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mc:AlternateContent xmlns:mc="http://schemas.openxmlformats.org/markup-compatibility/2006">
    <mc:Choice Requires="x15">
      <x15ac:absPath xmlns:x15ac="http://schemas.microsoft.com/office/spreadsheetml/2010/11/ac" url="/Users/ryuhan/Downloads/data/"/>
    </mc:Choice>
  </mc:AlternateContent>
  <xr:revisionPtr revIDLastSave="0" documentId="13_ncr:1_{6810A175-906E-B147-916F-A080FACDDC7D}" xr6:coauthVersionLast="47" xr6:coauthVersionMax="47" xr10:uidLastSave="{00000000-0000-0000-0000-000000000000}"/>
  <bookViews>
    <workbookView xWindow="0" yWindow="500" windowWidth="28800" windowHeight="15780" xr2:uid="{00000000-000D-0000-FFFF-FFFF00000000}"/>
  </bookViews>
  <sheets>
    <sheet name="python_inputs" sheetId="1" r:id="rId1"/>
    <sheet name="vertical_input" sheetId="2" r:id="rId2"/>
    <sheet name="MJ - ranges" sheetId="3" r:id="rId3"/>
    <sheet name="read_me" sheetId="4" r:id="rId4"/>
    <sheet name="adjustment_explanation" sheetId="5" r:id="rId5"/>
    <sheet name="Sheet2" sheetId="6" r:id="rId6"/>
  </sheets>
  <externalReferences>
    <externalReference r:id="rId7"/>
  </externalReferences>
  <definedNames>
    <definedName name="NCVb_fuel">[1]Assumption!$E$7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1" roundtripDataChecksum="4Ruupq1k0mBzwlxPggZuMekxLjlfeYwyalCqDhR4wx0="/>
    </ext>
  </extLst>
</workbook>
</file>

<file path=xl/calcChain.xml><?xml version="1.0" encoding="utf-8"?>
<calcChain xmlns="http://schemas.openxmlformats.org/spreadsheetml/2006/main">
  <c r="A1" i="1" l="1" a="1"/>
  <c r="A1" i="1" s="1"/>
  <c r="OO331" i="2" l="1"/>
  <c r="ON331" i="2"/>
  <c r="OM331" i="2"/>
  <c r="OL331" i="2"/>
  <c r="OK331" i="2"/>
  <c r="OJ331" i="2"/>
  <c r="OF331" i="2"/>
  <c r="OE331" i="2"/>
  <c r="OD331" i="2"/>
  <c r="NW331" i="2"/>
  <c r="NV331" i="2"/>
  <c r="NU331" i="2"/>
  <c r="NN331" i="2"/>
  <c r="NM331" i="2"/>
  <c r="NL331" i="2"/>
  <c r="NK331" i="2"/>
  <c r="NJ331" i="2"/>
  <c r="NI331" i="2"/>
  <c r="NH331" i="2"/>
  <c r="NF331" i="2"/>
  <c r="NE331" i="2"/>
  <c r="ND331" i="2"/>
  <c r="NC331" i="2"/>
  <c r="MG331" i="2"/>
  <c r="MF331" i="2"/>
  <c r="ME331" i="2"/>
  <c r="LU331" i="2"/>
  <c r="LT331" i="2"/>
  <c r="LS331" i="2"/>
  <c r="LR331" i="2"/>
  <c r="LQ331" i="2"/>
  <c r="LP331" i="2"/>
  <c r="LO331" i="2"/>
  <c r="LN331" i="2"/>
  <c r="LM331" i="2"/>
  <c r="LL331" i="2"/>
  <c r="LK331" i="2"/>
  <c r="LJ331" i="2"/>
  <c r="LI331" i="2"/>
  <c r="LH331" i="2"/>
  <c r="LG331" i="2"/>
  <c r="LF331" i="2"/>
  <c r="LE331" i="2"/>
  <c r="LD331" i="2"/>
  <c r="LC331" i="2"/>
  <c r="LB331" i="2"/>
  <c r="LA331" i="2"/>
  <c r="KZ331" i="2"/>
  <c r="KY331" i="2"/>
  <c r="KX331" i="2"/>
  <c r="KW331" i="2"/>
  <c r="KV331" i="2"/>
  <c r="KU331" i="2"/>
  <c r="KT331" i="2"/>
  <c r="KS331" i="2"/>
  <c r="KR331" i="2"/>
  <c r="KQ331" i="2"/>
  <c r="KP331" i="2"/>
  <c r="KO331" i="2"/>
  <c r="KN331" i="2"/>
  <c r="KM331" i="2"/>
  <c r="KL331" i="2"/>
  <c r="KK331" i="2"/>
  <c r="KJ331" i="2"/>
  <c r="KI331" i="2"/>
  <c r="KH331" i="2"/>
  <c r="KG331" i="2"/>
  <c r="KF331" i="2"/>
  <c r="KE331" i="2"/>
  <c r="KD331" i="2"/>
  <c r="KC331" i="2"/>
  <c r="KB331" i="2"/>
  <c r="KA331" i="2"/>
  <c r="JZ331" i="2"/>
  <c r="JY331" i="2"/>
  <c r="JX331" i="2"/>
  <c r="JW331" i="2"/>
  <c r="JV331" i="2"/>
  <c r="JU331" i="2"/>
  <c r="JT331" i="2"/>
  <c r="IH331" i="2"/>
  <c r="PV223" i="2"/>
  <c r="PU223" i="2"/>
  <c r="PT223" i="2"/>
  <c r="PS223" i="2"/>
  <c r="PR223" i="2"/>
  <c r="PQ223" i="2"/>
  <c r="PP223" i="2"/>
  <c r="PO223" i="2"/>
  <c r="PN223" i="2"/>
  <c r="PM223" i="2"/>
  <c r="PL223" i="2"/>
  <c r="PK223" i="2"/>
  <c r="PJ223" i="2"/>
  <c r="PI223" i="2"/>
  <c r="PH223" i="2"/>
  <c r="PG223" i="2"/>
  <c r="PF223" i="2"/>
  <c r="PE223" i="2"/>
  <c r="PD223" i="2"/>
  <c r="PC223" i="2"/>
  <c r="PB223" i="2"/>
  <c r="PA223" i="2"/>
  <c r="OZ223" i="2"/>
  <c r="OY223" i="2"/>
  <c r="OX223" i="2"/>
  <c r="OW223" i="2"/>
  <c r="OV223" i="2"/>
  <c r="OU223" i="2"/>
  <c r="OT223" i="2"/>
  <c r="OS223" i="2"/>
  <c r="OR223" i="2"/>
  <c r="OQ223" i="2"/>
  <c r="OP223" i="2"/>
  <c r="OO223" i="2"/>
  <c r="ON223" i="2"/>
  <c r="OM223" i="2"/>
  <c r="OL223" i="2"/>
  <c r="OK223" i="2"/>
  <c r="OJ223" i="2"/>
  <c r="OI223" i="2"/>
  <c r="OH223" i="2"/>
  <c r="OG223" i="2"/>
  <c r="OF223" i="2"/>
  <c r="OE223" i="2"/>
  <c r="OD223" i="2"/>
  <c r="OC223" i="2"/>
  <c r="OB223" i="2"/>
  <c r="OA223" i="2"/>
  <c r="NZ223" i="2"/>
  <c r="NY223" i="2"/>
  <c r="NX223" i="2"/>
  <c r="NW223" i="2"/>
  <c r="NV223" i="2"/>
  <c r="NU223" i="2"/>
  <c r="NT223" i="2"/>
  <c r="NS223" i="2"/>
  <c r="NR223" i="2"/>
  <c r="NQ223" i="2"/>
  <c r="NP223" i="2"/>
  <c r="NO223" i="2"/>
  <c r="NN223" i="2"/>
  <c r="NM223" i="2"/>
  <c r="NL223" i="2"/>
  <c r="NK223" i="2"/>
  <c r="NJ223" i="2"/>
  <c r="NI223" i="2"/>
  <c r="NH223" i="2"/>
  <c r="NG223" i="2"/>
  <c r="NF223" i="2"/>
  <c r="NE223" i="2"/>
  <c r="ND223" i="2"/>
  <c r="NC223" i="2"/>
  <c r="NB223" i="2"/>
  <c r="NA223" i="2"/>
  <c r="MZ223" i="2"/>
  <c r="MY223" i="2"/>
  <c r="MX223" i="2"/>
  <c r="MW223" i="2"/>
  <c r="MV223" i="2"/>
  <c r="MU223" i="2"/>
  <c r="MT223" i="2"/>
  <c r="MS223" i="2"/>
  <c r="MR223" i="2"/>
  <c r="MQ223" i="2"/>
  <c r="MP223" i="2"/>
  <c r="MO223" i="2"/>
  <c r="MN223" i="2"/>
  <c r="MM223" i="2"/>
  <c r="ML223" i="2"/>
  <c r="MK223" i="2"/>
  <c r="MJ223" i="2"/>
  <c r="MI223" i="2"/>
  <c r="MH223" i="2"/>
  <c r="MG223" i="2"/>
  <c r="MF223" i="2"/>
  <c r="ME223" i="2"/>
  <c r="MD223" i="2"/>
  <c r="MC223" i="2"/>
  <c r="MB223" i="2"/>
  <c r="MA223" i="2"/>
  <c r="LZ223" i="2"/>
  <c r="LY223" i="2"/>
  <c r="LX223" i="2"/>
  <c r="LW223" i="2"/>
  <c r="LV223" i="2"/>
  <c r="LU223" i="2"/>
  <c r="LT223" i="2"/>
  <c r="LS223" i="2"/>
  <c r="LR223" i="2"/>
  <c r="LQ223" i="2"/>
  <c r="LP223" i="2"/>
  <c r="LO223" i="2"/>
  <c r="LN223" i="2"/>
  <c r="LM223" i="2"/>
  <c r="LL223" i="2"/>
  <c r="LK223" i="2"/>
  <c r="LJ223" i="2"/>
  <c r="LI223" i="2"/>
  <c r="LH223" i="2"/>
  <c r="LG223" i="2"/>
  <c r="LF223" i="2"/>
  <c r="LE223" i="2"/>
  <c r="LD223" i="2"/>
  <c r="LC223" i="2"/>
  <c r="LB223" i="2"/>
  <c r="LA223" i="2"/>
  <c r="KZ223" i="2"/>
  <c r="KY223" i="2"/>
  <c r="KX223" i="2"/>
  <c r="KW223" i="2"/>
  <c r="KV223" i="2"/>
  <c r="KU223" i="2"/>
  <c r="KT223" i="2"/>
  <c r="KS223" i="2"/>
  <c r="KR223" i="2"/>
  <c r="KQ223" i="2"/>
  <c r="KP223" i="2"/>
  <c r="KO223" i="2"/>
  <c r="KN223" i="2"/>
  <c r="KM223" i="2"/>
  <c r="KL223" i="2"/>
  <c r="KK223" i="2"/>
  <c r="KJ223" i="2"/>
  <c r="KI223" i="2"/>
  <c r="KH223" i="2"/>
  <c r="KG223" i="2"/>
  <c r="KF223" i="2"/>
  <c r="KE223" i="2"/>
  <c r="KD223" i="2"/>
  <c r="KC223" i="2"/>
  <c r="KB223" i="2"/>
  <c r="KA223" i="2"/>
  <c r="JZ223" i="2"/>
  <c r="JY223" i="2"/>
  <c r="JX223" i="2"/>
  <c r="JW223" i="2"/>
  <c r="JV223" i="2"/>
  <c r="JU223" i="2"/>
  <c r="JT223" i="2"/>
  <c r="JS223" i="2"/>
  <c r="JR223" i="2"/>
  <c r="JQ223" i="2"/>
  <c r="JP223" i="2"/>
  <c r="JO223" i="2"/>
  <c r="JN223" i="2"/>
  <c r="JM223" i="2"/>
  <c r="JL223" i="2"/>
  <c r="JK223" i="2"/>
  <c r="JJ223" i="2"/>
  <c r="IU223" i="2"/>
  <c r="IT223" i="2"/>
  <c r="IS223" i="2"/>
  <c r="IR223" i="2"/>
  <c r="IQ223" i="2"/>
  <c r="IP223" i="2"/>
  <c r="IO223" i="2"/>
  <c r="IN223" i="2"/>
  <c r="IM223" i="2"/>
  <c r="IL223" i="2"/>
  <c r="IK223" i="2"/>
  <c r="IJ223" i="2"/>
  <c r="II223" i="2"/>
  <c r="IH223" i="2"/>
  <c r="OH203" i="2"/>
  <c r="QB181" i="2"/>
  <c r="QA181" i="2"/>
  <c r="PX181" i="2"/>
  <c r="PW181" i="2"/>
  <c r="PT181" i="2"/>
  <c r="PS181" i="2"/>
  <c r="PP181" i="2"/>
  <c r="PO181" i="2"/>
  <c r="PL181" i="2"/>
  <c r="PK181" i="2"/>
  <c r="PH181" i="2"/>
  <c r="PG181" i="2"/>
  <c r="PD181" i="2"/>
  <c r="PC181" i="2"/>
  <c r="OZ181" i="2"/>
  <c r="OY181" i="2"/>
  <c r="OV181" i="2"/>
  <c r="OU181" i="2"/>
  <c r="OT181" i="2"/>
  <c r="OS181" i="2"/>
  <c r="OR181" i="2"/>
  <c r="OQ181" i="2"/>
  <c r="OP181" i="2"/>
  <c r="ON181" i="2"/>
  <c r="OM181" i="2"/>
  <c r="OJ181" i="2"/>
  <c r="OI181" i="2"/>
  <c r="OF181" i="2"/>
  <c r="OE181" i="2"/>
  <c r="OB181" i="2"/>
  <c r="OA181" i="2"/>
  <c r="NX181" i="2"/>
  <c r="NW181" i="2"/>
  <c r="NT181" i="2"/>
  <c r="NS181" i="2"/>
  <c r="NP181" i="2"/>
  <c r="NO181" i="2"/>
  <c r="NL181" i="2"/>
  <c r="NK181" i="2"/>
  <c r="NH181" i="2"/>
  <c r="NG181" i="2"/>
  <c r="ND181" i="2"/>
  <c r="NC181" i="2"/>
  <c r="MZ181" i="2"/>
  <c r="MY181" i="2"/>
  <c r="MV181" i="2"/>
  <c r="MU181" i="2"/>
  <c r="MR181" i="2"/>
  <c r="MQ181" i="2"/>
  <c r="MN181" i="2"/>
  <c r="MM181" i="2"/>
  <c r="MJ181" i="2"/>
  <c r="MI181" i="2"/>
  <c r="MF181" i="2"/>
  <c r="ME181" i="2"/>
  <c r="MB181" i="2"/>
  <c r="MA181" i="2"/>
  <c r="LX181" i="2"/>
  <c r="LW181" i="2"/>
  <c r="LT181" i="2"/>
  <c r="LS181" i="2"/>
  <c r="LP181" i="2"/>
  <c r="LO181" i="2"/>
  <c r="LL181" i="2"/>
  <c r="LK181" i="2"/>
  <c r="LH181" i="2"/>
  <c r="LG181" i="2"/>
  <c r="LD181" i="2"/>
  <c r="LC181" i="2"/>
  <c r="KZ181" i="2"/>
  <c r="KY181" i="2"/>
  <c r="KV181" i="2"/>
  <c r="KU181" i="2"/>
  <c r="KR181" i="2"/>
  <c r="KQ181" i="2"/>
  <c r="KN181" i="2"/>
  <c r="KM181" i="2"/>
  <c r="KJ181" i="2"/>
  <c r="KI181" i="2"/>
  <c r="KF181" i="2"/>
  <c r="KE181" i="2"/>
  <c r="KB181" i="2"/>
  <c r="KA181" i="2"/>
  <c r="JX181" i="2"/>
  <c r="JW181" i="2"/>
  <c r="JT181" i="2"/>
  <c r="JS181" i="2"/>
  <c r="JP181" i="2"/>
  <c r="JO181" i="2"/>
  <c r="JL181" i="2"/>
  <c r="JK181" i="2"/>
  <c r="QD40" i="2"/>
  <c r="QD181" i="2" s="1"/>
  <c r="QC40" i="2"/>
  <c r="QC181" i="2" s="1"/>
  <c r="QB40" i="2"/>
  <c r="QA40" i="2"/>
  <c r="PZ40" i="2"/>
  <c r="PZ181" i="2" s="1"/>
  <c r="PY40" i="2"/>
  <c r="PY181" i="2" s="1"/>
  <c r="PX40" i="2"/>
  <c r="PW40" i="2"/>
  <c r="PV40" i="2"/>
  <c r="PV181" i="2" s="1"/>
  <c r="PU40" i="2"/>
  <c r="PU181" i="2" s="1"/>
  <c r="PT40" i="2"/>
  <c r="PS40" i="2"/>
  <c r="PR40" i="2"/>
  <c r="PR181" i="2" s="1"/>
  <c r="PQ40" i="2"/>
  <c r="PQ181" i="2" s="1"/>
  <c r="PP40" i="2"/>
  <c r="PO40" i="2"/>
  <c r="PN40" i="2"/>
  <c r="PN181" i="2" s="1"/>
  <c r="PM40" i="2"/>
  <c r="PM181" i="2" s="1"/>
  <c r="PL40" i="2"/>
  <c r="PK40" i="2"/>
  <c r="PJ40" i="2"/>
  <c r="PJ181" i="2" s="1"/>
  <c r="PI40" i="2"/>
  <c r="PI181" i="2" s="1"/>
  <c r="PH40" i="2"/>
  <c r="PG40" i="2"/>
  <c r="PF40" i="2"/>
  <c r="PF181" i="2" s="1"/>
  <c r="PE40" i="2"/>
  <c r="PE181" i="2" s="1"/>
  <c r="PD40" i="2"/>
  <c r="PC40" i="2"/>
  <c r="PB40" i="2"/>
  <c r="PB181" i="2" s="1"/>
  <c r="PA40" i="2"/>
  <c r="PA181" i="2" s="1"/>
  <c r="OZ40" i="2"/>
  <c r="OY40" i="2"/>
  <c r="OX40" i="2"/>
  <c r="OX181" i="2" s="1"/>
  <c r="OW40" i="2"/>
  <c r="OW181" i="2" s="1"/>
  <c r="OV40" i="2"/>
  <c r="OU40" i="2"/>
  <c r="OT40" i="2"/>
  <c r="OS40" i="2"/>
  <c r="OR40" i="2"/>
  <c r="OQ40" i="2"/>
  <c r="OP40" i="2"/>
  <c r="OO40" i="2"/>
  <c r="OO181" i="2" s="1"/>
  <c r="ON40" i="2"/>
  <c r="OM40" i="2"/>
  <c r="OL40" i="2"/>
  <c r="OL181" i="2" s="1"/>
  <c r="OK40" i="2"/>
  <c r="OK181" i="2" s="1"/>
  <c r="OJ40" i="2"/>
  <c r="OI40" i="2"/>
  <c r="OH40" i="2"/>
  <c r="OH181" i="2" s="1"/>
  <c r="OG40" i="2"/>
  <c r="OG181" i="2" s="1"/>
  <c r="OF40" i="2"/>
  <c r="OE40" i="2"/>
  <c r="OD40" i="2"/>
  <c r="OD181" i="2" s="1"/>
  <c r="OC40" i="2"/>
  <c r="OC181" i="2" s="1"/>
  <c r="OB40" i="2"/>
  <c r="OA40" i="2"/>
  <c r="NZ40" i="2"/>
  <c r="NZ181" i="2" s="1"/>
  <c r="NY40" i="2"/>
  <c r="NY181" i="2" s="1"/>
  <c r="NX40" i="2"/>
  <c r="NW40" i="2"/>
  <c r="NV40" i="2"/>
  <c r="NV181" i="2" s="1"/>
  <c r="NU40" i="2"/>
  <c r="NU181" i="2" s="1"/>
  <c r="NT40" i="2"/>
  <c r="NS40" i="2"/>
  <c r="NR40" i="2"/>
  <c r="NR181" i="2" s="1"/>
  <c r="NQ40" i="2"/>
  <c r="NQ181" i="2" s="1"/>
  <c r="NP40" i="2"/>
  <c r="NO40" i="2"/>
  <c r="NN40" i="2"/>
  <c r="NN181" i="2" s="1"/>
  <c r="NM40" i="2"/>
  <c r="NM181" i="2" s="1"/>
  <c r="NL40" i="2"/>
  <c r="NK40" i="2"/>
  <c r="NJ40" i="2"/>
  <c r="NJ181" i="2" s="1"/>
  <c r="NI40" i="2"/>
  <c r="NI181" i="2" s="1"/>
  <c r="NH40" i="2"/>
  <c r="NG40" i="2"/>
  <c r="NF40" i="2"/>
  <c r="NF181" i="2" s="1"/>
  <c r="NE40" i="2"/>
  <c r="NE181" i="2" s="1"/>
  <c r="ND40" i="2"/>
  <c r="NC40" i="2"/>
  <c r="NB40" i="2"/>
  <c r="NB181" i="2" s="1"/>
  <c r="NA40" i="2"/>
  <c r="NA181" i="2" s="1"/>
  <c r="MZ40" i="2"/>
  <c r="MY40" i="2"/>
  <c r="MX40" i="2"/>
  <c r="MX181" i="2" s="1"/>
  <c r="MW40" i="2"/>
  <c r="MW181" i="2" s="1"/>
  <c r="MV40" i="2"/>
  <c r="MU40" i="2"/>
  <c r="MT40" i="2"/>
  <c r="MT181" i="2" s="1"/>
  <c r="MS40" i="2"/>
  <c r="MS181" i="2" s="1"/>
  <c r="MR40" i="2"/>
  <c r="MQ40" i="2"/>
  <c r="MP40" i="2"/>
  <c r="MP181" i="2" s="1"/>
  <c r="MO40" i="2"/>
  <c r="MO181" i="2" s="1"/>
  <c r="MN40" i="2"/>
  <c r="MM40" i="2"/>
  <c r="ML40" i="2"/>
  <c r="ML181" i="2" s="1"/>
  <c r="MK40" i="2"/>
  <c r="MK181" i="2" s="1"/>
  <c r="MJ40" i="2"/>
  <c r="MI40" i="2"/>
  <c r="MH40" i="2"/>
  <c r="MH181" i="2" s="1"/>
  <c r="MG40" i="2"/>
  <c r="MG181" i="2" s="1"/>
  <c r="MF40" i="2"/>
  <c r="ME40" i="2"/>
  <c r="MD40" i="2"/>
  <c r="MD181" i="2" s="1"/>
  <c r="MC40" i="2"/>
  <c r="MC181" i="2" s="1"/>
  <c r="MB40" i="2"/>
  <c r="MA40" i="2"/>
  <c r="LZ40" i="2"/>
  <c r="LZ181" i="2" s="1"/>
  <c r="LY40" i="2"/>
  <c r="LY181" i="2" s="1"/>
  <c r="LX40" i="2"/>
  <c r="LW40" i="2"/>
  <c r="LV40" i="2"/>
  <c r="LV181" i="2" s="1"/>
  <c r="LU40" i="2"/>
  <c r="LU181" i="2" s="1"/>
  <c r="LT40" i="2"/>
  <c r="LS40" i="2"/>
  <c r="LR40" i="2"/>
  <c r="LR181" i="2" s="1"/>
  <c r="LQ40" i="2"/>
  <c r="LQ181" i="2" s="1"/>
  <c r="LP40" i="2"/>
  <c r="LO40" i="2"/>
  <c r="LN40" i="2"/>
  <c r="LN181" i="2" s="1"/>
  <c r="LM40" i="2"/>
  <c r="LM181" i="2" s="1"/>
  <c r="LL40" i="2"/>
  <c r="LK40" i="2"/>
  <c r="LJ40" i="2"/>
  <c r="LJ181" i="2" s="1"/>
  <c r="LI40" i="2"/>
  <c r="LI181" i="2" s="1"/>
  <c r="LH40" i="2"/>
  <c r="LG40" i="2"/>
  <c r="LF40" i="2"/>
  <c r="LF181" i="2" s="1"/>
  <c r="LE40" i="2"/>
  <c r="LE181" i="2" s="1"/>
  <c r="LD40" i="2"/>
  <c r="LC40" i="2"/>
  <c r="LB40" i="2"/>
  <c r="LB181" i="2" s="1"/>
  <c r="LA40" i="2"/>
  <c r="LA181" i="2" s="1"/>
  <c r="KZ40" i="2"/>
  <c r="KY40" i="2"/>
  <c r="KX40" i="2"/>
  <c r="KX181" i="2" s="1"/>
  <c r="KW40" i="2"/>
  <c r="KW181" i="2" s="1"/>
  <c r="KV40" i="2"/>
  <c r="KU40" i="2"/>
  <c r="KT40" i="2"/>
  <c r="KT181" i="2" s="1"/>
  <c r="KS40" i="2"/>
  <c r="KS181" i="2" s="1"/>
  <c r="KR40" i="2"/>
  <c r="KQ40" i="2"/>
  <c r="KP40" i="2"/>
  <c r="KP181" i="2" s="1"/>
  <c r="KO40" i="2"/>
  <c r="KO181" i="2" s="1"/>
  <c r="KN40" i="2"/>
  <c r="KM40" i="2"/>
  <c r="KL40" i="2"/>
  <c r="KL181" i="2" s="1"/>
  <c r="KK40" i="2"/>
  <c r="KK181" i="2" s="1"/>
  <c r="KJ40" i="2"/>
  <c r="KI40" i="2"/>
  <c r="KH40" i="2"/>
  <c r="KH181" i="2" s="1"/>
  <c r="KG40" i="2"/>
  <c r="KG181" i="2" s="1"/>
  <c r="KF40" i="2"/>
  <c r="KE40" i="2"/>
  <c r="KD40" i="2"/>
  <c r="KD181" i="2" s="1"/>
  <c r="KC40" i="2"/>
  <c r="KC181" i="2" s="1"/>
  <c r="KB40" i="2"/>
  <c r="KA40" i="2"/>
  <c r="JZ40" i="2"/>
  <c r="JZ181" i="2" s="1"/>
  <c r="JY40" i="2"/>
  <c r="JY181" i="2" s="1"/>
  <c r="JX40" i="2"/>
  <c r="JW40" i="2"/>
  <c r="JV40" i="2"/>
  <c r="JV181" i="2" s="1"/>
  <c r="JU40" i="2"/>
  <c r="JU181" i="2" s="1"/>
  <c r="JT40" i="2"/>
  <c r="JS40" i="2"/>
  <c r="JR40" i="2"/>
  <c r="JR181" i="2" s="1"/>
  <c r="JQ40" i="2"/>
  <c r="JQ181" i="2" s="1"/>
  <c r="JP40" i="2"/>
  <c r="JO40" i="2"/>
  <c r="JN40" i="2"/>
  <c r="JN181" i="2" s="1"/>
  <c r="JM40" i="2"/>
  <c r="JM181" i="2" s="1"/>
  <c r="JL40" i="2"/>
  <c r="JK40" i="2"/>
  <c r="JJ40" i="2"/>
  <c r="JJ181" i="2" s="1"/>
  <c r="JI40" i="2"/>
  <c r="JI181" i="2" s="1"/>
  <c r="IY40" i="2"/>
  <c r="II40" i="2"/>
  <c r="IH40" i="2"/>
  <c r="QD25" i="2"/>
  <c r="QC25" i="2"/>
  <c r="QB25" i="2"/>
  <c r="QA25" i="2"/>
  <c r="PZ25" i="2"/>
  <c r="PY25" i="2"/>
  <c r="PX25" i="2"/>
  <c r="PW25" i="2"/>
  <c r="PV25" i="2"/>
  <c r="PU25" i="2"/>
  <c r="PT25" i="2"/>
  <c r="PS25" i="2"/>
  <c r="PR25" i="2"/>
  <c r="PQ25" i="2"/>
  <c r="PP25" i="2"/>
  <c r="PO25" i="2"/>
  <c r="PN25" i="2"/>
  <c r="PM25" i="2"/>
  <c r="PL25" i="2"/>
  <c r="PK25" i="2"/>
  <c r="PJ25" i="2"/>
  <c r="PI25" i="2"/>
  <c r="PH25" i="2"/>
  <c r="PG25" i="2"/>
  <c r="PF25" i="2"/>
  <c r="PE25" i="2"/>
  <c r="PD25" i="2"/>
  <c r="PC25" i="2"/>
  <c r="PB25" i="2"/>
  <c r="PA25" i="2"/>
  <c r="OZ25" i="2"/>
  <c r="OY25" i="2"/>
  <c r="OX25" i="2"/>
  <c r="OW25" i="2"/>
  <c r="OV25" i="2"/>
  <c r="OU25" i="2"/>
  <c r="OT25" i="2"/>
  <c r="OQ25" i="2"/>
  <c r="OP25" i="2"/>
  <c r="OO25" i="2"/>
  <c r="ON25" i="2"/>
  <c r="OM25" i="2"/>
  <c r="OL25" i="2"/>
  <c r="OK25" i="2"/>
  <c r="OJ25" i="2"/>
  <c r="OI25" i="2"/>
  <c r="OH25" i="2"/>
  <c r="OG25" i="2"/>
  <c r="OF25" i="2"/>
  <c r="OE25" i="2"/>
  <c r="OD25" i="2"/>
  <c r="OC25" i="2"/>
  <c r="OB25" i="2"/>
  <c r="OA25" i="2"/>
  <c r="NZ25" i="2"/>
  <c r="NY25" i="2"/>
  <c r="NX25" i="2"/>
  <c r="NW25" i="2"/>
  <c r="NV25" i="2"/>
  <c r="NU25" i="2"/>
  <c r="NS25" i="2"/>
  <c r="NR25" i="2"/>
  <c r="NN25" i="2"/>
  <c r="NM25" i="2"/>
  <c r="NK25" i="2"/>
  <c r="NJ25" i="2"/>
  <c r="NI25" i="2"/>
  <c r="NH25" i="2"/>
  <c r="NG25" i="2"/>
  <c r="NE25" i="2"/>
  <c r="NC25" i="2"/>
  <c r="NB25" i="2"/>
  <c r="NA25" i="2"/>
  <c r="MZ25" i="2"/>
  <c r="MY25" i="2"/>
  <c r="MX25" i="2"/>
  <c r="MW25" i="2"/>
  <c r="MV25" i="2"/>
  <c r="MU25" i="2"/>
  <c r="MT25" i="2"/>
  <c r="MR25" i="2"/>
  <c r="MQ25" i="2"/>
  <c r="MM25" i="2"/>
  <c r="ML25" i="2"/>
  <c r="MJ25" i="2"/>
  <c r="MI25" i="2"/>
  <c r="ME25" i="2"/>
  <c r="MD25" i="2"/>
  <c r="LZ25" i="2"/>
  <c r="LY25" i="2"/>
  <c r="LX25" i="2"/>
  <c r="LW25" i="2"/>
  <c r="LV25" i="2"/>
  <c r="LS25" i="2"/>
  <c r="LP25" i="2"/>
  <c r="LO25" i="2"/>
  <c r="LN25" i="2"/>
  <c r="LK25" i="2"/>
  <c r="LH25" i="2"/>
  <c r="LG25" i="2"/>
  <c r="LF25" i="2"/>
  <c r="LC25" i="2"/>
  <c r="KZ25" i="2"/>
  <c r="KY25" i="2"/>
  <c r="KX25" i="2"/>
  <c r="KU25" i="2"/>
  <c r="KR25" i="2"/>
  <c r="KQ25" i="2"/>
  <c r="KP25" i="2"/>
  <c r="KM25" i="2"/>
  <c r="KJ25" i="2"/>
  <c r="KI25" i="2"/>
  <c r="KH25" i="2"/>
  <c r="KE25" i="2"/>
  <c r="KB25" i="2"/>
  <c r="KA25" i="2"/>
  <c r="JZ25" i="2"/>
  <c r="JY25" i="2"/>
  <c r="JX25" i="2"/>
  <c r="JW25" i="2"/>
  <c r="JV25" i="2"/>
  <c r="JU25" i="2"/>
  <c r="JT25" i="2"/>
  <c r="JS25" i="2"/>
  <c r="JR25" i="2"/>
  <c r="JQ25" i="2"/>
  <c r="JP25" i="2"/>
  <c r="JO25" i="2"/>
  <c r="JN25" i="2"/>
  <c r="JM25" i="2"/>
  <c r="JL25" i="2"/>
  <c r="JK25" i="2"/>
  <c r="JJ25" i="2"/>
  <c r="JI25" i="2"/>
  <c r="JH25" i="2"/>
  <c r="JG25" i="2"/>
  <c r="JF25" i="2"/>
  <c r="JE25" i="2"/>
  <c r="JD25" i="2"/>
  <c r="JC25" i="2"/>
  <c r="JB25" i="2"/>
  <c r="JA25" i="2"/>
  <c r="IZ25" i="2"/>
  <c r="IY25" i="2"/>
  <c r="IX25" i="2"/>
  <c r="IW25" i="2"/>
  <c r="IV25" i="2"/>
  <c r="IU25" i="2"/>
  <c r="IT25" i="2"/>
  <c r="IS25" i="2"/>
  <c r="IR25" i="2"/>
  <c r="IQ25" i="2"/>
  <c r="IP25" i="2"/>
  <c r="IO25" i="2"/>
  <c r="IN25" i="2"/>
  <c r="IM25" i="2"/>
  <c r="IL25" i="2"/>
  <c r="IK25" i="2"/>
  <c r="IJ25" i="2"/>
  <c r="II25" i="2"/>
  <c r="OU23" i="2"/>
  <c r="OU10" i="2" s="1"/>
  <c r="OT23" i="2"/>
  <c r="OT10" i="2" s="1"/>
  <c r="OS23" i="2"/>
  <c r="OS10" i="2" s="1"/>
  <c r="OR23" i="2"/>
  <c r="OR10" i="2" s="1"/>
  <c r="OQ23" i="2"/>
  <c r="OP23" i="2"/>
  <c r="NT23" i="2"/>
  <c r="NT10" i="2" s="1"/>
  <c r="NS23" i="2"/>
  <c r="NR23" i="2"/>
  <c r="NR10" i="2" s="1"/>
  <c r="NQ23" i="2"/>
  <c r="NQ25" i="2" s="1"/>
  <c r="NP23" i="2"/>
  <c r="NP25" i="2" s="1"/>
  <c r="NO23" i="2"/>
  <c r="NO10" i="2" s="1"/>
  <c r="NN23" i="2"/>
  <c r="NM23" i="2"/>
  <c r="NL23" i="2"/>
  <c r="NL10" i="2" s="1"/>
  <c r="NF23" i="2"/>
  <c r="NF10" i="2" s="1"/>
  <c r="ND23" i="2"/>
  <c r="ND25" i="2" s="1"/>
  <c r="MU23" i="2"/>
  <c r="MT23" i="2"/>
  <c r="MT10" i="2" s="1"/>
  <c r="MS23" i="2"/>
  <c r="MS25" i="2" s="1"/>
  <c r="MR23" i="2"/>
  <c r="MQ23" i="2"/>
  <c r="MQ10" i="2" s="1"/>
  <c r="MP23" i="2"/>
  <c r="MP10" i="2" s="1"/>
  <c r="MO23" i="2"/>
  <c r="MO25" i="2" s="1"/>
  <c r="MN23" i="2"/>
  <c r="MN25" i="2" s="1"/>
  <c r="MM23" i="2"/>
  <c r="ML23" i="2"/>
  <c r="ML10" i="2" s="1"/>
  <c r="MK23" i="2"/>
  <c r="MK25" i="2" s="1"/>
  <c r="MJ23" i="2"/>
  <c r="MI23" i="2"/>
  <c r="MI10" i="2" s="1"/>
  <c r="MH23" i="2"/>
  <c r="MH10" i="2" s="1"/>
  <c r="MG23" i="2"/>
  <c r="MG25" i="2" s="1"/>
  <c r="MF23" i="2"/>
  <c r="MF25" i="2" s="1"/>
  <c r="MC23" i="2"/>
  <c r="MC25" i="2" s="1"/>
  <c r="MB23" i="2"/>
  <c r="MB25" i="2" s="1"/>
  <c r="MA23" i="2"/>
  <c r="MA10" i="2" s="1"/>
  <c r="LZ23" i="2"/>
  <c r="LY23" i="2"/>
  <c r="LV23" i="2"/>
  <c r="LV10" i="2" s="1"/>
  <c r="LU23" i="2"/>
  <c r="LU25" i="2" s="1"/>
  <c r="LT23" i="2"/>
  <c r="LT25" i="2" s="1"/>
  <c r="LS23" i="2"/>
  <c r="LS10" i="2" s="1"/>
  <c r="LR23" i="2"/>
  <c r="LR10" i="2" s="1"/>
  <c r="LQ23" i="2"/>
  <c r="LQ10" i="2" s="1"/>
  <c r="LP23" i="2"/>
  <c r="LO23" i="2"/>
  <c r="LN23" i="2"/>
  <c r="LN10" i="2" s="1"/>
  <c r="LM23" i="2"/>
  <c r="LM25" i="2" s="1"/>
  <c r="LL23" i="2"/>
  <c r="LL25" i="2" s="1"/>
  <c r="LK23" i="2"/>
  <c r="LK10" i="2" s="1"/>
  <c r="LJ23" i="2"/>
  <c r="LJ10" i="2" s="1"/>
  <c r="LI23" i="2"/>
  <c r="LI10" i="2" s="1"/>
  <c r="LH23" i="2"/>
  <c r="LG23" i="2"/>
  <c r="LF23" i="2"/>
  <c r="LF10" i="2" s="1"/>
  <c r="LE23" i="2"/>
  <c r="LE25" i="2" s="1"/>
  <c r="LD23" i="2"/>
  <c r="LD25" i="2" s="1"/>
  <c r="LC23" i="2"/>
  <c r="LC10" i="2" s="1"/>
  <c r="LB23" i="2"/>
  <c r="LB10" i="2" s="1"/>
  <c r="LA23" i="2"/>
  <c r="LA10" i="2" s="1"/>
  <c r="KZ23" i="2"/>
  <c r="KY23" i="2"/>
  <c r="KX23" i="2"/>
  <c r="KX10" i="2" s="1"/>
  <c r="KW23" i="2"/>
  <c r="KW25" i="2" s="1"/>
  <c r="KV23" i="2"/>
  <c r="KV25" i="2" s="1"/>
  <c r="KU23" i="2"/>
  <c r="KU10" i="2" s="1"/>
  <c r="KT23" i="2"/>
  <c r="KT10" i="2" s="1"/>
  <c r="KS23" i="2"/>
  <c r="KS10" i="2" s="1"/>
  <c r="KR23" i="2"/>
  <c r="KQ23" i="2"/>
  <c r="KP23" i="2"/>
  <c r="KP10" i="2" s="1"/>
  <c r="KO23" i="2"/>
  <c r="KO25" i="2" s="1"/>
  <c r="KN23" i="2"/>
  <c r="KN25" i="2" s="1"/>
  <c r="KM23" i="2"/>
  <c r="KM10" i="2" s="1"/>
  <c r="KL23" i="2"/>
  <c r="KL10" i="2" s="1"/>
  <c r="KK23" i="2"/>
  <c r="KK10" i="2" s="1"/>
  <c r="KJ23" i="2"/>
  <c r="KI23" i="2"/>
  <c r="KH23" i="2"/>
  <c r="KH10" i="2" s="1"/>
  <c r="KG23" i="2"/>
  <c r="KG25" i="2" s="1"/>
  <c r="KF23" i="2"/>
  <c r="KF25" i="2" s="1"/>
  <c r="KE23" i="2"/>
  <c r="KE10" i="2" s="1"/>
  <c r="KD23" i="2"/>
  <c r="KD10" i="2" s="1"/>
  <c r="KC23" i="2"/>
  <c r="KC10" i="2" s="1"/>
  <c r="KB23" i="2"/>
  <c r="KA23" i="2"/>
  <c r="JZ23" i="2"/>
  <c r="JZ10" i="2" s="1"/>
  <c r="II23" i="2"/>
  <c r="II10" i="2" s="1"/>
  <c r="IH23" i="2"/>
  <c r="IH10" i="2" s="1"/>
  <c r="QD10" i="2"/>
  <c r="QC10" i="2"/>
  <c r="QB10" i="2"/>
  <c r="QA10" i="2"/>
  <c r="PZ10" i="2"/>
  <c r="PY10" i="2"/>
  <c r="PX10" i="2"/>
  <c r="PW10" i="2"/>
  <c r="PV10" i="2"/>
  <c r="PU10" i="2"/>
  <c r="PT10" i="2"/>
  <c r="PS10" i="2"/>
  <c r="PR10" i="2"/>
  <c r="PQ10" i="2"/>
  <c r="PP10" i="2"/>
  <c r="PO10" i="2"/>
  <c r="PN10" i="2"/>
  <c r="PM10" i="2"/>
  <c r="PL10" i="2"/>
  <c r="PK10" i="2"/>
  <c r="PJ10" i="2"/>
  <c r="PI10" i="2"/>
  <c r="PH10" i="2"/>
  <c r="PG10" i="2"/>
  <c r="PF10" i="2"/>
  <c r="PE10" i="2"/>
  <c r="PD10" i="2"/>
  <c r="PC10" i="2"/>
  <c r="PB10" i="2"/>
  <c r="PA10" i="2"/>
  <c r="OZ10" i="2"/>
  <c r="OY10" i="2"/>
  <c r="OX10" i="2"/>
  <c r="OW10" i="2"/>
  <c r="OV10" i="2"/>
  <c r="OQ10" i="2"/>
  <c r="OP10" i="2"/>
  <c r="OO10" i="2"/>
  <c r="ON10" i="2"/>
  <c r="OM10" i="2"/>
  <c r="OL10" i="2"/>
  <c r="OK10" i="2"/>
  <c r="OJ10" i="2"/>
  <c r="OI10" i="2"/>
  <c r="OH10" i="2"/>
  <c r="OG10" i="2"/>
  <c r="OF10" i="2"/>
  <c r="OE10" i="2"/>
  <c r="OD10" i="2"/>
  <c r="OC10" i="2"/>
  <c r="OB10" i="2"/>
  <c r="OA10" i="2"/>
  <c r="NZ10" i="2"/>
  <c r="NY10" i="2"/>
  <c r="NX10" i="2"/>
  <c r="NW10" i="2"/>
  <c r="NV10" i="2"/>
  <c r="NU10" i="2"/>
  <c r="NS10" i="2"/>
  <c r="NQ10" i="2"/>
  <c r="NP10" i="2"/>
  <c r="NN10" i="2"/>
  <c r="NM10" i="2"/>
  <c r="NK10" i="2"/>
  <c r="NJ10" i="2"/>
  <c r="NI10" i="2"/>
  <c r="NH10" i="2"/>
  <c r="NG10" i="2"/>
  <c r="NE10" i="2"/>
  <c r="ND10" i="2"/>
  <c r="NC10" i="2"/>
  <c r="NB10" i="2"/>
  <c r="NA10" i="2"/>
  <c r="MZ10" i="2"/>
  <c r="MY10" i="2"/>
  <c r="MX10" i="2"/>
  <c r="MW10" i="2"/>
  <c r="MV10" i="2"/>
  <c r="MU10" i="2"/>
  <c r="MR10" i="2"/>
  <c r="MO10" i="2"/>
  <c r="MN10" i="2"/>
  <c r="MM10" i="2"/>
  <c r="MJ10" i="2"/>
  <c r="MG10" i="2"/>
  <c r="MF10" i="2"/>
  <c r="ME10" i="2"/>
  <c r="MD10" i="2"/>
  <c r="MC10" i="2"/>
  <c r="MB10" i="2"/>
  <c r="LZ10" i="2"/>
  <c r="LY10" i="2"/>
  <c r="LX10" i="2"/>
  <c r="LW10" i="2"/>
  <c r="LU10" i="2"/>
  <c r="LT10" i="2"/>
  <c r="LP10" i="2"/>
  <c r="LO10" i="2"/>
  <c r="LM10" i="2"/>
  <c r="LL10" i="2"/>
  <c r="LH10" i="2"/>
  <c r="LG10" i="2"/>
  <c r="LE10" i="2"/>
  <c r="LD10" i="2"/>
  <c r="KZ10" i="2"/>
  <c r="KY10" i="2"/>
  <c r="KW10" i="2"/>
  <c r="KV10" i="2"/>
  <c r="KR10" i="2"/>
  <c r="KQ10" i="2"/>
  <c r="KO10" i="2"/>
  <c r="KN10" i="2"/>
  <c r="KJ10" i="2"/>
  <c r="KI10" i="2"/>
  <c r="KG10" i="2"/>
  <c r="KF10" i="2"/>
  <c r="KB10" i="2"/>
  <c r="KA10" i="2"/>
  <c r="JY10" i="2"/>
  <c r="JX10" i="2"/>
  <c r="JW10" i="2"/>
  <c r="JV10" i="2"/>
  <c r="JU10" i="2"/>
  <c r="JT10" i="2"/>
  <c r="JS10" i="2"/>
  <c r="JR10" i="2"/>
  <c r="JQ10" i="2"/>
  <c r="JP10" i="2"/>
  <c r="JO10" i="2"/>
  <c r="JN10" i="2"/>
  <c r="JM10" i="2"/>
  <c r="JL10" i="2"/>
  <c r="JK10" i="2"/>
  <c r="JJ10" i="2"/>
  <c r="JI10" i="2"/>
  <c r="JH10" i="2"/>
  <c r="JG10" i="2"/>
  <c r="JF10" i="2"/>
  <c r="JE10" i="2"/>
  <c r="JD10" i="2"/>
  <c r="JC10" i="2"/>
  <c r="JB10" i="2"/>
  <c r="JA10" i="2"/>
  <c r="IZ10" i="2"/>
  <c r="IY10" i="2"/>
  <c r="IX10" i="2"/>
  <c r="IW10" i="2"/>
  <c r="IV10" i="2"/>
  <c r="IU10" i="2"/>
  <c r="IT10" i="2"/>
  <c r="IS10" i="2"/>
  <c r="IR10" i="2"/>
  <c r="IQ10" i="2"/>
  <c r="IP10" i="2"/>
  <c r="IO10" i="2"/>
  <c r="IN10" i="2"/>
  <c r="IM10" i="2"/>
  <c r="IL10" i="2"/>
  <c r="IK10" i="2"/>
  <c r="IJ10" i="2"/>
  <c r="C42" i="3"/>
  <c r="C41" i="3" s="1"/>
  <c r="C35" i="3"/>
  <c r="C34" i="3" s="1"/>
  <c r="C33" i="3" s="1"/>
  <c r="G20" i="3" s="1"/>
  <c r="C27" i="3"/>
  <c r="C26" i="3" s="1"/>
  <c r="A27" i="3"/>
  <c r="A26" i="3"/>
  <c r="C20" i="3"/>
  <c r="C19" i="3" s="1"/>
  <c r="A20" i="3"/>
  <c r="A19" i="3"/>
  <c r="G18" i="3"/>
  <c r="G13" i="3"/>
  <c r="G12" i="3"/>
  <c r="C12" i="3"/>
  <c r="A12" i="3"/>
  <c r="A11" i="3" s="1"/>
  <c r="C11" i="3"/>
  <c r="G9" i="3"/>
  <c r="I9" i="3" s="1"/>
  <c r="J9" i="3" s="1"/>
  <c r="K9" i="3" s="1"/>
  <c r="M9" i="3" s="1"/>
  <c r="G8" i="3"/>
  <c r="A7" i="3"/>
  <c r="M5" i="3"/>
  <c r="P5" i="3" s="1"/>
  <c r="M4" i="3"/>
  <c r="P4" i="3" s="1"/>
  <c r="C4" i="3"/>
  <c r="C3" i="3" s="1"/>
  <c r="A3" i="3"/>
  <c r="IG331" i="2"/>
  <c r="IF331" i="2"/>
  <c r="IE331" i="2"/>
  <c r="ID331" i="2"/>
  <c r="IC331" i="2"/>
  <c r="IB331" i="2"/>
  <c r="HZ331" i="2"/>
  <c r="HX331" i="2"/>
  <c r="HO331" i="2"/>
  <c r="HN331" i="2"/>
  <c r="HM331" i="2"/>
  <c r="HL331" i="2"/>
  <c r="HK331" i="2"/>
  <c r="HJ331" i="2"/>
  <c r="HI331" i="2"/>
  <c r="HH331" i="2"/>
  <c r="HG331" i="2"/>
  <c r="HF331" i="2"/>
  <c r="HE331" i="2"/>
  <c r="HD331" i="2"/>
  <c r="HC331" i="2"/>
  <c r="HB331" i="2"/>
  <c r="HA331" i="2"/>
  <c r="GZ331" i="2"/>
  <c r="GY331" i="2"/>
  <c r="GX331" i="2"/>
  <c r="GW331" i="2"/>
  <c r="GT331" i="2"/>
  <c r="GI331" i="2"/>
  <c r="GH331" i="2"/>
  <c r="GG331" i="2"/>
  <c r="GF331" i="2"/>
  <c r="FZ331" i="2"/>
  <c r="FY331" i="2"/>
  <c r="FS331" i="2"/>
  <c r="FR331" i="2"/>
  <c r="FN331" i="2"/>
  <c r="FM331" i="2"/>
  <c r="FL331" i="2"/>
  <c r="FK331" i="2"/>
  <c r="FJ331" i="2"/>
  <c r="FI331" i="2"/>
  <c r="FH331" i="2"/>
  <c r="FG331" i="2"/>
  <c r="FF331" i="2"/>
  <c r="FE331" i="2"/>
  <c r="FD331" i="2"/>
  <c r="FC331" i="2"/>
  <c r="FB331" i="2"/>
  <c r="FA331" i="2"/>
  <c r="EZ331" i="2"/>
  <c r="EY331" i="2"/>
  <c r="EX331" i="2"/>
  <c r="EW331" i="2"/>
  <c r="EV331" i="2"/>
  <c r="EU331" i="2"/>
  <c r="ET331" i="2"/>
  <c r="ES331" i="2"/>
  <c r="ER331" i="2"/>
  <c r="EQ331" i="2"/>
  <c r="EP331" i="2"/>
  <c r="EO331" i="2"/>
  <c r="EN331" i="2"/>
  <c r="EM331" i="2"/>
  <c r="EL331" i="2"/>
  <c r="EK331" i="2"/>
  <c r="EJ331" i="2"/>
  <c r="EI331" i="2"/>
  <c r="EH331" i="2"/>
  <c r="EG331" i="2"/>
  <c r="EF331" i="2"/>
  <c r="EE331" i="2"/>
  <c r="ED331" i="2"/>
  <c r="EC331" i="2"/>
  <c r="EB331" i="2"/>
  <c r="EA331" i="2"/>
  <c r="DZ331" i="2"/>
  <c r="DY331" i="2"/>
  <c r="DX331" i="2"/>
  <c r="DW331" i="2"/>
  <c r="DV331" i="2"/>
  <c r="DU331" i="2"/>
  <c r="DT331" i="2"/>
  <c r="DS331" i="2"/>
  <c r="DR331" i="2"/>
  <c r="DQ331" i="2"/>
  <c r="DP331" i="2"/>
  <c r="DO331" i="2"/>
  <c r="DN331" i="2"/>
  <c r="DM331" i="2"/>
  <c r="DL331" i="2"/>
  <c r="DK331" i="2"/>
  <c r="DJ331" i="2"/>
  <c r="DI331" i="2"/>
  <c r="DH331" i="2"/>
  <c r="DG331" i="2"/>
  <c r="DF331" i="2"/>
  <c r="DE331" i="2"/>
  <c r="DD331" i="2"/>
  <c r="DC331" i="2"/>
  <c r="DB331" i="2"/>
  <c r="DA331" i="2"/>
  <c r="CY331" i="2"/>
  <c r="CX331" i="2"/>
  <c r="CV331" i="2"/>
  <c r="CU331" i="2"/>
  <c r="CT331" i="2"/>
  <c r="CS331" i="2"/>
  <c r="IG322" i="2"/>
  <c r="IF322" i="2"/>
  <c r="IE322" i="2"/>
  <c r="ID322" i="2"/>
  <c r="IC322" i="2"/>
  <c r="IB322" i="2"/>
  <c r="IA322" i="2"/>
  <c r="HZ322" i="2"/>
  <c r="HY322" i="2"/>
  <c r="HX322" i="2"/>
  <c r="HW322" i="2"/>
  <c r="HV322" i="2"/>
  <c r="HU322" i="2"/>
  <c r="HT322" i="2"/>
  <c r="HS322" i="2"/>
  <c r="HR322" i="2"/>
  <c r="HQ322" i="2"/>
  <c r="HP322" i="2"/>
  <c r="HM322" i="2"/>
  <c r="HL322" i="2"/>
  <c r="HK322" i="2"/>
  <c r="HJ322" i="2"/>
  <c r="HI322" i="2"/>
  <c r="HH322" i="2"/>
  <c r="HG322" i="2"/>
  <c r="HF322" i="2"/>
  <c r="HE322" i="2"/>
  <c r="HD322" i="2"/>
  <c r="HC322" i="2"/>
  <c r="HB322" i="2"/>
  <c r="HA322" i="2"/>
  <c r="GZ322" i="2"/>
  <c r="GY322" i="2"/>
  <c r="GX322" i="2"/>
  <c r="GW322" i="2"/>
  <c r="GT322" i="2"/>
  <c r="FP322" i="2"/>
  <c r="FO322" i="2"/>
  <c r="FN322" i="2"/>
  <c r="FM322" i="2"/>
  <c r="FL322" i="2"/>
  <c r="FK322" i="2"/>
  <c r="FJ322" i="2"/>
  <c r="FI322" i="2"/>
  <c r="FH322" i="2"/>
  <c r="FG322" i="2"/>
  <c r="FF322" i="2"/>
  <c r="FE322" i="2"/>
  <c r="FD322" i="2"/>
  <c r="FC322" i="2"/>
  <c r="FB322" i="2"/>
  <c r="FA322" i="2"/>
  <c r="EZ322" i="2"/>
  <c r="EY322" i="2"/>
  <c r="EX322" i="2"/>
  <c r="EW322" i="2"/>
  <c r="EV322" i="2"/>
  <c r="EU322" i="2"/>
  <c r="ET322" i="2"/>
  <c r="ES322" i="2"/>
  <c r="ER322" i="2"/>
  <c r="EQ322" i="2"/>
  <c r="EP322" i="2"/>
  <c r="EO322" i="2"/>
  <c r="EN322" i="2"/>
  <c r="EM322" i="2"/>
  <c r="EL322" i="2"/>
  <c r="EK322" i="2"/>
  <c r="EJ322" i="2"/>
  <c r="EI322" i="2"/>
  <c r="EH322" i="2"/>
  <c r="EG322" i="2"/>
  <c r="EF322" i="2"/>
  <c r="EE322" i="2"/>
  <c r="ED322" i="2"/>
  <c r="EC322" i="2"/>
  <c r="EB322" i="2"/>
  <c r="EA322" i="2"/>
  <c r="DZ322" i="2"/>
  <c r="DY322" i="2"/>
  <c r="DX322" i="2"/>
  <c r="DW322" i="2"/>
  <c r="DV322" i="2"/>
  <c r="DU322" i="2"/>
  <c r="DT322" i="2"/>
  <c r="DS322" i="2"/>
  <c r="DR322" i="2"/>
  <c r="DQ322" i="2"/>
  <c r="DP322" i="2"/>
  <c r="DO322" i="2"/>
  <c r="DN322" i="2"/>
  <c r="DM322" i="2"/>
  <c r="DL322" i="2"/>
  <c r="DK322" i="2"/>
  <c r="DJ322" i="2"/>
  <c r="DI322" i="2"/>
  <c r="DH322" i="2"/>
  <c r="DG322" i="2"/>
  <c r="DF322" i="2"/>
  <c r="DE322" i="2"/>
  <c r="DD322" i="2"/>
  <c r="DC322" i="2"/>
  <c r="DB322" i="2"/>
  <c r="DA322" i="2"/>
  <c r="CX322" i="2"/>
  <c r="CT322" i="2"/>
  <c r="CR322" i="2"/>
  <c r="CQ322" i="2"/>
  <c r="CP322" i="2"/>
  <c r="CO322" i="2"/>
  <c r="CN322" i="2"/>
  <c r="CM322" i="2"/>
  <c r="CL322" i="2"/>
  <c r="CK322" i="2"/>
  <c r="CJ322" i="2"/>
  <c r="CI322" i="2"/>
  <c r="CH322" i="2"/>
  <c r="CG322" i="2"/>
  <c r="CF322" i="2"/>
  <c r="CE322" i="2"/>
  <c r="CD322" i="2"/>
  <c r="CC322" i="2"/>
  <c r="CB322" i="2"/>
  <c r="CA322" i="2"/>
  <c r="BZ322" i="2"/>
  <c r="BY322" i="2"/>
  <c r="BX322" i="2"/>
  <c r="BW322" i="2"/>
  <c r="BV322" i="2"/>
  <c r="BU322" i="2"/>
  <c r="BT322" i="2"/>
  <c r="BS322" i="2"/>
  <c r="BR322" i="2"/>
  <c r="BQ322" i="2"/>
  <c r="BP322" i="2"/>
  <c r="BO322" i="2"/>
  <c r="BN322" i="2"/>
  <c r="BM322" i="2"/>
  <c r="BL322" i="2"/>
  <c r="BK322" i="2"/>
  <c r="BJ322" i="2"/>
  <c r="BI322" i="2"/>
  <c r="BH322" i="2"/>
  <c r="GY321" i="2"/>
  <c r="GX321" i="2"/>
  <c r="GW321" i="2"/>
  <c r="GO321" i="2"/>
  <c r="GM321" i="2"/>
  <c r="GI321" i="2"/>
  <c r="GH321" i="2"/>
  <c r="GG321" i="2"/>
  <c r="GF321" i="2"/>
  <c r="GE321" i="2"/>
  <c r="GD321" i="2"/>
  <c r="GB321" i="2"/>
  <c r="FZ321" i="2"/>
  <c r="FY321" i="2"/>
  <c r="FX321" i="2"/>
  <c r="FV321" i="2"/>
  <c r="FU321" i="2"/>
  <c r="FT321" i="2"/>
  <c r="FQ321" i="2"/>
  <c r="CU321" i="2"/>
  <c r="CS321" i="2"/>
  <c r="BH321" i="2"/>
  <c r="BE321" i="2"/>
  <c r="AI223" i="2"/>
  <c r="AH223" i="2"/>
  <c r="AG223" i="2"/>
  <c r="AF223" i="2"/>
  <c r="AE223" i="2"/>
  <c r="AD223" i="2"/>
  <c r="AC223" i="2"/>
  <c r="AB223" i="2"/>
  <c r="AA223" i="2"/>
  <c r="Z223" i="2"/>
  <c r="Y223" i="2"/>
  <c r="X223" i="2"/>
  <c r="W223" i="2"/>
  <c r="V223" i="2"/>
  <c r="U223" i="2"/>
  <c r="T223" i="2"/>
  <c r="S223" i="2"/>
  <c r="R223" i="2"/>
  <c r="Q223" i="2"/>
  <c r="P223" i="2"/>
  <c r="O223" i="2"/>
  <c r="N223" i="2"/>
  <c r="M223" i="2"/>
  <c r="L223" i="2"/>
  <c r="K223" i="2"/>
  <c r="J223" i="2"/>
  <c r="I223" i="2"/>
  <c r="H223" i="2"/>
  <c r="G223" i="2"/>
  <c r="F223" i="2"/>
  <c r="E223" i="2"/>
  <c r="D223" i="2"/>
  <c r="C223" i="2"/>
  <c r="IE182" i="2"/>
  <c r="IC182" i="2"/>
  <c r="IA182" i="2"/>
  <c r="HY182" i="2"/>
  <c r="HS182" i="2"/>
  <c r="CR182" i="2"/>
  <c r="CP182" i="2"/>
  <c r="CN182" i="2"/>
  <c r="CB182" i="2"/>
  <c r="BX182" i="2"/>
  <c r="BR182" i="2"/>
  <c r="BN182" i="2"/>
  <c r="BL182" i="2"/>
  <c r="BJ182" i="2"/>
  <c r="IF181" i="2"/>
  <c r="HV181" i="2"/>
  <c r="HT181" i="2"/>
  <c r="HR181" i="2"/>
  <c r="HP181" i="2"/>
  <c r="HL181" i="2"/>
  <c r="HI181" i="2"/>
  <c r="HH181" i="2"/>
  <c r="HG181" i="2"/>
  <c r="HA181" i="2"/>
  <c r="GY181" i="2"/>
  <c r="GX181" i="2"/>
  <c r="GV181" i="2"/>
  <c r="GU181" i="2"/>
  <c r="GT181" i="2"/>
  <c r="GS181" i="2"/>
  <c r="GR181" i="2"/>
  <c r="GQ181" i="2"/>
  <c r="GN181" i="2"/>
  <c r="GK181" i="2"/>
  <c r="GI181" i="2"/>
  <c r="GC181" i="2"/>
  <c r="GB181" i="2"/>
  <c r="GA181" i="2"/>
  <c r="FU181" i="2"/>
  <c r="FS181" i="2"/>
  <c r="FR181" i="2"/>
  <c r="FP181" i="2"/>
  <c r="FM181" i="2"/>
  <c r="FL181" i="2"/>
  <c r="FK181" i="2"/>
  <c r="FH181" i="2"/>
  <c r="FE181" i="2"/>
  <c r="FD181" i="2"/>
  <c r="FC181" i="2"/>
  <c r="EW181" i="2"/>
  <c r="EV181" i="2"/>
  <c r="EU181" i="2"/>
  <c r="EO181" i="2"/>
  <c r="EM181" i="2"/>
  <c r="EJ181" i="2"/>
  <c r="EG181" i="2"/>
  <c r="EF181" i="2"/>
  <c r="EE181" i="2"/>
  <c r="EB181" i="2"/>
  <c r="DZ181" i="2"/>
  <c r="DY181" i="2"/>
  <c r="DX181" i="2"/>
  <c r="DW181" i="2"/>
  <c r="DQ181" i="2"/>
  <c r="DP181" i="2"/>
  <c r="DO181" i="2"/>
  <c r="DI181" i="2"/>
  <c r="DG181" i="2"/>
  <c r="DD181" i="2"/>
  <c r="DA181" i="2"/>
  <c r="CS181" i="2"/>
  <c r="CO181" i="2"/>
  <c r="CI181" i="2"/>
  <c r="CC181" i="2"/>
  <c r="BY181" i="2"/>
  <c r="BS181" i="2"/>
  <c r="BQ181" i="2"/>
  <c r="BM181" i="2"/>
  <c r="BI181" i="2"/>
  <c r="BC181" i="2"/>
  <c r="BA181" i="2"/>
  <c r="AU181" i="2"/>
  <c r="AS181" i="2"/>
  <c r="AP181" i="2"/>
  <c r="AM181" i="2"/>
  <c r="AK181" i="2"/>
  <c r="AH181" i="2"/>
  <c r="AG181" i="2"/>
  <c r="AE181" i="2"/>
  <c r="AC181" i="2"/>
  <c r="W181" i="2"/>
  <c r="U181" i="2"/>
  <c r="O181" i="2"/>
  <c r="M181" i="2"/>
  <c r="J181" i="2"/>
  <c r="G181" i="2"/>
  <c r="F181" i="2"/>
  <c r="E181" i="2"/>
  <c r="D181" i="2"/>
  <c r="C181" i="2"/>
  <c r="IG175" i="2"/>
  <c r="IF174" i="2"/>
  <c r="IG41" i="2"/>
  <c r="IG182" i="2" s="1"/>
  <c r="IE41" i="2"/>
  <c r="IC41" i="2"/>
  <c r="IA41" i="2"/>
  <c r="HY41" i="2"/>
  <c r="HW41" i="2"/>
  <c r="HW182" i="2" s="1"/>
  <c r="HU41" i="2"/>
  <c r="HU182" i="2" s="1"/>
  <c r="HS41" i="2"/>
  <c r="HQ41" i="2"/>
  <c r="HQ182" i="2" s="1"/>
  <c r="HO41" i="2"/>
  <c r="HO182" i="2" s="1"/>
  <c r="CR41" i="2"/>
  <c r="CP41" i="2"/>
  <c r="CN41" i="2"/>
  <c r="CL41" i="2"/>
  <c r="CL182" i="2" s="1"/>
  <c r="CJ41" i="2"/>
  <c r="CJ182" i="2" s="1"/>
  <c r="CH41" i="2"/>
  <c r="CH182" i="2" s="1"/>
  <c r="CF41" i="2"/>
  <c r="CF182" i="2" s="1"/>
  <c r="CD41" i="2"/>
  <c r="CD182" i="2" s="1"/>
  <c r="CB41" i="2"/>
  <c r="BZ41" i="2"/>
  <c r="BZ182" i="2" s="1"/>
  <c r="BX41" i="2"/>
  <c r="BV41" i="2"/>
  <c r="BV182" i="2" s="1"/>
  <c r="BT41" i="2"/>
  <c r="BT182" i="2" s="1"/>
  <c r="BR41" i="2"/>
  <c r="BP41" i="2"/>
  <c r="BP182" i="2" s="1"/>
  <c r="BN41" i="2"/>
  <c r="BL41" i="2"/>
  <c r="BJ41" i="2"/>
  <c r="IF40" i="2"/>
  <c r="ID40" i="2"/>
  <c r="ID181" i="2" s="1"/>
  <c r="IB40" i="2"/>
  <c r="IB181" i="2" s="1"/>
  <c r="HZ40" i="2"/>
  <c r="HZ181" i="2" s="1"/>
  <c r="HX40" i="2"/>
  <c r="HX181" i="2" s="1"/>
  <c r="HV40" i="2"/>
  <c r="HT40" i="2"/>
  <c r="HR40" i="2"/>
  <c r="HP40" i="2"/>
  <c r="HN40" i="2"/>
  <c r="HN181" i="2" s="1"/>
  <c r="HM40" i="2"/>
  <c r="HM181" i="2" s="1"/>
  <c r="HL40" i="2"/>
  <c r="HK40" i="2"/>
  <c r="HK181" i="2" s="1"/>
  <c r="HJ40" i="2"/>
  <c r="HJ181" i="2" s="1"/>
  <c r="HI40" i="2"/>
  <c r="HH40" i="2"/>
  <c r="HG40" i="2"/>
  <c r="HF40" i="2"/>
  <c r="HF181" i="2" s="1"/>
  <c r="HE40" i="2"/>
  <c r="HE181" i="2" s="1"/>
  <c r="HD40" i="2"/>
  <c r="HD181" i="2" s="1"/>
  <c r="HC40" i="2"/>
  <c r="HC181" i="2" s="1"/>
  <c r="HB40" i="2"/>
  <c r="HB181" i="2" s="1"/>
  <c r="HA40" i="2"/>
  <c r="GZ40" i="2"/>
  <c r="GZ181" i="2" s="1"/>
  <c r="GY40" i="2"/>
  <c r="GX40" i="2"/>
  <c r="GW40" i="2"/>
  <c r="GW181" i="2" s="1"/>
  <c r="GV40" i="2"/>
  <c r="GU40" i="2"/>
  <c r="GT40" i="2"/>
  <c r="GS40" i="2"/>
  <c r="GR40" i="2"/>
  <c r="GQ40" i="2"/>
  <c r="GP40" i="2"/>
  <c r="GP181" i="2" s="1"/>
  <c r="GO40" i="2"/>
  <c r="GO181" i="2" s="1"/>
  <c r="GN40" i="2"/>
  <c r="GM40" i="2"/>
  <c r="GM181" i="2" s="1"/>
  <c r="GL40" i="2"/>
  <c r="GL181" i="2" s="1"/>
  <c r="GK40" i="2"/>
  <c r="GJ40" i="2"/>
  <c r="GJ181" i="2" s="1"/>
  <c r="GI40" i="2"/>
  <c r="GH40" i="2"/>
  <c r="GH181" i="2" s="1"/>
  <c r="GG40" i="2"/>
  <c r="GG181" i="2" s="1"/>
  <c r="GF40" i="2"/>
  <c r="GF181" i="2" s="1"/>
  <c r="GE40" i="2"/>
  <c r="GE181" i="2" s="1"/>
  <c r="GD40" i="2"/>
  <c r="GD181" i="2" s="1"/>
  <c r="GC40" i="2"/>
  <c r="GB40" i="2"/>
  <c r="GA40" i="2"/>
  <c r="FZ40" i="2"/>
  <c r="FZ181" i="2" s="1"/>
  <c r="FY40" i="2"/>
  <c r="FY181" i="2" s="1"/>
  <c r="FX40" i="2"/>
  <c r="FX181" i="2" s="1"/>
  <c r="FW40" i="2"/>
  <c r="FW181" i="2" s="1"/>
  <c r="FV40" i="2"/>
  <c r="FV181" i="2" s="1"/>
  <c r="FU40" i="2"/>
  <c r="FT40" i="2"/>
  <c r="FT181" i="2" s="1"/>
  <c r="FS40" i="2"/>
  <c r="FR40" i="2"/>
  <c r="FQ40" i="2"/>
  <c r="FQ181" i="2" s="1"/>
  <c r="FP40" i="2"/>
  <c r="FO40" i="2"/>
  <c r="FO181" i="2" s="1"/>
  <c r="FN40" i="2"/>
  <c r="FN181" i="2" s="1"/>
  <c r="FM40" i="2"/>
  <c r="FL40" i="2"/>
  <c r="FK40" i="2"/>
  <c r="FJ40" i="2"/>
  <c r="FJ181" i="2" s="1"/>
  <c r="FI40" i="2"/>
  <c r="FI181" i="2" s="1"/>
  <c r="FH40" i="2"/>
  <c r="FG40" i="2"/>
  <c r="FG181" i="2" s="1"/>
  <c r="FF40" i="2"/>
  <c r="FF181" i="2" s="1"/>
  <c r="FE40" i="2"/>
  <c r="FD40" i="2"/>
  <c r="FC40" i="2"/>
  <c r="FB40" i="2"/>
  <c r="FB181" i="2" s="1"/>
  <c r="FA40" i="2"/>
  <c r="FA181" i="2" s="1"/>
  <c r="EZ40" i="2"/>
  <c r="EZ181" i="2" s="1"/>
  <c r="EY40" i="2"/>
  <c r="EY181" i="2" s="1"/>
  <c r="EX40" i="2"/>
  <c r="EX181" i="2" s="1"/>
  <c r="EW40" i="2"/>
  <c r="EV40" i="2"/>
  <c r="EU40" i="2"/>
  <c r="ET40" i="2"/>
  <c r="ET181" i="2" s="1"/>
  <c r="ES40" i="2"/>
  <c r="ES181" i="2" s="1"/>
  <c r="ER40" i="2"/>
  <c r="ER181" i="2" s="1"/>
  <c r="EQ40" i="2"/>
  <c r="EQ181" i="2" s="1"/>
  <c r="EP40" i="2"/>
  <c r="EP181" i="2" s="1"/>
  <c r="EO40" i="2"/>
  <c r="EN40" i="2"/>
  <c r="EN181" i="2" s="1"/>
  <c r="EM40" i="2"/>
  <c r="EL40" i="2"/>
  <c r="EL181" i="2" s="1"/>
  <c r="EK40" i="2"/>
  <c r="EK181" i="2" s="1"/>
  <c r="EJ40" i="2"/>
  <c r="EI40" i="2"/>
  <c r="EI181" i="2" s="1"/>
  <c r="EH40" i="2"/>
  <c r="EH181" i="2" s="1"/>
  <c r="EG40" i="2"/>
  <c r="EF40" i="2"/>
  <c r="EE40" i="2"/>
  <c r="ED40" i="2"/>
  <c r="ED181" i="2" s="1"/>
  <c r="EC40" i="2"/>
  <c r="EC181" i="2" s="1"/>
  <c r="EB40" i="2"/>
  <c r="EA40" i="2"/>
  <c r="EA181" i="2" s="1"/>
  <c r="DZ40" i="2"/>
  <c r="DY40" i="2"/>
  <c r="DX40" i="2"/>
  <c r="DW40" i="2"/>
  <c r="DV40" i="2"/>
  <c r="DV181" i="2" s="1"/>
  <c r="DU40" i="2"/>
  <c r="DU181" i="2" s="1"/>
  <c r="DT40" i="2"/>
  <c r="DT181" i="2" s="1"/>
  <c r="DS40" i="2"/>
  <c r="DS181" i="2" s="1"/>
  <c r="DR40" i="2"/>
  <c r="DR181" i="2" s="1"/>
  <c r="DQ40" i="2"/>
  <c r="DP40" i="2"/>
  <c r="DO40" i="2"/>
  <c r="DN40" i="2"/>
  <c r="DN181" i="2" s="1"/>
  <c r="DM40" i="2"/>
  <c r="DM181" i="2" s="1"/>
  <c r="DL40" i="2"/>
  <c r="DL181" i="2" s="1"/>
  <c r="DK40" i="2"/>
  <c r="DK181" i="2" s="1"/>
  <c r="DJ40" i="2"/>
  <c r="DJ181" i="2" s="1"/>
  <c r="DI40" i="2"/>
  <c r="DH40" i="2"/>
  <c r="DH181" i="2" s="1"/>
  <c r="DG40" i="2"/>
  <c r="DF40" i="2"/>
  <c r="DF181" i="2" s="1"/>
  <c r="DE40" i="2"/>
  <c r="DE181" i="2" s="1"/>
  <c r="DD40" i="2"/>
  <c r="DC40" i="2"/>
  <c r="DC181" i="2" s="1"/>
  <c r="DB40" i="2"/>
  <c r="DB181" i="2" s="1"/>
  <c r="DA40" i="2"/>
  <c r="CZ40" i="2"/>
  <c r="CY40" i="2"/>
  <c r="CX40" i="2"/>
  <c r="CW40" i="2"/>
  <c r="CV40" i="2"/>
  <c r="CU40" i="2"/>
  <c r="CU181" i="2" s="1"/>
  <c r="CT40" i="2"/>
  <c r="CT181" i="2" s="1"/>
  <c r="CS40" i="2"/>
  <c r="CQ40" i="2"/>
  <c r="CQ181" i="2" s="1"/>
  <c r="CO40" i="2"/>
  <c r="CM40" i="2"/>
  <c r="CM181" i="2" s="1"/>
  <c r="CK40" i="2"/>
  <c r="CK181" i="2" s="1"/>
  <c r="CI40" i="2"/>
  <c r="CG40" i="2"/>
  <c r="CG181" i="2" s="1"/>
  <c r="CE40" i="2"/>
  <c r="CE181" i="2" s="1"/>
  <c r="CC40" i="2"/>
  <c r="CA40" i="2"/>
  <c r="CA181" i="2" s="1"/>
  <c r="BY40" i="2"/>
  <c r="BW40" i="2"/>
  <c r="BW181" i="2" s="1"/>
  <c r="BU40" i="2"/>
  <c r="BU181" i="2" s="1"/>
  <c r="BS40" i="2"/>
  <c r="BQ40" i="2"/>
  <c r="BO40" i="2"/>
  <c r="BO181" i="2" s="1"/>
  <c r="BM40" i="2"/>
  <c r="BK40" i="2"/>
  <c r="BK181" i="2" s="1"/>
  <c r="BI40" i="2"/>
  <c r="BH40" i="2"/>
  <c r="BH181" i="2" s="1"/>
  <c r="BG40" i="2"/>
  <c r="BG181" i="2" s="1"/>
  <c r="BF40" i="2"/>
  <c r="BF181" i="2" s="1"/>
  <c r="BE40" i="2"/>
  <c r="BE181" i="2" s="1"/>
  <c r="BD40" i="2"/>
  <c r="BD181" i="2" s="1"/>
  <c r="BC40" i="2"/>
  <c r="BB40" i="2"/>
  <c r="BB181" i="2" s="1"/>
  <c r="BA40" i="2"/>
  <c r="AZ40" i="2"/>
  <c r="AZ181" i="2" s="1"/>
  <c r="AY40" i="2"/>
  <c r="AY181" i="2" s="1"/>
  <c r="AX40" i="2"/>
  <c r="AX181" i="2" s="1"/>
  <c r="AW40" i="2"/>
  <c r="AW181" i="2" s="1"/>
  <c r="AV40" i="2"/>
  <c r="AV181" i="2" s="1"/>
  <c r="AU40" i="2"/>
  <c r="AT40" i="2"/>
  <c r="AT181" i="2" s="1"/>
  <c r="AS40" i="2"/>
  <c r="AR40" i="2"/>
  <c r="AR181" i="2" s="1"/>
  <c r="AQ40" i="2"/>
  <c r="AQ181" i="2" s="1"/>
  <c r="AP40" i="2"/>
  <c r="AO40" i="2"/>
  <c r="AO181" i="2" s="1"/>
  <c r="AN40" i="2"/>
  <c r="AN181" i="2" s="1"/>
  <c r="AM40" i="2"/>
  <c r="AL40" i="2"/>
  <c r="AL181" i="2" s="1"/>
  <c r="AK40" i="2"/>
  <c r="AJ40" i="2"/>
  <c r="AJ181" i="2" s="1"/>
  <c r="AI40" i="2"/>
  <c r="AI181" i="2" s="1"/>
  <c r="AH40" i="2"/>
  <c r="AG40" i="2"/>
  <c r="AF40" i="2"/>
  <c r="AF181" i="2" s="1"/>
  <c r="AE40" i="2"/>
  <c r="AD40" i="2"/>
  <c r="AD181" i="2" s="1"/>
  <c r="AC40" i="2"/>
  <c r="AB40" i="2"/>
  <c r="AB181" i="2" s="1"/>
  <c r="AA40" i="2"/>
  <c r="AA181" i="2" s="1"/>
  <c r="Z40" i="2"/>
  <c r="Z181" i="2" s="1"/>
  <c r="Y40" i="2"/>
  <c r="Y181" i="2" s="1"/>
  <c r="X40" i="2"/>
  <c r="X181" i="2" s="1"/>
  <c r="W40" i="2"/>
  <c r="V40" i="2"/>
  <c r="V181" i="2" s="1"/>
  <c r="U40" i="2"/>
  <c r="T40" i="2"/>
  <c r="T181" i="2" s="1"/>
  <c r="S40" i="2"/>
  <c r="S181" i="2" s="1"/>
  <c r="R40" i="2"/>
  <c r="R181" i="2" s="1"/>
  <c r="Q40" i="2"/>
  <c r="Q181" i="2" s="1"/>
  <c r="P40" i="2"/>
  <c r="P181" i="2" s="1"/>
  <c r="O40" i="2"/>
  <c r="N40" i="2"/>
  <c r="N181" i="2" s="1"/>
  <c r="M40" i="2"/>
  <c r="L40" i="2"/>
  <c r="L181" i="2" s="1"/>
  <c r="K40" i="2"/>
  <c r="K181" i="2" s="1"/>
  <c r="J40" i="2"/>
  <c r="I40" i="2"/>
  <c r="I181" i="2" s="1"/>
  <c r="H40" i="2"/>
  <c r="H181" i="2" s="1"/>
  <c r="G40" i="2"/>
  <c r="F40" i="2"/>
  <c r="E40" i="2"/>
  <c r="D40" i="2"/>
  <c r="C40" i="2"/>
  <c r="IF25" i="2"/>
  <c r="IE25" i="2"/>
  <c r="ID25" i="2"/>
  <c r="IC25" i="2"/>
  <c r="IB25" i="2"/>
  <c r="IA25" i="2"/>
  <c r="HZ25" i="2"/>
  <c r="HY25" i="2"/>
  <c r="HX25" i="2"/>
  <c r="HW25" i="2"/>
  <c r="HV25" i="2"/>
  <c r="HU25" i="2"/>
  <c r="HT25" i="2"/>
  <c r="HS25" i="2"/>
  <c r="HR25" i="2"/>
  <c r="HQ25" i="2"/>
  <c r="HP25" i="2"/>
  <c r="HO25" i="2"/>
  <c r="HN25" i="2"/>
  <c r="HM25" i="2"/>
  <c r="HL25" i="2"/>
  <c r="HK25" i="2"/>
  <c r="HJ25" i="2"/>
  <c r="HI25" i="2"/>
  <c r="HH25" i="2"/>
  <c r="HG25" i="2"/>
  <c r="HF25" i="2"/>
  <c r="HE25" i="2"/>
  <c r="HD25" i="2"/>
  <c r="HC25" i="2"/>
  <c r="HB25" i="2"/>
  <c r="HA25" i="2"/>
  <c r="GZ25" i="2"/>
  <c r="GY25" i="2"/>
  <c r="GX25" i="2"/>
  <c r="GW25" i="2"/>
  <c r="GV25" i="2"/>
  <c r="GU25" i="2"/>
  <c r="GT25" i="2"/>
  <c r="GS25" i="2"/>
  <c r="GR25" i="2"/>
  <c r="GQ25" i="2"/>
  <c r="GP25" i="2"/>
  <c r="GO25" i="2"/>
  <c r="GN25" i="2"/>
  <c r="GM25" i="2"/>
  <c r="GL25" i="2"/>
  <c r="GK25" i="2"/>
  <c r="GJ25" i="2"/>
  <c r="GI25" i="2"/>
  <c r="GH25" i="2"/>
  <c r="GG25" i="2"/>
  <c r="GF25" i="2"/>
  <c r="GE25" i="2"/>
  <c r="GD25" i="2"/>
  <c r="GC25" i="2"/>
  <c r="GB25" i="2"/>
  <c r="GA25" i="2"/>
  <c r="FZ25" i="2"/>
  <c r="FY25" i="2"/>
  <c r="FX25" i="2"/>
  <c r="FW25" i="2"/>
  <c r="FV25" i="2"/>
  <c r="FU25" i="2"/>
  <c r="FT25" i="2"/>
  <c r="FS25" i="2"/>
  <c r="FR25" i="2"/>
  <c r="FQ25" i="2"/>
  <c r="FP25" i="2"/>
  <c r="FO25" i="2"/>
  <c r="FN25" i="2"/>
  <c r="FM25" i="2"/>
  <c r="FL25" i="2"/>
  <c r="FK25" i="2"/>
  <c r="FJ25" i="2"/>
  <c r="FI25" i="2"/>
  <c r="FH25" i="2"/>
  <c r="FG25" i="2"/>
  <c r="FF25" i="2"/>
  <c r="FE25" i="2"/>
  <c r="FD25" i="2"/>
  <c r="FC25" i="2"/>
  <c r="FB25" i="2"/>
  <c r="FA25" i="2"/>
  <c r="EZ25" i="2"/>
  <c r="EY25" i="2"/>
  <c r="EX25" i="2"/>
  <c r="EW25" i="2"/>
  <c r="EV25" i="2"/>
  <c r="EU25" i="2"/>
  <c r="ET25" i="2"/>
  <c r="ES25" i="2"/>
  <c r="ER25" i="2"/>
  <c r="EQ25" i="2"/>
  <c r="EP25" i="2"/>
  <c r="EO25" i="2"/>
  <c r="EN25" i="2"/>
  <c r="EM25" i="2"/>
  <c r="EL25" i="2"/>
  <c r="EK25" i="2"/>
  <c r="EJ25" i="2"/>
  <c r="EI25" i="2"/>
  <c r="EH25" i="2"/>
  <c r="EG25" i="2"/>
  <c r="EF25" i="2"/>
  <c r="EE25" i="2"/>
  <c r="ED25" i="2"/>
  <c r="EC25" i="2"/>
  <c r="EB25" i="2"/>
  <c r="EA25" i="2"/>
  <c r="DZ25" i="2"/>
  <c r="DY25" i="2"/>
  <c r="DX25" i="2"/>
  <c r="DW25" i="2"/>
  <c r="DV25" i="2"/>
  <c r="DU25" i="2"/>
  <c r="DT25" i="2"/>
  <c r="DS25" i="2"/>
  <c r="DR25" i="2"/>
  <c r="DQ25" i="2"/>
  <c r="DP25" i="2"/>
  <c r="DO25" i="2"/>
  <c r="DN25" i="2"/>
  <c r="DM25" i="2"/>
  <c r="DL25" i="2"/>
  <c r="DK25" i="2"/>
  <c r="DJ25" i="2"/>
  <c r="DI25" i="2"/>
  <c r="DH25" i="2"/>
  <c r="DG25" i="2"/>
  <c r="DF25" i="2"/>
  <c r="DE25" i="2"/>
  <c r="DD25" i="2"/>
  <c r="DC25" i="2"/>
  <c r="DB25" i="2"/>
  <c r="DA25" i="2"/>
  <c r="CZ25" i="2"/>
  <c r="CY25" i="2"/>
  <c r="CX25" i="2"/>
  <c r="CW25" i="2"/>
  <c r="CV25" i="2"/>
  <c r="CT25" i="2"/>
  <c r="CS25" i="2"/>
  <c r="CR25" i="2"/>
  <c r="CQ25" i="2"/>
  <c r="CP25" i="2"/>
  <c r="CO25" i="2"/>
  <c r="CN25" i="2"/>
  <c r="CM25" i="2"/>
  <c r="CL25" i="2"/>
  <c r="CK25" i="2"/>
  <c r="CJ25" i="2"/>
  <c r="CI25" i="2"/>
  <c r="CH25" i="2"/>
  <c r="CG25" i="2"/>
  <c r="CF25" i="2"/>
  <c r="CE25" i="2"/>
  <c r="CD25" i="2"/>
  <c r="CC25" i="2"/>
  <c r="CB25" i="2"/>
  <c r="CA25" i="2"/>
  <c r="BZ25" i="2"/>
  <c r="BY25" i="2"/>
  <c r="BX25" i="2"/>
  <c r="BW25" i="2"/>
  <c r="BV25" i="2"/>
  <c r="BU25" i="2"/>
  <c r="BT25" i="2"/>
  <c r="BS25" i="2"/>
  <c r="BR25" i="2"/>
  <c r="BQ25" i="2"/>
  <c r="BP25" i="2"/>
  <c r="BO25" i="2"/>
  <c r="BN25" i="2"/>
  <c r="BM25" i="2"/>
  <c r="BL25" i="2"/>
  <c r="BK25" i="2"/>
  <c r="BJ25" i="2"/>
  <c r="BI25" i="2"/>
  <c r="BH25" i="2"/>
  <c r="BG25" i="2"/>
  <c r="BF25" i="2"/>
  <c r="BE25" i="2"/>
  <c r="BD25" i="2"/>
  <c r="BC25" i="2"/>
  <c r="BB25" i="2"/>
  <c r="BA25" i="2"/>
  <c r="AZ25" i="2"/>
  <c r="AY25" i="2"/>
  <c r="AX25" i="2"/>
  <c r="AW25" i="2"/>
  <c r="AV25" i="2"/>
  <c r="AU25" i="2"/>
  <c r="AT25" i="2"/>
  <c r="AS25" i="2"/>
  <c r="AR25" i="2"/>
  <c r="AQ25" i="2"/>
  <c r="AP25" i="2"/>
  <c r="AO25" i="2"/>
  <c r="AN25" i="2"/>
  <c r="AM25" i="2"/>
  <c r="AL25" i="2"/>
  <c r="AK25" i="2"/>
  <c r="AJ25" i="2"/>
  <c r="AI25" i="2"/>
  <c r="AH25" i="2"/>
  <c r="AG25" i="2"/>
  <c r="AF25" i="2"/>
  <c r="AE25" i="2"/>
  <c r="AD25" i="2"/>
  <c r="AC25" i="2"/>
  <c r="AB25" i="2"/>
  <c r="AA25" i="2"/>
  <c r="Z25" i="2"/>
  <c r="Y25" i="2"/>
  <c r="X25" i="2"/>
  <c r="W25" i="2"/>
  <c r="V25" i="2"/>
  <c r="U25" i="2"/>
  <c r="T25" i="2"/>
  <c r="S25" i="2"/>
  <c r="R25" i="2"/>
  <c r="Q25" i="2"/>
  <c r="P25" i="2"/>
  <c r="O25" i="2"/>
  <c r="N25" i="2"/>
  <c r="M25" i="2"/>
  <c r="L25" i="2"/>
  <c r="K25" i="2"/>
  <c r="J25" i="2"/>
  <c r="I25" i="2"/>
  <c r="G25" i="2"/>
  <c r="C25" i="2"/>
  <c r="CU23" i="2"/>
  <c r="CU25" i="2" s="1"/>
  <c r="H23" i="2"/>
  <c r="H25" i="2" s="1"/>
  <c r="G23" i="2"/>
  <c r="F23" i="2"/>
  <c r="F25" i="2" s="1"/>
  <c r="E23" i="2"/>
  <c r="E25" i="2" s="1"/>
  <c r="D23" i="2"/>
  <c r="D25" i="2" s="1"/>
  <c r="C23" i="2"/>
  <c r="IG21" i="2"/>
  <c r="IF10" i="2"/>
  <c r="IE10" i="2"/>
  <c r="ID10" i="2"/>
  <c r="IC10" i="2"/>
  <c r="IB10" i="2"/>
  <c r="IA10" i="2"/>
  <c r="HZ10" i="2"/>
  <c r="HY10" i="2"/>
  <c r="HX10" i="2"/>
  <c r="HW10" i="2"/>
  <c r="HV10" i="2"/>
  <c r="HU10" i="2"/>
  <c r="HT10" i="2"/>
  <c r="HS10" i="2"/>
  <c r="HR10" i="2"/>
  <c r="HQ10" i="2"/>
  <c r="HP10" i="2"/>
  <c r="HM10" i="2"/>
  <c r="HL10" i="2"/>
  <c r="HK10" i="2"/>
  <c r="HJ10" i="2"/>
  <c r="HI10" i="2"/>
  <c r="HH10" i="2"/>
  <c r="HG10" i="2"/>
  <c r="HF10" i="2"/>
  <c r="HE10" i="2"/>
  <c r="HD10" i="2"/>
  <c r="HC10" i="2"/>
  <c r="HB10" i="2"/>
  <c r="HA10" i="2"/>
  <c r="GZ10" i="2"/>
  <c r="GY10" i="2"/>
  <c r="GX10" i="2"/>
  <c r="GW10" i="2"/>
  <c r="GV10" i="2"/>
  <c r="GU10" i="2"/>
  <c r="GT10" i="2"/>
  <c r="GS10" i="2"/>
  <c r="GR10" i="2"/>
  <c r="GQ10" i="2"/>
  <c r="GP10" i="2"/>
  <c r="GO10" i="2"/>
  <c r="GN10" i="2"/>
  <c r="GM10" i="2"/>
  <c r="GL10" i="2"/>
  <c r="GK10" i="2"/>
  <c r="GJ10" i="2"/>
  <c r="GI10" i="2"/>
  <c r="GH10" i="2"/>
  <c r="GG10" i="2"/>
  <c r="GF10" i="2"/>
  <c r="GE10" i="2"/>
  <c r="GD10" i="2"/>
  <c r="GC10" i="2"/>
  <c r="GB10" i="2"/>
  <c r="GA10" i="2"/>
  <c r="FZ10" i="2"/>
  <c r="FY10" i="2"/>
  <c r="FX10" i="2"/>
  <c r="FW10" i="2"/>
  <c r="FV10" i="2"/>
  <c r="FU10" i="2"/>
  <c r="FT10" i="2"/>
  <c r="FS10" i="2"/>
  <c r="FR10" i="2"/>
  <c r="FQ10" i="2"/>
  <c r="FP10" i="2"/>
  <c r="FO10" i="2"/>
  <c r="FN10" i="2"/>
  <c r="FM10" i="2"/>
  <c r="FL10" i="2"/>
  <c r="FK10" i="2"/>
  <c r="FJ10" i="2"/>
  <c r="FI10" i="2"/>
  <c r="FH10" i="2"/>
  <c r="FG10" i="2"/>
  <c r="FF10" i="2"/>
  <c r="FE10" i="2"/>
  <c r="FD10" i="2"/>
  <c r="FC10" i="2"/>
  <c r="FB10" i="2"/>
  <c r="FA10" i="2"/>
  <c r="EZ10" i="2"/>
  <c r="EY10" i="2"/>
  <c r="EX10" i="2"/>
  <c r="EW10" i="2"/>
  <c r="EV10" i="2"/>
  <c r="EU10" i="2"/>
  <c r="ET10" i="2"/>
  <c r="ES10" i="2"/>
  <c r="ER10" i="2"/>
  <c r="EQ10" i="2"/>
  <c r="EP10" i="2"/>
  <c r="EO10" i="2"/>
  <c r="EN10" i="2"/>
  <c r="EM10" i="2"/>
  <c r="EL10" i="2"/>
  <c r="EK10" i="2"/>
  <c r="EJ10" i="2"/>
  <c r="EI10" i="2"/>
  <c r="EH10" i="2"/>
  <c r="EG10" i="2"/>
  <c r="EF10" i="2"/>
  <c r="EE10" i="2"/>
  <c r="ED10" i="2"/>
  <c r="EC10" i="2"/>
  <c r="EB10" i="2"/>
  <c r="EA10" i="2"/>
  <c r="DZ10" i="2"/>
  <c r="DY10" i="2"/>
  <c r="DX10" i="2"/>
  <c r="DW10" i="2"/>
  <c r="DV10" i="2"/>
  <c r="DU10" i="2"/>
  <c r="DT10" i="2"/>
  <c r="DS10" i="2"/>
  <c r="DR10" i="2"/>
  <c r="DQ10" i="2"/>
  <c r="DP10" i="2"/>
  <c r="DO10" i="2"/>
  <c r="DN10" i="2"/>
  <c r="DM10" i="2"/>
  <c r="DL10" i="2"/>
  <c r="DK10" i="2"/>
  <c r="DJ10" i="2"/>
  <c r="DI10" i="2"/>
  <c r="DH10" i="2"/>
  <c r="DG10" i="2"/>
  <c r="DF10" i="2"/>
  <c r="DE10" i="2"/>
  <c r="DD10" i="2"/>
  <c r="DC10" i="2"/>
  <c r="DB10" i="2"/>
  <c r="DA10" i="2"/>
  <c r="CZ10" i="2"/>
  <c r="CY10" i="2"/>
  <c r="CX10" i="2"/>
  <c r="CW10" i="2"/>
  <c r="CV10" i="2"/>
  <c r="CU10" i="2"/>
  <c r="CT10" i="2"/>
  <c r="CS10" i="2"/>
  <c r="CR10" i="2"/>
  <c r="CQ10" i="2"/>
  <c r="CP10" i="2"/>
  <c r="CO10" i="2"/>
  <c r="CN10" i="2"/>
  <c r="CM10" i="2"/>
  <c r="CL10" i="2"/>
  <c r="CK10" i="2"/>
  <c r="CJ10" i="2"/>
  <c r="CI10" i="2"/>
  <c r="CH10" i="2"/>
  <c r="CG10" i="2"/>
  <c r="CF10" i="2"/>
  <c r="CE10" i="2"/>
  <c r="CD10" i="2"/>
  <c r="CC10" i="2"/>
  <c r="CB10" i="2"/>
  <c r="CA10" i="2"/>
  <c r="BZ10" i="2"/>
  <c r="BY10" i="2"/>
  <c r="BX10" i="2"/>
  <c r="BW10" i="2"/>
  <c r="BV10" i="2"/>
  <c r="BU10" i="2"/>
  <c r="BT10" i="2"/>
  <c r="BS10" i="2"/>
  <c r="BR10" i="2"/>
  <c r="BQ10" i="2"/>
  <c r="BP10" i="2"/>
  <c r="BO10" i="2"/>
  <c r="BN10" i="2"/>
  <c r="BM10" i="2"/>
  <c r="BL10" i="2"/>
  <c r="BK10" i="2"/>
  <c r="BJ10" i="2"/>
  <c r="BI10" i="2"/>
  <c r="BH10" i="2"/>
  <c r="BG10" i="2"/>
  <c r="BF10" i="2"/>
  <c r="BE10" i="2"/>
  <c r="BD10" i="2"/>
  <c r="BC10" i="2"/>
  <c r="BB10" i="2"/>
  <c r="BA10" i="2"/>
  <c r="AZ10" i="2"/>
  <c r="AY10" i="2"/>
  <c r="AX10" i="2"/>
  <c r="AW10" i="2"/>
  <c r="AV10" i="2"/>
  <c r="AU10" i="2"/>
  <c r="AT10" i="2"/>
  <c r="AS10" i="2"/>
  <c r="AR10" i="2"/>
  <c r="AQ10" i="2"/>
  <c r="AP10" i="2"/>
  <c r="AO10" i="2"/>
  <c r="AN10" i="2"/>
  <c r="AM10" i="2"/>
  <c r="AL10" i="2"/>
  <c r="AK10" i="2"/>
  <c r="AJ10" i="2"/>
  <c r="AI10" i="2"/>
  <c r="AH10" i="2"/>
  <c r="AG10" i="2"/>
  <c r="AF10" i="2"/>
  <c r="AE10" i="2"/>
  <c r="AD10" i="2"/>
  <c r="AC10" i="2"/>
  <c r="AB10" i="2"/>
  <c r="AA10" i="2"/>
  <c r="Z10" i="2"/>
  <c r="Y10" i="2"/>
  <c r="X10" i="2"/>
  <c r="W10" i="2"/>
  <c r="V10" i="2"/>
  <c r="U10" i="2"/>
  <c r="T10" i="2"/>
  <c r="S10" i="2"/>
  <c r="R10" i="2"/>
  <c r="Q10" i="2"/>
  <c r="P10" i="2"/>
  <c r="O10" i="2"/>
  <c r="N10" i="2"/>
  <c r="M10" i="2"/>
  <c r="L10" i="2"/>
  <c r="K10" i="2"/>
  <c r="J10" i="2"/>
  <c r="I10" i="2"/>
  <c r="H10" i="2"/>
  <c r="G10" i="2"/>
  <c r="F10" i="2"/>
  <c r="E10" i="2"/>
  <c r="D10" i="2"/>
  <c r="C10" i="2"/>
  <c r="HO9" i="2"/>
  <c r="HO10" i="2" s="1"/>
  <c r="HN9" i="2"/>
  <c r="HN10" i="2" s="1"/>
  <c r="HN7" i="2"/>
  <c r="MK10" i="2" l="1"/>
  <c r="NL25" i="2"/>
  <c r="NT25" i="2"/>
  <c r="OR25" i="2"/>
  <c r="KC25" i="2"/>
  <c r="KK25" i="2"/>
  <c r="KS25" i="2"/>
  <c r="LA25" i="2"/>
  <c r="LI25" i="2"/>
  <c r="LQ25" i="2"/>
  <c r="OS25" i="2"/>
  <c r="MS10" i="2"/>
  <c r="IH25" i="2"/>
  <c r="KD25" i="2"/>
  <c r="KL25" i="2"/>
  <c r="KT25" i="2"/>
  <c r="LB25" i="2"/>
  <c r="LJ25" i="2"/>
  <c r="LR25" i="2"/>
  <c r="MH25" i="2"/>
  <c r="MP25" i="2"/>
  <c r="NF25" i="2"/>
  <c r="MA25" i="2"/>
  <c r="NO25" i="2"/>
  <c r="IG25" i="2"/>
  <c r="IG10" i="2"/>
  <c r="I13" i="3"/>
  <c r="J13" i="3" s="1"/>
  <c r="K13"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tc={2700725F-0E5E-9342-9E60-4C16012A48C5}</author>
  </authors>
  <commentList>
    <comment ref="JE331" authorId="0" shapeId="0" xr:uid="{2700725F-0E5E-9342-9E60-4C16012A48C5}">
      <text>
        <t>[스레드 댓글]
사용 중인 버전의 Excel에서 이 스레드 댓글을 읽을 수 있지만 파일을 이후 버전의 Excel에서 열면 편집 내용이 모두 제거됩니다. 자세한 정보: https://go.microsoft.com/fwlink/?linkid=870924.
댓글:
    Maybe we need the stacking value still
답글:
    Context: The project does calculate but not use the stacking value</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<sst xmlns="http://schemas.openxmlformats.org/spreadsheetml/2006/main" count="8890" uniqueCount="1129">
  <si>
    <t>protocol_version</t>
  </si>
  <si>
    <t>PoA</t>
  </si>
  <si>
    <t>protocol_id</t>
  </si>
  <si>
    <t>monitoring_period</t>
  </si>
  <si>
    <t>stove_year_cohort</t>
  </si>
  <si>
    <t>total_verified_credits</t>
  </si>
  <si>
    <t>type</t>
  </si>
  <si>
    <t>verified_credits</t>
  </si>
  <si>
    <t>verified_credits_per_stove</t>
  </si>
  <si>
    <t>verified_credits_per_stove_isolating</t>
  </si>
  <si>
    <t>stove</t>
  </si>
  <si>
    <t>num_countries</t>
  </si>
  <si>
    <t>region</t>
  </si>
  <si>
    <t>country</t>
  </si>
  <si>
    <t>prov_project</t>
  </si>
  <si>
    <t>av_hhsize</t>
  </si>
  <si>
    <t>fNRB_project</t>
  </si>
  <si>
    <t>mfNRB_bailis</t>
  </si>
  <si>
    <t>mofus_fNRB_bailis</t>
  </si>
  <si>
    <t>n_devices_domestic</t>
  </si>
  <si>
    <t>n_devices_commercial</t>
  </si>
  <si>
    <t>project_days</t>
  </si>
  <si>
    <t>project_days_commercial</t>
  </si>
  <si>
    <t>stove_days</t>
  </si>
  <si>
    <t>prc_firewood_baseline</t>
  </si>
  <si>
    <t>prc_charcoal_baseline</t>
  </si>
  <si>
    <t>prc_kerosene_baseline</t>
  </si>
  <si>
    <t>prc_lpg_baseline</t>
  </si>
  <si>
    <t>prc_ethanol_baseline</t>
  </si>
  <si>
    <t>prc_electric_baseline</t>
  </si>
  <si>
    <t>prc_pellets_baseline</t>
  </si>
  <si>
    <t>prc_firewood_baseline_commercial</t>
  </si>
  <si>
    <t>prc_charcoal_baseline_commercial</t>
  </si>
  <si>
    <t>prc_kerosene_baseline_commercial</t>
  </si>
  <si>
    <t>prc_lpg_baseline_commercial</t>
  </si>
  <si>
    <t>prc_ethanol_baseline_commercial</t>
  </si>
  <si>
    <t>prc_electric_baseline_commercial</t>
  </si>
  <si>
    <t>prc_pellets_baseline_commercial</t>
  </si>
  <si>
    <t>kg_firewood_baseline</t>
  </si>
  <si>
    <t>kg_charcoal_baseline</t>
  </si>
  <si>
    <t>kg_kerosene_baseline</t>
  </si>
  <si>
    <t>kg_lpg_baseline</t>
  </si>
  <si>
    <t>l_ethanol_baseline</t>
  </si>
  <si>
    <t>kWh_electric_baseline</t>
  </si>
  <si>
    <t>kg_pellets_baseline</t>
  </si>
  <si>
    <t>kg_per_liter_kerosene_baseline</t>
  </si>
  <si>
    <t>kg_per_liter_ethanol_baseline</t>
  </si>
  <si>
    <t>kg_firewood_baseline_commercial</t>
  </si>
  <si>
    <t>kg_charcoal_baseline_commercial</t>
  </si>
  <si>
    <t>kg_kerosene_baseline_commercial</t>
  </si>
  <si>
    <t>kg_lpg_baseline_commercial</t>
  </si>
  <si>
    <t>l_ethanol_baseline_commercial</t>
  </si>
  <si>
    <t>kWh_electric_baseline_commercial</t>
  </si>
  <si>
    <t>kg_pellets_baseline_commercial</t>
  </si>
  <si>
    <t>eff_firewood_baseline</t>
  </si>
  <si>
    <t>eff_charcoal_baseline</t>
  </si>
  <si>
    <t>eff_kerosene_baseline</t>
  </si>
  <si>
    <t>eff_LPG_baseline</t>
  </si>
  <si>
    <t>eff_ethanol_baseline</t>
  </si>
  <si>
    <t>eff_electric_baseline</t>
  </si>
  <si>
    <t>eff_pellets_baseline</t>
  </si>
  <si>
    <t>eff_firewood_baseline_commercial</t>
  </si>
  <si>
    <t>eff_charcoal_baseline_commercial</t>
  </si>
  <si>
    <t>eff_kerosene_baseline_commercial</t>
  </si>
  <si>
    <t>eff_LPG_baseline_commercial</t>
  </si>
  <si>
    <t>eff_ethanol_baseline_commercial</t>
  </si>
  <si>
    <t>eff_electric_baseline_commercial</t>
  </si>
  <si>
    <t>eff_pellet_baseline_commercial</t>
  </si>
  <si>
    <t>ncv_firewood_baseline</t>
  </si>
  <si>
    <t>ncv_charcoal_baseline</t>
  </si>
  <si>
    <t>ncv_kerosene_baseline</t>
  </si>
  <si>
    <t>ncv_LPG_baseline</t>
  </si>
  <si>
    <t>ncv_ethanol_baseline</t>
  </si>
  <si>
    <t>ncv_pellets_baseline</t>
  </si>
  <si>
    <t>co2_ef_firewood</t>
  </si>
  <si>
    <t>co2_ef_charcoal</t>
  </si>
  <si>
    <t>co2_ef_kerosene</t>
  </si>
  <si>
    <t>co2_ef_LPG</t>
  </si>
  <si>
    <t>co2_ef_ethanol</t>
  </si>
  <si>
    <t>co2_ef_electric</t>
  </si>
  <si>
    <t>co2_ef_pellets</t>
  </si>
  <si>
    <t>nonco2_ef_firewood</t>
  </si>
  <si>
    <t>nonco2_ef_charcoal</t>
  </si>
  <si>
    <t>nonco2_ef_kerosene</t>
  </si>
  <si>
    <t>nonco2_ef_LPG</t>
  </si>
  <si>
    <t>nonco2_ef_ethanol</t>
  </si>
  <si>
    <t>nonco2_ef_electric</t>
  </si>
  <si>
    <t>nonco2_ef_pellets</t>
  </si>
  <si>
    <t>stoveproduction_ef_co2_firewood_baseline</t>
  </si>
  <si>
    <t>stoveproduction_ef_ch4_firewood_baseline</t>
  </si>
  <si>
    <t>stoveproduction_ef_n2O_firewood_baseline</t>
  </si>
  <si>
    <t>stoveproduction_ef_co2_charcoal_baseline</t>
  </si>
  <si>
    <t>stoveproduction_ef_ch4_charcoal_baseline</t>
  </si>
  <si>
    <t>stoveproduction_ef_n2O_charcoal_baseline</t>
  </si>
  <si>
    <t>stoveproduction_ef_co2_kerosene_baseline</t>
  </si>
  <si>
    <t>stoveproduction_ef_ch4_kerosene_baseline</t>
  </si>
  <si>
    <t>stoveproduction_ef_n2O_kerosene_baseline</t>
  </si>
  <si>
    <t>stoveproduction_ef_co2_LPG_baseline</t>
  </si>
  <si>
    <t>stoveproduction_ef_ch4_LPG_baseline</t>
  </si>
  <si>
    <t>stoveproduction_ef_n2O_LPG_baseline</t>
  </si>
  <si>
    <t>stoveproduction_ef_co2_ethanol_baseline</t>
  </si>
  <si>
    <t>stoveproduction_ef_ch4_ethanol_baseline</t>
  </si>
  <si>
    <t>stoveproduction_ef_n2O_ethanol_baseline</t>
  </si>
  <si>
    <t>stoveproduction_ef_co2_electric_baseline</t>
  </si>
  <si>
    <t>stoveproduction_ef_ch4_electric_baseline</t>
  </si>
  <si>
    <t>stoveproduction_ef_n2O_electric_baseline</t>
  </si>
  <si>
    <t>stoveproduction_ef_co2_pellets_baseline</t>
  </si>
  <si>
    <t>stoveproduction_ef_ch4_pellets_baseline</t>
  </si>
  <si>
    <t>stoveproduction_ef_n2O_pellets_baseline</t>
  </si>
  <si>
    <t>feedstockproduction_ef_co2_firewood_baseline</t>
  </si>
  <si>
    <t>feedstockproduction_ef_ch4_firewood_baseline</t>
  </si>
  <si>
    <t>feedstockproduction_ef_n2O_firewood_baseline</t>
  </si>
  <si>
    <t>feedstockproduction_ef_co2_charcoal_baseline</t>
  </si>
  <si>
    <t>feedstockproduction_ef_ch4_charcoal_baseline</t>
  </si>
  <si>
    <t>feedstockproduction_ef_n2O_charcoal_baseline</t>
  </si>
  <si>
    <t>feedstockproduction_ef_co2_kerosene_baseline</t>
  </si>
  <si>
    <t>feedstockproduction_ef_ch4_kerosene_baseline</t>
  </si>
  <si>
    <t>feedstockproduction_ef_n2O_kerosene_baseline</t>
  </si>
  <si>
    <t>feedstockproduction_ef_co2_LPG_baseline</t>
  </si>
  <si>
    <t>feedstockproduction_ef_ch4_LPG_baseline</t>
  </si>
  <si>
    <t>feedstockproduction_ef_n2O_LPG_baseline</t>
  </si>
  <si>
    <t>feedstockproduction_ef_co2_ethanol_baseline</t>
  </si>
  <si>
    <t>feedstockproduction_ef_ch4_ethanol_baseline</t>
  </si>
  <si>
    <t>feedstockproduction_ef_n2O_ethanol_baseline</t>
  </si>
  <si>
    <t>feedstockproduction_ef_co2_electric_baseline</t>
  </si>
  <si>
    <t>feedstockproduction_ef_ch4_electric_baseline</t>
  </si>
  <si>
    <t>feedstockproduction_ef_n2O_electric_baseline</t>
  </si>
  <si>
    <t>feedstockproduction_ef_co2_pellets_baseline</t>
  </si>
  <si>
    <t>feedstockproduction_ef_ch4_pellets_baseline</t>
  </si>
  <si>
    <t>feedstockproduction_ef_n2O_pellets_baseline</t>
  </si>
  <si>
    <t>distribution_ef_co2_firewood_baseline</t>
  </si>
  <si>
    <t>distribution_ef_ch4_firewood_baseline</t>
  </si>
  <si>
    <t>distribution_ef_n2O_firewood_baseline</t>
  </si>
  <si>
    <t>distribution_ef_co2_charcoal_baseline</t>
  </si>
  <si>
    <t>distribution_ef_ch4_charcoal_baseline</t>
  </si>
  <si>
    <t>distribution_ef_n2O_charcoal_baseline</t>
  </si>
  <si>
    <t>distribution_ef_co2_kerosene_baseline</t>
  </si>
  <si>
    <t>distribution_ef_ch4_kerosene_baseline</t>
  </si>
  <si>
    <t>distribution_ef_n2O_kerosene_baseline</t>
  </si>
  <si>
    <t>distribution_ef_co2_LPG_baseline</t>
  </si>
  <si>
    <t>distribution_ef_ch4_LPG_baseline</t>
  </si>
  <si>
    <t>distribution_ef_n2O_LPG_baseline</t>
  </si>
  <si>
    <t>distribution_ef_co2_ethanol_baseline</t>
  </si>
  <si>
    <t>distribution_ef_ch4_ethanol_baseline</t>
  </si>
  <si>
    <t>distribution_ef_n2O_ethanol_baseline</t>
  </si>
  <si>
    <t>distribution_ef_co2_electric_baseline</t>
  </si>
  <si>
    <t>distribution_ef_ch4_electric_baseline</t>
  </si>
  <si>
    <t>distribution_ef_n2O_electric_baseline</t>
  </si>
  <si>
    <t>distribution_ef_co2_pellets_baseline</t>
  </si>
  <si>
    <t>distribution_ef_ch4_pellets_baseline</t>
  </si>
  <si>
    <t>distribution_ef_n2O_pellets_baseline</t>
  </si>
  <si>
    <t>processing_ef_co2_firewood_baseline</t>
  </si>
  <si>
    <t>processing_ef_ch4_firewood_baseline</t>
  </si>
  <si>
    <t>processing_ef_n2O_firewood_baseline</t>
  </si>
  <si>
    <t>processing_ef_co2_charcoal_baseline</t>
  </si>
  <si>
    <t>processing_ef_ch4_charcoal_baseline</t>
  </si>
  <si>
    <t>processing_ef_n2O_charcoal_baseline</t>
  </si>
  <si>
    <t>processing_ef_co2_kerosene_baseline</t>
  </si>
  <si>
    <t>processing_ef_ch4_kerosene_baseline</t>
  </si>
  <si>
    <t>processing_ef_n2O_kerosene_baseline</t>
  </si>
  <si>
    <t>processing_ef_co2_LPG_baseline</t>
  </si>
  <si>
    <t>processing_ef_ch4_LPG_baseline</t>
  </si>
  <si>
    <t>processing_ef_n2O_LPG_baseline</t>
  </si>
  <si>
    <t>processing_ef_co2_ethanol_baseline</t>
  </si>
  <si>
    <t>processing_ef_ch4_ethanol_baseline</t>
  </si>
  <si>
    <t>processing_ef_n2O_ethanol_baseline</t>
  </si>
  <si>
    <t>processing_ef_co2_electric_baseline</t>
  </si>
  <si>
    <t>processing_ef_ch4_electric_baseline</t>
  </si>
  <si>
    <t>processing_ef_n2O_electric_baseline</t>
  </si>
  <si>
    <t>processing_ef_co2_pellets_baseline</t>
  </si>
  <si>
    <t>processing_ef_ch4_pellets_baseline</t>
  </si>
  <si>
    <t>processing_ef_n2O_pellets_baseline</t>
  </si>
  <si>
    <t>prc_firewood_project</t>
  </si>
  <si>
    <t>prc_charcoal_project</t>
  </si>
  <si>
    <t>prc_kerosene_project</t>
  </si>
  <si>
    <t>prc_lpg_project</t>
  </si>
  <si>
    <t>prc_ethanol_project</t>
  </si>
  <si>
    <t>prc_electric_project</t>
  </si>
  <si>
    <t>prc_pellets_project</t>
  </si>
  <si>
    <t>kg_firewood_project</t>
  </si>
  <si>
    <t>kg_charcoal_project</t>
  </si>
  <si>
    <t>kg_kerosene_project</t>
  </si>
  <si>
    <t>kg_lpg_project</t>
  </si>
  <si>
    <t>l_ethanol_project</t>
  </si>
  <si>
    <t>kg_per_liter_ethanol_project</t>
  </si>
  <si>
    <t>kWh_electric_project</t>
  </si>
  <si>
    <t>kg_pellets_project</t>
  </si>
  <si>
    <t>prc_firewood_project_commercial</t>
  </si>
  <si>
    <t>prc_charcoal_project_commercial</t>
  </si>
  <si>
    <t>prc_kerosene_project_commercial</t>
  </si>
  <si>
    <t>prc_lpg_project_commercial</t>
  </si>
  <si>
    <t>prc_electric_project_commercial</t>
  </si>
  <si>
    <t>prc_ethanol_project_commercial</t>
  </si>
  <si>
    <t>prc_pellets_project_commercial</t>
  </si>
  <si>
    <t>kg_firewood_project_commercial</t>
  </si>
  <si>
    <t>kg_charcoal_project_commercial</t>
  </si>
  <si>
    <t>kg_kerosene_project_commercial</t>
  </si>
  <si>
    <t>kg_lpg_project_commercial</t>
  </si>
  <si>
    <t>l_ethanol_project_commercial</t>
  </si>
  <si>
    <t>kWh_electric_project_commercial</t>
  </si>
  <si>
    <t>kg_pellets_project_commercial</t>
  </si>
  <si>
    <t>eff_firewood_project</t>
  </si>
  <si>
    <t>eff_charcoal_project</t>
  </si>
  <si>
    <t>eff_kerosene_project</t>
  </si>
  <si>
    <t>eff_LPG_project</t>
  </si>
  <si>
    <t>eff_ethanol_project</t>
  </si>
  <si>
    <t>eff_electric_project</t>
  </si>
  <si>
    <t>eff_pellet_project</t>
  </si>
  <si>
    <t>eff_firewood_project_commercial</t>
  </si>
  <si>
    <t>eff_charcoal_project_commercial</t>
  </si>
  <si>
    <t>eff_kerosene_project_commercial</t>
  </si>
  <si>
    <t>eff_LPG_project_commercial</t>
  </si>
  <si>
    <t>eff_ethanol_project_commercial</t>
  </si>
  <si>
    <t>eff_electric_project_commercial</t>
  </si>
  <si>
    <t>eff_pellet_project_commercial</t>
  </si>
  <si>
    <t>ncv_firewood_project</t>
  </si>
  <si>
    <t>ncv_charcoal_project</t>
  </si>
  <si>
    <t>ncv_kerosene_project</t>
  </si>
  <si>
    <t>ncv_LPG_project</t>
  </si>
  <si>
    <t>ncv_ethanol_project</t>
  </si>
  <si>
    <t>ncv_pellets_project</t>
  </si>
  <si>
    <t>co2_ef_firewood_project</t>
  </si>
  <si>
    <t>co2_ef_charcoal_project</t>
  </si>
  <si>
    <t>co2_ef_kerosene_project</t>
  </si>
  <si>
    <t>co2_ef_LPG_project</t>
  </si>
  <si>
    <t>co2_ef_ethanol_project</t>
  </si>
  <si>
    <t>co2_ef_electric_project</t>
  </si>
  <si>
    <t>co2_ef_pellets_project</t>
  </si>
  <si>
    <t>nonco2_ef_firewood_project</t>
  </si>
  <si>
    <t>nonco2_ef_charcoal_project</t>
  </si>
  <si>
    <t>nonco2_ef_kerosene_project</t>
  </si>
  <si>
    <t>nonco2_ef_LPG_project</t>
  </si>
  <si>
    <t>nonco2_ef_ethanol_project</t>
  </si>
  <si>
    <t>nonco2_ef_electric_project</t>
  </si>
  <si>
    <t>nonco2_ef_pellets_project</t>
  </si>
  <si>
    <t>stoveproduction_ef_co2_firewood_project</t>
  </si>
  <si>
    <t>stoveproduction_ef_ch4_firewood_project</t>
  </si>
  <si>
    <t>stoveproduction_ef_n2O_firewood_project</t>
  </si>
  <si>
    <t>stoveproduction_ef_co2_charcoal_project</t>
  </si>
  <si>
    <t>stoveproduction_ef_ch4_charcoal_project</t>
  </si>
  <si>
    <t>stoveproduction_ef_n2O_charcoal_project</t>
  </si>
  <si>
    <t>stoveproduction_ef_co2_kerosene_project</t>
  </si>
  <si>
    <t>stoveproduction_ef_ch4_kerosene_project</t>
  </si>
  <si>
    <t>stoveproduction_ef_n2O_kerosene_project</t>
  </si>
  <si>
    <t>stoveproduction_ef_co2_LPG_project</t>
  </si>
  <si>
    <t>stoveproduction_ef_ch4_LPG_project</t>
  </si>
  <si>
    <t>stoveproduction_ef_n2O_LPG_project</t>
  </si>
  <si>
    <t>stoveproduction_ef_co2_ethanol_project</t>
  </si>
  <si>
    <t>stoveproduction_ef_ch4_ethanol_project</t>
  </si>
  <si>
    <t>stoveproduction_ef_n2O_ethanol_project</t>
  </si>
  <si>
    <t>stoveproduction_ef_co2_electric_project</t>
  </si>
  <si>
    <t>stoveproduction_ef_ch4_electric_project</t>
  </si>
  <si>
    <t>stoveproduction_ef_n2O_electric_project</t>
  </si>
  <si>
    <t>stoveproduction_ef_co2_pellets_project</t>
  </si>
  <si>
    <t>stoveproduction_ef_ch4_pellets_project</t>
  </si>
  <si>
    <t>stoveproduction_ef_n2O_pellets_project</t>
  </si>
  <si>
    <t>feedstockproduction_ef_co2_firewood_project</t>
  </si>
  <si>
    <t>feedstockproduction_ef_ch4_firewood_project</t>
  </si>
  <si>
    <t>feedstockproduction_ef_n2O_firewood_project</t>
  </si>
  <si>
    <t>feedstockproduction_ef_co2_charcoal_project</t>
  </si>
  <si>
    <t>feedstockproduction_ef_ch4_charcoal_project</t>
  </si>
  <si>
    <t>feedstockproduction_ef_n2O_charcoal_project</t>
  </si>
  <si>
    <t>feedstockproduction_ef_co2_kerosene_project</t>
  </si>
  <si>
    <t>feedstockproduction_ef_ch4_kerosene_project</t>
  </si>
  <si>
    <t>feedstockproduction_ef_n2O_kerosene_project</t>
  </si>
  <si>
    <t>feedstockproduction_ef_co2_LPG_project</t>
  </si>
  <si>
    <t>feedstockproduction_ef_ch4_LPG_project</t>
  </si>
  <si>
    <t>feedstockproduction_ef_n2O_LPG_project</t>
  </si>
  <si>
    <t>feedstockproduction_ef_co2_ethanol_project</t>
  </si>
  <si>
    <t>feedstockproduction_ef_ch4_ethanol_project</t>
  </si>
  <si>
    <t>feedstockproduction_ef_n2O_ethanol_project</t>
  </si>
  <si>
    <t>feedstockproduction_ef_co2_electric_project</t>
  </si>
  <si>
    <t>feedstockproduction_ef_ch4_electric_project</t>
  </si>
  <si>
    <t>feedstockproduction_ef_n2O_electric_project</t>
  </si>
  <si>
    <t>feedstockproduction_ef_co2_pellets_project</t>
  </si>
  <si>
    <t>feedstockproduction_ef_ch4_pellets_project</t>
  </si>
  <si>
    <t>feedstockproduction_ef_n2O_pellets_project</t>
  </si>
  <si>
    <t>distribution_ef_co2_firewood_project</t>
  </si>
  <si>
    <t>distribution_ef_ch4_firewood_project</t>
  </si>
  <si>
    <t>distribution_ef_n2O_firewood_project</t>
  </si>
  <si>
    <t>distribution_ef_co2_charcoal_project</t>
  </si>
  <si>
    <t>distribution_ef_ch4_charcoal_project</t>
  </si>
  <si>
    <t>distribution_ef_n2O_charcoal_project</t>
  </si>
  <si>
    <t>distribution_ef_co2_kerosene_project</t>
  </si>
  <si>
    <t>distribution_ef_ch4_kerosene_project</t>
  </si>
  <si>
    <t>distribution_ef_n2O_kerosene_project</t>
  </si>
  <si>
    <t>distribution_ef_co2_LPG_project</t>
  </si>
  <si>
    <t>distribution_ef_ch4_LPG_project</t>
  </si>
  <si>
    <t>distribution_ef_n2O_LPG_project</t>
  </si>
  <si>
    <t>distribution_ef_co2_ethanol_project</t>
  </si>
  <si>
    <t>distribution_ef_ch4_ethanol_project</t>
  </si>
  <si>
    <t>distribution_ef_n2O_ethanol_project</t>
  </si>
  <si>
    <t>distribution_ef_co2_electric_project</t>
  </si>
  <si>
    <t>distribution_ef_ch4_electric_project</t>
  </si>
  <si>
    <t>distribution_ef_n2O_electric_project</t>
  </si>
  <si>
    <t>distribution_ef_co2_pellets_project</t>
  </si>
  <si>
    <t>distribution_ef_ch4_pellets_project</t>
  </si>
  <si>
    <t>distribution_ef_n2O_pellets_project</t>
  </si>
  <si>
    <t>processing_ef_co2_firewood_project</t>
  </si>
  <si>
    <t>processing_ef_ch4_firewood_project</t>
  </si>
  <si>
    <t>processing_ef_n2O_firewood_project</t>
  </si>
  <si>
    <t>processing_ef_co2_charcoal_project</t>
  </si>
  <si>
    <t>processing_ef_ch4_charcoal_project</t>
  </si>
  <si>
    <t>processing_ef_n2O_charcoal_project</t>
  </si>
  <si>
    <t>processing_ef_co2_kerosene_project</t>
  </si>
  <si>
    <t>processing_ef_ch4_kerosene_project</t>
  </si>
  <si>
    <t>processing_ef_n2O_kerosene_project</t>
  </si>
  <si>
    <t>processing_ef_co2_LPG_project</t>
  </si>
  <si>
    <t>processing_ef_ch4_LPG_project</t>
  </si>
  <si>
    <t>processing_ef_n2O_LPG_project</t>
  </si>
  <si>
    <t>processing_ef_co2_ethanol_project</t>
  </si>
  <si>
    <t>processing_ef_ch4_ethanol_project</t>
  </si>
  <si>
    <t>processing_ef_n2O_ethanol_project</t>
  </si>
  <si>
    <t>processing_ef_co2_electric_project</t>
  </si>
  <si>
    <t>processing_ef_ch4_electric_project</t>
  </si>
  <si>
    <t>processing_ef_n2O_electric_project</t>
  </si>
  <si>
    <t>processing_ef_co2_pellets_project</t>
  </si>
  <si>
    <t>processing_ef_ch4_pellets_project</t>
  </si>
  <si>
    <t>processing_ef_n2O_pellets_project</t>
  </si>
  <si>
    <t>project_adoption</t>
  </si>
  <si>
    <t>project_usage</t>
  </si>
  <si>
    <t>project_adoption_commercial</t>
  </si>
  <si>
    <t>project_usage_commercial</t>
  </si>
  <si>
    <t>leakage_binary</t>
  </si>
  <si>
    <t>leakage_default</t>
  </si>
  <si>
    <t>leakage_tCO2e</t>
  </si>
  <si>
    <t>more_than_one_stove_adj</t>
  </si>
  <si>
    <t>rebound</t>
  </si>
  <si>
    <t>other_tCO2e_reduction</t>
  </si>
  <si>
    <t>project_stacking</t>
  </si>
  <si>
    <t>project_stacking_commercial</t>
  </si>
  <si>
    <t>Units</t>
  </si>
  <si>
    <t>tCO2e</t>
  </si>
  <si>
    <t>tCO2e/stove/day</t>
  </si>
  <si>
    <t>countries</t>
  </si>
  <si>
    <t>individuals</t>
  </si>
  <si>
    <t>%</t>
  </si>
  <si>
    <t>domestic stoves</t>
  </si>
  <si>
    <t>commercial stoves</t>
  </si>
  <si>
    <t>days</t>
  </si>
  <si>
    <t>kgs per day</t>
  </si>
  <si>
    <t>liters per day</t>
  </si>
  <si>
    <t>kWh per day</t>
  </si>
  <si>
    <t>kgs per liter kerosene</t>
  </si>
  <si>
    <t>kgs per liter ethanol</t>
  </si>
  <si>
    <t>TJ/tonne</t>
  </si>
  <si>
    <t>tCO2/TJ</t>
  </si>
  <si>
    <t>tCO2e/TJ</t>
  </si>
  <si>
    <t>tCH4/TJ</t>
  </si>
  <si>
    <t>tN2O/TJ</t>
  </si>
  <si>
    <t>CDM AMS II G</t>
  </si>
  <si>
    <t>AMS-II.G. ver. 9</t>
  </si>
  <si>
    <t>PoA 10471 CPA1</t>
  </si>
  <si>
    <t>MR1</t>
  </si>
  <si>
    <t>Domestic (2020)</t>
  </si>
  <si>
    <t>firewood</t>
  </si>
  <si>
    <t>cdm_imp_firewood</t>
  </si>
  <si>
    <t>Asia</t>
  </si>
  <si>
    <t>Myanmar</t>
  </si>
  <si>
    <t>Ayeyarwaddy</t>
  </si>
  <si>
    <t>PoA 10471 CPA2</t>
  </si>
  <si>
    <t>PoA 10471 CPA3</t>
  </si>
  <si>
    <t>PoA 10471 CPA4</t>
  </si>
  <si>
    <t>PoA 10471 CPA5</t>
  </si>
  <si>
    <t>PoA 10471 CPA6</t>
  </si>
  <si>
    <t>PoA 10471 CPA24</t>
  </si>
  <si>
    <t>PoA 10471 CPA25</t>
  </si>
  <si>
    <t>PoA 10471 CPA26</t>
  </si>
  <si>
    <t>PoA 10471 CPA27</t>
  </si>
  <si>
    <t>PoA 10471 CPA28</t>
  </si>
  <si>
    <t>PoA 10471 CPA29</t>
  </si>
  <si>
    <t>PoA 10471 CPA30</t>
  </si>
  <si>
    <t>PoA 10471 CPA31</t>
  </si>
  <si>
    <t>PoA 10471 CPA32</t>
  </si>
  <si>
    <t>PoA 10471 CPA33</t>
  </si>
  <si>
    <t>PoA 10471 CPA34</t>
  </si>
  <si>
    <t>PoA 10471 CPA35</t>
  </si>
  <si>
    <t>PoA 10471 CPA36</t>
  </si>
  <si>
    <t>PoA 10471 CPA37</t>
  </si>
  <si>
    <t>PoA 10471 CPA38</t>
  </si>
  <si>
    <t>PoA 10471 CPA39</t>
  </si>
  <si>
    <t>PoA 10471 CPA40</t>
  </si>
  <si>
    <t>PoA 10471 CPA41</t>
  </si>
  <si>
    <t>PoA 10471 CPA42</t>
  </si>
  <si>
    <t>PoA 10471 CPA43</t>
  </si>
  <si>
    <t>PoA 10471 CPA44</t>
  </si>
  <si>
    <t>PoA 10471 CPA45</t>
  </si>
  <si>
    <t>PoA 10471 CPA46</t>
  </si>
  <si>
    <t>PoA 10471 CPA47</t>
  </si>
  <si>
    <t>PoA 10471 CPA48</t>
  </si>
  <si>
    <t>PoA 10471 CPA49</t>
  </si>
  <si>
    <t>PoA 10471 CPA50</t>
  </si>
  <si>
    <t>PoA 10471 CPA51</t>
  </si>
  <si>
    <t>PoA 10471 CPA52</t>
  </si>
  <si>
    <t>PoA 10471 CPA53</t>
  </si>
  <si>
    <t>PoA 10471 CPA54</t>
  </si>
  <si>
    <t>PoA 10471 CPA55</t>
  </si>
  <si>
    <t>PoA 10471 CPA56</t>
  </si>
  <si>
    <t>PoA 10471 CPA57</t>
  </si>
  <si>
    <t>PoA 10471 CPA58</t>
  </si>
  <si>
    <t>PoA 10471 CPA23</t>
  </si>
  <si>
    <t>PoA 10471 CPA22</t>
  </si>
  <si>
    <t>PoA 10471 CPA21</t>
  </si>
  <si>
    <t>PoA 10471 CPA20</t>
  </si>
  <si>
    <t>PoA 10471 CPA19</t>
  </si>
  <si>
    <t xml:space="preserve">Ayeyarwaddy </t>
  </si>
  <si>
    <t>PoA 10471 CPA18</t>
  </si>
  <si>
    <t>PoA 10471 CPA17</t>
  </si>
  <si>
    <t>PoA 10471 CPA16</t>
  </si>
  <si>
    <t>PoA 10471 CPA15</t>
  </si>
  <si>
    <t>PoA 10471 CPA14</t>
  </si>
  <si>
    <t>PoA 10471 CPA13</t>
  </si>
  <si>
    <t>PoA 10471 CPA12</t>
  </si>
  <si>
    <t>PoA 10471 CPA11</t>
  </si>
  <si>
    <t>AMS-II.G. ver. 11</t>
  </si>
  <si>
    <t>PoA 8480 CPA3</t>
  </si>
  <si>
    <t>Domestic (2018)</t>
  </si>
  <si>
    <t>Central America</t>
  </si>
  <si>
    <t>Guatemala</t>
  </si>
  <si>
    <t>Guatemala tot</t>
  </si>
  <si>
    <t>MR2</t>
  </si>
  <si>
    <t>Domestic (2019)</t>
  </si>
  <si>
    <t>MR3</t>
  </si>
  <si>
    <t>MR4</t>
  </si>
  <si>
    <t>Domestic (2021)</t>
  </si>
  <si>
    <t>AMS-II.G. ver. 3</t>
  </si>
  <si>
    <t>PoA 5341 CPA10</t>
  </si>
  <si>
    <t>Sub-Saharan Africa</t>
  </si>
  <si>
    <t>Kenya</t>
  </si>
  <si>
    <t>Kenya tot</t>
  </si>
  <si>
    <t>charcoal</t>
  </si>
  <si>
    <t>cdm_imp_charcoal</t>
  </si>
  <si>
    <t>PoA 5341 CPA09</t>
  </si>
  <si>
    <t>PoA 5341 CPA08</t>
  </si>
  <si>
    <t>PoA 5342 CPA12</t>
  </si>
  <si>
    <t>Nigeria</t>
  </si>
  <si>
    <t>Nigeria tot</t>
  </si>
  <si>
    <t>PoA 5342 CPA11</t>
  </si>
  <si>
    <t>PoA 5342 CPA10</t>
  </si>
  <si>
    <t>PoA 5342 CPA9</t>
  </si>
  <si>
    <t>Ghana</t>
  </si>
  <si>
    <t>Ghana tot</t>
  </si>
  <si>
    <t>PoA 5342 CPA8</t>
  </si>
  <si>
    <t>PoA 5342 CPA7</t>
  </si>
  <si>
    <t>Domestic (2022)</t>
  </si>
  <si>
    <t>Domestic (2023)</t>
  </si>
  <si>
    <t>PoA 5341 CPA9</t>
  </si>
  <si>
    <t>PoA 5341 CPA8</t>
  </si>
  <si>
    <t>AMS-II.G. ver. 10</t>
  </si>
  <si>
    <t>PoA 10474 CPA1</t>
  </si>
  <si>
    <t>Burundi</t>
  </si>
  <si>
    <t>Burundi tot</t>
  </si>
  <si>
    <t>CDM AMS-I-E</t>
  </si>
  <si>
    <t>AMS-I-E. ver. 9</t>
  </si>
  <si>
    <t>PoA 10476 CPA1</t>
  </si>
  <si>
    <t>ethanol</t>
  </si>
  <si>
    <t>cdm_imp_ethanol</t>
  </si>
  <si>
    <t>Commercial (2019)</t>
  </si>
  <si>
    <t>PoA 10476 CPA2</t>
  </si>
  <si>
    <t>CDM AMS II.G</t>
  </si>
  <si>
    <t>AMS II.G. ver. 12</t>
  </si>
  <si>
    <t>PoA 9956 CPA45</t>
  </si>
  <si>
    <t>Uganda</t>
  </si>
  <si>
    <t>Uganda tot</t>
  </si>
  <si>
    <t>PoA 9956 CPA44</t>
  </si>
  <si>
    <t>PoA 9956 CPA43</t>
  </si>
  <si>
    <t>PoA 9956 CPA42</t>
  </si>
  <si>
    <t>PoA 9956 CPA41</t>
  </si>
  <si>
    <t>PoA 9956 CPA40</t>
  </si>
  <si>
    <t>PoA 9956 CPA39</t>
  </si>
  <si>
    <t>PoA 9956 CPA38</t>
  </si>
  <si>
    <t>PoA 9956 CPA37</t>
  </si>
  <si>
    <t>PoA 9956 CPA36</t>
  </si>
  <si>
    <t>PoA 9956 CPA35</t>
  </si>
  <si>
    <t>PoA 9956 CPA34</t>
  </si>
  <si>
    <t>PoA 9956 CPA33</t>
  </si>
  <si>
    <t>PoA 9956 CPA32</t>
  </si>
  <si>
    <t>PoA 9956 CPA31</t>
  </si>
  <si>
    <t>PoA 9956 CPA30</t>
  </si>
  <si>
    <t>PoA 9956 CPA29</t>
  </si>
  <si>
    <t>PoA 9956 CPA28</t>
  </si>
  <si>
    <t>PoA 9956 CPA27</t>
  </si>
  <si>
    <t>PoA 9956 CPA26</t>
  </si>
  <si>
    <t>PoA 9956 CPA25</t>
  </si>
  <si>
    <t>PoA 9956 CPA24</t>
  </si>
  <si>
    <t>AMS II.G. ver. 4</t>
  </si>
  <si>
    <t>PoA 9007 CPA3</t>
  </si>
  <si>
    <t>Kaduna, Kano</t>
  </si>
  <si>
    <t>PoA 9007 CPA2</t>
  </si>
  <si>
    <t>Malawi</t>
  </si>
  <si>
    <t>Malawi tot</t>
  </si>
  <si>
    <t>PoA 9007 CPA4</t>
  </si>
  <si>
    <t>PoA 9007 CPA5</t>
  </si>
  <si>
    <t>Zambia</t>
  </si>
  <si>
    <t>Zambia tot</t>
  </si>
  <si>
    <t>PoA 9007 CPA7</t>
  </si>
  <si>
    <t>PoA 9007 CPA6</t>
  </si>
  <si>
    <t>PoA 6864 CPA4</t>
  </si>
  <si>
    <t>PoA 6864 CPA5</t>
  </si>
  <si>
    <t>PoA 6864 CPA6</t>
  </si>
  <si>
    <t>PoA 7997 CPA52</t>
  </si>
  <si>
    <t>PoA 7997 CPA51</t>
  </si>
  <si>
    <t>PoA 7997 CPA41</t>
  </si>
  <si>
    <t>PoA 7997 CPA28</t>
  </si>
  <si>
    <t>Domestic/Urban (2020)</t>
  </si>
  <si>
    <t>Domestic/Rural (2020)</t>
  </si>
  <si>
    <t>PoA 7997 CPA19</t>
  </si>
  <si>
    <t>PoA 7997 CPA18</t>
  </si>
  <si>
    <t>PoA 7997 CPA17</t>
  </si>
  <si>
    <t>PoA 7997 CPA16</t>
  </si>
  <si>
    <t>PoA 7997 CPA15</t>
  </si>
  <si>
    <t>PoA 7997 CPA14</t>
  </si>
  <si>
    <t>PoA 10576</t>
  </si>
  <si>
    <t>protocol_type</t>
  </si>
  <si>
    <r>
      <rPr>
        <sz val="10"/>
        <color theme="1"/>
        <rFont val="Malgun Gothic"/>
        <family val="2"/>
        <charset val="129"/>
      </rPr>
      <t>Domestic (20</t>
    </r>
    <r>
      <rPr>
        <sz val="10"/>
        <color theme="1"/>
        <rFont val="맑은 고딕"/>
        <family val="2"/>
        <charset val="129"/>
      </rPr>
      <t>18)</t>
    </r>
  </si>
  <si>
    <t>Baseline</t>
  </si>
  <si>
    <t>Project</t>
  </si>
  <si>
    <t>PoA 10476-CPA1</t>
  </si>
  <si>
    <t>Firewood</t>
  </si>
  <si>
    <t>kg/capita/day</t>
  </si>
  <si>
    <t>tonne/capita/year</t>
  </si>
  <si>
    <t>too high</t>
  </si>
  <si>
    <t>kg/hh/day</t>
  </si>
  <si>
    <t>efficiency</t>
  </si>
  <si>
    <t>okay but together too high</t>
  </si>
  <si>
    <t>MJ/capita/day</t>
  </si>
  <si>
    <t xml:space="preserve">Keeping energy between fw/charc ratio </t>
  </si>
  <si>
    <t>MJ per capita per day</t>
  </si>
  <si>
    <t>Charcoal</t>
  </si>
  <si>
    <t>l/hh/day</t>
  </si>
  <si>
    <t>Kerosene</t>
  </si>
  <si>
    <t>l/capita/day</t>
  </si>
  <si>
    <t>too low</t>
  </si>
  <si>
    <t>brought it up to 2MJs</t>
  </si>
  <si>
    <t>LPG</t>
  </si>
  <si>
    <t>Ethanol</t>
  </si>
  <si>
    <t>liter/capita/day</t>
  </si>
  <si>
    <t>Pellets</t>
  </si>
  <si>
    <t>Project data with adjusting baseline and project consumption database: Analyzing project verified emission reductions (VERs) included in Gill-Wiehl et al. Pervasive over-crediting from cookstove offset protocols after adjusting baseline and project consumption</t>
  </si>
  <si>
    <t xml:space="preserve">     Version  - December 12th, 2023</t>
  </si>
  <si>
    <t xml:space="preserve">     All values used in anlayzing the sample of projects included in Gill-Wiehl et al. Pervasive over-crediting from cookstove offset protocols in the analysis in which the the baseline and project consumption values are adjusted to the 2-4MJ-delivered/capita/day range.</t>
  </si>
  <si>
    <t>All data are from registry project documents (see links in the Berkeley Carbon Trading Project database). Explanation tab outlines the adjustments made</t>
  </si>
  <si>
    <t xml:space="preserve">Gill-Wiehl et al. Pervasive over-crediting from cookstove offset protocols. https://github.com/agillwiehl/GillWiehl_et_al_Pervasive_over_crediting </t>
  </si>
  <si>
    <t>Explanation of each variable</t>
  </si>
  <si>
    <t>Variable</t>
  </si>
  <si>
    <t>Unit</t>
  </si>
  <si>
    <t>Explanation</t>
  </si>
  <si>
    <t>Broad category of protocol that the project is registered under</t>
  </si>
  <si>
    <t>Specific version of the protocol</t>
  </si>
  <si>
    <t>Project id on Gold Standard or Verra</t>
  </si>
  <si>
    <t>Specifies which monitoring period these numbers are from or if we had to draw from the project design document (PDD) if no monitoring periods were available</t>
  </si>
  <si>
    <t xml:space="preserve">Some projects calculate their emissions by stove-cohort, thus we separate out project monitoring reports by stove and year combination </t>
  </si>
  <si>
    <t>Total verified credits for the project (over all MRs according to the BCTP database)</t>
  </si>
  <si>
    <t>Organizes the projects by project fuel type: firewood, charcoal, both firewood &amp; charcoal, or switch (i.e., LPG, ethanol, pellets)</t>
  </si>
  <si>
    <t>Total verified credits either in the monitoring period, PDD, etc.</t>
  </si>
  <si>
    <t>Total verified credits per stove per day</t>
  </si>
  <si>
    <t>Specifies the project stove type and if CDM or GS</t>
  </si>
  <si>
    <t>Number of countries under the project</t>
  </si>
  <si>
    <t xml:space="preserve">Region the project operates in </t>
  </si>
  <si>
    <t xml:space="preserve">Country the project operates in </t>
  </si>
  <si>
    <t>Province (or other adminstrative unit) the project operates in</t>
  </si>
  <si>
    <t>Average household size in the country as of the most recent DHS survey</t>
  </si>
  <si>
    <t>The fraction of non-renewable biomass used by the project</t>
  </si>
  <si>
    <t>The mimimum fraction of non-renewable biomass estimated by Bailis et al. 2015 in the "Scenario B: Low Yield Scenario" for the project's boundary</t>
  </si>
  <si>
    <t>expfNRB_bailis</t>
  </si>
  <si>
    <t>The expected fraction of non-renewable biomass estimated by Bailis et al. 2015 in the "Scenario B: Low Yield Scenario" for the project's boundary</t>
  </si>
  <si>
    <t xml:space="preserve">Number of domestic stoves </t>
  </si>
  <si>
    <t>Number of commercial stoves</t>
  </si>
  <si>
    <t>Number of days the domestic stoves operated within this monitoring period or PDD to create this amount of VERs. This value is 1 if n_devices is actually entered as stove-days.</t>
  </si>
  <si>
    <t>Number of days the commercial stoves operated within this monitoring period or PDD to create this amount of VERs. This value is 1 if n_devices is actually entered as stove-days.</t>
  </si>
  <si>
    <t>Percent of the domestic baseline consumption that is firewood</t>
  </si>
  <si>
    <t>Percent of the domestic baseline consumption that is charcoal</t>
  </si>
  <si>
    <t>Percent of the domestic baseline consumption that is kerosene</t>
  </si>
  <si>
    <t>Percent of the domestic baseline consumption that is LPG</t>
  </si>
  <si>
    <t>Percent of the domestic baseline consumption that is ethanol</t>
  </si>
  <si>
    <t>Percent of the domestic baseline consumption that is electricity</t>
  </si>
  <si>
    <t>Percent of the domestic baseline consumption that is pellets</t>
  </si>
  <si>
    <t>Percent of the commercial baseline consumption that is firewood</t>
  </si>
  <si>
    <t>Percent of the commercial baseline consumption that is charcoal</t>
  </si>
  <si>
    <t>Percent of the commercial baseline consumption that is kerosene</t>
  </si>
  <si>
    <t>Percent of the commercial baseline consumption that is LPG</t>
  </si>
  <si>
    <t>Percent of the commercial baseline consumption that is ethanol</t>
  </si>
  <si>
    <t>Percent of the commercial baseline consumption that is electricity</t>
  </si>
  <si>
    <t>Percent of the commercial baseline consumption that is pellets</t>
  </si>
  <si>
    <t xml:space="preserve">The number of kilograms of firewood per day per domestic device in the baseline scenario </t>
  </si>
  <si>
    <t xml:space="preserve">The number of kilograms of charcoal per day per domestic device in the baseline scenario </t>
  </si>
  <si>
    <t xml:space="preserve">The number of kilograms of kerosene per day per domestic device in the baseline scenario </t>
  </si>
  <si>
    <t xml:space="preserve">The number of kilograms of LPG per day per domestic device in the baseline scenario </t>
  </si>
  <si>
    <t xml:space="preserve">The number of liters of ethanol per day per domestic device in the baseline scenario </t>
  </si>
  <si>
    <t xml:space="preserve">The number of kWh of electricity per day per domestic device in the baseline scenario </t>
  </si>
  <si>
    <t xml:space="preserve">The number of kilograms of biomass pellets per day per domestic device in the baseline scenario </t>
  </si>
  <si>
    <t>The density of kerosene</t>
  </si>
  <si>
    <t>The density of ethanol</t>
  </si>
  <si>
    <t xml:space="preserve">The number of kilograms of firewood per day per commercial device in the baseline scenario </t>
  </si>
  <si>
    <t xml:space="preserve">The number of kilograms of charcoal per day per commercial device in the baseline scenario </t>
  </si>
  <si>
    <t xml:space="preserve">The number of kilograms of kerosene per day per commercial device in the baseline scenario </t>
  </si>
  <si>
    <t xml:space="preserve">The number of kilograms of LPG per day per commercial device in the baseline scenario </t>
  </si>
  <si>
    <t xml:space="preserve">The number of liters of ethanol per day per commercial device in the baseline scenario </t>
  </si>
  <si>
    <t xml:space="preserve">The number of kWh of electricity per day per commercial device in the baseline scenario </t>
  </si>
  <si>
    <t xml:space="preserve">The number of kilograms of biomass pellets per day per commercial device in the baseline scenario </t>
  </si>
  <si>
    <t xml:space="preserve">The efficiency of the domestic firewood baseline stove </t>
  </si>
  <si>
    <t xml:space="preserve">The efficiency of the domestic charcoal baseline stove </t>
  </si>
  <si>
    <t xml:space="preserve">The efficiency of the domestickerosene baseline stove </t>
  </si>
  <si>
    <t xml:space="preserve">The efficiency of the domestic LPG baseline stove </t>
  </si>
  <si>
    <t xml:space="preserve">The efficiency of the domesticethanol baseline stove </t>
  </si>
  <si>
    <t xml:space="preserve">The efficiency of the domestic electric baseline stove </t>
  </si>
  <si>
    <t xml:space="preserve">The efficiency of the domestic pellets baseline stove </t>
  </si>
  <si>
    <t xml:space="preserve">The efficiency of the commercial firewood baseline stove </t>
  </si>
  <si>
    <t xml:space="preserve">The efficiency of the commercial charcoal baseline stove </t>
  </si>
  <si>
    <t xml:space="preserve">The efficiency of the commercial kerosene baseline stove </t>
  </si>
  <si>
    <t xml:space="preserve">The efficiency of the commercial LPG baseline stove </t>
  </si>
  <si>
    <t xml:space="preserve">The efficiency of the commercial ethanol baseline stove </t>
  </si>
  <si>
    <t xml:space="preserve">The efficiency of the commercial electric baseline stove </t>
  </si>
  <si>
    <t xml:space="preserve">The efficiency of the commercial pellets baseline stove </t>
  </si>
  <si>
    <t>Baseline net calorific value of firewood</t>
  </si>
  <si>
    <t>Baseline net calorific value of charcoal</t>
  </si>
  <si>
    <t>Baseline net calorific value of kerosene</t>
  </si>
  <si>
    <t>Baseline net calorific value of LPG</t>
  </si>
  <si>
    <t>Baseline net calorific value of ethanol</t>
  </si>
  <si>
    <t>Baseline net calorific value of pellets</t>
  </si>
  <si>
    <t>Baseline carbon dioxide emission factor for firewood</t>
  </si>
  <si>
    <t>Baseline carbon dioxide emission factor for charcoal</t>
  </si>
  <si>
    <t>Baseline carbon dioxide emission factor for kerosene</t>
  </si>
  <si>
    <t>Baseline carbon dioxide emission factor for LPG</t>
  </si>
  <si>
    <t>Baseline carbon dioxide emission factor for ethanol</t>
  </si>
  <si>
    <t>Baseline carbon dioxide emission factor for elecricity</t>
  </si>
  <si>
    <t>Baseline carbon dioxide emission factor for pellets</t>
  </si>
  <si>
    <t>Baseline non-carbon dioxide emission factor for firewood</t>
  </si>
  <si>
    <t>Baseline non-carbon dioxide emission factor for charcoal</t>
  </si>
  <si>
    <t>Baseline non-carbon dioxide emission factor for kerosene</t>
  </si>
  <si>
    <t>Baseline non-carbon dioxide emission factor for LPG</t>
  </si>
  <si>
    <t>Baseline non-carbon dioxide emission factor for ethanol</t>
  </si>
  <si>
    <t>Baseline non-carbon dioxide emission factor for electric</t>
  </si>
  <si>
    <t>Baseline non-carbon dioxide emission factor for pellets</t>
  </si>
  <si>
    <t>Baseline carbon dioxide emission factor for stove production for  firewood</t>
  </si>
  <si>
    <t xml:space="preserve">Baseline methane emission factor for stove production for firewood </t>
  </si>
  <si>
    <t>Baseline nitrous oxide emission factor for stove production for firewood</t>
  </si>
  <si>
    <t>Baseline carbon dioxide emission factor for stove production for charcoal</t>
  </si>
  <si>
    <t>Baseline methane emission factor for stove production for charcoal</t>
  </si>
  <si>
    <t>Baseline nitrous oxide emission factor for stove production for charcoal</t>
  </si>
  <si>
    <t>Baseline carbon dioxide emission factor for stove production for kerosene</t>
  </si>
  <si>
    <t>Baseline methane emission factor for stove production for kerosene</t>
  </si>
  <si>
    <t>Baseline nitrous oxide emission factor for stove production for kerosene</t>
  </si>
  <si>
    <t>Baseline carbon dioxide emission factor for stove production for LPG</t>
  </si>
  <si>
    <t>Baseline methane emission factor for stove production for LPG</t>
  </si>
  <si>
    <t>Baseline nitrous oxide emission factor for stove production for LPG</t>
  </si>
  <si>
    <t xml:space="preserve">Baseline carbon dioxide emission factor for stove production for </t>
  </si>
  <si>
    <t xml:space="preserve">Baseline methane emission factor for stove production for </t>
  </si>
  <si>
    <t xml:space="preserve">Baseline nitrous oxide emission factor for stove production for </t>
  </si>
  <si>
    <t>Baseline carbon dioxide emission factor for feedstock production for firewood</t>
  </si>
  <si>
    <t>Baseline methane emission factor for feedstock production for firewood</t>
  </si>
  <si>
    <t>Baseline nitrous oxide emission factor for feedstock production for firewood</t>
  </si>
  <si>
    <t>Baseline carbon dioxide emission factor for feedstock production for charcoal</t>
  </si>
  <si>
    <t>Baseline methane emission factor for feedstock production for charcoal</t>
  </si>
  <si>
    <t>Baseline nitrous oxide emission factor for feedstock production for charcoal</t>
  </si>
  <si>
    <t>Baseline carbon dioxide emission factor for feedstock production for kerosene</t>
  </si>
  <si>
    <t>Baseline methane emission factor for feedstock production for kerosene</t>
  </si>
  <si>
    <t>Baseline nitrous oxide emission factor for feedstock production for kerosene</t>
  </si>
  <si>
    <t>Baseline carbon dioxide emission factor for feedstock production for LPG</t>
  </si>
  <si>
    <t>Baseline methane emission factor for feedstock production for LPG</t>
  </si>
  <si>
    <t>Baseline nitrous oxide emission factor for feedstock production for LPG</t>
  </si>
  <si>
    <t xml:space="preserve">Baseline carbon dioxide emission factor for feedstock production for </t>
  </si>
  <si>
    <t xml:space="preserve">Baseline methane emission factor for feedstock production for </t>
  </si>
  <si>
    <t xml:space="preserve">Baseline nitrous oxide emission factor for feedstock production for </t>
  </si>
  <si>
    <t>Baseline carbon dioxide emission factor for distribution for firewood</t>
  </si>
  <si>
    <t xml:space="preserve">Baseline methane emission factor for distribution for firewood </t>
  </si>
  <si>
    <t xml:space="preserve">Baseline nitrous oxide emission factor for distribution for  firewood </t>
  </si>
  <si>
    <t>Baseline carbon dioxide emission factor for distribution for charcoal</t>
  </si>
  <si>
    <t>Baseline methane emission factor for distribution for charcoal</t>
  </si>
  <si>
    <t>Baseline nitrous oxide emission factor for distribution for charcoal</t>
  </si>
  <si>
    <t>Baseline carbon dioxide emission factor for distribution for kerosene</t>
  </si>
  <si>
    <t>Baseline methane emission factor for distribution for kerosene</t>
  </si>
  <si>
    <t>Baseline nitrous oxide emission factor for distribution for kerosene</t>
  </si>
  <si>
    <t>Baseline carbon dioxide emission factor for distribution for LPG</t>
  </si>
  <si>
    <t>Baseline methane emission factor for distribution for LPG</t>
  </si>
  <si>
    <t>Baseline nitrous oxide emission factor for distribution for LPG</t>
  </si>
  <si>
    <t>Baseline carbon dioxide emission factor for distribution for ethanol</t>
  </si>
  <si>
    <t>Baseline methane emission factor for distribution for ethanol</t>
  </si>
  <si>
    <t>Baseline nitrous oxide emission factor for distribution for ethanol</t>
  </si>
  <si>
    <t>Baseline carbon dioxide emission factor for distribution for electric</t>
  </si>
  <si>
    <t>Baseline methane emission factor for distribution for electric</t>
  </si>
  <si>
    <t>Baseline nitrous oxide emission factor for distribution for electric</t>
  </si>
  <si>
    <t>Baseline carbon dioxide emission factor for distribution for pellets</t>
  </si>
  <si>
    <t>Baseline methane emission factor for distribution for pellets</t>
  </si>
  <si>
    <t>Baseline nitrous oxide emission factor for distribution for pellets</t>
  </si>
  <si>
    <t>Baseline carbon dioxide emission factor for processing for firewood</t>
  </si>
  <si>
    <t xml:space="preserve">Baseline methane emission factor for processing for firewood </t>
  </si>
  <si>
    <t>Baseline nitrous oxide emission factor for processing for firewood</t>
  </si>
  <si>
    <t>Baseline carbon dioxide emission factor for processing for charcoal</t>
  </si>
  <si>
    <t>Baseline methane emission factor for processing for charcoal</t>
  </si>
  <si>
    <t>Baseline nitrous oxide emission factor for processing for charcoal</t>
  </si>
  <si>
    <t>Baseline carbon dioxide emission factor for processing for kerosene</t>
  </si>
  <si>
    <t>Baseline methane emission factor for processing for kerosene</t>
  </si>
  <si>
    <t>Baseline nitrous oxide emission factor for processing for kerosene</t>
  </si>
  <si>
    <t>Baseline carbon dioxide emission factor for processing for LPG</t>
  </si>
  <si>
    <t>Baseline methane emission factor for processing for LPG</t>
  </si>
  <si>
    <t>Baseline nitrous oxide emission factor for processing for LPG</t>
  </si>
  <si>
    <t>Baseline carbon dioxide emission factor for processing for ethanol</t>
  </si>
  <si>
    <t>Baseline methane emission factor for processing for ethanol</t>
  </si>
  <si>
    <t>Baseline nitrous oxide emission factor for processing for ethanol</t>
  </si>
  <si>
    <t>Baseline carbon dioxide emission factor for processing for electricity</t>
  </si>
  <si>
    <t>Baseline methane emission factor for processing for electricity</t>
  </si>
  <si>
    <t>Baseline nitrous oxide emission factor for processing for electricity</t>
  </si>
  <si>
    <t>Baseline carbon dioxide emission factor for processing for pellets</t>
  </si>
  <si>
    <t>Baseline methane emission factor for processing for pellets</t>
  </si>
  <si>
    <t>Baseline nitrous oxide emission factor for processing for pellets</t>
  </si>
  <si>
    <t>Percent of the domestic project consumption that is firewood</t>
  </si>
  <si>
    <t>Percent of the domestic project consumption that is charcoal</t>
  </si>
  <si>
    <t>Percent of the domestic project consumption that is kerosene</t>
  </si>
  <si>
    <t>Percent of the domestic project consumption that is LPG</t>
  </si>
  <si>
    <t>Percent of the domestic project consumption that is ethanol</t>
  </si>
  <si>
    <t>Percent of the domestic project consumption that is electricity</t>
  </si>
  <si>
    <t>Percent of the domestic project consumption that is pellets</t>
  </si>
  <si>
    <t xml:space="preserve">The number of kilograms of firewood per day per domestic device in the project scenario </t>
  </si>
  <si>
    <t xml:space="preserve">The number of kilograms of charcoal per day per commercial device in the project scenario </t>
  </si>
  <si>
    <t xml:space="preserve">The number of kilograms of kerosene per day per commercial device in the project scenario </t>
  </si>
  <si>
    <t xml:space="preserve">The number of kilograms of LPG per day per commercial device in the project scenario </t>
  </si>
  <si>
    <t xml:space="preserve">The number of liters of ethanol per day per commercial device in the project scenario </t>
  </si>
  <si>
    <t>Density of ethanol</t>
  </si>
  <si>
    <t xml:space="preserve">The number of kWh of electricity per day per domestic device in the project scenario </t>
  </si>
  <si>
    <t xml:space="preserve">The number of kilograms of pellets per day per domestic device in the project scenario </t>
  </si>
  <si>
    <t>Percent of the commercial project consumption that is firewood</t>
  </si>
  <si>
    <t>Percent of the commercial project consumption that is charcoal</t>
  </si>
  <si>
    <t>Percent of the commercial project consumption that is kerosene</t>
  </si>
  <si>
    <t>Percent of the commercial project consumption that is LPG</t>
  </si>
  <si>
    <t>Percent of the commercial project consumption that is electricity</t>
  </si>
  <si>
    <t>Percent of the commercial project consumption that is ethanol</t>
  </si>
  <si>
    <t>Percent of the commercial project consumption that is pellets</t>
  </si>
  <si>
    <t xml:space="preserve">The number of kWh of electricity per day per commercial device in the project scenario </t>
  </si>
  <si>
    <t xml:space="preserve">The number of kilograms of pellets per day per commercial device in the project scenario </t>
  </si>
  <si>
    <t xml:space="preserve">The efficiency of the domestic firewood project stove </t>
  </si>
  <si>
    <t xml:space="preserve">The efficiency of the domestic charcoal project  stove </t>
  </si>
  <si>
    <t xml:space="preserve">The efficiency of the domestickerosene project  stove </t>
  </si>
  <si>
    <t xml:space="preserve">The efficiency of the domestic LPG project  stove </t>
  </si>
  <si>
    <t xml:space="preserve">The efficiency of the domesticethanol project  stove </t>
  </si>
  <si>
    <t xml:space="preserve">The efficiency of the domestic electric project  stove </t>
  </si>
  <si>
    <t xml:space="preserve">The efficiency of the domestic pellets project stove </t>
  </si>
  <si>
    <t xml:space="preserve">The efficiency of the commercial firewood project  stove </t>
  </si>
  <si>
    <t xml:space="preserve">The efficiency of the commercial charcoal project stove </t>
  </si>
  <si>
    <t xml:space="preserve">The efficiency of the commercial kerosene project  stove </t>
  </si>
  <si>
    <t xml:space="preserve">The efficiency of the commercial LPG project  stove </t>
  </si>
  <si>
    <t xml:space="preserve">The efficiency of the commercial ethanol project  stove </t>
  </si>
  <si>
    <t xml:space="preserve">The efficiency of the commercial electric project  stove </t>
  </si>
  <si>
    <t xml:space="preserve">The efficiency of the commercial pellets project  stove </t>
  </si>
  <si>
    <t>Project net calorific value of firewood</t>
  </si>
  <si>
    <t>Project net calorific value of charcoal</t>
  </si>
  <si>
    <t>Project net calorific value of kerosene</t>
  </si>
  <si>
    <t>Project net calorific value of LPG</t>
  </si>
  <si>
    <t>Project net calorific value of ethanol</t>
  </si>
  <si>
    <t>Project net calorific value of pellets</t>
  </si>
  <si>
    <t>Project carbon dioxide emission factor for firewood</t>
  </si>
  <si>
    <t>Project carbon dioxide emission factor for charcoal</t>
  </si>
  <si>
    <t>Project carbon dioxide emission factor for kerosene</t>
  </si>
  <si>
    <t>Project carbon dioxide emission factor for LPG</t>
  </si>
  <si>
    <t>Project carbon dioxide emission factor for ethanol</t>
  </si>
  <si>
    <t>Project carbon dioxide emission factor for elecricity</t>
  </si>
  <si>
    <t>Project carbon dioxide emission factor for pellets</t>
  </si>
  <si>
    <t>Project non-carbon dioxide emission factor for firewood</t>
  </si>
  <si>
    <t>Project non-carbon dioxide emission factor for charcoal</t>
  </si>
  <si>
    <t>Project non-carbon dioxide emission factor for kerosene</t>
  </si>
  <si>
    <t>Project non-carbon dioxide emission factor for LPG</t>
  </si>
  <si>
    <t>Project non-carbon dioxide emission factor for ethanol</t>
  </si>
  <si>
    <t>Project non-carbon dioxide emission factor for electric</t>
  </si>
  <si>
    <t>Project non-carbon dioxide emission factor for pellets</t>
  </si>
  <si>
    <t>Project carbon dioxide emission factor for stove production for  firewood</t>
  </si>
  <si>
    <t xml:space="preserve">Project methane emission factor for stove production for firewood </t>
  </si>
  <si>
    <t>Project nitrous oxide emission factor for stove production for firewood</t>
  </si>
  <si>
    <t>Project carbon dioxide emission factor for stove production for charcoal</t>
  </si>
  <si>
    <t>Project methane emission factor for stove production for charcoal</t>
  </si>
  <si>
    <t>Project nitrous oxide emission factor for stove production for charcoal</t>
  </si>
  <si>
    <t>Project carbon dioxide emission factor for stove production for kerosene</t>
  </si>
  <si>
    <t>Project methane emission factor for stove production for kerosene</t>
  </si>
  <si>
    <t>Project nitrous oxide emission factor for stove production for kerosene</t>
  </si>
  <si>
    <t>Project carbon dioxide emission factor for stove production for LPG</t>
  </si>
  <si>
    <t>Project methane emission factor for stove production for LPG</t>
  </si>
  <si>
    <t>Project nitrous oxide emission factor for stove production for LPG</t>
  </si>
  <si>
    <t xml:space="preserve">Project carbon dioxide emission factor for stove production for </t>
  </si>
  <si>
    <t xml:space="preserve">Project methane emission factor for stove production for </t>
  </si>
  <si>
    <t xml:space="preserve">Project nitrous oxide emission factor for stove production for </t>
  </si>
  <si>
    <t>Project carbon dioxide emission factor for feedstock production for firewood</t>
  </si>
  <si>
    <t>Project methane emission factor for feedstock production for firewood</t>
  </si>
  <si>
    <t>Project nitrous oxide emission factor for feedstock production for firewood</t>
  </si>
  <si>
    <t>Project carbon dioxide emission factor for feedstock production for charcoal</t>
  </si>
  <si>
    <t>Project methane emission factor for feedstock production for charcoal</t>
  </si>
  <si>
    <t>Project nitrous oxide emission factor for feedstock production for charcoal</t>
  </si>
  <si>
    <t>Project carbon dioxide emission factor for feedstock production for kerosene</t>
  </si>
  <si>
    <t>Project methane emission factor for feedstock production for kerosene</t>
  </si>
  <si>
    <t>Project nitrous oxide emission factor for feedstock production for kerosene</t>
  </si>
  <si>
    <t>Project carbon dioxide emission factor for feedstock production for LPG</t>
  </si>
  <si>
    <t>Project methane emission factor for feedstock production for LPG</t>
  </si>
  <si>
    <t>Project nitrous oxide emission factor for feedstock production for LPG</t>
  </si>
  <si>
    <t xml:space="preserve">Project carbon dioxide emission factor for feedstock production for </t>
  </si>
  <si>
    <t xml:space="preserve">Project methane emission factor for feedstock production for </t>
  </si>
  <si>
    <t xml:space="preserve">Project nitrous oxide emission factor for feedstock production for </t>
  </si>
  <si>
    <t>Project carbon dioxide emission factor for distribution for firewood</t>
  </si>
  <si>
    <t xml:space="preserve">Project methane emission factor for distribution for firewood </t>
  </si>
  <si>
    <t xml:space="preserve">Project nitrous oxide emission factor for distribution for  firewood </t>
  </si>
  <si>
    <t>Project carbon dioxide emission factor for distribution for charcoal</t>
  </si>
  <si>
    <t>Project methane emission factor for distribution for charcoal</t>
  </si>
  <si>
    <t>Project nitrous oxide emission factor for distribution for charcoal</t>
  </si>
  <si>
    <t>Project carbon dioxide emission factor for distribution for kerosene</t>
  </si>
  <si>
    <t>Project methane emission factor for distribution for kerosene</t>
  </si>
  <si>
    <t>Project nitrous oxide emission factor for distribution for kerosene</t>
  </si>
  <si>
    <t>Project carbon dioxide emission factor for distribution for LPG</t>
  </si>
  <si>
    <t>Project methane emission factor for distribution for LPG</t>
  </si>
  <si>
    <t>Project nitrous oxide emission factor for distribution for LPG</t>
  </si>
  <si>
    <t>Project carbon dioxide emission factor for distribution for ethanol</t>
  </si>
  <si>
    <t>Project methane emission factor for distribution for ethanol</t>
  </si>
  <si>
    <t>Project nitrous oxide emission factor for distribution for ethanol</t>
  </si>
  <si>
    <t>Project carbon dioxide emission factor for distribution for electric</t>
  </si>
  <si>
    <t>Project methane emission factor for distribution for electric</t>
  </si>
  <si>
    <t>Project nitrous oxide emission factor for distribution for electric</t>
  </si>
  <si>
    <t>Project carbon dioxide emission factor for distribution for pellets</t>
  </si>
  <si>
    <t>Project methane emission factor for distribution for pellets</t>
  </si>
  <si>
    <t>Project nitrous oxide emission factor for distribution for pellets</t>
  </si>
  <si>
    <t>Project carbon dioxide emission factor for processing for firewood</t>
  </si>
  <si>
    <t xml:space="preserve">Project methane emission factor for processing for firewood </t>
  </si>
  <si>
    <t>Project nitrous oxide emission factor for processing for firewood</t>
  </si>
  <si>
    <t>Project carbon dioxide emission factor for processing for charcoal</t>
  </si>
  <si>
    <t>Project methane emission factor for processing for charcoal</t>
  </si>
  <si>
    <t>Project nitrous oxide emission factor for processing for charcoal</t>
  </si>
  <si>
    <t>Project carbon dioxide emission factor for processing for kerosene</t>
  </si>
  <si>
    <t>Project methane emission factor for processing for kerosene</t>
  </si>
  <si>
    <t>Project nitrous oxide emission factor for processing for kerosene</t>
  </si>
  <si>
    <t>Project carbon dioxide emission factor for processing for LPG</t>
  </si>
  <si>
    <t>Project methane emission factor for processing for LPG</t>
  </si>
  <si>
    <t>Project nitrous oxide emission factor for processing for LPG</t>
  </si>
  <si>
    <t>Project carbon dioxide emission factor for processing for ethanol</t>
  </si>
  <si>
    <t>Project methane emission factor for processing for ethanol</t>
  </si>
  <si>
    <t>Project nitrous oxide emission factor for processing for ethanol</t>
  </si>
  <si>
    <t>Project carbon dioxide emission factor for processing for electricity</t>
  </si>
  <si>
    <t>Project methane emission factor for processing for electricity</t>
  </si>
  <si>
    <t>Project nitrous oxide emission factor for processing for electricity</t>
  </si>
  <si>
    <t>Project carbon dioxide emission factor for processing for pellets</t>
  </si>
  <si>
    <t>Project methane emission factor for processing for pellets</t>
  </si>
  <si>
    <t>Project nitrous oxide emission factor for processing for pellets</t>
  </si>
  <si>
    <t>Rate of adoption of the domestic project stove. We define adoption as a binary of whether the project stove is used at all. Protocols define this as drop off rate.</t>
  </si>
  <si>
    <t xml:space="preserve">Rate of usage of the domestic project stove. We define usage as a continuous value considering usage of the baseline stove. However, projects often define this as our definition of adoption. </t>
  </si>
  <si>
    <t>Rate of adoption of the commercial project stove. We define adoption as a binary of whether the project stove is used at all. Protocols define this as drop off rate.</t>
  </si>
  <si>
    <t xml:space="preserve">Rate of usage of the commercial project stove. We define usage as a continuous value considering usage of the baseline stove. However, projects often define this as our definition of adoption. </t>
  </si>
  <si>
    <t>A binary value to determine if the project uses the default adjustment (i.e., 1 if they use the default, 0 if not)</t>
  </si>
  <si>
    <t>The default leakage adjustment (typically always 95% if utilized)</t>
  </si>
  <si>
    <t>The amount of leakage found if the project acesses leakage (i.e., does not use the default adjustment)</t>
  </si>
  <si>
    <t>A percent adjustment if the project distributes multiple stoves to individual households</t>
  </si>
  <si>
    <t>A percent adjustment for projects that do not use kitchen performance tests to calculate project fuel consumption to account for the rebound effect</t>
  </si>
  <si>
    <t>Any other tonnes of carbon that the project subtracts from their carbon reductions</t>
  </si>
  <si>
    <t>adjustment made if more than one stove per HH or SME</t>
  </si>
  <si>
    <t xml:space="preserve">Rebound adjustment (corresponding to the 22% found in the literature) so fill in 0.78 if AMS I E, AMS II G, GS Simplified, and </t>
  </si>
  <si>
    <t>place to include any anomology reductions</t>
  </si>
  <si>
    <t xml:space="preserve">percent discount for use of pre-project devices at the same time as the project stove. No stacking is 0 here. 85% project stove use is 0.15 here </t>
  </si>
  <si>
    <t>Protocol ID</t>
  </si>
  <si>
    <t>Adjustment Explanation</t>
  </si>
  <si>
    <t>GS10974</t>
  </si>
  <si>
    <t xml:space="preserve">This project has a low baseline; therefore, we adjusted the baseline up and then we utilized the stove's efficiency to find the project consumption from subtracting baseline savings (from the water boil test efficiency).This is the same approach that the protocol implements. </t>
  </si>
  <si>
    <t>VCS1216</t>
  </si>
  <si>
    <t xml:space="preserve">This project has a high baseline; therefore, we adjusted the baseline down and then we utilized the stove's efficiency to find the project consumption from subtracting baseline savings (from the water boil test efficiency).This is the same approach that the protocol implements. </t>
  </si>
  <si>
    <t>GS2094</t>
  </si>
  <si>
    <t xml:space="preserve">This project has a high baseline; Therefore, we adjusted the baseline down and then we utilized the stove's efficiency to find the project consumption from subtracting baseline savings (from the water boil test efficiency).This is the same approach that the protocol implements. </t>
  </si>
  <si>
    <t>VCS1719</t>
  </si>
  <si>
    <t xml:space="preserve">This project has a low project consumption; therefore, we adjusted the project consumption up to be within the range. </t>
  </si>
  <si>
    <t>VCS1721</t>
  </si>
  <si>
    <t>GS7312</t>
  </si>
  <si>
    <t xml:space="preserve">In the 2020 crediting period, the project has both a high baseline and a low project consumption. Therefore, we both adjust the baseline down and the project consumption up to be within the 2-4MJ/capita/day range. In the 2021 crediting period, the project has a low project consumption. When we adjust it up to 2MJ/capita/day, it is larger than the reported baseline. Therefore, we adjust the project consumption up, and then add the original differential that the project reported to that adjusted project consumption to obtain the baseline consumption. </t>
  </si>
  <si>
    <t>GS500</t>
  </si>
  <si>
    <t xml:space="preserve">This project has a low baseline; therefore, we adjust the baseline up to within the range. </t>
  </si>
  <si>
    <t>GS10884</t>
  </si>
  <si>
    <t xml:space="preserve">This project has a low project consumption; therefore, we adjust the project consumption up to within the range. </t>
  </si>
  <si>
    <t>GS447</t>
  </si>
  <si>
    <t>This project frames it as biomass savings and combined domestic and commercial values to obtain that biomass saved. We do not adjust commercial consumption and we refered back to their excel "GS 447 Round II Submission" to ensure that their kg/capita/day was within the range of ~2-4MJ/capita/day. Therefore, no adjustment was made.</t>
  </si>
  <si>
    <t>GS2564</t>
  </si>
  <si>
    <t>Not adjusted; the project's baseline and project includes multiple fuels and in total does not exceed 4MJ/capita/day.</t>
  </si>
  <si>
    <t>GS7438</t>
  </si>
  <si>
    <t xml:space="preserve">This project has a high baseline and a low project consumption value; therefore, we adjust the baseline down and the project consumption value up to stay in the range. For charcoal, the project has a low project consumption. When we adjust it up to 2MJ/capita/day, it is larger than the reported baseline. Therefore, we adjust the project consumption up, and then add the original differential that the project reported to that adjusted project consumption to obtain the baseline consumption. </t>
  </si>
  <si>
    <t>GS913</t>
  </si>
  <si>
    <t>This project has a high baseline and a low project consumption value; therefore, we adjust the baseline up and the project consumption value up to stay in the range.</t>
  </si>
  <si>
    <t>GS6212</t>
  </si>
  <si>
    <t>GS2758</t>
  </si>
  <si>
    <t>This project has a high baseline; therefore, we adjusted the baseline down.</t>
  </si>
  <si>
    <t>GS3112</t>
  </si>
  <si>
    <t xml:space="preserve"> The project has a low project consumption. When we adjust it up to 2MJ/capita/day, it is larger than the reported baseline. Therefore, we adjust the project consumption up, and then add the original differential that the project reported to that adjusted project consumption to obtain the baseline consumption.</t>
  </si>
  <si>
    <t>GS5642</t>
  </si>
  <si>
    <t xml:space="preserve">For the first crediting period, the project has a low project consumption value; therefore, we adjust this value up. For the second crediting period, we adjust the fireword down to keep the 2-4 MJ/capita/day total in the project scenario. </t>
  </si>
  <si>
    <t>GS1060</t>
  </si>
  <si>
    <t>GS2744</t>
  </si>
  <si>
    <t>Not adjusted</t>
  </si>
  <si>
    <t>GS1094</t>
  </si>
  <si>
    <t>GS4291</t>
  </si>
  <si>
    <t>GS6604</t>
  </si>
  <si>
    <t xml:space="preserve">The project has a low project consumption. So we adjust the project consumption up to be within the range. </t>
  </si>
  <si>
    <t>GS1267</t>
  </si>
  <si>
    <t>GS2439</t>
  </si>
  <si>
    <t>GS2445</t>
  </si>
  <si>
    <t>GS7578</t>
  </si>
  <si>
    <t>GS2513</t>
  </si>
  <si>
    <t>GS4677</t>
  </si>
  <si>
    <t>GS2441</t>
  </si>
  <si>
    <t>GS5003</t>
  </si>
  <si>
    <t xml:space="preserve"> Scaled back project charcoal as total baseline and project consumption was over 4MJ/capita/day across firewood and charcoal. Therefore, we took a combination of firewood and charcoal based on the KPT ratio that would have the combination stay under the range, then subtracted the charcoal savings from that new baseline value for the project scenario.</t>
  </si>
  <si>
    <t>GS6129</t>
  </si>
  <si>
    <t>GS407</t>
  </si>
  <si>
    <t xml:space="preserve"> The project has a low project consumption. We thus adjust it up to 2MJ/capita/day. We do not adjust the commercial stoves. </t>
  </si>
  <si>
    <t>GS11509</t>
  </si>
  <si>
    <t>GS11352</t>
  </si>
  <si>
    <t>GS11507</t>
  </si>
  <si>
    <t>GS1146</t>
  </si>
  <si>
    <t>In the exclusive LPG scenario, the project has a low project consumption value, so we adjust it up to stay within the range. The other scenarios are already within the range. We do not adjust the commercial scenario.</t>
  </si>
  <si>
    <t>GS 11330</t>
  </si>
  <si>
    <t>GS 3071</t>
  </si>
  <si>
    <t>GS 10777</t>
  </si>
  <si>
    <t>GS 10886</t>
  </si>
  <si>
    <t>GS 5107</t>
  </si>
  <si>
    <t>GS 11195</t>
  </si>
  <si>
    <t>GS 2077</t>
  </si>
  <si>
    <t>GS 411</t>
  </si>
  <si>
    <t>GS 10914</t>
  </si>
  <si>
    <t>GS 10781</t>
  </si>
  <si>
    <t>GS 5660</t>
  </si>
  <si>
    <t>CDM AMS I E</t>
  </si>
  <si>
    <t>AMS-I.E. Version 09.0 -</t>
  </si>
  <si>
    <t>AMS-I.E. Version 04.0 -</t>
  </si>
  <si>
    <t>AMS-II.G. Version 6</t>
  </si>
  <si>
    <t>AMS-II.G. Version 10</t>
  </si>
  <si>
    <t>AMS-II.G. Version 11</t>
  </si>
  <si>
    <t>AMS-II.G. Version 8</t>
  </si>
  <si>
    <t>AMS-II.G. Version 4</t>
  </si>
  <si>
    <t>AMS-II.G. Version 7</t>
  </si>
  <si>
    <t>AMS-II.G. Version 9</t>
  </si>
  <si>
    <t>PoA 7359-CPA 65</t>
  </si>
  <si>
    <t>PoA 7359-CPA 64</t>
  </si>
  <si>
    <t>PoA 7359-CPA 66</t>
  </si>
  <si>
    <t>PoA 10030-CPA3</t>
  </si>
  <si>
    <t>PoA 10030-CPA4</t>
  </si>
  <si>
    <t>PoA 10030-CPA 4</t>
  </si>
  <si>
    <t>PoA 10477-CPA1</t>
  </si>
  <si>
    <t>PoA 10477-CPA2</t>
  </si>
  <si>
    <t>PoA 10477-CPA3</t>
  </si>
  <si>
    <t>PoA 10477-CPA4</t>
  </si>
  <si>
    <t>PoA 10477-CPA5</t>
  </si>
  <si>
    <t>PoA 10477-CPA6</t>
  </si>
  <si>
    <t>PoA 10477-CPA7</t>
  </si>
  <si>
    <t>PoA 10477-CPA8</t>
  </si>
  <si>
    <t>PoA 10431-CPA1</t>
  </si>
  <si>
    <t>PoA 10431-CPA2</t>
  </si>
  <si>
    <t>PoA 10431-CPA3</t>
  </si>
  <si>
    <t>PoA 10415-CPA1</t>
  </si>
  <si>
    <t>PoA 9265-CPA2</t>
  </si>
  <si>
    <t>PoA 9265-CPA3</t>
  </si>
  <si>
    <t>PoA 9265-CPA4</t>
  </si>
  <si>
    <t>PoA 9265-CPA5</t>
  </si>
  <si>
    <t>PoA 9265-CPA6</t>
  </si>
  <si>
    <t>PoA 9265-CPA7</t>
  </si>
  <si>
    <t>PoA 9265-CPA8</t>
  </si>
  <si>
    <t>PoA 10497-CPA1</t>
  </si>
  <si>
    <t>PoA 10497-CPA2</t>
  </si>
  <si>
    <t>PoA 10008-CPA2</t>
  </si>
  <si>
    <t>PoA 10430-CPA1</t>
  </si>
  <si>
    <t>PoA 10430-CPA2</t>
  </si>
  <si>
    <t>PoA 10443-CPA1</t>
  </si>
  <si>
    <t>PoA 10443-CPA2</t>
  </si>
  <si>
    <t>PoA 10443-CPA3</t>
  </si>
  <si>
    <t>PoA 10443-CPA4</t>
  </si>
  <si>
    <t>PoA 10443-CPA5</t>
  </si>
  <si>
    <t>PoA 10443-CPA6</t>
  </si>
  <si>
    <t>PoA 10443-CPA7</t>
  </si>
  <si>
    <t>PoA 10443-CPA8</t>
  </si>
  <si>
    <t>PoA 10443-CPA9</t>
  </si>
  <si>
    <t>PoA 10443-CPA10</t>
  </si>
  <si>
    <t>PoA 10443-CPA11</t>
  </si>
  <si>
    <t>PoA 10443-CPA13</t>
  </si>
  <si>
    <t>PoA 10471-CPA1</t>
  </si>
  <si>
    <t>PoA 10471-CPA2</t>
  </si>
  <si>
    <t>PoA 10471-CPA3</t>
  </si>
  <si>
    <t>PoA 10471-CPA4</t>
  </si>
  <si>
    <t>PoA 10471-CPA5</t>
  </si>
  <si>
    <t>PoA 10471-CPA6</t>
  </si>
  <si>
    <t>PoA 10471-CPA24</t>
  </si>
  <si>
    <t>PoA 10471-CPA25</t>
  </si>
  <si>
    <t>PoA 10471-CPA26</t>
  </si>
  <si>
    <t>PoA 10471-CPA27</t>
  </si>
  <si>
    <t>PoA 10471-CPA28</t>
  </si>
  <si>
    <t>PoA 10471-CPA29</t>
  </si>
  <si>
    <t>PoA 10471-CPA30</t>
  </si>
  <si>
    <t>PoA 10471-CPA31</t>
  </si>
  <si>
    <t>PoA 10471-CPA32</t>
  </si>
  <si>
    <t>PoA 10471-CPA33</t>
  </si>
  <si>
    <t>PoA 10471-CPA34</t>
  </si>
  <si>
    <t>PoA 10471-CPA35</t>
  </si>
  <si>
    <t>PoA 10471-CPA36</t>
  </si>
  <si>
    <t>PoA 10471-CPA37</t>
  </si>
  <si>
    <t>PoA 10471-CPA38</t>
  </si>
  <si>
    <t>PoA 10471-CPA39</t>
  </si>
  <si>
    <t>PoA 10471-CPA40</t>
  </si>
  <si>
    <t>PoA 10471-CPA41</t>
  </si>
  <si>
    <t>PoA 10471-CPA42</t>
  </si>
  <si>
    <t>PoA 10471-CPA43</t>
  </si>
  <si>
    <t>PoA 10471-CPA44</t>
  </si>
  <si>
    <t>PoA 10471-CPA45</t>
  </si>
  <si>
    <t>PoA 10471-CPA46</t>
  </si>
  <si>
    <t>PoA 10471-CPA47</t>
  </si>
  <si>
    <t>PoA 10471-CPA48</t>
  </si>
  <si>
    <t>PoA 10471-CPA49</t>
  </si>
  <si>
    <t>PoA 10471-CPA50</t>
  </si>
  <si>
    <t>PoA 10471-CPA51</t>
  </si>
  <si>
    <t>PoA 10471-CPA52</t>
  </si>
  <si>
    <t>PoA 10471-CPA53</t>
  </si>
  <si>
    <t>PoA 10471-CPA54</t>
  </si>
  <si>
    <t>PoA 10471-CPA55</t>
  </si>
  <si>
    <t>PoA 10471-CPA56</t>
  </si>
  <si>
    <t>PoA 10471-CPA57</t>
  </si>
  <si>
    <t>PoA 10471-CPA58</t>
  </si>
  <si>
    <t>MP1</t>
  </si>
  <si>
    <t>MP2</t>
  </si>
  <si>
    <t>MP3</t>
  </si>
  <si>
    <t>MP4</t>
  </si>
  <si>
    <t>MR1: 10/03/2016 to 29/02/2020</t>
  </si>
  <si>
    <t>MR2: 01/03/2020-31/07/2020</t>
  </si>
  <si>
    <t>MR3: 01/08/2020-31/12/2020</t>
  </si>
  <si>
    <t>MR1: 23/07/2019 – 31/08/2019</t>
  </si>
  <si>
    <t>MR1: 23/07/2019 – 31/08/2019#</t>
  </si>
  <si>
    <t>MR1: 01/09/2019 to 31/05/2020</t>
  </si>
  <si>
    <t>MR2: 01/09/2019 to 31/05/2020</t>
  </si>
  <si>
    <t>MR2: 2020-06-01~2020-12-31</t>
  </si>
  <si>
    <t>MR3: 2020-06-01~2020-12-31</t>
  </si>
  <si>
    <t xml:space="preserve">MP1 </t>
  </si>
  <si>
    <t>household</t>
  </si>
  <si>
    <t>commercial</t>
  </si>
  <si>
    <t>domestic</t>
  </si>
  <si>
    <t>domestic, age = 1</t>
  </si>
  <si>
    <t>domestic, age = 2</t>
  </si>
  <si>
    <t>domestic, Kuniokoa</t>
  </si>
  <si>
    <t>domestic, age = 3</t>
  </si>
  <si>
    <t>domestic 3G</t>
  </si>
  <si>
    <t>domestic 4G Batch 1</t>
  </si>
  <si>
    <t>domestic 4G Batch 2</t>
  </si>
  <si>
    <t>domestic TK90 Batch 1</t>
  </si>
  <si>
    <t>domestic TK90 Batch 2</t>
  </si>
  <si>
    <t>domestic 4G Batch 3</t>
  </si>
  <si>
    <t>domestic 4G Batch 4</t>
  </si>
  <si>
    <t>domestic TK90 Batch 3</t>
  </si>
  <si>
    <t>domestic TK90 Batch 4</t>
  </si>
  <si>
    <t xml:space="preserve">domestic </t>
  </si>
  <si>
    <t>switch</t>
  </si>
  <si>
    <t xml:space="preserve">ethanol </t>
  </si>
  <si>
    <t>Oceania</t>
  </si>
  <si>
    <t>Lao</t>
  </si>
  <si>
    <t>Cambodia</t>
  </si>
  <si>
    <t>Viet Nam</t>
  </si>
  <si>
    <t>Bangladesh</t>
  </si>
  <si>
    <t>Fiji</t>
  </si>
  <si>
    <t>Madagascar</t>
  </si>
  <si>
    <t>Mombasa, but averaged out (see explanation)</t>
  </si>
  <si>
    <t>Kenya tot, but averaged out (see explanation)</t>
  </si>
  <si>
    <t>Lao tot</t>
  </si>
  <si>
    <t>Cambodia tot</t>
  </si>
  <si>
    <t xml:space="preserve"> districts of Tan Lac, Luong Son, Lac Son and Kim Boi within Hoa Binh Province</t>
  </si>
  <si>
    <t>districts of Da Bac, Mai Chau, Cao Phong, Lac Thuy and Yen Thuy within Hoa Binh Province</t>
  </si>
  <si>
    <t>districts of Yen Lap, Tam Nong, Thanh Son, Thanh Thuy and Tan Son within Phu Tho Province</t>
  </si>
  <si>
    <t>districts of Yen Lap, Tam Nong, Thanh Son, Thanh Thuy and Tan Son within
Phu Tho Province</t>
  </si>
  <si>
    <t>districts of Doan Hung, Thanh Ba, Ha Hoa, Cam Khe and Phu Ninh within Phu Tho Province</t>
  </si>
  <si>
    <t>districts of Dinh Hoa, Phu Luong, Dai Tu within Thai Nguyen Province</t>
  </si>
  <si>
    <t>Dinh Hoa, Phu Luong, Dai Tu within Thai Nguyen Province</t>
  </si>
  <si>
    <t>districts of Vo Nhai, Dong Hai, Phu Binh and Pho Yen town within Thai
Nguyen Province</t>
  </si>
  <si>
    <t>Yen Bai Province</t>
  </si>
  <si>
    <t>Hoa Binh Province</t>
  </si>
  <si>
    <t>Phu Tho
Province</t>
  </si>
  <si>
    <t xml:space="preserve">Thai Nguyen
Province
</t>
  </si>
  <si>
    <t>Hoa Binh</t>
  </si>
  <si>
    <t>Bangladesh tot</t>
  </si>
  <si>
    <t>Myanmar tot</t>
  </si>
  <si>
    <t>Fiji tot</t>
  </si>
  <si>
    <t>Twante Yangon region</t>
  </si>
  <si>
    <t xml:space="preserve">Brong-Ahafo region </t>
  </si>
  <si>
    <t>commune of Districts Vohibato in the region of Haute Matsiatra, Madagascar</t>
  </si>
  <si>
    <t>region of Haute Matsiatra, Madagascar, District: Ambohimahasoa</t>
  </si>
  <si>
    <t>region of Haute Matsiatra, Madagascar, District: Ambalavao &amp; Ikalamavony</t>
  </si>
  <si>
    <t>region of Haute Matsiatra, Ambalavao district</t>
  </si>
  <si>
    <t>region Haute Matsiatra, districts Ambalavao, Lalangina, Fianarantsoa, Isandra, Mahasoabe &amp; Vohibato</t>
  </si>
  <si>
    <t>region Haute Matsiatra, districts Ambohimahasoa, Isandra &amp; Lalangina</t>
  </si>
  <si>
    <t>region Haute Matsiatra, districts Ambalavao, Lalangina &amp; Vohibato</t>
  </si>
  <si>
    <t>region Haute Matsiatra, district Isandra &amp; Vohibato</t>
  </si>
  <si>
    <t>region Haute Matsiatra, district Ambohimahasoa</t>
  </si>
  <si>
    <t>region Haute Matsiatra, district IsIkalamavony, Isandra &amp; Vohibato</t>
  </si>
  <si>
    <t>region Haute Matsiatra, district Ambalavao, Ambohimahasoa, Isandra, Lalangina and Vohibato.</t>
  </si>
  <si>
    <t>region Haute Matsiatra, district Ambalavao, Fianarantsoa-I, Iakora, Ihosy, Lalangina &amp; Vohibato</t>
  </si>
  <si>
    <t>region Haute Matsiatra, district Vohibato</t>
  </si>
  <si>
    <t>region Haute Matsiatra, district Ambalavao, Lalangina, Fianarantsoa, Isandra, Mahasoabe &amp; Vohibato</t>
  </si>
  <si>
    <t>region Haute Matsiatra, district Ambohimahasoa, Isandra &amp; Lalangina</t>
  </si>
  <si>
    <t>region Haute Matsiatra, district Ambalavao, Lalangina &amp; Vohibato</t>
  </si>
  <si>
    <t>Region: Sagaing; Township: Monywa, Chaungoo,
Budalin, Ayadaw, Salingyi,
Yinmarbin, and Pale</t>
  </si>
  <si>
    <t>Region: Sagaing; Township: Sagaing, Myinmu and
Myaung</t>
  </si>
  <si>
    <t>Region: Magway; Township: Pakokku, Yesagyo, Myaing,
Pauk and Seikphyu</t>
  </si>
  <si>
    <t>Region: Magway; Township: Chauk, Yenangyaung,
Natmauk, Myothit,
Taungdwingyi and Magway</t>
  </si>
  <si>
    <t>Region: Mandalay; Township: Myingyan, Nahtogyi,
Taungtha, and Ngazun</t>
  </si>
  <si>
    <t>Region: Mandalay; Township: Yamethin and Pyawbwe</t>
  </si>
  <si>
    <t xml:space="preserve">Region: Ayeyarwaddy, Yangon; Township: Hinthada, Thonekwa,
Khayan, Thanlyin,
Kyauktan, Tadar, Hlegu
and Taikgyi
</t>
  </si>
  <si>
    <t xml:space="preserve">Region: Yangon; Township: Twantay, Kawhmu and
Kungyangon
</t>
  </si>
  <si>
    <t>Region: Yangon, Bago, Township: Taik kyi, Htantapin and
Bago</t>
  </si>
  <si>
    <t>Region: Bago; Township: Bago, Thatnatpin and
Kawa</t>
  </si>
  <si>
    <t>Region: Bago; Township: Kawa and Waw</t>
  </si>
  <si>
    <t xml:space="preserve">Region: Bago; T-ship: Waw, Dike-U,
Nyaunglaypin and
Shwekyin
</t>
  </si>
  <si>
    <t xml:space="preserve">Region: Bago; T-ship: Shwegyin, kyauktaga and
Taungoo
</t>
  </si>
  <si>
    <t>Region: Bago; T-ship: Taungoo, Htantapin and
Yedashe</t>
  </si>
  <si>
    <t xml:space="preserve">Region: Bago; T-ship: Yedashe, Oktwin, Phyu
and Kyaukkyi
</t>
  </si>
  <si>
    <t>Region: Bago; T-ship: Kyaukkyi, Pyay and
Shwedaung</t>
  </si>
  <si>
    <t xml:space="preserve">Region: Bago, Mon; T-ship: Shwedaung, Paungde,
Padung, Kyaikhto,
Thaton, Belin and
Thanbyuzayat
</t>
  </si>
  <si>
    <t>Region: Mon; T-ship: Thanbyuzayat,
Kyaikmaraw and Ye</t>
  </si>
  <si>
    <t xml:space="preserve">Region: Mon, Nay Pyi Taw; T-ship: Ye, Tatkon and Lewe
</t>
  </si>
  <si>
    <t xml:space="preserve">Region: Shan; T-ship:Taunggyi, Nyaungshwe,
Pindaya, Kalaw,
Ywangan and Lawksawk
</t>
  </si>
  <si>
    <t xml:space="preserve">Region: Shan; T-ship: Lawksawk, Pinlaung,
Pekon and Hsihseng
</t>
  </si>
  <si>
    <t>Region: Shan; T-ship: Hsihseng, Hopong,
Loilem and Namsang</t>
  </si>
  <si>
    <t xml:space="preserve">Region: Ayeyarwaddy; Township: Myaungmya
</t>
  </si>
  <si>
    <t xml:space="preserve">Region: Ayeyarwaddy; Township: Myaungmya, Einme and
Wakema
</t>
  </si>
  <si>
    <t xml:space="preserve">Region: Ayeyarwaddy,; Township: Wakema
</t>
  </si>
  <si>
    <t xml:space="preserve">Region: Ayeyarwaddy; Township: Labutta
</t>
  </si>
  <si>
    <t xml:space="preserve">Region: Ayeyarwaddy; Township: Labutta and
Mawlamyainggyun
</t>
  </si>
  <si>
    <t xml:space="preserve">Region: Ayeyarwaddy; Township: Mawlamyinegyun
</t>
  </si>
  <si>
    <t>Region: Ayeyarwaddy; Township: Pyapon</t>
  </si>
  <si>
    <t xml:space="preserve">Region: Ayeyarwaddy; Township: Pyapon and Dedaye
</t>
  </si>
  <si>
    <t>Region: Ayeyarwaddy; Township: Kyaiklat</t>
  </si>
  <si>
    <t xml:space="preserve">Region: Ayeyarwaddy; Township: Bogale
</t>
  </si>
  <si>
    <t xml:space="preserve">Region: Ayeyarwaddy, Bago; Township: Pyapon, Bogale and
Padaung
</t>
  </si>
  <si>
    <t>Region: Bago; Township: Padaung and
Paukkhaung</t>
  </si>
  <si>
    <t xml:space="preserve">Region: Bago; Township: Paukkhaung, Thegon
and Nattalin
</t>
  </si>
  <si>
    <t xml:space="preserve">Region: Bago; Township: Nattalin, Zigon,
Gyobingauk and Okpho
</t>
  </si>
  <si>
    <t xml:space="preserve">Region: Bago; Township: Okpho and Monyo
</t>
  </si>
  <si>
    <t xml:space="preserve">Region: Bago; Township: Monyo, Minhla, Letpadan
and Thayarwaddy
</t>
  </si>
  <si>
    <t xml:space="preserve">Region: Shan; Township: Namsang, Pinlon,
Tangyan, Mongyai and
Lashio
</t>
  </si>
  <si>
    <t xml:space="preserve">Region: Shan; Township: Lashio and Hsipaw
</t>
  </si>
  <si>
    <t xml:space="preserve">Region: BAgo; Township: Hinthada, Hsipaw, Kyaukme and
Nawnghkio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</si>
</sst>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76" formatCode="0.0"/>
    <numFmt numFmtId="177" formatCode="0.0000"/>
    <numFmt numFmtId="178" formatCode="0.000"/>
    <numFmt numFmtId="179" formatCode="0_);[Red]\(0\)"/>
    <numFmt numFmtId="180" formatCode="_-* #,##0_-;\-* #,##0_-;_-* &quot;-&quot;_-;_-@"/>
    <numFmt numFmtId="181" formatCode="_-* #,##0.00_-;\-* #,##0.00_-;_-* &quot;-&quot;??_-;_-@"/>
    <numFmt numFmtId="182" formatCode="_-* #,##0.000_-;\-* #,##0.000_-;_-* &quot;-&quot;_-;_-@"/>
  </numFmts>
  <fonts count="17">
    <font>
      <sz val="12"/>
      <color theme="1"/>
      <name val="Calibri"/>
      <scheme val="minor"/>
    </font>
    <font>
      <sz val="12"/>
      <color theme="1"/>
      <name val="Calibri"/>
      <family val="2"/>
      <scheme val="minor"/>
    </font>
    <font>
      <sz val="10"/>
      <color theme="1"/>
      <name val="Malgun Gothic"/>
      <family val="2"/>
      <charset val="129"/>
    </font>
    <font>
      <sz val="10"/>
      <color theme="1"/>
      <name val="Arial"/>
      <family val="2"/>
    </font>
    <font>
      <b/>
      <sz val="10"/>
      <color theme="1"/>
      <name val="Malgun Gothic"/>
      <family val="2"/>
      <charset val="129"/>
    </font>
    <font>
      <b/>
      <sz val="12"/>
      <color theme="1"/>
      <name val="Malgun Gothic"/>
      <family val="2"/>
      <charset val="129"/>
    </font>
    <font>
      <sz val="12"/>
      <name val="Calibri"/>
      <family val="2"/>
    </font>
    <font>
      <sz val="12"/>
      <color theme="1"/>
      <name val="Calibri"/>
      <family val="2"/>
    </font>
    <font>
      <sz val="12"/>
      <color theme="1"/>
      <name val="Malgun Gothic"/>
      <family val="2"/>
      <charset val="129"/>
    </font>
    <font>
      <b/>
      <sz val="14"/>
      <color rgb="FF3B7ED1"/>
      <name val="Calibri"/>
      <family val="2"/>
    </font>
    <font>
      <b/>
      <sz val="12"/>
      <color theme="1"/>
      <name val="Calibri"/>
      <family val="2"/>
    </font>
    <font>
      <sz val="12"/>
      <color rgb="FF000000"/>
      <name val="Malgun Gothic"/>
      <family val="2"/>
      <charset val="129"/>
    </font>
    <font>
      <sz val="10"/>
      <color theme="1"/>
      <name val="Calibri"/>
      <family val="2"/>
    </font>
    <font>
      <sz val="10"/>
      <color rgb="FF000000"/>
      <name val="Calibri"/>
      <family val="2"/>
    </font>
    <font>
      <sz val="10"/>
      <color theme="1"/>
      <name val="맑은 고딕"/>
      <family val="2"/>
      <charset val="129"/>
    </font>
    <font>
      <sz val="8"/>
      <name val="Calibri"/>
      <family val="3"/>
      <charset val="129"/>
      <scheme val="minor"/>
    </font>
    <font>
      <sz val="10"/>
      <color theme="1"/>
      <name val="Calibri"/>
      <family val="2"/>
      <scheme val="minor"/>
    </font>
  </fonts>
  <fills count="9">
    <fill>
      <patternFill patternType="none"/>
    </fill>
    <fill>
      <patternFill patternType="gray125"/>
    </fill>
    <fill>
      <patternFill patternType="solid">
        <fgColor rgb="FFFFFF00"/>
        <bgColor rgb="FFFFFF00"/>
      </patternFill>
    </fill>
    <fill>
      <patternFill patternType="solid">
        <fgColor rgb="FFDEEAF6"/>
        <bgColor rgb="FFDEEAF6"/>
      </patternFill>
    </fill>
    <fill>
      <patternFill patternType="solid">
        <fgColor rgb="FFFFFFFF"/>
        <bgColor rgb="FFFFFFFF"/>
      </patternFill>
    </fill>
    <fill>
      <patternFill patternType="solid">
        <fgColor rgb="FFFF0000"/>
        <bgColor rgb="FFFF0000"/>
      </patternFill>
    </fill>
    <fill>
      <patternFill patternType="solid">
        <fgColor rgb="FFFFFF00"/>
        <bgColor indexed="64"/>
      </patternFill>
    </fill>
    <fill>
      <patternFill patternType="solid">
        <fgColor theme="7" tint="0.59999389629810485"/>
        <bgColor indexed="64"/>
      </patternFill>
    </fill>
    <fill>
      <patternFill patternType="solid">
        <fgColor theme="7"/>
        <bgColor indexed="64"/>
      </patternFill>
    </fill>
  </fills>
  <borders count="6">
    <border>
      <left/>
      <right/>
      <top/>
      <bottom/>
      <diagonal/>
    </border>
    <border>
      <left/>
      <right/>
      <top/>
      <bottom/>
      <diagonal/>
    </border>
    <border>
      <left/>
      <right/>
      <top/>
      <bottom style="thin">
        <color rgb="FF000000"/>
      </bottom>
      <diagonal/>
    </border>
    <border>
      <left/>
      <right/>
      <top/>
      <bottom/>
      <diagonal/>
    </border>
    <border>
      <left/>
      <right/>
      <top/>
      <bottom/>
      <diagonal/>
    </border>
    <border>
      <left/>
      <right/>
      <top/>
      <bottom/>
      <diagonal/>
    </border>
  </borders>
  <cellStyleXfs count="1">
    <xf numFmtId="0" fontId="0" fillId="0" borderId="0"/>
  </cellStyleXfs>
  <cellXfs count="85">
    <xf numFmtId="0" fontId="0" fillId="0" borderId="0" xfId="0"/>
    <xf numFmtId="0" fontId="1" fillId="0" borderId="0" xfId="0" applyFont="1"/>
    <xf numFmtId="0" fontId="2" fillId="3" borderId="1" xfId="0" applyFont="1" applyFill="1" applyBorder="1" applyAlignment="1">
      <alignment vertical="top"/>
    </xf>
    <xf numFmtId="0" fontId="2" fillId="3" borderId="1" xfId="0" applyFont="1" applyFill="1" applyBorder="1" applyAlignment="1">
      <alignment horizontal="center" vertical="top"/>
    </xf>
    <xf numFmtId="0" fontId="2" fillId="3" borderId="1" xfId="0" applyFont="1" applyFill="1" applyBorder="1" applyAlignment="1">
      <alignment horizontal="center"/>
    </xf>
    <xf numFmtId="0" fontId="2" fillId="3" borderId="1" xfId="0" applyFont="1" applyFill="1" applyBorder="1" applyAlignment="1">
      <alignment vertical="top" wrapText="1"/>
    </xf>
    <xf numFmtId="0" fontId="2" fillId="3" borderId="1" xfId="0" applyFont="1" applyFill="1" applyBorder="1" applyAlignment="1">
      <alignment horizontal="center" vertical="top" wrapText="1"/>
    </xf>
    <xf numFmtId="0" fontId="2" fillId="2" borderId="1" xfId="0" applyFont="1" applyFill="1" applyBorder="1" applyAlignment="1">
      <alignment horizontal="center" vertical="top"/>
    </xf>
    <xf numFmtId="0" fontId="2" fillId="3" borderId="1" xfId="0" applyFont="1" applyFill="1" applyBorder="1" applyAlignment="1">
      <alignment horizontal="right" vertical="top"/>
    </xf>
    <xf numFmtId="179" fontId="2" fillId="3" borderId="1" xfId="0" applyNumberFormat="1" applyFont="1" applyFill="1" applyBorder="1" applyAlignment="1">
      <alignment horizontal="right" vertical="top"/>
    </xf>
    <xf numFmtId="0" fontId="2" fillId="3" borderId="1" xfId="0" applyFont="1" applyFill="1" applyBorder="1"/>
    <xf numFmtId="3" fontId="3" fillId="3" borderId="1" xfId="0" applyNumberFormat="1" applyFont="1" applyFill="1" applyBorder="1" applyAlignment="1">
      <alignment vertical="top"/>
    </xf>
    <xf numFmtId="0" fontId="2" fillId="0" borderId="0" xfId="0" applyFont="1" applyAlignment="1">
      <alignment vertical="top"/>
    </xf>
    <xf numFmtId="0" fontId="2" fillId="0" borderId="0" xfId="0" applyFont="1" applyAlignment="1">
      <alignment horizontal="right" vertical="top"/>
    </xf>
    <xf numFmtId="0" fontId="2" fillId="0" borderId="0" xfId="0" applyFont="1"/>
    <xf numFmtId="0" fontId="2" fillId="3" borderId="1" xfId="0" applyFont="1" applyFill="1" applyBorder="1" applyAlignment="1">
      <alignment horizontal="left" vertical="top"/>
    </xf>
    <xf numFmtId="0" fontId="2" fillId="0" borderId="0" xfId="0" applyFont="1" applyAlignment="1">
      <alignment horizontal="left" vertical="top"/>
    </xf>
    <xf numFmtId="0" fontId="2" fillId="0" borderId="0" xfId="0" applyFont="1" applyAlignment="1">
      <alignment horizontal="center" vertical="top"/>
    </xf>
    <xf numFmtId="0" fontId="2" fillId="4" borderId="1" xfId="0" applyFont="1" applyFill="1" applyBorder="1" applyAlignment="1">
      <alignment horizontal="center"/>
    </xf>
    <xf numFmtId="0" fontId="2" fillId="0" borderId="0" xfId="0" applyFont="1" applyAlignment="1">
      <alignment horizontal="center"/>
    </xf>
    <xf numFmtId="0" fontId="2" fillId="3" borderId="1" xfId="0" applyFont="1" applyFill="1" applyBorder="1" applyAlignment="1">
      <alignment horizontal="right"/>
    </xf>
    <xf numFmtId="0" fontId="2" fillId="5" borderId="1" xfId="0" applyFont="1" applyFill="1" applyBorder="1"/>
    <xf numFmtId="2" fontId="2" fillId="3" borderId="1" xfId="0" applyNumberFormat="1" applyFont="1" applyFill="1" applyBorder="1" applyAlignment="1">
      <alignment horizontal="right"/>
    </xf>
    <xf numFmtId="3" fontId="2" fillId="3" borderId="1" xfId="0" applyNumberFormat="1" applyFont="1" applyFill="1" applyBorder="1"/>
    <xf numFmtId="0" fontId="2" fillId="0" borderId="0" xfId="0" applyFont="1" applyAlignment="1">
      <alignment horizontal="right"/>
    </xf>
    <xf numFmtId="176" fontId="2" fillId="3" borderId="1" xfId="0" applyNumberFormat="1" applyFont="1" applyFill="1" applyBorder="1"/>
    <xf numFmtId="180" fontId="2" fillId="3" borderId="1" xfId="0" applyNumberFormat="1" applyFont="1" applyFill="1" applyBorder="1"/>
    <xf numFmtId="1" fontId="2" fillId="3" borderId="1" xfId="0" applyNumberFormat="1" applyFont="1" applyFill="1" applyBorder="1"/>
    <xf numFmtId="179" fontId="2" fillId="3" borderId="1" xfId="0" applyNumberFormat="1" applyFont="1" applyFill="1" applyBorder="1" applyAlignment="1">
      <alignment vertical="top"/>
    </xf>
    <xf numFmtId="3" fontId="2" fillId="0" borderId="0" xfId="0" applyNumberFormat="1" applyFont="1"/>
    <xf numFmtId="179" fontId="2" fillId="0" borderId="0" xfId="0" applyNumberFormat="1" applyFont="1"/>
    <xf numFmtId="2" fontId="2" fillId="3" borderId="1" xfId="0" applyNumberFormat="1" applyFont="1" applyFill="1" applyBorder="1" applyAlignment="1">
      <alignment vertical="top"/>
    </xf>
    <xf numFmtId="2" fontId="2" fillId="3" borderId="1" xfId="0" applyNumberFormat="1" applyFont="1" applyFill="1" applyBorder="1"/>
    <xf numFmtId="178" fontId="2" fillId="3" borderId="1" xfId="0" applyNumberFormat="1" applyFont="1" applyFill="1" applyBorder="1"/>
    <xf numFmtId="0" fontId="2" fillId="0" borderId="2" xfId="0" applyFont="1" applyBorder="1" applyAlignment="1">
      <alignment vertical="top"/>
    </xf>
    <xf numFmtId="0" fontId="2" fillId="0" borderId="2" xfId="0" applyFont="1" applyBorder="1"/>
    <xf numFmtId="2" fontId="2" fillId="0" borderId="0" xfId="0" applyNumberFormat="1" applyFont="1" applyAlignment="1">
      <alignment vertical="top"/>
    </xf>
    <xf numFmtId="2" fontId="2" fillId="0" borderId="0" xfId="0" applyNumberFormat="1" applyFont="1"/>
    <xf numFmtId="178" fontId="2" fillId="0" borderId="0" xfId="0" applyNumberFormat="1" applyFont="1"/>
    <xf numFmtId="0" fontId="4" fillId="3" borderId="1" xfId="0" applyFont="1" applyFill="1" applyBorder="1"/>
    <xf numFmtId="177" fontId="2" fillId="3" borderId="1" xfId="0" applyNumberFormat="1" applyFont="1" applyFill="1" applyBorder="1"/>
    <xf numFmtId="181" fontId="2" fillId="3" borderId="1" xfId="0" applyNumberFormat="1" applyFont="1" applyFill="1" applyBorder="1"/>
    <xf numFmtId="182" fontId="2" fillId="3" borderId="1" xfId="0" applyNumberFormat="1" applyFont="1" applyFill="1" applyBorder="1"/>
    <xf numFmtId="178" fontId="2" fillId="3" borderId="1" xfId="0" applyNumberFormat="1" applyFont="1" applyFill="1" applyBorder="1" applyAlignment="1">
      <alignment horizontal="right"/>
    </xf>
    <xf numFmtId="179" fontId="2" fillId="3" borderId="1" xfId="0" applyNumberFormat="1" applyFont="1" applyFill="1" applyBorder="1"/>
    <xf numFmtId="0" fontId="5" fillId="0" borderId="0" xfId="0" applyFont="1"/>
    <xf numFmtId="0" fontId="7" fillId="0" borderId="0" xfId="0" applyFont="1"/>
    <xf numFmtId="0" fontId="4" fillId="0" borderId="0" xfId="0" applyFont="1" applyAlignment="1">
      <alignment horizontal="center"/>
    </xf>
    <xf numFmtId="0" fontId="2" fillId="2" borderId="1" xfId="0" applyFont="1" applyFill="1" applyBorder="1"/>
    <xf numFmtId="9" fontId="8" fillId="0" borderId="0" xfId="0" applyNumberFormat="1" applyFont="1"/>
    <xf numFmtId="0" fontId="9" fillId="0" borderId="0" xfId="0" applyFont="1" applyAlignment="1">
      <alignment horizontal="center" vertical="center" wrapText="1"/>
    </xf>
    <xf numFmtId="0" fontId="8" fillId="0" borderId="0" xfId="0" applyFont="1" applyAlignment="1">
      <alignment vertical="top" wrapText="1"/>
    </xf>
    <xf numFmtId="0" fontId="8" fillId="0" borderId="0" xfId="0" applyFont="1" applyAlignment="1">
      <alignment vertical="center" wrapText="1"/>
    </xf>
    <xf numFmtId="0" fontId="8" fillId="0" borderId="0" xfId="0" applyFont="1" applyAlignment="1">
      <alignment horizontal="left" vertical="top"/>
    </xf>
    <xf numFmtId="0" fontId="11" fillId="0" borderId="0" xfId="0" applyFont="1"/>
    <xf numFmtId="0" fontId="12" fillId="0" borderId="0" xfId="0" applyFont="1" applyAlignment="1">
      <alignment vertical="top"/>
    </xf>
    <xf numFmtId="0" fontId="13" fillId="0" borderId="0" xfId="0" applyFont="1" applyAlignment="1">
      <alignment vertical="top"/>
    </xf>
    <xf numFmtId="0" fontId="12" fillId="6" borderId="0" xfId="0" applyFont="1" applyFill="1" applyAlignment="1">
      <alignment vertical="top"/>
    </xf>
    <xf numFmtId="0" fontId="12" fillId="7" borderId="0" xfId="0" applyFont="1" applyFill="1" applyAlignment="1">
      <alignment vertical="top"/>
    </xf>
    <xf numFmtId="0" fontId="12" fillId="0" borderId="0" xfId="0" applyFont="1" applyAlignment="1">
      <alignment vertical="top" wrapText="1"/>
    </xf>
    <xf numFmtId="0" fontId="12" fillId="6" borderId="0" xfId="0" applyFont="1" applyFill="1" applyAlignment="1">
      <alignment vertical="top" wrapText="1"/>
    </xf>
    <xf numFmtId="0" fontId="12" fillId="7" borderId="0" xfId="0" applyFont="1" applyFill="1" applyAlignment="1">
      <alignment vertical="top" wrapText="1"/>
    </xf>
    <xf numFmtId="0" fontId="12" fillId="0" borderId="0" xfId="0" applyFont="1" applyAlignment="1">
      <alignment horizontal="center" vertical="top" wrapText="1"/>
    </xf>
    <xf numFmtId="0" fontId="12" fillId="6" borderId="0" xfId="0" applyFont="1" applyFill="1" applyAlignment="1">
      <alignment horizontal="center" vertical="top" wrapText="1"/>
    </xf>
    <xf numFmtId="0" fontId="12" fillId="7" borderId="0" xfId="0" applyFont="1" applyFill="1" applyAlignment="1">
      <alignment horizontal="center" vertical="top" wrapText="1"/>
    </xf>
    <xf numFmtId="0" fontId="12" fillId="0" borderId="0" xfId="0" applyFont="1" applyAlignment="1">
      <alignment horizontal="right" vertical="top"/>
    </xf>
    <xf numFmtId="0" fontId="12" fillId="6" borderId="0" xfId="0" applyFont="1" applyFill="1" applyAlignment="1">
      <alignment horizontal="right" vertical="top"/>
    </xf>
    <xf numFmtId="0" fontId="12" fillId="7" borderId="0" xfId="0" applyFont="1" applyFill="1" applyAlignment="1">
      <alignment horizontal="right" vertical="top"/>
    </xf>
    <xf numFmtId="0" fontId="12" fillId="8" borderId="0" xfId="0" applyFont="1" applyFill="1" applyAlignment="1">
      <alignment horizontal="right" vertical="top"/>
    </xf>
    <xf numFmtId="2" fontId="12" fillId="0" borderId="0" xfId="0" applyNumberFormat="1" applyFont="1" applyAlignment="1">
      <alignment horizontal="right" vertical="top"/>
    </xf>
    <xf numFmtId="2" fontId="12" fillId="6" borderId="0" xfId="0" applyNumberFormat="1" applyFont="1" applyFill="1" applyAlignment="1">
      <alignment horizontal="right" vertical="top"/>
    </xf>
    <xf numFmtId="2" fontId="12" fillId="7" borderId="0" xfId="0" applyNumberFormat="1" applyFont="1" applyFill="1" applyAlignment="1">
      <alignment horizontal="right" vertical="top"/>
    </xf>
    <xf numFmtId="2" fontId="12" fillId="0" borderId="0" xfId="0" applyNumberFormat="1" applyFont="1" applyAlignment="1">
      <alignment vertical="top"/>
    </xf>
    <xf numFmtId="2" fontId="12" fillId="6" borderId="0" xfId="0" applyNumberFormat="1" applyFont="1" applyFill="1" applyAlignment="1">
      <alignment vertical="top"/>
    </xf>
    <xf numFmtId="2" fontId="12" fillId="7" borderId="0" xfId="0" applyNumberFormat="1" applyFont="1" applyFill="1" applyAlignment="1">
      <alignment vertical="top"/>
    </xf>
    <xf numFmtId="0" fontId="16" fillId="0" borderId="0" xfId="0" applyFont="1"/>
    <xf numFmtId="0" fontId="2" fillId="2" borderId="3" xfId="0" applyFont="1" applyFill="1" applyBorder="1" applyAlignment="1">
      <alignment horizontal="center"/>
    </xf>
    <xf numFmtId="0" fontId="6" fillId="0" borderId="4" xfId="0" applyFont="1" applyBorder="1"/>
    <xf numFmtId="0" fontId="6" fillId="0" borderId="5" xfId="0" applyFont="1" applyBorder="1"/>
    <xf numFmtId="0" fontId="9" fillId="0" borderId="0" xfId="0" applyFont="1" applyAlignment="1">
      <alignment horizontal="center" vertical="center" wrapText="1"/>
    </xf>
    <xf numFmtId="0" fontId="0" fillId="0" borderId="0" xfId="0"/>
    <xf numFmtId="0" fontId="10" fillId="0" borderId="0" xfId="0" applyFont="1" applyAlignment="1">
      <alignment horizontal="center" vertical="center"/>
    </xf>
    <xf numFmtId="0" fontId="7" fillId="0" borderId="0" xfId="0" applyFont="1" applyAlignment="1">
      <alignment horizontal="center" vertical="center" wrapText="1"/>
    </xf>
    <xf numFmtId="0" fontId="7" fillId="0" borderId="0" xfId="0" applyFont="1" applyAlignment="1">
      <alignment horizontal="center" vertical="top" wrapText="1"/>
    </xf>
    <xf numFmtId="0" fontId="7" fillId="0" borderId="0" xfId="0" applyFont="1" applyAlignment="1">
      <alignment horizontal="center" wrapText="1"/>
    </xf>
  </cellXfs>
  <cellStyles count="1">
    <cellStyle name="표준" xfId="0" builtinId="0"/>
  </cellStyles>
  <dxfs count="3">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s>
  <tableStyles count="1">
    <tableStyle name="Sheet2-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15" Type="http://schemas.openxmlformats.org/officeDocument/2006/relationships/sheetMetadata" Target="metadata.xml"/><Relationship Id="rId4" Type="http://schemas.openxmlformats.org/officeDocument/2006/relationships/worksheet" Target="worksheets/sheet4.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plan15.sharepoint.com/Users/annelisewiehl/Downloads/gs2758_VP12-01%20ER%20Calculations%2012%20Apr%2020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
      <sheetName val="Introduction"/>
      <sheetName val="Fuelwood Consumption Year 1"/>
      <sheetName val="Drop-off "/>
      <sheetName val="ER Sheet"/>
    </sheetNames>
    <sheetDataSet>
      <sheetData sheetId="0" refreshError="1"/>
      <sheetData sheetId="1"/>
      <sheetData sheetId="2"/>
      <sheetData sheetId="3"/>
      <sheetData sheetId="4"/>
    </sheetDataSet>
  </externalBook>
</externalLink>
</file>

<file path=xl/persons/person.xml><?xml version="1.0" encoding="utf-8"?>
<personList xmlns="http://schemas.microsoft.com/office/spreadsheetml/2018/threadedcomments" xmlns:x="http://schemas.openxmlformats.org/spreadsheetml/2006/main">
  <person displayName="Benja Faecks" id="{B8D0CC2F-7B14-BD4B-816D-5D281B1BC2A5}" userId="4a65ca9dd7e00ad8" providerId="Windows Liv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LS200">
  <tableColumns count="331">
    <tableColumn id="1" xr3:uid="{00000000-0010-0000-0000-000001000000}" name="protocol_type"/>
    <tableColumn id="2" xr3:uid="{00000000-0010-0000-0000-000002000000}" name="protocol_version"/>
    <tableColumn id="3" xr3:uid="{00000000-0010-0000-0000-000003000000}" name="protocol_id"/>
    <tableColumn id="4" xr3:uid="{00000000-0010-0000-0000-000004000000}" name="monitoring_period"/>
    <tableColumn id="5" xr3:uid="{00000000-0010-0000-0000-000005000000}" name="stove_year_cohort"/>
    <tableColumn id="6" xr3:uid="{00000000-0010-0000-0000-000006000000}" name="total_verified_credits"/>
    <tableColumn id="7" xr3:uid="{00000000-0010-0000-0000-000007000000}" name="type"/>
    <tableColumn id="8" xr3:uid="{00000000-0010-0000-0000-000008000000}" name="verified_credits"/>
    <tableColumn id="9" xr3:uid="{00000000-0010-0000-0000-000009000000}" name="verified_credits_per_stove"/>
    <tableColumn id="10" xr3:uid="{00000000-0010-0000-0000-00000A000000}" name="verified_credits_per_stove_isolating"/>
    <tableColumn id="11" xr3:uid="{00000000-0010-0000-0000-00000B000000}" name="stove"/>
    <tableColumn id="12" xr3:uid="{00000000-0010-0000-0000-00000C000000}" name="num_countries"/>
    <tableColumn id="13" xr3:uid="{00000000-0010-0000-0000-00000D000000}" name="region"/>
    <tableColumn id="14" xr3:uid="{00000000-0010-0000-0000-00000E000000}" name="country"/>
    <tableColumn id="15" xr3:uid="{00000000-0010-0000-0000-00000F000000}" name="prov_project"/>
    <tableColumn id="16" xr3:uid="{00000000-0010-0000-0000-000010000000}" name="av_hhsize"/>
    <tableColumn id="17" xr3:uid="{00000000-0010-0000-0000-000011000000}" name="fNRB_project"/>
    <tableColumn id="18" xr3:uid="{00000000-0010-0000-0000-000012000000}" name="mfNRB_bailis"/>
    <tableColumn id="19" xr3:uid="{00000000-0010-0000-0000-000013000000}" name="mofus_fNRB_bailis"/>
    <tableColumn id="20" xr3:uid="{00000000-0010-0000-0000-000014000000}" name="n_devices_domestic"/>
    <tableColumn id="21" xr3:uid="{00000000-0010-0000-0000-000015000000}" name="n_devices_commercial"/>
    <tableColumn id="22" xr3:uid="{00000000-0010-0000-0000-000016000000}" name="project_days"/>
    <tableColumn id="23" xr3:uid="{00000000-0010-0000-0000-000017000000}" name="project_days_commercial"/>
    <tableColumn id="24" xr3:uid="{00000000-0010-0000-0000-000018000000}" name="stove_days"/>
    <tableColumn id="25" xr3:uid="{00000000-0010-0000-0000-000019000000}" name="prc_firewood_baseline"/>
    <tableColumn id="26" xr3:uid="{00000000-0010-0000-0000-00001A000000}" name="prc_charcoal_baseline"/>
    <tableColumn id="27" xr3:uid="{00000000-0010-0000-0000-00001B000000}" name="prc_kerosene_baseline"/>
    <tableColumn id="28" xr3:uid="{00000000-0010-0000-0000-00001C000000}" name="prc_lpg_baseline"/>
    <tableColumn id="29" xr3:uid="{00000000-0010-0000-0000-00001D000000}" name="prc_ethanol_baseline"/>
    <tableColumn id="30" xr3:uid="{00000000-0010-0000-0000-00001E000000}" name="prc_electric_baseline"/>
    <tableColumn id="31" xr3:uid="{00000000-0010-0000-0000-00001F000000}" name="prc_pellets_baseline"/>
    <tableColumn id="32" xr3:uid="{00000000-0010-0000-0000-000020000000}" name="prc_firewood_baseline_commercial"/>
    <tableColumn id="33" xr3:uid="{00000000-0010-0000-0000-000021000000}" name="prc_charcoal_baseline_commercial"/>
    <tableColumn id="34" xr3:uid="{00000000-0010-0000-0000-000022000000}" name="prc_kerosene_baseline_commercial"/>
    <tableColumn id="35" xr3:uid="{00000000-0010-0000-0000-000023000000}" name="prc_lpg_baseline_commercial"/>
    <tableColumn id="36" xr3:uid="{00000000-0010-0000-0000-000024000000}" name="prc_ethanol_baseline_commercial"/>
    <tableColumn id="37" xr3:uid="{00000000-0010-0000-0000-000025000000}" name="prc_electric_baseline_commercial"/>
    <tableColumn id="38" xr3:uid="{00000000-0010-0000-0000-000026000000}" name="prc_pellets_baseline_commercial"/>
    <tableColumn id="39" xr3:uid="{00000000-0010-0000-0000-000027000000}" name="kg_firewood_baseline"/>
    <tableColumn id="40" xr3:uid="{00000000-0010-0000-0000-000028000000}" name="kg_charcoal_baseline"/>
    <tableColumn id="41" xr3:uid="{00000000-0010-0000-0000-000029000000}" name="kg_kerosene_baseline"/>
    <tableColumn id="42" xr3:uid="{00000000-0010-0000-0000-00002A000000}" name="kg_lpg_baseline"/>
    <tableColumn id="43" xr3:uid="{00000000-0010-0000-0000-00002B000000}" name="l_ethanol_baseline"/>
    <tableColumn id="44" xr3:uid="{00000000-0010-0000-0000-00002C000000}" name="kWh_electric_baseline"/>
    <tableColumn id="45" xr3:uid="{00000000-0010-0000-0000-00002D000000}" name="kg_pellets_baseline"/>
    <tableColumn id="46" xr3:uid="{00000000-0010-0000-0000-00002E000000}" name="kg_per_liter_kerosene_baseline"/>
    <tableColumn id="47" xr3:uid="{00000000-0010-0000-0000-00002F000000}" name="kg_per_liter_ethanol_baseline"/>
    <tableColumn id="48" xr3:uid="{00000000-0010-0000-0000-000030000000}" name="kg_firewood_baseline_commercial"/>
    <tableColumn id="49" xr3:uid="{00000000-0010-0000-0000-000031000000}" name="kg_charcoal_baseline_commercial"/>
    <tableColumn id="50" xr3:uid="{00000000-0010-0000-0000-000032000000}" name="kg_kerosene_baseline_commercial"/>
    <tableColumn id="51" xr3:uid="{00000000-0010-0000-0000-000033000000}" name="kg_lpg_baseline_commercial"/>
    <tableColumn id="52" xr3:uid="{00000000-0010-0000-0000-000034000000}" name="l_ethanol_baseline_commercial"/>
    <tableColumn id="53" xr3:uid="{00000000-0010-0000-0000-000035000000}" name="kWh_electric_baseline_commercial"/>
    <tableColumn id="54" xr3:uid="{00000000-0010-0000-0000-000036000000}" name="kg_pellets_baseline_commercial"/>
    <tableColumn id="55" xr3:uid="{00000000-0010-0000-0000-000037000000}" name="eff_firewood_baseline"/>
    <tableColumn id="56" xr3:uid="{00000000-0010-0000-0000-000038000000}" name="eff_charcoal_baseline"/>
    <tableColumn id="57" xr3:uid="{00000000-0010-0000-0000-000039000000}" name="eff_kerosene_baseline"/>
    <tableColumn id="58" xr3:uid="{00000000-0010-0000-0000-00003A000000}" name="eff_LPG_baseline"/>
    <tableColumn id="59" xr3:uid="{00000000-0010-0000-0000-00003B000000}" name="eff_ethanol_baseline"/>
    <tableColumn id="60" xr3:uid="{00000000-0010-0000-0000-00003C000000}" name="eff_electric_baseline"/>
    <tableColumn id="61" xr3:uid="{00000000-0010-0000-0000-00003D000000}" name="eff_pellets_baseline"/>
    <tableColumn id="62" xr3:uid="{00000000-0010-0000-0000-00003E000000}" name="eff_firewood_baseline_commercial"/>
    <tableColumn id="63" xr3:uid="{00000000-0010-0000-0000-00003F000000}" name="eff_charcoal_baseline_commercial"/>
    <tableColumn id="64" xr3:uid="{00000000-0010-0000-0000-000040000000}" name="eff_kerosene_baseline_commercial"/>
    <tableColumn id="65" xr3:uid="{00000000-0010-0000-0000-000041000000}" name="eff_LPG_baseline_commercial"/>
    <tableColumn id="66" xr3:uid="{00000000-0010-0000-0000-000042000000}" name="eff_ethanol_baseline_commercial"/>
    <tableColumn id="67" xr3:uid="{00000000-0010-0000-0000-000043000000}" name="eff_electric_baseline_commercial"/>
    <tableColumn id="68" xr3:uid="{00000000-0010-0000-0000-000044000000}" name="eff_pellet_baseline_commercial"/>
    <tableColumn id="69" xr3:uid="{00000000-0010-0000-0000-000045000000}" name="ncv_firewood_baseline"/>
    <tableColumn id="70" xr3:uid="{00000000-0010-0000-0000-000046000000}" name="ncv_charcoal_baseline"/>
    <tableColumn id="71" xr3:uid="{00000000-0010-0000-0000-000047000000}" name="ncv_kerosene_baseline"/>
    <tableColumn id="72" xr3:uid="{00000000-0010-0000-0000-000048000000}" name="ncv_LPG_baseline"/>
    <tableColumn id="73" xr3:uid="{00000000-0010-0000-0000-000049000000}" name="ncv_ethanol_baseline"/>
    <tableColumn id="74" xr3:uid="{00000000-0010-0000-0000-00004A000000}" name="ncv_pellets_baseline"/>
    <tableColumn id="75" xr3:uid="{00000000-0010-0000-0000-00004B000000}" name="co2_ef_firewood"/>
    <tableColumn id="76" xr3:uid="{00000000-0010-0000-0000-00004C000000}" name="co2_ef_charcoal"/>
    <tableColumn id="77" xr3:uid="{00000000-0010-0000-0000-00004D000000}" name="co2_ef_kerosene"/>
    <tableColumn id="78" xr3:uid="{00000000-0010-0000-0000-00004E000000}" name="co2_ef_LPG"/>
    <tableColumn id="79" xr3:uid="{00000000-0010-0000-0000-00004F000000}" name="co2_ef_ethanol"/>
    <tableColumn id="80" xr3:uid="{00000000-0010-0000-0000-000050000000}" name="co2_ef_electric"/>
    <tableColumn id="81" xr3:uid="{00000000-0010-0000-0000-000051000000}" name="co2_ef_pellets"/>
    <tableColumn id="82" xr3:uid="{00000000-0010-0000-0000-000052000000}" name="nonco2_ef_firewood"/>
    <tableColumn id="83" xr3:uid="{00000000-0010-0000-0000-000053000000}" name="nonco2_ef_charcoal"/>
    <tableColumn id="84" xr3:uid="{00000000-0010-0000-0000-000054000000}" name="nonco2_ef_kerosene"/>
    <tableColumn id="85" xr3:uid="{00000000-0010-0000-0000-000055000000}" name="nonco2_ef_LPG"/>
    <tableColumn id="86" xr3:uid="{00000000-0010-0000-0000-000056000000}" name="nonco2_ef_ethanol"/>
    <tableColumn id="87" xr3:uid="{00000000-0010-0000-0000-000057000000}" name="nonco2_ef_electric"/>
    <tableColumn id="88" xr3:uid="{00000000-0010-0000-0000-000058000000}" name="nonco2_ef_pellets"/>
    <tableColumn id="89" xr3:uid="{00000000-0010-0000-0000-000059000000}" name="stoveproduction_ef_co2_firewood_baseline"/>
    <tableColumn id="90" xr3:uid="{00000000-0010-0000-0000-00005A000000}" name="stoveproduction_ef_ch4_firewood_baseline"/>
    <tableColumn id="91" xr3:uid="{00000000-0010-0000-0000-00005B000000}" name="stoveproduction_ef_n2O_firewood_baseline"/>
    <tableColumn id="92" xr3:uid="{00000000-0010-0000-0000-00005C000000}" name="stoveproduction_ef_co2_charcoal_baseline"/>
    <tableColumn id="93" xr3:uid="{00000000-0010-0000-0000-00005D000000}" name="stoveproduction_ef_ch4_charcoal_baseline"/>
    <tableColumn id="94" xr3:uid="{00000000-0010-0000-0000-00005E000000}" name="stoveproduction_ef_n2O_charcoal_baseline"/>
    <tableColumn id="95" xr3:uid="{00000000-0010-0000-0000-00005F000000}" name="stoveproduction_ef_co2_kerosene_baseline"/>
    <tableColumn id="96" xr3:uid="{00000000-0010-0000-0000-000060000000}" name="stoveproduction_ef_ch4_kerosene_baseline"/>
    <tableColumn id="97" xr3:uid="{00000000-0010-0000-0000-000061000000}" name="stoveproduction_ef_n2O_kerosene_baseline"/>
    <tableColumn id="98" xr3:uid="{00000000-0010-0000-0000-000062000000}" name="stoveproduction_ef_co2_LPG_baseline"/>
    <tableColumn id="99" xr3:uid="{00000000-0010-0000-0000-000063000000}" name="stoveproduction_ef_ch4_LPG_baseline"/>
    <tableColumn id="100" xr3:uid="{00000000-0010-0000-0000-000064000000}" name="stoveproduction_ef_n2O_LPG_baseline"/>
    <tableColumn id="101" xr3:uid="{00000000-0010-0000-0000-000065000000}" name="stoveproduction_ef_co2_ethanol_baseline"/>
    <tableColumn id="102" xr3:uid="{00000000-0010-0000-0000-000066000000}" name="stoveproduction_ef_ch4_ethanol_baseline"/>
    <tableColumn id="103" xr3:uid="{00000000-0010-0000-0000-000067000000}" name="stoveproduction_ef_n2O_ethanol_baseline"/>
    <tableColumn id="104" xr3:uid="{00000000-0010-0000-0000-000068000000}" name="stoveproduction_ef_co2_electric_baseline"/>
    <tableColumn id="105" xr3:uid="{00000000-0010-0000-0000-000069000000}" name="stoveproduction_ef_ch4_electric_baseline"/>
    <tableColumn id="106" xr3:uid="{00000000-0010-0000-0000-00006A000000}" name="stoveproduction_ef_n2O_electric_baseline"/>
    <tableColumn id="107" xr3:uid="{00000000-0010-0000-0000-00006B000000}" name="stoveproduction_ef_co2_pellets_baseline"/>
    <tableColumn id="108" xr3:uid="{00000000-0010-0000-0000-00006C000000}" name="stoveproduction_ef_ch4_pellets_baseline"/>
    <tableColumn id="109" xr3:uid="{00000000-0010-0000-0000-00006D000000}" name="stoveproduction_ef_n2O_pellets_baseline"/>
    <tableColumn id="110" xr3:uid="{00000000-0010-0000-0000-00006E000000}" name="feedstockproduction_ef_co2_firewood_baseline"/>
    <tableColumn id="111" xr3:uid="{00000000-0010-0000-0000-00006F000000}" name="feedstockproduction_ef_ch4_firewood_baseline"/>
    <tableColumn id="112" xr3:uid="{00000000-0010-0000-0000-000070000000}" name="feedstockproduction_ef_n2O_firewood_baseline"/>
    <tableColumn id="113" xr3:uid="{00000000-0010-0000-0000-000071000000}" name="feedstockproduction_ef_co2_charcoal_baseline"/>
    <tableColumn id="114" xr3:uid="{00000000-0010-0000-0000-000072000000}" name="feedstockproduction_ef_ch4_charcoal_baseline"/>
    <tableColumn id="115" xr3:uid="{00000000-0010-0000-0000-000073000000}" name="feedstockproduction_ef_n2O_charcoal_baseline"/>
    <tableColumn id="116" xr3:uid="{00000000-0010-0000-0000-000074000000}" name="feedstockproduction_ef_co2_kerosene_baseline"/>
    <tableColumn id="117" xr3:uid="{00000000-0010-0000-0000-000075000000}" name="feedstockproduction_ef_ch4_kerosene_baseline"/>
    <tableColumn id="118" xr3:uid="{00000000-0010-0000-0000-000076000000}" name="feedstockproduction_ef_n2O_kerosene_baseline"/>
    <tableColumn id="119" xr3:uid="{00000000-0010-0000-0000-000077000000}" name="feedstockproduction_ef_co2_LPG_baseline"/>
    <tableColumn id="120" xr3:uid="{00000000-0010-0000-0000-000078000000}" name="feedstockproduction_ef_ch4_LPG_baseline"/>
    <tableColumn id="121" xr3:uid="{00000000-0010-0000-0000-000079000000}" name="feedstockproduction_ef_n2O_LPG_baseline"/>
    <tableColumn id="122" xr3:uid="{00000000-0010-0000-0000-00007A000000}" name="feedstockproduction_ef_co2_ethanol_baseline"/>
    <tableColumn id="123" xr3:uid="{00000000-0010-0000-0000-00007B000000}" name="feedstockproduction_ef_ch4_ethanol_baseline"/>
    <tableColumn id="124" xr3:uid="{00000000-0010-0000-0000-00007C000000}" name="feedstockproduction_ef_n2O_ethanol_baseline"/>
    <tableColumn id="125" xr3:uid="{00000000-0010-0000-0000-00007D000000}" name="feedstockproduction_ef_co2_electric_baseline"/>
    <tableColumn id="126" xr3:uid="{00000000-0010-0000-0000-00007E000000}" name="feedstockproduction_ef_ch4_electric_baseline"/>
    <tableColumn id="127" xr3:uid="{00000000-0010-0000-0000-00007F000000}" name="feedstockproduction_ef_n2O_electric_baseline"/>
    <tableColumn id="128" xr3:uid="{00000000-0010-0000-0000-000080000000}" name="feedstockproduction_ef_co2_pellets_baseline"/>
    <tableColumn id="129" xr3:uid="{00000000-0010-0000-0000-000081000000}" name="feedstockproduction_ef_ch4_pellets_baseline"/>
    <tableColumn id="130" xr3:uid="{00000000-0010-0000-0000-000082000000}" name="feedstockproduction_ef_n2O_pellets_baseline"/>
    <tableColumn id="131" xr3:uid="{00000000-0010-0000-0000-000083000000}" name="distribution_ef_co2_firewood_baseline"/>
    <tableColumn id="132" xr3:uid="{00000000-0010-0000-0000-000084000000}" name="distribution_ef_ch4_firewood_baseline"/>
    <tableColumn id="133" xr3:uid="{00000000-0010-0000-0000-000085000000}" name="distribution_ef_n2O_firewood_baseline"/>
    <tableColumn id="134" xr3:uid="{00000000-0010-0000-0000-000086000000}" name="distribution_ef_co2_charcoal_baseline"/>
    <tableColumn id="135" xr3:uid="{00000000-0010-0000-0000-000087000000}" name="distribution_ef_ch4_charcoal_baseline"/>
    <tableColumn id="136" xr3:uid="{00000000-0010-0000-0000-000088000000}" name="distribution_ef_n2O_charcoal_baseline"/>
    <tableColumn id="137" xr3:uid="{00000000-0010-0000-0000-000089000000}" name="distribution_ef_co2_kerosene_baseline"/>
    <tableColumn id="138" xr3:uid="{00000000-0010-0000-0000-00008A000000}" name="distribution_ef_ch4_kerosene_baseline"/>
    <tableColumn id="139" xr3:uid="{00000000-0010-0000-0000-00008B000000}" name="distribution_ef_n2O_kerosene_baseline"/>
    <tableColumn id="140" xr3:uid="{00000000-0010-0000-0000-00008C000000}" name="distribution_ef_co2_LPG_baseline"/>
    <tableColumn id="141" xr3:uid="{00000000-0010-0000-0000-00008D000000}" name="distribution_ef_ch4_LPG_baseline"/>
    <tableColumn id="142" xr3:uid="{00000000-0010-0000-0000-00008E000000}" name="distribution_ef_n2O_LPG_baseline"/>
    <tableColumn id="143" xr3:uid="{00000000-0010-0000-0000-00008F000000}" name="distribution_ef_co2_ethanol_baseline"/>
    <tableColumn id="144" xr3:uid="{00000000-0010-0000-0000-000090000000}" name="distribution_ef_ch4_ethanol_baseline"/>
    <tableColumn id="145" xr3:uid="{00000000-0010-0000-0000-000091000000}" name="distribution_ef_n2O_ethanol_baseline"/>
    <tableColumn id="146" xr3:uid="{00000000-0010-0000-0000-000092000000}" name="distribution_ef_co2_electric_baseline"/>
    <tableColumn id="147" xr3:uid="{00000000-0010-0000-0000-000093000000}" name="distribution_ef_ch4_electric_baseline"/>
    <tableColumn id="148" xr3:uid="{00000000-0010-0000-0000-000094000000}" name="distribution_ef_n2O_electric_baseline"/>
    <tableColumn id="149" xr3:uid="{00000000-0010-0000-0000-000095000000}" name="distribution_ef_co2_pellets_baseline"/>
    <tableColumn id="150" xr3:uid="{00000000-0010-0000-0000-000096000000}" name="distribution_ef_ch4_pellets_baseline"/>
    <tableColumn id="151" xr3:uid="{00000000-0010-0000-0000-000097000000}" name="distribution_ef_n2O_pellets_baseline"/>
    <tableColumn id="152" xr3:uid="{00000000-0010-0000-0000-000098000000}" name="processing_ef_co2_firewood_baseline"/>
    <tableColumn id="153" xr3:uid="{00000000-0010-0000-0000-000099000000}" name="processing_ef_ch4_firewood_baseline"/>
    <tableColumn id="154" xr3:uid="{00000000-0010-0000-0000-00009A000000}" name="processing_ef_n2O_firewood_baseline"/>
    <tableColumn id="155" xr3:uid="{00000000-0010-0000-0000-00009B000000}" name="processing_ef_co2_charcoal_baseline"/>
    <tableColumn id="156" xr3:uid="{00000000-0010-0000-0000-00009C000000}" name="processing_ef_ch4_charcoal_baseline"/>
    <tableColumn id="157" xr3:uid="{00000000-0010-0000-0000-00009D000000}" name="processing_ef_n2O_charcoal_baseline"/>
    <tableColumn id="158" xr3:uid="{00000000-0010-0000-0000-00009E000000}" name="processing_ef_co2_kerosene_baseline"/>
    <tableColumn id="159" xr3:uid="{00000000-0010-0000-0000-00009F000000}" name="processing_ef_ch4_kerosene_baseline"/>
    <tableColumn id="160" xr3:uid="{00000000-0010-0000-0000-0000A0000000}" name="processing_ef_n2O_kerosene_baseline"/>
    <tableColumn id="161" xr3:uid="{00000000-0010-0000-0000-0000A1000000}" name="processing_ef_co2_LPG_baseline"/>
    <tableColumn id="162" xr3:uid="{00000000-0010-0000-0000-0000A2000000}" name="processing_ef_ch4_LPG_baseline"/>
    <tableColumn id="163" xr3:uid="{00000000-0010-0000-0000-0000A3000000}" name="processing_ef_n2O_LPG_baseline"/>
    <tableColumn id="164" xr3:uid="{00000000-0010-0000-0000-0000A4000000}" name="processing_ef_co2_ethanol_baseline"/>
    <tableColumn id="165" xr3:uid="{00000000-0010-0000-0000-0000A5000000}" name="processing_ef_ch4_ethanol_baseline"/>
    <tableColumn id="166" xr3:uid="{00000000-0010-0000-0000-0000A6000000}" name="processing_ef_n2O_ethanol_baseline"/>
    <tableColumn id="167" xr3:uid="{00000000-0010-0000-0000-0000A7000000}" name="processing_ef_co2_electric_baseline"/>
    <tableColumn id="168" xr3:uid="{00000000-0010-0000-0000-0000A8000000}" name="processing_ef_ch4_electric_baseline"/>
    <tableColumn id="169" xr3:uid="{00000000-0010-0000-0000-0000A9000000}" name="processing_ef_n2O_electric_baseline"/>
    <tableColumn id="170" xr3:uid="{00000000-0010-0000-0000-0000AA000000}" name="processing_ef_co2_pellets_baseline"/>
    <tableColumn id="171" xr3:uid="{00000000-0010-0000-0000-0000AB000000}" name="processing_ef_ch4_pellets_baseline"/>
    <tableColumn id="172" xr3:uid="{00000000-0010-0000-0000-0000AC000000}" name="processing_ef_n2O_pellets_baseline"/>
    <tableColumn id="173" xr3:uid="{00000000-0010-0000-0000-0000AD000000}" name="prc_firewood_project"/>
    <tableColumn id="174" xr3:uid="{00000000-0010-0000-0000-0000AE000000}" name="prc_charcoal_project"/>
    <tableColumn id="175" xr3:uid="{00000000-0010-0000-0000-0000AF000000}" name="prc_kerosene_project"/>
    <tableColumn id="176" xr3:uid="{00000000-0010-0000-0000-0000B0000000}" name="prc_lpg_project"/>
    <tableColumn id="177" xr3:uid="{00000000-0010-0000-0000-0000B1000000}" name="prc_ethanol_project"/>
    <tableColumn id="178" xr3:uid="{00000000-0010-0000-0000-0000B2000000}" name="prc_electric_project"/>
    <tableColumn id="179" xr3:uid="{00000000-0010-0000-0000-0000B3000000}" name="prc_pellets_project"/>
    <tableColumn id="180" xr3:uid="{00000000-0010-0000-0000-0000B4000000}" name="kg_firewood_project"/>
    <tableColumn id="181" xr3:uid="{00000000-0010-0000-0000-0000B5000000}" name="kg_charcoal_project"/>
    <tableColumn id="182" xr3:uid="{00000000-0010-0000-0000-0000B6000000}" name="kg_kerosene_project"/>
    <tableColumn id="183" xr3:uid="{00000000-0010-0000-0000-0000B7000000}" name="kg_lpg_project"/>
    <tableColumn id="184" xr3:uid="{00000000-0010-0000-0000-0000B8000000}" name="l_ethanol_project"/>
    <tableColumn id="185" xr3:uid="{00000000-0010-0000-0000-0000B9000000}" name="kg_per_liter_ethanol_project"/>
    <tableColumn id="186" xr3:uid="{00000000-0010-0000-0000-0000BA000000}" name="kWh_electric_project"/>
    <tableColumn id="187" xr3:uid="{00000000-0010-0000-0000-0000BB000000}" name="kg_pellets_project"/>
    <tableColumn id="188" xr3:uid="{00000000-0010-0000-0000-0000BC000000}" name="prc_firewood_project_commercial"/>
    <tableColumn id="189" xr3:uid="{00000000-0010-0000-0000-0000BD000000}" name="prc_charcoal_project_commercial"/>
    <tableColumn id="190" xr3:uid="{00000000-0010-0000-0000-0000BE000000}" name="prc_kerosene_project_commercial"/>
    <tableColumn id="191" xr3:uid="{00000000-0010-0000-0000-0000BF000000}" name="prc_lpg_project_commercial"/>
    <tableColumn id="192" xr3:uid="{00000000-0010-0000-0000-0000C0000000}" name="prc_electric_project_commercial"/>
    <tableColumn id="193" xr3:uid="{00000000-0010-0000-0000-0000C1000000}" name="prc_ethanol_project_commercial"/>
    <tableColumn id="194" xr3:uid="{00000000-0010-0000-0000-0000C2000000}" name="prc_pellets_project_commercial"/>
    <tableColumn id="195" xr3:uid="{00000000-0010-0000-0000-0000C3000000}" name="kg_firewood_project_commercial"/>
    <tableColumn id="196" xr3:uid="{00000000-0010-0000-0000-0000C4000000}" name="kg_charcoal_project_commercial"/>
    <tableColumn id="197" xr3:uid="{00000000-0010-0000-0000-0000C5000000}" name="kg_kerosene_project_commercial"/>
    <tableColumn id="198" xr3:uid="{00000000-0010-0000-0000-0000C6000000}" name="kg_lpg_project_commercial"/>
    <tableColumn id="199" xr3:uid="{00000000-0010-0000-0000-0000C7000000}" name="l_ethanol_project_commercial"/>
    <tableColumn id="200" xr3:uid="{00000000-0010-0000-0000-0000C8000000}" name="kWh_electric_project_commercial"/>
    <tableColumn id="201" xr3:uid="{00000000-0010-0000-0000-0000C9000000}" name="kg_pellets_project_commercial"/>
    <tableColumn id="202" xr3:uid="{00000000-0010-0000-0000-0000CA000000}" name="eff_firewood_project"/>
    <tableColumn id="203" xr3:uid="{00000000-0010-0000-0000-0000CB000000}" name="eff_charcoal_project"/>
    <tableColumn id="204" xr3:uid="{00000000-0010-0000-0000-0000CC000000}" name="eff_kerosene_project"/>
    <tableColumn id="205" xr3:uid="{00000000-0010-0000-0000-0000CD000000}" name="eff_LPG_project"/>
    <tableColumn id="206" xr3:uid="{00000000-0010-0000-0000-0000CE000000}" name="eff_ethanol_project"/>
    <tableColumn id="207" xr3:uid="{00000000-0010-0000-0000-0000CF000000}" name="eff_electric_project"/>
    <tableColumn id="208" xr3:uid="{00000000-0010-0000-0000-0000D0000000}" name="eff_pellet_project"/>
    <tableColumn id="209" xr3:uid="{00000000-0010-0000-0000-0000D1000000}" name="eff_firewood_project_commercial"/>
    <tableColumn id="210" xr3:uid="{00000000-0010-0000-0000-0000D2000000}" name="eff_charcoal_project_commercial"/>
    <tableColumn id="211" xr3:uid="{00000000-0010-0000-0000-0000D3000000}" name="eff_kerosene_project_commercial"/>
    <tableColumn id="212" xr3:uid="{00000000-0010-0000-0000-0000D4000000}" name="eff_LPG_project_commercial"/>
    <tableColumn id="213" xr3:uid="{00000000-0010-0000-0000-0000D5000000}" name="eff_ethanol_project_commercial"/>
    <tableColumn id="214" xr3:uid="{00000000-0010-0000-0000-0000D6000000}" name="eff_electric_project_commercial"/>
    <tableColumn id="215" xr3:uid="{00000000-0010-0000-0000-0000D7000000}" name="eff_pellet_project_commercial"/>
    <tableColumn id="216" xr3:uid="{00000000-0010-0000-0000-0000D8000000}" name="ncv_firewood_project"/>
    <tableColumn id="217" xr3:uid="{00000000-0010-0000-0000-0000D9000000}" name="ncv_charcoal_project"/>
    <tableColumn id="218" xr3:uid="{00000000-0010-0000-0000-0000DA000000}" name="ncv_kerosene_project"/>
    <tableColumn id="219" xr3:uid="{00000000-0010-0000-0000-0000DB000000}" name="ncv_LPG_project"/>
    <tableColumn id="220" xr3:uid="{00000000-0010-0000-0000-0000DC000000}" name="ncv_ethanol_project"/>
    <tableColumn id="221" xr3:uid="{00000000-0010-0000-0000-0000DD000000}" name="ncv_pellets_project"/>
    <tableColumn id="222" xr3:uid="{00000000-0010-0000-0000-0000DE000000}" name="co2_ef_firewood_project"/>
    <tableColumn id="223" xr3:uid="{00000000-0010-0000-0000-0000DF000000}" name="co2_ef_charcoal_project"/>
    <tableColumn id="224" xr3:uid="{00000000-0010-0000-0000-0000E0000000}" name="co2_ef_kerosene_project"/>
    <tableColumn id="225" xr3:uid="{00000000-0010-0000-0000-0000E1000000}" name="co2_ef_LPG_project"/>
    <tableColumn id="226" xr3:uid="{00000000-0010-0000-0000-0000E2000000}" name="co2_ef_ethanol_project"/>
    <tableColumn id="227" xr3:uid="{00000000-0010-0000-0000-0000E3000000}" name="co2_ef_electric_project"/>
    <tableColumn id="228" xr3:uid="{00000000-0010-0000-0000-0000E4000000}" name="co2_ef_pellets_project"/>
    <tableColumn id="229" xr3:uid="{00000000-0010-0000-0000-0000E5000000}" name="nonco2_ef_firewood_project"/>
    <tableColumn id="230" xr3:uid="{00000000-0010-0000-0000-0000E6000000}" name="nonco2_ef_charcoal_project"/>
    <tableColumn id="231" xr3:uid="{00000000-0010-0000-0000-0000E7000000}" name="nonco2_ef_kerosene_project"/>
    <tableColumn id="232" xr3:uid="{00000000-0010-0000-0000-0000E8000000}" name="nonco2_ef_LPG_project"/>
    <tableColumn id="233" xr3:uid="{00000000-0010-0000-0000-0000E9000000}" name="nonco2_ef_ethanol_project"/>
    <tableColumn id="234" xr3:uid="{00000000-0010-0000-0000-0000EA000000}" name="nonco2_ef_electric_project"/>
    <tableColumn id="235" xr3:uid="{00000000-0010-0000-0000-0000EB000000}" name="nonco2_ef_pellets_project"/>
    <tableColumn id="236" xr3:uid="{00000000-0010-0000-0000-0000EC000000}" name="stoveproduction_ef_co2_firewood_project"/>
    <tableColumn id="237" xr3:uid="{00000000-0010-0000-0000-0000ED000000}" name="stoveproduction_ef_ch4_firewood_project"/>
    <tableColumn id="238" xr3:uid="{00000000-0010-0000-0000-0000EE000000}" name="stoveproduction_ef_n2O_firewood_project"/>
    <tableColumn id="239" xr3:uid="{00000000-0010-0000-0000-0000EF000000}" name="stoveproduction_ef_co2_charcoal_project"/>
    <tableColumn id="240" xr3:uid="{00000000-0010-0000-0000-0000F0000000}" name="stoveproduction_ef_ch4_charcoal_project"/>
    <tableColumn id="241" xr3:uid="{00000000-0010-0000-0000-0000F1000000}" name="stoveproduction_ef_n2O_charcoal_project"/>
    <tableColumn id="242" xr3:uid="{00000000-0010-0000-0000-0000F2000000}" name="stoveproduction_ef_co2_kerosene_project"/>
    <tableColumn id="243" xr3:uid="{00000000-0010-0000-0000-0000F3000000}" name="stoveproduction_ef_ch4_kerosene_project"/>
    <tableColumn id="244" xr3:uid="{00000000-0010-0000-0000-0000F4000000}" name="stoveproduction_ef_n2O_kerosene_project"/>
    <tableColumn id="245" xr3:uid="{00000000-0010-0000-0000-0000F5000000}" name="stoveproduction_ef_co2_LPG_project"/>
    <tableColumn id="246" xr3:uid="{00000000-0010-0000-0000-0000F6000000}" name="stoveproduction_ef_ch4_LPG_project"/>
    <tableColumn id="247" xr3:uid="{00000000-0010-0000-0000-0000F7000000}" name="stoveproduction_ef_n2O_LPG_project"/>
    <tableColumn id="248" xr3:uid="{00000000-0010-0000-0000-0000F8000000}" name="stoveproduction_ef_co2_ethanol_project"/>
    <tableColumn id="249" xr3:uid="{00000000-0010-0000-0000-0000F9000000}" name="stoveproduction_ef_ch4_ethanol_project"/>
    <tableColumn id="250" xr3:uid="{00000000-0010-0000-0000-0000FA000000}" name="stoveproduction_ef_n2O_ethanol_project"/>
    <tableColumn id="251" xr3:uid="{00000000-0010-0000-0000-0000FB000000}" name="stoveproduction_ef_co2_electric_project"/>
    <tableColumn id="252" xr3:uid="{00000000-0010-0000-0000-0000FC000000}" name="stoveproduction_ef_ch4_electric_project"/>
    <tableColumn id="253" xr3:uid="{00000000-0010-0000-0000-0000FD000000}" name="stoveproduction_ef_n2O_electric_project"/>
    <tableColumn id="254" xr3:uid="{00000000-0010-0000-0000-0000FE000000}" name="stoveproduction_ef_co2_pellets_project"/>
    <tableColumn id="255" xr3:uid="{00000000-0010-0000-0000-0000FF000000}" name="stoveproduction_ef_ch4_pellets_project"/>
    <tableColumn id="256" xr3:uid="{00000000-0010-0000-0000-000000010000}" name="stoveproduction_ef_n2O_pellets_project"/>
    <tableColumn id="257" xr3:uid="{00000000-0010-0000-0000-000001010000}" name="feedstockproduction_ef_co2_firewood_project"/>
    <tableColumn id="258" xr3:uid="{00000000-0010-0000-0000-000002010000}" name="feedstockproduction_ef_ch4_firewood_project"/>
    <tableColumn id="259" xr3:uid="{00000000-0010-0000-0000-000003010000}" name="feedstockproduction_ef_n2O_firewood_project"/>
    <tableColumn id="260" xr3:uid="{00000000-0010-0000-0000-000004010000}" name="feedstockproduction_ef_co2_charcoal_project"/>
    <tableColumn id="261" xr3:uid="{00000000-0010-0000-0000-000005010000}" name="feedstockproduction_ef_ch4_charcoal_project"/>
    <tableColumn id="262" xr3:uid="{00000000-0010-0000-0000-000006010000}" name="feedstockproduction_ef_n2O_charcoal_project"/>
    <tableColumn id="263" xr3:uid="{00000000-0010-0000-0000-000007010000}" name="feedstockproduction_ef_co2_kerosene_project"/>
    <tableColumn id="264" xr3:uid="{00000000-0010-0000-0000-000008010000}" name="feedstockproduction_ef_ch4_kerosene_project"/>
    <tableColumn id="265" xr3:uid="{00000000-0010-0000-0000-000009010000}" name="feedstockproduction_ef_n2O_kerosene_project"/>
    <tableColumn id="266" xr3:uid="{00000000-0010-0000-0000-00000A010000}" name="feedstockproduction_ef_co2_LPG_project"/>
    <tableColumn id="267" xr3:uid="{00000000-0010-0000-0000-00000B010000}" name="feedstockproduction_ef_ch4_LPG_project"/>
    <tableColumn id="268" xr3:uid="{00000000-0010-0000-0000-00000C010000}" name="feedstockproduction_ef_n2O_LPG_project"/>
    <tableColumn id="269" xr3:uid="{00000000-0010-0000-0000-00000D010000}" name="feedstockproduction_ef_co2_ethanol_project"/>
    <tableColumn id="270" xr3:uid="{00000000-0010-0000-0000-00000E010000}" name="feedstockproduction_ef_ch4_ethanol_project"/>
    <tableColumn id="271" xr3:uid="{00000000-0010-0000-0000-00000F010000}" name="feedstockproduction_ef_n2O_ethanol_project"/>
    <tableColumn id="272" xr3:uid="{00000000-0010-0000-0000-000010010000}" name="feedstockproduction_ef_co2_electric_project"/>
    <tableColumn id="273" xr3:uid="{00000000-0010-0000-0000-000011010000}" name="feedstockproduction_ef_ch4_electric_project"/>
    <tableColumn id="274" xr3:uid="{00000000-0010-0000-0000-000012010000}" name="feedstockproduction_ef_n2O_electric_project"/>
    <tableColumn id="275" xr3:uid="{00000000-0010-0000-0000-000013010000}" name="feedstockproduction_ef_co2_pellets_project"/>
    <tableColumn id="276" xr3:uid="{00000000-0010-0000-0000-000014010000}" name="feedstockproduction_ef_ch4_pellets_project"/>
    <tableColumn id="277" xr3:uid="{00000000-0010-0000-0000-000015010000}" name="feedstockproduction_ef_n2O_pellets_project"/>
    <tableColumn id="278" xr3:uid="{00000000-0010-0000-0000-000016010000}" name="distribution_ef_co2_firewood_project"/>
    <tableColumn id="279" xr3:uid="{00000000-0010-0000-0000-000017010000}" name="distribution_ef_ch4_firewood_project"/>
    <tableColumn id="280" xr3:uid="{00000000-0010-0000-0000-000018010000}" name="distribution_ef_n2O_firewood_project"/>
    <tableColumn id="281" xr3:uid="{00000000-0010-0000-0000-000019010000}" name="distribution_ef_co2_charcoal_project"/>
    <tableColumn id="282" xr3:uid="{00000000-0010-0000-0000-00001A010000}" name="distribution_ef_ch4_charcoal_project"/>
    <tableColumn id="283" xr3:uid="{00000000-0010-0000-0000-00001B010000}" name="distribution_ef_n2O_charcoal_project"/>
    <tableColumn id="284" xr3:uid="{00000000-0010-0000-0000-00001C010000}" name="distribution_ef_co2_kerosene_project"/>
    <tableColumn id="285" xr3:uid="{00000000-0010-0000-0000-00001D010000}" name="distribution_ef_ch4_kerosene_project"/>
    <tableColumn id="286" xr3:uid="{00000000-0010-0000-0000-00001E010000}" name="distribution_ef_n2O_kerosene_project"/>
    <tableColumn id="287" xr3:uid="{00000000-0010-0000-0000-00001F010000}" name="distribution_ef_co2_LPG_project"/>
    <tableColumn id="288" xr3:uid="{00000000-0010-0000-0000-000020010000}" name="distribution_ef_ch4_LPG_project"/>
    <tableColumn id="289" xr3:uid="{00000000-0010-0000-0000-000021010000}" name="distribution_ef_n2O_LPG_project"/>
    <tableColumn id="290" xr3:uid="{00000000-0010-0000-0000-000022010000}" name="distribution_ef_co2_ethanol_project"/>
    <tableColumn id="291" xr3:uid="{00000000-0010-0000-0000-000023010000}" name="distribution_ef_ch4_ethanol_project"/>
    <tableColumn id="292" xr3:uid="{00000000-0010-0000-0000-000024010000}" name="distribution_ef_n2O_ethanol_project"/>
    <tableColumn id="293" xr3:uid="{00000000-0010-0000-0000-000025010000}" name="distribution_ef_co2_electric_project"/>
    <tableColumn id="294" xr3:uid="{00000000-0010-0000-0000-000026010000}" name="distribution_ef_ch4_electric_project"/>
    <tableColumn id="295" xr3:uid="{00000000-0010-0000-0000-000027010000}" name="distribution_ef_n2O_electric_project"/>
    <tableColumn id="296" xr3:uid="{00000000-0010-0000-0000-000028010000}" name="distribution_ef_co2_pellets_project"/>
    <tableColumn id="297" xr3:uid="{00000000-0010-0000-0000-000029010000}" name="distribution_ef_ch4_pellets_project"/>
    <tableColumn id="298" xr3:uid="{00000000-0010-0000-0000-00002A010000}" name="distribution_ef_n2O_pellets_project"/>
    <tableColumn id="299" xr3:uid="{00000000-0010-0000-0000-00002B010000}" name="processing_ef_co2_firewood_project"/>
    <tableColumn id="300" xr3:uid="{00000000-0010-0000-0000-00002C010000}" name="processing_ef_ch4_firewood_project"/>
    <tableColumn id="301" xr3:uid="{00000000-0010-0000-0000-00002D010000}" name="processing_ef_n2O_firewood_project"/>
    <tableColumn id="302" xr3:uid="{00000000-0010-0000-0000-00002E010000}" name="processing_ef_co2_charcoal_project"/>
    <tableColumn id="303" xr3:uid="{00000000-0010-0000-0000-00002F010000}" name="processing_ef_ch4_charcoal_project"/>
    <tableColumn id="304" xr3:uid="{00000000-0010-0000-0000-000030010000}" name="processing_ef_n2O_charcoal_project"/>
    <tableColumn id="305" xr3:uid="{00000000-0010-0000-0000-000031010000}" name="processing_ef_co2_kerosene_project"/>
    <tableColumn id="306" xr3:uid="{00000000-0010-0000-0000-000032010000}" name="processing_ef_ch4_kerosene_project"/>
    <tableColumn id="307" xr3:uid="{00000000-0010-0000-0000-000033010000}" name="processing_ef_n2O_kerosene_project"/>
    <tableColumn id="308" xr3:uid="{00000000-0010-0000-0000-000034010000}" name="processing_ef_co2_LPG_project"/>
    <tableColumn id="309" xr3:uid="{00000000-0010-0000-0000-000035010000}" name="processing_ef_ch4_LPG_project"/>
    <tableColumn id="310" xr3:uid="{00000000-0010-0000-0000-000036010000}" name="processing_ef_n2O_LPG_project"/>
    <tableColumn id="311" xr3:uid="{00000000-0010-0000-0000-000037010000}" name="processing_ef_co2_ethanol_project"/>
    <tableColumn id="312" xr3:uid="{00000000-0010-0000-0000-000038010000}" name="processing_ef_ch4_ethanol_project"/>
    <tableColumn id="313" xr3:uid="{00000000-0010-0000-0000-000039010000}" name="processing_ef_n2O_ethanol_project"/>
    <tableColumn id="314" xr3:uid="{00000000-0010-0000-0000-00003A010000}" name="processing_ef_co2_electric_project"/>
    <tableColumn id="315" xr3:uid="{00000000-0010-0000-0000-00003B010000}" name="processing_ef_ch4_electric_project"/>
    <tableColumn id="316" xr3:uid="{00000000-0010-0000-0000-00003C010000}" name="processing_ef_n2O_electric_project"/>
    <tableColumn id="317" xr3:uid="{00000000-0010-0000-0000-00003D010000}" name="processing_ef_co2_pellets_project"/>
    <tableColumn id="318" xr3:uid="{00000000-0010-0000-0000-00003E010000}" name="processing_ef_ch4_pellets_project"/>
    <tableColumn id="319" xr3:uid="{00000000-0010-0000-0000-00003F010000}" name="processing_ef_n2O_pellets_project"/>
    <tableColumn id="320" xr3:uid="{00000000-0010-0000-0000-000040010000}" name="project_adoption"/>
    <tableColumn id="321" xr3:uid="{00000000-0010-0000-0000-000041010000}" name="project_usage"/>
    <tableColumn id="322" xr3:uid="{00000000-0010-0000-0000-000042010000}" name="project_adoption_commercial"/>
    <tableColumn id="323" xr3:uid="{00000000-0010-0000-0000-000043010000}" name="project_usage_commercial"/>
    <tableColumn id="324" xr3:uid="{00000000-0010-0000-0000-000044010000}" name="leakage_binary"/>
    <tableColumn id="325" xr3:uid="{00000000-0010-0000-0000-000045010000}" name="leakage_default"/>
    <tableColumn id="326" xr3:uid="{00000000-0010-0000-0000-000046010000}" name="leakage_tCO2e"/>
    <tableColumn id="327" xr3:uid="{00000000-0010-0000-0000-000047010000}" name="more_than_one_stove_adj"/>
    <tableColumn id="328" xr3:uid="{00000000-0010-0000-0000-000048010000}" name="rebound"/>
    <tableColumn id="329" xr3:uid="{00000000-0010-0000-0000-000049010000}" name="other_tCO2e_reduction"/>
    <tableColumn id="330" xr3:uid="{00000000-0010-0000-0000-00004A010000}" name="project_stacking"/>
    <tableColumn id="331" xr3:uid="{00000000-0010-0000-0000-00004B010000}" name="project_stacking_commercial"/>
  </tableColumns>
  <tableStyleInfo name="Sheet2-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JE331" dT="2024-10-24T12:45:29.19" personId="{B8D0CC2F-7B14-BD4B-816D-5D281B1BC2A5}" id="{2700725F-0E5E-9342-9E60-4C16012A48C5}">
    <text xml:space="preserve">Maybe we need the stacking value still
</text>
  </threadedComment>
  <threadedComment ref="JE331" dT="2024-10-25T13:52:04.45" personId="{B8D0CC2F-7B14-BD4B-816D-5D281B1BC2A5}" id="{7F6F29ED-3430-3243-9A8D-20DBEB4C1459}" parentId="{2700725F-0E5E-9342-9E60-4C16012A48C5}">
    <text>Context: The project does calculate but not use the stacking value</text>
  </threadedComment>
</ThreadedComment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T446"/>
  <sheetViews>
    <sheetView tabSelected="1" topLeftCell="EV321" workbookViewId="0">
      <selection activeCell="EY327" sqref="EY327"/>
    </sheetView>
  </sheetViews>
  <sheetFormatPr baseColWidth="10" defaultColWidth="11.1640625" defaultRowHeight="15" customHeight="1"/>
  <cols>
    <col min="1" max="1" width="20" customWidth="1"/>
    <col min="2" max="241" width="12.1640625" customWidth="1"/>
  </cols>
  <sheetData>
    <row r="1" spans="1:332" ht="15" customHeight="1">
      <c r="A1" t="str" cm="1">
        <f t="array" ref="A1:LT446">TRANSPOSE(vertical_input!A1:QD332)</f>
        <v>protocol_type</v>
      </c>
      <c r="B1" t="str">
        <v>protocol_version</v>
      </c>
      <c r="C1" t="str">
        <v>PoA</v>
      </c>
      <c r="D1" t="str">
        <v>protocol_id</v>
      </c>
      <c r="E1" t="str">
        <v>monitoring_period</v>
      </c>
      <c r="F1" t="str">
        <v>stove_year_cohort</v>
      </c>
      <c r="G1" t="str">
        <v>total_verified_credits</v>
      </c>
      <c r="H1" t="str">
        <v>type</v>
      </c>
      <c r="I1" t="str">
        <v>verified_credits</v>
      </c>
      <c r="J1" t="str">
        <v>verified_credits_per_stove</v>
      </c>
      <c r="K1" t="str">
        <v>verified_credits_per_stove_isolating</v>
      </c>
      <c r="L1" t="str">
        <v>stove</v>
      </c>
      <c r="M1" t="str">
        <v>num_countries</v>
      </c>
      <c r="N1" t="str">
        <v>region</v>
      </c>
      <c r="O1" t="str">
        <v>country</v>
      </c>
      <c r="P1" t="str">
        <v>prov_project</v>
      </c>
      <c r="Q1" t="str">
        <v>av_hhsize</v>
      </c>
      <c r="R1" t="str">
        <v>fNRB_project</v>
      </c>
      <c r="S1" t="str">
        <v>mfNRB_bailis</v>
      </c>
      <c r="T1" t="str">
        <v>mofus_fNRB_bailis</v>
      </c>
      <c r="U1" t="str">
        <v>n_devices_domestic</v>
      </c>
      <c r="V1" t="str">
        <v>n_devices_commercial</v>
      </c>
      <c r="W1" t="str">
        <v>project_days</v>
      </c>
      <c r="X1" t="str">
        <v>project_days_commercial</v>
      </c>
      <c r="Y1" t="str">
        <v>stove_days</v>
      </c>
      <c r="Z1" t="str">
        <v>prc_firewood_baseline</v>
      </c>
      <c r="AA1" t="str">
        <v>prc_charcoal_baseline</v>
      </c>
      <c r="AB1" t="str">
        <v>prc_kerosene_baseline</v>
      </c>
      <c r="AC1" t="str">
        <v>prc_lpg_baseline</v>
      </c>
      <c r="AD1" t="str">
        <v>prc_ethanol_baseline</v>
      </c>
      <c r="AE1" t="str">
        <v>prc_electric_baseline</v>
      </c>
      <c r="AF1" t="str">
        <v>prc_pellets_baseline</v>
      </c>
      <c r="AG1" t="str">
        <v>prc_firewood_baseline_commercial</v>
      </c>
      <c r="AH1" t="str">
        <v>prc_charcoal_baseline_commercial</v>
      </c>
      <c r="AI1" t="str">
        <v>prc_kerosene_baseline_commercial</v>
      </c>
      <c r="AJ1" t="str">
        <v>prc_lpg_baseline_commercial</v>
      </c>
      <c r="AK1" t="str">
        <v>prc_ethanol_baseline_commercial</v>
      </c>
      <c r="AL1" t="str">
        <v>prc_electric_baseline_commercial</v>
      </c>
      <c r="AM1" t="str">
        <v>prc_pellets_baseline_commercial</v>
      </c>
      <c r="AN1" t="str">
        <v>kg_firewood_baseline</v>
      </c>
      <c r="AO1" t="str">
        <v>kg_charcoal_baseline</v>
      </c>
      <c r="AP1" t="str">
        <v>kg_kerosene_baseline</v>
      </c>
      <c r="AQ1" t="str">
        <v>kg_lpg_baseline</v>
      </c>
      <c r="AR1" t="str">
        <v>l_ethanol_baseline</v>
      </c>
      <c r="AS1" t="str">
        <v>kWh_electric_baseline</v>
      </c>
      <c r="AT1" t="str">
        <v>kg_pellets_baseline</v>
      </c>
      <c r="AU1" t="str">
        <v>kg_per_liter_kerosene_baseline</v>
      </c>
      <c r="AV1" t="str">
        <v>kg_per_liter_ethanol_baseline</v>
      </c>
      <c r="AW1" t="str">
        <v>kg_firewood_baseline_commercial</v>
      </c>
      <c r="AX1" t="str">
        <v>kg_charcoal_baseline_commercial</v>
      </c>
      <c r="AY1" t="str">
        <v>kg_kerosene_baseline_commercial</v>
      </c>
      <c r="AZ1" t="str">
        <v>kg_lpg_baseline_commercial</v>
      </c>
      <c r="BA1" t="str">
        <v>l_ethanol_baseline_commercial</v>
      </c>
      <c r="BB1" t="str">
        <v>kWh_electric_baseline_commercial</v>
      </c>
      <c r="BC1" t="str">
        <v>kg_pellets_baseline_commercial</v>
      </c>
      <c r="BD1" t="str">
        <v>eff_firewood_baseline</v>
      </c>
      <c r="BE1" t="str">
        <v>eff_charcoal_baseline</v>
      </c>
      <c r="BF1" t="str">
        <v>eff_kerosene_baseline</v>
      </c>
      <c r="BG1" t="str">
        <v>eff_LPG_baseline</v>
      </c>
      <c r="BH1" t="str">
        <v>eff_ethanol_baseline</v>
      </c>
      <c r="BI1" t="str">
        <v>eff_electric_baseline</v>
      </c>
      <c r="BJ1" t="str">
        <v>eff_pellets_baseline</v>
      </c>
      <c r="BK1" t="str">
        <v>eff_firewood_baseline_commercial</v>
      </c>
      <c r="BL1" t="str">
        <v>eff_charcoal_baseline_commercial</v>
      </c>
      <c r="BM1" t="str">
        <v>eff_kerosene_baseline_commercial</v>
      </c>
      <c r="BN1" t="str">
        <v>eff_LPG_baseline_commercial</v>
      </c>
      <c r="BO1" t="str">
        <v>eff_ethanol_baseline_commercial</v>
      </c>
      <c r="BP1" t="str">
        <v>eff_electric_baseline_commercial</v>
      </c>
      <c r="BQ1" t="str">
        <v>eff_pellet_baseline_commercial</v>
      </c>
      <c r="BR1" t="str">
        <v>ncv_firewood_baseline</v>
      </c>
      <c r="BS1" t="str">
        <v>ncv_charcoal_baseline</v>
      </c>
      <c r="BT1" t="str">
        <v>ncv_kerosene_baseline</v>
      </c>
      <c r="BU1" t="str">
        <v>ncv_LPG_baseline</v>
      </c>
      <c r="BV1" t="str">
        <v>ncv_ethanol_baseline</v>
      </c>
      <c r="BW1" t="str">
        <v>ncv_pellets_baseline</v>
      </c>
      <c r="BX1" t="str">
        <v>co2_ef_firewood</v>
      </c>
      <c r="BY1" t="str">
        <v>co2_ef_charcoal</v>
      </c>
      <c r="BZ1" t="str">
        <v>co2_ef_kerosene</v>
      </c>
      <c r="CA1" t="str">
        <v>co2_ef_LPG</v>
      </c>
      <c r="CB1" t="str">
        <v>co2_ef_ethanol</v>
      </c>
      <c r="CC1" t="str">
        <v>co2_ef_electric</v>
      </c>
      <c r="CD1" t="str">
        <v>co2_ef_pellets</v>
      </c>
      <c r="CE1" t="str">
        <v>nonco2_ef_firewood</v>
      </c>
      <c r="CF1" t="str">
        <v>nonco2_ef_charcoal</v>
      </c>
      <c r="CG1" t="str">
        <v>nonco2_ef_kerosene</v>
      </c>
      <c r="CH1" t="str">
        <v>nonco2_ef_LPG</v>
      </c>
      <c r="CI1" t="str">
        <v>nonco2_ef_ethanol</v>
      </c>
      <c r="CJ1" t="str">
        <v>nonco2_ef_electric</v>
      </c>
      <c r="CK1" t="str">
        <v>nonco2_ef_pellets</v>
      </c>
      <c r="CL1" t="str">
        <v>stoveproduction_ef_co2_firewood_baseline</v>
      </c>
      <c r="CM1" t="str">
        <v>stoveproduction_ef_ch4_firewood_baseline</v>
      </c>
      <c r="CN1" t="str">
        <v>stoveproduction_ef_n2O_firewood_baseline</v>
      </c>
      <c r="CO1" t="str">
        <v>stoveproduction_ef_co2_charcoal_baseline</v>
      </c>
      <c r="CP1" t="str">
        <v>stoveproduction_ef_ch4_charcoal_baseline</v>
      </c>
      <c r="CQ1" t="str">
        <v>stoveproduction_ef_n2O_charcoal_baseline</v>
      </c>
      <c r="CR1" t="str">
        <v>stoveproduction_ef_co2_kerosene_baseline</v>
      </c>
      <c r="CS1" t="str">
        <v>stoveproduction_ef_ch4_kerosene_baseline</v>
      </c>
      <c r="CT1" s="14" t="str">
        <v>stoveproduction_ef_n2O_kerosene_baseline</v>
      </c>
      <c r="CU1" s="14" t="str">
        <v>stoveproduction_ef_co2_LPG_baseline</v>
      </c>
      <c r="CV1" s="14" t="str">
        <v>stoveproduction_ef_ch4_LPG_baseline</v>
      </c>
      <c r="CW1" s="14" t="str">
        <v>stoveproduction_ef_n2O_LPG_baseline</v>
      </c>
      <c r="CX1" s="14" t="str">
        <v>stoveproduction_ef_co2_ethanol_baseline</v>
      </c>
      <c r="CY1" s="14" t="str">
        <v>stoveproduction_ef_ch4_ethanol_baseline</v>
      </c>
      <c r="CZ1" s="14" t="str">
        <v>stoveproduction_ef_n2O_ethanol_baseline</v>
      </c>
      <c r="DA1" t="str">
        <v>stoveproduction_ef_co2_electric_baseline</v>
      </c>
      <c r="DB1" t="str">
        <v>stoveproduction_ef_ch4_electric_baseline</v>
      </c>
      <c r="DC1" t="str">
        <v>stoveproduction_ef_n2O_electric_baseline</v>
      </c>
      <c r="DD1" t="str">
        <v>stoveproduction_ef_co2_pellets_baseline</v>
      </c>
      <c r="DE1" t="str">
        <v>stoveproduction_ef_ch4_pellets_baseline</v>
      </c>
      <c r="DF1" t="str">
        <v>stoveproduction_ef_n2O_pellets_baseline</v>
      </c>
      <c r="DG1" t="str">
        <v>feedstockproduction_ef_co2_firewood_baseline</v>
      </c>
      <c r="DH1" t="str">
        <v>feedstockproduction_ef_ch4_firewood_baseline</v>
      </c>
      <c r="DI1" t="str">
        <v>feedstockproduction_ef_n2O_firewood_baseline</v>
      </c>
      <c r="DJ1" t="str">
        <v>feedstockproduction_ef_co2_charcoal_baseline</v>
      </c>
      <c r="DK1" t="str">
        <v>feedstockproduction_ef_ch4_charcoal_baseline</v>
      </c>
      <c r="DL1" t="str">
        <v>feedstockproduction_ef_n2O_charcoal_baseline</v>
      </c>
      <c r="DM1" t="str">
        <v>feedstockproduction_ef_co2_kerosene_baseline</v>
      </c>
      <c r="DN1" t="str">
        <v>feedstockproduction_ef_ch4_kerosene_baseline</v>
      </c>
      <c r="DO1" t="str">
        <v>feedstockproduction_ef_n2O_kerosene_baseline</v>
      </c>
      <c r="DP1" t="str">
        <v>feedstockproduction_ef_co2_LPG_baseline</v>
      </c>
      <c r="DQ1" t="str">
        <v>feedstockproduction_ef_ch4_LPG_baseline</v>
      </c>
      <c r="DR1" t="str">
        <v>feedstockproduction_ef_n2O_LPG_baseline</v>
      </c>
      <c r="DS1" t="str">
        <v>feedstockproduction_ef_co2_ethanol_baseline</v>
      </c>
      <c r="DT1" t="str">
        <v>feedstockproduction_ef_ch4_ethanol_baseline</v>
      </c>
      <c r="DU1" t="str">
        <v>feedstockproduction_ef_n2O_ethanol_baseline</v>
      </c>
      <c r="DV1" t="str">
        <v>feedstockproduction_ef_co2_electric_baseline</v>
      </c>
      <c r="DW1" t="str">
        <v>feedstockproduction_ef_ch4_electric_baseline</v>
      </c>
      <c r="DX1" t="str">
        <v>feedstockproduction_ef_n2O_electric_baseline</v>
      </c>
      <c r="DY1" t="str">
        <v>feedstockproduction_ef_co2_pellets_baseline</v>
      </c>
      <c r="DZ1" t="str">
        <v>feedstockproduction_ef_ch4_pellets_baseline</v>
      </c>
      <c r="EA1" t="str">
        <v>feedstockproduction_ef_n2O_pellets_baseline</v>
      </c>
      <c r="EB1" t="str">
        <v>distribution_ef_co2_firewood_baseline</v>
      </c>
      <c r="EC1" t="str">
        <v>distribution_ef_ch4_firewood_baseline</v>
      </c>
      <c r="ED1" t="str">
        <v>distribution_ef_n2O_firewood_baseline</v>
      </c>
      <c r="EE1" t="str">
        <v>distribution_ef_co2_charcoal_baseline</v>
      </c>
      <c r="EF1" t="str">
        <v>distribution_ef_ch4_charcoal_baseline</v>
      </c>
      <c r="EG1" t="str">
        <v>distribution_ef_n2O_charcoal_baseline</v>
      </c>
      <c r="EH1" t="str">
        <v>distribution_ef_co2_kerosene_baseline</v>
      </c>
      <c r="EI1" t="str">
        <v>distribution_ef_ch4_kerosene_baseline</v>
      </c>
      <c r="EJ1" t="str">
        <v>distribution_ef_n2O_kerosene_baseline</v>
      </c>
      <c r="EK1" t="str">
        <v>distribution_ef_co2_LPG_baseline</v>
      </c>
      <c r="EL1" t="str">
        <v>distribution_ef_ch4_LPG_baseline</v>
      </c>
      <c r="EM1" t="str">
        <v>distribution_ef_n2O_LPG_baseline</v>
      </c>
      <c r="EN1" t="str">
        <v>distribution_ef_co2_ethanol_baseline</v>
      </c>
      <c r="EO1" t="str">
        <v>distribution_ef_ch4_ethanol_baseline</v>
      </c>
      <c r="EP1" t="str">
        <v>distribution_ef_n2O_ethanol_baseline</v>
      </c>
      <c r="EQ1" t="str">
        <v>distribution_ef_co2_electric_baseline</v>
      </c>
      <c r="ER1" t="str">
        <v>distribution_ef_ch4_electric_baseline</v>
      </c>
      <c r="ES1" t="str">
        <v>distribution_ef_n2O_electric_baseline</v>
      </c>
      <c r="ET1" t="str">
        <v>distribution_ef_co2_pellets_baseline</v>
      </c>
      <c r="EU1" t="str">
        <v>distribution_ef_ch4_pellets_baseline</v>
      </c>
      <c r="EV1" t="str">
        <v>distribution_ef_n2O_pellets_baseline</v>
      </c>
      <c r="EW1" t="str">
        <v>processing_ef_co2_firewood_baseline</v>
      </c>
      <c r="EX1" t="str">
        <v>processing_ef_ch4_firewood_baseline</v>
      </c>
      <c r="EY1" t="str">
        <v>processing_ef_n2O_firewood_baseline</v>
      </c>
      <c r="EZ1" t="str">
        <v>processing_ef_co2_charcoal_baseline</v>
      </c>
      <c r="FA1" t="str">
        <v>processing_ef_ch4_charcoal_baseline</v>
      </c>
      <c r="FB1" t="str">
        <v>processing_ef_n2O_charcoal_baseline</v>
      </c>
      <c r="FC1" t="str">
        <v>processing_ef_co2_kerosene_baseline</v>
      </c>
      <c r="FD1" t="str">
        <v>processing_ef_ch4_kerosene_baseline</v>
      </c>
      <c r="FE1" t="str">
        <v>processing_ef_n2O_kerosene_baseline</v>
      </c>
      <c r="FF1" t="str">
        <v>processing_ef_co2_LPG_baseline</v>
      </c>
      <c r="FG1" t="str">
        <v>processing_ef_ch4_LPG_baseline</v>
      </c>
      <c r="FH1" t="str">
        <v>processing_ef_n2O_LPG_baseline</v>
      </c>
      <c r="FI1" t="str">
        <v>processing_ef_co2_ethanol_baseline</v>
      </c>
      <c r="FJ1" t="str">
        <v>processing_ef_ch4_ethanol_baseline</v>
      </c>
      <c r="FK1" t="str">
        <v>processing_ef_n2O_ethanol_baseline</v>
      </c>
      <c r="FL1" t="str">
        <v>processing_ef_co2_electric_baseline</v>
      </c>
      <c r="FM1" t="str">
        <v>processing_ef_ch4_electric_baseline</v>
      </c>
      <c r="FN1" t="str">
        <v>processing_ef_n2O_electric_baseline</v>
      </c>
      <c r="FO1" t="str">
        <v>processing_ef_co2_pellets_baseline</v>
      </c>
      <c r="FP1" t="str">
        <v>processing_ef_ch4_pellets_baseline</v>
      </c>
      <c r="FQ1" t="str">
        <v>processing_ef_n2O_pellets_baseline</v>
      </c>
      <c r="FR1" t="str">
        <v>prc_firewood_project</v>
      </c>
      <c r="FS1" t="str">
        <v>prc_charcoal_project</v>
      </c>
      <c r="FT1" t="str">
        <v>prc_kerosene_project</v>
      </c>
      <c r="FU1" t="str">
        <v>prc_lpg_project</v>
      </c>
      <c r="FV1" t="str">
        <v>prc_ethanol_project</v>
      </c>
      <c r="FW1" t="str">
        <v>prc_electric_project</v>
      </c>
      <c r="FX1" t="str">
        <v>prc_pellets_project</v>
      </c>
      <c r="FY1" t="str">
        <v>kg_firewood_project</v>
      </c>
      <c r="FZ1" t="str">
        <v>kg_charcoal_project</v>
      </c>
      <c r="GA1" t="str">
        <v>kg_kerosene_project</v>
      </c>
      <c r="GB1" t="str">
        <v>kg_lpg_project</v>
      </c>
      <c r="GC1" t="str">
        <v>l_ethanol_project</v>
      </c>
      <c r="GD1" t="str">
        <v>kg_per_liter_ethanol_project</v>
      </c>
      <c r="GE1" t="str">
        <v>kWh_electric_project</v>
      </c>
      <c r="GF1" t="str">
        <v>kg_pellets_project</v>
      </c>
      <c r="GG1" t="str">
        <v>prc_firewood_project_commercial</v>
      </c>
      <c r="GH1" t="str">
        <v>prc_charcoal_project_commercial</v>
      </c>
      <c r="GI1" t="str">
        <v>prc_kerosene_project_commercial</v>
      </c>
      <c r="GJ1" t="str">
        <v>prc_lpg_project_commercial</v>
      </c>
      <c r="GK1" t="str">
        <v>prc_electric_project_commercial</v>
      </c>
      <c r="GL1" t="str">
        <v>prc_ethanol_project_commercial</v>
      </c>
      <c r="GM1" t="str">
        <v>prc_pellets_project_commercial</v>
      </c>
      <c r="GN1" t="str">
        <v>kg_firewood_project_commercial</v>
      </c>
      <c r="GO1" t="str">
        <v>kg_charcoal_project_commercial</v>
      </c>
      <c r="GP1" t="str">
        <v>kg_kerosene_project_commercial</v>
      </c>
      <c r="GQ1" t="str">
        <v>kg_lpg_project_commercial</v>
      </c>
      <c r="GR1" t="str">
        <v>l_ethanol_project_commercial</v>
      </c>
      <c r="GS1" t="str">
        <v>kWh_electric_project_commercial</v>
      </c>
      <c r="GT1" t="str">
        <v>kg_pellets_project_commercial</v>
      </c>
      <c r="GU1" t="str">
        <v>eff_firewood_project</v>
      </c>
      <c r="GV1" t="str">
        <v>eff_charcoal_project</v>
      </c>
      <c r="GW1" t="str">
        <v>eff_kerosene_project</v>
      </c>
      <c r="GX1" t="str">
        <v>eff_LPG_project</v>
      </c>
      <c r="GY1" t="str">
        <v>eff_ethanol_project</v>
      </c>
      <c r="GZ1" t="str">
        <v>eff_electric_project</v>
      </c>
      <c r="HA1" t="str">
        <v>eff_pellet_project</v>
      </c>
      <c r="HB1" t="str">
        <v>eff_firewood_project_commercial</v>
      </c>
      <c r="HC1" t="str">
        <v>eff_charcoal_project_commercial</v>
      </c>
      <c r="HD1" t="str">
        <v>eff_kerosene_project_commercial</v>
      </c>
      <c r="HE1" t="str">
        <v>eff_LPG_project_commercial</v>
      </c>
      <c r="HF1" t="str">
        <v>eff_ethanol_project_commercial</v>
      </c>
      <c r="HG1" t="str">
        <v>eff_electric_project_commercial</v>
      </c>
      <c r="HH1" t="str">
        <v>eff_pellet_project_commercial</v>
      </c>
      <c r="HI1" t="str">
        <v>ncv_firewood_project</v>
      </c>
      <c r="HJ1" t="str">
        <v>ncv_charcoal_project</v>
      </c>
      <c r="HK1" t="str">
        <v>ncv_kerosene_project</v>
      </c>
      <c r="HL1" t="str">
        <v>ncv_LPG_project</v>
      </c>
      <c r="HM1" t="str">
        <v>ncv_ethanol_project</v>
      </c>
      <c r="HN1" t="str">
        <v>ncv_pellets_project</v>
      </c>
      <c r="HO1" t="str">
        <v>co2_ef_firewood_project</v>
      </c>
      <c r="HP1" t="str">
        <v>co2_ef_charcoal_project</v>
      </c>
      <c r="HQ1" t="str">
        <v>co2_ef_kerosene_project</v>
      </c>
      <c r="HR1" t="str">
        <v>co2_ef_LPG_project</v>
      </c>
      <c r="HS1" t="str">
        <v>co2_ef_ethanol_project</v>
      </c>
      <c r="HT1" t="str">
        <v>co2_ef_electric_project</v>
      </c>
      <c r="HU1" t="str">
        <v>co2_ef_pellets_project</v>
      </c>
      <c r="HV1" t="str">
        <v>nonco2_ef_firewood_project</v>
      </c>
      <c r="HW1" t="str">
        <v>nonco2_ef_charcoal_project</v>
      </c>
      <c r="HX1" t="str">
        <v>nonco2_ef_kerosene_project</v>
      </c>
      <c r="HY1" t="str">
        <v>nonco2_ef_LPG_project</v>
      </c>
      <c r="HZ1" t="str">
        <v>nonco2_ef_ethanol_project</v>
      </c>
      <c r="IA1" t="str">
        <v>nonco2_ef_electric_project</v>
      </c>
      <c r="IB1" t="str">
        <v>nonco2_ef_pellets_project</v>
      </c>
      <c r="IC1" t="str">
        <v>stoveproduction_ef_co2_firewood_project</v>
      </c>
      <c r="ID1" t="str">
        <v>stoveproduction_ef_ch4_firewood_project</v>
      </c>
      <c r="IE1" t="str">
        <v>stoveproduction_ef_n2O_firewood_project</v>
      </c>
      <c r="IF1" t="str">
        <v>stoveproduction_ef_co2_charcoal_project</v>
      </c>
      <c r="IG1" t="str">
        <v>stoveproduction_ef_ch4_charcoal_project</v>
      </c>
      <c r="IH1" t="str">
        <v>stoveproduction_ef_n2O_charcoal_project</v>
      </c>
      <c r="II1" t="str">
        <v>stoveproduction_ef_co2_kerosene_project</v>
      </c>
      <c r="IJ1" t="str">
        <v>stoveproduction_ef_ch4_kerosene_project</v>
      </c>
      <c r="IK1" t="str">
        <v>stoveproduction_ef_n2O_kerosene_project</v>
      </c>
      <c r="IL1" t="str">
        <v>stoveproduction_ef_co2_LPG_project</v>
      </c>
      <c r="IM1" t="str">
        <v>stoveproduction_ef_ch4_LPG_project</v>
      </c>
      <c r="IN1" t="str">
        <v>stoveproduction_ef_n2O_LPG_project</v>
      </c>
      <c r="IO1" t="str">
        <v>stoveproduction_ef_co2_ethanol_project</v>
      </c>
      <c r="IP1" t="str">
        <v>stoveproduction_ef_ch4_ethanol_project</v>
      </c>
      <c r="IQ1" t="str">
        <v>stoveproduction_ef_n2O_ethanol_project</v>
      </c>
      <c r="IR1" t="str">
        <v>stoveproduction_ef_co2_electric_project</v>
      </c>
      <c r="IS1" t="str">
        <v>stoveproduction_ef_ch4_electric_project</v>
      </c>
      <c r="IT1" t="str">
        <v>stoveproduction_ef_n2O_electric_project</v>
      </c>
      <c r="IU1" t="str">
        <v>stoveproduction_ef_co2_pellets_project</v>
      </c>
      <c r="IV1" t="str">
        <v>stoveproduction_ef_ch4_pellets_project</v>
      </c>
      <c r="IW1" t="str">
        <v>stoveproduction_ef_n2O_pellets_project</v>
      </c>
      <c r="IX1" t="str">
        <v>feedstockproduction_ef_co2_firewood_project</v>
      </c>
      <c r="IY1" t="str">
        <v>feedstockproduction_ef_ch4_firewood_project</v>
      </c>
      <c r="IZ1" t="str">
        <v>feedstockproduction_ef_n2O_firewood_project</v>
      </c>
      <c r="JA1" t="str">
        <v>feedstockproduction_ef_co2_charcoal_project</v>
      </c>
      <c r="JB1" t="str">
        <v>feedstockproduction_ef_ch4_charcoal_project</v>
      </c>
      <c r="JC1" t="str">
        <v>feedstockproduction_ef_n2O_charcoal_project</v>
      </c>
      <c r="JD1" t="str">
        <v>feedstockproduction_ef_co2_kerosene_project</v>
      </c>
      <c r="JE1" t="str">
        <v>feedstockproduction_ef_ch4_kerosene_project</v>
      </c>
      <c r="JF1" t="str">
        <v>feedstockproduction_ef_n2O_kerosene_project</v>
      </c>
      <c r="JG1" t="str">
        <v>feedstockproduction_ef_co2_LPG_project</v>
      </c>
      <c r="JH1" t="str">
        <v>feedstockproduction_ef_ch4_LPG_project</v>
      </c>
      <c r="JI1" t="str">
        <v>feedstockproduction_ef_n2O_LPG_project</v>
      </c>
      <c r="JJ1" t="str">
        <v>feedstockproduction_ef_co2_ethanol_project</v>
      </c>
      <c r="JK1" t="str">
        <v>feedstockproduction_ef_ch4_ethanol_project</v>
      </c>
      <c r="JL1" t="str">
        <v>feedstockproduction_ef_n2O_ethanol_project</v>
      </c>
      <c r="JM1" t="str">
        <v>feedstockproduction_ef_co2_electric_project</v>
      </c>
      <c r="JN1" t="str">
        <v>feedstockproduction_ef_ch4_electric_project</v>
      </c>
      <c r="JO1" t="str">
        <v>feedstockproduction_ef_n2O_electric_project</v>
      </c>
      <c r="JP1" t="str">
        <v>feedstockproduction_ef_co2_pellets_project</v>
      </c>
      <c r="JQ1" t="str">
        <v>feedstockproduction_ef_ch4_pellets_project</v>
      </c>
      <c r="JR1" t="str">
        <v>feedstockproduction_ef_n2O_pellets_project</v>
      </c>
      <c r="JS1" t="str">
        <v>distribution_ef_co2_firewood_project</v>
      </c>
      <c r="JT1" t="str">
        <v>distribution_ef_ch4_firewood_project</v>
      </c>
      <c r="JU1" t="str">
        <v>distribution_ef_n2O_firewood_project</v>
      </c>
      <c r="JV1" t="str">
        <v>distribution_ef_co2_charcoal_project</v>
      </c>
      <c r="JW1" t="str">
        <v>distribution_ef_ch4_charcoal_project</v>
      </c>
      <c r="JX1" t="str">
        <v>distribution_ef_n2O_charcoal_project</v>
      </c>
      <c r="JY1" t="str">
        <v>distribution_ef_co2_kerosene_project</v>
      </c>
      <c r="JZ1" t="str">
        <v>distribution_ef_ch4_kerosene_project</v>
      </c>
      <c r="KA1" t="str">
        <v>distribution_ef_n2O_kerosene_project</v>
      </c>
      <c r="KB1" t="str">
        <v>distribution_ef_co2_LPG_project</v>
      </c>
      <c r="KC1" t="str">
        <v>distribution_ef_ch4_LPG_project</v>
      </c>
      <c r="KD1" t="str">
        <v>distribution_ef_n2O_LPG_project</v>
      </c>
      <c r="KE1" t="str">
        <v>distribution_ef_co2_ethanol_project</v>
      </c>
      <c r="KF1" t="str">
        <v>distribution_ef_ch4_ethanol_project</v>
      </c>
      <c r="KG1" t="str">
        <v>distribution_ef_n2O_ethanol_project</v>
      </c>
      <c r="KH1" t="str">
        <v>distribution_ef_co2_electric_project</v>
      </c>
      <c r="KI1" t="str">
        <v>distribution_ef_ch4_electric_project</v>
      </c>
      <c r="KJ1" t="str">
        <v>distribution_ef_n2O_electric_project</v>
      </c>
      <c r="KK1" t="str">
        <v>distribution_ef_co2_pellets_project</v>
      </c>
      <c r="KL1" t="str">
        <v>distribution_ef_ch4_pellets_project</v>
      </c>
      <c r="KM1" t="str">
        <v>distribution_ef_n2O_pellets_project</v>
      </c>
      <c r="KN1" t="str">
        <v>processing_ef_co2_firewood_project</v>
      </c>
      <c r="KO1" t="str">
        <v>processing_ef_ch4_firewood_project</v>
      </c>
      <c r="KP1" t="str">
        <v>processing_ef_n2O_firewood_project</v>
      </c>
      <c r="KQ1" t="str">
        <v>processing_ef_co2_charcoal_project</v>
      </c>
      <c r="KR1" t="str">
        <v>processing_ef_ch4_charcoal_project</v>
      </c>
      <c r="KS1" t="str">
        <v>processing_ef_n2O_charcoal_project</v>
      </c>
      <c r="KT1" t="str">
        <v>processing_ef_co2_kerosene_project</v>
      </c>
      <c r="KU1" t="str">
        <v>processing_ef_ch4_kerosene_project</v>
      </c>
      <c r="KV1" t="str">
        <v>processing_ef_n2O_kerosene_project</v>
      </c>
      <c r="KW1" t="str">
        <v>processing_ef_co2_LPG_project</v>
      </c>
      <c r="KX1" t="str">
        <v>processing_ef_ch4_LPG_project</v>
      </c>
      <c r="KY1" t="str">
        <v>processing_ef_n2O_LPG_project</v>
      </c>
      <c r="KZ1" t="str">
        <v>processing_ef_co2_ethanol_project</v>
      </c>
      <c r="LA1" t="str">
        <v>processing_ef_ch4_ethanol_project</v>
      </c>
      <c r="LB1" t="str">
        <v>processing_ef_n2O_ethanol_project</v>
      </c>
      <c r="LC1" t="str">
        <v>processing_ef_co2_electric_project</v>
      </c>
      <c r="LD1" t="str">
        <v>processing_ef_ch4_electric_project</v>
      </c>
      <c r="LE1" t="str">
        <v>processing_ef_n2O_electric_project</v>
      </c>
      <c r="LF1" t="str">
        <v>processing_ef_co2_pellets_project</v>
      </c>
      <c r="LG1" t="str">
        <v>processing_ef_ch4_pellets_project</v>
      </c>
      <c r="LH1" t="str">
        <v>processing_ef_n2O_pellets_project</v>
      </c>
      <c r="LI1" t="str">
        <v>project_adoption</v>
      </c>
      <c r="LJ1" t="str">
        <v>project_usage</v>
      </c>
      <c r="LK1" t="str">
        <v>project_adoption_commercial</v>
      </c>
      <c r="LL1" t="str">
        <v>project_usage_commercial</v>
      </c>
      <c r="LM1" t="str">
        <v>leakage_binary</v>
      </c>
      <c r="LN1" t="str">
        <v>leakage_default</v>
      </c>
      <c r="LO1" t="str">
        <v>leakage_tCO2e</v>
      </c>
      <c r="LP1" t="str">
        <v>more_than_one_stove_adj</v>
      </c>
      <c r="LQ1" t="str">
        <v>rebound</v>
      </c>
      <c r="LR1" t="str">
        <v>other_tCO2e_reduction</v>
      </c>
      <c r="LS1" t="str">
        <v>project_stacking</v>
      </c>
      <c r="LT1" t="str">
        <v>project_stacking_commercial</v>
      </c>
    </row>
    <row r="2" spans="1:332" ht="15" customHeight="1">
      <c r="A2" t="str">
        <v>Units</v>
      </c>
      <c r="B2">
        <v>0</v>
      </c>
      <c r="C2">
        <v>0</v>
      </c>
      <c r="D2">
        <v>0</v>
      </c>
      <c r="E2">
        <v>0</v>
      </c>
      <c r="F2">
        <v>0</v>
      </c>
      <c r="G2" t="str">
        <v>tCO2e</v>
      </c>
      <c r="H2">
        <v>0</v>
      </c>
      <c r="I2" t="str">
        <v>tCO2e</v>
      </c>
      <c r="J2" t="str">
        <v>tCO2e/stove/day</v>
      </c>
      <c r="K2">
        <v>0</v>
      </c>
      <c r="L2">
        <v>0</v>
      </c>
      <c r="M2" t="str">
        <v>countries</v>
      </c>
      <c r="N2">
        <v>0</v>
      </c>
      <c r="O2">
        <v>0</v>
      </c>
      <c r="P2">
        <v>0</v>
      </c>
      <c r="Q2" t="str">
        <v>individuals</v>
      </c>
      <c r="R2" t="str">
        <v>%</v>
      </c>
      <c r="S2" t="str">
        <v>%</v>
      </c>
      <c r="T2" t="str">
        <v>%</v>
      </c>
      <c r="U2" t="str">
        <v>domestic stoves</v>
      </c>
      <c r="V2" t="str">
        <v>commercial stoves</v>
      </c>
      <c r="W2" t="str">
        <v>days</v>
      </c>
      <c r="X2" t="str">
        <v>days</v>
      </c>
      <c r="Y2" t="str">
        <v>stove_days</v>
      </c>
      <c r="Z2" t="str">
        <v>%</v>
      </c>
      <c r="AA2" t="str">
        <v>%</v>
      </c>
      <c r="AB2" t="str">
        <v>%</v>
      </c>
      <c r="AC2" t="str">
        <v>%</v>
      </c>
      <c r="AD2" t="str">
        <v>%</v>
      </c>
      <c r="AE2" t="str">
        <v>%</v>
      </c>
      <c r="AF2" t="str">
        <v>%</v>
      </c>
      <c r="AG2" t="str">
        <v>%</v>
      </c>
      <c r="AH2" t="str">
        <v>%</v>
      </c>
      <c r="AI2" t="str">
        <v>%</v>
      </c>
      <c r="AJ2" t="str">
        <v>%</v>
      </c>
      <c r="AK2" t="str">
        <v>%</v>
      </c>
      <c r="AL2" t="str">
        <v>%</v>
      </c>
      <c r="AM2" t="str">
        <v>%</v>
      </c>
      <c r="AN2" t="str">
        <v>kgs per day</v>
      </c>
      <c r="AO2" t="str">
        <v>kgs per day</v>
      </c>
      <c r="AP2" t="str">
        <v>kgs per day</v>
      </c>
      <c r="AQ2" t="str">
        <v>kgs per day</v>
      </c>
      <c r="AR2" t="str">
        <v>liters per day</v>
      </c>
      <c r="AS2" t="str">
        <v>kWh per day</v>
      </c>
      <c r="AT2" t="str">
        <v>kgs per day</v>
      </c>
      <c r="AU2" t="str">
        <v>kgs per liter kerosene</v>
      </c>
      <c r="AV2" t="str">
        <v>kgs per liter ethanol</v>
      </c>
      <c r="AW2" t="str">
        <v>kgs per day</v>
      </c>
      <c r="AX2" t="str">
        <v>kgs per day</v>
      </c>
      <c r="AY2" t="str">
        <v>kgs per day</v>
      </c>
      <c r="AZ2" t="str">
        <v>kgs per day</v>
      </c>
      <c r="BA2" t="str">
        <v>liters per day</v>
      </c>
      <c r="BB2" t="str">
        <v>kWh per day</v>
      </c>
      <c r="BC2" t="str">
        <v>kgs per day</v>
      </c>
      <c r="BD2" t="str">
        <v>%</v>
      </c>
      <c r="BE2" t="str">
        <v>%</v>
      </c>
      <c r="BF2" t="str">
        <v>%</v>
      </c>
      <c r="BG2" t="str">
        <v>%</v>
      </c>
      <c r="BH2" t="str">
        <v>%</v>
      </c>
      <c r="BI2" t="str">
        <v>%</v>
      </c>
      <c r="BJ2" t="str">
        <v>%</v>
      </c>
      <c r="BK2" t="str">
        <v>%</v>
      </c>
      <c r="BL2" t="str">
        <v>%</v>
      </c>
      <c r="BM2" t="str">
        <v>%</v>
      </c>
      <c r="BN2" t="str">
        <v>%</v>
      </c>
      <c r="BO2" t="str">
        <v>%</v>
      </c>
      <c r="BP2" t="str">
        <v>%</v>
      </c>
      <c r="BQ2" t="str">
        <v>%</v>
      </c>
      <c r="BR2" t="str">
        <v>TJ/tonne</v>
      </c>
      <c r="BS2" t="str">
        <v>TJ/tonne</v>
      </c>
      <c r="BT2" t="str">
        <v>TJ/tonne</v>
      </c>
      <c r="BU2" t="str">
        <v>TJ/tonne</v>
      </c>
      <c r="BV2" t="str">
        <v>TJ/tonne</v>
      </c>
      <c r="BW2" t="str">
        <v>TJ/tonne</v>
      </c>
      <c r="BX2" t="str">
        <v>tCO2/TJ</v>
      </c>
      <c r="BY2" t="str">
        <v>tCO2/TJ</v>
      </c>
      <c r="BZ2" t="str">
        <v>tCO2/TJ</v>
      </c>
      <c r="CA2" t="str">
        <v>tCO2/TJ</v>
      </c>
      <c r="CB2" t="str">
        <v>tCO2/TJ</v>
      </c>
      <c r="CC2" t="str">
        <v>tCO2/TJ</v>
      </c>
      <c r="CD2" t="str">
        <v>tCO2/TJ</v>
      </c>
      <c r="CE2" t="str">
        <v>tCO2e/TJ</v>
      </c>
      <c r="CF2" t="str">
        <v>tCO2e/TJ</v>
      </c>
      <c r="CG2" t="str">
        <v>tCO2e/TJ</v>
      </c>
      <c r="CH2" t="str">
        <v>tCO2e/TJ</v>
      </c>
      <c r="CI2" t="str">
        <v>tCO2e/TJ</v>
      </c>
      <c r="CJ2" t="str">
        <v>tCO2e/TJ</v>
      </c>
      <c r="CK2" t="str">
        <v>tCO2e/TJ</v>
      </c>
      <c r="CL2" t="str">
        <v>tCO2/TJ</v>
      </c>
      <c r="CM2" t="str">
        <v>tCH4/TJ</v>
      </c>
      <c r="CN2" t="str">
        <v>tN2O/TJ</v>
      </c>
      <c r="CO2" t="str">
        <v>tCO2/TJ</v>
      </c>
      <c r="CP2" t="str">
        <v>tCH4/TJ</v>
      </c>
      <c r="CQ2" t="str">
        <v>tN2O/TJ</v>
      </c>
      <c r="CR2" t="str">
        <v>tCO2/TJ</v>
      </c>
      <c r="CS2" t="str">
        <v>tCH4/TJ</v>
      </c>
      <c r="CT2" s="14" t="str">
        <v>tN2O/TJ</v>
      </c>
      <c r="CU2" s="14" t="str">
        <v>tCO2/TJ</v>
      </c>
      <c r="CV2" s="14" t="str">
        <v>tCH4/TJ</v>
      </c>
      <c r="CW2" s="14" t="str">
        <v>tN2O/TJ</v>
      </c>
      <c r="CX2" s="14" t="str">
        <v>tCO2/TJ</v>
      </c>
      <c r="CY2" s="14" t="str">
        <v>tCH4/TJ</v>
      </c>
      <c r="CZ2" s="14" t="str">
        <v>tN2O/TJ</v>
      </c>
      <c r="DA2" t="str">
        <v>tCO2/TJ</v>
      </c>
      <c r="DB2" t="str">
        <v>tCH4/TJ</v>
      </c>
      <c r="DC2" t="str">
        <v>tN2O/TJ</v>
      </c>
      <c r="DD2" t="str">
        <v>tCO2/TJ</v>
      </c>
      <c r="DE2" t="str">
        <v>tCH4/TJ</v>
      </c>
      <c r="DF2" t="str">
        <v>tN2O/TJ</v>
      </c>
      <c r="DG2" t="str">
        <v>tCO2/TJ</v>
      </c>
      <c r="DH2" t="str">
        <v>tCH4/TJ</v>
      </c>
      <c r="DI2" t="str">
        <v>tN2O/TJ</v>
      </c>
      <c r="DJ2" t="str">
        <v>tCO2/TJ</v>
      </c>
      <c r="DK2" t="str">
        <v>tCH4/TJ</v>
      </c>
      <c r="DL2" t="str">
        <v>tN2O/TJ</v>
      </c>
      <c r="DM2" t="str">
        <v>tCO2/TJ</v>
      </c>
      <c r="DN2" t="str">
        <v>tCH4/TJ</v>
      </c>
      <c r="DO2" t="str">
        <v>tN2O/TJ</v>
      </c>
      <c r="DP2" t="str">
        <v>tCO2/TJ</v>
      </c>
      <c r="DQ2" t="str">
        <v>tCH4/TJ</v>
      </c>
      <c r="DR2" t="str">
        <v>tN2O/TJ</v>
      </c>
      <c r="DS2" t="str">
        <v>tCO2/TJ</v>
      </c>
      <c r="DT2" t="str">
        <v>tCH4/TJ</v>
      </c>
      <c r="DU2" t="str">
        <v>tN2O/TJ</v>
      </c>
      <c r="DV2" t="str">
        <v>tCO2/TJ</v>
      </c>
      <c r="DW2" t="str">
        <v>tCH4/TJ</v>
      </c>
      <c r="DX2" t="str">
        <v>tN2O/TJ</v>
      </c>
      <c r="DY2" t="str">
        <v>tCO2/TJ</v>
      </c>
      <c r="DZ2" t="str">
        <v>tCH4/TJ</v>
      </c>
      <c r="EA2" t="str">
        <v>tN2O/TJ</v>
      </c>
      <c r="EB2" t="str">
        <v>tCO2/TJ</v>
      </c>
      <c r="EC2" t="str">
        <v>tCH4/TJ</v>
      </c>
      <c r="ED2" t="str">
        <v>tN2O/TJ</v>
      </c>
      <c r="EE2" t="str">
        <v>tCO2/TJ</v>
      </c>
      <c r="EF2" t="str">
        <v>tCH4/TJ</v>
      </c>
      <c r="EG2" t="str">
        <v>tN2O/TJ</v>
      </c>
      <c r="EH2" t="str">
        <v>tCO2/TJ</v>
      </c>
      <c r="EI2" t="str">
        <v>tCH4/TJ</v>
      </c>
      <c r="EJ2" t="str">
        <v>tN2O/TJ</v>
      </c>
      <c r="EK2" t="str">
        <v>tCO2/TJ</v>
      </c>
      <c r="EL2" t="str">
        <v>tCH4/TJ</v>
      </c>
      <c r="EM2" t="str">
        <v>tN2O/TJ</v>
      </c>
      <c r="EN2" t="str">
        <v>tCO2/TJ</v>
      </c>
      <c r="EO2" t="str">
        <v>tCH4/TJ</v>
      </c>
      <c r="EP2" t="str">
        <v>tN2O/TJ</v>
      </c>
      <c r="EQ2" t="str">
        <v>tCO2/TJ</v>
      </c>
      <c r="ER2" t="str">
        <v>tCH4/TJ</v>
      </c>
      <c r="ES2" t="str">
        <v>tN2O/TJ</v>
      </c>
      <c r="ET2" t="str">
        <v>tCO2/TJ</v>
      </c>
      <c r="EU2" t="str">
        <v>tCH4/TJ</v>
      </c>
      <c r="EV2" t="str">
        <v>tN2O/TJ</v>
      </c>
      <c r="EW2" t="str">
        <v>tCO2/TJ</v>
      </c>
      <c r="EX2" t="str">
        <v>tCH4/TJ</v>
      </c>
      <c r="EY2" t="str">
        <v>tN2O/TJ</v>
      </c>
      <c r="EZ2" t="str">
        <v>tCO2/TJ</v>
      </c>
      <c r="FA2" t="str">
        <v>tCH4/TJ</v>
      </c>
      <c r="FB2" t="str">
        <v>tN2O/TJ</v>
      </c>
      <c r="FC2" t="str">
        <v>tCO2/TJ</v>
      </c>
      <c r="FD2" t="str">
        <v>tCH4/TJ</v>
      </c>
      <c r="FE2" t="str">
        <v>tN2O/TJ</v>
      </c>
      <c r="FF2" t="str">
        <v>tCO2/TJ</v>
      </c>
      <c r="FG2" t="str">
        <v>tCH4/TJ</v>
      </c>
      <c r="FH2" t="str">
        <v>tN2O/TJ</v>
      </c>
      <c r="FI2" t="str">
        <v>tCO2/TJ</v>
      </c>
      <c r="FJ2" t="str">
        <v>tCH4/TJ</v>
      </c>
      <c r="FK2" t="str">
        <v>tN2O/TJ</v>
      </c>
      <c r="FL2" t="str">
        <v>tCO2/TJ</v>
      </c>
      <c r="FM2" t="str">
        <v>tCH4/TJ</v>
      </c>
      <c r="FN2" t="str">
        <v>tN2O/TJ</v>
      </c>
      <c r="FO2" t="str">
        <v>tCO2/TJ</v>
      </c>
      <c r="FP2" t="str">
        <v>tCH4/TJ</v>
      </c>
      <c r="FQ2" t="str">
        <v>tN2O/TJ</v>
      </c>
      <c r="FR2" t="str">
        <v>%</v>
      </c>
      <c r="FS2" t="str">
        <v>%</v>
      </c>
      <c r="FT2" t="str">
        <v>%</v>
      </c>
      <c r="FU2" t="str">
        <v>%</v>
      </c>
      <c r="FV2" t="str">
        <v>%</v>
      </c>
      <c r="FW2" t="str">
        <v>%</v>
      </c>
      <c r="FX2" t="str">
        <v>%</v>
      </c>
      <c r="FY2" t="str">
        <v>kgs per day</v>
      </c>
      <c r="FZ2" t="str">
        <v>kgs per day</v>
      </c>
      <c r="GA2" t="str">
        <v>kgs per day</v>
      </c>
      <c r="GB2" t="str">
        <v>kgs per day</v>
      </c>
      <c r="GC2" t="str">
        <v>liters per day</v>
      </c>
      <c r="GD2" t="str">
        <v>kgs per liter ethanol</v>
      </c>
      <c r="GE2" t="str">
        <v>kWh per day</v>
      </c>
      <c r="GF2" t="str">
        <v>kgs per day</v>
      </c>
      <c r="GG2" t="str">
        <v>%</v>
      </c>
      <c r="GH2" t="str">
        <v>%</v>
      </c>
      <c r="GI2" t="str">
        <v>%</v>
      </c>
      <c r="GJ2" t="str">
        <v>%</v>
      </c>
      <c r="GK2" t="str">
        <v>%</v>
      </c>
      <c r="GL2" t="str">
        <v>%</v>
      </c>
      <c r="GM2" t="str">
        <v>%</v>
      </c>
      <c r="GN2" t="str">
        <v>kgs per day</v>
      </c>
      <c r="GO2" t="str">
        <v>kgs per day</v>
      </c>
      <c r="GP2" t="str">
        <v>kgs per day</v>
      </c>
      <c r="GQ2" t="str">
        <v>kgs per day</v>
      </c>
      <c r="GR2" t="str">
        <v>liters per day</v>
      </c>
      <c r="GS2" t="str">
        <v>kWh per day</v>
      </c>
      <c r="GT2" t="str">
        <v>kgs per day</v>
      </c>
      <c r="GU2" t="str">
        <v>%</v>
      </c>
      <c r="GV2" t="str">
        <v>%</v>
      </c>
      <c r="GW2" t="str">
        <v>%</v>
      </c>
      <c r="GX2" t="str">
        <v>%</v>
      </c>
      <c r="GY2" t="str">
        <v>%</v>
      </c>
      <c r="GZ2" t="str">
        <v>%</v>
      </c>
      <c r="HA2" t="str">
        <v>%</v>
      </c>
      <c r="HB2" t="str">
        <v>%</v>
      </c>
      <c r="HC2" t="str">
        <v>%</v>
      </c>
      <c r="HD2" t="str">
        <v>%</v>
      </c>
      <c r="HE2" t="str">
        <v>%</v>
      </c>
      <c r="HF2" t="str">
        <v>%</v>
      </c>
      <c r="HG2" t="str">
        <v>%</v>
      </c>
      <c r="HH2" t="str">
        <v>%</v>
      </c>
      <c r="HI2" t="str">
        <v>TJ/tonne</v>
      </c>
      <c r="HJ2" t="str">
        <v>TJ/tonne</v>
      </c>
      <c r="HK2" t="str">
        <v>TJ/tonne</v>
      </c>
      <c r="HL2" t="str">
        <v>TJ/tonne</v>
      </c>
      <c r="HM2" t="str">
        <v>TJ/tonne</v>
      </c>
      <c r="HN2" t="str">
        <v>TJ/tonne</v>
      </c>
      <c r="HO2" t="str">
        <v>tCO2/TJ</v>
      </c>
      <c r="HP2" t="str">
        <v>tCO2/TJ</v>
      </c>
      <c r="HQ2" t="str">
        <v>tCO2/TJ</v>
      </c>
      <c r="HR2" t="str">
        <v>tCO2/TJ</v>
      </c>
      <c r="HS2" t="str">
        <v>tCO2/TJ</v>
      </c>
      <c r="HT2" t="str">
        <v>tCO2/TJ</v>
      </c>
      <c r="HU2" t="str">
        <v>tCO2/TJ</v>
      </c>
      <c r="HV2" t="str">
        <v>tCO2e/TJ</v>
      </c>
      <c r="HW2" t="str">
        <v>tCO2e/TJ</v>
      </c>
      <c r="HX2" t="str">
        <v>tCO2e/TJ</v>
      </c>
      <c r="HY2" t="str">
        <v>tCO2e/TJ</v>
      </c>
      <c r="HZ2" t="str">
        <v>tCO2e/TJ</v>
      </c>
      <c r="IA2" t="str">
        <v>tCO2e/TJ</v>
      </c>
      <c r="IB2" t="str">
        <v>tCO2e/TJ</v>
      </c>
      <c r="IC2" t="str">
        <v>tCO2/TJ</v>
      </c>
      <c r="ID2" t="str">
        <v>tCH4/TJ</v>
      </c>
      <c r="IE2" t="str">
        <v>tN2O/TJ</v>
      </c>
      <c r="IF2" t="str">
        <v>tCO2/TJ</v>
      </c>
      <c r="IG2" t="str">
        <v>tCH4/TJ</v>
      </c>
      <c r="IH2" t="str">
        <v>tN2O/TJ</v>
      </c>
      <c r="II2" t="str">
        <v>tCO2/TJ</v>
      </c>
      <c r="IJ2" t="str">
        <v>tCH4/TJ</v>
      </c>
      <c r="IK2" t="str">
        <v>tN2O/TJ</v>
      </c>
      <c r="IL2" t="str">
        <v>tCO2/TJ</v>
      </c>
      <c r="IM2" t="str">
        <v>tCH4/TJ</v>
      </c>
      <c r="IN2" t="str">
        <v>tN2O/TJ</v>
      </c>
      <c r="IO2" t="str">
        <v>tCO2/TJ</v>
      </c>
      <c r="IP2" t="str">
        <v>tCH4/TJ</v>
      </c>
      <c r="IQ2" t="str">
        <v>tN2O/TJ</v>
      </c>
      <c r="IR2" t="str">
        <v>tCO2/TJ</v>
      </c>
      <c r="IS2" t="str">
        <v>tCH4/TJ</v>
      </c>
      <c r="IT2" t="str">
        <v>tN2O/TJ</v>
      </c>
      <c r="IU2" t="str">
        <v>tCO2/TJ</v>
      </c>
      <c r="IV2" t="str">
        <v>tCH4/TJ</v>
      </c>
      <c r="IW2" t="str">
        <v>tN2O/TJ</v>
      </c>
      <c r="IX2" t="str">
        <v>tCO2/TJ</v>
      </c>
      <c r="IY2" t="str">
        <v>tCH4/TJ</v>
      </c>
      <c r="IZ2" t="str">
        <v>tN2O/TJ</v>
      </c>
      <c r="JA2" t="str">
        <v>tCO2/TJ</v>
      </c>
      <c r="JB2" t="str">
        <v>tCH4/TJ</v>
      </c>
      <c r="JC2" t="str">
        <v>tN2O/TJ</v>
      </c>
      <c r="JD2" t="str">
        <v>tCO2/TJ</v>
      </c>
      <c r="JE2" t="str">
        <v>tCH4/TJ</v>
      </c>
      <c r="JF2" t="str">
        <v>tN2O/TJ</v>
      </c>
      <c r="JG2" t="str">
        <v>tCO2/TJ</v>
      </c>
      <c r="JH2" t="str">
        <v>tCH4/TJ</v>
      </c>
      <c r="JI2" t="str">
        <v>tN2O/TJ</v>
      </c>
      <c r="JJ2" t="str">
        <v>tCO2/TJ</v>
      </c>
      <c r="JK2" t="str">
        <v>tCH4/TJ</v>
      </c>
      <c r="JL2" t="str">
        <v>tN2O/TJ</v>
      </c>
      <c r="JM2" t="str">
        <v>tCO2/TJ</v>
      </c>
      <c r="JN2" t="str">
        <v>tCH4/TJ</v>
      </c>
      <c r="JO2" t="str">
        <v>tN2O/TJ</v>
      </c>
      <c r="JP2" t="str">
        <v>tCO2/TJ</v>
      </c>
      <c r="JQ2" t="str">
        <v>tCH4/TJ</v>
      </c>
      <c r="JR2" t="str">
        <v>tN2O/TJ</v>
      </c>
      <c r="JS2" t="str">
        <v>tCO2/TJ</v>
      </c>
      <c r="JT2" t="str">
        <v>tCH4/TJ</v>
      </c>
      <c r="JU2" t="str">
        <v>tN2O/TJ</v>
      </c>
      <c r="JV2" t="str">
        <v>tCO2/TJ</v>
      </c>
      <c r="JW2" t="str">
        <v>tCH4/TJ</v>
      </c>
      <c r="JX2" t="str">
        <v>tN2O/TJ</v>
      </c>
      <c r="JY2" t="str">
        <v>tCO2/TJ</v>
      </c>
      <c r="JZ2" t="str">
        <v>tCH4/TJ</v>
      </c>
      <c r="KA2" t="str">
        <v>tN2O/TJ</v>
      </c>
      <c r="KB2" t="str">
        <v>tCO2/TJ</v>
      </c>
      <c r="KC2" t="str">
        <v>tCH4/TJ</v>
      </c>
      <c r="KD2" t="str">
        <v>tN2O/TJ</v>
      </c>
      <c r="KE2" t="str">
        <v>tCO2/TJ</v>
      </c>
      <c r="KF2" t="str">
        <v>tCH4/TJ</v>
      </c>
      <c r="KG2" t="str">
        <v>tN2O/TJ</v>
      </c>
      <c r="KH2" t="str">
        <v>tCO2/TJ</v>
      </c>
      <c r="KI2" t="str">
        <v>tCH4/TJ</v>
      </c>
      <c r="KJ2" t="str">
        <v>tN2O/TJ</v>
      </c>
      <c r="KK2" t="str">
        <v>tCO2/TJ</v>
      </c>
      <c r="KL2" t="str">
        <v>tCH4/TJ</v>
      </c>
      <c r="KM2" t="str">
        <v>tN2O/TJ</v>
      </c>
      <c r="KN2" t="str">
        <v>tCO2/TJ</v>
      </c>
      <c r="KO2" t="str">
        <v>tCH4/TJ</v>
      </c>
      <c r="KP2" t="str">
        <v>tN2O/TJ</v>
      </c>
      <c r="KQ2" t="str">
        <v>tCO2/TJ</v>
      </c>
      <c r="KR2" t="str">
        <v>tCH4/TJ</v>
      </c>
      <c r="KS2" t="str">
        <v>tN2O/TJ</v>
      </c>
      <c r="KT2" t="str">
        <v>tCO2/TJ</v>
      </c>
      <c r="KU2" t="str">
        <v>tCH4/TJ</v>
      </c>
      <c r="KV2" t="str">
        <v>tN2O/TJ</v>
      </c>
      <c r="KW2" t="str">
        <v>tCO2/TJ</v>
      </c>
      <c r="KX2" t="str">
        <v>tCH4/TJ</v>
      </c>
      <c r="KY2" t="str">
        <v>tN2O/TJ</v>
      </c>
      <c r="KZ2" t="str">
        <v>tCO2/TJ</v>
      </c>
      <c r="LA2" t="str">
        <v>tCH4/TJ</v>
      </c>
      <c r="LB2" t="str">
        <v>tN2O/TJ</v>
      </c>
      <c r="LC2" t="str">
        <v>tCO2/TJ</v>
      </c>
      <c r="LD2" t="str">
        <v>tCH4/TJ</v>
      </c>
      <c r="LE2" t="str">
        <v>tN2O/TJ</v>
      </c>
      <c r="LF2" t="str">
        <v>tCO2/TJ</v>
      </c>
      <c r="LG2" t="str">
        <v>tCH4/TJ</v>
      </c>
      <c r="LH2" t="str">
        <v>tN2O/TJ</v>
      </c>
      <c r="LI2" t="str">
        <v>%</v>
      </c>
      <c r="LJ2" t="str">
        <v>%</v>
      </c>
      <c r="LK2" t="str">
        <v>%</v>
      </c>
      <c r="LL2" t="str">
        <v>%</v>
      </c>
      <c r="LM2">
        <v>0</v>
      </c>
      <c r="LN2" t="str">
        <v>%</v>
      </c>
      <c r="LO2" t="str">
        <v>tCO2e</v>
      </c>
      <c r="LP2" t="str">
        <v>%</v>
      </c>
      <c r="LQ2">
        <v>0</v>
      </c>
      <c r="LR2">
        <v>0</v>
      </c>
      <c r="LS2">
        <v>0</v>
      </c>
      <c r="LT2">
        <v>0</v>
      </c>
    </row>
    <row r="3" spans="1:332" ht="15" customHeight="1">
      <c r="A3" t="str">
        <v>CDM AMS II G</v>
      </c>
      <c r="B3" t="str">
        <v>AMS-II.G. ver. 9</v>
      </c>
      <c r="C3">
        <v>10471</v>
      </c>
      <c r="D3" t="str">
        <v>PoA 10471 CPA1</v>
      </c>
      <c r="E3" t="str">
        <v>MR1</v>
      </c>
      <c r="F3" t="str">
        <v>Domestic (2020)</v>
      </c>
      <c r="G3">
        <v>65200</v>
      </c>
      <c r="H3" t="str">
        <v>firewood</v>
      </c>
      <c r="I3">
        <v>65200</v>
      </c>
      <c r="J3">
        <v>3.6516437195777528E-3</v>
      </c>
      <c r="K3">
        <v>0</v>
      </c>
      <c r="L3" t="str">
        <v>cdm_imp_firewood</v>
      </c>
      <c r="M3">
        <v>1</v>
      </c>
      <c r="N3" t="str">
        <v>Asia</v>
      </c>
      <c r="O3" t="str">
        <v>Myanmar</v>
      </c>
      <c r="P3" t="str">
        <v>Ayeyarwaddy</v>
      </c>
      <c r="Q3">
        <v>4.2</v>
      </c>
      <c r="R3">
        <v>0.61499999999999999</v>
      </c>
      <c r="S3">
        <v>0</v>
      </c>
      <c r="T3">
        <v>0.3</v>
      </c>
      <c r="U3">
        <v>36514</v>
      </c>
      <c r="V3">
        <v>0</v>
      </c>
      <c r="W3">
        <v>488.98978460000001</v>
      </c>
      <c r="X3">
        <v>0</v>
      </c>
      <c r="Y3">
        <v>17854972.994884402</v>
      </c>
      <c r="Z3">
        <v>1</v>
      </c>
      <c r="AA3">
        <v>0</v>
      </c>
      <c r="AB3">
        <v>0</v>
      </c>
      <c r="AC3">
        <v>0</v>
      </c>
      <c r="AD3">
        <v>0</v>
      </c>
      <c r="AE3">
        <v>0</v>
      </c>
      <c r="AF3">
        <v>0</v>
      </c>
      <c r="AG3">
        <v>0</v>
      </c>
      <c r="AH3">
        <v>0</v>
      </c>
      <c r="AI3">
        <v>0</v>
      </c>
      <c r="AJ3">
        <v>0</v>
      </c>
      <c r="AK3">
        <v>0</v>
      </c>
      <c r="AL3">
        <v>0</v>
      </c>
      <c r="AM3">
        <v>0</v>
      </c>
      <c r="AN3">
        <v>10.106301369863015</v>
      </c>
      <c r="AO3">
        <v>0</v>
      </c>
      <c r="AP3">
        <v>0</v>
      </c>
      <c r="AQ3">
        <v>0</v>
      </c>
      <c r="AR3">
        <v>0</v>
      </c>
      <c r="AS3">
        <v>0</v>
      </c>
      <c r="AT3">
        <v>0</v>
      </c>
      <c r="AU3">
        <v>0</v>
      </c>
      <c r="AV3">
        <v>0</v>
      </c>
      <c r="AW3">
        <v>0</v>
      </c>
      <c r="AX3">
        <v>0</v>
      </c>
      <c r="AY3">
        <v>0</v>
      </c>
      <c r="AZ3">
        <v>0</v>
      </c>
      <c r="BA3">
        <v>0</v>
      </c>
      <c r="BB3">
        <v>0</v>
      </c>
      <c r="BC3">
        <v>0</v>
      </c>
      <c r="BD3">
        <v>0.1</v>
      </c>
      <c r="BE3">
        <v>0</v>
      </c>
      <c r="BF3">
        <v>0</v>
      </c>
      <c r="BG3">
        <v>0</v>
      </c>
      <c r="BH3">
        <v>0</v>
      </c>
      <c r="BI3">
        <v>0</v>
      </c>
      <c r="BJ3">
        <v>0</v>
      </c>
      <c r="BK3">
        <v>0</v>
      </c>
      <c r="BL3">
        <v>0</v>
      </c>
      <c r="BM3">
        <v>0</v>
      </c>
      <c r="BN3">
        <v>0</v>
      </c>
      <c r="BO3">
        <v>0</v>
      </c>
      <c r="BP3">
        <v>0</v>
      </c>
      <c r="BQ3">
        <v>0</v>
      </c>
      <c r="BR3">
        <v>1.5599999999999999E-2</v>
      </c>
      <c r="BS3">
        <v>0</v>
      </c>
      <c r="BT3">
        <v>0</v>
      </c>
      <c r="BU3">
        <v>0</v>
      </c>
      <c r="BV3">
        <v>0</v>
      </c>
      <c r="BW3">
        <v>0</v>
      </c>
      <c r="BX3">
        <v>63.7</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1</v>
      </c>
      <c r="FS3">
        <v>0</v>
      </c>
      <c r="FT3">
        <v>0</v>
      </c>
      <c r="FU3">
        <v>0</v>
      </c>
      <c r="FV3">
        <v>0</v>
      </c>
      <c r="FW3">
        <v>0</v>
      </c>
      <c r="FX3">
        <v>0</v>
      </c>
      <c r="FY3">
        <v>3.8136986301369862</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0.26500000000000001</v>
      </c>
      <c r="GV3">
        <v>0</v>
      </c>
      <c r="GW3">
        <v>0</v>
      </c>
      <c r="GX3">
        <v>0</v>
      </c>
      <c r="GY3">
        <v>0</v>
      </c>
      <c r="GZ3">
        <v>0</v>
      </c>
      <c r="HA3">
        <v>0</v>
      </c>
      <c r="HB3">
        <v>0</v>
      </c>
      <c r="HC3">
        <v>0</v>
      </c>
      <c r="HD3">
        <v>0</v>
      </c>
      <c r="HE3">
        <v>0</v>
      </c>
      <c r="HF3">
        <v>0</v>
      </c>
      <c r="HG3">
        <v>0</v>
      </c>
      <c r="HH3">
        <v>0</v>
      </c>
      <c r="HI3">
        <v>1.5599999999999999E-2</v>
      </c>
      <c r="HJ3">
        <v>0</v>
      </c>
      <c r="HK3">
        <v>0</v>
      </c>
      <c r="HL3">
        <v>0</v>
      </c>
      <c r="HM3">
        <v>0</v>
      </c>
      <c r="HN3">
        <v>0</v>
      </c>
      <c r="HO3">
        <v>63.7</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0</v>
      </c>
      <c r="KO3">
        <v>0</v>
      </c>
      <c r="KP3">
        <v>0</v>
      </c>
      <c r="KQ3">
        <v>0</v>
      </c>
      <c r="KR3">
        <v>0</v>
      </c>
      <c r="KS3">
        <v>0</v>
      </c>
      <c r="KT3">
        <v>0</v>
      </c>
      <c r="KU3">
        <v>0</v>
      </c>
      <c r="KV3">
        <v>0</v>
      </c>
      <c r="KW3">
        <v>0</v>
      </c>
      <c r="KX3">
        <v>0</v>
      </c>
      <c r="KY3">
        <v>0</v>
      </c>
      <c r="KZ3">
        <v>0</v>
      </c>
      <c r="LA3">
        <v>0</v>
      </c>
      <c r="LB3">
        <v>0</v>
      </c>
      <c r="LC3">
        <v>0</v>
      </c>
      <c r="LD3">
        <v>0</v>
      </c>
      <c r="LE3">
        <v>0</v>
      </c>
      <c r="LF3">
        <v>0</v>
      </c>
      <c r="LG3">
        <v>0</v>
      </c>
      <c r="LH3">
        <v>0</v>
      </c>
      <c r="LI3">
        <v>1</v>
      </c>
      <c r="LJ3">
        <v>1</v>
      </c>
      <c r="LK3">
        <v>0</v>
      </c>
      <c r="LL3">
        <v>0</v>
      </c>
      <c r="LM3">
        <v>1</v>
      </c>
      <c r="LN3">
        <v>0.95</v>
      </c>
      <c r="LO3">
        <v>0</v>
      </c>
      <c r="LP3">
        <v>1</v>
      </c>
      <c r="LQ3">
        <v>0.78</v>
      </c>
      <c r="LR3">
        <v>0</v>
      </c>
      <c r="LS3">
        <v>0</v>
      </c>
      <c r="LT3">
        <v>0</v>
      </c>
    </row>
    <row r="4" spans="1:332" ht="15" customHeight="1">
      <c r="A4" t="str">
        <v>CDM AMS II G</v>
      </c>
      <c r="B4" t="str">
        <v>AMS-II.G. ver. 9</v>
      </c>
      <c r="C4">
        <v>10471</v>
      </c>
      <c r="D4" t="str">
        <v>PoA 10471 CPA2</v>
      </c>
      <c r="E4" t="str">
        <v>MR1</v>
      </c>
      <c r="F4" t="str">
        <v>Domestic (2020)</v>
      </c>
      <c r="G4">
        <v>63603</v>
      </c>
      <c r="H4" t="str">
        <v>firewood</v>
      </c>
      <c r="I4">
        <v>63603</v>
      </c>
      <c r="J4">
        <v>3.6423908938113367E-3</v>
      </c>
      <c r="K4">
        <v>0</v>
      </c>
      <c r="L4" t="str">
        <v>cdm_imp_firewood</v>
      </c>
      <c r="M4">
        <v>1</v>
      </c>
      <c r="N4" t="str">
        <v>Asia</v>
      </c>
      <c r="O4" t="str">
        <v>Myanmar</v>
      </c>
      <c r="P4" t="str">
        <v>Ayeyarwaddy</v>
      </c>
      <c r="Q4">
        <v>4.2</v>
      </c>
      <c r="R4">
        <v>0.61499999999999999</v>
      </c>
      <c r="S4">
        <v>0</v>
      </c>
      <c r="T4">
        <v>0.3</v>
      </c>
      <c r="U4">
        <v>36067</v>
      </c>
      <c r="V4">
        <v>0</v>
      </c>
      <c r="W4">
        <v>484.151218675</v>
      </c>
      <c r="X4">
        <v>0</v>
      </c>
      <c r="Y4">
        <v>17461882.003951225</v>
      </c>
      <c r="Z4">
        <v>1</v>
      </c>
      <c r="AA4">
        <v>0</v>
      </c>
      <c r="AB4">
        <v>0</v>
      </c>
      <c r="AC4">
        <v>0</v>
      </c>
      <c r="AD4">
        <v>0</v>
      </c>
      <c r="AE4">
        <v>0</v>
      </c>
      <c r="AF4">
        <v>0</v>
      </c>
      <c r="AG4">
        <v>0</v>
      </c>
      <c r="AH4">
        <v>0</v>
      </c>
      <c r="AI4">
        <v>0</v>
      </c>
      <c r="AJ4">
        <v>0</v>
      </c>
      <c r="AK4">
        <v>0</v>
      </c>
      <c r="AL4">
        <v>0</v>
      </c>
      <c r="AM4">
        <v>0</v>
      </c>
      <c r="AN4">
        <v>10.106301369863015</v>
      </c>
      <c r="AO4">
        <v>0</v>
      </c>
      <c r="AP4">
        <v>0</v>
      </c>
      <c r="AQ4">
        <v>0</v>
      </c>
      <c r="AR4">
        <v>0</v>
      </c>
      <c r="AS4">
        <v>0</v>
      </c>
      <c r="AT4">
        <v>0</v>
      </c>
      <c r="AU4">
        <v>0</v>
      </c>
      <c r="AV4">
        <v>0</v>
      </c>
      <c r="AW4">
        <v>0</v>
      </c>
      <c r="AX4">
        <v>0</v>
      </c>
      <c r="AY4">
        <v>0</v>
      </c>
      <c r="AZ4">
        <v>0</v>
      </c>
      <c r="BA4">
        <v>0</v>
      </c>
      <c r="BB4">
        <v>0</v>
      </c>
      <c r="BC4">
        <v>0</v>
      </c>
      <c r="BD4">
        <v>0.1</v>
      </c>
      <c r="BE4">
        <v>0</v>
      </c>
      <c r="BF4">
        <v>0</v>
      </c>
      <c r="BG4">
        <v>0</v>
      </c>
      <c r="BH4">
        <v>0</v>
      </c>
      <c r="BI4">
        <v>0</v>
      </c>
      <c r="BJ4">
        <v>0</v>
      </c>
      <c r="BK4">
        <v>0</v>
      </c>
      <c r="BL4">
        <v>0</v>
      </c>
      <c r="BM4">
        <v>0</v>
      </c>
      <c r="BN4">
        <v>0</v>
      </c>
      <c r="BO4">
        <v>0</v>
      </c>
      <c r="BP4">
        <v>0</v>
      </c>
      <c r="BQ4">
        <v>0</v>
      </c>
      <c r="BR4">
        <v>1.5599999999999999E-2</v>
      </c>
      <c r="BS4">
        <v>0</v>
      </c>
      <c r="BT4">
        <v>0</v>
      </c>
      <c r="BU4">
        <v>0</v>
      </c>
      <c r="BV4">
        <v>0</v>
      </c>
      <c r="BW4">
        <v>0</v>
      </c>
      <c r="BX4">
        <v>63.7</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1</v>
      </c>
      <c r="FS4">
        <v>0</v>
      </c>
      <c r="FT4">
        <v>0</v>
      </c>
      <c r="FU4">
        <v>0</v>
      </c>
      <c r="FV4">
        <v>0</v>
      </c>
      <c r="FW4">
        <v>0</v>
      </c>
      <c r="FX4">
        <v>0</v>
      </c>
      <c r="FY4">
        <v>3.8136986301369862</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0.26500000000000001</v>
      </c>
      <c r="GV4">
        <v>0</v>
      </c>
      <c r="GW4">
        <v>0</v>
      </c>
      <c r="GX4">
        <v>0</v>
      </c>
      <c r="GY4">
        <v>0</v>
      </c>
      <c r="GZ4">
        <v>0</v>
      </c>
      <c r="HA4">
        <v>0</v>
      </c>
      <c r="HB4">
        <v>0</v>
      </c>
      <c r="HC4">
        <v>0</v>
      </c>
      <c r="HD4">
        <v>0</v>
      </c>
      <c r="HE4">
        <v>0</v>
      </c>
      <c r="HF4">
        <v>0</v>
      </c>
      <c r="HG4">
        <v>0</v>
      </c>
      <c r="HH4">
        <v>0</v>
      </c>
      <c r="HI4">
        <v>1.5599999999999999E-2</v>
      </c>
      <c r="HJ4">
        <v>0</v>
      </c>
      <c r="HK4">
        <v>0</v>
      </c>
      <c r="HL4">
        <v>0</v>
      </c>
      <c r="HM4">
        <v>0</v>
      </c>
      <c r="HN4">
        <v>0</v>
      </c>
      <c r="HO4">
        <v>63.7</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0</v>
      </c>
      <c r="LI4">
        <v>1</v>
      </c>
      <c r="LJ4">
        <v>1</v>
      </c>
      <c r="LK4">
        <v>0</v>
      </c>
      <c r="LL4">
        <v>0</v>
      </c>
      <c r="LM4">
        <v>1</v>
      </c>
      <c r="LN4">
        <v>0.95</v>
      </c>
      <c r="LO4">
        <v>0</v>
      </c>
      <c r="LP4">
        <v>1</v>
      </c>
      <c r="LQ4">
        <v>0.78</v>
      </c>
      <c r="LR4">
        <v>0</v>
      </c>
      <c r="LS4">
        <v>0</v>
      </c>
      <c r="LT4">
        <v>0</v>
      </c>
    </row>
    <row r="5" spans="1:332" ht="15" customHeight="1">
      <c r="A5" t="str">
        <v>CDM AMS II G</v>
      </c>
      <c r="B5" t="str">
        <v>AMS-II.G. ver. 9</v>
      </c>
      <c r="C5">
        <v>10471</v>
      </c>
      <c r="D5" t="str">
        <v>PoA 10471 CPA3</v>
      </c>
      <c r="E5" t="str">
        <v>MR1</v>
      </c>
      <c r="F5" t="str">
        <v>Domestic (2020)</v>
      </c>
      <c r="G5">
        <v>63434</v>
      </c>
      <c r="H5" t="str">
        <v>firewood</v>
      </c>
      <c r="I5">
        <v>63434</v>
      </c>
      <c r="J5">
        <v>3.6454025646708993E-3</v>
      </c>
      <c r="K5">
        <v>0</v>
      </c>
      <c r="L5" t="str">
        <v>cdm_imp_firewood</v>
      </c>
      <c r="M5">
        <v>1</v>
      </c>
      <c r="N5" t="str">
        <v>Asia</v>
      </c>
      <c r="O5" t="str">
        <v>Myanmar</v>
      </c>
      <c r="P5" t="str">
        <v>Ayeyarwaddy</v>
      </c>
      <c r="Q5">
        <v>4.2</v>
      </c>
      <c r="R5">
        <v>0.61499999999999999</v>
      </c>
      <c r="S5">
        <v>0</v>
      </c>
      <c r="T5">
        <v>0.3</v>
      </c>
      <c r="U5">
        <v>36132</v>
      </c>
      <c r="V5">
        <v>0</v>
      </c>
      <c r="W5">
        <v>481.59791884499998</v>
      </c>
      <c r="X5">
        <v>0</v>
      </c>
      <c r="Y5">
        <v>17401096.003707539</v>
      </c>
      <c r="Z5">
        <v>1</v>
      </c>
      <c r="AA5">
        <v>0</v>
      </c>
      <c r="AB5">
        <v>0</v>
      </c>
      <c r="AC5">
        <v>0</v>
      </c>
      <c r="AD5">
        <v>0</v>
      </c>
      <c r="AE5">
        <v>0</v>
      </c>
      <c r="AF5">
        <v>0</v>
      </c>
      <c r="AG5">
        <v>0</v>
      </c>
      <c r="AH5">
        <v>0</v>
      </c>
      <c r="AI5">
        <v>0</v>
      </c>
      <c r="AJ5">
        <v>0</v>
      </c>
      <c r="AK5">
        <v>0</v>
      </c>
      <c r="AL5">
        <v>0</v>
      </c>
      <c r="AM5">
        <v>0</v>
      </c>
      <c r="AN5">
        <v>10.106301369863015</v>
      </c>
      <c r="AO5">
        <v>0</v>
      </c>
      <c r="AP5">
        <v>0</v>
      </c>
      <c r="AQ5">
        <v>0</v>
      </c>
      <c r="AR5">
        <v>0</v>
      </c>
      <c r="AS5">
        <v>0</v>
      </c>
      <c r="AT5">
        <v>0</v>
      </c>
      <c r="AU5">
        <v>0</v>
      </c>
      <c r="AV5">
        <v>0</v>
      </c>
      <c r="AW5">
        <v>0</v>
      </c>
      <c r="AX5">
        <v>0</v>
      </c>
      <c r="AY5">
        <v>0</v>
      </c>
      <c r="AZ5">
        <v>0</v>
      </c>
      <c r="BA5">
        <v>0</v>
      </c>
      <c r="BB5">
        <v>0</v>
      </c>
      <c r="BC5">
        <v>0</v>
      </c>
      <c r="BD5">
        <v>0.1</v>
      </c>
      <c r="BE5">
        <v>0</v>
      </c>
      <c r="BF5">
        <v>0</v>
      </c>
      <c r="BG5">
        <v>0</v>
      </c>
      <c r="BH5">
        <v>0</v>
      </c>
      <c r="BI5">
        <v>0</v>
      </c>
      <c r="BJ5">
        <v>0</v>
      </c>
      <c r="BK5">
        <v>0</v>
      </c>
      <c r="BL5">
        <v>0</v>
      </c>
      <c r="BM5">
        <v>0</v>
      </c>
      <c r="BN5">
        <v>0</v>
      </c>
      <c r="BO5">
        <v>0</v>
      </c>
      <c r="BP5">
        <v>0</v>
      </c>
      <c r="BQ5">
        <v>0</v>
      </c>
      <c r="BR5">
        <v>1.5599999999999999E-2</v>
      </c>
      <c r="BS5">
        <v>0</v>
      </c>
      <c r="BT5">
        <v>0</v>
      </c>
      <c r="BU5">
        <v>0</v>
      </c>
      <c r="BV5">
        <v>0</v>
      </c>
      <c r="BW5">
        <v>0</v>
      </c>
      <c r="BX5">
        <v>63.7</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1</v>
      </c>
      <c r="FS5">
        <v>0</v>
      </c>
      <c r="FT5">
        <v>0</v>
      </c>
      <c r="FU5">
        <v>0</v>
      </c>
      <c r="FV5">
        <v>0</v>
      </c>
      <c r="FW5">
        <v>0</v>
      </c>
      <c r="FX5">
        <v>0</v>
      </c>
      <c r="FY5">
        <v>3.8136986301369862</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0.26500000000000001</v>
      </c>
      <c r="GV5">
        <v>0</v>
      </c>
      <c r="GW5">
        <v>0</v>
      </c>
      <c r="GX5">
        <v>0</v>
      </c>
      <c r="GY5">
        <v>0</v>
      </c>
      <c r="GZ5">
        <v>0</v>
      </c>
      <c r="HA5">
        <v>0</v>
      </c>
      <c r="HB5">
        <v>0</v>
      </c>
      <c r="HC5">
        <v>0</v>
      </c>
      <c r="HD5">
        <v>0</v>
      </c>
      <c r="HE5">
        <v>0</v>
      </c>
      <c r="HF5">
        <v>0</v>
      </c>
      <c r="HG5">
        <v>0</v>
      </c>
      <c r="HH5">
        <v>0</v>
      </c>
      <c r="HI5">
        <v>1.5599999999999999E-2</v>
      </c>
      <c r="HJ5">
        <v>0</v>
      </c>
      <c r="HK5">
        <v>0</v>
      </c>
      <c r="HL5">
        <v>0</v>
      </c>
      <c r="HM5">
        <v>0</v>
      </c>
      <c r="HN5">
        <v>0</v>
      </c>
      <c r="HO5">
        <v>63.7</v>
      </c>
      <c r="HP5">
        <v>0</v>
      </c>
      <c r="HQ5">
        <v>0</v>
      </c>
      <c r="HR5">
        <v>0</v>
      </c>
      <c r="HS5">
        <v>0</v>
      </c>
      <c r="HT5">
        <v>0</v>
      </c>
      <c r="HU5">
        <v>0</v>
      </c>
      <c r="HV5">
        <v>0</v>
      </c>
      <c r="HW5">
        <v>0</v>
      </c>
      <c r="HX5">
        <v>0</v>
      </c>
      <c r="HY5">
        <v>0</v>
      </c>
      <c r="HZ5">
        <v>0</v>
      </c>
      <c r="IA5">
        <v>0</v>
      </c>
      <c r="IB5">
        <v>0</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0</v>
      </c>
      <c r="KY5">
        <v>0</v>
      </c>
      <c r="KZ5">
        <v>0</v>
      </c>
      <c r="LA5">
        <v>0</v>
      </c>
      <c r="LB5">
        <v>0</v>
      </c>
      <c r="LC5">
        <v>0</v>
      </c>
      <c r="LD5">
        <v>0</v>
      </c>
      <c r="LE5">
        <v>0</v>
      </c>
      <c r="LF5">
        <v>0</v>
      </c>
      <c r="LG5">
        <v>0</v>
      </c>
      <c r="LH5">
        <v>0</v>
      </c>
      <c r="LI5">
        <v>1</v>
      </c>
      <c r="LJ5">
        <v>1</v>
      </c>
      <c r="LK5">
        <v>0</v>
      </c>
      <c r="LL5">
        <v>0</v>
      </c>
      <c r="LM5">
        <v>1</v>
      </c>
      <c r="LN5">
        <v>0.95</v>
      </c>
      <c r="LO5">
        <v>0</v>
      </c>
      <c r="LP5">
        <v>1</v>
      </c>
      <c r="LQ5">
        <v>0.78</v>
      </c>
      <c r="LR5">
        <v>0</v>
      </c>
      <c r="LS5">
        <v>0</v>
      </c>
      <c r="LT5">
        <v>0</v>
      </c>
    </row>
    <row r="6" spans="1:332" ht="15" customHeight="1">
      <c r="A6" t="str">
        <v>CDM AMS II G</v>
      </c>
      <c r="B6" t="str">
        <v>AMS-II.G. ver. 9</v>
      </c>
      <c r="C6">
        <v>10471</v>
      </c>
      <c r="D6" t="str">
        <v>PoA 10471 CPA4</v>
      </c>
      <c r="E6" t="str">
        <v>MR1</v>
      </c>
      <c r="F6" t="str">
        <v>Domestic (2020)</v>
      </c>
      <c r="G6">
        <v>64320</v>
      </c>
      <c r="H6" t="str">
        <v>firewood</v>
      </c>
      <c r="I6">
        <v>64320</v>
      </c>
      <c r="J6">
        <v>3.6407519692205265E-3</v>
      </c>
      <c r="K6">
        <v>0</v>
      </c>
      <c r="L6" t="str">
        <v>cdm_imp_firewood</v>
      </c>
      <c r="M6">
        <v>1</v>
      </c>
      <c r="N6" t="str">
        <v>Asia</v>
      </c>
      <c r="O6" t="str">
        <v>Myanmar</v>
      </c>
      <c r="P6" t="str">
        <v>Ayeyarwaddy</v>
      </c>
      <c r="Q6">
        <v>4.2</v>
      </c>
      <c r="R6">
        <v>0.61499999999999999</v>
      </c>
      <c r="S6">
        <v>0</v>
      </c>
      <c r="T6">
        <v>0.3</v>
      </c>
      <c r="U6">
        <v>36808</v>
      </c>
      <c r="V6">
        <v>0</v>
      </c>
      <c r="W6">
        <v>479.96848511499996</v>
      </c>
      <c r="X6">
        <v>0</v>
      </c>
      <c r="Y6">
        <v>17666680.000112917</v>
      </c>
      <c r="Z6">
        <v>1</v>
      </c>
      <c r="AA6">
        <v>0</v>
      </c>
      <c r="AB6">
        <v>0</v>
      </c>
      <c r="AC6">
        <v>0</v>
      </c>
      <c r="AD6">
        <v>0</v>
      </c>
      <c r="AE6">
        <v>0</v>
      </c>
      <c r="AF6">
        <v>0</v>
      </c>
      <c r="AG6">
        <v>0</v>
      </c>
      <c r="AH6">
        <v>0</v>
      </c>
      <c r="AI6">
        <v>0</v>
      </c>
      <c r="AJ6">
        <v>0</v>
      </c>
      <c r="AK6">
        <v>0</v>
      </c>
      <c r="AL6">
        <v>0</v>
      </c>
      <c r="AM6">
        <v>0</v>
      </c>
      <c r="AN6">
        <v>10.106301369863015</v>
      </c>
      <c r="AO6">
        <v>0</v>
      </c>
      <c r="AP6">
        <v>0</v>
      </c>
      <c r="AQ6">
        <v>0</v>
      </c>
      <c r="AR6">
        <v>0</v>
      </c>
      <c r="AS6">
        <v>0</v>
      </c>
      <c r="AT6">
        <v>0</v>
      </c>
      <c r="AU6">
        <v>0</v>
      </c>
      <c r="AV6">
        <v>0</v>
      </c>
      <c r="AW6">
        <v>0</v>
      </c>
      <c r="AX6">
        <v>0</v>
      </c>
      <c r="AY6">
        <v>0</v>
      </c>
      <c r="AZ6">
        <v>0</v>
      </c>
      <c r="BA6">
        <v>0</v>
      </c>
      <c r="BB6">
        <v>0</v>
      </c>
      <c r="BC6">
        <v>0</v>
      </c>
      <c r="BD6">
        <v>0.1</v>
      </c>
      <c r="BE6">
        <v>0</v>
      </c>
      <c r="BF6">
        <v>0</v>
      </c>
      <c r="BG6">
        <v>0</v>
      </c>
      <c r="BH6">
        <v>0</v>
      </c>
      <c r="BI6">
        <v>0</v>
      </c>
      <c r="BJ6">
        <v>0</v>
      </c>
      <c r="BK6">
        <v>0</v>
      </c>
      <c r="BL6">
        <v>0</v>
      </c>
      <c r="BM6">
        <v>0</v>
      </c>
      <c r="BN6">
        <v>0</v>
      </c>
      <c r="BO6">
        <v>0</v>
      </c>
      <c r="BP6">
        <v>0</v>
      </c>
      <c r="BQ6">
        <v>0</v>
      </c>
      <c r="BR6">
        <v>1.5599999999999999E-2</v>
      </c>
      <c r="BS6">
        <v>0</v>
      </c>
      <c r="BT6">
        <v>0</v>
      </c>
      <c r="BU6">
        <v>0</v>
      </c>
      <c r="BV6">
        <v>0</v>
      </c>
      <c r="BW6">
        <v>0</v>
      </c>
      <c r="BX6">
        <v>63.7</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1</v>
      </c>
      <c r="FS6">
        <v>0</v>
      </c>
      <c r="FT6">
        <v>0</v>
      </c>
      <c r="FU6">
        <v>0</v>
      </c>
      <c r="FV6">
        <v>0</v>
      </c>
      <c r="FW6">
        <v>0</v>
      </c>
      <c r="FX6">
        <v>0</v>
      </c>
      <c r="FY6">
        <v>3.8136986301369862</v>
      </c>
      <c r="FZ6">
        <v>0</v>
      </c>
      <c r="GA6">
        <v>0</v>
      </c>
      <c r="GB6">
        <v>0</v>
      </c>
      <c r="GC6">
        <v>0</v>
      </c>
      <c r="GD6">
        <v>0</v>
      </c>
      <c r="GE6">
        <v>0</v>
      </c>
      <c r="GF6">
        <v>0</v>
      </c>
      <c r="GG6">
        <v>0</v>
      </c>
      <c r="GH6">
        <v>0</v>
      </c>
      <c r="GI6">
        <v>0</v>
      </c>
      <c r="GJ6">
        <v>0</v>
      </c>
      <c r="GK6">
        <v>0</v>
      </c>
      <c r="GL6">
        <v>0</v>
      </c>
      <c r="GM6">
        <v>0</v>
      </c>
      <c r="GN6">
        <v>0</v>
      </c>
      <c r="GO6">
        <v>0</v>
      </c>
      <c r="GP6">
        <v>0</v>
      </c>
      <c r="GQ6">
        <v>0</v>
      </c>
      <c r="GR6">
        <v>0</v>
      </c>
      <c r="GS6">
        <v>0</v>
      </c>
      <c r="GT6">
        <v>0</v>
      </c>
      <c r="GU6">
        <v>0.26500000000000001</v>
      </c>
      <c r="GV6">
        <v>0</v>
      </c>
      <c r="GW6">
        <v>0</v>
      </c>
      <c r="GX6">
        <v>0</v>
      </c>
      <c r="GY6">
        <v>0</v>
      </c>
      <c r="GZ6">
        <v>0</v>
      </c>
      <c r="HA6">
        <v>0</v>
      </c>
      <c r="HB6">
        <v>0</v>
      </c>
      <c r="HC6">
        <v>0</v>
      </c>
      <c r="HD6">
        <v>0</v>
      </c>
      <c r="HE6">
        <v>0</v>
      </c>
      <c r="HF6">
        <v>0</v>
      </c>
      <c r="HG6">
        <v>0</v>
      </c>
      <c r="HH6">
        <v>0</v>
      </c>
      <c r="HI6">
        <v>1.5599999999999999E-2</v>
      </c>
      <c r="HJ6">
        <v>0</v>
      </c>
      <c r="HK6">
        <v>0</v>
      </c>
      <c r="HL6">
        <v>0</v>
      </c>
      <c r="HM6">
        <v>0</v>
      </c>
      <c r="HN6">
        <v>0</v>
      </c>
      <c r="HO6">
        <v>63.7</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c r="LI6">
        <v>1</v>
      </c>
      <c r="LJ6">
        <v>1</v>
      </c>
      <c r="LK6">
        <v>0</v>
      </c>
      <c r="LL6">
        <v>0</v>
      </c>
      <c r="LM6">
        <v>1</v>
      </c>
      <c r="LN6">
        <v>0.95</v>
      </c>
      <c r="LO6">
        <v>0</v>
      </c>
      <c r="LP6">
        <v>1</v>
      </c>
      <c r="LQ6">
        <v>0.78</v>
      </c>
      <c r="LR6">
        <v>0</v>
      </c>
      <c r="LS6">
        <v>0</v>
      </c>
      <c r="LT6">
        <v>0</v>
      </c>
    </row>
    <row r="7" spans="1:332" ht="15" customHeight="1">
      <c r="A7" t="str">
        <v>CDM AMS II G</v>
      </c>
      <c r="B7" t="str">
        <v>AMS-II.G. ver. 9</v>
      </c>
      <c r="C7">
        <v>10471</v>
      </c>
      <c r="D7" t="str">
        <v>PoA 10471 CPA5</v>
      </c>
      <c r="E7" t="str">
        <v>MR1</v>
      </c>
      <c r="F7" t="str">
        <v>Domestic (2020)</v>
      </c>
      <c r="G7">
        <v>64673</v>
      </c>
      <c r="H7" t="str">
        <v>firewood</v>
      </c>
      <c r="I7">
        <v>64673</v>
      </c>
      <c r="J7">
        <v>3.6507423889100832E-3</v>
      </c>
      <c r="K7">
        <v>0</v>
      </c>
      <c r="L7" t="str">
        <v>cdm_imp_firewood</v>
      </c>
      <c r="M7">
        <v>1</v>
      </c>
      <c r="N7" t="str">
        <v>Asia</v>
      </c>
      <c r="O7" t="str">
        <v>Myanmar</v>
      </c>
      <c r="P7" t="str">
        <v>Ayeyarwaddy</v>
      </c>
      <c r="Q7">
        <v>4.2</v>
      </c>
      <c r="R7">
        <v>0.61499999999999999</v>
      </c>
      <c r="S7">
        <v>0</v>
      </c>
      <c r="T7">
        <v>0.3</v>
      </c>
      <c r="U7">
        <v>36816</v>
      </c>
      <c r="V7">
        <v>0</v>
      </c>
      <c r="W7">
        <v>481.17739577499998</v>
      </c>
      <c r="X7">
        <v>0</v>
      </c>
      <c r="Y7">
        <v>17715027.002852399</v>
      </c>
      <c r="Z7">
        <v>1</v>
      </c>
      <c r="AA7">
        <v>0</v>
      </c>
      <c r="AB7">
        <v>0</v>
      </c>
      <c r="AC7">
        <v>0</v>
      </c>
      <c r="AD7">
        <v>0</v>
      </c>
      <c r="AE7">
        <v>0</v>
      </c>
      <c r="AF7">
        <v>0</v>
      </c>
      <c r="AG7">
        <v>0</v>
      </c>
      <c r="AH7">
        <v>0</v>
      </c>
      <c r="AI7">
        <v>0</v>
      </c>
      <c r="AJ7">
        <v>0</v>
      </c>
      <c r="AK7">
        <v>0</v>
      </c>
      <c r="AL7">
        <v>0</v>
      </c>
      <c r="AM7">
        <v>0</v>
      </c>
      <c r="AN7">
        <v>10.106301369863015</v>
      </c>
      <c r="AO7">
        <v>0</v>
      </c>
      <c r="AP7">
        <v>0</v>
      </c>
      <c r="AQ7">
        <v>0</v>
      </c>
      <c r="AR7">
        <v>0</v>
      </c>
      <c r="AS7">
        <v>0</v>
      </c>
      <c r="AT7">
        <v>0</v>
      </c>
      <c r="AU7">
        <v>0</v>
      </c>
      <c r="AV7">
        <v>0</v>
      </c>
      <c r="AW7">
        <v>0</v>
      </c>
      <c r="AX7">
        <v>0</v>
      </c>
      <c r="AY7">
        <v>0</v>
      </c>
      <c r="AZ7">
        <v>0</v>
      </c>
      <c r="BA7">
        <v>0</v>
      </c>
      <c r="BB7">
        <v>0</v>
      </c>
      <c r="BC7">
        <v>0</v>
      </c>
      <c r="BD7">
        <v>0.1</v>
      </c>
      <c r="BE7">
        <v>0</v>
      </c>
      <c r="BF7">
        <v>0</v>
      </c>
      <c r="BG7">
        <v>0</v>
      </c>
      <c r="BH7">
        <v>0</v>
      </c>
      <c r="BI7">
        <v>0</v>
      </c>
      <c r="BJ7">
        <v>0</v>
      </c>
      <c r="BK7">
        <v>0</v>
      </c>
      <c r="BL7">
        <v>0</v>
      </c>
      <c r="BM7">
        <v>0</v>
      </c>
      <c r="BN7">
        <v>0</v>
      </c>
      <c r="BO7">
        <v>0</v>
      </c>
      <c r="BP7">
        <v>0</v>
      </c>
      <c r="BQ7">
        <v>0</v>
      </c>
      <c r="BR7">
        <v>1.5599999999999999E-2</v>
      </c>
      <c r="BS7">
        <v>0</v>
      </c>
      <c r="BT7">
        <v>0</v>
      </c>
      <c r="BU7">
        <v>0</v>
      </c>
      <c r="BV7">
        <v>0</v>
      </c>
      <c r="BW7">
        <v>0</v>
      </c>
      <c r="BX7">
        <v>63.7</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1</v>
      </c>
      <c r="FS7">
        <v>0</v>
      </c>
      <c r="FT7">
        <v>0</v>
      </c>
      <c r="FU7">
        <v>0</v>
      </c>
      <c r="FV7">
        <v>0</v>
      </c>
      <c r="FW7">
        <v>0</v>
      </c>
      <c r="FX7">
        <v>0</v>
      </c>
      <c r="FY7">
        <v>3.8136986301369862</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0.26500000000000001</v>
      </c>
      <c r="GV7">
        <v>0</v>
      </c>
      <c r="GW7">
        <v>0</v>
      </c>
      <c r="GX7">
        <v>0</v>
      </c>
      <c r="GY7">
        <v>0</v>
      </c>
      <c r="GZ7">
        <v>0</v>
      </c>
      <c r="HA7">
        <v>0</v>
      </c>
      <c r="HB7">
        <v>0</v>
      </c>
      <c r="HC7">
        <v>0</v>
      </c>
      <c r="HD7">
        <v>0</v>
      </c>
      <c r="HE7">
        <v>0</v>
      </c>
      <c r="HF7">
        <v>0</v>
      </c>
      <c r="HG7">
        <v>0</v>
      </c>
      <c r="HH7">
        <v>0</v>
      </c>
      <c r="HI7">
        <v>1.5599999999999999E-2</v>
      </c>
      <c r="HJ7">
        <v>0</v>
      </c>
      <c r="HK7">
        <v>0</v>
      </c>
      <c r="HL7">
        <v>0</v>
      </c>
      <c r="HM7">
        <v>0</v>
      </c>
      <c r="HN7">
        <v>0</v>
      </c>
      <c r="HO7">
        <v>63.7</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0</v>
      </c>
      <c r="KK7">
        <v>0</v>
      </c>
      <c r="KL7">
        <v>0</v>
      </c>
      <c r="KM7">
        <v>0</v>
      </c>
      <c r="KN7">
        <v>0</v>
      </c>
      <c r="KO7">
        <v>0</v>
      </c>
      <c r="KP7">
        <v>0</v>
      </c>
      <c r="KQ7">
        <v>0</v>
      </c>
      <c r="KR7">
        <v>0</v>
      </c>
      <c r="KS7">
        <v>0</v>
      </c>
      <c r="KT7">
        <v>0</v>
      </c>
      <c r="KU7">
        <v>0</v>
      </c>
      <c r="KV7">
        <v>0</v>
      </c>
      <c r="KW7">
        <v>0</v>
      </c>
      <c r="KX7">
        <v>0</v>
      </c>
      <c r="KY7">
        <v>0</v>
      </c>
      <c r="KZ7">
        <v>0</v>
      </c>
      <c r="LA7">
        <v>0</v>
      </c>
      <c r="LB7">
        <v>0</v>
      </c>
      <c r="LC7">
        <v>0</v>
      </c>
      <c r="LD7">
        <v>0</v>
      </c>
      <c r="LE7">
        <v>0</v>
      </c>
      <c r="LF7">
        <v>0</v>
      </c>
      <c r="LG7">
        <v>0</v>
      </c>
      <c r="LH7">
        <v>0</v>
      </c>
      <c r="LI7">
        <v>1</v>
      </c>
      <c r="LJ7">
        <v>1</v>
      </c>
      <c r="LK7">
        <v>0</v>
      </c>
      <c r="LL7">
        <v>0</v>
      </c>
      <c r="LM7">
        <v>1</v>
      </c>
      <c r="LN7">
        <v>0.95</v>
      </c>
      <c r="LO7">
        <v>0</v>
      </c>
      <c r="LP7">
        <v>1</v>
      </c>
      <c r="LQ7">
        <v>0.78</v>
      </c>
      <c r="LR7">
        <v>0</v>
      </c>
      <c r="LS7">
        <v>0</v>
      </c>
      <c r="LT7">
        <v>0</v>
      </c>
    </row>
    <row r="8" spans="1:332" ht="15" customHeight="1">
      <c r="A8" t="str">
        <v>CDM AMS II G</v>
      </c>
      <c r="B8" t="str">
        <v>AMS-II.G. ver. 9</v>
      </c>
      <c r="C8">
        <v>10471</v>
      </c>
      <c r="D8" t="str">
        <v>PoA 10471 CPA6</v>
      </c>
      <c r="E8" t="str">
        <v>MR1</v>
      </c>
      <c r="F8" t="str">
        <v>Domestic (2020)</v>
      </c>
      <c r="G8">
        <v>64037</v>
      </c>
      <c r="H8" t="str">
        <v>firewood</v>
      </c>
      <c r="I8">
        <v>64037</v>
      </c>
      <c r="J8">
        <v>3.6269904010546249E-3</v>
      </c>
      <c r="K8">
        <v>0</v>
      </c>
      <c r="L8" t="str">
        <v>cdm_imp_firewood</v>
      </c>
      <c r="M8">
        <v>1</v>
      </c>
      <c r="N8" t="str">
        <v>Asia</v>
      </c>
      <c r="O8" t="str">
        <v>Myanmar</v>
      </c>
      <c r="P8" t="str">
        <v>Ayeyarwaddy</v>
      </c>
      <c r="Q8">
        <v>4.2</v>
      </c>
      <c r="R8">
        <v>0.61499999999999999</v>
      </c>
      <c r="S8">
        <v>0</v>
      </c>
      <c r="T8">
        <v>0.3</v>
      </c>
      <c r="U8">
        <v>36618</v>
      </c>
      <c r="V8">
        <v>0</v>
      </c>
      <c r="W8">
        <v>482.15863768500003</v>
      </c>
      <c r="X8">
        <v>0</v>
      </c>
      <c r="Y8">
        <v>17655684.99474933</v>
      </c>
      <c r="Z8">
        <v>1</v>
      </c>
      <c r="AA8">
        <v>0</v>
      </c>
      <c r="AB8">
        <v>0</v>
      </c>
      <c r="AC8">
        <v>0</v>
      </c>
      <c r="AD8">
        <v>0</v>
      </c>
      <c r="AE8">
        <v>0</v>
      </c>
      <c r="AF8">
        <v>0</v>
      </c>
      <c r="AG8">
        <v>0</v>
      </c>
      <c r="AH8">
        <v>0</v>
      </c>
      <c r="AI8">
        <v>0</v>
      </c>
      <c r="AJ8">
        <v>0</v>
      </c>
      <c r="AK8">
        <v>0</v>
      </c>
      <c r="AL8">
        <v>0</v>
      </c>
      <c r="AM8">
        <v>0</v>
      </c>
      <c r="AN8">
        <v>10.106301369863015</v>
      </c>
      <c r="AO8">
        <v>0</v>
      </c>
      <c r="AP8">
        <v>0</v>
      </c>
      <c r="AQ8">
        <v>0</v>
      </c>
      <c r="AR8">
        <v>0</v>
      </c>
      <c r="AS8">
        <v>0</v>
      </c>
      <c r="AT8">
        <v>0</v>
      </c>
      <c r="AU8">
        <v>0</v>
      </c>
      <c r="AV8">
        <v>0</v>
      </c>
      <c r="AW8">
        <v>0</v>
      </c>
      <c r="AX8">
        <v>0</v>
      </c>
      <c r="AY8">
        <v>0</v>
      </c>
      <c r="AZ8">
        <v>0</v>
      </c>
      <c r="BA8">
        <v>0</v>
      </c>
      <c r="BB8">
        <v>0</v>
      </c>
      <c r="BC8">
        <v>0</v>
      </c>
      <c r="BD8">
        <v>0.1</v>
      </c>
      <c r="BE8">
        <v>0</v>
      </c>
      <c r="BF8">
        <v>0</v>
      </c>
      <c r="BG8">
        <v>0</v>
      </c>
      <c r="BH8">
        <v>0</v>
      </c>
      <c r="BI8">
        <v>0</v>
      </c>
      <c r="BJ8">
        <v>0</v>
      </c>
      <c r="BK8">
        <v>0</v>
      </c>
      <c r="BL8">
        <v>0</v>
      </c>
      <c r="BM8">
        <v>0</v>
      </c>
      <c r="BN8">
        <v>0</v>
      </c>
      <c r="BO8">
        <v>0</v>
      </c>
      <c r="BP8">
        <v>0</v>
      </c>
      <c r="BQ8">
        <v>0</v>
      </c>
      <c r="BR8">
        <v>1.5599999999999999E-2</v>
      </c>
      <c r="BS8">
        <v>0</v>
      </c>
      <c r="BT8">
        <v>0</v>
      </c>
      <c r="BU8">
        <v>0</v>
      </c>
      <c r="BV8">
        <v>0</v>
      </c>
      <c r="BW8">
        <v>0</v>
      </c>
      <c r="BX8">
        <v>63.7</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1</v>
      </c>
      <c r="FS8">
        <v>0</v>
      </c>
      <c r="FT8">
        <v>0</v>
      </c>
      <c r="FU8">
        <v>0</v>
      </c>
      <c r="FV8">
        <v>0</v>
      </c>
      <c r="FW8">
        <v>0</v>
      </c>
      <c r="FX8">
        <v>0</v>
      </c>
      <c r="FY8">
        <v>3.8136986301369875</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0.26500000000000001</v>
      </c>
      <c r="GV8">
        <v>0</v>
      </c>
      <c r="GW8">
        <v>0</v>
      </c>
      <c r="GX8">
        <v>0</v>
      </c>
      <c r="GY8">
        <v>0</v>
      </c>
      <c r="GZ8">
        <v>0</v>
      </c>
      <c r="HA8">
        <v>0</v>
      </c>
      <c r="HB8">
        <v>0</v>
      </c>
      <c r="HC8">
        <v>0</v>
      </c>
      <c r="HD8">
        <v>0</v>
      </c>
      <c r="HE8">
        <v>0</v>
      </c>
      <c r="HF8">
        <v>0</v>
      </c>
      <c r="HG8">
        <v>0</v>
      </c>
      <c r="HH8">
        <v>0</v>
      </c>
      <c r="HI8">
        <v>1.5599999999999999E-2</v>
      </c>
      <c r="HJ8">
        <v>0</v>
      </c>
      <c r="HK8">
        <v>0</v>
      </c>
      <c r="HL8">
        <v>0</v>
      </c>
      <c r="HM8">
        <v>0</v>
      </c>
      <c r="HN8">
        <v>0</v>
      </c>
      <c r="HO8">
        <v>63.7</v>
      </c>
      <c r="HP8">
        <v>0</v>
      </c>
      <c r="HQ8">
        <v>0</v>
      </c>
      <c r="HR8">
        <v>0</v>
      </c>
      <c r="HS8">
        <v>0</v>
      </c>
      <c r="HT8">
        <v>0</v>
      </c>
      <c r="HU8">
        <v>0</v>
      </c>
      <c r="HV8">
        <v>0</v>
      </c>
      <c r="HW8">
        <v>0</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0</v>
      </c>
      <c r="LI8">
        <v>1</v>
      </c>
      <c r="LJ8">
        <v>1</v>
      </c>
      <c r="LK8">
        <v>0</v>
      </c>
      <c r="LL8">
        <v>0</v>
      </c>
      <c r="LM8">
        <v>1</v>
      </c>
      <c r="LN8">
        <v>0.95</v>
      </c>
      <c r="LO8">
        <v>0</v>
      </c>
      <c r="LP8">
        <v>1</v>
      </c>
      <c r="LQ8">
        <v>0.78</v>
      </c>
      <c r="LR8">
        <v>0</v>
      </c>
      <c r="LS8">
        <v>0</v>
      </c>
      <c r="LT8">
        <v>0</v>
      </c>
    </row>
    <row r="9" spans="1:332" ht="15" customHeight="1">
      <c r="A9" t="str">
        <v>CDM AMS II G</v>
      </c>
      <c r="B9" t="str">
        <v>AMS-II.G. ver. 9</v>
      </c>
      <c r="C9">
        <v>10471</v>
      </c>
      <c r="D9" t="str">
        <v>PoA 10471 CPA24</v>
      </c>
      <c r="E9" t="str">
        <v>MR1</v>
      </c>
      <c r="F9" t="str">
        <v>Domestic (2020)</v>
      </c>
      <c r="G9">
        <v>15314</v>
      </c>
      <c r="H9" t="str">
        <v>firewood</v>
      </c>
      <c r="I9">
        <v>15314</v>
      </c>
      <c r="J9">
        <v>3.2472434266327395E-3</v>
      </c>
      <c r="K9">
        <v>0</v>
      </c>
      <c r="L9" t="str">
        <v>cdm_imp_firewood</v>
      </c>
      <c r="M9">
        <v>1</v>
      </c>
      <c r="N9" t="str">
        <v>Asia</v>
      </c>
      <c r="O9" t="str">
        <v>Myanmar</v>
      </c>
      <c r="P9" t="str">
        <v>Ayeyarwaddy</v>
      </c>
      <c r="Q9">
        <v>4.2</v>
      </c>
      <c r="R9">
        <v>0.61499999999999999</v>
      </c>
      <c r="S9">
        <v>0</v>
      </c>
      <c r="T9">
        <v>0.3</v>
      </c>
      <c r="U9">
        <v>18000</v>
      </c>
      <c r="V9">
        <v>0</v>
      </c>
      <c r="W9">
        <v>262</v>
      </c>
      <c r="X9">
        <v>0</v>
      </c>
      <c r="Y9">
        <v>4716000</v>
      </c>
      <c r="Z9">
        <v>1</v>
      </c>
      <c r="AA9">
        <v>0</v>
      </c>
      <c r="AB9">
        <v>0</v>
      </c>
      <c r="AC9">
        <v>0</v>
      </c>
      <c r="AD9">
        <v>0</v>
      </c>
      <c r="AE9">
        <v>0</v>
      </c>
      <c r="AF9">
        <v>0</v>
      </c>
      <c r="AG9">
        <v>0</v>
      </c>
      <c r="AH9">
        <v>0</v>
      </c>
      <c r="AI9">
        <v>0</v>
      </c>
      <c r="AJ9">
        <v>0</v>
      </c>
      <c r="AK9">
        <v>0</v>
      </c>
      <c r="AL9">
        <v>0</v>
      </c>
      <c r="AM9">
        <v>0</v>
      </c>
      <c r="AN9">
        <v>9.29731506849315</v>
      </c>
      <c r="AO9">
        <v>0</v>
      </c>
      <c r="AP9">
        <v>0</v>
      </c>
      <c r="AQ9">
        <v>0</v>
      </c>
      <c r="AR9">
        <v>0</v>
      </c>
      <c r="AS9">
        <v>0</v>
      </c>
      <c r="AT9">
        <v>0</v>
      </c>
      <c r="AU9">
        <v>0</v>
      </c>
      <c r="AV9">
        <v>0</v>
      </c>
      <c r="AW9">
        <v>0</v>
      </c>
      <c r="AX9">
        <v>0</v>
      </c>
      <c r="AY9">
        <v>0</v>
      </c>
      <c r="AZ9">
        <v>0</v>
      </c>
      <c r="BA9">
        <v>0</v>
      </c>
      <c r="BB9">
        <v>0</v>
      </c>
      <c r="BC9">
        <v>0</v>
      </c>
      <c r="BD9">
        <v>0.1</v>
      </c>
      <c r="BE9">
        <v>0</v>
      </c>
      <c r="BF9">
        <v>0</v>
      </c>
      <c r="BG9">
        <v>0</v>
      </c>
      <c r="BH9">
        <v>0</v>
      </c>
      <c r="BI9">
        <v>0</v>
      </c>
      <c r="BJ9">
        <v>0</v>
      </c>
      <c r="BK9">
        <v>0</v>
      </c>
      <c r="BL9">
        <v>0</v>
      </c>
      <c r="BM9">
        <v>0</v>
      </c>
      <c r="BN9">
        <v>0</v>
      </c>
      <c r="BO9">
        <v>0</v>
      </c>
      <c r="BP9">
        <v>0</v>
      </c>
      <c r="BQ9">
        <v>0</v>
      </c>
      <c r="BR9">
        <v>1.5599999999999999E-2</v>
      </c>
      <c r="BS9">
        <v>0</v>
      </c>
      <c r="BT9">
        <v>0</v>
      </c>
      <c r="BU9">
        <v>0</v>
      </c>
      <c r="BV9">
        <v>0</v>
      </c>
      <c r="BW9">
        <v>0</v>
      </c>
      <c r="BX9">
        <v>63.7</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1</v>
      </c>
      <c r="FS9">
        <v>0</v>
      </c>
      <c r="FT9">
        <v>0</v>
      </c>
      <c r="FU9">
        <v>0</v>
      </c>
      <c r="FV9">
        <v>0</v>
      </c>
      <c r="FW9">
        <v>0</v>
      </c>
      <c r="FX9">
        <v>0</v>
      </c>
      <c r="FY9">
        <v>3.7041095890410967</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0.251</v>
      </c>
      <c r="GV9">
        <v>0</v>
      </c>
      <c r="GW9">
        <v>0</v>
      </c>
      <c r="GX9">
        <v>0</v>
      </c>
      <c r="GY9">
        <v>0</v>
      </c>
      <c r="GZ9">
        <v>0</v>
      </c>
      <c r="HA9">
        <v>0</v>
      </c>
      <c r="HB9">
        <v>0</v>
      </c>
      <c r="HC9">
        <v>0</v>
      </c>
      <c r="HD9">
        <v>0</v>
      </c>
      <c r="HE9">
        <v>0</v>
      </c>
      <c r="HF9">
        <v>0</v>
      </c>
      <c r="HG9">
        <v>0</v>
      </c>
      <c r="HH9">
        <v>0</v>
      </c>
      <c r="HI9">
        <v>1.5599999999999999E-2</v>
      </c>
      <c r="HJ9">
        <v>0</v>
      </c>
      <c r="HK9">
        <v>0</v>
      </c>
      <c r="HL9">
        <v>0</v>
      </c>
      <c r="HM9">
        <v>0</v>
      </c>
      <c r="HN9">
        <v>0</v>
      </c>
      <c r="HO9">
        <v>63.7</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0</v>
      </c>
      <c r="LI9">
        <v>1</v>
      </c>
      <c r="LJ9">
        <v>1</v>
      </c>
      <c r="LK9">
        <v>0</v>
      </c>
      <c r="LL9">
        <v>0</v>
      </c>
      <c r="LM9">
        <v>1</v>
      </c>
      <c r="LN9">
        <v>0.95</v>
      </c>
      <c r="LO9">
        <v>0</v>
      </c>
      <c r="LP9">
        <v>1</v>
      </c>
      <c r="LQ9">
        <v>0.78</v>
      </c>
      <c r="LR9">
        <v>0</v>
      </c>
      <c r="LS9">
        <v>0</v>
      </c>
      <c r="LT9">
        <v>0</v>
      </c>
    </row>
    <row r="10" spans="1:332" ht="15" customHeight="1">
      <c r="A10" t="str">
        <v>CDM AMS II G</v>
      </c>
      <c r="B10" t="str">
        <v>AMS-II.G. ver. 9</v>
      </c>
      <c r="C10">
        <v>10471</v>
      </c>
      <c r="D10" t="str">
        <v>PoA 10471 CPA25</v>
      </c>
      <c r="E10" t="str">
        <v>MR1</v>
      </c>
      <c r="F10" t="str">
        <v>Domestic (2020)</v>
      </c>
      <c r="G10">
        <v>15314</v>
      </c>
      <c r="H10" t="str">
        <v>firewood</v>
      </c>
      <c r="I10">
        <v>15314</v>
      </c>
      <c r="J10">
        <v>3.2472434266327395E-3</v>
      </c>
      <c r="K10">
        <v>0</v>
      </c>
      <c r="L10" t="str">
        <v>cdm_imp_firewood</v>
      </c>
      <c r="M10">
        <v>1</v>
      </c>
      <c r="N10" t="str">
        <v>Asia</v>
      </c>
      <c r="O10" t="str">
        <v>Myanmar</v>
      </c>
      <c r="P10" t="str">
        <v>Ayeyarwaddy</v>
      </c>
      <c r="Q10">
        <v>4.2</v>
      </c>
      <c r="R10">
        <v>0.61499999999999999</v>
      </c>
      <c r="S10">
        <v>0</v>
      </c>
      <c r="T10">
        <v>0.3</v>
      </c>
      <c r="U10">
        <v>18000</v>
      </c>
      <c r="V10">
        <v>0</v>
      </c>
      <c r="W10">
        <v>262</v>
      </c>
      <c r="X10">
        <v>0</v>
      </c>
      <c r="Y10">
        <v>4716000</v>
      </c>
      <c r="Z10">
        <v>1</v>
      </c>
      <c r="AA10">
        <v>0</v>
      </c>
      <c r="AB10">
        <v>0</v>
      </c>
      <c r="AC10">
        <v>0</v>
      </c>
      <c r="AD10">
        <v>0</v>
      </c>
      <c r="AE10">
        <v>0</v>
      </c>
      <c r="AF10">
        <v>0</v>
      </c>
      <c r="AG10">
        <v>0</v>
      </c>
      <c r="AH10">
        <v>0</v>
      </c>
      <c r="AI10">
        <v>0</v>
      </c>
      <c r="AJ10">
        <v>0</v>
      </c>
      <c r="AK10">
        <v>0</v>
      </c>
      <c r="AL10">
        <v>0</v>
      </c>
      <c r="AM10">
        <v>0</v>
      </c>
      <c r="AN10">
        <v>9.29731506849315</v>
      </c>
      <c r="AO10">
        <v>0</v>
      </c>
      <c r="AP10">
        <v>0</v>
      </c>
      <c r="AQ10">
        <v>0</v>
      </c>
      <c r="AR10">
        <v>0</v>
      </c>
      <c r="AS10">
        <v>0</v>
      </c>
      <c r="AT10">
        <v>0</v>
      </c>
      <c r="AU10">
        <v>0</v>
      </c>
      <c r="AV10">
        <v>0</v>
      </c>
      <c r="AW10">
        <v>0</v>
      </c>
      <c r="AX10">
        <v>0</v>
      </c>
      <c r="AY10">
        <v>0</v>
      </c>
      <c r="AZ10">
        <v>0</v>
      </c>
      <c r="BA10">
        <v>0</v>
      </c>
      <c r="BB10">
        <v>0</v>
      </c>
      <c r="BC10">
        <v>0</v>
      </c>
      <c r="BD10">
        <v>0.1</v>
      </c>
      <c r="BE10">
        <v>0</v>
      </c>
      <c r="BF10">
        <v>0</v>
      </c>
      <c r="BG10">
        <v>0</v>
      </c>
      <c r="BH10">
        <v>0</v>
      </c>
      <c r="BI10">
        <v>0</v>
      </c>
      <c r="BJ10">
        <v>0</v>
      </c>
      <c r="BK10">
        <v>0</v>
      </c>
      <c r="BL10">
        <v>0</v>
      </c>
      <c r="BM10">
        <v>0</v>
      </c>
      <c r="BN10">
        <v>0</v>
      </c>
      <c r="BO10">
        <v>0</v>
      </c>
      <c r="BP10">
        <v>0</v>
      </c>
      <c r="BQ10">
        <v>0</v>
      </c>
      <c r="BR10">
        <v>1.5599999999999999E-2</v>
      </c>
      <c r="BS10">
        <v>0</v>
      </c>
      <c r="BT10">
        <v>0</v>
      </c>
      <c r="BU10">
        <v>0</v>
      </c>
      <c r="BV10">
        <v>0</v>
      </c>
      <c r="BW10">
        <v>0</v>
      </c>
      <c r="BX10">
        <v>63.7</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1</v>
      </c>
      <c r="FS10">
        <v>0</v>
      </c>
      <c r="FT10">
        <v>0</v>
      </c>
      <c r="FU10">
        <v>0</v>
      </c>
      <c r="FV10">
        <v>0</v>
      </c>
      <c r="FW10">
        <v>0</v>
      </c>
      <c r="FX10">
        <v>0</v>
      </c>
      <c r="FY10">
        <v>3.7041095890410967</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0.251</v>
      </c>
      <c r="GV10">
        <v>0</v>
      </c>
      <c r="GW10">
        <v>0</v>
      </c>
      <c r="GX10">
        <v>0</v>
      </c>
      <c r="GY10">
        <v>0</v>
      </c>
      <c r="GZ10">
        <v>0</v>
      </c>
      <c r="HA10">
        <v>0</v>
      </c>
      <c r="HB10">
        <v>0</v>
      </c>
      <c r="HC10">
        <v>0</v>
      </c>
      <c r="HD10">
        <v>0</v>
      </c>
      <c r="HE10">
        <v>0</v>
      </c>
      <c r="HF10">
        <v>0</v>
      </c>
      <c r="HG10">
        <v>0</v>
      </c>
      <c r="HH10">
        <v>0</v>
      </c>
      <c r="HI10">
        <v>1.5599999999999999E-2</v>
      </c>
      <c r="HJ10">
        <v>0</v>
      </c>
      <c r="HK10">
        <v>0</v>
      </c>
      <c r="HL10">
        <v>0</v>
      </c>
      <c r="HM10">
        <v>0</v>
      </c>
      <c r="HN10">
        <v>0</v>
      </c>
      <c r="HO10">
        <v>63.7</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c r="LI10">
        <v>1</v>
      </c>
      <c r="LJ10">
        <v>1</v>
      </c>
      <c r="LK10">
        <v>0</v>
      </c>
      <c r="LL10">
        <v>0</v>
      </c>
      <c r="LM10">
        <v>1</v>
      </c>
      <c r="LN10">
        <v>0.95</v>
      </c>
      <c r="LO10">
        <v>0</v>
      </c>
      <c r="LP10">
        <v>1</v>
      </c>
      <c r="LQ10">
        <v>0.78</v>
      </c>
      <c r="LR10">
        <v>0</v>
      </c>
      <c r="LS10">
        <v>0</v>
      </c>
      <c r="LT10">
        <v>0</v>
      </c>
    </row>
    <row r="11" spans="1:332" ht="15" customHeight="1">
      <c r="A11" t="str">
        <v>CDM AMS II G</v>
      </c>
      <c r="B11" t="str">
        <v>AMS-II.G. ver. 9</v>
      </c>
      <c r="C11">
        <v>10471</v>
      </c>
      <c r="D11" t="str">
        <v>PoA 10471 CPA26</v>
      </c>
      <c r="E11" t="str">
        <v>MR1</v>
      </c>
      <c r="F11" t="str">
        <v>Domestic (2020)</v>
      </c>
      <c r="G11">
        <v>15314</v>
      </c>
      <c r="H11" t="str">
        <v>firewood</v>
      </c>
      <c r="I11">
        <v>15314</v>
      </c>
      <c r="J11">
        <v>3.2472434266327395E-3</v>
      </c>
      <c r="K11">
        <v>0</v>
      </c>
      <c r="L11" t="str">
        <v>cdm_imp_firewood</v>
      </c>
      <c r="M11">
        <v>1</v>
      </c>
      <c r="N11" t="str">
        <v>Asia</v>
      </c>
      <c r="O11" t="str">
        <v>Myanmar</v>
      </c>
      <c r="P11" t="str">
        <v>Ayeyarwaddy</v>
      </c>
      <c r="Q11">
        <v>4.2</v>
      </c>
      <c r="R11">
        <v>0.61499999999999999</v>
      </c>
      <c r="S11">
        <v>0</v>
      </c>
      <c r="T11">
        <v>0.3</v>
      </c>
      <c r="U11">
        <v>18000</v>
      </c>
      <c r="V11">
        <v>0</v>
      </c>
      <c r="W11">
        <v>262</v>
      </c>
      <c r="X11">
        <v>0</v>
      </c>
      <c r="Y11">
        <v>4716000</v>
      </c>
      <c r="Z11">
        <v>1</v>
      </c>
      <c r="AA11">
        <v>0</v>
      </c>
      <c r="AB11">
        <v>0</v>
      </c>
      <c r="AC11">
        <v>0</v>
      </c>
      <c r="AD11">
        <v>0</v>
      </c>
      <c r="AE11">
        <v>0</v>
      </c>
      <c r="AF11">
        <v>0</v>
      </c>
      <c r="AG11">
        <v>0</v>
      </c>
      <c r="AH11">
        <v>0</v>
      </c>
      <c r="AI11">
        <v>0</v>
      </c>
      <c r="AJ11">
        <v>0</v>
      </c>
      <c r="AK11">
        <v>0</v>
      </c>
      <c r="AL11">
        <v>0</v>
      </c>
      <c r="AM11">
        <v>0</v>
      </c>
      <c r="AN11">
        <v>9.29731506849315</v>
      </c>
      <c r="AO11">
        <v>0</v>
      </c>
      <c r="AP11">
        <v>0</v>
      </c>
      <c r="AQ11">
        <v>0</v>
      </c>
      <c r="AR11">
        <v>0</v>
      </c>
      <c r="AS11">
        <v>0</v>
      </c>
      <c r="AT11">
        <v>0</v>
      </c>
      <c r="AU11">
        <v>0</v>
      </c>
      <c r="AV11">
        <v>0</v>
      </c>
      <c r="AW11">
        <v>0</v>
      </c>
      <c r="AX11">
        <v>0</v>
      </c>
      <c r="AY11">
        <v>0</v>
      </c>
      <c r="AZ11">
        <v>0</v>
      </c>
      <c r="BA11">
        <v>0</v>
      </c>
      <c r="BB11">
        <v>0</v>
      </c>
      <c r="BC11">
        <v>0</v>
      </c>
      <c r="BD11">
        <v>0.1</v>
      </c>
      <c r="BE11">
        <v>0</v>
      </c>
      <c r="BF11">
        <v>0</v>
      </c>
      <c r="BG11">
        <v>0</v>
      </c>
      <c r="BH11">
        <v>0</v>
      </c>
      <c r="BI11">
        <v>0</v>
      </c>
      <c r="BJ11">
        <v>0</v>
      </c>
      <c r="BK11">
        <v>0</v>
      </c>
      <c r="BL11">
        <v>0</v>
      </c>
      <c r="BM11">
        <v>0</v>
      </c>
      <c r="BN11">
        <v>0</v>
      </c>
      <c r="BO11">
        <v>0</v>
      </c>
      <c r="BP11">
        <v>0</v>
      </c>
      <c r="BQ11">
        <v>0</v>
      </c>
      <c r="BR11">
        <v>1.5599999999999999E-2</v>
      </c>
      <c r="BS11">
        <v>0</v>
      </c>
      <c r="BT11">
        <v>0</v>
      </c>
      <c r="BU11">
        <v>0</v>
      </c>
      <c r="BV11">
        <v>0</v>
      </c>
      <c r="BW11">
        <v>0</v>
      </c>
      <c r="BX11">
        <v>63.7</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1</v>
      </c>
      <c r="FS11">
        <v>0</v>
      </c>
      <c r="FT11">
        <v>0</v>
      </c>
      <c r="FU11">
        <v>0</v>
      </c>
      <c r="FV11">
        <v>0</v>
      </c>
      <c r="FW11">
        <v>0</v>
      </c>
      <c r="FX11">
        <v>0</v>
      </c>
      <c r="FY11">
        <v>3.7041095890410967</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v>
      </c>
      <c r="GU11">
        <v>0.251</v>
      </c>
      <c r="GV11">
        <v>0</v>
      </c>
      <c r="GW11">
        <v>0</v>
      </c>
      <c r="GX11">
        <v>0</v>
      </c>
      <c r="GY11">
        <v>0</v>
      </c>
      <c r="GZ11">
        <v>0</v>
      </c>
      <c r="HA11">
        <v>0</v>
      </c>
      <c r="HB11">
        <v>0</v>
      </c>
      <c r="HC11">
        <v>0</v>
      </c>
      <c r="HD11">
        <v>0</v>
      </c>
      <c r="HE11">
        <v>0</v>
      </c>
      <c r="HF11">
        <v>0</v>
      </c>
      <c r="HG11">
        <v>0</v>
      </c>
      <c r="HH11">
        <v>0</v>
      </c>
      <c r="HI11">
        <v>1.5599999999999999E-2</v>
      </c>
      <c r="HJ11">
        <v>0</v>
      </c>
      <c r="HK11">
        <v>0</v>
      </c>
      <c r="HL11">
        <v>0</v>
      </c>
      <c r="HM11">
        <v>0</v>
      </c>
      <c r="HN11">
        <v>0</v>
      </c>
      <c r="HO11">
        <v>63.7</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0</v>
      </c>
      <c r="KH11">
        <v>0</v>
      </c>
      <c r="KI11">
        <v>0</v>
      </c>
      <c r="KJ11">
        <v>0</v>
      </c>
      <c r="KK11">
        <v>0</v>
      </c>
      <c r="KL11">
        <v>0</v>
      </c>
      <c r="KM11">
        <v>0</v>
      </c>
      <c r="KN11">
        <v>0</v>
      </c>
      <c r="KO11">
        <v>0</v>
      </c>
      <c r="KP11">
        <v>0</v>
      </c>
      <c r="KQ11">
        <v>0</v>
      </c>
      <c r="KR11">
        <v>0</v>
      </c>
      <c r="KS11">
        <v>0</v>
      </c>
      <c r="KT11">
        <v>0</v>
      </c>
      <c r="KU11">
        <v>0</v>
      </c>
      <c r="KV11">
        <v>0</v>
      </c>
      <c r="KW11">
        <v>0</v>
      </c>
      <c r="KX11">
        <v>0</v>
      </c>
      <c r="KY11">
        <v>0</v>
      </c>
      <c r="KZ11">
        <v>0</v>
      </c>
      <c r="LA11">
        <v>0</v>
      </c>
      <c r="LB11">
        <v>0</v>
      </c>
      <c r="LC11">
        <v>0</v>
      </c>
      <c r="LD11">
        <v>0</v>
      </c>
      <c r="LE11">
        <v>0</v>
      </c>
      <c r="LF11">
        <v>0</v>
      </c>
      <c r="LG11">
        <v>0</v>
      </c>
      <c r="LH11">
        <v>0</v>
      </c>
      <c r="LI11">
        <v>1</v>
      </c>
      <c r="LJ11">
        <v>1</v>
      </c>
      <c r="LK11">
        <v>0</v>
      </c>
      <c r="LL11">
        <v>0</v>
      </c>
      <c r="LM11">
        <v>1</v>
      </c>
      <c r="LN11">
        <v>0.95</v>
      </c>
      <c r="LO11">
        <v>0</v>
      </c>
      <c r="LP11">
        <v>1</v>
      </c>
      <c r="LQ11">
        <v>0.78</v>
      </c>
      <c r="LR11">
        <v>0</v>
      </c>
      <c r="LS11">
        <v>0</v>
      </c>
      <c r="LT11">
        <v>0</v>
      </c>
    </row>
    <row r="12" spans="1:332" ht="15" customHeight="1">
      <c r="A12" t="str">
        <v>CDM AMS II G</v>
      </c>
      <c r="B12" t="str">
        <v>AMS-II.G. ver. 9</v>
      </c>
      <c r="C12">
        <v>10471</v>
      </c>
      <c r="D12" t="str">
        <v>PoA 10471 CPA27</v>
      </c>
      <c r="E12" t="str">
        <v>MR1</v>
      </c>
      <c r="F12" t="str">
        <v>Domestic (2020)</v>
      </c>
      <c r="G12">
        <v>15314</v>
      </c>
      <c r="H12" t="str">
        <v>firewood</v>
      </c>
      <c r="I12">
        <v>15314</v>
      </c>
      <c r="J12">
        <v>3.2472434266327395E-3</v>
      </c>
      <c r="K12">
        <v>0</v>
      </c>
      <c r="L12" t="str">
        <v>cdm_imp_firewood</v>
      </c>
      <c r="M12">
        <v>1</v>
      </c>
      <c r="N12" t="str">
        <v>Asia</v>
      </c>
      <c r="O12" t="str">
        <v>Myanmar</v>
      </c>
      <c r="P12" t="str">
        <v>Ayeyarwaddy</v>
      </c>
      <c r="Q12">
        <v>4.2</v>
      </c>
      <c r="R12">
        <v>0.61499999999999999</v>
      </c>
      <c r="S12">
        <v>0</v>
      </c>
      <c r="T12">
        <v>0.3</v>
      </c>
      <c r="U12">
        <v>18000</v>
      </c>
      <c r="V12">
        <v>0</v>
      </c>
      <c r="W12">
        <v>262</v>
      </c>
      <c r="X12">
        <v>0</v>
      </c>
      <c r="Y12">
        <v>4716000</v>
      </c>
      <c r="Z12">
        <v>1</v>
      </c>
      <c r="AA12">
        <v>0</v>
      </c>
      <c r="AB12">
        <v>0</v>
      </c>
      <c r="AC12">
        <v>0</v>
      </c>
      <c r="AD12">
        <v>0</v>
      </c>
      <c r="AE12">
        <v>0</v>
      </c>
      <c r="AF12">
        <v>0</v>
      </c>
      <c r="AG12">
        <v>0</v>
      </c>
      <c r="AH12">
        <v>0</v>
      </c>
      <c r="AI12">
        <v>0</v>
      </c>
      <c r="AJ12">
        <v>0</v>
      </c>
      <c r="AK12">
        <v>0</v>
      </c>
      <c r="AL12">
        <v>0</v>
      </c>
      <c r="AM12">
        <v>0</v>
      </c>
      <c r="AN12">
        <v>9.29731506849315</v>
      </c>
      <c r="AO12">
        <v>0</v>
      </c>
      <c r="AP12">
        <v>0</v>
      </c>
      <c r="AQ12">
        <v>0</v>
      </c>
      <c r="AR12">
        <v>0</v>
      </c>
      <c r="AS12">
        <v>0</v>
      </c>
      <c r="AT12">
        <v>0</v>
      </c>
      <c r="AU12">
        <v>0</v>
      </c>
      <c r="AV12">
        <v>0</v>
      </c>
      <c r="AW12">
        <v>0</v>
      </c>
      <c r="AX12">
        <v>0</v>
      </c>
      <c r="AY12">
        <v>0</v>
      </c>
      <c r="AZ12">
        <v>0</v>
      </c>
      <c r="BA12">
        <v>0</v>
      </c>
      <c r="BB12">
        <v>0</v>
      </c>
      <c r="BC12">
        <v>0</v>
      </c>
      <c r="BD12">
        <v>0.1</v>
      </c>
      <c r="BE12">
        <v>0</v>
      </c>
      <c r="BF12">
        <v>0</v>
      </c>
      <c r="BG12">
        <v>0</v>
      </c>
      <c r="BH12">
        <v>0</v>
      </c>
      <c r="BI12">
        <v>0</v>
      </c>
      <c r="BJ12">
        <v>0</v>
      </c>
      <c r="BK12">
        <v>0</v>
      </c>
      <c r="BL12">
        <v>0</v>
      </c>
      <c r="BM12">
        <v>0</v>
      </c>
      <c r="BN12">
        <v>0</v>
      </c>
      <c r="BO12">
        <v>0</v>
      </c>
      <c r="BP12">
        <v>0</v>
      </c>
      <c r="BQ12">
        <v>0</v>
      </c>
      <c r="BR12">
        <v>1.5599999999999999E-2</v>
      </c>
      <c r="BS12">
        <v>0</v>
      </c>
      <c r="BT12">
        <v>0</v>
      </c>
      <c r="BU12">
        <v>0</v>
      </c>
      <c r="BV12">
        <v>0</v>
      </c>
      <c r="BW12">
        <v>0</v>
      </c>
      <c r="BX12">
        <v>63.7</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1</v>
      </c>
      <c r="FS12">
        <v>0</v>
      </c>
      <c r="FT12">
        <v>0</v>
      </c>
      <c r="FU12">
        <v>0</v>
      </c>
      <c r="FV12">
        <v>0</v>
      </c>
      <c r="FW12">
        <v>0</v>
      </c>
      <c r="FX12">
        <v>0</v>
      </c>
      <c r="FY12">
        <v>3.7041095890410967</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0.251</v>
      </c>
      <c r="GV12">
        <v>0</v>
      </c>
      <c r="GW12">
        <v>0</v>
      </c>
      <c r="GX12">
        <v>0</v>
      </c>
      <c r="GY12">
        <v>0</v>
      </c>
      <c r="GZ12">
        <v>0</v>
      </c>
      <c r="HA12">
        <v>0</v>
      </c>
      <c r="HB12">
        <v>0</v>
      </c>
      <c r="HC12">
        <v>0</v>
      </c>
      <c r="HD12">
        <v>0</v>
      </c>
      <c r="HE12">
        <v>0</v>
      </c>
      <c r="HF12">
        <v>0</v>
      </c>
      <c r="HG12">
        <v>0</v>
      </c>
      <c r="HH12">
        <v>0</v>
      </c>
      <c r="HI12">
        <v>1.5599999999999999E-2</v>
      </c>
      <c r="HJ12">
        <v>0</v>
      </c>
      <c r="HK12">
        <v>0</v>
      </c>
      <c r="HL12">
        <v>0</v>
      </c>
      <c r="HM12">
        <v>0</v>
      </c>
      <c r="HN12">
        <v>0</v>
      </c>
      <c r="HO12">
        <v>63.7</v>
      </c>
      <c r="HP12">
        <v>0</v>
      </c>
      <c r="HQ12">
        <v>0</v>
      </c>
      <c r="HR12">
        <v>0</v>
      </c>
      <c r="HS12">
        <v>0</v>
      </c>
      <c r="HT12">
        <v>0</v>
      </c>
      <c r="HU12">
        <v>0</v>
      </c>
      <c r="HV12">
        <v>0</v>
      </c>
      <c r="HW12">
        <v>0</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1</v>
      </c>
      <c r="LJ12">
        <v>1</v>
      </c>
      <c r="LK12">
        <v>0</v>
      </c>
      <c r="LL12">
        <v>0</v>
      </c>
      <c r="LM12">
        <v>1</v>
      </c>
      <c r="LN12">
        <v>0.95</v>
      </c>
      <c r="LO12">
        <v>0</v>
      </c>
      <c r="LP12">
        <v>1</v>
      </c>
      <c r="LQ12">
        <v>0.78</v>
      </c>
      <c r="LR12">
        <v>0</v>
      </c>
      <c r="LS12">
        <v>0</v>
      </c>
      <c r="LT12">
        <v>0</v>
      </c>
    </row>
    <row r="13" spans="1:332" ht="15" customHeight="1">
      <c r="A13" t="str">
        <v>CDM AMS II G</v>
      </c>
      <c r="B13" t="str">
        <v>AMS-II.G. ver. 9</v>
      </c>
      <c r="C13">
        <v>10471</v>
      </c>
      <c r="D13" t="str">
        <v>PoA 10471 CPA28</v>
      </c>
      <c r="E13" t="str">
        <v>MR1</v>
      </c>
      <c r="F13" t="str">
        <v>Domestic (2020)</v>
      </c>
      <c r="G13">
        <v>15314</v>
      </c>
      <c r="H13" t="str">
        <v>firewood</v>
      </c>
      <c r="I13">
        <v>15314</v>
      </c>
      <c r="J13">
        <v>3.2472434266327395E-3</v>
      </c>
      <c r="K13">
        <v>0</v>
      </c>
      <c r="L13" t="str">
        <v>cdm_imp_firewood</v>
      </c>
      <c r="M13">
        <v>1</v>
      </c>
      <c r="N13" t="str">
        <v>Asia</v>
      </c>
      <c r="O13" t="str">
        <v>Myanmar</v>
      </c>
      <c r="P13" t="str">
        <v>Ayeyarwaddy</v>
      </c>
      <c r="Q13">
        <v>4.2</v>
      </c>
      <c r="R13">
        <v>0.61499999999999999</v>
      </c>
      <c r="S13">
        <v>0</v>
      </c>
      <c r="T13">
        <v>0.3</v>
      </c>
      <c r="U13">
        <v>18000</v>
      </c>
      <c r="V13">
        <v>0</v>
      </c>
      <c r="W13">
        <v>262</v>
      </c>
      <c r="X13">
        <v>0</v>
      </c>
      <c r="Y13">
        <v>4716000</v>
      </c>
      <c r="Z13">
        <v>1</v>
      </c>
      <c r="AA13">
        <v>0</v>
      </c>
      <c r="AB13">
        <v>0</v>
      </c>
      <c r="AC13">
        <v>0</v>
      </c>
      <c r="AD13">
        <v>0</v>
      </c>
      <c r="AE13">
        <v>0</v>
      </c>
      <c r="AF13">
        <v>0</v>
      </c>
      <c r="AG13">
        <v>0</v>
      </c>
      <c r="AH13">
        <v>0</v>
      </c>
      <c r="AI13">
        <v>0</v>
      </c>
      <c r="AJ13">
        <v>0</v>
      </c>
      <c r="AK13">
        <v>0</v>
      </c>
      <c r="AL13">
        <v>0</v>
      </c>
      <c r="AM13">
        <v>0</v>
      </c>
      <c r="AN13">
        <v>9.29731506849315</v>
      </c>
      <c r="AO13">
        <v>0</v>
      </c>
      <c r="AP13">
        <v>0</v>
      </c>
      <c r="AQ13">
        <v>0</v>
      </c>
      <c r="AR13">
        <v>0</v>
      </c>
      <c r="AS13">
        <v>0</v>
      </c>
      <c r="AT13">
        <v>0</v>
      </c>
      <c r="AU13">
        <v>0</v>
      </c>
      <c r="AV13">
        <v>0</v>
      </c>
      <c r="AW13">
        <v>0</v>
      </c>
      <c r="AX13">
        <v>0</v>
      </c>
      <c r="AY13">
        <v>0</v>
      </c>
      <c r="AZ13">
        <v>0</v>
      </c>
      <c r="BA13">
        <v>0</v>
      </c>
      <c r="BB13">
        <v>0</v>
      </c>
      <c r="BC13">
        <v>0</v>
      </c>
      <c r="BD13">
        <v>0.1</v>
      </c>
      <c r="BE13">
        <v>0</v>
      </c>
      <c r="BF13">
        <v>0</v>
      </c>
      <c r="BG13">
        <v>0</v>
      </c>
      <c r="BH13">
        <v>0</v>
      </c>
      <c r="BI13">
        <v>0</v>
      </c>
      <c r="BJ13">
        <v>0</v>
      </c>
      <c r="BK13">
        <v>0</v>
      </c>
      <c r="BL13">
        <v>0</v>
      </c>
      <c r="BM13">
        <v>0</v>
      </c>
      <c r="BN13">
        <v>0</v>
      </c>
      <c r="BO13">
        <v>0</v>
      </c>
      <c r="BP13">
        <v>0</v>
      </c>
      <c r="BQ13">
        <v>0</v>
      </c>
      <c r="BR13">
        <v>1.5599999999999999E-2</v>
      </c>
      <c r="BS13">
        <v>0</v>
      </c>
      <c r="BT13">
        <v>0</v>
      </c>
      <c r="BU13">
        <v>0</v>
      </c>
      <c r="BV13">
        <v>0</v>
      </c>
      <c r="BW13">
        <v>0</v>
      </c>
      <c r="BX13">
        <v>63.7</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1</v>
      </c>
      <c r="FS13">
        <v>0</v>
      </c>
      <c r="FT13">
        <v>0</v>
      </c>
      <c r="FU13">
        <v>0</v>
      </c>
      <c r="FV13">
        <v>0</v>
      </c>
      <c r="FW13">
        <v>0</v>
      </c>
      <c r="FX13">
        <v>0</v>
      </c>
      <c r="FY13">
        <v>3.7041095890410967</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v>
      </c>
      <c r="GU13">
        <v>0.251</v>
      </c>
      <c r="GV13">
        <v>0</v>
      </c>
      <c r="GW13">
        <v>0</v>
      </c>
      <c r="GX13">
        <v>0</v>
      </c>
      <c r="GY13">
        <v>0</v>
      </c>
      <c r="GZ13">
        <v>0</v>
      </c>
      <c r="HA13">
        <v>0</v>
      </c>
      <c r="HB13">
        <v>0</v>
      </c>
      <c r="HC13">
        <v>0</v>
      </c>
      <c r="HD13">
        <v>0</v>
      </c>
      <c r="HE13">
        <v>0</v>
      </c>
      <c r="HF13">
        <v>0</v>
      </c>
      <c r="HG13">
        <v>0</v>
      </c>
      <c r="HH13">
        <v>0</v>
      </c>
      <c r="HI13">
        <v>1.5599999999999999E-2</v>
      </c>
      <c r="HJ13">
        <v>0</v>
      </c>
      <c r="HK13">
        <v>0</v>
      </c>
      <c r="HL13">
        <v>0</v>
      </c>
      <c r="HM13">
        <v>0</v>
      </c>
      <c r="HN13">
        <v>0</v>
      </c>
      <c r="HO13">
        <v>63.7</v>
      </c>
      <c r="HP13">
        <v>0</v>
      </c>
      <c r="HQ13">
        <v>0</v>
      </c>
      <c r="HR13">
        <v>0</v>
      </c>
      <c r="HS13">
        <v>0</v>
      </c>
      <c r="HT13">
        <v>0</v>
      </c>
      <c r="HU13">
        <v>0</v>
      </c>
      <c r="HV13">
        <v>0</v>
      </c>
      <c r="HW13">
        <v>0</v>
      </c>
      <c r="HX13">
        <v>0</v>
      </c>
      <c r="HY13">
        <v>0</v>
      </c>
      <c r="HZ13">
        <v>0</v>
      </c>
      <c r="IA13">
        <v>0</v>
      </c>
      <c r="IB13">
        <v>0</v>
      </c>
      <c r="IC13">
        <v>0</v>
      </c>
      <c r="ID13">
        <v>0</v>
      </c>
      <c r="IE13">
        <v>0</v>
      </c>
      <c r="IF13">
        <v>0</v>
      </c>
      <c r="IG13">
        <v>0</v>
      </c>
      <c r="IH13">
        <v>0</v>
      </c>
      <c r="II13">
        <v>0</v>
      </c>
      <c r="IJ13">
        <v>0</v>
      </c>
      <c r="IK13">
        <v>0</v>
      </c>
      <c r="IL13">
        <v>0</v>
      </c>
      <c r="IM13">
        <v>0</v>
      </c>
      <c r="IN13">
        <v>0</v>
      </c>
      <c r="IO13">
        <v>0</v>
      </c>
      <c r="IP13">
        <v>0</v>
      </c>
      <c r="IQ13">
        <v>0</v>
      </c>
      <c r="IR13">
        <v>0</v>
      </c>
      <c r="IS13">
        <v>0</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0</v>
      </c>
      <c r="JP13">
        <v>0</v>
      </c>
      <c r="JQ13">
        <v>0</v>
      </c>
      <c r="JR13">
        <v>0</v>
      </c>
      <c r="JS13">
        <v>0</v>
      </c>
      <c r="JT13">
        <v>0</v>
      </c>
      <c r="JU13">
        <v>0</v>
      </c>
      <c r="JV13">
        <v>0</v>
      </c>
      <c r="JW13">
        <v>0</v>
      </c>
      <c r="JX13">
        <v>0</v>
      </c>
      <c r="JY13">
        <v>0</v>
      </c>
      <c r="JZ13">
        <v>0</v>
      </c>
      <c r="KA13">
        <v>0</v>
      </c>
      <c r="KB13">
        <v>0</v>
      </c>
      <c r="KC13">
        <v>0</v>
      </c>
      <c r="KD13">
        <v>0</v>
      </c>
      <c r="KE13">
        <v>0</v>
      </c>
      <c r="KF13">
        <v>0</v>
      </c>
      <c r="KG13">
        <v>0</v>
      </c>
      <c r="KH13">
        <v>0</v>
      </c>
      <c r="KI13">
        <v>0</v>
      </c>
      <c r="KJ13">
        <v>0</v>
      </c>
      <c r="KK13">
        <v>0</v>
      </c>
      <c r="KL13">
        <v>0</v>
      </c>
      <c r="KM13">
        <v>0</v>
      </c>
      <c r="KN13">
        <v>0</v>
      </c>
      <c r="KO13">
        <v>0</v>
      </c>
      <c r="KP13">
        <v>0</v>
      </c>
      <c r="KQ13">
        <v>0</v>
      </c>
      <c r="KR13">
        <v>0</v>
      </c>
      <c r="KS13">
        <v>0</v>
      </c>
      <c r="KT13">
        <v>0</v>
      </c>
      <c r="KU13">
        <v>0</v>
      </c>
      <c r="KV13">
        <v>0</v>
      </c>
      <c r="KW13">
        <v>0</v>
      </c>
      <c r="KX13">
        <v>0</v>
      </c>
      <c r="KY13">
        <v>0</v>
      </c>
      <c r="KZ13">
        <v>0</v>
      </c>
      <c r="LA13">
        <v>0</v>
      </c>
      <c r="LB13">
        <v>0</v>
      </c>
      <c r="LC13">
        <v>0</v>
      </c>
      <c r="LD13">
        <v>0</v>
      </c>
      <c r="LE13">
        <v>0</v>
      </c>
      <c r="LF13">
        <v>0</v>
      </c>
      <c r="LG13">
        <v>0</v>
      </c>
      <c r="LH13">
        <v>0</v>
      </c>
      <c r="LI13">
        <v>1</v>
      </c>
      <c r="LJ13">
        <v>1</v>
      </c>
      <c r="LK13">
        <v>0</v>
      </c>
      <c r="LL13">
        <v>0</v>
      </c>
      <c r="LM13">
        <v>1</v>
      </c>
      <c r="LN13">
        <v>0.95</v>
      </c>
      <c r="LO13">
        <v>0</v>
      </c>
      <c r="LP13">
        <v>1</v>
      </c>
      <c r="LQ13">
        <v>0.78</v>
      </c>
      <c r="LR13">
        <v>0</v>
      </c>
      <c r="LS13">
        <v>0</v>
      </c>
      <c r="LT13">
        <v>0</v>
      </c>
    </row>
    <row r="14" spans="1:332" ht="15" customHeight="1">
      <c r="A14" t="str">
        <v>CDM AMS II G</v>
      </c>
      <c r="B14" t="str">
        <v>AMS-II.G. ver. 9</v>
      </c>
      <c r="C14">
        <v>10471</v>
      </c>
      <c r="D14" t="str">
        <v>PoA 10471 CPA29</v>
      </c>
      <c r="E14" t="str">
        <v>MR1</v>
      </c>
      <c r="F14" t="str">
        <v>Domestic (2020)</v>
      </c>
      <c r="G14">
        <v>15314</v>
      </c>
      <c r="H14" t="str">
        <v>firewood</v>
      </c>
      <c r="I14">
        <v>15314</v>
      </c>
      <c r="J14">
        <v>3.2472434266327395E-3</v>
      </c>
      <c r="K14">
        <v>0</v>
      </c>
      <c r="L14" t="str">
        <v>cdm_imp_firewood</v>
      </c>
      <c r="M14">
        <v>1</v>
      </c>
      <c r="N14" t="str">
        <v>Asia</v>
      </c>
      <c r="O14" t="str">
        <v>Myanmar</v>
      </c>
      <c r="P14" t="str">
        <v>Ayeyarwaddy</v>
      </c>
      <c r="Q14">
        <v>4.2</v>
      </c>
      <c r="R14">
        <v>0.61499999999999999</v>
      </c>
      <c r="S14">
        <v>0</v>
      </c>
      <c r="T14">
        <v>0.3</v>
      </c>
      <c r="U14">
        <v>18000</v>
      </c>
      <c r="V14">
        <v>0</v>
      </c>
      <c r="W14">
        <v>262</v>
      </c>
      <c r="X14">
        <v>0</v>
      </c>
      <c r="Y14">
        <v>4716000</v>
      </c>
      <c r="Z14">
        <v>1</v>
      </c>
      <c r="AA14">
        <v>0</v>
      </c>
      <c r="AB14">
        <v>0</v>
      </c>
      <c r="AC14">
        <v>0</v>
      </c>
      <c r="AD14">
        <v>0</v>
      </c>
      <c r="AE14">
        <v>0</v>
      </c>
      <c r="AF14">
        <v>0</v>
      </c>
      <c r="AG14">
        <v>0</v>
      </c>
      <c r="AH14">
        <v>0</v>
      </c>
      <c r="AI14">
        <v>0</v>
      </c>
      <c r="AJ14">
        <v>0</v>
      </c>
      <c r="AK14">
        <v>0</v>
      </c>
      <c r="AL14">
        <v>0</v>
      </c>
      <c r="AM14">
        <v>0</v>
      </c>
      <c r="AN14">
        <v>9.29731506849315</v>
      </c>
      <c r="AO14">
        <v>0</v>
      </c>
      <c r="AP14">
        <v>0</v>
      </c>
      <c r="AQ14">
        <v>0</v>
      </c>
      <c r="AR14">
        <v>0</v>
      </c>
      <c r="AS14">
        <v>0</v>
      </c>
      <c r="AT14">
        <v>0</v>
      </c>
      <c r="AU14">
        <v>0</v>
      </c>
      <c r="AV14">
        <v>0</v>
      </c>
      <c r="AW14">
        <v>0</v>
      </c>
      <c r="AX14">
        <v>0</v>
      </c>
      <c r="AY14">
        <v>0</v>
      </c>
      <c r="AZ14">
        <v>0</v>
      </c>
      <c r="BA14">
        <v>0</v>
      </c>
      <c r="BB14">
        <v>0</v>
      </c>
      <c r="BC14">
        <v>0</v>
      </c>
      <c r="BD14">
        <v>0.1</v>
      </c>
      <c r="BE14">
        <v>0</v>
      </c>
      <c r="BF14">
        <v>0</v>
      </c>
      <c r="BG14">
        <v>0</v>
      </c>
      <c r="BH14">
        <v>0</v>
      </c>
      <c r="BI14">
        <v>0</v>
      </c>
      <c r="BJ14">
        <v>0</v>
      </c>
      <c r="BK14">
        <v>0</v>
      </c>
      <c r="BL14">
        <v>0</v>
      </c>
      <c r="BM14">
        <v>0</v>
      </c>
      <c r="BN14">
        <v>0</v>
      </c>
      <c r="BO14">
        <v>0</v>
      </c>
      <c r="BP14">
        <v>0</v>
      </c>
      <c r="BQ14">
        <v>0</v>
      </c>
      <c r="BR14">
        <v>1.5599999999999999E-2</v>
      </c>
      <c r="BS14">
        <v>0</v>
      </c>
      <c r="BT14">
        <v>0</v>
      </c>
      <c r="BU14">
        <v>0</v>
      </c>
      <c r="BV14">
        <v>0</v>
      </c>
      <c r="BW14">
        <v>0</v>
      </c>
      <c r="BX14">
        <v>63.7</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1</v>
      </c>
      <c r="FS14">
        <v>0</v>
      </c>
      <c r="FT14">
        <v>0</v>
      </c>
      <c r="FU14">
        <v>0</v>
      </c>
      <c r="FV14">
        <v>0</v>
      </c>
      <c r="FW14">
        <v>0</v>
      </c>
      <c r="FX14">
        <v>0</v>
      </c>
      <c r="FY14">
        <v>3.7041095890410967</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v>
      </c>
      <c r="GU14">
        <v>0.251</v>
      </c>
      <c r="GV14">
        <v>0</v>
      </c>
      <c r="GW14">
        <v>0</v>
      </c>
      <c r="GX14">
        <v>0</v>
      </c>
      <c r="GY14">
        <v>0</v>
      </c>
      <c r="GZ14">
        <v>0</v>
      </c>
      <c r="HA14">
        <v>0</v>
      </c>
      <c r="HB14">
        <v>0</v>
      </c>
      <c r="HC14">
        <v>0</v>
      </c>
      <c r="HD14">
        <v>0</v>
      </c>
      <c r="HE14">
        <v>0</v>
      </c>
      <c r="HF14">
        <v>0</v>
      </c>
      <c r="HG14">
        <v>0</v>
      </c>
      <c r="HH14">
        <v>0</v>
      </c>
      <c r="HI14">
        <v>1.5599999999999999E-2</v>
      </c>
      <c r="HJ14">
        <v>0</v>
      </c>
      <c r="HK14">
        <v>0</v>
      </c>
      <c r="HL14">
        <v>0</v>
      </c>
      <c r="HM14">
        <v>0</v>
      </c>
      <c r="HN14">
        <v>0</v>
      </c>
      <c r="HO14">
        <v>63.7</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0</v>
      </c>
      <c r="LI14">
        <v>1</v>
      </c>
      <c r="LJ14">
        <v>1</v>
      </c>
      <c r="LK14">
        <v>0</v>
      </c>
      <c r="LL14">
        <v>0</v>
      </c>
      <c r="LM14">
        <v>1</v>
      </c>
      <c r="LN14">
        <v>0.95</v>
      </c>
      <c r="LO14">
        <v>0</v>
      </c>
      <c r="LP14">
        <v>1</v>
      </c>
      <c r="LQ14">
        <v>0.78</v>
      </c>
      <c r="LR14">
        <v>0</v>
      </c>
      <c r="LS14">
        <v>0</v>
      </c>
      <c r="LT14">
        <v>0</v>
      </c>
    </row>
    <row r="15" spans="1:332" ht="15" customHeight="1">
      <c r="A15" t="str">
        <v>CDM AMS II G</v>
      </c>
      <c r="B15" t="str">
        <v>AMS-II.G. ver. 9</v>
      </c>
      <c r="C15">
        <v>10471</v>
      </c>
      <c r="D15" t="str">
        <v>PoA 10471 CPA30</v>
      </c>
      <c r="E15" t="str">
        <v>MR1</v>
      </c>
      <c r="F15" t="str">
        <v>Domestic (2020)</v>
      </c>
      <c r="G15">
        <v>15314</v>
      </c>
      <c r="H15" t="str">
        <v>firewood</v>
      </c>
      <c r="I15">
        <v>15314</v>
      </c>
      <c r="J15">
        <v>3.2472434266327395E-3</v>
      </c>
      <c r="K15">
        <v>0</v>
      </c>
      <c r="L15" t="str">
        <v>cdm_imp_firewood</v>
      </c>
      <c r="M15">
        <v>1</v>
      </c>
      <c r="N15" t="str">
        <v>Asia</v>
      </c>
      <c r="O15" t="str">
        <v>Myanmar</v>
      </c>
      <c r="P15" t="str">
        <v>Ayeyarwaddy</v>
      </c>
      <c r="Q15">
        <v>4.2</v>
      </c>
      <c r="R15">
        <v>0.61499999999999999</v>
      </c>
      <c r="S15">
        <v>0</v>
      </c>
      <c r="T15">
        <v>0.3</v>
      </c>
      <c r="U15">
        <v>18000</v>
      </c>
      <c r="V15">
        <v>0</v>
      </c>
      <c r="W15">
        <v>262</v>
      </c>
      <c r="X15">
        <v>0</v>
      </c>
      <c r="Y15">
        <v>4716000</v>
      </c>
      <c r="Z15">
        <v>1</v>
      </c>
      <c r="AA15">
        <v>0</v>
      </c>
      <c r="AB15">
        <v>0</v>
      </c>
      <c r="AC15">
        <v>0</v>
      </c>
      <c r="AD15">
        <v>0</v>
      </c>
      <c r="AE15">
        <v>0</v>
      </c>
      <c r="AF15">
        <v>0</v>
      </c>
      <c r="AG15">
        <v>0</v>
      </c>
      <c r="AH15">
        <v>0</v>
      </c>
      <c r="AI15">
        <v>0</v>
      </c>
      <c r="AJ15">
        <v>0</v>
      </c>
      <c r="AK15">
        <v>0</v>
      </c>
      <c r="AL15">
        <v>0</v>
      </c>
      <c r="AM15">
        <v>0</v>
      </c>
      <c r="AN15">
        <v>9.29731506849315</v>
      </c>
      <c r="AO15">
        <v>0</v>
      </c>
      <c r="AP15">
        <v>0</v>
      </c>
      <c r="AQ15">
        <v>0</v>
      </c>
      <c r="AR15">
        <v>0</v>
      </c>
      <c r="AS15">
        <v>0</v>
      </c>
      <c r="AT15">
        <v>0</v>
      </c>
      <c r="AU15">
        <v>0</v>
      </c>
      <c r="AV15">
        <v>0</v>
      </c>
      <c r="AW15">
        <v>0</v>
      </c>
      <c r="AX15">
        <v>0</v>
      </c>
      <c r="AY15">
        <v>0</v>
      </c>
      <c r="AZ15">
        <v>0</v>
      </c>
      <c r="BA15">
        <v>0</v>
      </c>
      <c r="BB15">
        <v>0</v>
      </c>
      <c r="BC15">
        <v>0</v>
      </c>
      <c r="BD15">
        <v>0.1</v>
      </c>
      <c r="BE15">
        <v>0</v>
      </c>
      <c r="BF15">
        <v>0</v>
      </c>
      <c r="BG15">
        <v>0</v>
      </c>
      <c r="BH15">
        <v>0</v>
      </c>
      <c r="BI15">
        <v>0</v>
      </c>
      <c r="BJ15">
        <v>0</v>
      </c>
      <c r="BK15">
        <v>0</v>
      </c>
      <c r="BL15">
        <v>0</v>
      </c>
      <c r="BM15">
        <v>0</v>
      </c>
      <c r="BN15">
        <v>0</v>
      </c>
      <c r="BO15">
        <v>0</v>
      </c>
      <c r="BP15">
        <v>0</v>
      </c>
      <c r="BQ15">
        <v>0</v>
      </c>
      <c r="BR15">
        <v>1.5599999999999999E-2</v>
      </c>
      <c r="BS15">
        <v>0</v>
      </c>
      <c r="BT15">
        <v>0</v>
      </c>
      <c r="BU15">
        <v>0</v>
      </c>
      <c r="BV15">
        <v>0</v>
      </c>
      <c r="BW15">
        <v>0</v>
      </c>
      <c r="BX15">
        <v>63.7</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1</v>
      </c>
      <c r="FS15">
        <v>0</v>
      </c>
      <c r="FT15">
        <v>0</v>
      </c>
      <c r="FU15">
        <v>0</v>
      </c>
      <c r="FV15">
        <v>0</v>
      </c>
      <c r="FW15">
        <v>0</v>
      </c>
      <c r="FX15">
        <v>0</v>
      </c>
      <c r="FY15">
        <v>3.7041095890410967</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0.251</v>
      </c>
      <c r="GV15">
        <v>0</v>
      </c>
      <c r="GW15">
        <v>0</v>
      </c>
      <c r="GX15">
        <v>0</v>
      </c>
      <c r="GY15">
        <v>0</v>
      </c>
      <c r="GZ15">
        <v>0</v>
      </c>
      <c r="HA15">
        <v>0</v>
      </c>
      <c r="HB15">
        <v>0</v>
      </c>
      <c r="HC15">
        <v>0</v>
      </c>
      <c r="HD15">
        <v>0</v>
      </c>
      <c r="HE15">
        <v>0</v>
      </c>
      <c r="HF15">
        <v>0</v>
      </c>
      <c r="HG15">
        <v>0</v>
      </c>
      <c r="HH15">
        <v>0</v>
      </c>
      <c r="HI15">
        <v>1.5599999999999999E-2</v>
      </c>
      <c r="HJ15">
        <v>0</v>
      </c>
      <c r="HK15">
        <v>0</v>
      </c>
      <c r="HL15">
        <v>0</v>
      </c>
      <c r="HM15">
        <v>0</v>
      </c>
      <c r="HN15">
        <v>0</v>
      </c>
      <c r="HO15">
        <v>63.7</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0</v>
      </c>
      <c r="KQ15">
        <v>0</v>
      </c>
      <c r="KR15">
        <v>0</v>
      </c>
      <c r="KS15">
        <v>0</v>
      </c>
      <c r="KT15">
        <v>0</v>
      </c>
      <c r="KU15">
        <v>0</v>
      </c>
      <c r="KV15">
        <v>0</v>
      </c>
      <c r="KW15">
        <v>0</v>
      </c>
      <c r="KX15">
        <v>0</v>
      </c>
      <c r="KY15">
        <v>0</v>
      </c>
      <c r="KZ15">
        <v>0</v>
      </c>
      <c r="LA15">
        <v>0</v>
      </c>
      <c r="LB15">
        <v>0</v>
      </c>
      <c r="LC15">
        <v>0</v>
      </c>
      <c r="LD15">
        <v>0</v>
      </c>
      <c r="LE15">
        <v>0</v>
      </c>
      <c r="LF15">
        <v>0</v>
      </c>
      <c r="LG15">
        <v>0</v>
      </c>
      <c r="LH15">
        <v>0</v>
      </c>
      <c r="LI15">
        <v>1</v>
      </c>
      <c r="LJ15">
        <v>1</v>
      </c>
      <c r="LK15">
        <v>0</v>
      </c>
      <c r="LL15">
        <v>0</v>
      </c>
      <c r="LM15">
        <v>1</v>
      </c>
      <c r="LN15">
        <v>0.95</v>
      </c>
      <c r="LO15">
        <v>0</v>
      </c>
      <c r="LP15">
        <v>1</v>
      </c>
      <c r="LQ15">
        <v>0.78</v>
      </c>
      <c r="LR15">
        <v>0</v>
      </c>
      <c r="LS15">
        <v>0</v>
      </c>
      <c r="LT15">
        <v>0</v>
      </c>
    </row>
    <row r="16" spans="1:332" ht="15" customHeight="1">
      <c r="A16" t="str">
        <v>CDM AMS II G</v>
      </c>
      <c r="B16" t="str">
        <v>AMS-II.G. ver. 9</v>
      </c>
      <c r="C16">
        <v>10471</v>
      </c>
      <c r="D16" t="str">
        <v>PoA 10471 CPA31</v>
      </c>
      <c r="E16" t="str">
        <v>MR1</v>
      </c>
      <c r="F16" t="str">
        <v>Domestic (2020)</v>
      </c>
      <c r="G16">
        <v>15314</v>
      </c>
      <c r="H16" t="str">
        <v>firewood</v>
      </c>
      <c r="I16">
        <v>15314</v>
      </c>
      <c r="J16">
        <v>3.2472434266327395E-3</v>
      </c>
      <c r="K16">
        <v>0</v>
      </c>
      <c r="L16" t="str">
        <v>cdm_imp_firewood</v>
      </c>
      <c r="M16">
        <v>1</v>
      </c>
      <c r="N16" t="str">
        <v>Asia</v>
      </c>
      <c r="O16" t="str">
        <v>Myanmar</v>
      </c>
      <c r="P16" t="str">
        <v>Ayeyarwaddy</v>
      </c>
      <c r="Q16">
        <v>4.2</v>
      </c>
      <c r="R16">
        <v>0.61499999999999999</v>
      </c>
      <c r="S16">
        <v>0</v>
      </c>
      <c r="T16">
        <v>0.3</v>
      </c>
      <c r="U16">
        <v>18000</v>
      </c>
      <c r="V16">
        <v>0</v>
      </c>
      <c r="W16">
        <v>262</v>
      </c>
      <c r="X16">
        <v>0</v>
      </c>
      <c r="Y16">
        <v>4716000</v>
      </c>
      <c r="Z16">
        <v>1</v>
      </c>
      <c r="AA16">
        <v>0</v>
      </c>
      <c r="AB16">
        <v>0</v>
      </c>
      <c r="AC16">
        <v>0</v>
      </c>
      <c r="AD16">
        <v>0</v>
      </c>
      <c r="AE16">
        <v>0</v>
      </c>
      <c r="AF16">
        <v>0</v>
      </c>
      <c r="AG16">
        <v>0</v>
      </c>
      <c r="AH16">
        <v>0</v>
      </c>
      <c r="AI16">
        <v>0</v>
      </c>
      <c r="AJ16">
        <v>0</v>
      </c>
      <c r="AK16">
        <v>0</v>
      </c>
      <c r="AL16">
        <v>0</v>
      </c>
      <c r="AM16">
        <v>0</v>
      </c>
      <c r="AN16">
        <v>9.29731506849315</v>
      </c>
      <c r="AO16">
        <v>0</v>
      </c>
      <c r="AP16">
        <v>0</v>
      </c>
      <c r="AQ16">
        <v>0</v>
      </c>
      <c r="AR16">
        <v>0</v>
      </c>
      <c r="AS16">
        <v>0</v>
      </c>
      <c r="AT16">
        <v>0</v>
      </c>
      <c r="AU16">
        <v>0</v>
      </c>
      <c r="AV16">
        <v>0</v>
      </c>
      <c r="AW16">
        <v>0</v>
      </c>
      <c r="AX16">
        <v>0</v>
      </c>
      <c r="AY16">
        <v>0</v>
      </c>
      <c r="AZ16">
        <v>0</v>
      </c>
      <c r="BA16">
        <v>0</v>
      </c>
      <c r="BB16">
        <v>0</v>
      </c>
      <c r="BC16">
        <v>0</v>
      </c>
      <c r="BD16">
        <v>0.1</v>
      </c>
      <c r="BE16">
        <v>0</v>
      </c>
      <c r="BF16">
        <v>0</v>
      </c>
      <c r="BG16">
        <v>0</v>
      </c>
      <c r="BH16">
        <v>0</v>
      </c>
      <c r="BI16">
        <v>0</v>
      </c>
      <c r="BJ16">
        <v>0</v>
      </c>
      <c r="BK16">
        <v>0</v>
      </c>
      <c r="BL16">
        <v>0</v>
      </c>
      <c r="BM16">
        <v>0</v>
      </c>
      <c r="BN16">
        <v>0</v>
      </c>
      <c r="BO16">
        <v>0</v>
      </c>
      <c r="BP16">
        <v>0</v>
      </c>
      <c r="BQ16">
        <v>0</v>
      </c>
      <c r="BR16">
        <v>1.5599999999999999E-2</v>
      </c>
      <c r="BS16">
        <v>0</v>
      </c>
      <c r="BT16">
        <v>0</v>
      </c>
      <c r="BU16">
        <v>0</v>
      </c>
      <c r="BV16">
        <v>0</v>
      </c>
      <c r="BW16">
        <v>0</v>
      </c>
      <c r="BX16">
        <v>63.7</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1</v>
      </c>
      <c r="FS16">
        <v>0</v>
      </c>
      <c r="FT16">
        <v>0</v>
      </c>
      <c r="FU16">
        <v>0</v>
      </c>
      <c r="FV16">
        <v>0</v>
      </c>
      <c r="FW16">
        <v>0</v>
      </c>
      <c r="FX16">
        <v>0</v>
      </c>
      <c r="FY16">
        <v>3.7041095890410967</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0.251</v>
      </c>
      <c r="GV16">
        <v>0</v>
      </c>
      <c r="GW16">
        <v>0</v>
      </c>
      <c r="GX16">
        <v>0</v>
      </c>
      <c r="GY16">
        <v>0</v>
      </c>
      <c r="GZ16">
        <v>0</v>
      </c>
      <c r="HA16">
        <v>0</v>
      </c>
      <c r="HB16">
        <v>0</v>
      </c>
      <c r="HC16">
        <v>0</v>
      </c>
      <c r="HD16">
        <v>0</v>
      </c>
      <c r="HE16">
        <v>0</v>
      </c>
      <c r="HF16">
        <v>0</v>
      </c>
      <c r="HG16">
        <v>0</v>
      </c>
      <c r="HH16">
        <v>0</v>
      </c>
      <c r="HI16">
        <v>1.5599999999999999E-2</v>
      </c>
      <c r="HJ16">
        <v>0</v>
      </c>
      <c r="HK16">
        <v>0</v>
      </c>
      <c r="HL16">
        <v>0</v>
      </c>
      <c r="HM16">
        <v>0</v>
      </c>
      <c r="HN16">
        <v>0</v>
      </c>
      <c r="HO16">
        <v>63.7</v>
      </c>
      <c r="HP16">
        <v>0</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0</v>
      </c>
      <c r="LI16">
        <v>1</v>
      </c>
      <c r="LJ16">
        <v>1</v>
      </c>
      <c r="LK16">
        <v>0</v>
      </c>
      <c r="LL16">
        <v>0</v>
      </c>
      <c r="LM16">
        <v>1</v>
      </c>
      <c r="LN16">
        <v>0.95</v>
      </c>
      <c r="LO16">
        <v>0</v>
      </c>
      <c r="LP16">
        <v>1</v>
      </c>
      <c r="LQ16">
        <v>0.78</v>
      </c>
      <c r="LR16">
        <v>0</v>
      </c>
      <c r="LS16">
        <v>0</v>
      </c>
      <c r="LT16">
        <v>0</v>
      </c>
    </row>
    <row r="17" spans="1:332" ht="15" customHeight="1">
      <c r="A17" t="str">
        <v>CDM AMS II G</v>
      </c>
      <c r="B17" t="str">
        <v>AMS-II.G. ver. 9</v>
      </c>
      <c r="C17">
        <v>10471</v>
      </c>
      <c r="D17" t="str">
        <v>PoA 10471 CPA32</v>
      </c>
      <c r="E17" t="str">
        <v>MR1</v>
      </c>
      <c r="F17" t="str">
        <v>Domestic (2020)</v>
      </c>
      <c r="G17">
        <v>15314</v>
      </c>
      <c r="H17" t="str">
        <v>firewood</v>
      </c>
      <c r="I17">
        <v>15314</v>
      </c>
      <c r="J17">
        <v>3.2472434266327395E-3</v>
      </c>
      <c r="K17">
        <v>0</v>
      </c>
      <c r="L17" t="str">
        <v>cdm_imp_firewood</v>
      </c>
      <c r="M17">
        <v>1</v>
      </c>
      <c r="N17" t="str">
        <v>Asia</v>
      </c>
      <c r="O17" t="str">
        <v>Myanmar</v>
      </c>
      <c r="P17" t="str">
        <v>Ayeyarwaddy</v>
      </c>
      <c r="Q17">
        <v>4.2</v>
      </c>
      <c r="R17">
        <v>0.61499999999999999</v>
      </c>
      <c r="S17">
        <v>0</v>
      </c>
      <c r="T17">
        <v>0.3</v>
      </c>
      <c r="U17">
        <v>18000</v>
      </c>
      <c r="V17">
        <v>0</v>
      </c>
      <c r="W17">
        <v>262</v>
      </c>
      <c r="X17">
        <v>0</v>
      </c>
      <c r="Y17">
        <v>4716000</v>
      </c>
      <c r="Z17">
        <v>1</v>
      </c>
      <c r="AA17">
        <v>0</v>
      </c>
      <c r="AB17">
        <v>0</v>
      </c>
      <c r="AC17">
        <v>0</v>
      </c>
      <c r="AD17">
        <v>0</v>
      </c>
      <c r="AE17">
        <v>0</v>
      </c>
      <c r="AF17">
        <v>0</v>
      </c>
      <c r="AG17">
        <v>0</v>
      </c>
      <c r="AH17">
        <v>0</v>
      </c>
      <c r="AI17">
        <v>0</v>
      </c>
      <c r="AJ17">
        <v>0</v>
      </c>
      <c r="AK17">
        <v>0</v>
      </c>
      <c r="AL17">
        <v>0</v>
      </c>
      <c r="AM17">
        <v>0</v>
      </c>
      <c r="AN17">
        <v>9.29731506849315</v>
      </c>
      <c r="AO17">
        <v>0</v>
      </c>
      <c r="AP17">
        <v>0</v>
      </c>
      <c r="AQ17">
        <v>0</v>
      </c>
      <c r="AR17">
        <v>0</v>
      </c>
      <c r="AS17">
        <v>0</v>
      </c>
      <c r="AT17">
        <v>0</v>
      </c>
      <c r="AU17">
        <v>0</v>
      </c>
      <c r="AV17">
        <v>0</v>
      </c>
      <c r="AW17">
        <v>0</v>
      </c>
      <c r="AX17">
        <v>0</v>
      </c>
      <c r="AY17">
        <v>0</v>
      </c>
      <c r="AZ17">
        <v>0</v>
      </c>
      <c r="BA17">
        <v>0</v>
      </c>
      <c r="BB17">
        <v>0</v>
      </c>
      <c r="BC17">
        <v>0</v>
      </c>
      <c r="BD17">
        <v>0.1</v>
      </c>
      <c r="BE17">
        <v>0</v>
      </c>
      <c r="BF17">
        <v>0</v>
      </c>
      <c r="BG17">
        <v>0</v>
      </c>
      <c r="BH17">
        <v>0</v>
      </c>
      <c r="BI17">
        <v>0</v>
      </c>
      <c r="BJ17">
        <v>0</v>
      </c>
      <c r="BK17">
        <v>0</v>
      </c>
      <c r="BL17">
        <v>0</v>
      </c>
      <c r="BM17">
        <v>0</v>
      </c>
      <c r="BN17">
        <v>0</v>
      </c>
      <c r="BO17">
        <v>0</v>
      </c>
      <c r="BP17">
        <v>0</v>
      </c>
      <c r="BQ17">
        <v>0</v>
      </c>
      <c r="BR17">
        <v>1.5599999999999999E-2</v>
      </c>
      <c r="BS17">
        <v>0</v>
      </c>
      <c r="BT17">
        <v>0</v>
      </c>
      <c r="BU17">
        <v>0</v>
      </c>
      <c r="BV17">
        <v>0</v>
      </c>
      <c r="BW17">
        <v>0</v>
      </c>
      <c r="BX17">
        <v>63.7</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1</v>
      </c>
      <c r="FS17">
        <v>0</v>
      </c>
      <c r="FT17">
        <v>0</v>
      </c>
      <c r="FU17">
        <v>0</v>
      </c>
      <c r="FV17">
        <v>0</v>
      </c>
      <c r="FW17">
        <v>0</v>
      </c>
      <c r="FX17">
        <v>0</v>
      </c>
      <c r="FY17">
        <v>3.7041095890410967</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v>
      </c>
      <c r="GU17">
        <v>0.251</v>
      </c>
      <c r="GV17">
        <v>0</v>
      </c>
      <c r="GW17">
        <v>0</v>
      </c>
      <c r="GX17">
        <v>0</v>
      </c>
      <c r="GY17">
        <v>0</v>
      </c>
      <c r="GZ17">
        <v>0</v>
      </c>
      <c r="HA17">
        <v>0</v>
      </c>
      <c r="HB17">
        <v>0</v>
      </c>
      <c r="HC17">
        <v>0</v>
      </c>
      <c r="HD17">
        <v>0</v>
      </c>
      <c r="HE17">
        <v>0</v>
      </c>
      <c r="HF17">
        <v>0</v>
      </c>
      <c r="HG17">
        <v>0</v>
      </c>
      <c r="HH17">
        <v>0</v>
      </c>
      <c r="HI17">
        <v>1.5599999999999999E-2</v>
      </c>
      <c r="HJ17">
        <v>0</v>
      </c>
      <c r="HK17">
        <v>0</v>
      </c>
      <c r="HL17">
        <v>0</v>
      </c>
      <c r="HM17">
        <v>0</v>
      </c>
      <c r="HN17">
        <v>0</v>
      </c>
      <c r="HO17">
        <v>63.7</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0</v>
      </c>
      <c r="KE17">
        <v>0</v>
      </c>
      <c r="KF17">
        <v>0</v>
      </c>
      <c r="KG17">
        <v>0</v>
      </c>
      <c r="KH17">
        <v>0</v>
      </c>
      <c r="KI17">
        <v>0</v>
      </c>
      <c r="KJ17">
        <v>0</v>
      </c>
      <c r="KK17">
        <v>0</v>
      </c>
      <c r="KL17">
        <v>0</v>
      </c>
      <c r="KM17">
        <v>0</v>
      </c>
      <c r="KN17">
        <v>0</v>
      </c>
      <c r="KO17">
        <v>0</v>
      </c>
      <c r="KP17">
        <v>0</v>
      </c>
      <c r="KQ17">
        <v>0</v>
      </c>
      <c r="KR17">
        <v>0</v>
      </c>
      <c r="KS17">
        <v>0</v>
      </c>
      <c r="KT17">
        <v>0</v>
      </c>
      <c r="KU17">
        <v>0</v>
      </c>
      <c r="KV17">
        <v>0</v>
      </c>
      <c r="KW17">
        <v>0</v>
      </c>
      <c r="KX17">
        <v>0</v>
      </c>
      <c r="KY17">
        <v>0</v>
      </c>
      <c r="KZ17">
        <v>0</v>
      </c>
      <c r="LA17">
        <v>0</v>
      </c>
      <c r="LB17">
        <v>0</v>
      </c>
      <c r="LC17">
        <v>0</v>
      </c>
      <c r="LD17">
        <v>0</v>
      </c>
      <c r="LE17">
        <v>0</v>
      </c>
      <c r="LF17">
        <v>0</v>
      </c>
      <c r="LG17">
        <v>0</v>
      </c>
      <c r="LH17">
        <v>0</v>
      </c>
      <c r="LI17">
        <v>1</v>
      </c>
      <c r="LJ17">
        <v>1</v>
      </c>
      <c r="LK17">
        <v>0</v>
      </c>
      <c r="LL17">
        <v>0</v>
      </c>
      <c r="LM17">
        <v>1</v>
      </c>
      <c r="LN17">
        <v>0.95</v>
      </c>
      <c r="LO17">
        <v>0</v>
      </c>
      <c r="LP17">
        <v>1</v>
      </c>
      <c r="LQ17">
        <v>0.78</v>
      </c>
      <c r="LR17">
        <v>0</v>
      </c>
      <c r="LS17">
        <v>0</v>
      </c>
      <c r="LT17">
        <v>0</v>
      </c>
    </row>
    <row r="18" spans="1:332" ht="15" customHeight="1">
      <c r="A18" t="str">
        <v>CDM AMS II G</v>
      </c>
      <c r="B18" t="str">
        <v>AMS-II.G. ver. 9</v>
      </c>
      <c r="C18">
        <v>10471</v>
      </c>
      <c r="D18" t="str">
        <v>PoA 10471 CPA33</v>
      </c>
      <c r="E18" t="str">
        <v>MR1</v>
      </c>
      <c r="F18" t="str">
        <v>Domestic (2020)</v>
      </c>
      <c r="G18">
        <v>15314</v>
      </c>
      <c r="H18" t="str">
        <v>firewood</v>
      </c>
      <c r="I18">
        <v>15314</v>
      </c>
      <c r="J18">
        <v>3.2472434266327395E-3</v>
      </c>
      <c r="K18">
        <v>0</v>
      </c>
      <c r="L18" t="str">
        <v>cdm_imp_firewood</v>
      </c>
      <c r="M18">
        <v>1</v>
      </c>
      <c r="N18" t="str">
        <v>Asia</v>
      </c>
      <c r="O18" t="str">
        <v>Myanmar</v>
      </c>
      <c r="P18" t="str">
        <v>Ayeyarwaddy</v>
      </c>
      <c r="Q18">
        <v>4.2</v>
      </c>
      <c r="R18">
        <v>0.61499999999999999</v>
      </c>
      <c r="S18">
        <v>0</v>
      </c>
      <c r="T18">
        <v>0.3</v>
      </c>
      <c r="U18">
        <v>18000</v>
      </c>
      <c r="V18">
        <v>0</v>
      </c>
      <c r="W18">
        <v>262</v>
      </c>
      <c r="X18">
        <v>0</v>
      </c>
      <c r="Y18">
        <v>4716000</v>
      </c>
      <c r="Z18">
        <v>1</v>
      </c>
      <c r="AA18">
        <v>0</v>
      </c>
      <c r="AB18">
        <v>0</v>
      </c>
      <c r="AC18">
        <v>0</v>
      </c>
      <c r="AD18">
        <v>0</v>
      </c>
      <c r="AE18">
        <v>0</v>
      </c>
      <c r="AF18">
        <v>0</v>
      </c>
      <c r="AG18">
        <v>0</v>
      </c>
      <c r="AH18">
        <v>0</v>
      </c>
      <c r="AI18">
        <v>0</v>
      </c>
      <c r="AJ18">
        <v>0</v>
      </c>
      <c r="AK18">
        <v>0</v>
      </c>
      <c r="AL18">
        <v>0</v>
      </c>
      <c r="AM18">
        <v>0</v>
      </c>
      <c r="AN18">
        <v>9.29731506849315</v>
      </c>
      <c r="AO18">
        <v>0</v>
      </c>
      <c r="AP18">
        <v>0</v>
      </c>
      <c r="AQ18">
        <v>0</v>
      </c>
      <c r="AR18">
        <v>0</v>
      </c>
      <c r="AS18">
        <v>0</v>
      </c>
      <c r="AT18">
        <v>0</v>
      </c>
      <c r="AU18">
        <v>0</v>
      </c>
      <c r="AV18">
        <v>0</v>
      </c>
      <c r="AW18">
        <v>0</v>
      </c>
      <c r="AX18">
        <v>0</v>
      </c>
      <c r="AY18">
        <v>0</v>
      </c>
      <c r="AZ18">
        <v>0</v>
      </c>
      <c r="BA18">
        <v>0</v>
      </c>
      <c r="BB18">
        <v>0</v>
      </c>
      <c r="BC18">
        <v>0</v>
      </c>
      <c r="BD18">
        <v>0.1</v>
      </c>
      <c r="BE18">
        <v>0</v>
      </c>
      <c r="BF18">
        <v>0</v>
      </c>
      <c r="BG18">
        <v>0</v>
      </c>
      <c r="BH18">
        <v>0</v>
      </c>
      <c r="BI18">
        <v>0</v>
      </c>
      <c r="BJ18">
        <v>0</v>
      </c>
      <c r="BK18">
        <v>0</v>
      </c>
      <c r="BL18">
        <v>0</v>
      </c>
      <c r="BM18">
        <v>0</v>
      </c>
      <c r="BN18">
        <v>0</v>
      </c>
      <c r="BO18">
        <v>0</v>
      </c>
      <c r="BP18">
        <v>0</v>
      </c>
      <c r="BQ18">
        <v>0</v>
      </c>
      <c r="BR18">
        <v>1.5599999999999999E-2</v>
      </c>
      <c r="BS18">
        <v>0</v>
      </c>
      <c r="BT18">
        <v>0</v>
      </c>
      <c r="BU18">
        <v>0</v>
      </c>
      <c r="BV18">
        <v>0</v>
      </c>
      <c r="BW18">
        <v>0</v>
      </c>
      <c r="BX18">
        <v>63.7</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1</v>
      </c>
      <c r="FS18">
        <v>0</v>
      </c>
      <c r="FT18">
        <v>0</v>
      </c>
      <c r="FU18">
        <v>0</v>
      </c>
      <c r="FV18">
        <v>0</v>
      </c>
      <c r="FW18">
        <v>0</v>
      </c>
      <c r="FX18">
        <v>0</v>
      </c>
      <c r="FY18">
        <v>3.7041095890410967</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0.251</v>
      </c>
      <c r="GV18">
        <v>0</v>
      </c>
      <c r="GW18">
        <v>0</v>
      </c>
      <c r="GX18">
        <v>0</v>
      </c>
      <c r="GY18">
        <v>0</v>
      </c>
      <c r="GZ18">
        <v>0</v>
      </c>
      <c r="HA18">
        <v>0</v>
      </c>
      <c r="HB18">
        <v>0</v>
      </c>
      <c r="HC18">
        <v>0</v>
      </c>
      <c r="HD18">
        <v>0</v>
      </c>
      <c r="HE18">
        <v>0</v>
      </c>
      <c r="HF18">
        <v>0</v>
      </c>
      <c r="HG18">
        <v>0</v>
      </c>
      <c r="HH18">
        <v>0</v>
      </c>
      <c r="HI18">
        <v>1.5599999999999999E-2</v>
      </c>
      <c r="HJ18">
        <v>0</v>
      </c>
      <c r="HK18">
        <v>0</v>
      </c>
      <c r="HL18">
        <v>0</v>
      </c>
      <c r="HM18">
        <v>0</v>
      </c>
      <c r="HN18">
        <v>0</v>
      </c>
      <c r="HO18">
        <v>63.7</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0</v>
      </c>
      <c r="KO18">
        <v>0</v>
      </c>
      <c r="KP18">
        <v>0</v>
      </c>
      <c r="KQ18">
        <v>0</v>
      </c>
      <c r="KR18">
        <v>0</v>
      </c>
      <c r="KS18">
        <v>0</v>
      </c>
      <c r="KT18">
        <v>0</v>
      </c>
      <c r="KU18">
        <v>0</v>
      </c>
      <c r="KV18">
        <v>0</v>
      </c>
      <c r="KW18">
        <v>0</v>
      </c>
      <c r="KX18">
        <v>0</v>
      </c>
      <c r="KY18">
        <v>0</v>
      </c>
      <c r="KZ18">
        <v>0</v>
      </c>
      <c r="LA18">
        <v>0</v>
      </c>
      <c r="LB18">
        <v>0</v>
      </c>
      <c r="LC18">
        <v>0</v>
      </c>
      <c r="LD18">
        <v>0</v>
      </c>
      <c r="LE18">
        <v>0</v>
      </c>
      <c r="LF18">
        <v>0</v>
      </c>
      <c r="LG18">
        <v>0</v>
      </c>
      <c r="LH18">
        <v>0</v>
      </c>
      <c r="LI18">
        <v>1</v>
      </c>
      <c r="LJ18">
        <v>1</v>
      </c>
      <c r="LK18">
        <v>0</v>
      </c>
      <c r="LL18">
        <v>0</v>
      </c>
      <c r="LM18">
        <v>1</v>
      </c>
      <c r="LN18">
        <v>0.95</v>
      </c>
      <c r="LO18">
        <v>0</v>
      </c>
      <c r="LP18">
        <v>1</v>
      </c>
      <c r="LQ18">
        <v>0.78</v>
      </c>
      <c r="LR18">
        <v>0</v>
      </c>
      <c r="LS18">
        <v>0</v>
      </c>
      <c r="LT18">
        <v>0</v>
      </c>
    </row>
    <row r="19" spans="1:332" ht="15" customHeight="1">
      <c r="A19" t="str">
        <v>CDM AMS II G</v>
      </c>
      <c r="B19" t="str">
        <v>AMS-II.G. ver. 9</v>
      </c>
      <c r="C19">
        <v>10471</v>
      </c>
      <c r="D19" t="str">
        <v>PoA 10471 CPA34</v>
      </c>
      <c r="E19" t="str">
        <v>MR1</v>
      </c>
      <c r="F19" t="str">
        <v>Domestic (2020)</v>
      </c>
      <c r="G19">
        <v>15314</v>
      </c>
      <c r="H19" t="str">
        <v>firewood</v>
      </c>
      <c r="I19">
        <v>15314</v>
      </c>
      <c r="J19">
        <v>3.2472434266327395E-3</v>
      </c>
      <c r="K19">
        <v>0</v>
      </c>
      <c r="L19" t="str">
        <v>cdm_imp_firewood</v>
      </c>
      <c r="M19">
        <v>1</v>
      </c>
      <c r="N19" t="str">
        <v>Asia</v>
      </c>
      <c r="O19" t="str">
        <v>Myanmar</v>
      </c>
      <c r="P19" t="str">
        <v>Ayeyarwaddy</v>
      </c>
      <c r="Q19">
        <v>4.2</v>
      </c>
      <c r="R19">
        <v>0.61499999999999999</v>
      </c>
      <c r="S19">
        <v>0</v>
      </c>
      <c r="T19">
        <v>0.3</v>
      </c>
      <c r="U19">
        <v>18000</v>
      </c>
      <c r="V19">
        <v>0</v>
      </c>
      <c r="W19">
        <v>262</v>
      </c>
      <c r="X19">
        <v>0</v>
      </c>
      <c r="Y19">
        <v>4716000</v>
      </c>
      <c r="Z19">
        <v>1</v>
      </c>
      <c r="AA19">
        <v>0</v>
      </c>
      <c r="AB19">
        <v>0</v>
      </c>
      <c r="AC19">
        <v>0</v>
      </c>
      <c r="AD19">
        <v>0</v>
      </c>
      <c r="AE19">
        <v>0</v>
      </c>
      <c r="AF19">
        <v>0</v>
      </c>
      <c r="AG19">
        <v>0</v>
      </c>
      <c r="AH19">
        <v>0</v>
      </c>
      <c r="AI19">
        <v>0</v>
      </c>
      <c r="AJ19">
        <v>0</v>
      </c>
      <c r="AK19">
        <v>0</v>
      </c>
      <c r="AL19">
        <v>0</v>
      </c>
      <c r="AM19">
        <v>0</v>
      </c>
      <c r="AN19">
        <v>9.29731506849315</v>
      </c>
      <c r="AO19">
        <v>0</v>
      </c>
      <c r="AP19">
        <v>0</v>
      </c>
      <c r="AQ19">
        <v>0</v>
      </c>
      <c r="AR19">
        <v>0</v>
      </c>
      <c r="AS19">
        <v>0</v>
      </c>
      <c r="AT19">
        <v>0</v>
      </c>
      <c r="AU19">
        <v>0</v>
      </c>
      <c r="AV19">
        <v>0</v>
      </c>
      <c r="AW19">
        <v>0</v>
      </c>
      <c r="AX19">
        <v>0</v>
      </c>
      <c r="AY19">
        <v>0</v>
      </c>
      <c r="AZ19">
        <v>0</v>
      </c>
      <c r="BA19">
        <v>0</v>
      </c>
      <c r="BB19">
        <v>0</v>
      </c>
      <c r="BC19">
        <v>0</v>
      </c>
      <c r="BD19">
        <v>0.1</v>
      </c>
      <c r="BE19">
        <v>0</v>
      </c>
      <c r="BF19">
        <v>0</v>
      </c>
      <c r="BG19">
        <v>0</v>
      </c>
      <c r="BH19">
        <v>0</v>
      </c>
      <c r="BI19">
        <v>0</v>
      </c>
      <c r="BJ19">
        <v>0</v>
      </c>
      <c r="BK19">
        <v>0</v>
      </c>
      <c r="BL19">
        <v>0</v>
      </c>
      <c r="BM19">
        <v>0</v>
      </c>
      <c r="BN19">
        <v>0</v>
      </c>
      <c r="BO19">
        <v>0</v>
      </c>
      <c r="BP19">
        <v>0</v>
      </c>
      <c r="BQ19">
        <v>0</v>
      </c>
      <c r="BR19">
        <v>1.5599999999999999E-2</v>
      </c>
      <c r="BS19">
        <v>0</v>
      </c>
      <c r="BT19">
        <v>0</v>
      </c>
      <c r="BU19">
        <v>0</v>
      </c>
      <c r="BV19">
        <v>0</v>
      </c>
      <c r="BW19">
        <v>0</v>
      </c>
      <c r="BX19">
        <v>63.7</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1</v>
      </c>
      <c r="FS19">
        <v>0</v>
      </c>
      <c r="FT19">
        <v>0</v>
      </c>
      <c r="FU19">
        <v>0</v>
      </c>
      <c r="FV19">
        <v>0</v>
      </c>
      <c r="FW19">
        <v>0</v>
      </c>
      <c r="FX19">
        <v>0</v>
      </c>
      <c r="FY19">
        <v>3.7041095890410967</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v>
      </c>
      <c r="GU19">
        <v>0.251</v>
      </c>
      <c r="GV19">
        <v>0</v>
      </c>
      <c r="GW19">
        <v>0</v>
      </c>
      <c r="GX19">
        <v>0</v>
      </c>
      <c r="GY19">
        <v>0</v>
      </c>
      <c r="GZ19">
        <v>0</v>
      </c>
      <c r="HA19">
        <v>0</v>
      </c>
      <c r="HB19">
        <v>0</v>
      </c>
      <c r="HC19">
        <v>0</v>
      </c>
      <c r="HD19">
        <v>0</v>
      </c>
      <c r="HE19">
        <v>0</v>
      </c>
      <c r="HF19">
        <v>0</v>
      </c>
      <c r="HG19">
        <v>0</v>
      </c>
      <c r="HH19">
        <v>0</v>
      </c>
      <c r="HI19">
        <v>1.5599999999999999E-2</v>
      </c>
      <c r="HJ19">
        <v>0</v>
      </c>
      <c r="HK19">
        <v>0</v>
      </c>
      <c r="HL19">
        <v>0</v>
      </c>
      <c r="HM19">
        <v>0</v>
      </c>
      <c r="HN19">
        <v>0</v>
      </c>
      <c r="HO19">
        <v>63.7</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0</v>
      </c>
      <c r="JJ19">
        <v>0</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0</v>
      </c>
      <c r="KG19">
        <v>0</v>
      </c>
      <c r="KH19">
        <v>0</v>
      </c>
      <c r="KI19">
        <v>0</v>
      </c>
      <c r="KJ19">
        <v>0</v>
      </c>
      <c r="KK19">
        <v>0</v>
      </c>
      <c r="KL19">
        <v>0</v>
      </c>
      <c r="KM19">
        <v>0</v>
      </c>
      <c r="KN19">
        <v>0</v>
      </c>
      <c r="KO19">
        <v>0</v>
      </c>
      <c r="KP19">
        <v>0</v>
      </c>
      <c r="KQ19">
        <v>0</v>
      </c>
      <c r="KR19">
        <v>0</v>
      </c>
      <c r="KS19">
        <v>0</v>
      </c>
      <c r="KT19">
        <v>0</v>
      </c>
      <c r="KU19">
        <v>0</v>
      </c>
      <c r="KV19">
        <v>0</v>
      </c>
      <c r="KW19">
        <v>0</v>
      </c>
      <c r="KX19">
        <v>0</v>
      </c>
      <c r="KY19">
        <v>0</v>
      </c>
      <c r="KZ19">
        <v>0</v>
      </c>
      <c r="LA19">
        <v>0</v>
      </c>
      <c r="LB19">
        <v>0</v>
      </c>
      <c r="LC19">
        <v>0</v>
      </c>
      <c r="LD19">
        <v>0</v>
      </c>
      <c r="LE19">
        <v>0</v>
      </c>
      <c r="LF19">
        <v>0</v>
      </c>
      <c r="LG19">
        <v>0</v>
      </c>
      <c r="LH19">
        <v>0</v>
      </c>
      <c r="LI19">
        <v>1</v>
      </c>
      <c r="LJ19">
        <v>1</v>
      </c>
      <c r="LK19">
        <v>0</v>
      </c>
      <c r="LL19">
        <v>0</v>
      </c>
      <c r="LM19">
        <v>1</v>
      </c>
      <c r="LN19">
        <v>0.95</v>
      </c>
      <c r="LO19">
        <v>0</v>
      </c>
      <c r="LP19">
        <v>1</v>
      </c>
      <c r="LQ19">
        <v>0.78</v>
      </c>
      <c r="LR19">
        <v>0</v>
      </c>
      <c r="LS19">
        <v>0</v>
      </c>
      <c r="LT19">
        <v>0</v>
      </c>
    </row>
    <row r="20" spans="1:332" ht="15" customHeight="1">
      <c r="A20" t="str">
        <v>CDM AMS II G</v>
      </c>
      <c r="B20" t="str">
        <v>AMS-II.G. ver. 9</v>
      </c>
      <c r="C20">
        <v>10471</v>
      </c>
      <c r="D20" t="str">
        <v>PoA 10471 CPA35</v>
      </c>
      <c r="E20" t="str">
        <v>MR1</v>
      </c>
      <c r="F20" t="str">
        <v>Domestic (2020)</v>
      </c>
      <c r="G20">
        <v>15314</v>
      </c>
      <c r="H20" t="str">
        <v>firewood</v>
      </c>
      <c r="I20">
        <v>15314</v>
      </c>
      <c r="J20">
        <v>3.2472434266327395E-3</v>
      </c>
      <c r="K20">
        <v>0</v>
      </c>
      <c r="L20" t="str">
        <v>cdm_imp_firewood</v>
      </c>
      <c r="M20">
        <v>1</v>
      </c>
      <c r="N20" t="str">
        <v>Asia</v>
      </c>
      <c r="O20" t="str">
        <v>Myanmar</v>
      </c>
      <c r="P20" t="str">
        <v>Ayeyarwaddy</v>
      </c>
      <c r="Q20">
        <v>4.2</v>
      </c>
      <c r="R20">
        <v>0.61499999999999999</v>
      </c>
      <c r="S20">
        <v>0</v>
      </c>
      <c r="T20">
        <v>0.3</v>
      </c>
      <c r="U20">
        <v>18000</v>
      </c>
      <c r="V20">
        <v>0</v>
      </c>
      <c r="W20">
        <v>262</v>
      </c>
      <c r="X20">
        <v>0</v>
      </c>
      <c r="Y20">
        <v>4716000</v>
      </c>
      <c r="Z20">
        <v>1</v>
      </c>
      <c r="AA20">
        <v>0</v>
      </c>
      <c r="AB20">
        <v>0</v>
      </c>
      <c r="AC20">
        <v>0</v>
      </c>
      <c r="AD20">
        <v>0</v>
      </c>
      <c r="AE20">
        <v>0</v>
      </c>
      <c r="AF20">
        <v>0</v>
      </c>
      <c r="AG20">
        <v>0</v>
      </c>
      <c r="AH20">
        <v>0</v>
      </c>
      <c r="AI20">
        <v>0</v>
      </c>
      <c r="AJ20">
        <v>0</v>
      </c>
      <c r="AK20">
        <v>0</v>
      </c>
      <c r="AL20">
        <v>0</v>
      </c>
      <c r="AM20">
        <v>0</v>
      </c>
      <c r="AN20">
        <v>9.29731506849315</v>
      </c>
      <c r="AO20">
        <v>0</v>
      </c>
      <c r="AP20">
        <v>0</v>
      </c>
      <c r="AQ20">
        <v>0</v>
      </c>
      <c r="AR20">
        <v>0</v>
      </c>
      <c r="AS20">
        <v>0</v>
      </c>
      <c r="AT20">
        <v>0</v>
      </c>
      <c r="AU20">
        <v>0</v>
      </c>
      <c r="AV20">
        <v>0</v>
      </c>
      <c r="AW20">
        <v>0</v>
      </c>
      <c r="AX20">
        <v>0</v>
      </c>
      <c r="AY20">
        <v>0</v>
      </c>
      <c r="AZ20">
        <v>0</v>
      </c>
      <c r="BA20">
        <v>0</v>
      </c>
      <c r="BB20">
        <v>0</v>
      </c>
      <c r="BC20">
        <v>0</v>
      </c>
      <c r="BD20">
        <v>0.1</v>
      </c>
      <c r="BE20">
        <v>0</v>
      </c>
      <c r="BF20">
        <v>0</v>
      </c>
      <c r="BG20">
        <v>0</v>
      </c>
      <c r="BH20">
        <v>0</v>
      </c>
      <c r="BI20">
        <v>0</v>
      </c>
      <c r="BJ20">
        <v>0</v>
      </c>
      <c r="BK20">
        <v>0</v>
      </c>
      <c r="BL20">
        <v>0</v>
      </c>
      <c r="BM20">
        <v>0</v>
      </c>
      <c r="BN20">
        <v>0</v>
      </c>
      <c r="BO20">
        <v>0</v>
      </c>
      <c r="BP20">
        <v>0</v>
      </c>
      <c r="BQ20">
        <v>0</v>
      </c>
      <c r="BR20">
        <v>1.5599999999999999E-2</v>
      </c>
      <c r="BS20">
        <v>0</v>
      </c>
      <c r="BT20">
        <v>0</v>
      </c>
      <c r="BU20">
        <v>0</v>
      </c>
      <c r="BV20">
        <v>0</v>
      </c>
      <c r="BW20">
        <v>0</v>
      </c>
      <c r="BX20">
        <v>63.7</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1</v>
      </c>
      <c r="FS20">
        <v>0</v>
      </c>
      <c r="FT20">
        <v>0</v>
      </c>
      <c r="FU20">
        <v>0</v>
      </c>
      <c r="FV20">
        <v>0</v>
      </c>
      <c r="FW20">
        <v>0</v>
      </c>
      <c r="FX20">
        <v>0</v>
      </c>
      <c r="FY20">
        <v>3.7041095890410967</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v>
      </c>
      <c r="GU20">
        <v>0.251</v>
      </c>
      <c r="GV20">
        <v>0</v>
      </c>
      <c r="GW20">
        <v>0</v>
      </c>
      <c r="GX20">
        <v>0</v>
      </c>
      <c r="GY20">
        <v>0</v>
      </c>
      <c r="GZ20">
        <v>0</v>
      </c>
      <c r="HA20">
        <v>0</v>
      </c>
      <c r="HB20">
        <v>0</v>
      </c>
      <c r="HC20">
        <v>0</v>
      </c>
      <c r="HD20">
        <v>0</v>
      </c>
      <c r="HE20">
        <v>0</v>
      </c>
      <c r="HF20">
        <v>0</v>
      </c>
      <c r="HG20">
        <v>0</v>
      </c>
      <c r="HH20">
        <v>0</v>
      </c>
      <c r="HI20">
        <v>1.5599999999999999E-2</v>
      </c>
      <c r="HJ20">
        <v>0</v>
      </c>
      <c r="HK20">
        <v>0</v>
      </c>
      <c r="HL20">
        <v>0</v>
      </c>
      <c r="HM20">
        <v>0</v>
      </c>
      <c r="HN20">
        <v>0</v>
      </c>
      <c r="HO20">
        <v>63.7</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0</v>
      </c>
      <c r="IK20">
        <v>0</v>
      </c>
      <c r="IL20">
        <v>0</v>
      </c>
      <c r="IM20">
        <v>0</v>
      </c>
      <c r="IN20">
        <v>0</v>
      </c>
      <c r="IO20">
        <v>0</v>
      </c>
      <c r="IP20">
        <v>0</v>
      </c>
      <c r="IQ20">
        <v>0</v>
      </c>
      <c r="IR20">
        <v>0</v>
      </c>
      <c r="IS20">
        <v>0</v>
      </c>
      <c r="IT20">
        <v>0</v>
      </c>
      <c r="IU20">
        <v>0</v>
      </c>
      <c r="IV20">
        <v>0</v>
      </c>
      <c r="IW20">
        <v>0</v>
      </c>
      <c r="IX20">
        <v>0</v>
      </c>
      <c r="IY20">
        <v>0</v>
      </c>
      <c r="IZ20">
        <v>0</v>
      </c>
      <c r="JA20">
        <v>0</v>
      </c>
      <c r="JB20">
        <v>0</v>
      </c>
      <c r="JC20">
        <v>0</v>
      </c>
      <c r="JD20">
        <v>0</v>
      </c>
      <c r="JE20">
        <v>0</v>
      </c>
      <c r="JF20">
        <v>0</v>
      </c>
      <c r="JG20">
        <v>0</v>
      </c>
      <c r="JH20">
        <v>0</v>
      </c>
      <c r="JI20">
        <v>0</v>
      </c>
      <c r="JJ20">
        <v>0</v>
      </c>
      <c r="JK20">
        <v>0</v>
      </c>
      <c r="JL20">
        <v>0</v>
      </c>
      <c r="JM20">
        <v>0</v>
      </c>
      <c r="JN20">
        <v>0</v>
      </c>
      <c r="JO20">
        <v>0</v>
      </c>
      <c r="JP20">
        <v>0</v>
      </c>
      <c r="JQ20">
        <v>0</v>
      </c>
      <c r="JR20">
        <v>0</v>
      </c>
      <c r="JS20">
        <v>0</v>
      </c>
      <c r="JT20">
        <v>0</v>
      </c>
      <c r="JU20">
        <v>0</v>
      </c>
      <c r="JV20">
        <v>0</v>
      </c>
      <c r="JW20">
        <v>0</v>
      </c>
      <c r="JX20">
        <v>0</v>
      </c>
      <c r="JY20">
        <v>0</v>
      </c>
      <c r="JZ20">
        <v>0</v>
      </c>
      <c r="KA20">
        <v>0</v>
      </c>
      <c r="KB20">
        <v>0</v>
      </c>
      <c r="KC20">
        <v>0</v>
      </c>
      <c r="KD20">
        <v>0</v>
      </c>
      <c r="KE20">
        <v>0</v>
      </c>
      <c r="KF20">
        <v>0</v>
      </c>
      <c r="KG20">
        <v>0</v>
      </c>
      <c r="KH20">
        <v>0</v>
      </c>
      <c r="KI20">
        <v>0</v>
      </c>
      <c r="KJ20">
        <v>0</v>
      </c>
      <c r="KK20">
        <v>0</v>
      </c>
      <c r="KL20">
        <v>0</v>
      </c>
      <c r="KM20">
        <v>0</v>
      </c>
      <c r="KN20">
        <v>0</v>
      </c>
      <c r="KO20">
        <v>0</v>
      </c>
      <c r="KP20">
        <v>0</v>
      </c>
      <c r="KQ20">
        <v>0</v>
      </c>
      <c r="KR20">
        <v>0</v>
      </c>
      <c r="KS20">
        <v>0</v>
      </c>
      <c r="KT20">
        <v>0</v>
      </c>
      <c r="KU20">
        <v>0</v>
      </c>
      <c r="KV20">
        <v>0</v>
      </c>
      <c r="KW20">
        <v>0</v>
      </c>
      <c r="KX20">
        <v>0</v>
      </c>
      <c r="KY20">
        <v>0</v>
      </c>
      <c r="KZ20">
        <v>0</v>
      </c>
      <c r="LA20">
        <v>0</v>
      </c>
      <c r="LB20">
        <v>0</v>
      </c>
      <c r="LC20">
        <v>0</v>
      </c>
      <c r="LD20">
        <v>0</v>
      </c>
      <c r="LE20">
        <v>0</v>
      </c>
      <c r="LF20">
        <v>0</v>
      </c>
      <c r="LG20">
        <v>0</v>
      </c>
      <c r="LH20">
        <v>0</v>
      </c>
      <c r="LI20">
        <v>1</v>
      </c>
      <c r="LJ20">
        <v>1</v>
      </c>
      <c r="LK20">
        <v>0</v>
      </c>
      <c r="LL20">
        <v>0</v>
      </c>
      <c r="LM20">
        <v>1</v>
      </c>
      <c r="LN20">
        <v>0.95</v>
      </c>
      <c r="LO20">
        <v>0</v>
      </c>
      <c r="LP20">
        <v>1</v>
      </c>
      <c r="LQ20">
        <v>0.78</v>
      </c>
      <c r="LR20">
        <v>0</v>
      </c>
      <c r="LS20">
        <v>0</v>
      </c>
      <c r="LT20">
        <v>0</v>
      </c>
    </row>
    <row r="21" spans="1:332" ht="15" customHeight="1">
      <c r="A21" t="str">
        <v>CDM AMS II G</v>
      </c>
      <c r="B21" t="str">
        <v>AMS-II.G. ver. 9</v>
      </c>
      <c r="C21">
        <v>10471</v>
      </c>
      <c r="D21" t="str">
        <v>PoA 10471 CPA36</v>
      </c>
      <c r="E21" t="str">
        <v>MR1</v>
      </c>
      <c r="F21" t="str">
        <v>Domestic (2020)</v>
      </c>
      <c r="G21">
        <v>15314</v>
      </c>
      <c r="H21" t="str">
        <v>firewood</v>
      </c>
      <c r="I21">
        <v>15314</v>
      </c>
      <c r="J21">
        <v>3.2472434266327395E-3</v>
      </c>
      <c r="K21">
        <v>0</v>
      </c>
      <c r="L21" t="str">
        <v>cdm_imp_firewood</v>
      </c>
      <c r="M21">
        <v>1</v>
      </c>
      <c r="N21" t="str">
        <v>Asia</v>
      </c>
      <c r="O21" t="str">
        <v>Myanmar</v>
      </c>
      <c r="P21" t="str">
        <v>Ayeyarwaddy</v>
      </c>
      <c r="Q21">
        <v>4.2</v>
      </c>
      <c r="R21">
        <v>0.61499999999999999</v>
      </c>
      <c r="S21">
        <v>0</v>
      </c>
      <c r="T21">
        <v>0.3</v>
      </c>
      <c r="U21">
        <v>18000</v>
      </c>
      <c r="V21">
        <v>0</v>
      </c>
      <c r="W21">
        <v>262</v>
      </c>
      <c r="X21">
        <v>0</v>
      </c>
      <c r="Y21">
        <v>4716000</v>
      </c>
      <c r="Z21">
        <v>1</v>
      </c>
      <c r="AA21">
        <v>0</v>
      </c>
      <c r="AB21">
        <v>0</v>
      </c>
      <c r="AC21">
        <v>0</v>
      </c>
      <c r="AD21">
        <v>0</v>
      </c>
      <c r="AE21">
        <v>0</v>
      </c>
      <c r="AF21">
        <v>0</v>
      </c>
      <c r="AG21">
        <v>0</v>
      </c>
      <c r="AH21">
        <v>0</v>
      </c>
      <c r="AI21">
        <v>0</v>
      </c>
      <c r="AJ21">
        <v>0</v>
      </c>
      <c r="AK21">
        <v>0</v>
      </c>
      <c r="AL21">
        <v>0</v>
      </c>
      <c r="AM21">
        <v>0</v>
      </c>
      <c r="AN21">
        <v>9.29731506849315</v>
      </c>
      <c r="AO21">
        <v>0</v>
      </c>
      <c r="AP21">
        <v>0</v>
      </c>
      <c r="AQ21">
        <v>0</v>
      </c>
      <c r="AR21">
        <v>0</v>
      </c>
      <c r="AS21">
        <v>0</v>
      </c>
      <c r="AT21">
        <v>0</v>
      </c>
      <c r="AU21">
        <v>0</v>
      </c>
      <c r="AV21">
        <v>0</v>
      </c>
      <c r="AW21">
        <v>0</v>
      </c>
      <c r="AX21">
        <v>0</v>
      </c>
      <c r="AY21">
        <v>0</v>
      </c>
      <c r="AZ21">
        <v>0</v>
      </c>
      <c r="BA21">
        <v>0</v>
      </c>
      <c r="BB21">
        <v>0</v>
      </c>
      <c r="BC21">
        <v>0</v>
      </c>
      <c r="BD21">
        <v>0.1</v>
      </c>
      <c r="BE21">
        <v>0</v>
      </c>
      <c r="BF21">
        <v>0</v>
      </c>
      <c r="BG21">
        <v>0</v>
      </c>
      <c r="BH21">
        <v>0</v>
      </c>
      <c r="BI21">
        <v>0</v>
      </c>
      <c r="BJ21">
        <v>0</v>
      </c>
      <c r="BK21">
        <v>0</v>
      </c>
      <c r="BL21">
        <v>0</v>
      </c>
      <c r="BM21">
        <v>0</v>
      </c>
      <c r="BN21">
        <v>0</v>
      </c>
      <c r="BO21">
        <v>0</v>
      </c>
      <c r="BP21">
        <v>0</v>
      </c>
      <c r="BQ21">
        <v>0</v>
      </c>
      <c r="BR21">
        <v>1.5599999999999999E-2</v>
      </c>
      <c r="BS21">
        <v>0</v>
      </c>
      <c r="BT21">
        <v>0</v>
      </c>
      <c r="BU21">
        <v>0</v>
      </c>
      <c r="BV21">
        <v>0</v>
      </c>
      <c r="BW21">
        <v>0</v>
      </c>
      <c r="BX21">
        <v>63.7</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1</v>
      </c>
      <c r="FS21">
        <v>0</v>
      </c>
      <c r="FT21">
        <v>0</v>
      </c>
      <c r="FU21">
        <v>0</v>
      </c>
      <c r="FV21">
        <v>0</v>
      </c>
      <c r="FW21">
        <v>0</v>
      </c>
      <c r="FX21">
        <v>0</v>
      </c>
      <c r="FY21">
        <v>3.7041095890410967</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v>
      </c>
      <c r="GU21">
        <v>0.251</v>
      </c>
      <c r="GV21">
        <v>0</v>
      </c>
      <c r="GW21">
        <v>0</v>
      </c>
      <c r="GX21">
        <v>0</v>
      </c>
      <c r="GY21">
        <v>0</v>
      </c>
      <c r="GZ21">
        <v>0</v>
      </c>
      <c r="HA21">
        <v>0</v>
      </c>
      <c r="HB21">
        <v>0</v>
      </c>
      <c r="HC21">
        <v>0</v>
      </c>
      <c r="HD21">
        <v>0</v>
      </c>
      <c r="HE21">
        <v>0</v>
      </c>
      <c r="HF21">
        <v>0</v>
      </c>
      <c r="HG21">
        <v>0</v>
      </c>
      <c r="HH21">
        <v>0</v>
      </c>
      <c r="HI21">
        <v>1.5599999999999999E-2</v>
      </c>
      <c r="HJ21">
        <v>0</v>
      </c>
      <c r="HK21">
        <v>0</v>
      </c>
      <c r="HL21">
        <v>0</v>
      </c>
      <c r="HM21">
        <v>0</v>
      </c>
      <c r="HN21">
        <v>0</v>
      </c>
      <c r="HO21">
        <v>63.7</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0</v>
      </c>
      <c r="IS21">
        <v>0</v>
      </c>
      <c r="IT21">
        <v>0</v>
      </c>
      <c r="IU21">
        <v>0</v>
      </c>
      <c r="IV21">
        <v>0</v>
      </c>
      <c r="IW21">
        <v>0</v>
      </c>
      <c r="IX21">
        <v>0</v>
      </c>
      <c r="IY21">
        <v>0</v>
      </c>
      <c r="IZ21">
        <v>0</v>
      </c>
      <c r="JA21">
        <v>0</v>
      </c>
      <c r="JB21">
        <v>0</v>
      </c>
      <c r="JC21">
        <v>0</v>
      </c>
      <c r="JD21">
        <v>0</v>
      </c>
      <c r="JE21">
        <v>0</v>
      </c>
      <c r="JF21">
        <v>0</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0</v>
      </c>
      <c r="KB21">
        <v>0</v>
      </c>
      <c r="KC21">
        <v>0</v>
      </c>
      <c r="KD21">
        <v>0</v>
      </c>
      <c r="KE21">
        <v>0</v>
      </c>
      <c r="KF21">
        <v>0</v>
      </c>
      <c r="KG21">
        <v>0</v>
      </c>
      <c r="KH21">
        <v>0</v>
      </c>
      <c r="KI21">
        <v>0</v>
      </c>
      <c r="KJ21">
        <v>0</v>
      </c>
      <c r="KK21">
        <v>0</v>
      </c>
      <c r="KL21">
        <v>0</v>
      </c>
      <c r="KM21">
        <v>0</v>
      </c>
      <c r="KN21">
        <v>0</v>
      </c>
      <c r="KO21">
        <v>0</v>
      </c>
      <c r="KP21">
        <v>0</v>
      </c>
      <c r="KQ21">
        <v>0</v>
      </c>
      <c r="KR21">
        <v>0</v>
      </c>
      <c r="KS21">
        <v>0</v>
      </c>
      <c r="KT21">
        <v>0</v>
      </c>
      <c r="KU21">
        <v>0</v>
      </c>
      <c r="KV21">
        <v>0</v>
      </c>
      <c r="KW21">
        <v>0</v>
      </c>
      <c r="KX21">
        <v>0</v>
      </c>
      <c r="KY21">
        <v>0</v>
      </c>
      <c r="KZ21">
        <v>0</v>
      </c>
      <c r="LA21">
        <v>0</v>
      </c>
      <c r="LB21">
        <v>0</v>
      </c>
      <c r="LC21">
        <v>0</v>
      </c>
      <c r="LD21">
        <v>0</v>
      </c>
      <c r="LE21">
        <v>0</v>
      </c>
      <c r="LF21">
        <v>0</v>
      </c>
      <c r="LG21">
        <v>0</v>
      </c>
      <c r="LH21">
        <v>0</v>
      </c>
      <c r="LI21">
        <v>1</v>
      </c>
      <c r="LJ21">
        <v>1</v>
      </c>
      <c r="LK21">
        <v>0</v>
      </c>
      <c r="LL21">
        <v>0</v>
      </c>
      <c r="LM21">
        <v>1</v>
      </c>
      <c r="LN21">
        <v>0.95</v>
      </c>
      <c r="LO21">
        <v>0</v>
      </c>
      <c r="LP21">
        <v>1</v>
      </c>
      <c r="LQ21">
        <v>0.78</v>
      </c>
      <c r="LR21">
        <v>0</v>
      </c>
      <c r="LS21">
        <v>0</v>
      </c>
      <c r="LT21">
        <v>0</v>
      </c>
    </row>
    <row r="22" spans="1:332" ht="15" customHeight="1">
      <c r="A22" t="str">
        <v>CDM AMS II G</v>
      </c>
      <c r="B22" t="str">
        <v>AMS-II.G. ver. 9</v>
      </c>
      <c r="C22">
        <v>10471</v>
      </c>
      <c r="D22" t="str">
        <v>PoA 10471 CPA37</v>
      </c>
      <c r="E22" t="str">
        <v>MR1</v>
      </c>
      <c r="F22" t="str">
        <v>Domestic (2020)</v>
      </c>
      <c r="G22">
        <v>15314</v>
      </c>
      <c r="H22" t="str">
        <v>firewood</v>
      </c>
      <c r="I22">
        <v>15314</v>
      </c>
      <c r="J22">
        <v>3.2472434266327395E-3</v>
      </c>
      <c r="K22">
        <v>0</v>
      </c>
      <c r="L22" t="str">
        <v>cdm_imp_firewood</v>
      </c>
      <c r="M22">
        <v>1</v>
      </c>
      <c r="N22" t="str">
        <v>Asia</v>
      </c>
      <c r="O22" t="str">
        <v>Myanmar</v>
      </c>
      <c r="P22" t="str">
        <v>Ayeyarwaddy</v>
      </c>
      <c r="Q22">
        <v>4.2</v>
      </c>
      <c r="R22">
        <v>0.61499999999999999</v>
      </c>
      <c r="S22">
        <v>0</v>
      </c>
      <c r="T22">
        <v>0.3</v>
      </c>
      <c r="U22">
        <v>18000</v>
      </c>
      <c r="V22">
        <v>0</v>
      </c>
      <c r="W22">
        <v>262</v>
      </c>
      <c r="X22">
        <v>0</v>
      </c>
      <c r="Y22">
        <v>4716000</v>
      </c>
      <c r="Z22">
        <v>1</v>
      </c>
      <c r="AA22">
        <v>0</v>
      </c>
      <c r="AB22">
        <v>0</v>
      </c>
      <c r="AC22">
        <v>0</v>
      </c>
      <c r="AD22">
        <v>0</v>
      </c>
      <c r="AE22">
        <v>0</v>
      </c>
      <c r="AF22">
        <v>0</v>
      </c>
      <c r="AG22">
        <v>0</v>
      </c>
      <c r="AH22">
        <v>0</v>
      </c>
      <c r="AI22">
        <v>0</v>
      </c>
      <c r="AJ22">
        <v>0</v>
      </c>
      <c r="AK22">
        <v>0</v>
      </c>
      <c r="AL22">
        <v>0</v>
      </c>
      <c r="AM22">
        <v>0</v>
      </c>
      <c r="AN22">
        <v>9.29731506849315</v>
      </c>
      <c r="AO22">
        <v>0</v>
      </c>
      <c r="AP22">
        <v>0</v>
      </c>
      <c r="AQ22">
        <v>0</v>
      </c>
      <c r="AR22">
        <v>0</v>
      </c>
      <c r="AS22">
        <v>0</v>
      </c>
      <c r="AT22">
        <v>0</v>
      </c>
      <c r="AU22">
        <v>0</v>
      </c>
      <c r="AV22">
        <v>0</v>
      </c>
      <c r="AW22">
        <v>0</v>
      </c>
      <c r="AX22">
        <v>0</v>
      </c>
      <c r="AY22">
        <v>0</v>
      </c>
      <c r="AZ22">
        <v>0</v>
      </c>
      <c r="BA22">
        <v>0</v>
      </c>
      <c r="BB22">
        <v>0</v>
      </c>
      <c r="BC22">
        <v>0</v>
      </c>
      <c r="BD22">
        <v>0.1</v>
      </c>
      <c r="BE22">
        <v>0</v>
      </c>
      <c r="BF22">
        <v>0</v>
      </c>
      <c r="BG22">
        <v>0</v>
      </c>
      <c r="BH22">
        <v>0</v>
      </c>
      <c r="BI22">
        <v>0</v>
      </c>
      <c r="BJ22">
        <v>0</v>
      </c>
      <c r="BK22">
        <v>0</v>
      </c>
      <c r="BL22">
        <v>0</v>
      </c>
      <c r="BM22">
        <v>0</v>
      </c>
      <c r="BN22">
        <v>0</v>
      </c>
      <c r="BO22">
        <v>0</v>
      </c>
      <c r="BP22">
        <v>0</v>
      </c>
      <c r="BQ22">
        <v>0</v>
      </c>
      <c r="BR22">
        <v>1.5599999999999999E-2</v>
      </c>
      <c r="BS22">
        <v>0</v>
      </c>
      <c r="BT22">
        <v>0</v>
      </c>
      <c r="BU22">
        <v>0</v>
      </c>
      <c r="BV22">
        <v>0</v>
      </c>
      <c r="BW22">
        <v>0</v>
      </c>
      <c r="BX22">
        <v>63.7</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1</v>
      </c>
      <c r="FS22">
        <v>0</v>
      </c>
      <c r="FT22">
        <v>0</v>
      </c>
      <c r="FU22">
        <v>0</v>
      </c>
      <c r="FV22">
        <v>0</v>
      </c>
      <c r="FW22">
        <v>0</v>
      </c>
      <c r="FX22">
        <v>0</v>
      </c>
      <c r="FY22">
        <v>3.7041095890410967</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0.251</v>
      </c>
      <c r="GV22">
        <v>0</v>
      </c>
      <c r="GW22">
        <v>0</v>
      </c>
      <c r="GX22">
        <v>0</v>
      </c>
      <c r="GY22">
        <v>0</v>
      </c>
      <c r="GZ22">
        <v>0</v>
      </c>
      <c r="HA22">
        <v>0</v>
      </c>
      <c r="HB22">
        <v>0</v>
      </c>
      <c r="HC22">
        <v>0</v>
      </c>
      <c r="HD22">
        <v>0</v>
      </c>
      <c r="HE22">
        <v>0</v>
      </c>
      <c r="HF22">
        <v>0</v>
      </c>
      <c r="HG22">
        <v>0</v>
      </c>
      <c r="HH22">
        <v>0</v>
      </c>
      <c r="HI22">
        <v>1.5599999999999999E-2</v>
      </c>
      <c r="HJ22">
        <v>0</v>
      </c>
      <c r="HK22">
        <v>0</v>
      </c>
      <c r="HL22">
        <v>0</v>
      </c>
      <c r="HM22">
        <v>0</v>
      </c>
      <c r="HN22">
        <v>0</v>
      </c>
      <c r="HO22">
        <v>63.7</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0</v>
      </c>
      <c r="KO22">
        <v>0</v>
      </c>
      <c r="KP22">
        <v>0</v>
      </c>
      <c r="KQ22">
        <v>0</v>
      </c>
      <c r="KR22">
        <v>0</v>
      </c>
      <c r="KS22">
        <v>0</v>
      </c>
      <c r="KT22">
        <v>0</v>
      </c>
      <c r="KU22">
        <v>0</v>
      </c>
      <c r="KV22">
        <v>0</v>
      </c>
      <c r="KW22">
        <v>0</v>
      </c>
      <c r="KX22">
        <v>0</v>
      </c>
      <c r="KY22">
        <v>0</v>
      </c>
      <c r="KZ22">
        <v>0</v>
      </c>
      <c r="LA22">
        <v>0</v>
      </c>
      <c r="LB22">
        <v>0</v>
      </c>
      <c r="LC22">
        <v>0</v>
      </c>
      <c r="LD22">
        <v>0</v>
      </c>
      <c r="LE22">
        <v>0</v>
      </c>
      <c r="LF22">
        <v>0</v>
      </c>
      <c r="LG22">
        <v>0</v>
      </c>
      <c r="LH22">
        <v>0</v>
      </c>
      <c r="LI22">
        <v>1</v>
      </c>
      <c r="LJ22">
        <v>1</v>
      </c>
      <c r="LK22">
        <v>0</v>
      </c>
      <c r="LL22">
        <v>0</v>
      </c>
      <c r="LM22">
        <v>1</v>
      </c>
      <c r="LN22">
        <v>0.95</v>
      </c>
      <c r="LO22">
        <v>0</v>
      </c>
      <c r="LP22">
        <v>1</v>
      </c>
      <c r="LQ22">
        <v>0.78</v>
      </c>
      <c r="LR22">
        <v>0</v>
      </c>
      <c r="LS22">
        <v>0</v>
      </c>
      <c r="LT22">
        <v>0</v>
      </c>
    </row>
    <row r="23" spans="1:332" ht="15" customHeight="1">
      <c r="A23" t="str">
        <v>CDM AMS II G</v>
      </c>
      <c r="B23" t="str">
        <v>AMS-II.G. ver. 9</v>
      </c>
      <c r="C23">
        <v>10471</v>
      </c>
      <c r="D23" t="str">
        <v>PoA 10471 CPA38</v>
      </c>
      <c r="E23" t="str">
        <v>MR1</v>
      </c>
      <c r="F23" t="str">
        <v>Domestic (2020)</v>
      </c>
      <c r="G23">
        <v>15314</v>
      </c>
      <c r="H23" t="str">
        <v>firewood</v>
      </c>
      <c r="I23">
        <v>15314</v>
      </c>
      <c r="J23">
        <v>3.2472434266327395E-3</v>
      </c>
      <c r="K23">
        <v>0</v>
      </c>
      <c r="L23" t="str">
        <v>cdm_imp_firewood</v>
      </c>
      <c r="M23">
        <v>1</v>
      </c>
      <c r="N23" t="str">
        <v>Asia</v>
      </c>
      <c r="O23" t="str">
        <v>Myanmar</v>
      </c>
      <c r="P23" t="str">
        <v>Ayeyarwaddy</v>
      </c>
      <c r="Q23">
        <v>4.2</v>
      </c>
      <c r="R23">
        <v>0.61499999999999999</v>
      </c>
      <c r="S23">
        <v>0</v>
      </c>
      <c r="T23">
        <v>0.3</v>
      </c>
      <c r="U23">
        <v>18000</v>
      </c>
      <c r="V23">
        <v>0</v>
      </c>
      <c r="W23">
        <v>262</v>
      </c>
      <c r="X23">
        <v>0</v>
      </c>
      <c r="Y23">
        <v>4716000</v>
      </c>
      <c r="Z23">
        <v>1</v>
      </c>
      <c r="AA23">
        <v>0</v>
      </c>
      <c r="AB23">
        <v>0</v>
      </c>
      <c r="AC23">
        <v>0</v>
      </c>
      <c r="AD23">
        <v>0</v>
      </c>
      <c r="AE23">
        <v>0</v>
      </c>
      <c r="AF23">
        <v>0</v>
      </c>
      <c r="AG23">
        <v>0</v>
      </c>
      <c r="AH23">
        <v>0</v>
      </c>
      <c r="AI23">
        <v>0</v>
      </c>
      <c r="AJ23">
        <v>0</v>
      </c>
      <c r="AK23">
        <v>0</v>
      </c>
      <c r="AL23">
        <v>0</v>
      </c>
      <c r="AM23">
        <v>0</v>
      </c>
      <c r="AN23">
        <v>9.29731506849315</v>
      </c>
      <c r="AO23">
        <v>0</v>
      </c>
      <c r="AP23">
        <v>0</v>
      </c>
      <c r="AQ23">
        <v>0</v>
      </c>
      <c r="AR23">
        <v>0</v>
      </c>
      <c r="AS23">
        <v>0</v>
      </c>
      <c r="AT23">
        <v>0</v>
      </c>
      <c r="AU23">
        <v>0</v>
      </c>
      <c r="AV23">
        <v>0</v>
      </c>
      <c r="AW23">
        <v>0</v>
      </c>
      <c r="AX23">
        <v>0</v>
      </c>
      <c r="AY23">
        <v>0</v>
      </c>
      <c r="AZ23">
        <v>0</v>
      </c>
      <c r="BA23">
        <v>0</v>
      </c>
      <c r="BB23">
        <v>0</v>
      </c>
      <c r="BC23">
        <v>0</v>
      </c>
      <c r="BD23">
        <v>0.1</v>
      </c>
      <c r="BE23">
        <v>0</v>
      </c>
      <c r="BF23">
        <v>0</v>
      </c>
      <c r="BG23">
        <v>0</v>
      </c>
      <c r="BH23">
        <v>0</v>
      </c>
      <c r="BI23">
        <v>0</v>
      </c>
      <c r="BJ23">
        <v>0</v>
      </c>
      <c r="BK23">
        <v>0</v>
      </c>
      <c r="BL23">
        <v>0</v>
      </c>
      <c r="BM23">
        <v>0</v>
      </c>
      <c r="BN23">
        <v>0</v>
      </c>
      <c r="BO23">
        <v>0</v>
      </c>
      <c r="BP23">
        <v>0</v>
      </c>
      <c r="BQ23">
        <v>0</v>
      </c>
      <c r="BR23">
        <v>1.5599999999999999E-2</v>
      </c>
      <c r="BS23">
        <v>0</v>
      </c>
      <c r="BT23">
        <v>0</v>
      </c>
      <c r="BU23">
        <v>0</v>
      </c>
      <c r="BV23">
        <v>0</v>
      </c>
      <c r="BW23">
        <v>0</v>
      </c>
      <c r="BX23">
        <v>63.7</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1</v>
      </c>
      <c r="FS23">
        <v>0</v>
      </c>
      <c r="FT23">
        <v>0</v>
      </c>
      <c r="FU23">
        <v>0</v>
      </c>
      <c r="FV23">
        <v>0</v>
      </c>
      <c r="FW23">
        <v>0</v>
      </c>
      <c r="FX23">
        <v>0</v>
      </c>
      <c r="FY23">
        <v>3.7041095890410967</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0.251</v>
      </c>
      <c r="GV23">
        <v>0</v>
      </c>
      <c r="GW23">
        <v>0</v>
      </c>
      <c r="GX23">
        <v>0</v>
      </c>
      <c r="GY23">
        <v>0</v>
      </c>
      <c r="GZ23">
        <v>0</v>
      </c>
      <c r="HA23">
        <v>0</v>
      </c>
      <c r="HB23">
        <v>0</v>
      </c>
      <c r="HC23">
        <v>0</v>
      </c>
      <c r="HD23">
        <v>0</v>
      </c>
      <c r="HE23">
        <v>0</v>
      </c>
      <c r="HF23">
        <v>0</v>
      </c>
      <c r="HG23">
        <v>0</v>
      </c>
      <c r="HH23">
        <v>0</v>
      </c>
      <c r="HI23">
        <v>1.5599999999999999E-2</v>
      </c>
      <c r="HJ23">
        <v>0</v>
      </c>
      <c r="HK23">
        <v>0</v>
      </c>
      <c r="HL23">
        <v>0</v>
      </c>
      <c r="HM23">
        <v>0</v>
      </c>
      <c r="HN23">
        <v>0</v>
      </c>
      <c r="HO23">
        <v>63.7</v>
      </c>
      <c r="HP23">
        <v>0</v>
      </c>
      <c r="HQ23">
        <v>0</v>
      </c>
      <c r="HR23">
        <v>0</v>
      </c>
      <c r="HS23">
        <v>0</v>
      </c>
      <c r="HT23">
        <v>0</v>
      </c>
      <c r="HU23">
        <v>0</v>
      </c>
      <c r="HV23">
        <v>0</v>
      </c>
      <c r="HW23">
        <v>0</v>
      </c>
      <c r="HX23">
        <v>0</v>
      </c>
      <c r="HY23">
        <v>0</v>
      </c>
      <c r="HZ23">
        <v>0</v>
      </c>
      <c r="IA23">
        <v>0</v>
      </c>
      <c r="IB23">
        <v>0</v>
      </c>
      <c r="IC23">
        <v>0</v>
      </c>
      <c r="ID23">
        <v>0</v>
      </c>
      <c r="IE23">
        <v>0</v>
      </c>
      <c r="IF23">
        <v>0</v>
      </c>
      <c r="IG23">
        <v>0</v>
      </c>
      <c r="IH23">
        <v>0</v>
      </c>
      <c r="II23">
        <v>0</v>
      </c>
      <c r="IJ23">
        <v>0</v>
      </c>
      <c r="IK23">
        <v>0</v>
      </c>
      <c r="IL23">
        <v>0</v>
      </c>
      <c r="IM23">
        <v>0</v>
      </c>
      <c r="IN23">
        <v>0</v>
      </c>
      <c r="IO23">
        <v>0</v>
      </c>
      <c r="IP23">
        <v>0</v>
      </c>
      <c r="IQ23">
        <v>0</v>
      </c>
      <c r="IR23">
        <v>0</v>
      </c>
      <c r="IS23">
        <v>0</v>
      </c>
      <c r="IT23">
        <v>0</v>
      </c>
      <c r="IU23">
        <v>0</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0</v>
      </c>
      <c r="LE23">
        <v>0</v>
      </c>
      <c r="LF23">
        <v>0</v>
      </c>
      <c r="LG23">
        <v>0</v>
      </c>
      <c r="LH23">
        <v>0</v>
      </c>
      <c r="LI23">
        <v>1</v>
      </c>
      <c r="LJ23">
        <v>1</v>
      </c>
      <c r="LK23">
        <v>0</v>
      </c>
      <c r="LL23">
        <v>0</v>
      </c>
      <c r="LM23">
        <v>1</v>
      </c>
      <c r="LN23">
        <v>0.95</v>
      </c>
      <c r="LO23">
        <v>0</v>
      </c>
      <c r="LP23">
        <v>1</v>
      </c>
      <c r="LQ23">
        <v>0.78</v>
      </c>
      <c r="LR23">
        <v>0</v>
      </c>
      <c r="LS23">
        <v>0</v>
      </c>
      <c r="LT23">
        <v>0</v>
      </c>
    </row>
    <row r="24" spans="1:332" ht="15" customHeight="1">
      <c r="A24" t="str">
        <v>CDM AMS II G</v>
      </c>
      <c r="B24" t="str">
        <v>AMS-II.G. ver. 9</v>
      </c>
      <c r="C24">
        <v>10471</v>
      </c>
      <c r="D24" t="str">
        <v>PoA 10471 CPA39</v>
      </c>
      <c r="E24" t="str">
        <v>MR1</v>
      </c>
      <c r="F24" t="str">
        <v>Domestic (2020)</v>
      </c>
      <c r="G24">
        <v>15314</v>
      </c>
      <c r="H24" t="str">
        <v>firewood</v>
      </c>
      <c r="I24">
        <v>15314</v>
      </c>
      <c r="J24">
        <v>3.2472434266327395E-3</v>
      </c>
      <c r="K24">
        <v>0</v>
      </c>
      <c r="L24" t="str">
        <v>cdm_imp_firewood</v>
      </c>
      <c r="M24">
        <v>1</v>
      </c>
      <c r="N24" t="str">
        <v>Asia</v>
      </c>
      <c r="O24" t="str">
        <v>Myanmar</v>
      </c>
      <c r="P24" t="str">
        <v>Ayeyarwaddy</v>
      </c>
      <c r="Q24">
        <v>4.2</v>
      </c>
      <c r="R24">
        <v>0.61499999999999999</v>
      </c>
      <c r="S24">
        <v>0</v>
      </c>
      <c r="T24">
        <v>0.3</v>
      </c>
      <c r="U24">
        <v>18000</v>
      </c>
      <c r="V24">
        <v>0</v>
      </c>
      <c r="W24">
        <v>262</v>
      </c>
      <c r="X24">
        <v>0</v>
      </c>
      <c r="Y24">
        <v>4716000</v>
      </c>
      <c r="Z24">
        <v>1</v>
      </c>
      <c r="AA24">
        <v>0</v>
      </c>
      <c r="AB24">
        <v>0</v>
      </c>
      <c r="AC24">
        <v>0</v>
      </c>
      <c r="AD24">
        <v>0</v>
      </c>
      <c r="AE24">
        <v>0</v>
      </c>
      <c r="AF24">
        <v>0</v>
      </c>
      <c r="AG24">
        <v>0</v>
      </c>
      <c r="AH24">
        <v>0</v>
      </c>
      <c r="AI24">
        <v>0</v>
      </c>
      <c r="AJ24">
        <v>0</v>
      </c>
      <c r="AK24">
        <v>0</v>
      </c>
      <c r="AL24">
        <v>0</v>
      </c>
      <c r="AM24">
        <v>0</v>
      </c>
      <c r="AN24">
        <v>9.29731506849315</v>
      </c>
      <c r="AO24">
        <v>0</v>
      </c>
      <c r="AP24">
        <v>0</v>
      </c>
      <c r="AQ24">
        <v>0</v>
      </c>
      <c r="AR24">
        <v>0</v>
      </c>
      <c r="AS24">
        <v>0</v>
      </c>
      <c r="AT24">
        <v>0</v>
      </c>
      <c r="AU24">
        <v>0</v>
      </c>
      <c r="AV24">
        <v>0</v>
      </c>
      <c r="AW24">
        <v>0</v>
      </c>
      <c r="AX24">
        <v>0</v>
      </c>
      <c r="AY24">
        <v>0</v>
      </c>
      <c r="AZ24">
        <v>0</v>
      </c>
      <c r="BA24">
        <v>0</v>
      </c>
      <c r="BB24">
        <v>0</v>
      </c>
      <c r="BC24">
        <v>0</v>
      </c>
      <c r="BD24">
        <v>0.1</v>
      </c>
      <c r="BE24">
        <v>0</v>
      </c>
      <c r="BF24">
        <v>0</v>
      </c>
      <c r="BG24">
        <v>0</v>
      </c>
      <c r="BH24">
        <v>0</v>
      </c>
      <c r="BI24">
        <v>0</v>
      </c>
      <c r="BJ24">
        <v>0</v>
      </c>
      <c r="BK24">
        <v>0</v>
      </c>
      <c r="BL24">
        <v>0</v>
      </c>
      <c r="BM24">
        <v>0</v>
      </c>
      <c r="BN24">
        <v>0</v>
      </c>
      <c r="BO24">
        <v>0</v>
      </c>
      <c r="BP24">
        <v>0</v>
      </c>
      <c r="BQ24">
        <v>0</v>
      </c>
      <c r="BR24">
        <v>1.5599999999999999E-2</v>
      </c>
      <c r="BS24">
        <v>0</v>
      </c>
      <c r="BT24">
        <v>0</v>
      </c>
      <c r="BU24">
        <v>0</v>
      </c>
      <c r="BV24">
        <v>0</v>
      </c>
      <c r="BW24">
        <v>0</v>
      </c>
      <c r="BX24">
        <v>63.7</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1</v>
      </c>
      <c r="FS24">
        <v>0</v>
      </c>
      <c r="FT24">
        <v>0</v>
      </c>
      <c r="FU24">
        <v>0</v>
      </c>
      <c r="FV24">
        <v>0</v>
      </c>
      <c r="FW24">
        <v>0</v>
      </c>
      <c r="FX24">
        <v>0</v>
      </c>
      <c r="FY24">
        <v>3.7041095890410967</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0.251</v>
      </c>
      <c r="GV24">
        <v>0</v>
      </c>
      <c r="GW24">
        <v>0</v>
      </c>
      <c r="GX24">
        <v>0</v>
      </c>
      <c r="GY24">
        <v>0</v>
      </c>
      <c r="GZ24">
        <v>0</v>
      </c>
      <c r="HA24">
        <v>0</v>
      </c>
      <c r="HB24">
        <v>0</v>
      </c>
      <c r="HC24">
        <v>0</v>
      </c>
      <c r="HD24">
        <v>0</v>
      </c>
      <c r="HE24">
        <v>0</v>
      </c>
      <c r="HF24">
        <v>0</v>
      </c>
      <c r="HG24">
        <v>0</v>
      </c>
      <c r="HH24">
        <v>0</v>
      </c>
      <c r="HI24">
        <v>1.5599999999999999E-2</v>
      </c>
      <c r="HJ24">
        <v>0</v>
      </c>
      <c r="HK24">
        <v>0</v>
      </c>
      <c r="HL24">
        <v>0</v>
      </c>
      <c r="HM24">
        <v>0</v>
      </c>
      <c r="HN24">
        <v>0</v>
      </c>
      <c r="HO24">
        <v>63.7</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0</v>
      </c>
      <c r="LI24">
        <v>1</v>
      </c>
      <c r="LJ24">
        <v>1</v>
      </c>
      <c r="LK24">
        <v>0</v>
      </c>
      <c r="LL24">
        <v>0</v>
      </c>
      <c r="LM24">
        <v>1</v>
      </c>
      <c r="LN24">
        <v>0.95</v>
      </c>
      <c r="LO24">
        <v>0</v>
      </c>
      <c r="LP24">
        <v>1</v>
      </c>
      <c r="LQ24">
        <v>0.78</v>
      </c>
      <c r="LR24">
        <v>0</v>
      </c>
      <c r="LS24">
        <v>0</v>
      </c>
      <c r="LT24">
        <v>0</v>
      </c>
    </row>
    <row r="25" spans="1:332" ht="15" customHeight="1">
      <c r="A25" t="str">
        <v>CDM AMS II G</v>
      </c>
      <c r="B25" t="str">
        <v>AMS-II.G. ver. 9</v>
      </c>
      <c r="C25">
        <v>10471</v>
      </c>
      <c r="D25" t="str">
        <v>PoA 10471 CPA40</v>
      </c>
      <c r="E25" t="str">
        <v>MR1</v>
      </c>
      <c r="F25" t="str">
        <v>Domestic (2020)</v>
      </c>
      <c r="G25">
        <v>15314</v>
      </c>
      <c r="H25" t="str">
        <v>firewood</v>
      </c>
      <c r="I25">
        <v>15314</v>
      </c>
      <c r="J25">
        <v>3.2472434266327395E-3</v>
      </c>
      <c r="K25">
        <v>0</v>
      </c>
      <c r="L25" t="str">
        <v>cdm_imp_firewood</v>
      </c>
      <c r="M25">
        <v>1</v>
      </c>
      <c r="N25" t="str">
        <v>Asia</v>
      </c>
      <c r="O25" t="str">
        <v>Myanmar</v>
      </c>
      <c r="P25" t="str">
        <v>Ayeyarwaddy</v>
      </c>
      <c r="Q25">
        <v>4.2</v>
      </c>
      <c r="R25">
        <v>0.61499999999999999</v>
      </c>
      <c r="S25">
        <v>0</v>
      </c>
      <c r="T25">
        <v>0.3</v>
      </c>
      <c r="U25">
        <v>18000</v>
      </c>
      <c r="V25">
        <v>0</v>
      </c>
      <c r="W25">
        <v>262</v>
      </c>
      <c r="X25">
        <v>0</v>
      </c>
      <c r="Y25">
        <v>4716000</v>
      </c>
      <c r="Z25">
        <v>1</v>
      </c>
      <c r="AA25">
        <v>0</v>
      </c>
      <c r="AB25">
        <v>0</v>
      </c>
      <c r="AC25">
        <v>0</v>
      </c>
      <c r="AD25">
        <v>0</v>
      </c>
      <c r="AE25">
        <v>0</v>
      </c>
      <c r="AF25">
        <v>0</v>
      </c>
      <c r="AG25">
        <v>0</v>
      </c>
      <c r="AH25">
        <v>0</v>
      </c>
      <c r="AI25">
        <v>0</v>
      </c>
      <c r="AJ25">
        <v>0</v>
      </c>
      <c r="AK25">
        <v>0</v>
      </c>
      <c r="AL25">
        <v>0</v>
      </c>
      <c r="AM25">
        <v>0</v>
      </c>
      <c r="AN25">
        <v>9.29731506849315</v>
      </c>
      <c r="AO25">
        <v>0</v>
      </c>
      <c r="AP25">
        <v>0</v>
      </c>
      <c r="AQ25">
        <v>0</v>
      </c>
      <c r="AR25">
        <v>0</v>
      </c>
      <c r="AS25">
        <v>0</v>
      </c>
      <c r="AT25">
        <v>0</v>
      </c>
      <c r="AU25">
        <v>0</v>
      </c>
      <c r="AV25">
        <v>0</v>
      </c>
      <c r="AW25">
        <v>0</v>
      </c>
      <c r="AX25">
        <v>0</v>
      </c>
      <c r="AY25">
        <v>0</v>
      </c>
      <c r="AZ25">
        <v>0</v>
      </c>
      <c r="BA25">
        <v>0</v>
      </c>
      <c r="BB25">
        <v>0</v>
      </c>
      <c r="BC25">
        <v>0</v>
      </c>
      <c r="BD25">
        <v>0.1</v>
      </c>
      <c r="BE25">
        <v>0</v>
      </c>
      <c r="BF25">
        <v>0</v>
      </c>
      <c r="BG25">
        <v>0</v>
      </c>
      <c r="BH25">
        <v>0</v>
      </c>
      <c r="BI25">
        <v>0</v>
      </c>
      <c r="BJ25">
        <v>0</v>
      </c>
      <c r="BK25">
        <v>0</v>
      </c>
      <c r="BL25">
        <v>0</v>
      </c>
      <c r="BM25">
        <v>0</v>
      </c>
      <c r="BN25">
        <v>0</v>
      </c>
      <c r="BO25">
        <v>0</v>
      </c>
      <c r="BP25">
        <v>0</v>
      </c>
      <c r="BQ25">
        <v>0</v>
      </c>
      <c r="BR25">
        <v>1.5599999999999999E-2</v>
      </c>
      <c r="BS25">
        <v>0</v>
      </c>
      <c r="BT25">
        <v>0</v>
      </c>
      <c r="BU25">
        <v>0</v>
      </c>
      <c r="BV25">
        <v>0</v>
      </c>
      <c r="BW25">
        <v>0</v>
      </c>
      <c r="BX25">
        <v>63.7</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1</v>
      </c>
      <c r="FS25">
        <v>0</v>
      </c>
      <c r="FT25">
        <v>0</v>
      </c>
      <c r="FU25">
        <v>0</v>
      </c>
      <c r="FV25">
        <v>0</v>
      </c>
      <c r="FW25">
        <v>0</v>
      </c>
      <c r="FX25">
        <v>0</v>
      </c>
      <c r="FY25">
        <v>3.7041095890410967</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0.251</v>
      </c>
      <c r="GV25">
        <v>0</v>
      </c>
      <c r="GW25">
        <v>0</v>
      </c>
      <c r="GX25">
        <v>0</v>
      </c>
      <c r="GY25">
        <v>0</v>
      </c>
      <c r="GZ25">
        <v>0</v>
      </c>
      <c r="HA25">
        <v>0</v>
      </c>
      <c r="HB25">
        <v>0</v>
      </c>
      <c r="HC25">
        <v>0</v>
      </c>
      <c r="HD25">
        <v>0</v>
      </c>
      <c r="HE25">
        <v>0</v>
      </c>
      <c r="HF25">
        <v>0</v>
      </c>
      <c r="HG25">
        <v>0</v>
      </c>
      <c r="HH25">
        <v>0</v>
      </c>
      <c r="HI25">
        <v>1.5599999999999999E-2</v>
      </c>
      <c r="HJ25">
        <v>0</v>
      </c>
      <c r="HK25">
        <v>0</v>
      </c>
      <c r="HL25">
        <v>0</v>
      </c>
      <c r="HM25">
        <v>0</v>
      </c>
      <c r="HN25">
        <v>0</v>
      </c>
      <c r="HO25">
        <v>63.7</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0</v>
      </c>
      <c r="JQ25">
        <v>0</v>
      </c>
      <c r="JR25">
        <v>0</v>
      </c>
      <c r="JS25">
        <v>0</v>
      </c>
      <c r="JT25">
        <v>0</v>
      </c>
      <c r="JU25">
        <v>0</v>
      </c>
      <c r="JV25">
        <v>0</v>
      </c>
      <c r="JW25">
        <v>0</v>
      </c>
      <c r="JX25">
        <v>0</v>
      </c>
      <c r="JY25">
        <v>0</v>
      </c>
      <c r="JZ25">
        <v>0</v>
      </c>
      <c r="KA25">
        <v>0</v>
      </c>
      <c r="KB25">
        <v>0</v>
      </c>
      <c r="KC25">
        <v>0</v>
      </c>
      <c r="KD25">
        <v>0</v>
      </c>
      <c r="KE25">
        <v>0</v>
      </c>
      <c r="KF25">
        <v>0</v>
      </c>
      <c r="KG25">
        <v>0</v>
      </c>
      <c r="KH25">
        <v>0</v>
      </c>
      <c r="KI25">
        <v>0</v>
      </c>
      <c r="KJ25">
        <v>0</v>
      </c>
      <c r="KK25">
        <v>0</v>
      </c>
      <c r="KL25">
        <v>0</v>
      </c>
      <c r="KM25">
        <v>0</v>
      </c>
      <c r="KN25">
        <v>0</v>
      </c>
      <c r="KO25">
        <v>0</v>
      </c>
      <c r="KP25">
        <v>0</v>
      </c>
      <c r="KQ25">
        <v>0</v>
      </c>
      <c r="KR25">
        <v>0</v>
      </c>
      <c r="KS25">
        <v>0</v>
      </c>
      <c r="KT25">
        <v>0</v>
      </c>
      <c r="KU25">
        <v>0</v>
      </c>
      <c r="KV25">
        <v>0</v>
      </c>
      <c r="KW25">
        <v>0</v>
      </c>
      <c r="KX25">
        <v>0</v>
      </c>
      <c r="KY25">
        <v>0</v>
      </c>
      <c r="KZ25">
        <v>0</v>
      </c>
      <c r="LA25">
        <v>0</v>
      </c>
      <c r="LB25">
        <v>0</v>
      </c>
      <c r="LC25">
        <v>0</v>
      </c>
      <c r="LD25">
        <v>0</v>
      </c>
      <c r="LE25">
        <v>0</v>
      </c>
      <c r="LF25">
        <v>0</v>
      </c>
      <c r="LG25">
        <v>0</v>
      </c>
      <c r="LH25">
        <v>0</v>
      </c>
      <c r="LI25">
        <v>1</v>
      </c>
      <c r="LJ25">
        <v>1</v>
      </c>
      <c r="LK25">
        <v>0</v>
      </c>
      <c r="LL25">
        <v>0</v>
      </c>
      <c r="LM25">
        <v>1</v>
      </c>
      <c r="LN25">
        <v>0.95</v>
      </c>
      <c r="LO25">
        <v>0</v>
      </c>
      <c r="LP25">
        <v>1</v>
      </c>
      <c r="LQ25">
        <v>0.78</v>
      </c>
      <c r="LR25">
        <v>0</v>
      </c>
      <c r="LS25">
        <v>0</v>
      </c>
      <c r="LT25">
        <v>0</v>
      </c>
    </row>
    <row r="26" spans="1:332" ht="15" customHeight="1">
      <c r="A26" t="str">
        <v>CDM AMS II G</v>
      </c>
      <c r="B26" t="str">
        <v>AMS-II.G. ver. 9</v>
      </c>
      <c r="C26">
        <v>10471</v>
      </c>
      <c r="D26" t="str">
        <v>PoA 10471 CPA41</v>
      </c>
      <c r="E26" t="str">
        <v>MR1</v>
      </c>
      <c r="F26" t="str">
        <v>Domestic (2020)</v>
      </c>
      <c r="G26">
        <v>15314</v>
      </c>
      <c r="H26" t="str">
        <v>firewood</v>
      </c>
      <c r="I26">
        <v>15314</v>
      </c>
      <c r="J26">
        <v>3.2472434266327395E-3</v>
      </c>
      <c r="K26">
        <v>0</v>
      </c>
      <c r="L26" t="str">
        <v>cdm_imp_firewood</v>
      </c>
      <c r="M26">
        <v>1</v>
      </c>
      <c r="N26" t="str">
        <v>Asia</v>
      </c>
      <c r="O26" t="str">
        <v>Myanmar</v>
      </c>
      <c r="P26" t="str">
        <v>Ayeyarwaddy</v>
      </c>
      <c r="Q26">
        <v>4.2</v>
      </c>
      <c r="R26">
        <v>0.61499999999999999</v>
      </c>
      <c r="S26">
        <v>0</v>
      </c>
      <c r="T26">
        <v>0.3</v>
      </c>
      <c r="U26">
        <v>18000</v>
      </c>
      <c r="V26">
        <v>0</v>
      </c>
      <c r="W26">
        <v>262</v>
      </c>
      <c r="X26">
        <v>0</v>
      </c>
      <c r="Y26">
        <v>4716000</v>
      </c>
      <c r="Z26">
        <v>1</v>
      </c>
      <c r="AA26">
        <v>0</v>
      </c>
      <c r="AB26">
        <v>0</v>
      </c>
      <c r="AC26">
        <v>0</v>
      </c>
      <c r="AD26">
        <v>0</v>
      </c>
      <c r="AE26">
        <v>0</v>
      </c>
      <c r="AF26">
        <v>0</v>
      </c>
      <c r="AG26">
        <v>0</v>
      </c>
      <c r="AH26">
        <v>0</v>
      </c>
      <c r="AI26">
        <v>0</v>
      </c>
      <c r="AJ26">
        <v>0</v>
      </c>
      <c r="AK26">
        <v>0</v>
      </c>
      <c r="AL26">
        <v>0</v>
      </c>
      <c r="AM26">
        <v>0</v>
      </c>
      <c r="AN26">
        <v>9.29731506849315</v>
      </c>
      <c r="AO26">
        <v>0</v>
      </c>
      <c r="AP26">
        <v>0</v>
      </c>
      <c r="AQ26">
        <v>0</v>
      </c>
      <c r="AR26">
        <v>0</v>
      </c>
      <c r="AS26">
        <v>0</v>
      </c>
      <c r="AT26">
        <v>0</v>
      </c>
      <c r="AU26">
        <v>0</v>
      </c>
      <c r="AV26">
        <v>0</v>
      </c>
      <c r="AW26">
        <v>0</v>
      </c>
      <c r="AX26">
        <v>0</v>
      </c>
      <c r="AY26">
        <v>0</v>
      </c>
      <c r="AZ26">
        <v>0</v>
      </c>
      <c r="BA26">
        <v>0</v>
      </c>
      <c r="BB26">
        <v>0</v>
      </c>
      <c r="BC26">
        <v>0</v>
      </c>
      <c r="BD26">
        <v>0.1</v>
      </c>
      <c r="BE26">
        <v>0</v>
      </c>
      <c r="BF26">
        <v>0</v>
      </c>
      <c r="BG26">
        <v>0</v>
      </c>
      <c r="BH26">
        <v>0</v>
      </c>
      <c r="BI26">
        <v>0</v>
      </c>
      <c r="BJ26">
        <v>0</v>
      </c>
      <c r="BK26">
        <v>0</v>
      </c>
      <c r="BL26">
        <v>0</v>
      </c>
      <c r="BM26">
        <v>0</v>
      </c>
      <c r="BN26">
        <v>0</v>
      </c>
      <c r="BO26">
        <v>0</v>
      </c>
      <c r="BP26">
        <v>0</v>
      </c>
      <c r="BQ26">
        <v>0</v>
      </c>
      <c r="BR26">
        <v>1.5599999999999999E-2</v>
      </c>
      <c r="BS26">
        <v>0</v>
      </c>
      <c r="BT26">
        <v>0</v>
      </c>
      <c r="BU26">
        <v>0</v>
      </c>
      <c r="BV26">
        <v>0</v>
      </c>
      <c r="BW26">
        <v>0</v>
      </c>
      <c r="BX26">
        <v>63.7</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1</v>
      </c>
      <c r="FS26">
        <v>0</v>
      </c>
      <c r="FT26">
        <v>0</v>
      </c>
      <c r="FU26">
        <v>0</v>
      </c>
      <c r="FV26">
        <v>0</v>
      </c>
      <c r="FW26">
        <v>0</v>
      </c>
      <c r="FX26">
        <v>0</v>
      </c>
      <c r="FY26">
        <v>3.7041095890410967</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0.251</v>
      </c>
      <c r="GV26">
        <v>0</v>
      </c>
      <c r="GW26">
        <v>0</v>
      </c>
      <c r="GX26">
        <v>0</v>
      </c>
      <c r="GY26">
        <v>0</v>
      </c>
      <c r="GZ26">
        <v>0</v>
      </c>
      <c r="HA26">
        <v>0</v>
      </c>
      <c r="HB26">
        <v>0</v>
      </c>
      <c r="HC26">
        <v>0</v>
      </c>
      <c r="HD26">
        <v>0</v>
      </c>
      <c r="HE26">
        <v>0</v>
      </c>
      <c r="HF26">
        <v>0</v>
      </c>
      <c r="HG26">
        <v>0</v>
      </c>
      <c r="HH26">
        <v>0</v>
      </c>
      <c r="HI26">
        <v>1.5599999999999999E-2</v>
      </c>
      <c r="HJ26">
        <v>0</v>
      </c>
      <c r="HK26">
        <v>0</v>
      </c>
      <c r="HL26">
        <v>0</v>
      </c>
      <c r="HM26">
        <v>0</v>
      </c>
      <c r="HN26">
        <v>0</v>
      </c>
      <c r="HO26">
        <v>63.7</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0</v>
      </c>
      <c r="LC26">
        <v>0</v>
      </c>
      <c r="LD26">
        <v>0</v>
      </c>
      <c r="LE26">
        <v>0</v>
      </c>
      <c r="LF26">
        <v>0</v>
      </c>
      <c r="LG26">
        <v>0</v>
      </c>
      <c r="LH26">
        <v>0</v>
      </c>
      <c r="LI26">
        <v>1</v>
      </c>
      <c r="LJ26">
        <v>1</v>
      </c>
      <c r="LK26">
        <v>0</v>
      </c>
      <c r="LL26">
        <v>0</v>
      </c>
      <c r="LM26">
        <v>1</v>
      </c>
      <c r="LN26">
        <v>0.95</v>
      </c>
      <c r="LO26">
        <v>0</v>
      </c>
      <c r="LP26">
        <v>1</v>
      </c>
      <c r="LQ26">
        <v>0.78</v>
      </c>
      <c r="LR26">
        <v>0</v>
      </c>
      <c r="LS26">
        <v>0</v>
      </c>
      <c r="LT26">
        <v>0</v>
      </c>
    </row>
    <row r="27" spans="1:332" ht="15" customHeight="1">
      <c r="A27" t="str">
        <v>CDM AMS II G</v>
      </c>
      <c r="B27" t="str">
        <v>AMS-II.G. ver. 9</v>
      </c>
      <c r="C27">
        <v>10471</v>
      </c>
      <c r="D27" t="str">
        <v>PoA 10471 CPA42</v>
      </c>
      <c r="E27" t="str">
        <v>MR1</v>
      </c>
      <c r="F27" t="str">
        <v>Domestic (2020)</v>
      </c>
      <c r="G27">
        <v>15314</v>
      </c>
      <c r="H27" t="str">
        <v>firewood</v>
      </c>
      <c r="I27">
        <v>15314</v>
      </c>
      <c r="J27">
        <v>3.2472434266327395E-3</v>
      </c>
      <c r="K27">
        <v>0</v>
      </c>
      <c r="L27" t="str">
        <v>cdm_imp_firewood</v>
      </c>
      <c r="M27">
        <v>1</v>
      </c>
      <c r="N27" t="str">
        <v>Asia</v>
      </c>
      <c r="O27" t="str">
        <v>Myanmar</v>
      </c>
      <c r="P27" t="str">
        <v>Ayeyarwaddy</v>
      </c>
      <c r="Q27">
        <v>4.2</v>
      </c>
      <c r="R27">
        <v>0.61499999999999999</v>
      </c>
      <c r="S27">
        <v>0</v>
      </c>
      <c r="T27">
        <v>0.3</v>
      </c>
      <c r="U27">
        <v>18000</v>
      </c>
      <c r="V27">
        <v>0</v>
      </c>
      <c r="W27">
        <v>262</v>
      </c>
      <c r="X27">
        <v>0</v>
      </c>
      <c r="Y27">
        <v>4716000</v>
      </c>
      <c r="Z27">
        <v>1</v>
      </c>
      <c r="AA27">
        <v>0</v>
      </c>
      <c r="AB27">
        <v>0</v>
      </c>
      <c r="AC27">
        <v>0</v>
      </c>
      <c r="AD27">
        <v>0</v>
      </c>
      <c r="AE27">
        <v>0</v>
      </c>
      <c r="AF27">
        <v>0</v>
      </c>
      <c r="AG27">
        <v>0</v>
      </c>
      <c r="AH27">
        <v>0</v>
      </c>
      <c r="AI27">
        <v>0</v>
      </c>
      <c r="AJ27">
        <v>0</v>
      </c>
      <c r="AK27">
        <v>0</v>
      </c>
      <c r="AL27">
        <v>0</v>
      </c>
      <c r="AM27">
        <v>0</v>
      </c>
      <c r="AN27">
        <v>9.29731506849315</v>
      </c>
      <c r="AO27">
        <v>0</v>
      </c>
      <c r="AP27">
        <v>0</v>
      </c>
      <c r="AQ27">
        <v>0</v>
      </c>
      <c r="AR27">
        <v>0</v>
      </c>
      <c r="AS27">
        <v>0</v>
      </c>
      <c r="AT27">
        <v>0</v>
      </c>
      <c r="AU27">
        <v>0</v>
      </c>
      <c r="AV27">
        <v>0</v>
      </c>
      <c r="AW27">
        <v>0</v>
      </c>
      <c r="AX27">
        <v>0</v>
      </c>
      <c r="AY27">
        <v>0</v>
      </c>
      <c r="AZ27">
        <v>0</v>
      </c>
      <c r="BA27">
        <v>0</v>
      </c>
      <c r="BB27">
        <v>0</v>
      </c>
      <c r="BC27">
        <v>0</v>
      </c>
      <c r="BD27">
        <v>0.1</v>
      </c>
      <c r="BE27">
        <v>0</v>
      </c>
      <c r="BF27">
        <v>0</v>
      </c>
      <c r="BG27">
        <v>0</v>
      </c>
      <c r="BH27">
        <v>0</v>
      </c>
      <c r="BI27">
        <v>0</v>
      </c>
      <c r="BJ27">
        <v>0</v>
      </c>
      <c r="BK27">
        <v>0</v>
      </c>
      <c r="BL27">
        <v>0</v>
      </c>
      <c r="BM27">
        <v>0</v>
      </c>
      <c r="BN27">
        <v>0</v>
      </c>
      <c r="BO27">
        <v>0</v>
      </c>
      <c r="BP27">
        <v>0</v>
      </c>
      <c r="BQ27">
        <v>0</v>
      </c>
      <c r="BR27">
        <v>1.5599999999999999E-2</v>
      </c>
      <c r="BS27">
        <v>0</v>
      </c>
      <c r="BT27">
        <v>0</v>
      </c>
      <c r="BU27">
        <v>0</v>
      </c>
      <c r="BV27">
        <v>0</v>
      </c>
      <c r="BW27">
        <v>0</v>
      </c>
      <c r="BX27">
        <v>63.7</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1</v>
      </c>
      <c r="FS27">
        <v>0</v>
      </c>
      <c r="FT27">
        <v>0</v>
      </c>
      <c r="FU27">
        <v>0</v>
      </c>
      <c r="FV27">
        <v>0</v>
      </c>
      <c r="FW27">
        <v>0</v>
      </c>
      <c r="FX27">
        <v>0</v>
      </c>
      <c r="FY27">
        <v>3.7041095890410967</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0.251</v>
      </c>
      <c r="GV27">
        <v>0</v>
      </c>
      <c r="GW27">
        <v>0</v>
      </c>
      <c r="GX27">
        <v>0</v>
      </c>
      <c r="GY27">
        <v>0</v>
      </c>
      <c r="GZ27">
        <v>0</v>
      </c>
      <c r="HA27">
        <v>0</v>
      </c>
      <c r="HB27">
        <v>0</v>
      </c>
      <c r="HC27">
        <v>0</v>
      </c>
      <c r="HD27">
        <v>0</v>
      </c>
      <c r="HE27">
        <v>0</v>
      </c>
      <c r="HF27">
        <v>0</v>
      </c>
      <c r="HG27">
        <v>0</v>
      </c>
      <c r="HH27">
        <v>0</v>
      </c>
      <c r="HI27">
        <v>1.5599999999999999E-2</v>
      </c>
      <c r="HJ27">
        <v>0</v>
      </c>
      <c r="HK27">
        <v>0</v>
      </c>
      <c r="HL27">
        <v>0</v>
      </c>
      <c r="HM27">
        <v>0</v>
      </c>
      <c r="HN27">
        <v>0</v>
      </c>
      <c r="HO27">
        <v>63.7</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v>
      </c>
      <c r="KQ27">
        <v>0</v>
      </c>
      <c r="KR27">
        <v>0</v>
      </c>
      <c r="KS27">
        <v>0</v>
      </c>
      <c r="KT27">
        <v>0</v>
      </c>
      <c r="KU27">
        <v>0</v>
      </c>
      <c r="KV27">
        <v>0</v>
      </c>
      <c r="KW27">
        <v>0</v>
      </c>
      <c r="KX27">
        <v>0</v>
      </c>
      <c r="KY27">
        <v>0</v>
      </c>
      <c r="KZ27">
        <v>0</v>
      </c>
      <c r="LA27">
        <v>0</v>
      </c>
      <c r="LB27">
        <v>0</v>
      </c>
      <c r="LC27">
        <v>0</v>
      </c>
      <c r="LD27">
        <v>0</v>
      </c>
      <c r="LE27">
        <v>0</v>
      </c>
      <c r="LF27">
        <v>0</v>
      </c>
      <c r="LG27">
        <v>0</v>
      </c>
      <c r="LH27">
        <v>0</v>
      </c>
      <c r="LI27">
        <v>1</v>
      </c>
      <c r="LJ27">
        <v>1</v>
      </c>
      <c r="LK27">
        <v>0</v>
      </c>
      <c r="LL27">
        <v>0</v>
      </c>
      <c r="LM27">
        <v>1</v>
      </c>
      <c r="LN27">
        <v>0.95</v>
      </c>
      <c r="LO27">
        <v>0</v>
      </c>
      <c r="LP27">
        <v>1</v>
      </c>
      <c r="LQ27">
        <v>0.78</v>
      </c>
      <c r="LR27">
        <v>0</v>
      </c>
      <c r="LS27">
        <v>0</v>
      </c>
      <c r="LT27">
        <v>0</v>
      </c>
    </row>
    <row r="28" spans="1:332" ht="15" customHeight="1">
      <c r="A28" t="str">
        <v>CDM AMS II G</v>
      </c>
      <c r="B28" t="str">
        <v>AMS-II.G. ver. 9</v>
      </c>
      <c r="C28">
        <v>10471</v>
      </c>
      <c r="D28" t="str">
        <v>PoA 10471 CPA43</v>
      </c>
      <c r="E28" t="str">
        <v>MR1</v>
      </c>
      <c r="F28" t="str">
        <v>Domestic (2020)</v>
      </c>
      <c r="G28">
        <v>15314</v>
      </c>
      <c r="H28" t="str">
        <v>firewood</v>
      </c>
      <c r="I28">
        <v>15314</v>
      </c>
      <c r="J28">
        <v>3.2472434266327395E-3</v>
      </c>
      <c r="K28">
        <v>0</v>
      </c>
      <c r="L28" t="str">
        <v>cdm_imp_firewood</v>
      </c>
      <c r="M28">
        <v>1</v>
      </c>
      <c r="N28" t="str">
        <v>Asia</v>
      </c>
      <c r="O28" t="str">
        <v>Myanmar</v>
      </c>
      <c r="P28" t="str">
        <v>Ayeyarwaddy</v>
      </c>
      <c r="Q28">
        <v>4.2</v>
      </c>
      <c r="R28">
        <v>0.61499999999999999</v>
      </c>
      <c r="S28">
        <v>0</v>
      </c>
      <c r="T28">
        <v>0.3</v>
      </c>
      <c r="U28">
        <v>18000</v>
      </c>
      <c r="V28">
        <v>0</v>
      </c>
      <c r="W28">
        <v>262</v>
      </c>
      <c r="X28">
        <v>0</v>
      </c>
      <c r="Y28">
        <v>4716000</v>
      </c>
      <c r="Z28">
        <v>1</v>
      </c>
      <c r="AA28">
        <v>0</v>
      </c>
      <c r="AB28">
        <v>0</v>
      </c>
      <c r="AC28">
        <v>0</v>
      </c>
      <c r="AD28">
        <v>0</v>
      </c>
      <c r="AE28">
        <v>0</v>
      </c>
      <c r="AF28">
        <v>0</v>
      </c>
      <c r="AG28">
        <v>0</v>
      </c>
      <c r="AH28">
        <v>0</v>
      </c>
      <c r="AI28">
        <v>0</v>
      </c>
      <c r="AJ28">
        <v>0</v>
      </c>
      <c r="AK28">
        <v>0</v>
      </c>
      <c r="AL28">
        <v>0</v>
      </c>
      <c r="AM28">
        <v>0</v>
      </c>
      <c r="AN28">
        <v>9.29731506849315</v>
      </c>
      <c r="AO28">
        <v>0</v>
      </c>
      <c r="AP28">
        <v>0</v>
      </c>
      <c r="AQ28">
        <v>0</v>
      </c>
      <c r="AR28">
        <v>0</v>
      </c>
      <c r="AS28">
        <v>0</v>
      </c>
      <c r="AT28">
        <v>0</v>
      </c>
      <c r="AU28">
        <v>0</v>
      </c>
      <c r="AV28">
        <v>0</v>
      </c>
      <c r="AW28">
        <v>0</v>
      </c>
      <c r="AX28">
        <v>0</v>
      </c>
      <c r="AY28">
        <v>0</v>
      </c>
      <c r="AZ28">
        <v>0</v>
      </c>
      <c r="BA28">
        <v>0</v>
      </c>
      <c r="BB28">
        <v>0</v>
      </c>
      <c r="BC28">
        <v>0</v>
      </c>
      <c r="BD28">
        <v>0.1</v>
      </c>
      <c r="BE28">
        <v>0</v>
      </c>
      <c r="BF28">
        <v>0</v>
      </c>
      <c r="BG28">
        <v>0</v>
      </c>
      <c r="BH28">
        <v>0</v>
      </c>
      <c r="BI28">
        <v>0</v>
      </c>
      <c r="BJ28">
        <v>0</v>
      </c>
      <c r="BK28">
        <v>0</v>
      </c>
      <c r="BL28">
        <v>0</v>
      </c>
      <c r="BM28">
        <v>0</v>
      </c>
      <c r="BN28">
        <v>0</v>
      </c>
      <c r="BO28">
        <v>0</v>
      </c>
      <c r="BP28">
        <v>0</v>
      </c>
      <c r="BQ28">
        <v>0</v>
      </c>
      <c r="BR28">
        <v>1.5599999999999999E-2</v>
      </c>
      <c r="BS28">
        <v>0</v>
      </c>
      <c r="BT28">
        <v>0</v>
      </c>
      <c r="BU28">
        <v>0</v>
      </c>
      <c r="BV28">
        <v>0</v>
      </c>
      <c r="BW28">
        <v>0</v>
      </c>
      <c r="BX28">
        <v>63.7</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1</v>
      </c>
      <c r="FS28">
        <v>0</v>
      </c>
      <c r="FT28">
        <v>0</v>
      </c>
      <c r="FU28">
        <v>0</v>
      </c>
      <c r="FV28">
        <v>0</v>
      </c>
      <c r="FW28">
        <v>0</v>
      </c>
      <c r="FX28">
        <v>0</v>
      </c>
      <c r="FY28">
        <v>3.7041095890410967</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0.251</v>
      </c>
      <c r="GV28">
        <v>0</v>
      </c>
      <c r="GW28">
        <v>0</v>
      </c>
      <c r="GX28">
        <v>0</v>
      </c>
      <c r="GY28">
        <v>0</v>
      </c>
      <c r="GZ28">
        <v>0</v>
      </c>
      <c r="HA28">
        <v>0</v>
      </c>
      <c r="HB28">
        <v>0</v>
      </c>
      <c r="HC28">
        <v>0</v>
      </c>
      <c r="HD28">
        <v>0</v>
      </c>
      <c r="HE28">
        <v>0</v>
      </c>
      <c r="HF28">
        <v>0</v>
      </c>
      <c r="HG28">
        <v>0</v>
      </c>
      <c r="HH28">
        <v>0</v>
      </c>
      <c r="HI28">
        <v>1.5599999999999999E-2</v>
      </c>
      <c r="HJ28">
        <v>0</v>
      </c>
      <c r="HK28">
        <v>0</v>
      </c>
      <c r="HL28">
        <v>0</v>
      </c>
      <c r="HM28">
        <v>0</v>
      </c>
      <c r="HN28">
        <v>0</v>
      </c>
      <c r="HO28">
        <v>63.7</v>
      </c>
      <c r="HP28">
        <v>0</v>
      </c>
      <c r="HQ28">
        <v>0</v>
      </c>
      <c r="HR28">
        <v>0</v>
      </c>
      <c r="HS28">
        <v>0</v>
      </c>
      <c r="HT28">
        <v>0</v>
      </c>
      <c r="HU28">
        <v>0</v>
      </c>
      <c r="HV28">
        <v>0</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0</v>
      </c>
      <c r="KI28">
        <v>0</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0</v>
      </c>
      <c r="LI28">
        <v>1</v>
      </c>
      <c r="LJ28">
        <v>1</v>
      </c>
      <c r="LK28">
        <v>0</v>
      </c>
      <c r="LL28">
        <v>0</v>
      </c>
      <c r="LM28">
        <v>1</v>
      </c>
      <c r="LN28">
        <v>0.95</v>
      </c>
      <c r="LO28">
        <v>0</v>
      </c>
      <c r="LP28">
        <v>1</v>
      </c>
      <c r="LQ28">
        <v>0.78</v>
      </c>
      <c r="LR28">
        <v>0</v>
      </c>
      <c r="LS28">
        <v>0</v>
      </c>
      <c r="LT28">
        <v>0</v>
      </c>
    </row>
    <row r="29" spans="1:332" ht="15" customHeight="1">
      <c r="A29" t="str">
        <v>CDM AMS II G</v>
      </c>
      <c r="B29" t="str">
        <v>AMS-II.G. ver. 9</v>
      </c>
      <c r="C29">
        <v>10471</v>
      </c>
      <c r="D29" t="str">
        <v>PoA 10471 CPA44</v>
      </c>
      <c r="E29" t="str">
        <v>MR1</v>
      </c>
      <c r="F29" t="str">
        <v>Domestic (2020)</v>
      </c>
      <c r="G29">
        <v>15314</v>
      </c>
      <c r="H29" t="str">
        <v>firewood</v>
      </c>
      <c r="I29">
        <v>15314</v>
      </c>
      <c r="J29">
        <v>3.2472434266327395E-3</v>
      </c>
      <c r="K29">
        <v>0</v>
      </c>
      <c r="L29" t="str">
        <v>cdm_imp_firewood</v>
      </c>
      <c r="M29">
        <v>1</v>
      </c>
      <c r="N29" t="str">
        <v>Asia</v>
      </c>
      <c r="O29" t="str">
        <v>Myanmar</v>
      </c>
      <c r="P29" t="str">
        <v>Ayeyarwaddy</v>
      </c>
      <c r="Q29">
        <v>4.2</v>
      </c>
      <c r="R29">
        <v>0.61499999999999999</v>
      </c>
      <c r="S29">
        <v>0</v>
      </c>
      <c r="T29">
        <v>0.3</v>
      </c>
      <c r="U29">
        <v>18000</v>
      </c>
      <c r="V29">
        <v>0</v>
      </c>
      <c r="W29">
        <v>262</v>
      </c>
      <c r="X29">
        <v>0</v>
      </c>
      <c r="Y29">
        <v>4716000</v>
      </c>
      <c r="Z29">
        <v>1</v>
      </c>
      <c r="AA29">
        <v>0</v>
      </c>
      <c r="AB29">
        <v>0</v>
      </c>
      <c r="AC29">
        <v>0</v>
      </c>
      <c r="AD29">
        <v>0</v>
      </c>
      <c r="AE29">
        <v>0</v>
      </c>
      <c r="AF29">
        <v>0</v>
      </c>
      <c r="AG29">
        <v>0</v>
      </c>
      <c r="AH29">
        <v>0</v>
      </c>
      <c r="AI29">
        <v>0</v>
      </c>
      <c r="AJ29">
        <v>0</v>
      </c>
      <c r="AK29">
        <v>0</v>
      </c>
      <c r="AL29">
        <v>0</v>
      </c>
      <c r="AM29">
        <v>0</v>
      </c>
      <c r="AN29">
        <v>9.29731506849315</v>
      </c>
      <c r="AO29">
        <v>0</v>
      </c>
      <c r="AP29">
        <v>0</v>
      </c>
      <c r="AQ29">
        <v>0</v>
      </c>
      <c r="AR29">
        <v>0</v>
      </c>
      <c r="AS29">
        <v>0</v>
      </c>
      <c r="AT29">
        <v>0</v>
      </c>
      <c r="AU29">
        <v>0</v>
      </c>
      <c r="AV29">
        <v>0</v>
      </c>
      <c r="AW29">
        <v>0</v>
      </c>
      <c r="AX29">
        <v>0</v>
      </c>
      <c r="AY29">
        <v>0</v>
      </c>
      <c r="AZ29">
        <v>0</v>
      </c>
      <c r="BA29">
        <v>0</v>
      </c>
      <c r="BB29">
        <v>0</v>
      </c>
      <c r="BC29">
        <v>0</v>
      </c>
      <c r="BD29">
        <v>0.1</v>
      </c>
      <c r="BE29">
        <v>0</v>
      </c>
      <c r="BF29">
        <v>0</v>
      </c>
      <c r="BG29">
        <v>0</v>
      </c>
      <c r="BH29">
        <v>0</v>
      </c>
      <c r="BI29">
        <v>0</v>
      </c>
      <c r="BJ29">
        <v>0</v>
      </c>
      <c r="BK29">
        <v>0</v>
      </c>
      <c r="BL29">
        <v>0</v>
      </c>
      <c r="BM29">
        <v>0</v>
      </c>
      <c r="BN29">
        <v>0</v>
      </c>
      <c r="BO29">
        <v>0</v>
      </c>
      <c r="BP29">
        <v>0</v>
      </c>
      <c r="BQ29">
        <v>0</v>
      </c>
      <c r="BR29">
        <v>1.5599999999999999E-2</v>
      </c>
      <c r="BS29">
        <v>0</v>
      </c>
      <c r="BT29">
        <v>0</v>
      </c>
      <c r="BU29">
        <v>0</v>
      </c>
      <c r="BV29">
        <v>0</v>
      </c>
      <c r="BW29">
        <v>0</v>
      </c>
      <c r="BX29">
        <v>63.7</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1</v>
      </c>
      <c r="FS29">
        <v>0</v>
      </c>
      <c r="FT29">
        <v>0</v>
      </c>
      <c r="FU29">
        <v>0</v>
      </c>
      <c r="FV29">
        <v>0</v>
      </c>
      <c r="FW29">
        <v>0</v>
      </c>
      <c r="FX29">
        <v>0</v>
      </c>
      <c r="FY29">
        <v>3.7041095890410967</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0.251</v>
      </c>
      <c r="GV29">
        <v>0</v>
      </c>
      <c r="GW29">
        <v>0</v>
      </c>
      <c r="GX29">
        <v>0</v>
      </c>
      <c r="GY29">
        <v>0</v>
      </c>
      <c r="GZ29">
        <v>0</v>
      </c>
      <c r="HA29">
        <v>0</v>
      </c>
      <c r="HB29">
        <v>0</v>
      </c>
      <c r="HC29">
        <v>0</v>
      </c>
      <c r="HD29">
        <v>0</v>
      </c>
      <c r="HE29">
        <v>0</v>
      </c>
      <c r="HF29">
        <v>0</v>
      </c>
      <c r="HG29">
        <v>0</v>
      </c>
      <c r="HH29">
        <v>0</v>
      </c>
      <c r="HI29">
        <v>1.5599999999999999E-2</v>
      </c>
      <c r="HJ29">
        <v>0</v>
      </c>
      <c r="HK29">
        <v>0</v>
      </c>
      <c r="HL29">
        <v>0</v>
      </c>
      <c r="HM29">
        <v>0</v>
      </c>
      <c r="HN29">
        <v>0</v>
      </c>
      <c r="HO29">
        <v>63.7</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0</v>
      </c>
      <c r="LI29">
        <v>1</v>
      </c>
      <c r="LJ29">
        <v>1</v>
      </c>
      <c r="LK29">
        <v>0</v>
      </c>
      <c r="LL29">
        <v>0</v>
      </c>
      <c r="LM29">
        <v>1</v>
      </c>
      <c r="LN29">
        <v>0.95</v>
      </c>
      <c r="LO29">
        <v>0</v>
      </c>
      <c r="LP29">
        <v>1</v>
      </c>
      <c r="LQ29">
        <v>0.78</v>
      </c>
      <c r="LR29">
        <v>0</v>
      </c>
      <c r="LS29">
        <v>0</v>
      </c>
      <c r="LT29">
        <v>0</v>
      </c>
    </row>
    <row r="30" spans="1:332" ht="15" customHeight="1">
      <c r="A30" t="str">
        <v>CDM AMS II G</v>
      </c>
      <c r="B30" t="str">
        <v>AMS-II.G. ver. 9</v>
      </c>
      <c r="C30">
        <v>10471</v>
      </c>
      <c r="D30" t="str">
        <v>PoA 10471 CPA45</v>
      </c>
      <c r="E30" t="str">
        <v>MR1</v>
      </c>
      <c r="F30" t="str">
        <v>Domestic (2020)</v>
      </c>
      <c r="G30">
        <v>15314</v>
      </c>
      <c r="H30" t="str">
        <v>firewood</v>
      </c>
      <c r="I30">
        <v>15314</v>
      </c>
      <c r="J30">
        <v>3.2472434266327395E-3</v>
      </c>
      <c r="K30">
        <v>0</v>
      </c>
      <c r="L30" t="str">
        <v>cdm_imp_firewood</v>
      </c>
      <c r="M30">
        <v>1</v>
      </c>
      <c r="N30" t="str">
        <v>Asia</v>
      </c>
      <c r="O30" t="str">
        <v>Myanmar</v>
      </c>
      <c r="P30" t="str">
        <v>Ayeyarwaddy</v>
      </c>
      <c r="Q30">
        <v>4.2</v>
      </c>
      <c r="R30">
        <v>0.61499999999999999</v>
      </c>
      <c r="S30">
        <v>0</v>
      </c>
      <c r="T30">
        <v>0.3</v>
      </c>
      <c r="U30">
        <v>18000</v>
      </c>
      <c r="V30">
        <v>0</v>
      </c>
      <c r="W30">
        <v>262</v>
      </c>
      <c r="X30">
        <v>0</v>
      </c>
      <c r="Y30">
        <v>4716000</v>
      </c>
      <c r="Z30">
        <v>1</v>
      </c>
      <c r="AA30">
        <v>0</v>
      </c>
      <c r="AB30">
        <v>0</v>
      </c>
      <c r="AC30">
        <v>0</v>
      </c>
      <c r="AD30">
        <v>0</v>
      </c>
      <c r="AE30">
        <v>0</v>
      </c>
      <c r="AF30">
        <v>0</v>
      </c>
      <c r="AG30">
        <v>0</v>
      </c>
      <c r="AH30">
        <v>0</v>
      </c>
      <c r="AI30">
        <v>0</v>
      </c>
      <c r="AJ30">
        <v>0</v>
      </c>
      <c r="AK30">
        <v>0</v>
      </c>
      <c r="AL30">
        <v>0</v>
      </c>
      <c r="AM30">
        <v>0</v>
      </c>
      <c r="AN30">
        <v>9.29731506849315</v>
      </c>
      <c r="AO30">
        <v>0</v>
      </c>
      <c r="AP30">
        <v>0</v>
      </c>
      <c r="AQ30">
        <v>0</v>
      </c>
      <c r="AR30">
        <v>0</v>
      </c>
      <c r="AS30">
        <v>0</v>
      </c>
      <c r="AT30">
        <v>0</v>
      </c>
      <c r="AU30">
        <v>0</v>
      </c>
      <c r="AV30">
        <v>0</v>
      </c>
      <c r="AW30">
        <v>0</v>
      </c>
      <c r="AX30">
        <v>0</v>
      </c>
      <c r="AY30">
        <v>0</v>
      </c>
      <c r="AZ30">
        <v>0</v>
      </c>
      <c r="BA30">
        <v>0</v>
      </c>
      <c r="BB30">
        <v>0</v>
      </c>
      <c r="BC30">
        <v>0</v>
      </c>
      <c r="BD30">
        <v>0.1</v>
      </c>
      <c r="BE30">
        <v>0</v>
      </c>
      <c r="BF30">
        <v>0</v>
      </c>
      <c r="BG30">
        <v>0</v>
      </c>
      <c r="BH30">
        <v>0</v>
      </c>
      <c r="BI30">
        <v>0</v>
      </c>
      <c r="BJ30">
        <v>0</v>
      </c>
      <c r="BK30">
        <v>0</v>
      </c>
      <c r="BL30">
        <v>0</v>
      </c>
      <c r="BM30">
        <v>0</v>
      </c>
      <c r="BN30">
        <v>0</v>
      </c>
      <c r="BO30">
        <v>0</v>
      </c>
      <c r="BP30">
        <v>0</v>
      </c>
      <c r="BQ30">
        <v>0</v>
      </c>
      <c r="BR30">
        <v>1.5599999999999999E-2</v>
      </c>
      <c r="BS30">
        <v>0</v>
      </c>
      <c r="BT30">
        <v>0</v>
      </c>
      <c r="BU30">
        <v>0</v>
      </c>
      <c r="BV30">
        <v>0</v>
      </c>
      <c r="BW30">
        <v>0</v>
      </c>
      <c r="BX30">
        <v>63.7</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1</v>
      </c>
      <c r="FS30">
        <v>0</v>
      </c>
      <c r="FT30">
        <v>0</v>
      </c>
      <c r="FU30">
        <v>0</v>
      </c>
      <c r="FV30">
        <v>0</v>
      </c>
      <c r="FW30">
        <v>0</v>
      </c>
      <c r="FX30">
        <v>0</v>
      </c>
      <c r="FY30">
        <v>3.7041095890410967</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0.251</v>
      </c>
      <c r="GV30">
        <v>0</v>
      </c>
      <c r="GW30">
        <v>0</v>
      </c>
      <c r="GX30">
        <v>0</v>
      </c>
      <c r="GY30">
        <v>0</v>
      </c>
      <c r="GZ30">
        <v>0</v>
      </c>
      <c r="HA30">
        <v>0</v>
      </c>
      <c r="HB30">
        <v>0</v>
      </c>
      <c r="HC30">
        <v>0</v>
      </c>
      <c r="HD30">
        <v>0</v>
      </c>
      <c r="HE30">
        <v>0</v>
      </c>
      <c r="HF30">
        <v>0</v>
      </c>
      <c r="HG30">
        <v>0</v>
      </c>
      <c r="HH30">
        <v>0</v>
      </c>
      <c r="HI30">
        <v>1.5599999999999999E-2</v>
      </c>
      <c r="HJ30">
        <v>0</v>
      </c>
      <c r="HK30">
        <v>0</v>
      </c>
      <c r="HL30">
        <v>0</v>
      </c>
      <c r="HM30">
        <v>0</v>
      </c>
      <c r="HN30">
        <v>0</v>
      </c>
      <c r="HO30">
        <v>63.7</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0</v>
      </c>
      <c r="KQ30">
        <v>0</v>
      </c>
      <c r="KR30">
        <v>0</v>
      </c>
      <c r="KS30">
        <v>0</v>
      </c>
      <c r="KT30">
        <v>0</v>
      </c>
      <c r="KU30">
        <v>0</v>
      </c>
      <c r="KV30">
        <v>0</v>
      </c>
      <c r="KW30">
        <v>0</v>
      </c>
      <c r="KX30">
        <v>0</v>
      </c>
      <c r="KY30">
        <v>0</v>
      </c>
      <c r="KZ30">
        <v>0</v>
      </c>
      <c r="LA30">
        <v>0</v>
      </c>
      <c r="LB30">
        <v>0</v>
      </c>
      <c r="LC30">
        <v>0</v>
      </c>
      <c r="LD30">
        <v>0</v>
      </c>
      <c r="LE30">
        <v>0</v>
      </c>
      <c r="LF30">
        <v>0</v>
      </c>
      <c r="LG30">
        <v>0</v>
      </c>
      <c r="LH30">
        <v>0</v>
      </c>
      <c r="LI30">
        <v>1</v>
      </c>
      <c r="LJ30">
        <v>1</v>
      </c>
      <c r="LK30">
        <v>0</v>
      </c>
      <c r="LL30">
        <v>0</v>
      </c>
      <c r="LM30">
        <v>1</v>
      </c>
      <c r="LN30">
        <v>0.95</v>
      </c>
      <c r="LO30">
        <v>0</v>
      </c>
      <c r="LP30">
        <v>1</v>
      </c>
      <c r="LQ30">
        <v>0.78</v>
      </c>
      <c r="LR30">
        <v>0</v>
      </c>
      <c r="LS30">
        <v>0</v>
      </c>
      <c r="LT30">
        <v>0</v>
      </c>
    </row>
    <row r="31" spans="1:332" ht="15" customHeight="1">
      <c r="A31" t="str">
        <v>CDM AMS II G</v>
      </c>
      <c r="B31" t="str">
        <v>AMS-II.G. ver. 9</v>
      </c>
      <c r="C31">
        <v>10471</v>
      </c>
      <c r="D31" t="str">
        <v>PoA 10471 CPA46</v>
      </c>
      <c r="E31" t="str">
        <v>MR1</v>
      </c>
      <c r="F31" t="str">
        <v>Domestic (2020)</v>
      </c>
      <c r="G31">
        <v>15314</v>
      </c>
      <c r="H31" t="str">
        <v>firewood</v>
      </c>
      <c r="I31">
        <v>15314</v>
      </c>
      <c r="J31">
        <v>3.2472434266327395E-3</v>
      </c>
      <c r="K31">
        <v>0</v>
      </c>
      <c r="L31" t="str">
        <v>cdm_imp_firewood</v>
      </c>
      <c r="M31">
        <v>1</v>
      </c>
      <c r="N31" t="str">
        <v>Asia</v>
      </c>
      <c r="O31" t="str">
        <v>Myanmar</v>
      </c>
      <c r="P31" t="str">
        <v>Ayeyarwaddy</v>
      </c>
      <c r="Q31">
        <v>4.2</v>
      </c>
      <c r="R31">
        <v>0.61499999999999999</v>
      </c>
      <c r="S31">
        <v>0</v>
      </c>
      <c r="T31">
        <v>0.3</v>
      </c>
      <c r="U31">
        <v>18000</v>
      </c>
      <c r="V31">
        <v>0</v>
      </c>
      <c r="W31">
        <v>262</v>
      </c>
      <c r="X31">
        <v>0</v>
      </c>
      <c r="Y31">
        <v>4716000</v>
      </c>
      <c r="Z31">
        <v>1</v>
      </c>
      <c r="AA31">
        <v>0</v>
      </c>
      <c r="AB31">
        <v>0</v>
      </c>
      <c r="AC31">
        <v>0</v>
      </c>
      <c r="AD31">
        <v>0</v>
      </c>
      <c r="AE31">
        <v>0</v>
      </c>
      <c r="AF31">
        <v>0</v>
      </c>
      <c r="AG31">
        <v>0</v>
      </c>
      <c r="AH31">
        <v>0</v>
      </c>
      <c r="AI31">
        <v>0</v>
      </c>
      <c r="AJ31">
        <v>0</v>
      </c>
      <c r="AK31">
        <v>0</v>
      </c>
      <c r="AL31">
        <v>0</v>
      </c>
      <c r="AM31">
        <v>0</v>
      </c>
      <c r="AN31">
        <v>9.29731506849315</v>
      </c>
      <c r="AO31">
        <v>0</v>
      </c>
      <c r="AP31">
        <v>0</v>
      </c>
      <c r="AQ31">
        <v>0</v>
      </c>
      <c r="AR31">
        <v>0</v>
      </c>
      <c r="AS31">
        <v>0</v>
      </c>
      <c r="AT31">
        <v>0</v>
      </c>
      <c r="AU31">
        <v>0</v>
      </c>
      <c r="AV31">
        <v>0</v>
      </c>
      <c r="AW31">
        <v>0</v>
      </c>
      <c r="AX31">
        <v>0</v>
      </c>
      <c r="AY31">
        <v>0</v>
      </c>
      <c r="AZ31">
        <v>0</v>
      </c>
      <c r="BA31">
        <v>0</v>
      </c>
      <c r="BB31">
        <v>0</v>
      </c>
      <c r="BC31">
        <v>0</v>
      </c>
      <c r="BD31">
        <v>0.1</v>
      </c>
      <c r="BE31">
        <v>0</v>
      </c>
      <c r="BF31">
        <v>0</v>
      </c>
      <c r="BG31">
        <v>0</v>
      </c>
      <c r="BH31">
        <v>0</v>
      </c>
      <c r="BI31">
        <v>0</v>
      </c>
      <c r="BJ31">
        <v>0</v>
      </c>
      <c r="BK31">
        <v>0</v>
      </c>
      <c r="BL31">
        <v>0</v>
      </c>
      <c r="BM31">
        <v>0</v>
      </c>
      <c r="BN31">
        <v>0</v>
      </c>
      <c r="BO31">
        <v>0</v>
      </c>
      <c r="BP31">
        <v>0</v>
      </c>
      <c r="BQ31">
        <v>0</v>
      </c>
      <c r="BR31">
        <v>1.5599999999999999E-2</v>
      </c>
      <c r="BS31">
        <v>0</v>
      </c>
      <c r="BT31">
        <v>0</v>
      </c>
      <c r="BU31">
        <v>0</v>
      </c>
      <c r="BV31">
        <v>0</v>
      </c>
      <c r="BW31">
        <v>0</v>
      </c>
      <c r="BX31">
        <v>63.7</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1</v>
      </c>
      <c r="FS31">
        <v>0</v>
      </c>
      <c r="FT31">
        <v>0</v>
      </c>
      <c r="FU31">
        <v>0</v>
      </c>
      <c r="FV31">
        <v>0</v>
      </c>
      <c r="FW31">
        <v>0</v>
      </c>
      <c r="FX31">
        <v>0</v>
      </c>
      <c r="FY31">
        <v>3.7041095890410967</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0.251</v>
      </c>
      <c r="GV31">
        <v>0</v>
      </c>
      <c r="GW31">
        <v>0</v>
      </c>
      <c r="GX31">
        <v>0</v>
      </c>
      <c r="GY31">
        <v>0</v>
      </c>
      <c r="GZ31">
        <v>0</v>
      </c>
      <c r="HA31">
        <v>0</v>
      </c>
      <c r="HB31">
        <v>0</v>
      </c>
      <c r="HC31">
        <v>0</v>
      </c>
      <c r="HD31">
        <v>0</v>
      </c>
      <c r="HE31">
        <v>0</v>
      </c>
      <c r="HF31">
        <v>0</v>
      </c>
      <c r="HG31">
        <v>0</v>
      </c>
      <c r="HH31">
        <v>0</v>
      </c>
      <c r="HI31">
        <v>1.5599999999999999E-2</v>
      </c>
      <c r="HJ31">
        <v>0</v>
      </c>
      <c r="HK31">
        <v>0</v>
      </c>
      <c r="HL31">
        <v>0</v>
      </c>
      <c r="HM31">
        <v>0</v>
      </c>
      <c r="HN31">
        <v>0</v>
      </c>
      <c r="HO31">
        <v>63.7</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0</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0</v>
      </c>
      <c r="LI31">
        <v>1</v>
      </c>
      <c r="LJ31">
        <v>1</v>
      </c>
      <c r="LK31">
        <v>0</v>
      </c>
      <c r="LL31">
        <v>0</v>
      </c>
      <c r="LM31">
        <v>1</v>
      </c>
      <c r="LN31">
        <v>0.95</v>
      </c>
      <c r="LO31">
        <v>0</v>
      </c>
      <c r="LP31">
        <v>1</v>
      </c>
      <c r="LQ31">
        <v>0.78</v>
      </c>
      <c r="LR31">
        <v>0</v>
      </c>
      <c r="LS31">
        <v>0</v>
      </c>
      <c r="LT31">
        <v>0</v>
      </c>
    </row>
    <row r="32" spans="1:332" ht="15" customHeight="1">
      <c r="A32" t="str">
        <v>CDM AMS II G</v>
      </c>
      <c r="B32" t="str">
        <v>AMS-II.G. ver. 9</v>
      </c>
      <c r="C32">
        <v>10471</v>
      </c>
      <c r="D32" t="str">
        <v>PoA 10471 CPA47</v>
      </c>
      <c r="E32" t="str">
        <v>MR1</v>
      </c>
      <c r="F32" t="str">
        <v>Domestic (2020)</v>
      </c>
      <c r="G32">
        <v>15314</v>
      </c>
      <c r="H32" t="str">
        <v>firewood</v>
      </c>
      <c r="I32">
        <v>15314</v>
      </c>
      <c r="J32">
        <v>3.2472434266327395E-3</v>
      </c>
      <c r="K32">
        <v>0</v>
      </c>
      <c r="L32" t="str">
        <v>cdm_imp_firewood</v>
      </c>
      <c r="M32">
        <v>1</v>
      </c>
      <c r="N32" t="str">
        <v>Asia</v>
      </c>
      <c r="O32" t="str">
        <v>Myanmar</v>
      </c>
      <c r="P32" t="str">
        <v>Ayeyarwaddy</v>
      </c>
      <c r="Q32">
        <v>4.2</v>
      </c>
      <c r="R32">
        <v>0.61499999999999999</v>
      </c>
      <c r="S32">
        <v>0</v>
      </c>
      <c r="T32">
        <v>0.3</v>
      </c>
      <c r="U32">
        <v>18000</v>
      </c>
      <c r="V32">
        <v>0</v>
      </c>
      <c r="W32">
        <v>262</v>
      </c>
      <c r="X32">
        <v>0</v>
      </c>
      <c r="Y32">
        <v>4716000</v>
      </c>
      <c r="Z32">
        <v>1</v>
      </c>
      <c r="AA32">
        <v>0</v>
      </c>
      <c r="AB32">
        <v>0</v>
      </c>
      <c r="AC32">
        <v>0</v>
      </c>
      <c r="AD32">
        <v>0</v>
      </c>
      <c r="AE32">
        <v>0</v>
      </c>
      <c r="AF32">
        <v>0</v>
      </c>
      <c r="AG32">
        <v>0</v>
      </c>
      <c r="AH32">
        <v>0</v>
      </c>
      <c r="AI32">
        <v>0</v>
      </c>
      <c r="AJ32">
        <v>0</v>
      </c>
      <c r="AK32">
        <v>0</v>
      </c>
      <c r="AL32">
        <v>0</v>
      </c>
      <c r="AM32">
        <v>0</v>
      </c>
      <c r="AN32">
        <v>9.29731506849315</v>
      </c>
      <c r="AO32">
        <v>0</v>
      </c>
      <c r="AP32">
        <v>0</v>
      </c>
      <c r="AQ32">
        <v>0</v>
      </c>
      <c r="AR32">
        <v>0</v>
      </c>
      <c r="AS32">
        <v>0</v>
      </c>
      <c r="AT32">
        <v>0</v>
      </c>
      <c r="AU32">
        <v>0</v>
      </c>
      <c r="AV32">
        <v>0</v>
      </c>
      <c r="AW32">
        <v>0</v>
      </c>
      <c r="AX32">
        <v>0</v>
      </c>
      <c r="AY32">
        <v>0</v>
      </c>
      <c r="AZ32">
        <v>0</v>
      </c>
      <c r="BA32">
        <v>0</v>
      </c>
      <c r="BB32">
        <v>0</v>
      </c>
      <c r="BC32">
        <v>0</v>
      </c>
      <c r="BD32">
        <v>0.1</v>
      </c>
      <c r="BE32">
        <v>0</v>
      </c>
      <c r="BF32">
        <v>0</v>
      </c>
      <c r="BG32">
        <v>0</v>
      </c>
      <c r="BH32">
        <v>0</v>
      </c>
      <c r="BI32">
        <v>0</v>
      </c>
      <c r="BJ32">
        <v>0</v>
      </c>
      <c r="BK32">
        <v>0</v>
      </c>
      <c r="BL32">
        <v>0</v>
      </c>
      <c r="BM32">
        <v>0</v>
      </c>
      <c r="BN32">
        <v>0</v>
      </c>
      <c r="BO32">
        <v>0</v>
      </c>
      <c r="BP32">
        <v>0</v>
      </c>
      <c r="BQ32">
        <v>0</v>
      </c>
      <c r="BR32">
        <v>1.5599999999999999E-2</v>
      </c>
      <c r="BS32">
        <v>0</v>
      </c>
      <c r="BT32">
        <v>0</v>
      </c>
      <c r="BU32">
        <v>0</v>
      </c>
      <c r="BV32">
        <v>0</v>
      </c>
      <c r="BW32">
        <v>0</v>
      </c>
      <c r="BX32">
        <v>63.7</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1</v>
      </c>
      <c r="FS32">
        <v>0</v>
      </c>
      <c r="FT32">
        <v>0</v>
      </c>
      <c r="FU32">
        <v>0</v>
      </c>
      <c r="FV32">
        <v>0</v>
      </c>
      <c r="FW32">
        <v>0</v>
      </c>
      <c r="FX32">
        <v>0</v>
      </c>
      <c r="FY32">
        <v>3.7041095890410967</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0.251</v>
      </c>
      <c r="GV32">
        <v>0</v>
      </c>
      <c r="GW32">
        <v>0</v>
      </c>
      <c r="GX32">
        <v>0</v>
      </c>
      <c r="GY32">
        <v>0</v>
      </c>
      <c r="GZ32">
        <v>0</v>
      </c>
      <c r="HA32">
        <v>0</v>
      </c>
      <c r="HB32">
        <v>0</v>
      </c>
      <c r="HC32">
        <v>0</v>
      </c>
      <c r="HD32">
        <v>0</v>
      </c>
      <c r="HE32">
        <v>0</v>
      </c>
      <c r="HF32">
        <v>0</v>
      </c>
      <c r="HG32">
        <v>0</v>
      </c>
      <c r="HH32">
        <v>0</v>
      </c>
      <c r="HI32">
        <v>1.5599999999999999E-2</v>
      </c>
      <c r="HJ32">
        <v>0</v>
      </c>
      <c r="HK32">
        <v>0</v>
      </c>
      <c r="HL32">
        <v>0</v>
      </c>
      <c r="HM32">
        <v>0</v>
      </c>
      <c r="HN32">
        <v>0</v>
      </c>
      <c r="HO32">
        <v>63.7</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0</v>
      </c>
      <c r="KK32">
        <v>0</v>
      </c>
      <c r="KL32">
        <v>0</v>
      </c>
      <c r="KM32">
        <v>0</v>
      </c>
      <c r="KN32">
        <v>0</v>
      </c>
      <c r="KO32">
        <v>0</v>
      </c>
      <c r="KP32">
        <v>0</v>
      </c>
      <c r="KQ32">
        <v>0</v>
      </c>
      <c r="KR32">
        <v>0</v>
      </c>
      <c r="KS32">
        <v>0</v>
      </c>
      <c r="KT32">
        <v>0</v>
      </c>
      <c r="KU32">
        <v>0</v>
      </c>
      <c r="KV32">
        <v>0</v>
      </c>
      <c r="KW32">
        <v>0</v>
      </c>
      <c r="KX32">
        <v>0</v>
      </c>
      <c r="KY32">
        <v>0</v>
      </c>
      <c r="KZ32">
        <v>0</v>
      </c>
      <c r="LA32">
        <v>0</v>
      </c>
      <c r="LB32">
        <v>0</v>
      </c>
      <c r="LC32">
        <v>0</v>
      </c>
      <c r="LD32">
        <v>0</v>
      </c>
      <c r="LE32">
        <v>0</v>
      </c>
      <c r="LF32">
        <v>0</v>
      </c>
      <c r="LG32">
        <v>0</v>
      </c>
      <c r="LH32">
        <v>0</v>
      </c>
      <c r="LI32">
        <v>1</v>
      </c>
      <c r="LJ32">
        <v>1</v>
      </c>
      <c r="LK32">
        <v>0</v>
      </c>
      <c r="LL32">
        <v>0</v>
      </c>
      <c r="LM32">
        <v>1</v>
      </c>
      <c r="LN32">
        <v>0.95</v>
      </c>
      <c r="LO32">
        <v>0</v>
      </c>
      <c r="LP32">
        <v>1</v>
      </c>
      <c r="LQ32">
        <v>0.78</v>
      </c>
      <c r="LR32">
        <v>0</v>
      </c>
      <c r="LS32">
        <v>0</v>
      </c>
      <c r="LT32">
        <v>0</v>
      </c>
    </row>
    <row r="33" spans="1:332" ht="15" customHeight="1">
      <c r="A33" t="str">
        <v>CDM AMS II G</v>
      </c>
      <c r="B33" t="str">
        <v>AMS-II.G. ver. 9</v>
      </c>
      <c r="C33">
        <v>10471</v>
      </c>
      <c r="D33" t="str">
        <v>PoA 10471 CPA48</v>
      </c>
      <c r="E33" t="str">
        <v>MR1</v>
      </c>
      <c r="F33" t="str">
        <v>Domestic (2020)</v>
      </c>
      <c r="G33">
        <v>15314</v>
      </c>
      <c r="H33" t="str">
        <v>firewood</v>
      </c>
      <c r="I33">
        <v>15314</v>
      </c>
      <c r="J33">
        <v>3.2472434266327395E-3</v>
      </c>
      <c r="K33">
        <v>0</v>
      </c>
      <c r="L33" t="str">
        <v>cdm_imp_firewood</v>
      </c>
      <c r="M33">
        <v>1</v>
      </c>
      <c r="N33" t="str">
        <v>Asia</v>
      </c>
      <c r="O33" t="str">
        <v>Myanmar</v>
      </c>
      <c r="P33" t="str">
        <v>Ayeyarwaddy</v>
      </c>
      <c r="Q33">
        <v>4.2</v>
      </c>
      <c r="R33">
        <v>0.61499999999999999</v>
      </c>
      <c r="S33">
        <v>0</v>
      </c>
      <c r="T33">
        <v>0.3</v>
      </c>
      <c r="U33">
        <v>18000</v>
      </c>
      <c r="V33">
        <v>0</v>
      </c>
      <c r="W33">
        <v>262</v>
      </c>
      <c r="X33">
        <v>0</v>
      </c>
      <c r="Y33">
        <v>4716000</v>
      </c>
      <c r="Z33">
        <v>1</v>
      </c>
      <c r="AA33">
        <v>0</v>
      </c>
      <c r="AB33">
        <v>0</v>
      </c>
      <c r="AC33">
        <v>0</v>
      </c>
      <c r="AD33">
        <v>0</v>
      </c>
      <c r="AE33">
        <v>0</v>
      </c>
      <c r="AF33">
        <v>0</v>
      </c>
      <c r="AG33">
        <v>0</v>
      </c>
      <c r="AH33">
        <v>0</v>
      </c>
      <c r="AI33">
        <v>0</v>
      </c>
      <c r="AJ33">
        <v>0</v>
      </c>
      <c r="AK33">
        <v>0</v>
      </c>
      <c r="AL33">
        <v>0</v>
      </c>
      <c r="AM33">
        <v>0</v>
      </c>
      <c r="AN33">
        <v>9.29731506849315</v>
      </c>
      <c r="AO33">
        <v>0</v>
      </c>
      <c r="AP33">
        <v>0</v>
      </c>
      <c r="AQ33">
        <v>0</v>
      </c>
      <c r="AR33">
        <v>0</v>
      </c>
      <c r="AS33">
        <v>0</v>
      </c>
      <c r="AT33">
        <v>0</v>
      </c>
      <c r="AU33">
        <v>0</v>
      </c>
      <c r="AV33">
        <v>0</v>
      </c>
      <c r="AW33">
        <v>0</v>
      </c>
      <c r="AX33">
        <v>0</v>
      </c>
      <c r="AY33">
        <v>0</v>
      </c>
      <c r="AZ33">
        <v>0</v>
      </c>
      <c r="BA33">
        <v>0</v>
      </c>
      <c r="BB33">
        <v>0</v>
      </c>
      <c r="BC33">
        <v>0</v>
      </c>
      <c r="BD33">
        <v>0.1</v>
      </c>
      <c r="BE33">
        <v>0</v>
      </c>
      <c r="BF33">
        <v>0</v>
      </c>
      <c r="BG33">
        <v>0</v>
      </c>
      <c r="BH33">
        <v>0</v>
      </c>
      <c r="BI33">
        <v>0</v>
      </c>
      <c r="BJ33">
        <v>0</v>
      </c>
      <c r="BK33">
        <v>0</v>
      </c>
      <c r="BL33">
        <v>0</v>
      </c>
      <c r="BM33">
        <v>0</v>
      </c>
      <c r="BN33">
        <v>0</v>
      </c>
      <c r="BO33">
        <v>0</v>
      </c>
      <c r="BP33">
        <v>0</v>
      </c>
      <c r="BQ33">
        <v>0</v>
      </c>
      <c r="BR33">
        <v>1.5599999999999999E-2</v>
      </c>
      <c r="BS33">
        <v>0</v>
      </c>
      <c r="BT33">
        <v>0</v>
      </c>
      <c r="BU33">
        <v>0</v>
      </c>
      <c r="BV33">
        <v>0</v>
      </c>
      <c r="BW33">
        <v>0</v>
      </c>
      <c r="BX33">
        <v>63.7</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1</v>
      </c>
      <c r="FS33">
        <v>0</v>
      </c>
      <c r="FT33">
        <v>0</v>
      </c>
      <c r="FU33">
        <v>0</v>
      </c>
      <c r="FV33">
        <v>0</v>
      </c>
      <c r="FW33">
        <v>0</v>
      </c>
      <c r="FX33">
        <v>0</v>
      </c>
      <c r="FY33">
        <v>3.7041095890410967</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0.251</v>
      </c>
      <c r="GV33">
        <v>0</v>
      </c>
      <c r="GW33">
        <v>0</v>
      </c>
      <c r="GX33">
        <v>0</v>
      </c>
      <c r="GY33">
        <v>0</v>
      </c>
      <c r="GZ33">
        <v>0</v>
      </c>
      <c r="HA33">
        <v>0</v>
      </c>
      <c r="HB33">
        <v>0</v>
      </c>
      <c r="HC33">
        <v>0</v>
      </c>
      <c r="HD33">
        <v>0</v>
      </c>
      <c r="HE33">
        <v>0</v>
      </c>
      <c r="HF33">
        <v>0</v>
      </c>
      <c r="HG33">
        <v>0</v>
      </c>
      <c r="HH33">
        <v>0</v>
      </c>
      <c r="HI33">
        <v>1.5599999999999999E-2</v>
      </c>
      <c r="HJ33">
        <v>0</v>
      </c>
      <c r="HK33">
        <v>0</v>
      </c>
      <c r="HL33">
        <v>0</v>
      </c>
      <c r="HM33">
        <v>0</v>
      </c>
      <c r="HN33">
        <v>0</v>
      </c>
      <c r="HO33">
        <v>63.7</v>
      </c>
      <c r="HP33">
        <v>0</v>
      </c>
      <c r="HQ33">
        <v>0</v>
      </c>
      <c r="HR33">
        <v>0</v>
      </c>
      <c r="HS33">
        <v>0</v>
      </c>
      <c r="HT33">
        <v>0</v>
      </c>
      <c r="HU33">
        <v>0</v>
      </c>
      <c r="HV33">
        <v>0</v>
      </c>
      <c r="HW33">
        <v>0</v>
      </c>
      <c r="HX33">
        <v>0</v>
      </c>
      <c r="HY33">
        <v>0</v>
      </c>
      <c r="HZ33">
        <v>0</v>
      </c>
      <c r="IA33">
        <v>0</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0</v>
      </c>
      <c r="JC33">
        <v>0</v>
      </c>
      <c r="JD33">
        <v>0</v>
      </c>
      <c r="JE33">
        <v>0</v>
      </c>
      <c r="JF33">
        <v>0</v>
      </c>
      <c r="JG33">
        <v>0</v>
      </c>
      <c r="JH33">
        <v>0</v>
      </c>
      <c r="JI33">
        <v>0</v>
      </c>
      <c r="JJ33">
        <v>0</v>
      </c>
      <c r="JK33">
        <v>0</v>
      </c>
      <c r="JL33">
        <v>0</v>
      </c>
      <c r="JM33">
        <v>0</v>
      </c>
      <c r="JN33">
        <v>0</v>
      </c>
      <c r="JO33">
        <v>0</v>
      </c>
      <c r="JP33">
        <v>0</v>
      </c>
      <c r="JQ33">
        <v>0</v>
      </c>
      <c r="JR33">
        <v>0</v>
      </c>
      <c r="JS33">
        <v>0</v>
      </c>
      <c r="JT33">
        <v>0</v>
      </c>
      <c r="JU33">
        <v>0</v>
      </c>
      <c r="JV33">
        <v>0</v>
      </c>
      <c r="JW33">
        <v>0</v>
      </c>
      <c r="JX33">
        <v>0</v>
      </c>
      <c r="JY33">
        <v>0</v>
      </c>
      <c r="JZ33">
        <v>0</v>
      </c>
      <c r="KA33">
        <v>0</v>
      </c>
      <c r="KB33">
        <v>0</v>
      </c>
      <c r="KC33">
        <v>0</v>
      </c>
      <c r="KD33">
        <v>0</v>
      </c>
      <c r="KE33">
        <v>0</v>
      </c>
      <c r="KF33">
        <v>0</v>
      </c>
      <c r="KG33">
        <v>0</v>
      </c>
      <c r="KH33">
        <v>0</v>
      </c>
      <c r="KI33">
        <v>0</v>
      </c>
      <c r="KJ33">
        <v>0</v>
      </c>
      <c r="KK33">
        <v>0</v>
      </c>
      <c r="KL33">
        <v>0</v>
      </c>
      <c r="KM33">
        <v>0</v>
      </c>
      <c r="KN33">
        <v>0</v>
      </c>
      <c r="KO33">
        <v>0</v>
      </c>
      <c r="KP33">
        <v>0</v>
      </c>
      <c r="KQ33">
        <v>0</v>
      </c>
      <c r="KR33">
        <v>0</v>
      </c>
      <c r="KS33">
        <v>0</v>
      </c>
      <c r="KT33">
        <v>0</v>
      </c>
      <c r="KU33">
        <v>0</v>
      </c>
      <c r="KV33">
        <v>0</v>
      </c>
      <c r="KW33">
        <v>0</v>
      </c>
      <c r="KX33">
        <v>0</v>
      </c>
      <c r="KY33">
        <v>0</v>
      </c>
      <c r="KZ33">
        <v>0</v>
      </c>
      <c r="LA33">
        <v>0</v>
      </c>
      <c r="LB33">
        <v>0</v>
      </c>
      <c r="LC33">
        <v>0</v>
      </c>
      <c r="LD33">
        <v>0</v>
      </c>
      <c r="LE33">
        <v>0</v>
      </c>
      <c r="LF33">
        <v>0</v>
      </c>
      <c r="LG33">
        <v>0</v>
      </c>
      <c r="LH33">
        <v>0</v>
      </c>
      <c r="LI33">
        <v>1</v>
      </c>
      <c r="LJ33">
        <v>1</v>
      </c>
      <c r="LK33">
        <v>0</v>
      </c>
      <c r="LL33">
        <v>0</v>
      </c>
      <c r="LM33">
        <v>1</v>
      </c>
      <c r="LN33">
        <v>0.95</v>
      </c>
      <c r="LO33">
        <v>0</v>
      </c>
      <c r="LP33">
        <v>1</v>
      </c>
      <c r="LQ33">
        <v>0.78</v>
      </c>
      <c r="LR33">
        <v>0</v>
      </c>
      <c r="LS33">
        <v>0</v>
      </c>
      <c r="LT33">
        <v>0</v>
      </c>
    </row>
    <row r="34" spans="1:332" ht="15" customHeight="1">
      <c r="A34" t="str">
        <v>CDM AMS II G</v>
      </c>
      <c r="B34" t="str">
        <v>AMS-II.G. ver. 9</v>
      </c>
      <c r="C34">
        <v>10471</v>
      </c>
      <c r="D34" t="str">
        <v>PoA 10471 CPA49</v>
      </c>
      <c r="E34" t="str">
        <v>MR1</v>
      </c>
      <c r="F34" t="str">
        <v>Domestic (2020)</v>
      </c>
      <c r="G34">
        <v>15314</v>
      </c>
      <c r="H34" t="str">
        <v>firewood</v>
      </c>
      <c r="I34">
        <v>15314</v>
      </c>
      <c r="J34">
        <v>3.2472434266327395E-3</v>
      </c>
      <c r="K34">
        <v>0</v>
      </c>
      <c r="L34" t="str">
        <v>cdm_imp_firewood</v>
      </c>
      <c r="M34">
        <v>1</v>
      </c>
      <c r="N34" t="str">
        <v>Asia</v>
      </c>
      <c r="O34" t="str">
        <v>Myanmar</v>
      </c>
      <c r="P34" t="str">
        <v>Ayeyarwaddy</v>
      </c>
      <c r="Q34">
        <v>4.2</v>
      </c>
      <c r="R34">
        <v>0.61499999999999999</v>
      </c>
      <c r="S34">
        <v>0</v>
      </c>
      <c r="T34">
        <v>0.3</v>
      </c>
      <c r="U34">
        <v>18000</v>
      </c>
      <c r="V34">
        <v>0</v>
      </c>
      <c r="W34">
        <v>262</v>
      </c>
      <c r="X34">
        <v>0</v>
      </c>
      <c r="Y34">
        <v>4716000</v>
      </c>
      <c r="Z34">
        <v>1</v>
      </c>
      <c r="AA34">
        <v>0</v>
      </c>
      <c r="AB34">
        <v>0</v>
      </c>
      <c r="AC34">
        <v>0</v>
      </c>
      <c r="AD34">
        <v>0</v>
      </c>
      <c r="AE34">
        <v>0</v>
      </c>
      <c r="AF34">
        <v>0</v>
      </c>
      <c r="AG34">
        <v>0</v>
      </c>
      <c r="AH34">
        <v>0</v>
      </c>
      <c r="AI34">
        <v>0</v>
      </c>
      <c r="AJ34">
        <v>0</v>
      </c>
      <c r="AK34">
        <v>0</v>
      </c>
      <c r="AL34">
        <v>0</v>
      </c>
      <c r="AM34">
        <v>0</v>
      </c>
      <c r="AN34">
        <v>9.29731506849315</v>
      </c>
      <c r="AO34">
        <v>0</v>
      </c>
      <c r="AP34">
        <v>0</v>
      </c>
      <c r="AQ34">
        <v>0</v>
      </c>
      <c r="AR34">
        <v>0</v>
      </c>
      <c r="AS34">
        <v>0</v>
      </c>
      <c r="AT34">
        <v>0</v>
      </c>
      <c r="AU34">
        <v>0</v>
      </c>
      <c r="AV34">
        <v>0</v>
      </c>
      <c r="AW34">
        <v>0</v>
      </c>
      <c r="AX34">
        <v>0</v>
      </c>
      <c r="AY34">
        <v>0</v>
      </c>
      <c r="AZ34">
        <v>0</v>
      </c>
      <c r="BA34">
        <v>0</v>
      </c>
      <c r="BB34">
        <v>0</v>
      </c>
      <c r="BC34">
        <v>0</v>
      </c>
      <c r="BD34">
        <v>0.1</v>
      </c>
      <c r="BE34">
        <v>0</v>
      </c>
      <c r="BF34">
        <v>0</v>
      </c>
      <c r="BG34">
        <v>0</v>
      </c>
      <c r="BH34">
        <v>0</v>
      </c>
      <c r="BI34">
        <v>0</v>
      </c>
      <c r="BJ34">
        <v>0</v>
      </c>
      <c r="BK34">
        <v>0</v>
      </c>
      <c r="BL34">
        <v>0</v>
      </c>
      <c r="BM34">
        <v>0</v>
      </c>
      <c r="BN34">
        <v>0</v>
      </c>
      <c r="BO34">
        <v>0</v>
      </c>
      <c r="BP34">
        <v>0</v>
      </c>
      <c r="BQ34">
        <v>0</v>
      </c>
      <c r="BR34">
        <v>1.5599999999999999E-2</v>
      </c>
      <c r="BS34">
        <v>0</v>
      </c>
      <c r="BT34">
        <v>0</v>
      </c>
      <c r="BU34">
        <v>0</v>
      </c>
      <c r="BV34">
        <v>0</v>
      </c>
      <c r="BW34">
        <v>0</v>
      </c>
      <c r="BX34">
        <v>63.7</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1</v>
      </c>
      <c r="FS34">
        <v>0</v>
      </c>
      <c r="FT34">
        <v>0</v>
      </c>
      <c r="FU34">
        <v>0</v>
      </c>
      <c r="FV34">
        <v>0</v>
      </c>
      <c r="FW34">
        <v>0</v>
      </c>
      <c r="FX34">
        <v>0</v>
      </c>
      <c r="FY34">
        <v>3.7041095890410967</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0.251</v>
      </c>
      <c r="GV34">
        <v>0</v>
      </c>
      <c r="GW34">
        <v>0</v>
      </c>
      <c r="GX34">
        <v>0</v>
      </c>
      <c r="GY34">
        <v>0</v>
      </c>
      <c r="GZ34">
        <v>0</v>
      </c>
      <c r="HA34">
        <v>0</v>
      </c>
      <c r="HB34">
        <v>0</v>
      </c>
      <c r="HC34">
        <v>0</v>
      </c>
      <c r="HD34">
        <v>0</v>
      </c>
      <c r="HE34">
        <v>0</v>
      </c>
      <c r="HF34">
        <v>0</v>
      </c>
      <c r="HG34">
        <v>0</v>
      </c>
      <c r="HH34">
        <v>0</v>
      </c>
      <c r="HI34">
        <v>1.5599999999999999E-2</v>
      </c>
      <c r="HJ34">
        <v>0</v>
      </c>
      <c r="HK34">
        <v>0</v>
      </c>
      <c r="HL34">
        <v>0</v>
      </c>
      <c r="HM34">
        <v>0</v>
      </c>
      <c r="HN34">
        <v>0</v>
      </c>
      <c r="HO34">
        <v>63.7</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0</v>
      </c>
      <c r="JB34">
        <v>0</v>
      </c>
      <c r="JC34">
        <v>0</v>
      </c>
      <c r="JD34">
        <v>0</v>
      </c>
      <c r="JE34">
        <v>0</v>
      </c>
      <c r="JF34">
        <v>0</v>
      </c>
      <c r="JG34">
        <v>0</v>
      </c>
      <c r="JH34">
        <v>0</v>
      </c>
      <c r="JI34">
        <v>0</v>
      </c>
      <c r="JJ34">
        <v>0</v>
      </c>
      <c r="JK34">
        <v>0</v>
      </c>
      <c r="JL34">
        <v>0</v>
      </c>
      <c r="JM34">
        <v>0</v>
      </c>
      <c r="JN34">
        <v>0</v>
      </c>
      <c r="JO34">
        <v>0</v>
      </c>
      <c r="JP34">
        <v>0</v>
      </c>
      <c r="JQ34">
        <v>0</v>
      </c>
      <c r="JR34">
        <v>0</v>
      </c>
      <c r="JS34">
        <v>0</v>
      </c>
      <c r="JT34">
        <v>0</v>
      </c>
      <c r="JU34">
        <v>0</v>
      </c>
      <c r="JV34">
        <v>0</v>
      </c>
      <c r="JW34">
        <v>0</v>
      </c>
      <c r="JX34">
        <v>0</v>
      </c>
      <c r="JY34">
        <v>0</v>
      </c>
      <c r="JZ34">
        <v>0</v>
      </c>
      <c r="KA34">
        <v>0</v>
      </c>
      <c r="KB34">
        <v>0</v>
      </c>
      <c r="KC34">
        <v>0</v>
      </c>
      <c r="KD34">
        <v>0</v>
      </c>
      <c r="KE34">
        <v>0</v>
      </c>
      <c r="KF34">
        <v>0</v>
      </c>
      <c r="KG34">
        <v>0</v>
      </c>
      <c r="KH34">
        <v>0</v>
      </c>
      <c r="KI34">
        <v>0</v>
      </c>
      <c r="KJ34">
        <v>0</v>
      </c>
      <c r="KK34">
        <v>0</v>
      </c>
      <c r="KL34">
        <v>0</v>
      </c>
      <c r="KM34">
        <v>0</v>
      </c>
      <c r="KN34">
        <v>0</v>
      </c>
      <c r="KO34">
        <v>0</v>
      </c>
      <c r="KP34">
        <v>0</v>
      </c>
      <c r="KQ34">
        <v>0</v>
      </c>
      <c r="KR34">
        <v>0</v>
      </c>
      <c r="KS34">
        <v>0</v>
      </c>
      <c r="KT34">
        <v>0</v>
      </c>
      <c r="KU34">
        <v>0</v>
      </c>
      <c r="KV34">
        <v>0</v>
      </c>
      <c r="KW34">
        <v>0</v>
      </c>
      <c r="KX34">
        <v>0</v>
      </c>
      <c r="KY34">
        <v>0</v>
      </c>
      <c r="KZ34">
        <v>0</v>
      </c>
      <c r="LA34">
        <v>0</v>
      </c>
      <c r="LB34">
        <v>0</v>
      </c>
      <c r="LC34">
        <v>0</v>
      </c>
      <c r="LD34">
        <v>0</v>
      </c>
      <c r="LE34">
        <v>0</v>
      </c>
      <c r="LF34">
        <v>0</v>
      </c>
      <c r="LG34">
        <v>0</v>
      </c>
      <c r="LH34">
        <v>0</v>
      </c>
      <c r="LI34">
        <v>1</v>
      </c>
      <c r="LJ34">
        <v>1</v>
      </c>
      <c r="LK34">
        <v>0</v>
      </c>
      <c r="LL34">
        <v>0</v>
      </c>
      <c r="LM34">
        <v>1</v>
      </c>
      <c r="LN34">
        <v>0.95</v>
      </c>
      <c r="LO34">
        <v>0</v>
      </c>
      <c r="LP34">
        <v>1</v>
      </c>
      <c r="LQ34">
        <v>0.78</v>
      </c>
      <c r="LR34">
        <v>0</v>
      </c>
      <c r="LS34">
        <v>0</v>
      </c>
      <c r="LT34">
        <v>0</v>
      </c>
    </row>
    <row r="35" spans="1:332" ht="15" customHeight="1">
      <c r="A35" t="str">
        <v>CDM AMS II G</v>
      </c>
      <c r="B35" t="str">
        <v>AMS-II.G. ver. 9</v>
      </c>
      <c r="C35">
        <v>10471</v>
      </c>
      <c r="D35" t="str">
        <v>PoA 10471 CPA50</v>
      </c>
      <c r="E35" t="str">
        <v>MR1</v>
      </c>
      <c r="F35" t="str">
        <v>Domestic (2020)</v>
      </c>
      <c r="G35">
        <v>15314</v>
      </c>
      <c r="H35" t="str">
        <v>firewood</v>
      </c>
      <c r="I35">
        <v>15314</v>
      </c>
      <c r="J35">
        <v>3.2472434266327395E-3</v>
      </c>
      <c r="K35">
        <v>0</v>
      </c>
      <c r="L35" t="str">
        <v>cdm_imp_firewood</v>
      </c>
      <c r="M35">
        <v>1</v>
      </c>
      <c r="N35" t="str">
        <v>Asia</v>
      </c>
      <c r="O35" t="str">
        <v>Myanmar</v>
      </c>
      <c r="P35" t="str">
        <v>Ayeyarwaddy</v>
      </c>
      <c r="Q35">
        <v>4.2</v>
      </c>
      <c r="R35">
        <v>0.61499999999999999</v>
      </c>
      <c r="S35">
        <v>0</v>
      </c>
      <c r="T35">
        <v>0.3</v>
      </c>
      <c r="U35">
        <v>18000</v>
      </c>
      <c r="V35">
        <v>0</v>
      </c>
      <c r="W35">
        <v>262</v>
      </c>
      <c r="X35">
        <v>0</v>
      </c>
      <c r="Y35">
        <v>4716000</v>
      </c>
      <c r="Z35">
        <v>1</v>
      </c>
      <c r="AA35">
        <v>0</v>
      </c>
      <c r="AB35">
        <v>0</v>
      </c>
      <c r="AC35">
        <v>0</v>
      </c>
      <c r="AD35">
        <v>0</v>
      </c>
      <c r="AE35">
        <v>0</v>
      </c>
      <c r="AF35">
        <v>0</v>
      </c>
      <c r="AG35">
        <v>0</v>
      </c>
      <c r="AH35">
        <v>0</v>
      </c>
      <c r="AI35">
        <v>0</v>
      </c>
      <c r="AJ35">
        <v>0</v>
      </c>
      <c r="AK35">
        <v>0</v>
      </c>
      <c r="AL35">
        <v>0</v>
      </c>
      <c r="AM35">
        <v>0</v>
      </c>
      <c r="AN35">
        <v>9.29731506849315</v>
      </c>
      <c r="AO35">
        <v>0</v>
      </c>
      <c r="AP35">
        <v>0</v>
      </c>
      <c r="AQ35">
        <v>0</v>
      </c>
      <c r="AR35">
        <v>0</v>
      </c>
      <c r="AS35">
        <v>0</v>
      </c>
      <c r="AT35">
        <v>0</v>
      </c>
      <c r="AU35">
        <v>0</v>
      </c>
      <c r="AV35">
        <v>0</v>
      </c>
      <c r="AW35">
        <v>0</v>
      </c>
      <c r="AX35">
        <v>0</v>
      </c>
      <c r="AY35">
        <v>0</v>
      </c>
      <c r="AZ35">
        <v>0</v>
      </c>
      <c r="BA35">
        <v>0</v>
      </c>
      <c r="BB35">
        <v>0</v>
      </c>
      <c r="BC35">
        <v>0</v>
      </c>
      <c r="BD35">
        <v>0.1</v>
      </c>
      <c r="BE35">
        <v>0</v>
      </c>
      <c r="BF35">
        <v>0</v>
      </c>
      <c r="BG35">
        <v>0</v>
      </c>
      <c r="BH35">
        <v>0</v>
      </c>
      <c r="BI35">
        <v>0</v>
      </c>
      <c r="BJ35">
        <v>0</v>
      </c>
      <c r="BK35">
        <v>0</v>
      </c>
      <c r="BL35">
        <v>0</v>
      </c>
      <c r="BM35">
        <v>0</v>
      </c>
      <c r="BN35">
        <v>0</v>
      </c>
      <c r="BO35">
        <v>0</v>
      </c>
      <c r="BP35">
        <v>0</v>
      </c>
      <c r="BQ35">
        <v>0</v>
      </c>
      <c r="BR35">
        <v>1.5599999999999999E-2</v>
      </c>
      <c r="BS35">
        <v>0</v>
      </c>
      <c r="BT35">
        <v>0</v>
      </c>
      <c r="BU35">
        <v>0</v>
      </c>
      <c r="BV35">
        <v>0</v>
      </c>
      <c r="BW35">
        <v>0</v>
      </c>
      <c r="BX35">
        <v>63.7</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1</v>
      </c>
      <c r="FS35">
        <v>0</v>
      </c>
      <c r="FT35">
        <v>0</v>
      </c>
      <c r="FU35">
        <v>0</v>
      </c>
      <c r="FV35">
        <v>0</v>
      </c>
      <c r="FW35">
        <v>0</v>
      </c>
      <c r="FX35">
        <v>0</v>
      </c>
      <c r="FY35">
        <v>3.7041095890410967</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0.251</v>
      </c>
      <c r="GV35">
        <v>0</v>
      </c>
      <c r="GW35">
        <v>0</v>
      </c>
      <c r="GX35">
        <v>0</v>
      </c>
      <c r="GY35">
        <v>0</v>
      </c>
      <c r="GZ35">
        <v>0</v>
      </c>
      <c r="HA35">
        <v>0</v>
      </c>
      <c r="HB35">
        <v>0</v>
      </c>
      <c r="HC35">
        <v>0</v>
      </c>
      <c r="HD35">
        <v>0</v>
      </c>
      <c r="HE35">
        <v>0</v>
      </c>
      <c r="HF35">
        <v>0</v>
      </c>
      <c r="HG35">
        <v>0</v>
      </c>
      <c r="HH35">
        <v>0</v>
      </c>
      <c r="HI35">
        <v>1.5599999999999999E-2</v>
      </c>
      <c r="HJ35">
        <v>0</v>
      </c>
      <c r="HK35">
        <v>0</v>
      </c>
      <c r="HL35">
        <v>0</v>
      </c>
      <c r="HM35">
        <v>0</v>
      </c>
      <c r="HN35">
        <v>0</v>
      </c>
      <c r="HO35">
        <v>63.7</v>
      </c>
      <c r="HP35">
        <v>0</v>
      </c>
      <c r="HQ35">
        <v>0</v>
      </c>
      <c r="HR35">
        <v>0</v>
      </c>
      <c r="HS35">
        <v>0</v>
      </c>
      <c r="HT35">
        <v>0</v>
      </c>
      <c r="HU35">
        <v>0</v>
      </c>
      <c r="HV35">
        <v>0</v>
      </c>
      <c r="HW35">
        <v>0</v>
      </c>
      <c r="HX35">
        <v>0</v>
      </c>
      <c r="HY35">
        <v>0</v>
      </c>
      <c r="HZ35">
        <v>0</v>
      </c>
      <c r="IA35">
        <v>0</v>
      </c>
      <c r="IB35">
        <v>0</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0</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0</v>
      </c>
      <c r="LI35">
        <v>1</v>
      </c>
      <c r="LJ35">
        <v>1</v>
      </c>
      <c r="LK35">
        <v>0</v>
      </c>
      <c r="LL35">
        <v>0</v>
      </c>
      <c r="LM35">
        <v>1</v>
      </c>
      <c r="LN35">
        <v>0.95</v>
      </c>
      <c r="LO35">
        <v>0</v>
      </c>
      <c r="LP35">
        <v>1</v>
      </c>
      <c r="LQ35">
        <v>0.78</v>
      </c>
      <c r="LR35">
        <v>0</v>
      </c>
      <c r="LS35">
        <v>0</v>
      </c>
      <c r="LT35">
        <v>0</v>
      </c>
    </row>
    <row r="36" spans="1:332" ht="15" customHeight="1">
      <c r="A36" t="str">
        <v>CDM AMS II G</v>
      </c>
      <c r="B36" t="str">
        <v>AMS-II.G. ver. 9</v>
      </c>
      <c r="C36">
        <v>10471</v>
      </c>
      <c r="D36" t="str">
        <v>PoA 10471 CPA51</v>
      </c>
      <c r="E36" t="str">
        <v>MR1</v>
      </c>
      <c r="F36" t="str">
        <v>Domestic (2020)</v>
      </c>
      <c r="G36">
        <v>15314</v>
      </c>
      <c r="H36" t="str">
        <v>firewood</v>
      </c>
      <c r="I36">
        <v>15314</v>
      </c>
      <c r="J36">
        <v>3.2472434266327395E-3</v>
      </c>
      <c r="K36">
        <v>0</v>
      </c>
      <c r="L36" t="str">
        <v>cdm_imp_firewood</v>
      </c>
      <c r="M36">
        <v>1</v>
      </c>
      <c r="N36" t="str">
        <v>Asia</v>
      </c>
      <c r="O36" t="str">
        <v>Myanmar</v>
      </c>
      <c r="P36" t="str">
        <v>Ayeyarwaddy</v>
      </c>
      <c r="Q36">
        <v>4.2</v>
      </c>
      <c r="R36">
        <v>0.61499999999999999</v>
      </c>
      <c r="S36">
        <v>0</v>
      </c>
      <c r="T36">
        <v>0.3</v>
      </c>
      <c r="U36">
        <v>18000</v>
      </c>
      <c r="V36">
        <v>0</v>
      </c>
      <c r="W36">
        <v>262</v>
      </c>
      <c r="X36">
        <v>0</v>
      </c>
      <c r="Y36">
        <v>4716000</v>
      </c>
      <c r="Z36">
        <v>1</v>
      </c>
      <c r="AA36">
        <v>0</v>
      </c>
      <c r="AB36">
        <v>0</v>
      </c>
      <c r="AC36">
        <v>0</v>
      </c>
      <c r="AD36">
        <v>0</v>
      </c>
      <c r="AE36">
        <v>0</v>
      </c>
      <c r="AF36">
        <v>0</v>
      </c>
      <c r="AG36">
        <v>0</v>
      </c>
      <c r="AH36">
        <v>0</v>
      </c>
      <c r="AI36">
        <v>0</v>
      </c>
      <c r="AJ36">
        <v>0</v>
      </c>
      <c r="AK36">
        <v>0</v>
      </c>
      <c r="AL36">
        <v>0</v>
      </c>
      <c r="AM36">
        <v>0</v>
      </c>
      <c r="AN36">
        <v>9.29731506849315</v>
      </c>
      <c r="AO36">
        <v>0</v>
      </c>
      <c r="AP36">
        <v>0</v>
      </c>
      <c r="AQ36">
        <v>0</v>
      </c>
      <c r="AR36">
        <v>0</v>
      </c>
      <c r="AS36">
        <v>0</v>
      </c>
      <c r="AT36">
        <v>0</v>
      </c>
      <c r="AU36">
        <v>0</v>
      </c>
      <c r="AV36">
        <v>0</v>
      </c>
      <c r="AW36">
        <v>0</v>
      </c>
      <c r="AX36">
        <v>0</v>
      </c>
      <c r="AY36">
        <v>0</v>
      </c>
      <c r="AZ36">
        <v>0</v>
      </c>
      <c r="BA36">
        <v>0</v>
      </c>
      <c r="BB36">
        <v>0</v>
      </c>
      <c r="BC36">
        <v>0</v>
      </c>
      <c r="BD36">
        <v>0.1</v>
      </c>
      <c r="BE36">
        <v>0</v>
      </c>
      <c r="BF36">
        <v>0</v>
      </c>
      <c r="BG36">
        <v>0</v>
      </c>
      <c r="BH36">
        <v>0</v>
      </c>
      <c r="BI36">
        <v>0</v>
      </c>
      <c r="BJ36">
        <v>0</v>
      </c>
      <c r="BK36">
        <v>0</v>
      </c>
      <c r="BL36">
        <v>0</v>
      </c>
      <c r="BM36">
        <v>0</v>
      </c>
      <c r="BN36">
        <v>0</v>
      </c>
      <c r="BO36">
        <v>0</v>
      </c>
      <c r="BP36">
        <v>0</v>
      </c>
      <c r="BQ36">
        <v>0</v>
      </c>
      <c r="BR36">
        <v>1.5599999999999999E-2</v>
      </c>
      <c r="BS36">
        <v>0</v>
      </c>
      <c r="BT36">
        <v>0</v>
      </c>
      <c r="BU36">
        <v>0</v>
      </c>
      <c r="BV36">
        <v>0</v>
      </c>
      <c r="BW36">
        <v>0</v>
      </c>
      <c r="BX36">
        <v>63.7</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1</v>
      </c>
      <c r="FS36">
        <v>0</v>
      </c>
      <c r="FT36">
        <v>0</v>
      </c>
      <c r="FU36">
        <v>0</v>
      </c>
      <c r="FV36">
        <v>0</v>
      </c>
      <c r="FW36">
        <v>0</v>
      </c>
      <c r="FX36">
        <v>0</v>
      </c>
      <c r="FY36">
        <v>3.7041095890410967</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0.251</v>
      </c>
      <c r="GV36">
        <v>0</v>
      </c>
      <c r="GW36">
        <v>0</v>
      </c>
      <c r="GX36">
        <v>0</v>
      </c>
      <c r="GY36">
        <v>0</v>
      </c>
      <c r="GZ36">
        <v>0</v>
      </c>
      <c r="HA36">
        <v>0</v>
      </c>
      <c r="HB36">
        <v>0</v>
      </c>
      <c r="HC36">
        <v>0</v>
      </c>
      <c r="HD36">
        <v>0</v>
      </c>
      <c r="HE36">
        <v>0</v>
      </c>
      <c r="HF36">
        <v>0</v>
      </c>
      <c r="HG36">
        <v>0</v>
      </c>
      <c r="HH36">
        <v>0</v>
      </c>
      <c r="HI36">
        <v>1.5599999999999999E-2</v>
      </c>
      <c r="HJ36">
        <v>0</v>
      </c>
      <c r="HK36">
        <v>0</v>
      </c>
      <c r="HL36">
        <v>0</v>
      </c>
      <c r="HM36">
        <v>0</v>
      </c>
      <c r="HN36">
        <v>0</v>
      </c>
      <c r="HO36">
        <v>63.7</v>
      </c>
      <c r="HP36">
        <v>0</v>
      </c>
      <c r="HQ36">
        <v>0</v>
      </c>
      <c r="HR36">
        <v>0</v>
      </c>
      <c r="HS36">
        <v>0</v>
      </c>
      <c r="HT36">
        <v>0</v>
      </c>
      <c r="HU36">
        <v>0</v>
      </c>
      <c r="HV36">
        <v>0</v>
      </c>
      <c r="HW36">
        <v>0</v>
      </c>
      <c r="HX36">
        <v>0</v>
      </c>
      <c r="HY36">
        <v>0</v>
      </c>
      <c r="HZ36">
        <v>0</v>
      </c>
      <c r="IA36">
        <v>0</v>
      </c>
      <c r="IB36">
        <v>0</v>
      </c>
      <c r="IC36">
        <v>0</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JW36">
        <v>0</v>
      </c>
      <c r="JX36">
        <v>0</v>
      </c>
      <c r="JY36">
        <v>0</v>
      </c>
      <c r="JZ36">
        <v>0</v>
      </c>
      <c r="KA36">
        <v>0</v>
      </c>
      <c r="KB36">
        <v>0</v>
      </c>
      <c r="KC36">
        <v>0</v>
      </c>
      <c r="KD36">
        <v>0</v>
      </c>
      <c r="KE36">
        <v>0</v>
      </c>
      <c r="KF36">
        <v>0</v>
      </c>
      <c r="KG36">
        <v>0</v>
      </c>
      <c r="KH36">
        <v>0</v>
      </c>
      <c r="KI36">
        <v>0</v>
      </c>
      <c r="KJ36">
        <v>0</v>
      </c>
      <c r="KK36">
        <v>0</v>
      </c>
      <c r="KL36">
        <v>0</v>
      </c>
      <c r="KM36">
        <v>0</v>
      </c>
      <c r="KN36">
        <v>0</v>
      </c>
      <c r="KO36">
        <v>0</v>
      </c>
      <c r="KP36">
        <v>0</v>
      </c>
      <c r="KQ36">
        <v>0</v>
      </c>
      <c r="KR36">
        <v>0</v>
      </c>
      <c r="KS36">
        <v>0</v>
      </c>
      <c r="KT36">
        <v>0</v>
      </c>
      <c r="KU36">
        <v>0</v>
      </c>
      <c r="KV36">
        <v>0</v>
      </c>
      <c r="KW36">
        <v>0</v>
      </c>
      <c r="KX36">
        <v>0</v>
      </c>
      <c r="KY36">
        <v>0</v>
      </c>
      <c r="KZ36">
        <v>0</v>
      </c>
      <c r="LA36">
        <v>0</v>
      </c>
      <c r="LB36">
        <v>0</v>
      </c>
      <c r="LC36">
        <v>0</v>
      </c>
      <c r="LD36">
        <v>0</v>
      </c>
      <c r="LE36">
        <v>0</v>
      </c>
      <c r="LF36">
        <v>0</v>
      </c>
      <c r="LG36">
        <v>0</v>
      </c>
      <c r="LH36">
        <v>0</v>
      </c>
      <c r="LI36">
        <v>1</v>
      </c>
      <c r="LJ36">
        <v>1</v>
      </c>
      <c r="LK36">
        <v>0</v>
      </c>
      <c r="LL36">
        <v>0</v>
      </c>
      <c r="LM36">
        <v>1</v>
      </c>
      <c r="LN36">
        <v>0.95</v>
      </c>
      <c r="LO36">
        <v>0</v>
      </c>
      <c r="LP36">
        <v>1</v>
      </c>
      <c r="LQ36">
        <v>0.78</v>
      </c>
      <c r="LR36">
        <v>0</v>
      </c>
      <c r="LS36">
        <v>0</v>
      </c>
      <c r="LT36">
        <v>0</v>
      </c>
    </row>
    <row r="37" spans="1:332" ht="15" customHeight="1">
      <c r="A37" t="str">
        <v>CDM AMS II G</v>
      </c>
      <c r="B37" t="str">
        <v>AMS-II.G. ver. 9</v>
      </c>
      <c r="C37">
        <v>10471</v>
      </c>
      <c r="D37" t="str">
        <v>PoA 10471 CPA52</v>
      </c>
      <c r="E37" t="str">
        <v>MR1</v>
      </c>
      <c r="F37" t="str">
        <v>Domestic (2020)</v>
      </c>
      <c r="G37">
        <v>15314</v>
      </c>
      <c r="H37" t="str">
        <v>firewood</v>
      </c>
      <c r="I37">
        <v>15314</v>
      </c>
      <c r="J37">
        <v>3.2472434266327395E-3</v>
      </c>
      <c r="K37">
        <v>0</v>
      </c>
      <c r="L37" t="str">
        <v>cdm_imp_firewood</v>
      </c>
      <c r="M37">
        <v>1</v>
      </c>
      <c r="N37" t="str">
        <v>Asia</v>
      </c>
      <c r="O37" t="str">
        <v>Myanmar</v>
      </c>
      <c r="P37" t="str">
        <v>Ayeyarwaddy</v>
      </c>
      <c r="Q37">
        <v>4.2</v>
      </c>
      <c r="R37">
        <v>0.61499999999999999</v>
      </c>
      <c r="S37">
        <v>0</v>
      </c>
      <c r="T37">
        <v>0.3</v>
      </c>
      <c r="U37">
        <v>18000</v>
      </c>
      <c r="V37">
        <v>0</v>
      </c>
      <c r="W37">
        <v>262</v>
      </c>
      <c r="X37">
        <v>0</v>
      </c>
      <c r="Y37">
        <v>4716000</v>
      </c>
      <c r="Z37">
        <v>1</v>
      </c>
      <c r="AA37">
        <v>0</v>
      </c>
      <c r="AB37">
        <v>0</v>
      </c>
      <c r="AC37">
        <v>0</v>
      </c>
      <c r="AD37">
        <v>0</v>
      </c>
      <c r="AE37">
        <v>0</v>
      </c>
      <c r="AF37">
        <v>0</v>
      </c>
      <c r="AG37">
        <v>0</v>
      </c>
      <c r="AH37">
        <v>0</v>
      </c>
      <c r="AI37">
        <v>0</v>
      </c>
      <c r="AJ37">
        <v>0</v>
      </c>
      <c r="AK37">
        <v>0</v>
      </c>
      <c r="AL37">
        <v>0</v>
      </c>
      <c r="AM37">
        <v>0</v>
      </c>
      <c r="AN37">
        <v>9.29731506849315</v>
      </c>
      <c r="AO37">
        <v>0</v>
      </c>
      <c r="AP37">
        <v>0</v>
      </c>
      <c r="AQ37">
        <v>0</v>
      </c>
      <c r="AR37">
        <v>0</v>
      </c>
      <c r="AS37">
        <v>0</v>
      </c>
      <c r="AT37">
        <v>0</v>
      </c>
      <c r="AU37">
        <v>0</v>
      </c>
      <c r="AV37">
        <v>0</v>
      </c>
      <c r="AW37">
        <v>0</v>
      </c>
      <c r="AX37">
        <v>0</v>
      </c>
      <c r="AY37">
        <v>0</v>
      </c>
      <c r="AZ37">
        <v>0</v>
      </c>
      <c r="BA37">
        <v>0</v>
      </c>
      <c r="BB37">
        <v>0</v>
      </c>
      <c r="BC37">
        <v>0</v>
      </c>
      <c r="BD37">
        <v>0.1</v>
      </c>
      <c r="BE37">
        <v>0</v>
      </c>
      <c r="BF37">
        <v>0</v>
      </c>
      <c r="BG37">
        <v>0</v>
      </c>
      <c r="BH37">
        <v>0</v>
      </c>
      <c r="BI37">
        <v>0</v>
      </c>
      <c r="BJ37">
        <v>0</v>
      </c>
      <c r="BK37">
        <v>0</v>
      </c>
      <c r="BL37">
        <v>0</v>
      </c>
      <c r="BM37">
        <v>0</v>
      </c>
      <c r="BN37">
        <v>0</v>
      </c>
      <c r="BO37">
        <v>0</v>
      </c>
      <c r="BP37">
        <v>0</v>
      </c>
      <c r="BQ37">
        <v>0</v>
      </c>
      <c r="BR37">
        <v>1.5599999999999999E-2</v>
      </c>
      <c r="BS37">
        <v>0</v>
      </c>
      <c r="BT37">
        <v>0</v>
      </c>
      <c r="BU37">
        <v>0</v>
      </c>
      <c r="BV37">
        <v>0</v>
      </c>
      <c r="BW37">
        <v>0</v>
      </c>
      <c r="BX37">
        <v>63.7</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1</v>
      </c>
      <c r="FS37">
        <v>0</v>
      </c>
      <c r="FT37">
        <v>0</v>
      </c>
      <c r="FU37">
        <v>0</v>
      </c>
      <c r="FV37">
        <v>0</v>
      </c>
      <c r="FW37">
        <v>0</v>
      </c>
      <c r="FX37">
        <v>0</v>
      </c>
      <c r="FY37">
        <v>3.7041095890410967</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0.251</v>
      </c>
      <c r="GV37">
        <v>0</v>
      </c>
      <c r="GW37">
        <v>0</v>
      </c>
      <c r="GX37">
        <v>0</v>
      </c>
      <c r="GY37">
        <v>0</v>
      </c>
      <c r="GZ37">
        <v>0</v>
      </c>
      <c r="HA37">
        <v>0</v>
      </c>
      <c r="HB37">
        <v>0</v>
      </c>
      <c r="HC37">
        <v>0</v>
      </c>
      <c r="HD37">
        <v>0</v>
      </c>
      <c r="HE37">
        <v>0</v>
      </c>
      <c r="HF37">
        <v>0</v>
      </c>
      <c r="HG37">
        <v>0</v>
      </c>
      <c r="HH37">
        <v>0</v>
      </c>
      <c r="HI37">
        <v>1.5599999999999999E-2</v>
      </c>
      <c r="HJ37">
        <v>0</v>
      </c>
      <c r="HK37">
        <v>0</v>
      </c>
      <c r="HL37">
        <v>0</v>
      </c>
      <c r="HM37">
        <v>0</v>
      </c>
      <c r="HN37">
        <v>0</v>
      </c>
      <c r="HO37">
        <v>63.7</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0</v>
      </c>
      <c r="JC37">
        <v>0</v>
      </c>
      <c r="JD37">
        <v>0</v>
      </c>
      <c r="JE37">
        <v>0</v>
      </c>
      <c r="JF37">
        <v>0</v>
      </c>
      <c r="JG37">
        <v>0</v>
      </c>
      <c r="JH37">
        <v>0</v>
      </c>
      <c r="JI37">
        <v>0</v>
      </c>
      <c r="JJ37">
        <v>0</v>
      </c>
      <c r="JK37">
        <v>0</v>
      </c>
      <c r="JL37">
        <v>0</v>
      </c>
      <c r="JM37">
        <v>0</v>
      </c>
      <c r="JN37">
        <v>0</v>
      </c>
      <c r="JO37">
        <v>0</v>
      </c>
      <c r="JP37">
        <v>0</v>
      </c>
      <c r="JQ37">
        <v>0</v>
      </c>
      <c r="JR37">
        <v>0</v>
      </c>
      <c r="JS37">
        <v>0</v>
      </c>
      <c r="JT37">
        <v>0</v>
      </c>
      <c r="JU37">
        <v>0</v>
      </c>
      <c r="JV37">
        <v>0</v>
      </c>
      <c r="JW37">
        <v>0</v>
      </c>
      <c r="JX37">
        <v>0</v>
      </c>
      <c r="JY37">
        <v>0</v>
      </c>
      <c r="JZ37">
        <v>0</v>
      </c>
      <c r="KA37">
        <v>0</v>
      </c>
      <c r="KB37">
        <v>0</v>
      </c>
      <c r="KC37">
        <v>0</v>
      </c>
      <c r="KD37">
        <v>0</v>
      </c>
      <c r="KE37">
        <v>0</v>
      </c>
      <c r="KF37">
        <v>0</v>
      </c>
      <c r="KG37">
        <v>0</v>
      </c>
      <c r="KH37">
        <v>0</v>
      </c>
      <c r="KI37">
        <v>0</v>
      </c>
      <c r="KJ37">
        <v>0</v>
      </c>
      <c r="KK37">
        <v>0</v>
      </c>
      <c r="KL37">
        <v>0</v>
      </c>
      <c r="KM37">
        <v>0</v>
      </c>
      <c r="KN37">
        <v>0</v>
      </c>
      <c r="KO37">
        <v>0</v>
      </c>
      <c r="KP37">
        <v>0</v>
      </c>
      <c r="KQ37">
        <v>0</v>
      </c>
      <c r="KR37">
        <v>0</v>
      </c>
      <c r="KS37">
        <v>0</v>
      </c>
      <c r="KT37">
        <v>0</v>
      </c>
      <c r="KU37">
        <v>0</v>
      </c>
      <c r="KV37">
        <v>0</v>
      </c>
      <c r="KW37">
        <v>0</v>
      </c>
      <c r="KX37">
        <v>0</v>
      </c>
      <c r="KY37">
        <v>0</v>
      </c>
      <c r="KZ37">
        <v>0</v>
      </c>
      <c r="LA37">
        <v>0</v>
      </c>
      <c r="LB37">
        <v>0</v>
      </c>
      <c r="LC37">
        <v>0</v>
      </c>
      <c r="LD37">
        <v>0</v>
      </c>
      <c r="LE37">
        <v>0</v>
      </c>
      <c r="LF37">
        <v>0</v>
      </c>
      <c r="LG37">
        <v>0</v>
      </c>
      <c r="LH37">
        <v>0</v>
      </c>
      <c r="LI37">
        <v>1</v>
      </c>
      <c r="LJ37">
        <v>1</v>
      </c>
      <c r="LK37">
        <v>0</v>
      </c>
      <c r="LL37">
        <v>0</v>
      </c>
      <c r="LM37">
        <v>1</v>
      </c>
      <c r="LN37">
        <v>0.95</v>
      </c>
      <c r="LO37">
        <v>0</v>
      </c>
      <c r="LP37">
        <v>1</v>
      </c>
      <c r="LQ37">
        <v>0.78</v>
      </c>
      <c r="LR37">
        <v>0</v>
      </c>
      <c r="LS37">
        <v>0</v>
      </c>
      <c r="LT37">
        <v>0</v>
      </c>
    </row>
    <row r="38" spans="1:332" ht="15" customHeight="1">
      <c r="A38" t="str">
        <v>CDM AMS II G</v>
      </c>
      <c r="B38" t="str">
        <v>AMS-II.G. ver. 9</v>
      </c>
      <c r="C38">
        <v>10471</v>
      </c>
      <c r="D38" t="str">
        <v>PoA 10471 CPA53</v>
      </c>
      <c r="E38" t="str">
        <v>MR1</v>
      </c>
      <c r="F38" t="str">
        <v>Domestic (2020)</v>
      </c>
      <c r="G38">
        <v>15314</v>
      </c>
      <c r="H38" t="str">
        <v>firewood</v>
      </c>
      <c r="I38">
        <v>15314</v>
      </c>
      <c r="J38">
        <v>3.2472434266327395E-3</v>
      </c>
      <c r="K38">
        <v>0</v>
      </c>
      <c r="L38" t="str">
        <v>cdm_imp_firewood</v>
      </c>
      <c r="M38">
        <v>1</v>
      </c>
      <c r="N38" t="str">
        <v>Asia</v>
      </c>
      <c r="O38" t="str">
        <v>Myanmar</v>
      </c>
      <c r="P38" t="str">
        <v>Ayeyarwaddy</v>
      </c>
      <c r="Q38">
        <v>4.2</v>
      </c>
      <c r="R38">
        <v>0.61499999999999999</v>
      </c>
      <c r="S38">
        <v>0</v>
      </c>
      <c r="T38">
        <v>0.3</v>
      </c>
      <c r="U38">
        <v>18000</v>
      </c>
      <c r="V38">
        <v>0</v>
      </c>
      <c r="W38">
        <v>262</v>
      </c>
      <c r="X38">
        <v>0</v>
      </c>
      <c r="Y38">
        <v>4716000</v>
      </c>
      <c r="Z38">
        <v>1</v>
      </c>
      <c r="AA38">
        <v>0</v>
      </c>
      <c r="AB38">
        <v>0</v>
      </c>
      <c r="AC38">
        <v>0</v>
      </c>
      <c r="AD38">
        <v>0</v>
      </c>
      <c r="AE38">
        <v>0</v>
      </c>
      <c r="AF38">
        <v>0</v>
      </c>
      <c r="AG38">
        <v>0</v>
      </c>
      <c r="AH38">
        <v>0</v>
      </c>
      <c r="AI38">
        <v>0</v>
      </c>
      <c r="AJ38">
        <v>0</v>
      </c>
      <c r="AK38">
        <v>0</v>
      </c>
      <c r="AL38">
        <v>0</v>
      </c>
      <c r="AM38">
        <v>0</v>
      </c>
      <c r="AN38">
        <v>9.29731506849315</v>
      </c>
      <c r="AO38">
        <v>0</v>
      </c>
      <c r="AP38">
        <v>0</v>
      </c>
      <c r="AQ38">
        <v>0</v>
      </c>
      <c r="AR38">
        <v>0</v>
      </c>
      <c r="AS38">
        <v>0</v>
      </c>
      <c r="AT38">
        <v>0</v>
      </c>
      <c r="AU38">
        <v>0</v>
      </c>
      <c r="AV38">
        <v>0</v>
      </c>
      <c r="AW38">
        <v>0</v>
      </c>
      <c r="AX38">
        <v>0</v>
      </c>
      <c r="AY38">
        <v>0</v>
      </c>
      <c r="AZ38">
        <v>0</v>
      </c>
      <c r="BA38">
        <v>0</v>
      </c>
      <c r="BB38">
        <v>0</v>
      </c>
      <c r="BC38">
        <v>0</v>
      </c>
      <c r="BD38">
        <v>0.1</v>
      </c>
      <c r="BE38">
        <v>0</v>
      </c>
      <c r="BF38">
        <v>0</v>
      </c>
      <c r="BG38">
        <v>0</v>
      </c>
      <c r="BH38">
        <v>0</v>
      </c>
      <c r="BI38">
        <v>0</v>
      </c>
      <c r="BJ38">
        <v>0</v>
      </c>
      <c r="BK38">
        <v>0</v>
      </c>
      <c r="BL38">
        <v>0</v>
      </c>
      <c r="BM38">
        <v>0</v>
      </c>
      <c r="BN38">
        <v>0</v>
      </c>
      <c r="BO38">
        <v>0</v>
      </c>
      <c r="BP38">
        <v>0</v>
      </c>
      <c r="BQ38">
        <v>0</v>
      </c>
      <c r="BR38">
        <v>1.5599999999999999E-2</v>
      </c>
      <c r="BS38">
        <v>0</v>
      </c>
      <c r="BT38">
        <v>0</v>
      </c>
      <c r="BU38">
        <v>0</v>
      </c>
      <c r="BV38">
        <v>0</v>
      </c>
      <c r="BW38">
        <v>0</v>
      </c>
      <c r="BX38">
        <v>63.7</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1</v>
      </c>
      <c r="FS38">
        <v>0</v>
      </c>
      <c r="FT38">
        <v>0</v>
      </c>
      <c r="FU38">
        <v>0</v>
      </c>
      <c r="FV38">
        <v>0</v>
      </c>
      <c r="FW38">
        <v>0</v>
      </c>
      <c r="FX38">
        <v>0</v>
      </c>
      <c r="FY38">
        <v>3.7041095890410967</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0.251</v>
      </c>
      <c r="GV38">
        <v>0</v>
      </c>
      <c r="GW38">
        <v>0</v>
      </c>
      <c r="GX38">
        <v>0</v>
      </c>
      <c r="GY38">
        <v>0</v>
      </c>
      <c r="GZ38">
        <v>0</v>
      </c>
      <c r="HA38">
        <v>0</v>
      </c>
      <c r="HB38">
        <v>0</v>
      </c>
      <c r="HC38">
        <v>0</v>
      </c>
      <c r="HD38">
        <v>0</v>
      </c>
      <c r="HE38">
        <v>0</v>
      </c>
      <c r="HF38">
        <v>0</v>
      </c>
      <c r="HG38">
        <v>0</v>
      </c>
      <c r="HH38">
        <v>0</v>
      </c>
      <c r="HI38">
        <v>1.5599999999999999E-2</v>
      </c>
      <c r="HJ38">
        <v>0</v>
      </c>
      <c r="HK38">
        <v>0</v>
      </c>
      <c r="HL38">
        <v>0</v>
      </c>
      <c r="HM38">
        <v>0</v>
      </c>
      <c r="HN38">
        <v>0</v>
      </c>
      <c r="HO38">
        <v>63.7</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0</v>
      </c>
      <c r="KR38">
        <v>0</v>
      </c>
      <c r="KS38">
        <v>0</v>
      </c>
      <c r="KT38">
        <v>0</v>
      </c>
      <c r="KU38">
        <v>0</v>
      </c>
      <c r="KV38">
        <v>0</v>
      </c>
      <c r="KW38">
        <v>0</v>
      </c>
      <c r="KX38">
        <v>0</v>
      </c>
      <c r="KY38">
        <v>0</v>
      </c>
      <c r="KZ38">
        <v>0</v>
      </c>
      <c r="LA38">
        <v>0</v>
      </c>
      <c r="LB38">
        <v>0</v>
      </c>
      <c r="LC38">
        <v>0</v>
      </c>
      <c r="LD38">
        <v>0</v>
      </c>
      <c r="LE38">
        <v>0</v>
      </c>
      <c r="LF38">
        <v>0</v>
      </c>
      <c r="LG38">
        <v>0</v>
      </c>
      <c r="LH38">
        <v>0</v>
      </c>
      <c r="LI38">
        <v>1</v>
      </c>
      <c r="LJ38">
        <v>1</v>
      </c>
      <c r="LK38">
        <v>0</v>
      </c>
      <c r="LL38">
        <v>0</v>
      </c>
      <c r="LM38">
        <v>1</v>
      </c>
      <c r="LN38">
        <v>0.95</v>
      </c>
      <c r="LO38">
        <v>0</v>
      </c>
      <c r="LP38">
        <v>1</v>
      </c>
      <c r="LQ38">
        <v>0.78</v>
      </c>
      <c r="LR38">
        <v>0</v>
      </c>
      <c r="LS38">
        <v>0</v>
      </c>
      <c r="LT38">
        <v>0</v>
      </c>
    </row>
    <row r="39" spans="1:332" ht="15" customHeight="1">
      <c r="A39" t="str">
        <v>CDM AMS II G</v>
      </c>
      <c r="B39" t="str">
        <v>AMS-II.G. ver. 9</v>
      </c>
      <c r="C39">
        <v>10471</v>
      </c>
      <c r="D39" t="str">
        <v>PoA 10471 CPA54</v>
      </c>
      <c r="E39" t="str">
        <v>MR1</v>
      </c>
      <c r="F39" t="str">
        <v>Domestic (2020)</v>
      </c>
      <c r="G39">
        <v>15314</v>
      </c>
      <c r="H39" t="str">
        <v>firewood</v>
      </c>
      <c r="I39">
        <v>15314</v>
      </c>
      <c r="J39">
        <v>3.2472434266327395E-3</v>
      </c>
      <c r="K39">
        <v>0</v>
      </c>
      <c r="L39" t="str">
        <v>cdm_imp_firewood</v>
      </c>
      <c r="M39">
        <v>1</v>
      </c>
      <c r="N39" t="str">
        <v>Asia</v>
      </c>
      <c r="O39" t="str">
        <v>Myanmar</v>
      </c>
      <c r="P39" t="str">
        <v>Ayeyarwaddy</v>
      </c>
      <c r="Q39">
        <v>4.2</v>
      </c>
      <c r="R39">
        <v>0.61499999999999999</v>
      </c>
      <c r="S39">
        <v>0</v>
      </c>
      <c r="T39">
        <v>0.3</v>
      </c>
      <c r="U39">
        <v>18000</v>
      </c>
      <c r="V39">
        <v>0</v>
      </c>
      <c r="W39">
        <v>262</v>
      </c>
      <c r="X39">
        <v>0</v>
      </c>
      <c r="Y39">
        <v>4716000</v>
      </c>
      <c r="Z39">
        <v>1</v>
      </c>
      <c r="AA39">
        <v>0</v>
      </c>
      <c r="AB39">
        <v>0</v>
      </c>
      <c r="AC39">
        <v>0</v>
      </c>
      <c r="AD39">
        <v>0</v>
      </c>
      <c r="AE39">
        <v>0</v>
      </c>
      <c r="AF39">
        <v>0</v>
      </c>
      <c r="AG39">
        <v>0</v>
      </c>
      <c r="AH39">
        <v>0</v>
      </c>
      <c r="AI39">
        <v>0</v>
      </c>
      <c r="AJ39">
        <v>0</v>
      </c>
      <c r="AK39">
        <v>0</v>
      </c>
      <c r="AL39">
        <v>0</v>
      </c>
      <c r="AM39">
        <v>0</v>
      </c>
      <c r="AN39">
        <v>9.29731506849315</v>
      </c>
      <c r="AO39">
        <v>0</v>
      </c>
      <c r="AP39">
        <v>0</v>
      </c>
      <c r="AQ39">
        <v>0</v>
      </c>
      <c r="AR39">
        <v>0</v>
      </c>
      <c r="AS39">
        <v>0</v>
      </c>
      <c r="AT39">
        <v>0</v>
      </c>
      <c r="AU39">
        <v>0</v>
      </c>
      <c r="AV39">
        <v>0</v>
      </c>
      <c r="AW39">
        <v>0</v>
      </c>
      <c r="AX39">
        <v>0</v>
      </c>
      <c r="AY39">
        <v>0</v>
      </c>
      <c r="AZ39">
        <v>0</v>
      </c>
      <c r="BA39">
        <v>0</v>
      </c>
      <c r="BB39">
        <v>0</v>
      </c>
      <c r="BC39">
        <v>0</v>
      </c>
      <c r="BD39">
        <v>0.1</v>
      </c>
      <c r="BE39">
        <v>0</v>
      </c>
      <c r="BF39">
        <v>0</v>
      </c>
      <c r="BG39">
        <v>0</v>
      </c>
      <c r="BH39">
        <v>0</v>
      </c>
      <c r="BI39">
        <v>0</v>
      </c>
      <c r="BJ39">
        <v>0</v>
      </c>
      <c r="BK39">
        <v>0</v>
      </c>
      <c r="BL39">
        <v>0</v>
      </c>
      <c r="BM39">
        <v>0</v>
      </c>
      <c r="BN39">
        <v>0</v>
      </c>
      <c r="BO39">
        <v>0</v>
      </c>
      <c r="BP39">
        <v>0</v>
      </c>
      <c r="BQ39">
        <v>0</v>
      </c>
      <c r="BR39">
        <v>1.5599999999999999E-2</v>
      </c>
      <c r="BS39">
        <v>0</v>
      </c>
      <c r="BT39">
        <v>0</v>
      </c>
      <c r="BU39">
        <v>0</v>
      </c>
      <c r="BV39">
        <v>0</v>
      </c>
      <c r="BW39">
        <v>0</v>
      </c>
      <c r="BX39">
        <v>63.7</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1</v>
      </c>
      <c r="FS39">
        <v>0</v>
      </c>
      <c r="FT39">
        <v>0</v>
      </c>
      <c r="FU39">
        <v>0</v>
      </c>
      <c r="FV39">
        <v>0</v>
      </c>
      <c r="FW39">
        <v>0</v>
      </c>
      <c r="FX39">
        <v>0</v>
      </c>
      <c r="FY39">
        <v>3.7041095890410967</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0.251</v>
      </c>
      <c r="GV39">
        <v>0</v>
      </c>
      <c r="GW39">
        <v>0</v>
      </c>
      <c r="GX39">
        <v>0</v>
      </c>
      <c r="GY39">
        <v>0</v>
      </c>
      <c r="GZ39">
        <v>0</v>
      </c>
      <c r="HA39">
        <v>0</v>
      </c>
      <c r="HB39">
        <v>0</v>
      </c>
      <c r="HC39">
        <v>0</v>
      </c>
      <c r="HD39">
        <v>0</v>
      </c>
      <c r="HE39">
        <v>0</v>
      </c>
      <c r="HF39">
        <v>0</v>
      </c>
      <c r="HG39">
        <v>0</v>
      </c>
      <c r="HH39">
        <v>0</v>
      </c>
      <c r="HI39">
        <v>1.5599999999999999E-2</v>
      </c>
      <c r="HJ39">
        <v>0</v>
      </c>
      <c r="HK39">
        <v>0</v>
      </c>
      <c r="HL39">
        <v>0</v>
      </c>
      <c r="HM39">
        <v>0</v>
      </c>
      <c r="HN39">
        <v>0</v>
      </c>
      <c r="HO39">
        <v>63.7</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0</v>
      </c>
      <c r="JX39">
        <v>0</v>
      </c>
      <c r="JY39">
        <v>0</v>
      </c>
      <c r="JZ39">
        <v>0</v>
      </c>
      <c r="KA39">
        <v>0</v>
      </c>
      <c r="KB39">
        <v>0</v>
      </c>
      <c r="KC39">
        <v>0</v>
      </c>
      <c r="KD39">
        <v>0</v>
      </c>
      <c r="KE39">
        <v>0</v>
      </c>
      <c r="KF39">
        <v>0</v>
      </c>
      <c r="KG39">
        <v>0</v>
      </c>
      <c r="KH39">
        <v>0</v>
      </c>
      <c r="KI39">
        <v>0</v>
      </c>
      <c r="KJ39">
        <v>0</v>
      </c>
      <c r="KK39">
        <v>0</v>
      </c>
      <c r="KL39">
        <v>0</v>
      </c>
      <c r="KM39">
        <v>0</v>
      </c>
      <c r="KN39">
        <v>0</v>
      </c>
      <c r="KO39">
        <v>0</v>
      </c>
      <c r="KP39">
        <v>0</v>
      </c>
      <c r="KQ39">
        <v>0</v>
      </c>
      <c r="KR39">
        <v>0</v>
      </c>
      <c r="KS39">
        <v>0</v>
      </c>
      <c r="KT39">
        <v>0</v>
      </c>
      <c r="KU39">
        <v>0</v>
      </c>
      <c r="KV39">
        <v>0</v>
      </c>
      <c r="KW39">
        <v>0</v>
      </c>
      <c r="KX39">
        <v>0</v>
      </c>
      <c r="KY39">
        <v>0</v>
      </c>
      <c r="KZ39">
        <v>0</v>
      </c>
      <c r="LA39">
        <v>0</v>
      </c>
      <c r="LB39">
        <v>0</v>
      </c>
      <c r="LC39">
        <v>0</v>
      </c>
      <c r="LD39">
        <v>0</v>
      </c>
      <c r="LE39">
        <v>0</v>
      </c>
      <c r="LF39">
        <v>0</v>
      </c>
      <c r="LG39">
        <v>0</v>
      </c>
      <c r="LH39">
        <v>0</v>
      </c>
      <c r="LI39">
        <v>1</v>
      </c>
      <c r="LJ39">
        <v>1</v>
      </c>
      <c r="LK39">
        <v>0</v>
      </c>
      <c r="LL39">
        <v>0</v>
      </c>
      <c r="LM39">
        <v>1</v>
      </c>
      <c r="LN39">
        <v>0.95</v>
      </c>
      <c r="LO39">
        <v>0</v>
      </c>
      <c r="LP39">
        <v>1</v>
      </c>
      <c r="LQ39">
        <v>0.78</v>
      </c>
      <c r="LR39">
        <v>0</v>
      </c>
      <c r="LS39">
        <v>0</v>
      </c>
      <c r="LT39">
        <v>0</v>
      </c>
    </row>
    <row r="40" spans="1:332" ht="15" customHeight="1">
      <c r="A40" t="str">
        <v>CDM AMS II G</v>
      </c>
      <c r="B40" t="str">
        <v>AMS-II.G. ver. 9</v>
      </c>
      <c r="C40">
        <v>10471</v>
      </c>
      <c r="D40" t="str">
        <v>PoA 10471 CPA55</v>
      </c>
      <c r="E40" t="str">
        <v>MR1</v>
      </c>
      <c r="F40" t="str">
        <v>Domestic (2020)</v>
      </c>
      <c r="G40">
        <v>15314</v>
      </c>
      <c r="H40" t="str">
        <v>firewood</v>
      </c>
      <c r="I40">
        <v>15314</v>
      </c>
      <c r="J40">
        <v>3.2472434266327395E-3</v>
      </c>
      <c r="K40">
        <v>0</v>
      </c>
      <c r="L40" t="str">
        <v>cdm_imp_firewood</v>
      </c>
      <c r="M40">
        <v>1</v>
      </c>
      <c r="N40" t="str">
        <v>Asia</v>
      </c>
      <c r="O40" t="str">
        <v>Myanmar</v>
      </c>
      <c r="P40" t="str">
        <v>Ayeyarwaddy</v>
      </c>
      <c r="Q40">
        <v>4.2</v>
      </c>
      <c r="R40">
        <v>0.61499999999999999</v>
      </c>
      <c r="S40">
        <v>0</v>
      </c>
      <c r="T40">
        <v>0.3</v>
      </c>
      <c r="U40">
        <v>18000</v>
      </c>
      <c r="V40">
        <v>0</v>
      </c>
      <c r="W40">
        <v>262</v>
      </c>
      <c r="X40">
        <v>0</v>
      </c>
      <c r="Y40">
        <v>4716000</v>
      </c>
      <c r="Z40">
        <v>1</v>
      </c>
      <c r="AA40">
        <v>0</v>
      </c>
      <c r="AB40">
        <v>0</v>
      </c>
      <c r="AC40">
        <v>0</v>
      </c>
      <c r="AD40">
        <v>0</v>
      </c>
      <c r="AE40">
        <v>0</v>
      </c>
      <c r="AF40">
        <v>0</v>
      </c>
      <c r="AG40">
        <v>0</v>
      </c>
      <c r="AH40">
        <v>0</v>
      </c>
      <c r="AI40">
        <v>0</v>
      </c>
      <c r="AJ40">
        <v>0</v>
      </c>
      <c r="AK40">
        <v>0</v>
      </c>
      <c r="AL40">
        <v>0</v>
      </c>
      <c r="AM40">
        <v>0</v>
      </c>
      <c r="AN40">
        <v>9.29731506849315</v>
      </c>
      <c r="AO40">
        <v>0</v>
      </c>
      <c r="AP40">
        <v>0</v>
      </c>
      <c r="AQ40">
        <v>0</v>
      </c>
      <c r="AR40">
        <v>0</v>
      </c>
      <c r="AS40">
        <v>0</v>
      </c>
      <c r="AT40">
        <v>0</v>
      </c>
      <c r="AU40">
        <v>0</v>
      </c>
      <c r="AV40">
        <v>0</v>
      </c>
      <c r="AW40">
        <v>0</v>
      </c>
      <c r="AX40">
        <v>0</v>
      </c>
      <c r="AY40">
        <v>0</v>
      </c>
      <c r="AZ40">
        <v>0</v>
      </c>
      <c r="BA40">
        <v>0</v>
      </c>
      <c r="BB40">
        <v>0</v>
      </c>
      <c r="BC40">
        <v>0</v>
      </c>
      <c r="BD40">
        <v>0.1</v>
      </c>
      <c r="BE40">
        <v>0</v>
      </c>
      <c r="BF40">
        <v>0</v>
      </c>
      <c r="BG40">
        <v>0</v>
      </c>
      <c r="BH40">
        <v>0</v>
      </c>
      <c r="BI40">
        <v>0</v>
      </c>
      <c r="BJ40">
        <v>0</v>
      </c>
      <c r="BK40">
        <v>0</v>
      </c>
      <c r="BL40">
        <v>0</v>
      </c>
      <c r="BM40">
        <v>0</v>
      </c>
      <c r="BN40">
        <v>0</v>
      </c>
      <c r="BO40">
        <v>0</v>
      </c>
      <c r="BP40">
        <v>0</v>
      </c>
      <c r="BQ40">
        <v>0</v>
      </c>
      <c r="BR40">
        <v>1.5599999999999999E-2</v>
      </c>
      <c r="BS40">
        <v>0</v>
      </c>
      <c r="BT40">
        <v>0</v>
      </c>
      <c r="BU40">
        <v>0</v>
      </c>
      <c r="BV40">
        <v>0</v>
      </c>
      <c r="BW40">
        <v>0</v>
      </c>
      <c r="BX40">
        <v>63.7</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1</v>
      </c>
      <c r="FS40">
        <v>0</v>
      </c>
      <c r="FT40">
        <v>0</v>
      </c>
      <c r="FU40">
        <v>0</v>
      </c>
      <c r="FV40">
        <v>0</v>
      </c>
      <c r="FW40">
        <v>0</v>
      </c>
      <c r="FX40">
        <v>0</v>
      </c>
      <c r="FY40">
        <v>3.7041095890410967</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0.251</v>
      </c>
      <c r="GV40">
        <v>0</v>
      </c>
      <c r="GW40">
        <v>0</v>
      </c>
      <c r="GX40">
        <v>0</v>
      </c>
      <c r="GY40">
        <v>0</v>
      </c>
      <c r="GZ40">
        <v>0</v>
      </c>
      <c r="HA40">
        <v>0</v>
      </c>
      <c r="HB40">
        <v>0</v>
      </c>
      <c r="HC40">
        <v>0</v>
      </c>
      <c r="HD40">
        <v>0</v>
      </c>
      <c r="HE40">
        <v>0</v>
      </c>
      <c r="HF40">
        <v>0</v>
      </c>
      <c r="HG40">
        <v>0</v>
      </c>
      <c r="HH40">
        <v>0</v>
      </c>
      <c r="HI40">
        <v>1.5599999999999999E-2</v>
      </c>
      <c r="HJ40">
        <v>0</v>
      </c>
      <c r="HK40">
        <v>0</v>
      </c>
      <c r="HL40">
        <v>0</v>
      </c>
      <c r="HM40">
        <v>0</v>
      </c>
      <c r="HN40">
        <v>0</v>
      </c>
      <c r="HO40">
        <v>63.7</v>
      </c>
      <c r="HP40">
        <v>0</v>
      </c>
      <c r="HQ40">
        <v>0</v>
      </c>
      <c r="HR40">
        <v>0</v>
      </c>
      <c r="HS40">
        <v>0</v>
      </c>
      <c r="HT40">
        <v>0</v>
      </c>
      <c r="HU40">
        <v>0</v>
      </c>
      <c r="HV40">
        <v>0</v>
      </c>
      <c r="HW40">
        <v>0</v>
      </c>
      <c r="HX40">
        <v>0</v>
      </c>
      <c r="HY40">
        <v>0</v>
      </c>
      <c r="HZ40">
        <v>0</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0</v>
      </c>
      <c r="JE40">
        <v>0</v>
      </c>
      <c r="JF40">
        <v>0</v>
      </c>
      <c r="JG40">
        <v>0</v>
      </c>
      <c r="JH40">
        <v>0</v>
      </c>
      <c r="JI40">
        <v>0</v>
      </c>
      <c r="JJ40">
        <v>0</v>
      </c>
      <c r="JK40">
        <v>0</v>
      </c>
      <c r="JL40">
        <v>0</v>
      </c>
      <c r="JM40">
        <v>0</v>
      </c>
      <c r="JN40">
        <v>0</v>
      </c>
      <c r="JO40">
        <v>0</v>
      </c>
      <c r="JP40">
        <v>0</v>
      </c>
      <c r="JQ40">
        <v>0</v>
      </c>
      <c r="JR40">
        <v>0</v>
      </c>
      <c r="JS40">
        <v>0</v>
      </c>
      <c r="JT40">
        <v>0</v>
      </c>
      <c r="JU40">
        <v>0</v>
      </c>
      <c r="JV40">
        <v>0</v>
      </c>
      <c r="JW40">
        <v>0</v>
      </c>
      <c r="JX40">
        <v>0</v>
      </c>
      <c r="JY40">
        <v>0</v>
      </c>
      <c r="JZ40">
        <v>0</v>
      </c>
      <c r="KA40">
        <v>0</v>
      </c>
      <c r="KB40">
        <v>0</v>
      </c>
      <c r="KC40">
        <v>0</v>
      </c>
      <c r="KD40">
        <v>0</v>
      </c>
      <c r="KE40">
        <v>0</v>
      </c>
      <c r="KF40">
        <v>0</v>
      </c>
      <c r="KG40">
        <v>0</v>
      </c>
      <c r="KH40">
        <v>0</v>
      </c>
      <c r="KI40">
        <v>0</v>
      </c>
      <c r="KJ40">
        <v>0</v>
      </c>
      <c r="KK40">
        <v>0</v>
      </c>
      <c r="KL40">
        <v>0</v>
      </c>
      <c r="KM40">
        <v>0</v>
      </c>
      <c r="KN40">
        <v>0</v>
      </c>
      <c r="KO40">
        <v>0</v>
      </c>
      <c r="KP40">
        <v>0</v>
      </c>
      <c r="KQ40">
        <v>0</v>
      </c>
      <c r="KR40">
        <v>0</v>
      </c>
      <c r="KS40">
        <v>0</v>
      </c>
      <c r="KT40">
        <v>0</v>
      </c>
      <c r="KU40">
        <v>0</v>
      </c>
      <c r="KV40">
        <v>0</v>
      </c>
      <c r="KW40">
        <v>0</v>
      </c>
      <c r="KX40">
        <v>0</v>
      </c>
      <c r="KY40">
        <v>0</v>
      </c>
      <c r="KZ40">
        <v>0</v>
      </c>
      <c r="LA40">
        <v>0</v>
      </c>
      <c r="LB40">
        <v>0</v>
      </c>
      <c r="LC40">
        <v>0</v>
      </c>
      <c r="LD40">
        <v>0</v>
      </c>
      <c r="LE40">
        <v>0</v>
      </c>
      <c r="LF40">
        <v>0</v>
      </c>
      <c r="LG40">
        <v>0</v>
      </c>
      <c r="LH40">
        <v>0</v>
      </c>
      <c r="LI40">
        <v>1</v>
      </c>
      <c r="LJ40">
        <v>1</v>
      </c>
      <c r="LK40">
        <v>0</v>
      </c>
      <c r="LL40">
        <v>0</v>
      </c>
      <c r="LM40">
        <v>1</v>
      </c>
      <c r="LN40">
        <v>0.95</v>
      </c>
      <c r="LO40">
        <v>0</v>
      </c>
      <c r="LP40">
        <v>1</v>
      </c>
      <c r="LQ40">
        <v>0.78</v>
      </c>
      <c r="LR40">
        <v>0</v>
      </c>
      <c r="LS40">
        <v>0</v>
      </c>
      <c r="LT40">
        <v>0</v>
      </c>
    </row>
    <row r="41" spans="1:332" ht="15" customHeight="1">
      <c r="A41" t="str">
        <v>CDM AMS II G</v>
      </c>
      <c r="B41" t="str">
        <v>AMS-II.G. ver. 9</v>
      </c>
      <c r="C41">
        <v>10471</v>
      </c>
      <c r="D41" t="str">
        <v>PoA 10471 CPA56</v>
      </c>
      <c r="E41" t="str">
        <v>MR1</v>
      </c>
      <c r="F41" t="str">
        <v>Domestic (2020)</v>
      </c>
      <c r="G41">
        <v>15314</v>
      </c>
      <c r="H41" t="str">
        <v>firewood</v>
      </c>
      <c r="I41">
        <v>15314</v>
      </c>
      <c r="J41">
        <v>3.2472434266327395E-3</v>
      </c>
      <c r="K41">
        <v>0</v>
      </c>
      <c r="L41" t="str">
        <v>cdm_imp_firewood</v>
      </c>
      <c r="M41">
        <v>1</v>
      </c>
      <c r="N41" t="str">
        <v>Asia</v>
      </c>
      <c r="O41" t="str">
        <v>Myanmar</v>
      </c>
      <c r="P41" t="str">
        <v>Ayeyarwaddy</v>
      </c>
      <c r="Q41">
        <v>4.2</v>
      </c>
      <c r="R41">
        <v>0.61499999999999999</v>
      </c>
      <c r="S41">
        <v>0</v>
      </c>
      <c r="T41">
        <v>0.3</v>
      </c>
      <c r="U41">
        <v>18000</v>
      </c>
      <c r="V41">
        <v>0</v>
      </c>
      <c r="W41">
        <v>262</v>
      </c>
      <c r="X41">
        <v>0</v>
      </c>
      <c r="Y41">
        <v>4716000</v>
      </c>
      <c r="Z41">
        <v>1</v>
      </c>
      <c r="AA41">
        <v>0</v>
      </c>
      <c r="AB41">
        <v>0</v>
      </c>
      <c r="AC41">
        <v>0</v>
      </c>
      <c r="AD41">
        <v>0</v>
      </c>
      <c r="AE41">
        <v>0</v>
      </c>
      <c r="AF41">
        <v>0</v>
      </c>
      <c r="AG41">
        <v>0</v>
      </c>
      <c r="AH41">
        <v>0</v>
      </c>
      <c r="AI41">
        <v>0</v>
      </c>
      <c r="AJ41">
        <v>0</v>
      </c>
      <c r="AK41">
        <v>0</v>
      </c>
      <c r="AL41">
        <v>0</v>
      </c>
      <c r="AM41">
        <v>0</v>
      </c>
      <c r="AN41">
        <v>9.29731506849315</v>
      </c>
      <c r="AO41">
        <v>0</v>
      </c>
      <c r="AP41">
        <v>0</v>
      </c>
      <c r="AQ41">
        <v>0</v>
      </c>
      <c r="AR41">
        <v>0</v>
      </c>
      <c r="AS41">
        <v>0</v>
      </c>
      <c r="AT41">
        <v>0</v>
      </c>
      <c r="AU41">
        <v>0</v>
      </c>
      <c r="AV41">
        <v>0</v>
      </c>
      <c r="AW41">
        <v>0</v>
      </c>
      <c r="AX41">
        <v>0</v>
      </c>
      <c r="AY41">
        <v>0</v>
      </c>
      <c r="AZ41">
        <v>0</v>
      </c>
      <c r="BA41">
        <v>0</v>
      </c>
      <c r="BB41">
        <v>0</v>
      </c>
      <c r="BC41">
        <v>0</v>
      </c>
      <c r="BD41">
        <v>0.1</v>
      </c>
      <c r="BE41">
        <v>0</v>
      </c>
      <c r="BF41">
        <v>0</v>
      </c>
      <c r="BG41">
        <v>0</v>
      </c>
      <c r="BH41">
        <v>0</v>
      </c>
      <c r="BI41">
        <v>0</v>
      </c>
      <c r="BJ41">
        <v>0</v>
      </c>
      <c r="BK41">
        <v>0</v>
      </c>
      <c r="BL41">
        <v>0</v>
      </c>
      <c r="BM41">
        <v>0</v>
      </c>
      <c r="BN41">
        <v>0</v>
      </c>
      <c r="BO41">
        <v>0</v>
      </c>
      <c r="BP41">
        <v>0</v>
      </c>
      <c r="BQ41">
        <v>0</v>
      </c>
      <c r="BR41">
        <v>1.5599999999999999E-2</v>
      </c>
      <c r="BS41">
        <v>0</v>
      </c>
      <c r="BT41">
        <v>0</v>
      </c>
      <c r="BU41">
        <v>0</v>
      </c>
      <c r="BV41">
        <v>0</v>
      </c>
      <c r="BW41">
        <v>0</v>
      </c>
      <c r="BX41">
        <v>63.7</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1</v>
      </c>
      <c r="FS41">
        <v>0</v>
      </c>
      <c r="FT41">
        <v>0</v>
      </c>
      <c r="FU41">
        <v>0</v>
      </c>
      <c r="FV41">
        <v>0</v>
      </c>
      <c r="FW41">
        <v>0</v>
      </c>
      <c r="FX41">
        <v>0</v>
      </c>
      <c r="FY41">
        <v>3.7041095890410967</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0.251</v>
      </c>
      <c r="GV41">
        <v>0</v>
      </c>
      <c r="GW41">
        <v>0</v>
      </c>
      <c r="GX41">
        <v>0</v>
      </c>
      <c r="GY41">
        <v>0</v>
      </c>
      <c r="GZ41">
        <v>0</v>
      </c>
      <c r="HA41">
        <v>0</v>
      </c>
      <c r="HB41">
        <v>0</v>
      </c>
      <c r="HC41">
        <v>0</v>
      </c>
      <c r="HD41">
        <v>0</v>
      </c>
      <c r="HE41">
        <v>0</v>
      </c>
      <c r="HF41">
        <v>0</v>
      </c>
      <c r="HG41">
        <v>0</v>
      </c>
      <c r="HH41">
        <v>0</v>
      </c>
      <c r="HI41">
        <v>1.5599999999999999E-2</v>
      </c>
      <c r="HJ41">
        <v>0</v>
      </c>
      <c r="HK41">
        <v>0</v>
      </c>
      <c r="HL41">
        <v>0</v>
      </c>
      <c r="HM41">
        <v>0</v>
      </c>
      <c r="HN41">
        <v>0</v>
      </c>
      <c r="HO41">
        <v>63.7</v>
      </c>
      <c r="HP41">
        <v>0</v>
      </c>
      <c r="HQ41">
        <v>0</v>
      </c>
      <c r="HR41">
        <v>0</v>
      </c>
      <c r="HS41">
        <v>0</v>
      </c>
      <c r="HT41">
        <v>0</v>
      </c>
      <c r="HU41">
        <v>0</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0</v>
      </c>
      <c r="JD41">
        <v>0</v>
      </c>
      <c r="JE41">
        <v>0</v>
      </c>
      <c r="JF41">
        <v>0</v>
      </c>
      <c r="JG41">
        <v>0</v>
      </c>
      <c r="JH41">
        <v>0</v>
      </c>
      <c r="JI41">
        <v>0</v>
      </c>
      <c r="JJ41">
        <v>0</v>
      </c>
      <c r="JK41">
        <v>0</v>
      </c>
      <c r="JL41">
        <v>0</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0</v>
      </c>
      <c r="KN41">
        <v>0</v>
      </c>
      <c r="KO41">
        <v>0</v>
      </c>
      <c r="KP41">
        <v>0</v>
      </c>
      <c r="KQ41">
        <v>0</v>
      </c>
      <c r="KR41">
        <v>0</v>
      </c>
      <c r="KS41">
        <v>0</v>
      </c>
      <c r="KT41">
        <v>0</v>
      </c>
      <c r="KU41">
        <v>0</v>
      </c>
      <c r="KV41">
        <v>0</v>
      </c>
      <c r="KW41">
        <v>0</v>
      </c>
      <c r="KX41">
        <v>0</v>
      </c>
      <c r="KY41">
        <v>0</v>
      </c>
      <c r="KZ41">
        <v>0</v>
      </c>
      <c r="LA41">
        <v>0</v>
      </c>
      <c r="LB41">
        <v>0</v>
      </c>
      <c r="LC41">
        <v>0</v>
      </c>
      <c r="LD41">
        <v>0</v>
      </c>
      <c r="LE41">
        <v>0</v>
      </c>
      <c r="LF41">
        <v>0</v>
      </c>
      <c r="LG41">
        <v>0</v>
      </c>
      <c r="LH41">
        <v>0</v>
      </c>
      <c r="LI41">
        <v>1</v>
      </c>
      <c r="LJ41">
        <v>1</v>
      </c>
      <c r="LK41">
        <v>0</v>
      </c>
      <c r="LL41">
        <v>0</v>
      </c>
      <c r="LM41">
        <v>1</v>
      </c>
      <c r="LN41">
        <v>0.95</v>
      </c>
      <c r="LO41">
        <v>0</v>
      </c>
      <c r="LP41">
        <v>1</v>
      </c>
      <c r="LQ41">
        <v>0.78</v>
      </c>
      <c r="LR41">
        <v>0</v>
      </c>
      <c r="LS41">
        <v>0</v>
      </c>
      <c r="LT41">
        <v>0</v>
      </c>
    </row>
    <row r="42" spans="1:332" ht="15" customHeight="1">
      <c r="A42" t="str">
        <v>CDM AMS II G</v>
      </c>
      <c r="B42" t="str">
        <v>AMS-II.G. ver. 9</v>
      </c>
      <c r="C42">
        <v>10471</v>
      </c>
      <c r="D42" t="str">
        <v>PoA 10471 CPA57</v>
      </c>
      <c r="E42" t="str">
        <v>MR1</v>
      </c>
      <c r="F42" t="str">
        <v>Domestic (2020)</v>
      </c>
      <c r="G42">
        <v>15314</v>
      </c>
      <c r="H42" t="str">
        <v>firewood</v>
      </c>
      <c r="I42">
        <v>15314</v>
      </c>
      <c r="J42">
        <v>3.2472434266327395E-3</v>
      </c>
      <c r="K42">
        <v>0</v>
      </c>
      <c r="L42" t="str">
        <v>cdm_imp_firewood</v>
      </c>
      <c r="M42">
        <v>1</v>
      </c>
      <c r="N42" t="str">
        <v>Asia</v>
      </c>
      <c r="O42" t="str">
        <v>Myanmar</v>
      </c>
      <c r="P42" t="str">
        <v>Ayeyarwaddy</v>
      </c>
      <c r="Q42">
        <v>4.2</v>
      </c>
      <c r="R42">
        <v>0.61499999999999999</v>
      </c>
      <c r="S42">
        <v>0</v>
      </c>
      <c r="T42">
        <v>0.3</v>
      </c>
      <c r="U42">
        <v>18000</v>
      </c>
      <c r="V42">
        <v>0</v>
      </c>
      <c r="W42">
        <v>262</v>
      </c>
      <c r="X42">
        <v>0</v>
      </c>
      <c r="Y42">
        <v>4716000</v>
      </c>
      <c r="Z42">
        <v>1</v>
      </c>
      <c r="AA42">
        <v>0</v>
      </c>
      <c r="AB42">
        <v>0</v>
      </c>
      <c r="AC42">
        <v>0</v>
      </c>
      <c r="AD42">
        <v>0</v>
      </c>
      <c r="AE42">
        <v>0</v>
      </c>
      <c r="AF42">
        <v>0</v>
      </c>
      <c r="AG42">
        <v>0</v>
      </c>
      <c r="AH42">
        <v>0</v>
      </c>
      <c r="AI42">
        <v>0</v>
      </c>
      <c r="AJ42">
        <v>0</v>
      </c>
      <c r="AK42">
        <v>0</v>
      </c>
      <c r="AL42">
        <v>0</v>
      </c>
      <c r="AM42">
        <v>0</v>
      </c>
      <c r="AN42">
        <v>9.29731506849315</v>
      </c>
      <c r="AO42">
        <v>0</v>
      </c>
      <c r="AP42">
        <v>0</v>
      </c>
      <c r="AQ42">
        <v>0</v>
      </c>
      <c r="AR42">
        <v>0</v>
      </c>
      <c r="AS42">
        <v>0</v>
      </c>
      <c r="AT42">
        <v>0</v>
      </c>
      <c r="AU42">
        <v>0</v>
      </c>
      <c r="AV42">
        <v>0</v>
      </c>
      <c r="AW42">
        <v>0</v>
      </c>
      <c r="AX42">
        <v>0</v>
      </c>
      <c r="AY42">
        <v>0</v>
      </c>
      <c r="AZ42">
        <v>0</v>
      </c>
      <c r="BA42">
        <v>0</v>
      </c>
      <c r="BB42">
        <v>0</v>
      </c>
      <c r="BC42">
        <v>0</v>
      </c>
      <c r="BD42">
        <v>0.1</v>
      </c>
      <c r="BE42">
        <v>0</v>
      </c>
      <c r="BF42">
        <v>0</v>
      </c>
      <c r="BG42">
        <v>0</v>
      </c>
      <c r="BH42">
        <v>0</v>
      </c>
      <c r="BI42">
        <v>0</v>
      </c>
      <c r="BJ42">
        <v>0</v>
      </c>
      <c r="BK42">
        <v>0</v>
      </c>
      <c r="BL42">
        <v>0</v>
      </c>
      <c r="BM42">
        <v>0</v>
      </c>
      <c r="BN42">
        <v>0</v>
      </c>
      <c r="BO42">
        <v>0</v>
      </c>
      <c r="BP42">
        <v>0</v>
      </c>
      <c r="BQ42">
        <v>0</v>
      </c>
      <c r="BR42">
        <v>1.5599999999999999E-2</v>
      </c>
      <c r="BS42">
        <v>0</v>
      </c>
      <c r="BT42">
        <v>0</v>
      </c>
      <c r="BU42">
        <v>0</v>
      </c>
      <c r="BV42">
        <v>0</v>
      </c>
      <c r="BW42">
        <v>0</v>
      </c>
      <c r="BX42">
        <v>63.7</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1</v>
      </c>
      <c r="FS42">
        <v>0</v>
      </c>
      <c r="FT42">
        <v>0</v>
      </c>
      <c r="FU42">
        <v>0</v>
      </c>
      <c r="FV42">
        <v>0</v>
      </c>
      <c r="FW42">
        <v>0</v>
      </c>
      <c r="FX42">
        <v>0</v>
      </c>
      <c r="FY42">
        <v>3.7041095890410967</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0.251</v>
      </c>
      <c r="GV42">
        <v>0</v>
      </c>
      <c r="GW42">
        <v>0</v>
      </c>
      <c r="GX42">
        <v>0</v>
      </c>
      <c r="GY42">
        <v>0</v>
      </c>
      <c r="GZ42">
        <v>0</v>
      </c>
      <c r="HA42">
        <v>0</v>
      </c>
      <c r="HB42">
        <v>0</v>
      </c>
      <c r="HC42">
        <v>0</v>
      </c>
      <c r="HD42">
        <v>0</v>
      </c>
      <c r="HE42">
        <v>0</v>
      </c>
      <c r="HF42">
        <v>0</v>
      </c>
      <c r="HG42">
        <v>0</v>
      </c>
      <c r="HH42">
        <v>0</v>
      </c>
      <c r="HI42">
        <v>1.5599999999999999E-2</v>
      </c>
      <c r="HJ42">
        <v>0</v>
      </c>
      <c r="HK42">
        <v>0</v>
      </c>
      <c r="HL42">
        <v>0</v>
      </c>
      <c r="HM42">
        <v>0</v>
      </c>
      <c r="HN42">
        <v>0</v>
      </c>
      <c r="HO42">
        <v>63.7</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0</v>
      </c>
      <c r="KY42">
        <v>0</v>
      </c>
      <c r="KZ42">
        <v>0</v>
      </c>
      <c r="LA42">
        <v>0</v>
      </c>
      <c r="LB42">
        <v>0</v>
      </c>
      <c r="LC42">
        <v>0</v>
      </c>
      <c r="LD42">
        <v>0</v>
      </c>
      <c r="LE42">
        <v>0</v>
      </c>
      <c r="LF42">
        <v>0</v>
      </c>
      <c r="LG42">
        <v>0</v>
      </c>
      <c r="LH42">
        <v>0</v>
      </c>
      <c r="LI42">
        <v>1</v>
      </c>
      <c r="LJ42">
        <v>1</v>
      </c>
      <c r="LK42">
        <v>0</v>
      </c>
      <c r="LL42">
        <v>0</v>
      </c>
      <c r="LM42">
        <v>1</v>
      </c>
      <c r="LN42">
        <v>0.95</v>
      </c>
      <c r="LO42">
        <v>0</v>
      </c>
      <c r="LP42">
        <v>1</v>
      </c>
      <c r="LQ42">
        <v>0.78</v>
      </c>
      <c r="LR42">
        <v>0</v>
      </c>
      <c r="LS42">
        <v>0</v>
      </c>
      <c r="LT42">
        <v>0</v>
      </c>
    </row>
    <row r="43" spans="1:332" ht="15" customHeight="1">
      <c r="A43" t="str">
        <v>CDM AMS II G</v>
      </c>
      <c r="B43" t="str">
        <v>AMS-II.G. ver. 9</v>
      </c>
      <c r="C43">
        <v>10471</v>
      </c>
      <c r="D43" t="str">
        <v>PoA 10471 CPA58</v>
      </c>
      <c r="E43" t="str">
        <v>MR1</v>
      </c>
      <c r="F43" t="str">
        <v>Domestic (2020)</v>
      </c>
      <c r="G43">
        <v>15314</v>
      </c>
      <c r="H43" t="str">
        <v>firewood</v>
      </c>
      <c r="I43">
        <v>15314</v>
      </c>
      <c r="J43">
        <v>3.2472434266327395E-3</v>
      </c>
      <c r="K43">
        <v>0</v>
      </c>
      <c r="L43" t="str">
        <v>cdm_imp_firewood</v>
      </c>
      <c r="M43">
        <v>1</v>
      </c>
      <c r="N43" t="str">
        <v>Asia</v>
      </c>
      <c r="O43" t="str">
        <v>Myanmar</v>
      </c>
      <c r="P43" t="str">
        <v>Ayeyarwaddy</v>
      </c>
      <c r="Q43">
        <v>4.2</v>
      </c>
      <c r="R43">
        <v>0.61499999999999999</v>
      </c>
      <c r="S43">
        <v>0</v>
      </c>
      <c r="T43">
        <v>0.3</v>
      </c>
      <c r="U43">
        <v>18000</v>
      </c>
      <c r="V43">
        <v>0</v>
      </c>
      <c r="W43">
        <v>262</v>
      </c>
      <c r="X43">
        <v>0</v>
      </c>
      <c r="Y43">
        <v>4716000</v>
      </c>
      <c r="Z43">
        <v>1</v>
      </c>
      <c r="AA43">
        <v>0</v>
      </c>
      <c r="AB43">
        <v>0</v>
      </c>
      <c r="AC43">
        <v>0</v>
      </c>
      <c r="AD43">
        <v>0</v>
      </c>
      <c r="AE43">
        <v>0</v>
      </c>
      <c r="AF43">
        <v>0</v>
      </c>
      <c r="AG43">
        <v>0</v>
      </c>
      <c r="AH43">
        <v>0</v>
      </c>
      <c r="AI43">
        <v>0</v>
      </c>
      <c r="AJ43">
        <v>0</v>
      </c>
      <c r="AK43">
        <v>0</v>
      </c>
      <c r="AL43">
        <v>0</v>
      </c>
      <c r="AM43">
        <v>0</v>
      </c>
      <c r="AN43">
        <v>9.29731506849315</v>
      </c>
      <c r="AO43">
        <v>0</v>
      </c>
      <c r="AP43">
        <v>0</v>
      </c>
      <c r="AQ43">
        <v>0</v>
      </c>
      <c r="AR43">
        <v>0</v>
      </c>
      <c r="AS43">
        <v>0</v>
      </c>
      <c r="AT43">
        <v>0</v>
      </c>
      <c r="AU43">
        <v>0</v>
      </c>
      <c r="AV43">
        <v>0</v>
      </c>
      <c r="AW43">
        <v>0</v>
      </c>
      <c r="AX43">
        <v>0</v>
      </c>
      <c r="AY43">
        <v>0</v>
      </c>
      <c r="AZ43">
        <v>0</v>
      </c>
      <c r="BA43">
        <v>0</v>
      </c>
      <c r="BB43">
        <v>0</v>
      </c>
      <c r="BC43">
        <v>0</v>
      </c>
      <c r="BD43">
        <v>0.1</v>
      </c>
      <c r="BE43">
        <v>0</v>
      </c>
      <c r="BF43">
        <v>0</v>
      </c>
      <c r="BG43">
        <v>0</v>
      </c>
      <c r="BH43">
        <v>0</v>
      </c>
      <c r="BI43">
        <v>0</v>
      </c>
      <c r="BJ43">
        <v>0</v>
      </c>
      <c r="BK43">
        <v>0</v>
      </c>
      <c r="BL43">
        <v>0</v>
      </c>
      <c r="BM43">
        <v>0</v>
      </c>
      <c r="BN43">
        <v>0</v>
      </c>
      <c r="BO43">
        <v>0</v>
      </c>
      <c r="BP43">
        <v>0</v>
      </c>
      <c r="BQ43">
        <v>0</v>
      </c>
      <c r="BR43">
        <v>1.5599999999999999E-2</v>
      </c>
      <c r="BS43">
        <v>0</v>
      </c>
      <c r="BT43">
        <v>0</v>
      </c>
      <c r="BU43">
        <v>0</v>
      </c>
      <c r="BV43">
        <v>0</v>
      </c>
      <c r="BW43">
        <v>0</v>
      </c>
      <c r="BX43">
        <v>63.7</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1</v>
      </c>
      <c r="FS43">
        <v>0</v>
      </c>
      <c r="FT43">
        <v>0</v>
      </c>
      <c r="FU43">
        <v>0</v>
      </c>
      <c r="FV43">
        <v>0</v>
      </c>
      <c r="FW43">
        <v>0</v>
      </c>
      <c r="FX43">
        <v>0</v>
      </c>
      <c r="FY43">
        <v>3.7041095890410967</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0.251</v>
      </c>
      <c r="GV43">
        <v>0</v>
      </c>
      <c r="GW43">
        <v>0</v>
      </c>
      <c r="GX43">
        <v>0</v>
      </c>
      <c r="GY43">
        <v>0</v>
      </c>
      <c r="GZ43">
        <v>0</v>
      </c>
      <c r="HA43">
        <v>0</v>
      </c>
      <c r="HB43">
        <v>0</v>
      </c>
      <c r="HC43">
        <v>0</v>
      </c>
      <c r="HD43">
        <v>0</v>
      </c>
      <c r="HE43">
        <v>0</v>
      </c>
      <c r="HF43">
        <v>0</v>
      </c>
      <c r="HG43">
        <v>0</v>
      </c>
      <c r="HH43">
        <v>0</v>
      </c>
      <c r="HI43">
        <v>1.5599999999999999E-2</v>
      </c>
      <c r="HJ43">
        <v>0</v>
      </c>
      <c r="HK43">
        <v>0</v>
      </c>
      <c r="HL43">
        <v>0</v>
      </c>
      <c r="HM43">
        <v>0</v>
      </c>
      <c r="HN43">
        <v>0</v>
      </c>
      <c r="HO43">
        <v>63.7</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0</v>
      </c>
      <c r="JX43">
        <v>0</v>
      </c>
      <c r="JY43">
        <v>0</v>
      </c>
      <c r="JZ43">
        <v>0</v>
      </c>
      <c r="KA43">
        <v>0</v>
      </c>
      <c r="KB43">
        <v>0</v>
      </c>
      <c r="KC43">
        <v>0</v>
      </c>
      <c r="KD43">
        <v>0</v>
      </c>
      <c r="KE43">
        <v>0</v>
      </c>
      <c r="KF43">
        <v>0</v>
      </c>
      <c r="KG43">
        <v>0</v>
      </c>
      <c r="KH43">
        <v>0</v>
      </c>
      <c r="KI43">
        <v>0</v>
      </c>
      <c r="KJ43">
        <v>0</v>
      </c>
      <c r="KK43">
        <v>0</v>
      </c>
      <c r="KL43">
        <v>0</v>
      </c>
      <c r="KM43">
        <v>0</v>
      </c>
      <c r="KN43">
        <v>0</v>
      </c>
      <c r="KO43">
        <v>0</v>
      </c>
      <c r="KP43">
        <v>0</v>
      </c>
      <c r="KQ43">
        <v>0</v>
      </c>
      <c r="KR43">
        <v>0</v>
      </c>
      <c r="KS43">
        <v>0</v>
      </c>
      <c r="KT43">
        <v>0</v>
      </c>
      <c r="KU43">
        <v>0</v>
      </c>
      <c r="KV43">
        <v>0</v>
      </c>
      <c r="KW43">
        <v>0</v>
      </c>
      <c r="KX43">
        <v>0</v>
      </c>
      <c r="KY43">
        <v>0</v>
      </c>
      <c r="KZ43">
        <v>0</v>
      </c>
      <c r="LA43">
        <v>0</v>
      </c>
      <c r="LB43">
        <v>0</v>
      </c>
      <c r="LC43">
        <v>0</v>
      </c>
      <c r="LD43">
        <v>0</v>
      </c>
      <c r="LE43">
        <v>0</v>
      </c>
      <c r="LF43">
        <v>0</v>
      </c>
      <c r="LG43">
        <v>0</v>
      </c>
      <c r="LH43">
        <v>0</v>
      </c>
      <c r="LI43">
        <v>1</v>
      </c>
      <c r="LJ43">
        <v>1</v>
      </c>
      <c r="LK43">
        <v>0</v>
      </c>
      <c r="LL43">
        <v>0</v>
      </c>
      <c r="LM43">
        <v>1</v>
      </c>
      <c r="LN43">
        <v>0.95</v>
      </c>
      <c r="LO43">
        <v>0</v>
      </c>
      <c r="LP43">
        <v>1</v>
      </c>
      <c r="LQ43">
        <v>0.78</v>
      </c>
      <c r="LR43">
        <v>0</v>
      </c>
      <c r="LS43">
        <v>0</v>
      </c>
      <c r="LT43">
        <v>0</v>
      </c>
    </row>
    <row r="44" spans="1:332" ht="15" customHeight="1">
      <c r="A44" t="str">
        <v>CDM AMS II G</v>
      </c>
      <c r="B44" t="str">
        <v>AMS-II.G. ver. 9</v>
      </c>
      <c r="C44">
        <v>10471</v>
      </c>
      <c r="D44" t="str">
        <v>PoA 10471 CPA23</v>
      </c>
      <c r="E44" t="str">
        <v>MR1</v>
      </c>
      <c r="F44" t="str">
        <v>Domestic (2020)</v>
      </c>
      <c r="G44">
        <v>15314</v>
      </c>
      <c r="H44" t="str">
        <v>firewood</v>
      </c>
      <c r="I44">
        <v>15314</v>
      </c>
      <c r="J44">
        <v>0.85077777777777774</v>
      </c>
      <c r="K44">
        <v>0</v>
      </c>
      <c r="L44" t="str">
        <v>cdm_imp_firewood</v>
      </c>
      <c r="M44">
        <v>1</v>
      </c>
      <c r="N44" t="str">
        <v>Asia</v>
      </c>
      <c r="O44" t="str">
        <v>Myanmar</v>
      </c>
      <c r="P44" t="str">
        <v>Ayeyarwaddy</v>
      </c>
      <c r="Q44">
        <v>4.2</v>
      </c>
      <c r="R44">
        <v>0.61499999999999999</v>
      </c>
      <c r="S44">
        <v>0</v>
      </c>
      <c r="T44">
        <v>0.47</v>
      </c>
      <c r="U44">
        <v>18000</v>
      </c>
      <c r="V44">
        <v>0</v>
      </c>
      <c r="W44">
        <v>262</v>
      </c>
      <c r="X44">
        <v>0</v>
      </c>
      <c r="Y44">
        <v>4716000</v>
      </c>
      <c r="Z44">
        <v>1</v>
      </c>
      <c r="AA44">
        <v>0</v>
      </c>
      <c r="AB44">
        <v>0</v>
      </c>
      <c r="AC44">
        <v>0</v>
      </c>
      <c r="AD44">
        <v>0</v>
      </c>
      <c r="AE44">
        <v>0</v>
      </c>
      <c r="AF44">
        <v>0</v>
      </c>
      <c r="AG44">
        <v>0</v>
      </c>
      <c r="AH44">
        <v>0</v>
      </c>
      <c r="AI44">
        <v>0</v>
      </c>
      <c r="AJ44">
        <v>0</v>
      </c>
      <c r="AK44">
        <v>0</v>
      </c>
      <c r="AL44">
        <v>0</v>
      </c>
      <c r="AM44">
        <v>0</v>
      </c>
      <c r="AN44">
        <v>9.293150684931506</v>
      </c>
      <c r="AO44">
        <v>0</v>
      </c>
      <c r="AP44">
        <v>0</v>
      </c>
      <c r="AQ44">
        <v>0</v>
      </c>
      <c r="AR44">
        <v>0</v>
      </c>
      <c r="AS44">
        <v>0</v>
      </c>
      <c r="AT44">
        <v>0</v>
      </c>
      <c r="AU44">
        <v>0</v>
      </c>
      <c r="AV44">
        <v>0</v>
      </c>
      <c r="AW44">
        <v>0</v>
      </c>
      <c r="AX44">
        <v>0</v>
      </c>
      <c r="AY44">
        <v>0</v>
      </c>
      <c r="AZ44">
        <v>0</v>
      </c>
      <c r="BA44">
        <v>0</v>
      </c>
      <c r="BB44">
        <v>0</v>
      </c>
      <c r="BC44">
        <v>0</v>
      </c>
      <c r="BD44">
        <v>0.1</v>
      </c>
      <c r="BE44">
        <v>0</v>
      </c>
      <c r="BF44">
        <v>0</v>
      </c>
      <c r="BG44">
        <v>0</v>
      </c>
      <c r="BH44">
        <v>0</v>
      </c>
      <c r="BI44">
        <v>0</v>
      </c>
      <c r="BJ44">
        <v>0</v>
      </c>
      <c r="BK44">
        <v>0</v>
      </c>
      <c r="BL44">
        <v>0</v>
      </c>
      <c r="BM44">
        <v>0</v>
      </c>
      <c r="BN44">
        <v>0</v>
      </c>
      <c r="BO44">
        <v>0</v>
      </c>
      <c r="BP44">
        <v>0</v>
      </c>
      <c r="BQ44">
        <v>0</v>
      </c>
      <c r="BR44">
        <v>1.5599999999999999E-2</v>
      </c>
      <c r="BS44">
        <v>0</v>
      </c>
      <c r="BT44">
        <v>0</v>
      </c>
      <c r="BU44">
        <v>0</v>
      </c>
      <c r="BV44">
        <v>0</v>
      </c>
      <c r="BW44">
        <v>0</v>
      </c>
      <c r="BX44">
        <v>63.7</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1</v>
      </c>
      <c r="FS44">
        <v>0</v>
      </c>
      <c r="FT44">
        <v>0</v>
      </c>
      <c r="FU44">
        <v>0</v>
      </c>
      <c r="FV44">
        <v>0</v>
      </c>
      <c r="FW44">
        <v>0</v>
      </c>
      <c r="FX44">
        <v>0</v>
      </c>
      <c r="FY44">
        <v>3.7024504720842653</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0.251</v>
      </c>
      <c r="GV44">
        <v>0</v>
      </c>
      <c r="GW44">
        <v>0</v>
      </c>
      <c r="GX44">
        <v>0</v>
      </c>
      <c r="GY44">
        <v>0</v>
      </c>
      <c r="GZ44">
        <v>0</v>
      </c>
      <c r="HA44">
        <v>0</v>
      </c>
      <c r="HB44">
        <v>0</v>
      </c>
      <c r="HC44">
        <v>0</v>
      </c>
      <c r="HD44">
        <v>0</v>
      </c>
      <c r="HE44">
        <v>0</v>
      </c>
      <c r="HF44">
        <v>0</v>
      </c>
      <c r="HG44">
        <v>0</v>
      </c>
      <c r="HH44">
        <v>0</v>
      </c>
      <c r="HI44">
        <v>1.5599999999999999E-2</v>
      </c>
      <c r="HJ44">
        <v>0</v>
      </c>
      <c r="HK44">
        <v>0</v>
      </c>
      <c r="HL44">
        <v>0</v>
      </c>
      <c r="HM44">
        <v>0</v>
      </c>
      <c r="HN44">
        <v>0</v>
      </c>
      <c r="HO44">
        <v>63.7</v>
      </c>
      <c r="HP44">
        <v>0</v>
      </c>
      <c r="HQ44">
        <v>0</v>
      </c>
      <c r="HR44">
        <v>0</v>
      </c>
      <c r="HS44">
        <v>0</v>
      </c>
      <c r="HT44">
        <v>0</v>
      </c>
      <c r="HU44">
        <v>0</v>
      </c>
      <c r="HV44">
        <v>0</v>
      </c>
      <c r="HW44">
        <v>0</v>
      </c>
      <c r="HX44">
        <v>0</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0</v>
      </c>
      <c r="IU44">
        <v>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0</v>
      </c>
      <c r="JP44">
        <v>0</v>
      </c>
      <c r="JQ44">
        <v>0</v>
      </c>
      <c r="JR44">
        <v>0</v>
      </c>
      <c r="JS44">
        <v>0</v>
      </c>
      <c r="JT44">
        <v>0</v>
      </c>
      <c r="JU44">
        <v>0</v>
      </c>
      <c r="JV44">
        <v>0</v>
      </c>
      <c r="JW44">
        <v>0</v>
      </c>
      <c r="JX44">
        <v>0</v>
      </c>
      <c r="JY44">
        <v>0</v>
      </c>
      <c r="JZ44">
        <v>0</v>
      </c>
      <c r="KA44">
        <v>0</v>
      </c>
      <c r="KB44">
        <v>0</v>
      </c>
      <c r="KC44">
        <v>0</v>
      </c>
      <c r="KD44">
        <v>0</v>
      </c>
      <c r="KE44">
        <v>0</v>
      </c>
      <c r="KF44">
        <v>0</v>
      </c>
      <c r="KG44">
        <v>0</v>
      </c>
      <c r="KH44">
        <v>0</v>
      </c>
      <c r="KI44">
        <v>0</v>
      </c>
      <c r="KJ44">
        <v>0</v>
      </c>
      <c r="KK44">
        <v>0</v>
      </c>
      <c r="KL44">
        <v>0</v>
      </c>
      <c r="KM44">
        <v>0</v>
      </c>
      <c r="KN44">
        <v>0</v>
      </c>
      <c r="KO44">
        <v>0</v>
      </c>
      <c r="KP44">
        <v>0</v>
      </c>
      <c r="KQ44">
        <v>0</v>
      </c>
      <c r="KR44">
        <v>0</v>
      </c>
      <c r="KS44">
        <v>0</v>
      </c>
      <c r="KT44">
        <v>0</v>
      </c>
      <c r="KU44">
        <v>0</v>
      </c>
      <c r="KV44">
        <v>0</v>
      </c>
      <c r="KW44">
        <v>0</v>
      </c>
      <c r="KX44">
        <v>0</v>
      </c>
      <c r="KY44">
        <v>0</v>
      </c>
      <c r="KZ44">
        <v>0</v>
      </c>
      <c r="LA44">
        <v>0</v>
      </c>
      <c r="LB44">
        <v>0</v>
      </c>
      <c r="LC44">
        <v>0</v>
      </c>
      <c r="LD44">
        <v>0</v>
      </c>
      <c r="LE44">
        <v>0</v>
      </c>
      <c r="LF44">
        <v>0</v>
      </c>
      <c r="LG44">
        <v>0</v>
      </c>
      <c r="LH44">
        <v>0</v>
      </c>
      <c r="LI44">
        <v>1</v>
      </c>
      <c r="LJ44">
        <v>1</v>
      </c>
      <c r="LK44">
        <v>0</v>
      </c>
      <c r="LL44">
        <v>0</v>
      </c>
      <c r="LM44">
        <v>1</v>
      </c>
      <c r="LN44">
        <v>0.95</v>
      </c>
      <c r="LO44">
        <v>0</v>
      </c>
      <c r="LP44">
        <v>1</v>
      </c>
      <c r="LQ44">
        <v>0.78</v>
      </c>
      <c r="LR44">
        <v>0</v>
      </c>
      <c r="LS44">
        <v>0</v>
      </c>
      <c r="LT44">
        <v>0</v>
      </c>
    </row>
    <row r="45" spans="1:332" ht="15" customHeight="1">
      <c r="A45" t="str">
        <v>CDM AMS II G</v>
      </c>
      <c r="B45" t="str">
        <v>AMS-II.G. ver. 9</v>
      </c>
      <c r="C45">
        <v>10471</v>
      </c>
      <c r="D45" t="str">
        <v>PoA 10471 CPA22</v>
      </c>
      <c r="E45" t="str">
        <v>MR1</v>
      </c>
      <c r="F45" t="str">
        <v>Domestic (2020)</v>
      </c>
      <c r="G45">
        <v>15314</v>
      </c>
      <c r="H45" t="str">
        <v>firewood</v>
      </c>
      <c r="I45">
        <v>15314</v>
      </c>
      <c r="J45">
        <v>0.85077777777777774</v>
      </c>
      <c r="K45">
        <v>0</v>
      </c>
      <c r="L45" t="str">
        <v>cdm_imp_firewood</v>
      </c>
      <c r="M45">
        <v>1</v>
      </c>
      <c r="N45" t="str">
        <v>Asia</v>
      </c>
      <c r="O45" t="str">
        <v>Myanmar</v>
      </c>
      <c r="P45" t="str">
        <v>Ayeyarwaddy</v>
      </c>
      <c r="Q45">
        <v>4.2</v>
      </c>
      <c r="R45">
        <v>0.61499999999999999</v>
      </c>
      <c r="S45">
        <v>0</v>
      </c>
      <c r="T45">
        <v>0.47</v>
      </c>
      <c r="U45">
        <v>18000</v>
      </c>
      <c r="V45">
        <v>0</v>
      </c>
      <c r="W45">
        <v>262</v>
      </c>
      <c r="X45">
        <v>0</v>
      </c>
      <c r="Y45">
        <v>4716000</v>
      </c>
      <c r="Z45">
        <v>1</v>
      </c>
      <c r="AA45">
        <v>0</v>
      </c>
      <c r="AB45">
        <v>0</v>
      </c>
      <c r="AC45">
        <v>0</v>
      </c>
      <c r="AD45">
        <v>0</v>
      </c>
      <c r="AE45">
        <v>0</v>
      </c>
      <c r="AF45">
        <v>0</v>
      </c>
      <c r="AG45">
        <v>0</v>
      </c>
      <c r="AH45">
        <v>0</v>
      </c>
      <c r="AI45">
        <v>0</v>
      </c>
      <c r="AJ45">
        <v>0</v>
      </c>
      <c r="AK45">
        <v>0</v>
      </c>
      <c r="AL45">
        <v>0</v>
      </c>
      <c r="AM45">
        <v>0</v>
      </c>
      <c r="AN45">
        <v>9.293150684931506</v>
      </c>
      <c r="AO45">
        <v>0</v>
      </c>
      <c r="AP45">
        <v>0</v>
      </c>
      <c r="AQ45">
        <v>0</v>
      </c>
      <c r="AR45">
        <v>0</v>
      </c>
      <c r="AS45">
        <v>0</v>
      </c>
      <c r="AT45">
        <v>0</v>
      </c>
      <c r="AU45">
        <v>0</v>
      </c>
      <c r="AV45">
        <v>0</v>
      </c>
      <c r="AW45">
        <v>0</v>
      </c>
      <c r="AX45">
        <v>0</v>
      </c>
      <c r="AY45">
        <v>0</v>
      </c>
      <c r="AZ45">
        <v>0</v>
      </c>
      <c r="BA45">
        <v>0</v>
      </c>
      <c r="BB45">
        <v>0</v>
      </c>
      <c r="BC45">
        <v>0</v>
      </c>
      <c r="BD45">
        <v>0.1</v>
      </c>
      <c r="BE45">
        <v>0</v>
      </c>
      <c r="BF45">
        <v>0</v>
      </c>
      <c r="BG45">
        <v>0</v>
      </c>
      <c r="BH45">
        <v>0</v>
      </c>
      <c r="BI45">
        <v>0</v>
      </c>
      <c r="BJ45">
        <v>0</v>
      </c>
      <c r="BK45">
        <v>0</v>
      </c>
      <c r="BL45">
        <v>0</v>
      </c>
      <c r="BM45">
        <v>0</v>
      </c>
      <c r="BN45">
        <v>0</v>
      </c>
      <c r="BO45">
        <v>0</v>
      </c>
      <c r="BP45">
        <v>0</v>
      </c>
      <c r="BQ45">
        <v>0</v>
      </c>
      <c r="BR45">
        <v>1.5599999999999999E-2</v>
      </c>
      <c r="BS45">
        <v>0</v>
      </c>
      <c r="BT45">
        <v>0</v>
      </c>
      <c r="BU45">
        <v>0</v>
      </c>
      <c r="BV45">
        <v>0</v>
      </c>
      <c r="BW45">
        <v>0</v>
      </c>
      <c r="BX45">
        <v>63.7</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1</v>
      </c>
      <c r="FS45">
        <v>0</v>
      </c>
      <c r="FT45">
        <v>0</v>
      </c>
      <c r="FU45">
        <v>0</v>
      </c>
      <c r="FV45">
        <v>0</v>
      </c>
      <c r="FW45">
        <v>0</v>
      </c>
      <c r="FX45">
        <v>0</v>
      </c>
      <c r="FY45">
        <v>3.7024504720842653</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v>
      </c>
      <c r="GU45">
        <v>0.251</v>
      </c>
      <c r="GV45">
        <v>0</v>
      </c>
      <c r="GW45">
        <v>0</v>
      </c>
      <c r="GX45">
        <v>0</v>
      </c>
      <c r="GY45">
        <v>0</v>
      </c>
      <c r="GZ45">
        <v>0</v>
      </c>
      <c r="HA45">
        <v>0</v>
      </c>
      <c r="HB45">
        <v>0</v>
      </c>
      <c r="HC45">
        <v>0</v>
      </c>
      <c r="HD45">
        <v>0</v>
      </c>
      <c r="HE45">
        <v>0</v>
      </c>
      <c r="HF45">
        <v>0</v>
      </c>
      <c r="HG45">
        <v>0</v>
      </c>
      <c r="HH45">
        <v>0</v>
      </c>
      <c r="HI45">
        <v>1.5599999999999999E-2</v>
      </c>
      <c r="HJ45">
        <v>0</v>
      </c>
      <c r="HK45">
        <v>0</v>
      </c>
      <c r="HL45">
        <v>0</v>
      </c>
      <c r="HM45">
        <v>0</v>
      </c>
      <c r="HN45">
        <v>0</v>
      </c>
      <c r="HO45">
        <v>63.7</v>
      </c>
      <c r="HP45">
        <v>0</v>
      </c>
      <c r="HQ45">
        <v>0</v>
      </c>
      <c r="HR45">
        <v>0</v>
      </c>
      <c r="HS45">
        <v>0</v>
      </c>
      <c r="HT45">
        <v>0</v>
      </c>
      <c r="HU45">
        <v>0</v>
      </c>
      <c r="HV45">
        <v>0</v>
      </c>
      <c r="HW45">
        <v>0</v>
      </c>
      <c r="HX45">
        <v>0</v>
      </c>
      <c r="HY45">
        <v>0</v>
      </c>
      <c r="HZ45">
        <v>0</v>
      </c>
      <c r="IA45">
        <v>0</v>
      </c>
      <c r="IB45">
        <v>0</v>
      </c>
      <c r="IC45">
        <v>0</v>
      </c>
      <c r="ID45">
        <v>0</v>
      </c>
      <c r="IE45">
        <v>0</v>
      </c>
      <c r="IF45">
        <v>0</v>
      </c>
      <c r="IG45">
        <v>0</v>
      </c>
      <c r="IH45">
        <v>0</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0</v>
      </c>
      <c r="JE45">
        <v>0</v>
      </c>
      <c r="JF45">
        <v>0</v>
      </c>
      <c r="JG45">
        <v>0</v>
      </c>
      <c r="JH45">
        <v>0</v>
      </c>
      <c r="JI45">
        <v>0</v>
      </c>
      <c r="JJ45">
        <v>0</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0</v>
      </c>
      <c r="KQ45">
        <v>0</v>
      </c>
      <c r="KR45">
        <v>0</v>
      </c>
      <c r="KS45">
        <v>0</v>
      </c>
      <c r="KT45">
        <v>0</v>
      </c>
      <c r="KU45">
        <v>0</v>
      </c>
      <c r="KV45">
        <v>0</v>
      </c>
      <c r="KW45">
        <v>0</v>
      </c>
      <c r="KX45">
        <v>0</v>
      </c>
      <c r="KY45">
        <v>0</v>
      </c>
      <c r="KZ45">
        <v>0</v>
      </c>
      <c r="LA45">
        <v>0</v>
      </c>
      <c r="LB45">
        <v>0</v>
      </c>
      <c r="LC45">
        <v>0</v>
      </c>
      <c r="LD45">
        <v>0</v>
      </c>
      <c r="LE45">
        <v>0</v>
      </c>
      <c r="LF45">
        <v>0</v>
      </c>
      <c r="LG45">
        <v>0</v>
      </c>
      <c r="LH45">
        <v>0</v>
      </c>
      <c r="LI45">
        <v>1</v>
      </c>
      <c r="LJ45">
        <v>1</v>
      </c>
      <c r="LK45">
        <v>0</v>
      </c>
      <c r="LL45">
        <v>0</v>
      </c>
      <c r="LM45">
        <v>1</v>
      </c>
      <c r="LN45">
        <v>0.95</v>
      </c>
      <c r="LO45">
        <v>0</v>
      </c>
      <c r="LP45">
        <v>1</v>
      </c>
      <c r="LQ45">
        <v>0.78</v>
      </c>
      <c r="LR45">
        <v>0</v>
      </c>
      <c r="LS45">
        <v>0</v>
      </c>
      <c r="LT45">
        <v>0</v>
      </c>
    </row>
    <row r="46" spans="1:332" ht="15" customHeight="1">
      <c r="A46" t="str">
        <v>CDM AMS II G</v>
      </c>
      <c r="B46" t="str">
        <v>AMS-II.G. ver. 9</v>
      </c>
      <c r="C46">
        <v>10471</v>
      </c>
      <c r="D46" t="str">
        <v>PoA 10471 CPA21</v>
      </c>
      <c r="E46" t="str">
        <v>MR1</v>
      </c>
      <c r="F46" t="str">
        <v>Domestic (2020)</v>
      </c>
      <c r="G46">
        <v>15314</v>
      </c>
      <c r="H46" t="str">
        <v>firewood</v>
      </c>
      <c r="I46">
        <v>15314</v>
      </c>
      <c r="J46">
        <v>0.85077777777777774</v>
      </c>
      <c r="K46">
        <v>0</v>
      </c>
      <c r="L46" t="str">
        <v>cdm_imp_firewood</v>
      </c>
      <c r="M46">
        <v>1</v>
      </c>
      <c r="N46" t="str">
        <v>Asia</v>
      </c>
      <c r="O46" t="str">
        <v>Myanmar</v>
      </c>
      <c r="P46" t="str">
        <v>Ayeyarwaddy</v>
      </c>
      <c r="Q46">
        <v>4.2</v>
      </c>
      <c r="R46">
        <v>0.61499999999999999</v>
      </c>
      <c r="S46">
        <v>0</v>
      </c>
      <c r="T46">
        <v>0.47</v>
      </c>
      <c r="U46">
        <v>18000</v>
      </c>
      <c r="V46">
        <v>0</v>
      </c>
      <c r="W46">
        <v>262</v>
      </c>
      <c r="X46">
        <v>0</v>
      </c>
      <c r="Y46">
        <v>4716000</v>
      </c>
      <c r="Z46">
        <v>1</v>
      </c>
      <c r="AA46">
        <v>0</v>
      </c>
      <c r="AB46">
        <v>0</v>
      </c>
      <c r="AC46">
        <v>0</v>
      </c>
      <c r="AD46">
        <v>0</v>
      </c>
      <c r="AE46">
        <v>0</v>
      </c>
      <c r="AF46">
        <v>0</v>
      </c>
      <c r="AG46">
        <v>0</v>
      </c>
      <c r="AH46">
        <v>0</v>
      </c>
      <c r="AI46">
        <v>0</v>
      </c>
      <c r="AJ46">
        <v>0</v>
      </c>
      <c r="AK46">
        <v>0</v>
      </c>
      <c r="AL46">
        <v>0</v>
      </c>
      <c r="AM46">
        <v>0</v>
      </c>
      <c r="AN46">
        <v>9.293150684931506</v>
      </c>
      <c r="AO46">
        <v>0</v>
      </c>
      <c r="AP46">
        <v>0</v>
      </c>
      <c r="AQ46">
        <v>0</v>
      </c>
      <c r="AR46">
        <v>0</v>
      </c>
      <c r="AS46">
        <v>0</v>
      </c>
      <c r="AT46">
        <v>0</v>
      </c>
      <c r="AU46">
        <v>0</v>
      </c>
      <c r="AV46">
        <v>0</v>
      </c>
      <c r="AW46">
        <v>0</v>
      </c>
      <c r="AX46">
        <v>0</v>
      </c>
      <c r="AY46">
        <v>0</v>
      </c>
      <c r="AZ46">
        <v>0</v>
      </c>
      <c r="BA46">
        <v>0</v>
      </c>
      <c r="BB46">
        <v>0</v>
      </c>
      <c r="BC46">
        <v>0</v>
      </c>
      <c r="BD46">
        <v>0.1</v>
      </c>
      <c r="BE46">
        <v>0</v>
      </c>
      <c r="BF46">
        <v>0</v>
      </c>
      <c r="BG46">
        <v>0</v>
      </c>
      <c r="BH46">
        <v>0</v>
      </c>
      <c r="BI46">
        <v>0</v>
      </c>
      <c r="BJ46">
        <v>0</v>
      </c>
      <c r="BK46">
        <v>0</v>
      </c>
      <c r="BL46">
        <v>0</v>
      </c>
      <c r="BM46">
        <v>0</v>
      </c>
      <c r="BN46">
        <v>0</v>
      </c>
      <c r="BO46">
        <v>0</v>
      </c>
      <c r="BP46">
        <v>0</v>
      </c>
      <c r="BQ46">
        <v>0</v>
      </c>
      <c r="BR46">
        <v>1.5599999999999999E-2</v>
      </c>
      <c r="BS46">
        <v>0</v>
      </c>
      <c r="BT46">
        <v>0</v>
      </c>
      <c r="BU46">
        <v>0</v>
      </c>
      <c r="BV46">
        <v>0</v>
      </c>
      <c r="BW46">
        <v>0</v>
      </c>
      <c r="BX46">
        <v>63.7</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1</v>
      </c>
      <c r="FS46">
        <v>0</v>
      </c>
      <c r="FT46">
        <v>0</v>
      </c>
      <c r="FU46">
        <v>0</v>
      </c>
      <c r="FV46">
        <v>0</v>
      </c>
      <c r="FW46">
        <v>0</v>
      </c>
      <c r="FX46">
        <v>0</v>
      </c>
      <c r="FY46">
        <v>3.7024504720842653</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0.251</v>
      </c>
      <c r="GV46">
        <v>0</v>
      </c>
      <c r="GW46">
        <v>0</v>
      </c>
      <c r="GX46">
        <v>0</v>
      </c>
      <c r="GY46">
        <v>0</v>
      </c>
      <c r="GZ46">
        <v>0</v>
      </c>
      <c r="HA46">
        <v>0</v>
      </c>
      <c r="HB46">
        <v>0</v>
      </c>
      <c r="HC46">
        <v>0</v>
      </c>
      <c r="HD46">
        <v>0</v>
      </c>
      <c r="HE46">
        <v>0</v>
      </c>
      <c r="HF46">
        <v>0</v>
      </c>
      <c r="HG46">
        <v>0</v>
      </c>
      <c r="HH46">
        <v>0</v>
      </c>
      <c r="HI46">
        <v>1.5599999999999999E-2</v>
      </c>
      <c r="HJ46">
        <v>0</v>
      </c>
      <c r="HK46">
        <v>0</v>
      </c>
      <c r="HL46">
        <v>0</v>
      </c>
      <c r="HM46">
        <v>0</v>
      </c>
      <c r="HN46">
        <v>0</v>
      </c>
      <c r="HO46">
        <v>63.7</v>
      </c>
      <c r="HP46">
        <v>0</v>
      </c>
      <c r="HQ46">
        <v>0</v>
      </c>
      <c r="HR46">
        <v>0</v>
      </c>
      <c r="HS46">
        <v>0</v>
      </c>
      <c r="HT46">
        <v>0</v>
      </c>
      <c r="HU46">
        <v>0</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0</v>
      </c>
      <c r="KC46">
        <v>0</v>
      </c>
      <c r="KD46">
        <v>0</v>
      </c>
      <c r="KE46">
        <v>0</v>
      </c>
      <c r="KF46">
        <v>0</v>
      </c>
      <c r="KG46">
        <v>0</v>
      </c>
      <c r="KH46">
        <v>0</v>
      </c>
      <c r="KI46">
        <v>0</v>
      </c>
      <c r="KJ46">
        <v>0</v>
      </c>
      <c r="KK46">
        <v>0</v>
      </c>
      <c r="KL46">
        <v>0</v>
      </c>
      <c r="KM46">
        <v>0</v>
      </c>
      <c r="KN46">
        <v>0</v>
      </c>
      <c r="KO46">
        <v>0</v>
      </c>
      <c r="KP46">
        <v>0</v>
      </c>
      <c r="KQ46">
        <v>0</v>
      </c>
      <c r="KR46">
        <v>0</v>
      </c>
      <c r="KS46">
        <v>0</v>
      </c>
      <c r="KT46">
        <v>0</v>
      </c>
      <c r="KU46">
        <v>0</v>
      </c>
      <c r="KV46">
        <v>0</v>
      </c>
      <c r="KW46">
        <v>0</v>
      </c>
      <c r="KX46">
        <v>0</v>
      </c>
      <c r="KY46">
        <v>0</v>
      </c>
      <c r="KZ46">
        <v>0</v>
      </c>
      <c r="LA46">
        <v>0</v>
      </c>
      <c r="LB46">
        <v>0</v>
      </c>
      <c r="LC46">
        <v>0</v>
      </c>
      <c r="LD46">
        <v>0</v>
      </c>
      <c r="LE46">
        <v>0</v>
      </c>
      <c r="LF46">
        <v>0</v>
      </c>
      <c r="LG46">
        <v>0</v>
      </c>
      <c r="LH46">
        <v>0</v>
      </c>
      <c r="LI46">
        <v>1</v>
      </c>
      <c r="LJ46">
        <v>1</v>
      </c>
      <c r="LK46">
        <v>0</v>
      </c>
      <c r="LL46">
        <v>0</v>
      </c>
      <c r="LM46">
        <v>1</v>
      </c>
      <c r="LN46">
        <v>0.95</v>
      </c>
      <c r="LO46">
        <v>0</v>
      </c>
      <c r="LP46">
        <v>1</v>
      </c>
      <c r="LQ46">
        <v>0.78</v>
      </c>
      <c r="LR46">
        <v>0</v>
      </c>
      <c r="LS46">
        <v>0</v>
      </c>
      <c r="LT46">
        <v>0</v>
      </c>
    </row>
    <row r="47" spans="1:332" ht="15" customHeight="1">
      <c r="A47" t="str">
        <v>CDM AMS II G</v>
      </c>
      <c r="B47" t="str">
        <v>AMS-II.G. ver. 9</v>
      </c>
      <c r="C47">
        <v>10471</v>
      </c>
      <c r="D47" t="str">
        <v>PoA 10471 CPA20</v>
      </c>
      <c r="E47" t="str">
        <v>MR1</v>
      </c>
      <c r="F47" t="str">
        <v>Domestic (2020)</v>
      </c>
      <c r="G47">
        <v>15314</v>
      </c>
      <c r="H47" t="str">
        <v>firewood</v>
      </c>
      <c r="I47">
        <v>15314</v>
      </c>
      <c r="J47">
        <v>0.85077777777777774</v>
      </c>
      <c r="K47">
        <v>0</v>
      </c>
      <c r="L47" t="str">
        <v>cdm_imp_firewood</v>
      </c>
      <c r="M47">
        <v>1</v>
      </c>
      <c r="N47" t="str">
        <v>Asia</v>
      </c>
      <c r="O47" t="str">
        <v>Myanmar</v>
      </c>
      <c r="P47" t="str">
        <v>Ayeyarwaddy</v>
      </c>
      <c r="Q47">
        <v>4.2</v>
      </c>
      <c r="R47">
        <v>0.61499999999999999</v>
      </c>
      <c r="S47">
        <v>0</v>
      </c>
      <c r="T47">
        <v>0.47</v>
      </c>
      <c r="U47">
        <v>18000</v>
      </c>
      <c r="V47">
        <v>0</v>
      </c>
      <c r="W47">
        <v>262</v>
      </c>
      <c r="X47">
        <v>0</v>
      </c>
      <c r="Y47">
        <v>4716000</v>
      </c>
      <c r="Z47">
        <v>1</v>
      </c>
      <c r="AA47">
        <v>0</v>
      </c>
      <c r="AB47">
        <v>0</v>
      </c>
      <c r="AC47">
        <v>0</v>
      </c>
      <c r="AD47">
        <v>0</v>
      </c>
      <c r="AE47">
        <v>0</v>
      </c>
      <c r="AF47">
        <v>0</v>
      </c>
      <c r="AG47">
        <v>0</v>
      </c>
      <c r="AH47">
        <v>0</v>
      </c>
      <c r="AI47">
        <v>0</v>
      </c>
      <c r="AJ47">
        <v>0</v>
      </c>
      <c r="AK47">
        <v>0</v>
      </c>
      <c r="AL47">
        <v>0</v>
      </c>
      <c r="AM47">
        <v>0</v>
      </c>
      <c r="AN47">
        <v>9.293150684931506</v>
      </c>
      <c r="AO47">
        <v>0</v>
      </c>
      <c r="AP47">
        <v>0</v>
      </c>
      <c r="AQ47">
        <v>0</v>
      </c>
      <c r="AR47">
        <v>0</v>
      </c>
      <c r="AS47">
        <v>0</v>
      </c>
      <c r="AT47">
        <v>0</v>
      </c>
      <c r="AU47">
        <v>0</v>
      </c>
      <c r="AV47">
        <v>0</v>
      </c>
      <c r="AW47">
        <v>0</v>
      </c>
      <c r="AX47">
        <v>0</v>
      </c>
      <c r="AY47">
        <v>0</v>
      </c>
      <c r="AZ47">
        <v>0</v>
      </c>
      <c r="BA47">
        <v>0</v>
      </c>
      <c r="BB47">
        <v>0</v>
      </c>
      <c r="BC47">
        <v>0</v>
      </c>
      <c r="BD47">
        <v>0.1</v>
      </c>
      <c r="BE47">
        <v>0</v>
      </c>
      <c r="BF47">
        <v>0</v>
      </c>
      <c r="BG47">
        <v>0</v>
      </c>
      <c r="BH47">
        <v>0</v>
      </c>
      <c r="BI47">
        <v>0</v>
      </c>
      <c r="BJ47">
        <v>0</v>
      </c>
      <c r="BK47">
        <v>0</v>
      </c>
      <c r="BL47">
        <v>0</v>
      </c>
      <c r="BM47">
        <v>0</v>
      </c>
      <c r="BN47">
        <v>0</v>
      </c>
      <c r="BO47">
        <v>0</v>
      </c>
      <c r="BP47">
        <v>0</v>
      </c>
      <c r="BQ47">
        <v>0</v>
      </c>
      <c r="BR47">
        <v>1.5599999999999999E-2</v>
      </c>
      <c r="BS47">
        <v>0</v>
      </c>
      <c r="BT47">
        <v>0</v>
      </c>
      <c r="BU47">
        <v>0</v>
      </c>
      <c r="BV47">
        <v>0</v>
      </c>
      <c r="BW47">
        <v>0</v>
      </c>
      <c r="BX47">
        <v>63.7</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1</v>
      </c>
      <c r="FS47">
        <v>0</v>
      </c>
      <c r="FT47">
        <v>0</v>
      </c>
      <c r="FU47">
        <v>0</v>
      </c>
      <c r="FV47">
        <v>0</v>
      </c>
      <c r="FW47">
        <v>0</v>
      </c>
      <c r="FX47">
        <v>0</v>
      </c>
      <c r="FY47">
        <v>3.7024504720842653</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0.251</v>
      </c>
      <c r="GV47">
        <v>0</v>
      </c>
      <c r="GW47">
        <v>0</v>
      </c>
      <c r="GX47">
        <v>0</v>
      </c>
      <c r="GY47">
        <v>0</v>
      </c>
      <c r="GZ47">
        <v>0</v>
      </c>
      <c r="HA47">
        <v>0</v>
      </c>
      <c r="HB47">
        <v>0</v>
      </c>
      <c r="HC47">
        <v>0</v>
      </c>
      <c r="HD47">
        <v>0</v>
      </c>
      <c r="HE47">
        <v>0</v>
      </c>
      <c r="HF47">
        <v>0</v>
      </c>
      <c r="HG47">
        <v>0</v>
      </c>
      <c r="HH47">
        <v>0</v>
      </c>
      <c r="HI47">
        <v>1.5599999999999999E-2</v>
      </c>
      <c r="HJ47">
        <v>0</v>
      </c>
      <c r="HK47">
        <v>0</v>
      </c>
      <c r="HL47">
        <v>0</v>
      </c>
      <c r="HM47">
        <v>0</v>
      </c>
      <c r="HN47">
        <v>0</v>
      </c>
      <c r="HO47">
        <v>63.7</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0</v>
      </c>
      <c r="KC47">
        <v>0</v>
      </c>
      <c r="KD47">
        <v>0</v>
      </c>
      <c r="KE47">
        <v>0</v>
      </c>
      <c r="KF47">
        <v>0</v>
      </c>
      <c r="KG47">
        <v>0</v>
      </c>
      <c r="KH47">
        <v>0</v>
      </c>
      <c r="KI47">
        <v>0</v>
      </c>
      <c r="KJ47">
        <v>0</v>
      </c>
      <c r="KK47">
        <v>0</v>
      </c>
      <c r="KL47">
        <v>0</v>
      </c>
      <c r="KM47">
        <v>0</v>
      </c>
      <c r="KN47">
        <v>0</v>
      </c>
      <c r="KO47">
        <v>0</v>
      </c>
      <c r="KP47">
        <v>0</v>
      </c>
      <c r="KQ47">
        <v>0</v>
      </c>
      <c r="KR47">
        <v>0</v>
      </c>
      <c r="KS47">
        <v>0</v>
      </c>
      <c r="KT47">
        <v>0</v>
      </c>
      <c r="KU47">
        <v>0</v>
      </c>
      <c r="KV47">
        <v>0</v>
      </c>
      <c r="KW47">
        <v>0</v>
      </c>
      <c r="KX47">
        <v>0</v>
      </c>
      <c r="KY47">
        <v>0</v>
      </c>
      <c r="KZ47">
        <v>0</v>
      </c>
      <c r="LA47">
        <v>0</v>
      </c>
      <c r="LB47">
        <v>0</v>
      </c>
      <c r="LC47">
        <v>0</v>
      </c>
      <c r="LD47">
        <v>0</v>
      </c>
      <c r="LE47">
        <v>0</v>
      </c>
      <c r="LF47">
        <v>0</v>
      </c>
      <c r="LG47">
        <v>0</v>
      </c>
      <c r="LH47">
        <v>0</v>
      </c>
      <c r="LI47">
        <v>1</v>
      </c>
      <c r="LJ47">
        <v>1</v>
      </c>
      <c r="LK47">
        <v>0</v>
      </c>
      <c r="LL47">
        <v>0</v>
      </c>
      <c r="LM47">
        <v>1</v>
      </c>
      <c r="LN47">
        <v>0.95</v>
      </c>
      <c r="LO47">
        <v>0</v>
      </c>
      <c r="LP47">
        <v>1</v>
      </c>
      <c r="LQ47">
        <v>0.78</v>
      </c>
      <c r="LR47">
        <v>0</v>
      </c>
      <c r="LS47">
        <v>0</v>
      </c>
      <c r="LT47">
        <v>0</v>
      </c>
    </row>
    <row r="48" spans="1:332" ht="15" customHeight="1">
      <c r="A48" t="str">
        <v>CDM AMS II G</v>
      </c>
      <c r="B48" t="str">
        <v>AMS-II.G. ver. 9</v>
      </c>
      <c r="C48">
        <v>10471</v>
      </c>
      <c r="D48" t="str">
        <v>PoA 10471 CPA19</v>
      </c>
      <c r="E48" t="str">
        <v>MR1</v>
      </c>
      <c r="F48" t="str">
        <v>Domestic (2020)</v>
      </c>
      <c r="G48">
        <v>15314</v>
      </c>
      <c r="H48" t="str">
        <v>firewood</v>
      </c>
      <c r="I48">
        <v>15314</v>
      </c>
      <c r="J48">
        <v>0.85077777777777774</v>
      </c>
      <c r="K48">
        <v>0</v>
      </c>
      <c r="L48" t="str">
        <v>cdm_imp_firewood</v>
      </c>
      <c r="M48">
        <v>1</v>
      </c>
      <c r="N48" t="str">
        <v>Asia</v>
      </c>
      <c r="O48" t="str">
        <v>Myanmar</v>
      </c>
      <c r="P48" t="str">
        <v xml:space="preserve">Ayeyarwaddy </v>
      </c>
      <c r="Q48">
        <v>4.2</v>
      </c>
      <c r="R48">
        <v>0.61499999999999999</v>
      </c>
      <c r="S48">
        <v>0</v>
      </c>
      <c r="T48">
        <v>0.47</v>
      </c>
      <c r="U48">
        <v>18000</v>
      </c>
      <c r="V48">
        <v>0</v>
      </c>
      <c r="W48">
        <v>262</v>
      </c>
      <c r="X48">
        <v>0</v>
      </c>
      <c r="Y48">
        <v>4716000</v>
      </c>
      <c r="Z48">
        <v>1</v>
      </c>
      <c r="AA48">
        <v>0</v>
      </c>
      <c r="AB48">
        <v>0</v>
      </c>
      <c r="AC48">
        <v>0</v>
      </c>
      <c r="AD48">
        <v>0</v>
      </c>
      <c r="AE48">
        <v>0</v>
      </c>
      <c r="AF48">
        <v>0</v>
      </c>
      <c r="AG48">
        <v>0</v>
      </c>
      <c r="AH48">
        <v>0</v>
      </c>
      <c r="AI48">
        <v>0</v>
      </c>
      <c r="AJ48">
        <v>0</v>
      </c>
      <c r="AK48">
        <v>0</v>
      </c>
      <c r="AL48">
        <v>0</v>
      </c>
      <c r="AM48">
        <v>0</v>
      </c>
      <c r="AN48">
        <v>9.293150684931506</v>
      </c>
      <c r="AO48">
        <v>0</v>
      </c>
      <c r="AP48">
        <v>0</v>
      </c>
      <c r="AQ48">
        <v>0</v>
      </c>
      <c r="AR48">
        <v>0</v>
      </c>
      <c r="AS48">
        <v>0</v>
      </c>
      <c r="AT48">
        <v>0</v>
      </c>
      <c r="AU48">
        <v>0</v>
      </c>
      <c r="AV48">
        <v>0</v>
      </c>
      <c r="AW48">
        <v>0</v>
      </c>
      <c r="AX48">
        <v>0</v>
      </c>
      <c r="AY48">
        <v>0</v>
      </c>
      <c r="AZ48">
        <v>0</v>
      </c>
      <c r="BA48">
        <v>0</v>
      </c>
      <c r="BB48">
        <v>0</v>
      </c>
      <c r="BC48">
        <v>0</v>
      </c>
      <c r="BD48">
        <v>0.1</v>
      </c>
      <c r="BE48">
        <v>0</v>
      </c>
      <c r="BF48">
        <v>0</v>
      </c>
      <c r="BG48">
        <v>0</v>
      </c>
      <c r="BH48">
        <v>0</v>
      </c>
      <c r="BI48">
        <v>0</v>
      </c>
      <c r="BJ48">
        <v>0</v>
      </c>
      <c r="BK48">
        <v>0</v>
      </c>
      <c r="BL48">
        <v>0</v>
      </c>
      <c r="BM48">
        <v>0</v>
      </c>
      <c r="BN48">
        <v>0</v>
      </c>
      <c r="BO48">
        <v>0</v>
      </c>
      <c r="BP48">
        <v>0</v>
      </c>
      <c r="BQ48">
        <v>0</v>
      </c>
      <c r="BR48">
        <v>1.5599999999999999E-2</v>
      </c>
      <c r="BS48">
        <v>0</v>
      </c>
      <c r="BT48">
        <v>0</v>
      </c>
      <c r="BU48">
        <v>0</v>
      </c>
      <c r="BV48">
        <v>0</v>
      </c>
      <c r="BW48">
        <v>0</v>
      </c>
      <c r="BX48">
        <v>63.7</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1</v>
      </c>
      <c r="FS48">
        <v>0</v>
      </c>
      <c r="FT48">
        <v>0</v>
      </c>
      <c r="FU48">
        <v>0</v>
      </c>
      <c r="FV48">
        <v>0</v>
      </c>
      <c r="FW48">
        <v>0</v>
      </c>
      <c r="FX48">
        <v>0</v>
      </c>
      <c r="FY48">
        <v>3.7024504720842653</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0.251</v>
      </c>
      <c r="GV48">
        <v>0</v>
      </c>
      <c r="GW48">
        <v>0</v>
      </c>
      <c r="GX48">
        <v>0</v>
      </c>
      <c r="GY48">
        <v>0</v>
      </c>
      <c r="GZ48">
        <v>0</v>
      </c>
      <c r="HA48">
        <v>0</v>
      </c>
      <c r="HB48">
        <v>0</v>
      </c>
      <c r="HC48">
        <v>0</v>
      </c>
      <c r="HD48">
        <v>0</v>
      </c>
      <c r="HE48">
        <v>0</v>
      </c>
      <c r="HF48">
        <v>0</v>
      </c>
      <c r="HG48">
        <v>0</v>
      </c>
      <c r="HH48">
        <v>0</v>
      </c>
      <c r="HI48">
        <v>1.5599999999999999E-2</v>
      </c>
      <c r="HJ48">
        <v>0</v>
      </c>
      <c r="HK48">
        <v>0</v>
      </c>
      <c r="HL48">
        <v>0</v>
      </c>
      <c r="HM48">
        <v>0</v>
      </c>
      <c r="HN48">
        <v>0</v>
      </c>
      <c r="HO48">
        <v>63.7</v>
      </c>
      <c r="HP48">
        <v>0</v>
      </c>
      <c r="HQ48">
        <v>0</v>
      </c>
      <c r="HR48">
        <v>0</v>
      </c>
      <c r="HS48">
        <v>0</v>
      </c>
      <c r="HT48">
        <v>0</v>
      </c>
      <c r="HU48">
        <v>0</v>
      </c>
      <c r="HV48">
        <v>0</v>
      </c>
      <c r="HW48">
        <v>0</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0</v>
      </c>
      <c r="KF48">
        <v>0</v>
      </c>
      <c r="KG48">
        <v>0</v>
      </c>
      <c r="KH48">
        <v>0</v>
      </c>
      <c r="KI48">
        <v>0</v>
      </c>
      <c r="KJ48">
        <v>0</v>
      </c>
      <c r="KK48">
        <v>0</v>
      </c>
      <c r="KL48">
        <v>0</v>
      </c>
      <c r="KM48">
        <v>0</v>
      </c>
      <c r="KN48">
        <v>0</v>
      </c>
      <c r="KO48">
        <v>0</v>
      </c>
      <c r="KP48">
        <v>0</v>
      </c>
      <c r="KQ48">
        <v>0</v>
      </c>
      <c r="KR48">
        <v>0</v>
      </c>
      <c r="KS48">
        <v>0</v>
      </c>
      <c r="KT48">
        <v>0</v>
      </c>
      <c r="KU48">
        <v>0</v>
      </c>
      <c r="KV48">
        <v>0</v>
      </c>
      <c r="KW48">
        <v>0</v>
      </c>
      <c r="KX48">
        <v>0</v>
      </c>
      <c r="KY48">
        <v>0</v>
      </c>
      <c r="KZ48">
        <v>0</v>
      </c>
      <c r="LA48">
        <v>0</v>
      </c>
      <c r="LB48">
        <v>0</v>
      </c>
      <c r="LC48">
        <v>0</v>
      </c>
      <c r="LD48">
        <v>0</v>
      </c>
      <c r="LE48">
        <v>0</v>
      </c>
      <c r="LF48">
        <v>0</v>
      </c>
      <c r="LG48">
        <v>0</v>
      </c>
      <c r="LH48">
        <v>0</v>
      </c>
      <c r="LI48">
        <v>1</v>
      </c>
      <c r="LJ48">
        <v>1</v>
      </c>
      <c r="LK48">
        <v>0</v>
      </c>
      <c r="LL48">
        <v>0</v>
      </c>
      <c r="LM48">
        <v>1</v>
      </c>
      <c r="LN48">
        <v>0.95</v>
      </c>
      <c r="LO48">
        <v>0</v>
      </c>
      <c r="LP48">
        <v>1</v>
      </c>
      <c r="LQ48">
        <v>0.78</v>
      </c>
      <c r="LR48">
        <v>0</v>
      </c>
      <c r="LS48">
        <v>0</v>
      </c>
      <c r="LT48">
        <v>0</v>
      </c>
    </row>
    <row r="49" spans="1:332" ht="15" customHeight="1">
      <c r="A49" t="str">
        <v>CDM AMS II G</v>
      </c>
      <c r="B49" t="str">
        <v>AMS-II.G. ver. 9</v>
      </c>
      <c r="C49">
        <v>10471</v>
      </c>
      <c r="D49" t="str">
        <v>PoA 10471 CPA18</v>
      </c>
      <c r="E49" t="str">
        <v>MR1</v>
      </c>
      <c r="F49" t="str">
        <v>Domestic (2020)</v>
      </c>
      <c r="G49">
        <v>15314</v>
      </c>
      <c r="H49" t="str">
        <v>firewood</v>
      </c>
      <c r="I49">
        <v>15314</v>
      </c>
      <c r="J49">
        <v>0.85077777777777774</v>
      </c>
      <c r="K49">
        <v>0</v>
      </c>
      <c r="L49" t="str">
        <v>cdm_imp_firewood</v>
      </c>
      <c r="M49">
        <v>1</v>
      </c>
      <c r="N49" t="str">
        <v>Asia</v>
      </c>
      <c r="O49" t="str">
        <v>Myanmar</v>
      </c>
      <c r="P49" t="str">
        <v xml:space="preserve">Ayeyarwaddy </v>
      </c>
      <c r="Q49">
        <v>4.2</v>
      </c>
      <c r="R49">
        <v>0.61499999999999999</v>
      </c>
      <c r="S49">
        <v>0</v>
      </c>
      <c r="T49">
        <v>0.47</v>
      </c>
      <c r="U49">
        <v>18000</v>
      </c>
      <c r="V49">
        <v>0</v>
      </c>
      <c r="W49">
        <v>262</v>
      </c>
      <c r="X49">
        <v>0</v>
      </c>
      <c r="Y49">
        <v>4716000</v>
      </c>
      <c r="Z49">
        <v>1</v>
      </c>
      <c r="AA49">
        <v>0</v>
      </c>
      <c r="AB49">
        <v>0</v>
      </c>
      <c r="AC49">
        <v>0</v>
      </c>
      <c r="AD49">
        <v>0</v>
      </c>
      <c r="AE49">
        <v>0</v>
      </c>
      <c r="AF49">
        <v>0</v>
      </c>
      <c r="AG49">
        <v>0</v>
      </c>
      <c r="AH49">
        <v>0</v>
      </c>
      <c r="AI49">
        <v>0</v>
      </c>
      <c r="AJ49">
        <v>0</v>
      </c>
      <c r="AK49">
        <v>0</v>
      </c>
      <c r="AL49">
        <v>0</v>
      </c>
      <c r="AM49">
        <v>0</v>
      </c>
      <c r="AN49">
        <v>9.293150684931506</v>
      </c>
      <c r="AO49">
        <v>0</v>
      </c>
      <c r="AP49">
        <v>0</v>
      </c>
      <c r="AQ49">
        <v>0</v>
      </c>
      <c r="AR49">
        <v>0</v>
      </c>
      <c r="AS49">
        <v>0</v>
      </c>
      <c r="AT49">
        <v>0</v>
      </c>
      <c r="AU49">
        <v>0</v>
      </c>
      <c r="AV49">
        <v>0</v>
      </c>
      <c r="AW49">
        <v>0</v>
      </c>
      <c r="AX49">
        <v>0</v>
      </c>
      <c r="AY49">
        <v>0</v>
      </c>
      <c r="AZ49">
        <v>0</v>
      </c>
      <c r="BA49">
        <v>0</v>
      </c>
      <c r="BB49">
        <v>0</v>
      </c>
      <c r="BC49">
        <v>0</v>
      </c>
      <c r="BD49">
        <v>0.1</v>
      </c>
      <c r="BE49">
        <v>0</v>
      </c>
      <c r="BF49">
        <v>0</v>
      </c>
      <c r="BG49">
        <v>0</v>
      </c>
      <c r="BH49">
        <v>0</v>
      </c>
      <c r="BI49">
        <v>0</v>
      </c>
      <c r="BJ49">
        <v>0</v>
      </c>
      <c r="BK49">
        <v>0</v>
      </c>
      <c r="BL49">
        <v>0</v>
      </c>
      <c r="BM49">
        <v>0</v>
      </c>
      <c r="BN49">
        <v>0</v>
      </c>
      <c r="BO49">
        <v>0</v>
      </c>
      <c r="BP49">
        <v>0</v>
      </c>
      <c r="BQ49">
        <v>0</v>
      </c>
      <c r="BR49">
        <v>1.5599999999999999E-2</v>
      </c>
      <c r="BS49">
        <v>0</v>
      </c>
      <c r="BT49">
        <v>0</v>
      </c>
      <c r="BU49">
        <v>0</v>
      </c>
      <c r="BV49">
        <v>0</v>
      </c>
      <c r="BW49">
        <v>0</v>
      </c>
      <c r="BX49">
        <v>63.7</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1</v>
      </c>
      <c r="FS49">
        <v>0</v>
      </c>
      <c r="FT49">
        <v>0</v>
      </c>
      <c r="FU49">
        <v>0</v>
      </c>
      <c r="FV49">
        <v>0</v>
      </c>
      <c r="FW49">
        <v>0</v>
      </c>
      <c r="FX49">
        <v>0</v>
      </c>
      <c r="FY49">
        <v>3.7024504720842653</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0.251</v>
      </c>
      <c r="GV49">
        <v>0</v>
      </c>
      <c r="GW49">
        <v>0</v>
      </c>
      <c r="GX49">
        <v>0</v>
      </c>
      <c r="GY49">
        <v>0</v>
      </c>
      <c r="GZ49">
        <v>0</v>
      </c>
      <c r="HA49">
        <v>0</v>
      </c>
      <c r="HB49">
        <v>0</v>
      </c>
      <c r="HC49">
        <v>0</v>
      </c>
      <c r="HD49">
        <v>0</v>
      </c>
      <c r="HE49">
        <v>0</v>
      </c>
      <c r="HF49">
        <v>0</v>
      </c>
      <c r="HG49">
        <v>0</v>
      </c>
      <c r="HH49">
        <v>0</v>
      </c>
      <c r="HI49">
        <v>1.5599999999999999E-2</v>
      </c>
      <c r="HJ49">
        <v>0</v>
      </c>
      <c r="HK49">
        <v>0</v>
      </c>
      <c r="HL49">
        <v>0</v>
      </c>
      <c r="HM49">
        <v>0</v>
      </c>
      <c r="HN49">
        <v>0</v>
      </c>
      <c r="HO49">
        <v>63.7</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0</v>
      </c>
      <c r="JF49">
        <v>0</v>
      </c>
      <c r="JG49">
        <v>0</v>
      </c>
      <c r="JH49">
        <v>0</v>
      </c>
      <c r="JI49">
        <v>0</v>
      </c>
      <c r="JJ49">
        <v>0</v>
      </c>
      <c r="JK49">
        <v>0</v>
      </c>
      <c r="JL49">
        <v>0</v>
      </c>
      <c r="JM49">
        <v>0</v>
      </c>
      <c r="JN49">
        <v>0</v>
      </c>
      <c r="JO49">
        <v>0</v>
      </c>
      <c r="JP49">
        <v>0</v>
      </c>
      <c r="JQ49">
        <v>0</v>
      </c>
      <c r="JR49">
        <v>0</v>
      </c>
      <c r="JS49">
        <v>0</v>
      </c>
      <c r="JT49">
        <v>0</v>
      </c>
      <c r="JU49">
        <v>0</v>
      </c>
      <c r="JV49">
        <v>0</v>
      </c>
      <c r="JW49">
        <v>0</v>
      </c>
      <c r="JX49">
        <v>0</v>
      </c>
      <c r="JY49">
        <v>0</v>
      </c>
      <c r="JZ49">
        <v>0</v>
      </c>
      <c r="KA49">
        <v>0</v>
      </c>
      <c r="KB49">
        <v>0</v>
      </c>
      <c r="KC49">
        <v>0</v>
      </c>
      <c r="KD49">
        <v>0</v>
      </c>
      <c r="KE49">
        <v>0</v>
      </c>
      <c r="KF49">
        <v>0</v>
      </c>
      <c r="KG49">
        <v>0</v>
      </c>
      <c r="KH49">
        <v>0</v>
      </c>
      <c r="KI49">
        <v>0</v>
      </c>
      <c r="KJ49">
        <v>0</v>
      </c>
      <c r="KK49">
        <v>0</v>
      </c>
      <c r="KL49">
        <v>0</v>
      </c>
      <c r="KM49">
        <v>0</v>
      </c>
      <c r="KN49">
        <v>0</v>
      </c>
      <c r="KO49">
        <v>0</v>
      </c>
      <c r="KP49">
        <v>0</v>
      </c>
      <c r="KQ49">
        <v>0</v>
      </c>
      <c r="KR49">
        <v>0</v>
      </c>
      <c r="KS49">
        <v>0</v>
      </c>
      <c r="KT49">
        <v>0</v>
      </c>
      <c r="KU49">
        <v>0</v>
      </c>
      <c r="KV49">
        <v>0</v>
      </c>
      <c r="KW49">
        <v>0</v>
      </c>
      <c r="KX49">
        <v>0</v>
      </c>
      <c r="KY49">
        <v>0</v>
      </c>
      <c r="KZ49">
        <v>0</v>
      </c>
      <c r="LA49">
        <v>0</v>
      </c>
      <c r="LB49">
        <v>0</v>
      </c>
      <c r="LC49">
        <v>0</v>
      </c>
      <c r="LD49">
        <v>0</v>
      </c>
      <c r="LE49">
        <v>0</v>
      </c>
      <c r="LF49">
        <v>0</v>
      </c>
      <c r="LG49">
        <v>0</v>
      </c>
      <c r="LH49">
        <v>0</v>
      </c>
      <c r="LI49">
        <v>1</v>
      </c>
      <c r="LJ49">
        <v>1</v>
      </c>
      <c r="LK49">
        <v>0</v>
      </c>
      <c r="LL49">
        <v>0</v>
      </c>
      <c r="LM49">
        <v>1</v>
      </c>
      <c r="LN49">
        <v>0.95</v>
      </c>
      <c r="LO49">
        <v>0</v>
      </c>
      <c r="LP49">
        <v>1</v>
      </c>
      <c r="LQ49">
        <v>0.78</v>
      </c>
      <c r="LR49">
        <v>0</v>
      </c>
      <c r="LS49">
        <v>0</v>
      </c>
      <c r="LT49">
        <v>0</v>
      </c>
    </row>
    <row r="50" spans="1:332" ht="15" customHeight="1">
      <c r="A50" t="str">
        <v>CDM AMS II G</v>
      </c>
      <c r="B50" t="str">
        <v>AMS-II.G. ver. 9</v>
      </c>
      <c r="C50">
        <v>10471</v>
      </c>
      <c r="D50" t="str">
        <v>PoA 10471 CPA17</v>
      </c>
      <c r="E50" t="str">
        <v>MR1</v>
      </c>
      <c r="F50" t="str">
        <v>Domestic (2020)</v>
      </c>
      <c r="G50">
        <v>15314</v>
      </c>
      <c r="H50" t="str">
        <v>firewood</v>
      </c>
      <c r="I50">
        <v>15314</v>
      </c>
      <c r="J50">
        <v>0.85077777777777774</v>
      </c>
      <c r="K50">
        <v>0</v>
      </c>
      <c r="L50" t="str">
        <v>cdm_imp_firewood</v>
      </c>
      <c r="M50">
        <v>1</v>
      </c>
      <c r="N50" t="str">
        <v>Asia</v>
      </c>
      <c r="O50" t="str">
        <v>Myanmar</v>
      </c>
      <c r="P50" t="str">
        <v xml:space="preserve">Ayeyarwaddy </v>
      </c>
      <c r="Q50">
        <v>4.2</v>
      </c>
      <c r="R50">
        <v>0.61499999999999999</v>
      </c>
      <c r="S50">
        <v>0</v>
      </c>
      <c r="T50">
        <v>0.47</v>
      </c>
      <c r="U50">
        <v>18000</v>
      </c>
      <c r="V50">
        <v>0</v>
      </c>
      <c r="W50">
        <v>262</v>
      </c>
      <c r="X50">
        <v>0</v>
      </c>
      <c r="Y50">
        <v>4716000</v>
      </c>
      <c r="Z50">
        <v>1</v>
      </c>
      <c r="AA50">
        <v>0</v>
      </c>
      <c r="AB50">
        <v>0</v>
      </c>
      <c r="AC50">
        <v>0</v>
      </c>
      <c r="AD50">
        <v>0</v>
      </c>
      <c r="AE50">
        <v>0</v>
      </c>
      <c r="AF50">
        <v>0</v>
      </c>
      <c r="AG50">
        <v>0</v>
      </c>
      <c r="AH50">
        <v>0</v>
      </c>
      <c r="AI50">
        <v>0</v>
      </c>
      <c r="AJ50">
        <v>0</v>
      </c>
      <c r="AK50">
        <v>0</v>
      </c>
      <c r="AL50">
        <v>0</v>
      </c>
      <c r="AM50">
        <v>0</v>
      </c>
      <c r="AN50">
        <v>9.293150684931506</v>
      </c>
      <c r="AO50">
        <v>0</v>
      </c>
      <c r="AP50">
        <v>0</v>
      </c>
      <c r="AQ50">
        <v>0</v>
      </c>
      <c r="AR50">
        <v>0</v>
      </c>
      <c r="AS50">
        <v>0</v>
      </c>
      <c r="AT50">
        <v>0</v>
      </c>
      <c r="AU50">
        <v>0</v>
      </c>
      <c r="AV50">
        <v>0</v>
      </c>
      <c r="AW50">
        <v>0</v>
      </c>
      <c r="AX50">
        <v>0</v>
      </c>
      <c r="AY50">
        <v>0</v>
      </c>
      <c r="AZ50">
        <v>0</v>
      </c>
      <c r="BA50">
        <v>0</v>
      </c>
      <c r="BB50">
        <v>0</v>
      </c>
      <c r="BC50">
        <v>0</v>
      </c>
      <c r="BD50">
        <v>0.1</v>
      </c>
      <c r="BE50">
        <v>0</v>
      </c>
      <c r="BF50">
        <v>0</v>
      </c>
      <c r="BG50">
        <v>0</v>
      </c>
      <c r="BH50">
        <v>0</v>
      </c>
      <c r="BI50">
        <v>0</v>
      </c>
      <c r="BJ50">
        <v>0</v>
      </c>
      <c r="BK50">
        <v>0</v>
      </c>
      <c r="BL50">
        <v>0</v>
      </c>
      <c r="BM50">
        <v>0</v>
      </c>
      <c r="BN50">
        <v>0</v>
      </c>
      <c r="BO50">
        <v>0</v>
      </c>
      <c r="BP50">
        <v>0</v>
      </c>
      <c r="BQ50">
        <v>0</v>
      </c>
      <c r="BR50">
        <v>1.5599999999999999E-2</v>
      </c>
      <c r="BS50">
        <v>0</v>
      </c>
      <c r="BT50">
        <v>0</v>
      </c>
      <c r="BU50">
        <v>0</v>
      </c>
      <c r="BV50">
        <v>0</v>
      </c>
      <c r="BW50">
        <v>0</v>
      </c>
      <c r="BX50">
        <v>63.7</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1</v>
      </c>
      <c r="FS50">
        <v>0</v>
      </c>
      <c r="FT50">
        <v>0</v>
      </c>
      <c r="FU50">
        <v>0</v>
      </c>
      <c r="FV50">
        <v>0</v>
      </c>
      <c r="FW50">
        <v>0</v>
      </c>
      <c r="FX50">
        <v>0</v>
      </c>
      <c r="FY50">
        <v>3.7024504720842653</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0.251</v>
      </c>
      <c r="GV50">
        <v>0</v>
      </c>
      <c r="GW50">
        <v>0</v>
      </c>
      <c r="GX50">
        <v>0</v>
      </c>
      <c r="GY50">
        <v>0</v>
      </c>
      <c r="GZ50">
        <v>0</v>
      </c>
      <c r="HA50">
        <v>0</v>
      </c>
      <c r="HB50">
        <v>0</v>
      </c>
      <c r="HC50">
        <v>0</v>
      </c>
      <c r="HD50">
        <v>0</v>
      </c>
      <c r="HE50">
        <v>0</v>
      </c>
      <c r="HF50">
        <v>0</v>
      </c>
      <c r="HG50">
        <v>0</v>
      </c>
      <c r="HH50">
        <v>0</v>
      </c>
      <c r="HI50">
        <v>1.5599999999999999E-2</v>
      </c>
      <c r="HJ50">
        <v>0</v>
      </c>
      <c r="HK50">
        <v>0</v>
      </c>
      <c r="HL50">
        <v>0</v>
      </c>
      <c r="HM50">
        <v>0</v>
      </c>
      <c r="HN50">
        <v>0</v>
      </c>
      <c r="HO50">
        <v>63.7</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c r="KG50">
        <v>0</v>
      </c>
      <c r="KH50">
        <v>0</v>
      </c>
      <c r="KI50">
        <v>0</v>
      </c>
      <c r="KJ50">
        <v>0</v>
      </c>
      <c r="KK50">
        <v>0</v>
      </c>
      <c r="KL50">
        <v>0</v>
      </c>
      <c r="KM50">
        <v>0</v>
      </c>
      <c r="KN50">
        <v>0</v>
      </c>
      <c r="KO50">
        <v>0</v>
      </c>
      <c r="KP50">
        <v>0</v>
      </c>
      <c r="KQ50">
        <v>0</v>
      </c>
      <c r="KR50">
        <v>0</v>
      </c>
      <c r="KS50">
        <v>0</v>
      </c>
      <c r="KT50">
        <v>0</v>
      </c>
      <c r="KU50">
        <v>0</v>
      </c>
      <c r="KV50">
        <v>0</v>
      </c>
      <c r="KW50">
        <v>0</v>
      </c>
      <c r="KX50">
        <v>0</v>
      </c>
      <c r="KY50">
        <v>0</v>
      </c>
      <c r="KZ50">
        <v>0</v>
      </c>
      <c r="LA50">
        <v>0</v>
      </c>
      <c r="LB50">
        <v>0</v>
      </c>
      <c r="LC50">
        <v>0</v>
      </c>
      <c r="LD50">
        <v>0</v>
      </c>
      <c r="LE50">
        <v>0</v>
      </c>
      <c r="LF50">
        <v>0</v>
      </c>
      <c r="LG50">
        <v>0</v>
      </c>
      <c r="LH50">
        <v>0</v>
      </c>
      <c r="LI50">
        <v>1</v>
      </c>
      <c r="LJ50">
        <v>1</v>
      </c>
      <c r="LK50">
        <v>0</v>
      </c>
      <c r="LL50">
        <v>0</v>
      </c>
      <c r="LM50">
        <v>1</v>
      </c>
      <c r="LN50">
        <v>0.95</v>
      </c>
      <c r="LO50">
        <v>0</v>
      </c>
      <c r="LP50">
        <v>1</v>
      </c>
      <c r="LQ50">
        <v>0.78</v>
      </c>
      <c r="LR50">
        <v>0</v>
      </c>
      <c r="LS50">
        <v>0</v>
      </c>
      <c r="LT50">
        <v>0</v>
      </c>
    </row>
    <row r="51" spans="1:332" ht="15" customHeight="1">
      <c r="A51" t="str">
        <v>CDM AMS II G</v>
      </c>
      <c r="B51" t="str">
        <v>AMS-II.G. ver. 9</v>
      </c>
      <c r="C51">
        <v>10471</v>
      </c>
      <c r="D51" t="str">
        <v>PoA 10471 CPA16</v>
      </c>
      <c r="E51" t="str">
        <v>MR1</v>
      </c>
      <c r="F51" t="str">
        <v>Domestic (2020)</v>
      </c>
      <c r="G51">
        <v>15314</v>
      </c>
      <c r="H51" t="str">
        <v>firewood</v>
      </c>
      <c r="I51">
        <v>15314</v>
      </c>
      <c r="J51">
        <v>0.85077777777777774</v>
      </c>
      <c r="K51">
        <v>0</v>
      </c>
      <c r="L51" t="str">
        <v>cdm_imp_firewood</v>
      </c>
      <c r="M51">
        <v>1</v>
      </c>
      <c r="N51" t="str">
        <v>Asia</v>
      </c>
      <c r="O51" t="str">
        <v>Myanmar</v>
      </c>
      <c r="P51" t="str">
        <v xml:space="preserve">Ayeyarwaddy </v>
      </c>
      <c r="Q51">
        <v>4.2</v>
      </c>
      <c r="R51">
        <v>0.61499999999999999</v>
      </c>
      <c r="S51">
        <v>0</v>
      </c>
      <c r="T51">
        <v>0.47</v>
      </c>
      <c r="U51">
        <v>18000</v>
      </c>
      <c r="V51">
        <v>0</v>
      </c>
      <c r="W51">
        <v>262</v>
      </c>
      <c r="X51">
        <v>0</v>
      </c>
      <c r="Y51">
        <v>4716000</v>
      </c>
      <c r="Z51">
        <v>1</v>
      </c>
      <c r="AA51">
        <v>0</v>
      </c>
      <c r="AB51">
        <v>0</v>
      </c>
      <c r="AC51">
        <v>0</v>
      </c>
      <c r="AD51">
        <v>0</v>
      </c>
      <c r="AE51">
        <v>0</v>
      </c>
      <c r="AF51">
        <v>0</v>
      </c>
      <c r="AG51">
        <v>0</v>
      </c>
      <c r="AH51">
        <v>0</v>
      </c>
      <c r="AI51">
        <v>0</v>
      </c>
      <c r="AJ51">
        <v>0</v>
      </c>
      <c r="AK51">
        <v>0</v>
      </c>
      <c r="AL51">
        <v>0</v>
      </c>
      <c r="AM51">
        <v>0</v>
      </c>
      <c r="AN51">
        <v>9.293150684931506</v>
      </c>
      <c r="AO51">
        <v>0</v>
      </c>
      <c r="AP51">
        <v>0</v>
      </c>
      <c r="AQ51">
        <v>0</v>
      </c>
      <c r="AR51">
        <v>0</v>
      </c>
      <c r="AS51">
        <v>0</v>
      </c>
      <c r="AT51">
        <v>0</v>
      </c>
      <c r="AU51">
        <v>0</v>
      </c>
      <c r="AV51">
        <v>0</v>
      </c>
      <c r="AW51">
        <v>0</v>
      </c>
      <c r="AX51">
        <v>0</v>
      </c>
      <c r="AY51">
        <v>0</v>
      </c>
      <c r="AZ51">
        <v>0</v>
      </c>
      <c r="BA51">
        <v>0</v>
      </c>
      <c r="BB51">
        <v>0</v>
      </c>
      <c r="BC51">
        <v>0</v>
      </c>
      <c r="BD51">
        <v>0.1</v>
      </c>
      <c r="BE51">
        <v>0</v>
      </c>
      <c r="BF51">
        <v>0</v>
      </c>
      <c r="BG51">
        <v>0</v>
      </c>
      <c r="BH51">
        <v>0</v>
      </c>
      <c r="BI51">
        <v>0</v>
      </c>
      <c r="BJ51">
        <v>0</v>
      </c>
      <c r="BK51">
        <v>0</v>
      </c>
      <c r="BL51">
        <v>0</v>
      </c>
      <c r="BM51">
        <v>0</v>
      </c>
      <c r="BN51">
        <v>0</v>
      </c>
      <c r="BO51">
        <v>0</v>
      </c>
      <c r="BP51">
        <v>0</v>
      </c>
      <c r="BQ51">
        <v>0</v>
      </c>
      <c r="BR51">
        <v>1.5599999999999999E-2</v>
      </c>
      <c r="BS51">
        <v>0</v>
      </c>
      <c r="BT51">
        <v>0</v>
      </c>
      <c r="BU51">
        <v>0</v>
      </c>
      <c r="BV51">
        <v>0</v>
      </c>
      <c r="BW51">
        <v>0</v>
      </c>
      <c r="BX51">
        <v>63.7</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1</v>
      </c>
      <c r="FS51">
        <v>0</v>
      </c>
      <c r="FT51">
        <v>0</v>
      </c>
      <c r="FU51">
        <v>0</v>
      </c>
      <c r="FV51">
        <v>0</v>
      </c>
      <c r="FW51">
        <v>0</v>
      </c>
      <c r="FX51">
        <v>0</v>
      </c>
      <c r="FY51">
        <v>3.7024504720842653</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0.251</v>
      </c>
      <c r="GV51">
        <v>0</v>
      </c>
      <c r="GW51">
        <v>0</v>
      </c>
      <c r="GX51">
        <v>0</v>
      </c>
      <c r="GY51">
        <v>0</v>
      </c>
      <c r="GZ51">
        <v>0</v>
      </c>
      <c r="HA51">
        <v>0</v>
      </c>
      <c r="HB51">
        <v>0</v>
      </c>
      <c r="HC51">
        <v>0</v>
      </c>
      <c r="HD51">
        <v>0</v>
      </c>
      <c r="HE51">
        <v>0</v>
      </c>
      <c r="HF51">
        <v>0</v>
      </c>
      <c r="HG51">
        <v>0</v>
      </c>
      <c r="HH51">
        <v>0</v>
      </c>
      <c r="HI51">
        <v>1.5599999999999999E-2</v>
      </c>
      <c r="HJ51">
        <v>0</v>
      </c>
      <c r="HK51">
        <v>0</v>
      </c>
      <c r="HL51">
        <v>0</v>
      </c>
      <c r="HM51">
        <v>0</v>
      </c>
      <c r="HN51">
        <v>0</v>
      </c>
      <c r="HO51">
        <v>63.7</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0</v>
      </c>
      <c r="JF51">
        <v>0</v>
      </c>
      <c r="JG51">
        <v>0</v>
      </c>
      <c r="JH51">
        <v>0</v>
      </c>
      <c r="JI51">
        <v>0</v>
      </c>
      <c r="JJ51">
        <v>0</v>
      </c>
      <c r="JK51">
        <v>0</v>
      </c>
      <c r="JL51">
        <v>0</v>
      </c>
      <c r="JM51">
        <v>0</v>
      </c>
      <c r="JN51">
        <v>0</v>
      </c>
      <c r="JO51">
        <v>0</v>
      </c>
      <c r="JP51">
        <v>0</v>
      </c>
      <c r="JQ51">
        <v>0</v>
      </c>
      <c r="JR51">
        <v>0</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0</v>
      </c>
      <c r="KN51">
        <v>0</v>
      </c>
      <c r="KO51">
        <v>0</v>
      </c>
      <c r="KP51">
        <v>0</v>
      </c>
      <c r="KQ51">
        <v>0</v>
      </c>
      <c r="KR51">
        <v>0</v>
      </c>
      <c r="KS51">
        <v>0</v>
      </c>
      <c r="KT51">
        <v>0</v>
      </c>
      <c r="KU51">
        <v>0</v>
      </c>
      <c r="KV51">
        <v>0</v>
      </c>
      <c r="KW51">
        <v>0</v>
      </c>
      <c r="KX51">
        <v>0</v>
      </c>
      <c r="KY51">
        <v>0</v>
      </c>
      <c r="KZ51">
        <v>0</v>
      </c>
      <c r="LA51">
        <v>0</v>
      </c>
      <c r="LB51">
        <v>0</v>
      </c>
      <c r="LC51">
        <v>0</v>
      </c>
      <c r="LD51">
        <v>0</v>
      </c>
      <c r="LE51">
        <v>0</v>
      </c>
      <c r="LF51">
        <v>0</v>
      </c>
      <c r="LG51">
        <v>0</v>
      </c>
      <c r="LH51">
        <v>0</v>
      </c>
      <c r="LI51">
        <v>1</v>
      </c>
      <c r="LJ51">
        <v>1</v>
      </c>
      <c r="LK51">
        <v>0</v>
      </c>
      <c r="LL51">
        <v>0</v>
      </c>
      <c r="LM51">
        <v>1</v>
      </c>
      <c r="LN51">
        <v>0.95</v>
      </c>
      <c r="LO51">
        <v>0</v>
      </c>
      <c r="LP51">
        <v>1</v>
      </c>
      <c r="LQ51">
        <v>0.78</v>
      </c>
      <c r="LR51">
        <v>0</v>
      </c>
      <c r="LS51">
        <v>0</v>
      </c>
      <c r="LT51">
        <v>0</v>
      </c>
    </row>
    <row r="52" spans="1:332" ht="15" customHeight="1">
      <c r="A52" t="str">
        <v>CDM AMS II G</v>
      </c>
      <c r="B52" t="str">
        <v>AMS-II.G. ver. 9</v>
      </c>
      <c r="C52">
        <v>10471</v>
      </c>
      <c r="D52" t="str">
        <v>PoA 10471 CPA15</v>
      </c>
      <c r="E52" t="str">
        <v>MR1</v>
      </c>
      <c r="F52" t="str">
        <v>Domestic (2020)</v>
      </c>
      <c r="G52">
        <v>15314</v>
      </c>
      <c r="H52" t="str">
        <v>firewood</v>
      </c>
      <c r="I52">
        <v>15314</v>
      </c>
      <c r="J52">
        <v>0.85077777777777774</v>
      </c>
      <c r="K52">
        <v>0</v>
      </c>
      <c r="L52" t="str">
        <v>cdm_imp_firewood</v>
      </c>
      <c r="M52">
        <v>1</v>
      </c>
      <c r="N52" t="str">
        <v>Asia</v>
      </c>
      <c r="O52" t="str">
        <v>Myanmar</v>
      </c>
      <c r="P52" t="str">
        <v xml:space="preserve">Ayeyarwaddy </v>
      </c>
      <c r="Q52">
        <v>4.2</v>
      </c>
      <c r="R52">
        <v>0.61499999999999999</v>
      </c>
      <c r="S52">
        <v>0</v>
      </c>
      <c r="T52">
        <v>0.47</v>
      </c>
      <c r="U52">
        <v>18000</v>
      </c>
      <c r="V52">
        <v>0</v>
      </c>
      <c r="W52">
        <v>262</v>
      </c>
      <c r="X52">
        <v>0</v>
      </c>
      <c r="Y52">
        <v>4716000</v>
      </c>
      <c r="Z52">
        <v>1</v>
      </c>
      <c r="AA52">
        <v>0</v>
      </c>
      <c r="AB52">
        <v>0</v>
      </c>
      <c r="AC52">
        <v>0</v>
      </c>
      <c r="AD52">
        <v>0</v>
      </c>
      <c r="AE52">
        <v>0</v>
      </c>
      <c r="AF52">
        <v>0</v>
      </c>
      <c r="AG52">
        <v>0</v>
      </c>
      <c r="AH52">
        <v>0</v>
      </c>
      <c r="AI52">
        <v>0</v>
      </c>
      <c r="AJ52">
        <v>0</v>
      </c>
      <c r="AK52">
        <v>0</v>
      </c>
      <c r="AL52">
        <v>0</v>
      </c>
      <c r="AM52">
        <v>0</v>
      </c>
      <c r="AN52">
        <v>9.293150684931506</v>
      </c>
      <c r="AO52">
        <v>0</v>
      </c>
      <c r="AP52">
        <v>0</v>
      </c>
      <c r="AQ52">
        <v>0</v>
      </c>
      <c r="AR52">
        <v>0</v>
      </c>
      <c r="AS52">
        <v>0</v>
      </c>
      <c r="AT52">
        <v>0</v>
      </c>
      <c r="AU52">
        <v>0</v>
      </c>
      <c r="AV52">
        <v>0</v>
      </c>
      <c r="AW52">
        <v>0</v>
      </c>
      <c r="AX52">
        <v>0</v>
      </c>
      <c r="AY52">
        <v>0</v>
      </c>
      <c r="AZ52">
        <v>0</v>
      </c>
      <c r="BA52">
        <v>0</v>
      </c>
      <c r="BB52">
        <v>0</v>
      </c>
      <c r="BC52">
        <v>0</v>
      </c>
      <c r="BD52">
        <v>0.1</v>
      </c>
      <c r="BE52">
        <v>0</v>
      </c>
      <c r="BF52">
        <v>0</v>
      </c>
      <c r="BG52">
        <v>0</v>
      </c>
      <c r="BH52">
        <v>0</v>
      </c>
      <c r="BI52">
        <v>0</v>
      </c>
      <c r="BJ52">
        <v>0</v>
      </c>
      <c r="BK52">
        <v>0</v>
      </c>
      <c r="BL52">
        <v>0</v>
      </c>
      <c r="BM52">
        <v>0</v>
      </c>
      <c r="BN52">
        <v>0</v>
      </c>
      <c r="BO52">
        <v>0</v>
      </c>
      <c r="BP52">
        <v>0</v>
      </c>
      <c r="BQ52">
        <v>0</v>
      </c>
      <c r="BR52">
        <v>1.5599999999999999E-2</v>
      </c>
      <c r="BS52">
        <v>0</v>
      </c>
      <c r="BT52">
        <v>0</v>
      </c>
      <c r="BU52">
        <v>0</v>
      </c>
      <c r="BV52">
        <v>0</v>
      </c>
      <c r="BW52">
        <v>0</v>
      </c>
      <c r="BX52">
        <v>63.7</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1</v>
      </c>
      <c r="FS52">
        <v>0</v>
      </c>
      <c r="FT52">
        <v>0</v>
      </c>
      <c r="FU52">
        <v>0</v>
      </c>
      <c r="FV52">
        <v>0</v>
      </c>
      <c r="FW52">
        <v>0</v>
      </c>
      <c r="FX52">
        <v>0</v>
      </c>
      <c r="FY52">
        <v>3.7024504720842653</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0.251</v>
      </c>
      <c r="GV52">
        <v>0</v>
      </c>
      <c r="GW52">
        <v>0</v>
      </c>
      <c r="GX52">
        <v>0</v>
      </c>
      <c r="GY52">
        <v>0</v>
      </c>
      <c r="GZ52">
        <v>0</v>
      </c>
      <c r="HA52">
        <v>0</v>
      </c>
      <c r="HB52">
        <v>0</v>
      </c>
      <c r="HC52">
        <v>0</v>
      </c>
      <c r="HD52">
        <v>0</v>
      </c>
      <c r="HE52">
        <v>0</v>
      </c>
      <c r="HF52">
        <v>0</v>
      </c>
      <c r="HG52">
        <v>0</v>
      </c>
      <c r="HH52">
        <v>0</v>
      </c>
      <c r="HI52">
        <v>1.5599999999999999E-2</v>
      </c>
      <c r="HJ52">
        <v>0</v>
      </c>
      <c r="HK52">
        <v>0</v>
      </c>
      <c r="HL52">
        <v>0</v>
      </c>
      <c r="HM52">
        <v>0</v>
      </c>
      <c r="HN52">
        <v>0</v>
      </c>
      <c r="HO52">
        <v>63.7</v>
      </c>
      <c r="HP52">
        <v>0</v>
      </c>
      <c r="HQ52">
        <v>0</v>
      </c>
      <c r="HR52">
        <v>0</v>
      </c>
      <c r="HS52">
        <v>0</v>
      </c>
      <c r="HT52">
        <v>0</v>
      </c>
      <c r="HU52">
        <v>0</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0</v>
      </c>
      <c r="JH52">
        <v>0</v>
      </c>
      <c r="JI52">
        <v>0</v>
      </c>
      <c r="JJ52">
        <v>0</v>
      </c>
      <c r="JK52">
        <v>0</v>
      </c>
      <c r="JL52">
        <v>0</v>
      </c>
      <c r="JM52">
        <v>0</v>
      </c>
      <c r="JN52">
        <v>0</v>
      </c>
      <c r="JO52">
        <v>0</v>
      </c>
      <c r="JP52">
        <v>0</v>
      </c>
      <c r="JQ52">
        <v>0</v>
      </c>
      <c r="JR52">
        <v>0</v>
      </c>
      <c r="JS52">
        <v>0</v>
      </c>
      <c r="JT52">
        <v>0</v>
      </c>
      <c r="JU52">
        <v>0</v>
      </c>
      <c r="JV52">
        <v>0</v>
      </c>
      <c r="JW52">
        <v>0</v>
      </c>
      <c r="JX52">
        <v>0</v>
      </c>
      <c r="JY52">
        <v>0</v>
      </c>
      <c r="JZ52">
        <v>0</v>
      </c>
      <c r="KA52">
        <v>0</v>
      </c>
      <c r="KB52">
        <v>0</v>
      </c>
      <c r="KC52">
        <v>0</v>
      </c>
      <c r="KD52">
        <v>0</v>
      </c>
      <c r="KE52">
        <v>0</v>
      </c>
      <c r="KF52">
        <v>0</v>
      </c>
      <c r="KG52">
        <v>0</v>
      </c>
      <c r="KH52">
        <v>0</v>
      </c>
      <c r="KI52">
        <v>0</v>
      </c>
      <c r="KJ52">
        <v>0</v>
      </c>
      <c r="KK52">
        <v>0</v>
      </c>
      <c r="KL52">
        <v>0</v>
      </c>
      <c r="KM52">
        <v>0</v>
      </c>
      <c r="KN52">
        <v>0</v>
      </c>
      <c r="KO52">
        <v>0</v>
      </c>
      <c r="KP52">
        <v>0</v>
      </c>
      <c r="KQ52">
        <v>0</v>
      </c>
      <c r="KR52">
        <v>0</v>
      </c>
      <c r="KS52">
        <v>0</v>
      </c>
      <c r="KT52">
        <v>0</v>
      </c>
      <c r="KU52">
        <v>0</v>
      </c>
      <c r="KV52">
        <v>0</v>
      </c>
      <c r="KW52">
        <v>0</v>
      </c>
      <c r="KX52">
        <v>0</v>
      </c>
      <c r="KY52">
        <v>0</v>
      </c>
      <c r="KZ52">
        <v>0</v>
      </c>
      <c r="LA52">
        <v>0</v>
      </c>
      <c r="LB52">
        <v>0</v>
      </c>
      <c r="LC52">
        <v>0</v>
      </c>
      <c r="LD52">
        <v>0</v>
      </c>
      <c r="LE52">
        <v>0</v>
      </c>
      <c r="LF52">
        <v>0</v>
      </c>
      <c r="LG52">
        <v>0</v>
      </c>
      <c r="LH52">
        <v>0</v>
      </c>
      <c r="LI52">
        <v>1</v>
      </c>
      <c r="LJ52">
        <v>1</v>
      </c>
      <c r="LK52">
        <v>0</v>
      </c>
      <c r="LL52">
        <v>0</v>
      </c>
      <c r="LM52">
        <v>1</v>
      </c>
      <c r="LN52">
        <v>0.95</v>
      </c>
      <c r="LO52">
        <v>0</v>
      </c>
      <c r="LP52">
        <v>1</v>
      </c>
      <c r="LQ52">
        <v>0.78</v>
      </c>
      <c r="LR52">
        <v>0</v>
      </c>
      <c r="LS52">
        <v>0</v>
      </c>
      <c r="LT52">
        <v>0</v>
      </c>
    </row>
    <row r="53" spans="1:332" ht="15" customHeight="1">
      <c r="A53" t="str">
        <v>CDM AMS II G</v>
      </c>
      <c r="B53" t="str">
        <v>AMS-II.G. ver. 9</v>
      </c>
      <c r="C53">
        <v>10471</v>
      </c>
      <c r="D53" t="str">
        <v>PoA 10471 CPA14</v>
      </c>
      <c r="E53" t="str">
        <v>MR1</v>
      </c>
      <c r="F53" t="str">
        <v>Domestic (2020)</v>
      </c>
      <c r="G53">
        <v>15314</v>
      </c>
      <c r="H53" t="str">
        <v>firewood</v>
      </c>
      <c r="I53">
        <v>15314</v>
      </c>
      <c r="J53">
        <v>0.85077777777777774</v>
      </c>
      <c r="K53">
        <v>0</v>
      </c>
      <c r="L53" t="str">
        <v>cdm_imp_firewood</v>
      </c>
      <c r="M53">
        <v>1</v>
      </c>
      <c r="N53" t="str">
        <v>Asia</v>
      </c>
      <c r="O53" t="str">
        <v>Myanmar</v>
      </c>
      <c r="P53" t="str">
        <v xml:space="preserve">Ayeyarwaddy </v>
      </c>
      <c r="Q53">
        <v>4.2</v>
      </c>
      <c r="R53">
        <v>0.61499999999999999</v>
      </c>
      <c r="S53">
        <v>0</v>
      </c>
      <c r="T53">
        <v>0.47</v>
      </c>
      <c r="U53">
        <v>18000</v>
      </c>
      <c r="V53">
        <v>0</v>
      </c>
      <c r="W53">
        <v>262</v>
      </c>
      <c r="X53">
        <v>0</v>
      </c>
      <c r="Y53">
        <v>4716000</v>
      </c>
      <c r="Z53">
        <v>1</v>
      </c>
      <c r="AA53">
        <v>0</v>
      </c>
      <c r="AB53">
        <v>0</v>
      </c>
      <c r="AC53">
        <v>0</v>
      </c>
      <c r="AD53">
        <v>0</v>
      </c>
      <c r="AE53">
        <v>0</v>
      </c>
      <c r="AF53">
        <v>0</v>
      </c>
      <c r="AG53">
        <v>0</v>
      </c>
      <c r="AH53">
        <v>0</v>
      </c>
      <c r="AI53">
        <v>0</v>
      </c>
      <c r="AJ53">
        <v>0</v>
      </c>
      <c r="AK53">
        <v>0</v>
      </c>
      <c r="AL53">
        <v>0</v>
      </c>
      <c r="AM53">
        <v>0</v>
      </c>
      <c r="AN53">
        <v>9.293150684931506</v>
      </c>
      <c r="AO53">
        <v>0</v>
      </c>
      <c r="AP53">
        <v>0</v>
      </c>
      <c r="AQ53">
        <v>0</v>
      </c>
      <c r="AR53">
        <v>0</v>
      </c>
      <c r="AS53">
        <v>0</v>
      </c>
      <c r="AT53">
        <v>0</v>
      </c>
      <c r="AU53">
        <v>0</v>
      </c>
      <c r="AV53">
        <v>0</v>
      </c>
      <c r="AW53">
        <v>0</v>
      </c>
      <c r="AX53">
        <v>0</v>
      </c>
      <c r="AY53">
        <v>0</v>
      </c>
      <c r="AZ53">
        <v>0</v>
      </c>
      <c r="BA53">
        <v>0</v>
      </c>
      <c r="BB53">
        <v>0</v>
      </c>
      <c r="BC53">
        <v>0</v>
      </c>
      <c r="BD53">
        <v>0.1</v>
      </c>
      <c r="BE53">
        <v>0</v>
      </c>
      <c r="BF53">
        <v>0</v>
      </c>
      <c r="BG53">
        <v>0</v>
      </c>
      <c r="BH53">
        <v>0</v>
      </c>
      <c r="BI53">
        <v>0</v>
      </c>
      <c r="BJ53">
        <v>0</v>
      </c>
      <c r="BK53">
        <v>0</v>
      </c>
      <c r="BL53">
        <v>0</v>
      </c>
      <c r="BM53">
        <v>0</v>
      </c>
      <c r="BN53">
        <v>0</v>
      </c>
      <c r="BO53">
        <v>0</v>
      </c>
      <c r="BP53">
        <v>0</v>
      </c>
      <c r="BQ53">
        <v>0</v>
      </c>
      <c r="BR53">
        <v>1.5599999999999999E-2</v>
      </c>
      <c r="BS53">
        <v>0</v>
      </c>
      <c r="BT53">
        <v>0</v>
      </c>
      <c r="BU53">
        <v>0</v>
      </c>
      <c r="BV53">
        <v>0</v>
      </c>
      <c r="BW53">
        <v>0</v>
      </c>
      <c r="BX53">
        <v>63.7</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1</v>
      </c>
      <c r="FS53">
        <v>0</v>
      </c>
      <c r="FT53">
        <v>0</v>
      </c>
      <c r="FU53">
        <v>0</v>
      </c>
      <c r="FV53">
        <v>0</v>
      </c>
      <c r="FW53">
        <v>0</v>
      </c>
      <c r="FX53">
        <v>0</v>
      </c>
      <c r="FY53">
        <v>3.7024504720842653</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0.251</v>
      </c>
      <c r="GV53">
        <v>0</v>
      </c>
      <c r="GW53">
        <v>0</v>
      </c>
      <c r="GX53">
        <v>0</v>
      </c>
      <c r="GY53">
        <v>0</v>
      </c>
      <c r="GZ53">
        <v>0</v>
      </c>
      <c r="HA53">
        <v>0</v>
      </c>
      <c r="HB53">
        <v>0</v>
      </c>
      <c r="HC53">
        <v>0</v>
      </c>
      <c r="HD53">
        <v>0</v>
      </c>
      <c r="HE53">
        <v>0</v>
      </c>
      <c r="HF53">
        <v>0</v>
      </c>
      <c r="HG53">
        <v>0</v>
      </c>
      <c r="HH53">
        <v>0</v>
      </c>
      <c r="HI53">
        <v>1.5599999999999999E-2</v>
      </c>
      <c r="HJ53">
        <v>0</v>
      </c>
      <c r="HK53">
        <v>0</v>
      </c>
      <c r="HL53">
        <v>0</v>
      </c>
      <c r="HM53">
        <v>0</v>
      </c>
      <c r="HN53">
        <v>0</v>
      </c>
      <c r="HO53">
        <v>63.7</v>
      </c>
      <c r="HP53">
        <v>0</v>
      </c>
      <c r="HQ53">
        <v>0</v>
      </c>
      <c r="HR53">
        <v>0</v>
      </c>
      <c r="HS53">
        <v>0</v>
      </c>
      <c r="HT53">
        <v>0</v>
      </c>
      <c r="HU53">
        <v>0</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0</v>
      </c>
      <c r="JG53">
        <v>0</v>
      </c>
      <c r="JH53">
        <v>0</v>
      </c>
      <c r="JI53">
        <v>0</v>
      </c>
      <c r="JJ53">
        <v>0</v>
      </c>
      <c r="JK53">
        <v>0</v>
      </c>
      <c r="JL53">
        <v>0</v>
      </c>
      <c r="JM53">
        <v>0</v>
      </c>
      <c r="JN53">
        <v>0</v>
      </c>
      <c r="JO53">
        <v>0</v>
      </c>
      <c r="JP53">
        <v>0</v>
      </c>
      <c r="JQ53">
        <v>0</v>
      </c>
      <c r="JR53">
        <v>0</v>
      </c>
      <c r="JS53">
        <v>0</v>
      </c>
      <c r="JT53">
        <v>0</v>
      </c>
      <c r="JU53">
        <v>0</v>
      </c>
      <c r="JV53">
        <v>0</v>
      </c>
      <c r="JW53">
        <v>0</v>
      </c>
      <c r="JX53">
        <v>0</v>
      </c>
      <c r="JY53">
        <v>0</v>
      </c>
      <c r="JZ53">
        <v>0</v>
      </c>
      <c r="KA53">
        <v>0</v>
      </c>
      <c r="KB53">
        <v>0</v>
      </c>
      <c r="KC53">
        <v>0</v>
      </c>
      <c r="KD53">
        <v>0</v>
      </c>
      <c r="KE53">
        <v>0</v>
      </c>
      <c r="KF53">
        <v>0</v>
      </c>
      <c r="KG53">
        <v>0</v>
      </c>
      <c r="KH53">
        <v>0</v>
      </c>
      <c r="KI53">
        <v>0</v>
      </c>
      <c r="KJ53">
        <v>0</v>
      </c>
      <c r="KK53">
        <v>0</v>
      </c>
      <c r="KL53">
        <v>0</v>
      </c>
      <c r="KM53">
        <v>0</v>
      </c>
      <c r="KN53">
        <v>0</v>
      </c>
      <c r="KO53">
        <v>0</v>
      </c>
      <c r="KP53">
        <v>0</v>
      </c>
      <c r="KQ53">
        <v>0</v>
      </c>
      <c r="KR53">
        <v>0</v>
      </c>
      <c r="KS53">
        <v>0</v>
      </c>
      <c r="KT53">
        <v>0</v>
      </c>
      <c r="KU53">
        <v>0</v>
      </c>
      <c r="KV53">
        <v>0</v>
      </c>
      <c r="KW53">
        <v>0</v>
      </c>
      <c r="KX53">
        <v>0</v>
      </c>
      <c r="KY53">
        <v>0</v>
      </c>
      <c r="KZ53">
        <v>0</v>
      </c>
      <c r="LA53">
        <v>0</v>
      </c>
      <c r="LB53">
        <v>0</v>
      </c>
      <c r="LC53">
        <v>0</v>
      </c>
      <c r="LD53">
        <v>0</v>
      </c>
      <c r="LE53">
        <v>0</v>
      </c>
      <c r="LF53">
        <v>0</v>
      </c>
      <c r="LG53">
        <v>0</v>
      </c>
      <c r="LH53">
        <v>0</v>
      </c>
      <c r="LI53">
        <v>1</v>
      </c>
      <c r="LJ53">
        <v>1</v>
      </c>
      <c r="LK53">
        <v>0</v>
      </c>
      <c r="LL53">
        <v>0</v>
      </c>
      <c r="LM53">
        <v>1</v>
      </c>
      <c r="LN53">
        <v>0.95</v>
      </c>
      <c r="LO53">
        <v>0</v>
      </c>
      <c r="LP53">
        <v>1</v>
      </c>
      <c r="LQ53">
        <v>0.78</v>
      </c>
      <c r="LR53">
        <v>0</v>
      </c>
      <c r="LS53">
        <v>0</v>
      </c>
      <c r="LT53">
        <v>0</v>
      </c>
    </row>
    <row r="54" spans="1:332" ht="15" customHeight="1">
      <c r="A54" t="str">
        <v>CDM AMS II G</v>
      </c>
      <c r="B54" t="str">
        <v>AMS-II.G. ver. 9</v>
      </c>
      <c r="C54">
        <v>10471</v>
      </c>
      <c r="D54" t="str">
        <v>PoA 10471 CPA13</v>
      </c>
      <c r="E54" t="str">
        <v>MR1</v>
      </c>
      <c r="F54" t="str">
        <v>Domestic (2020)</v>
      </c>
      <c r="G54">
        <v>15314</v>
      </c>
      <c r="H54" t="str">
        <v>firewood</v>
      </c>
      <c r="I54">
        <v>15314</v>
      </c>
      <c r="J54">
        <v>0.85077777777777774</v>
      </c>
      <c r="K54">
        <v>0</v>
      </c>
      <c r="L54" t="str">
        <v>cdm_imp_firewood</v>
      </c>
      <c r="M54">
        <v>1</v>
      </c>
      <c r="N54" t="str">
        <v>Asia</v>
      </c>
      <c r="O54" t="str">
        <v>Myanmar</v>
      </c>
      <c r="P54" t="str">
        <v xml:space="preserve">Ayeyarwaddy </v>
      </c>
      <c r="Q54">
        <v>4.2</v>
      </c>
      <c r="R54">
        <v>0.61499999999999999</v>
      </c>
      <c r="S54">
        <v>0</v>
      </c>
      <c r="T54">
        <v>0.47</v>
      </c>
      <c r="U54">
        <v>18000</v>
      </c>
      <c r="V54">
        <v>0</v>
      </c>
      <c r="W54">
        <v>262</v>
      </c>
      <c r="X54">
        <v>0</v>
      </c>
      <c r="Y54">
        <v>4716000</v>
      </c>
      <c r="Z54">
        <v>1</v>
      </c>
      <c r="AA54">
        <v>0</v>
      </c>
      <c r="AB54">
        <v>0</v>
      </c>
      <c r="AC54">
        <v>0</v>
      </c>
      <c r="AD54">
        <v>0</v>
      </c>
      <c r="AE54">
        <v>0</v>
      </c>
      <c r="AF54">
        <v>0</v>
      </c>
      <c r="AG54">
        <v>0</v>
      </c>
      <c r="AH54">
        <v>0</v>
      </c>
      <c r="AI54">
        <v>0</v>
      </c>
      <c r="AJ54">
        <v>0</v>
      </c>
      <c r="AK54">
        <v>0</v>
      </c>
      <c r="AL54">
        <v>0</v>
      </c>
      <c r="AM54">
        <v>0</v>
      </c>
      <c r="AN54">
        <v>9.293150684931506</v>
      </c>
      <c r="AO54">
        <v>0</v>
      </c>
      <c r="AP54">
        <v>0</v>
      </c>
      <c r="AQ54">
        <v>0</v>
      </c>
      <c r="AR54">
        <v>0</v>
      </c>
      <c r="AS54">
        <v>0</v>
      </c>
      <c r="AT54">
        <v>0</v>
      </c>
      <c r="AU54">
        <v>0</v>
      </c>
      <c r="AV54">
        <v>0</v>
      </c>
      <c r="AW54">
        <v>0</v>
      </c>
      <c r="AX54">
        <v>0</v>
      </c>
      <c r="AY54">
        <v>0</v>
      </c>
      <c r="AZ54">
        <v>0</v>
      </c>
      <c r="BA54">
        <v>0</v>
      </c>
      <c r="BB54">
        <v>0</v>
      </c>
      <c r="BC54">
        <v>0</v>
      </c>
      <c r="BD54">
        <v>0.1</v>
      </c>
      <c r="BE54">
        <v>0</v>
      </c>
      <c r="BF54">
        <v>0</v>
      </c>
      <c r="BG54">
        <v>0</v>
      </c>
      <c r="BH54">
        <v>0</v>
      </c>
      <c r="BI54">
        <v>0</v>
      </c>
      <c r="BJ54">
        <v>0</v>
      </c>
      <c r="BK54">
        <v>0</v>
      </c>
      <c r="BL54">
        <v>0</v>
      </c>
      <c r="BM54">
        <v>0</v>
      </c>
      <c r="BN54">
        <v>0</v>
      </c>
      <c r="BO54">
        <v>0</v>
      </c>
      <c r="BP54">
        <v>0</v>
      </c>
      <c r="BQ54">
        <v>0</v>
      </c>
      <c r="BR54">
        <v>1.5599999999999999E-2</v>
      </c>
      <c r="BS54">
        <v>0</v>
      </c>
      <c r="BT54">
        <v>0</v>
      </c>
      <c r="BU54">
        <v>0</v>
      </c>
      <c r="BV54">
        <v>0</v>
      </c>
      <c r="BW54">
        <v>0</v>
      </c>
      <c r="BX54">
        <v>63.7</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1</v>
      </c>
      <c r="FS54">
        <v>0</v>
      </c>
      <c r="FT54">
        <v>0</v>
      </c>
      <c r="FU54">
        <v>0</v>
      </c>
      <c r="FV54">
        <v>0</v>
      </c>
      <c r="FW54">
        <v>0</v>
      </c>
      <c r="FX54">
        <v>0</v>
      </c>
      <c r="FY54">
        <v>3.7024504720842653</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0.251</v>
      </c>
      <c r="GV54">
        <v>0</v>
      </c>
      <c r="GW54">
        <v>0</v>
      </c>
      <c r="GX54">
        <v>0</v>
      </c>
      <c r="GY54">
        <v>0</v>
      </c>
      <c r="GZ54">
        <v>0</v>
      </c>
      <c r="HA54">
        <v>0</v>
      </c>
      <c r="HB54">
        <v>0</v>
      </c>
      <c r="HC54">
        <v>0</v>
      </c>
      <c r="HD54">
        <v>0</v>
      </c>
      <c r="HE54">
        <v>0</v>
      </c>
      <c r="HF54">
        <v>0</v>
      </c>
      <c r="HG54">
        <v>0</v>
      </c>
      <c r="HH54">
        <v>0</v>
      </c>
      <c r="HI54">
        <v>1.5599999999999999E-2</v>
      </c>
      <c r="HJ54">
        <v>0</v>
      </c>
      <c r="HK54">
        <v>0</v>
      </c>
      <c r="HL54">
        <v>0</v>
      </c>
      <c r="HM54">
        <v>0</v>
      </c>
      <c r="HN54">
        <v>0</v>
      </c>
      <c r="HO54">
        <v>63.7</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0</v>
      </c>
      <c r="LI54">
        <v>1</v>
      </c>
      <c r="LJ54">
        <v>1</v>
      </c>
      <c r="LK54">
        <v>0</v>
      </c>
      <c r="LL54">
        <v>0</v>
      </c>
      <c r="LM54">
        <v>1</v>
      </c>
      <c r="LN54">
        <v>0.95</v>
      </c>
      <c r="LO54">
        <v>0</v>
      </c>
      <c r="LP54">
        <v>1</v>
      </c>
      <c r="LQ54">
        <v>0.78</v>
      </c>
      <c r="LR54">
        <v>0</v>
      </c>
      <c r="LS54">
        <v>0</v>
      </c>
      <c r="LT54">
        <v>0</v>
      </c>
    </row>
    <row r="55" spans="1:332" ht="15" customHeight="1">
      <c r="A55" t="str">
        <v>CDM AMS II G</v>
      </c>
      <c r="B55" t="str">
        <v>AMS-II.G. ver. 9</v>
      </c>
      <c r="C55">
        <v>10471</v>
      </c>
      <c r="D55" t="str">
        <v>PoA 10471 CPA12</v>
      </c>
      <c r="E55" t="str">
        <v>MR1</v>
      </c>
      <c r="F55" t="str">
        <v>Domestic (2020)</v>
      </c>
      <c r="G55">
        <v>15314</v>
      </c>
      <c r="H55" t="str">
        <v>firewood</v>
      </c>
      <c r="I55">
        <v>15314</v>
      </c>
      <c r="J55">
        <v>0.85077777777777774</v>
      </c>
      <c r="K55">
        <v>0</v>
      </c>
      <c r="L55" t="str">
        <v>cdm_imp_firewood</v>
      </c>
      <c r="M55">
        <v>1</v>
      </c>
      <c r="N55" t="str">
        <v>Asia</v>
      </c>
      <c r="O55" t="str">
        <v>Myanmar</v>
      </c>
      <c r="P55" t="str">
        <v xml:space="preserve">Ayeyarwaddy </v>
      </c>
      <c r="Q55">
        <v>4.2</v>
      </c>
      <c r="R55">
        <v>0.61499999999999999</v>
      </c>
      <c r="S55">
        <v>0</v>
      </c>
      <c r="T55">
        <v>0.47</v>
      </c>
      <c r="U55">
        <v>18000</v>
      </c>
      <c r="V55">
        <v>0</v>
      </c>
      <c r="W55">
        <v>262</v>
      </c>
      <c r="X55">
        <v>0</v>
      </c>
      <c r="Y55">
        <v>4716000</v>
      </c>
      <c r="Z55">
        <v>1</v>
      </c>
      <c r="AA55">
        <v>0</v>
      </c>
      <c r="AB55">
        <v>0</v>
      </c>
      <c r="AC55">
        <v>0</v>
      </c>
      <c r="AD55">
        <v>0</v>
      </c>
      <c r="AE55">
        <v>0</v>
      </c>
      <c r="AF55">
        <v>0</v>
      </c>
      <c r="AG55">
        <v>0</v>
      </c>
      <c r="AH55">
        <v>0</v>
      </c>
      <c r="AI55">
        <v>0</v>
      </c>
      <c r="AJ55">
        <v>0</v>
      </c>
      <c r="AK55">
        <v>0</v>
      </c>
      <c r="AL55">
        <v>0</v>
      </c>
      <c r="AM55">
        <v>0</v>
      </c>
      <c r="AN55">
        <v>9.293150684931506</v>
      </c>
      <c r="AO55">
        <v>0</v>
      </c>
      <c r="AP55">
        <v>0</v>
      </c>
      <c r="AQ55">
        <v>0</v>
      </c>
      <c r="AR55">
        <v>0</v>
      </c>
      <c r="AS55">
        <v>0</v>
      </c>
      <c r="AT55">
        <v>0</v>
      </c>
      <c r="AU55">
        <v>0</v>
      </c>
      <c r="AV55">
        <v>0</v>
      </c>
      <c r="AW55">
        <v>0</v>
      </c>
      <c r="AX55">
        <v>0</v>
      </c>
      <c r="AY55">
        <v>0</v>
      </c>
      <c r="AZ55">
        <v>0</v>
      </c>
      <c r="BA55">
        <v>0</v>
      </c>
      <c r="BB55">
        <v>0</v>
      </c>
      <c r="BC55">
        <v>0</v>
      </c>
      <c r="BD55">
        <v>0.1</v>
      </c>
      <c r="BE55">
        <v>0</v>
      </c>
      <c r="BF55">
        <v>0</v>
      </c>
      <c r="BG55">
        <v>0</v>
      </c>
      <c r="BH55">
        <v>0</v>
      </c>
      <c r="BI55">
        <v>0</v>
      </c>
      <c r="BJ55">
        <v>0</v>
      </c>
      <c r="BK55">
        <v>0</v>
      </c>
      <c r="BL55">
        <v>0</v>
      </c>
      <c r="BM55">
        <v>0</v>
      </c>
      <c r="BN55">
        <v>0</v>
      </c>
      <c r="BO55">
        <v>0</v>
      </c>
      <c r="BP55">
        <v>0</v>
      </c>
      <c r="BQ55">
        <v>0</v>
      </c>
      <c r="BR55">
        <v>1.5599999999999999E-2</v>
      </c>
      <c r="BS55">
        <v>0</v>
      </c>
      <c r="BT55">
        <v>0</v>
      </c>
      <c r="BU55">
        <v>0</v>
      </c>
      <c r="BV55">
        <v>0</v>
      </c>
      <c r="BW55">
        <v>0</v>
      </c>
      <c r="BX55">
        <v>63.7</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1</v>
      </c>
      <c r="FS55">
        <v>0</v>
      </c>
      <c r="FT55">
        <v>0</v>
      </c>
      <c r="FU55">
        <v>0</v>
      </c>
      <c r="FV55">
        <v>0</v>
      </c>
      <c r="FW55">
        <v>0</v>
      </c>
      <c r="FX55">
        <v>0</v>
      </c>
      <c r="FY55">
        <v>3.7024504720842653</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0.251</v>
      </c>
      <c r="GV55">
        <v>0</v>
      </c>
      <c r="GW55">
        <v>0</v>
      </c>
      <c r="GX55">
        <v>0</v>
      </c>
      <c r="GY55">
        <v>0</v>
      </c>
      <c r="GZ55">
        <v>0</v>
      </c>
      <c r="HA55">
        <v>0</v>
      </c>
      <c r="HB55">
        <v>0</v>
      </c>
      <c r="HC55">
        <v>0</v>
      </c>
      <c r="HD55">
        <v>0</v>
      </c>
      <c r="HE55">
        <v>0</v>
      </c>
      <c r="HF55">
        <v>0</v>
      </c>
      <c r="HG55">
        <v>0</v>
      </c>
      <c r="HH55">
        <v>0</v>
      </c>
      <c r="HI55">
        <v>1.5599999999999999E-2</v>
      </c>
      <c r="HJ55">
        <v>0</v>
      </c>
      <c r="HK55">
        <v>0</v>
      </c>
      <c r="HL55">
        <v>0</v>
      </c>
      <c r="HM55">
        <v>0</v>
      </c>
      <c r="HN55">
        <v>0</v>
      </c>
      <c r="HO55">
        <v>63.7</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0</v>
      </c>
      <c r="KQ55">
        <v>0</v>
      </c>
      <c r="KR55">
        <v>0</v>
      </c>
      <c r="KS55">
        <v>0</v>
      </c>
      <c r="KT55">
        <v>0</v>
      </c>
      <c r="KU55">
        <v>0</v>
      </c>
      <c r="KV55">
        <v>0</v>
      </c>
      <c r="KW55">
        <v>0</v>
      </c>
      <c r="KX55">
        <v>0</v>
      </c>
      <c r="KY55">
        <v>0</v>
      </c>
      <c r="KZ55">
        <v>0</v>
      </c>
      <c r="LA55">
        <v>0</v>
      </c>
      <c r="LB55">
        <v>0</v>
      </c>
      <c r="LC55">
        <v>0</v>
      </c>
      <c r="LD55">
        <v>0</v>
      </c>
      <c r="LE55">
        <v>0</v>
      </c>
      <c r="LF55">
        <v>0</v>
      </c>
      <c r="LG55">
        <v>0</v>
      </c>
      <c r="LH55">
        <v>0</v>
      </c>
      <c r="LI55">
        <v>1</v>
      </c>
      <c r="LJ55">
        <v>1</v>
      </c>
      <c r="LK55">
        <v>0</v>
      </c>
      <c r="LL55">
        <v>0</v>
      </c>
      <c r="LM55">
        <v>1</v>
      </c>
      <c r="LN55">
        <v>0.95</v>
      </c>
      <c r="LO55">
        <v>0</v>
      </c>
      <c r="LP55">
        <v>1</v>
      </c>
      <c r="LQ55">
        <v>0.78</v>
      </c>
      <c r="LR55">
        <v>0</v>
      </c>
      <c r="LS55">
        <v>0</v>
      </c>
      <c r="LT55">
        <v>0</v>
      </c>
    </row>
    <row r="56" spans="1:332" ht="15" customHeight="1">
      <c r="A56" t="str">
        <v>CDM AMS II G</v>
      </c>
      <c r="B56" t="str">
        <v>AMS-II.G. ver. 9</v>
      </c>
      <c r="C56">
        <v>10471</v>
      </c>
      <c r="D56" t="str">
        <v>PoA 10471 CPA11</v>
      </c>
      <c r="E56" t="str">
        <v>MR1</v>
      </c>
      <c r="F56" t="str">
        <v>Domestic (2020)</v>
      </c>
      <c r="G56">
        <v>15314</v>
      </c>
      <c r="H56" t="str">
        <v>firewood</v>
      </c>
      <c r="I56">
        <v>15314</v>
      </c>
      <c r="J56">
        <v>0.85077777777777774</v>
      </c>
      <c r="K56">
        <v>0</v>
      </c>
      <c r="L56" t="str">
        <v>cdm_imp_firewood</v>
      </c>
      <c r="M56">
        <v>1</v>
      </c>
      <c r="N56" t="str">
        <v>Asia</v>
      </c>
      <c r="O56" t="str">
        <v>Myanmar</v>
      </c>
      <c r="P56" t="str">
        <v xml:space="preserve">Ayeyarwaddy </v>
      </c>
      <c r="Q56">
        <v>4.2</v>
      </c>
      <c r="R56">
        <v>0.61499999999999999</v>
      </c>
      <c r="S56">
        <v>0</v>
      </c>
      <c r="T56">
        <v>0.47</v>
      </c>
      <c r="U56">
        <v>18000</v>
      </c>
      <c r="V56">
        <v>0</v>
      </c>
      <c r="W56">
        <v>262</v>
      </c>
      <c r="X56">
        <v>0</v>
      </c>
      <c r="Y56">
        <v>4716000</v>
      </c>
      <c r="Z56">
        <v>1</v>
      </c>
      <c r="AA56">
        <v>0</v>
      </c>
      <c r="AB56">
        <v>0</v>
      </c>
      <c r="AC56">
        <v>0</v>
      </c>
      <c r="AD56">
        <v>0</v>
      </c>
      <c r="AE56">
        <v>0</v>
      </c>
      <c r="AF56">
        <v>0</v>
      </c>
      <c r="AG56">
        <v>0</v>
      </c>
      <c r="AH56">
        <v>0</v>
      </c>
      <c r="AI56">
        <v>0</v>
      </c>
      <c r="AJ56">
        <v>0</v>
      </c>
      <c r="AK56">
        <v>0</v>
      </c>
      <c r="AL56">
        <v>0</v>
      </c>
      <c r="AM56">
        <v>0</v>
      </c>
      <c r="AN56">
        <v>9.293150684931506</v>
      </c>
      <c r="AO56">
        <v>0</v>
      </c>
      <c r="AP56">
        <v>0</v>
      </c>
      <c r="AQ56">
        <v>0</v>
      </c>
      <c r="AR56">
        <v>0</v>
      </c>
      <c r="AS56">
        <v>0</v>
      </c>
      <c r="AT56">
        <v>0</v>
      </c>
      <c r="AU56">
        <v>0</v>
      </c>
      <c r="AV56">
        <v>0</v>
      </c>
      <c r="AW56">
        <v>0</v>
      </c>
      <c r="AX56">
        <v>0</v>
      </c>
      <c r="AY56">
        <v>0</v>
      </c>
      <c r="AZ56">
        <v>0</v>
      </c>
      <c r="BA56">
        <v>0</v>
      </c>
      <c r="BB56">
        <v>0</v>
      </c>
      <c r="BC56">
        <v>0</v>
      </c>
      <c r="BD56">
        <v>0.1</v>
      </c>
      <c r="BE56">
        <v>0</v>
      </c>
      <c r="BF56">
        <v>0</v>
      </c>
      <c r="BG56">
        <v>0</v>
      </c>
      <c r="BH56">
        <v>0</v>
      </c>
      <c r="BI56">
        <v>0</v>
      </c>
      <c r="BJ56">
        <v>0</v>
      </c>
      <c r="BK56">
        <v>0</v>
      </c>
      <c r="BL56">
        <v>0</v>
      </c>
      <c r="BM56">
        <v>0</v>
      </c>
      <c r="BN56">
        <v>0</v>
      </c>
      <c r="BO56">
        <v>0</v>
      </c>
      <c r="BP56">
        <v>0</v>
      </c>
      <c r="BQ56">
        <v>0</v>
      </c>
      <c r="BR56">
        <v>1.5599999999999999E-2</v>
      </c>
      <c r="BS56">
        <v>0</v>
      </c>
      <c r="BT56">
        <v>0</v>
      </c>
      <c r="BU56">
        <v>0</v>
      </c>
      <c r="BV56">
        <v>0</v>
      </c>
      <c r="BW56">
        <v>0</v>
      </c>
      <c r="BX56">
        <v>63.7</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1</v>
      </c>
      <c r="FS56">
        <v>0</v>
      </c>
      <c r="FT56">
        <v>0</v>
      </c>
      <c r="FU56">
        <v>0</v>
      </c>
      <c r="FV56">
        <v>0</v>
      </c>
      <c r="FW56">
        <v>0</v>
      </c>
      <c r="FX56">
        <v>0</v>
      </c>
      <c r="FY56">
        <v>3.7024504720842653</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0.251</v>
      </c>
      <c r="GV56">
        <v>0</v>
      </c>
      <c r="GW56">
        <v>0</v>
      </c>
      <c r="GX56">
        <v>0</v>
      </c>
      <c r="GY56">
        <v>0</v>
      </c>
      <c r="GZ56">
        <v>0</v>
      </c>
      <c r="HA56">
        <v>0</v>
      </c>
      <c r="HB56">
        <v>0</v>
      </c>
      <c r="HC56">
        <v>0</v>
      </c>
      <c r="HD56">
        <v>0</v>
      </c>
      <c r="HE56">
        <v>0</v>
      </c>
      <c r="HF56">
        <v>0</v>
      </c>
      <c r="HG56">
        <v>0</v>
      </c>
      <c r="HH56">
        <v>0</v>
      </c>
      <c r="HI56">
        <v>1.5599999999999999E-2</v>
      </c>
      <c r="HJ56">
        <v>0</v>
      </c>
      <c r="HK56">
        <v>0</v>
      </c>
      <c r="HL56">
        <v>0</v>
      </c>
      <c r="HM56">
        <v>0</v>
      </c>
      <c r="HN56">
        <v>0</v>
      </c>
      <c r="HO56">
        <v>63.7</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v>0</v>
      </c>
      <c r="LD56">
        <v>0</v>
      </c>
      <c r="LE56">
        <v>0</v>
      </c>
      <c r="LF56">
        <v>0</v>
      </c>
      <c r="LG56">
        <v>0</v>
      </c>
      <c r="LH56">
        <v>0</v>
      </c>
      <c r="LI56">
        <v>1</v>
      </c>
      <c r="LJ56">
        <v>1</v>
      </c>
      <c r="LK56">
        <v>0</v>
      </c>
      <c r="LL56">
        <v>0</v>
      </c>
      <c r="LM56">
        <v>1</v>
      </c>
      <c r="LN56">
        <v>0.95</v>
      </c>
      <c r="LO56">
        <v>0</v>
      </c>
      <c r="LP56">
        <v>1</v>
      </c>
      <c r="LQ56">
        <v>0.78</v>
      </c>
      <c r="LR56">
        <v>0</v>
      </c>
      <c r="LS56">
        <v>0</v>
      </c>
      <c r="LT56">
        <v>0</v>
      </c>
    </row>
    <row r="57" spans="1:332" ht="15" customHeight="1">
      <c r="A57" t="str">
        <v>CDM AMS II G</v>
      </c>
      <c r="B57" t="str">
        <v>AMS-II.G. ver. 11</v>
      </c>
      <c r="C57">
        <v>8480</v>
      </c>
      <c r="D57" t="str">
        <v>PoA 8480 CPA3</v>
      </c>
      <c r="E57" t="str">
        <v>MR1</v>
      </c>
      <c r="F57" t="str">
        <v>Domestic (2018)</v>
      </c>
      <c r="G57">
        <v>754</v>
      </c>
      <c r="H57" t="str">
        <v>firewood</v>
      </c>
      <c r="I57">
        <v>754</v>
      </c>
      <c r="J57">
        <v>0.21096810296586457</v>
      </c>
      <c r="K57">
        <v>0</v>
      </c>
      <c r="L57" t="str">
        <v>cdm_imp_firewood</v>
      </c>
      <c r="M57">
        <v>1</v>
      </c>
      <c r="N57" t="str">
        <v>Central America</v>
      </c>
      <c r="O57" t="str">
        <v>Guatemala</v>
      </c>
      <c r="P57" t="str">
        <v>Guatemala tot</v>
      </c>
      <c r="Q57">
        <v>4.8</v>
      </c>
      <c r="R57">
        <v>0.91300000000000003</v>
      </c>
      <c r="S57">
        <v>0</v>
      </c>
      <c r="T57">
        <v>0.42</v>
      </c>
      <c r="U57">
        <v>3574</v>
      </c>
      <c r="V57">
        <v>0</v>
      </c>
      <c r="W57">
        <v>39</v>
      </c>
      <c r="X57">
        <v>0</v>
      </c>
      <c r="Y57">
        <v>139386</v>
      </c>
      <c r="Z57">
        <v>1</v>
      </c>
      <c r="AA57">
        <v>0</v>
      </c>
      <c r="AB57">
        <v>0</v>
      </c>
      <c r="AC57">
        <v>0</v>
      </c>
      <c r="AD57">
        <v>0</v>
      </c>
      <c r="AE57">
        <v>0</v>
      </c>
      <c r="AF57">
        <v>0</v>
      </c>
      <c r="AG57">
        <v>0</v>
      </c>
      <c r="AH57">
        <v>0</v>
      </c>
      <c r="AI57">
        <v>0</v>
      </c>
      <c r="AJ57">
        <v>0</v>
      </c>
      <c r="AK57">
        <v>0</v>
      </c>
      <c r="AL57">
        <v>0</v>
      </c>
      <c r="AM57">
        <v>0</v>
      </c>
      <c r="AN57">
        <v>18.19178082191781</v>
      </c>
      <c r="AO57">
        <v>0</v>
      </c>
      <c r="AP57">
        <v>0</v>
      </c>
      <c r="AQ57">
        <v>0</v>
      </c>
      <c r="AR57">
        <v>0</v>
      </c>
      <c r="AS57">
        <v>0</v>
      </c>
      <c r="AT57">
        <v>0</v>
      </c>
      <c r="AU57">
        <v>0</v>
      </c>
      <c r="AV57">
        <v>0</v>
      </c>
      <c r="AW57">
        <v>0</v>
      </c>
      <c r="AX57">
        <v>0</v>
      </c>
      <c r="AY57">
        <v>0</v>
      </c>
      <c r="AZ57">
        <v>0</v>
      </c>
      <c r="BA57">
        <v>0</v>
      </c>
      <c r="BB57">
        <v>0</v>
      </c>
      <c r="BC57">
        <v>0</v>
      </c>
      <c r="BD57">
        <v>0.1</v>
      </c>
      <c r="BE57">
        <v>0</v>
      </c>
      <c r="BF57">
        <v>0</v>
      </c>
      <c r="BG57">
        <v>0</v>
      </c>
      <c r="BH57">
        <v>0</v>
      </c>
      <c r="BI57">
        <v>0</v>
      </c>
      <c r="BJ57">
        <v>0</v>
      </c>
      <c r="BK57">
        <v>0</v>
      </c>
      <c r="BL57">
        <v>0</v>
      </c>
      <c r="BM57">
        <v>0</v>
      </c>
      <c r="BN57">
        <v>0</v>
      </c>
      <c r="BO57">
        <v>0</v>
      </c>
      <c r="BP57">
        <v>0</v>
      </c>
      <c r="BQ57">
        <v>0</v>
      </c>
      <c r="BR57">
        <v>1.4999999999999999E-2</v>
      </c>
      <c r="BS57">
        <v>0</v>
      </c>
      <c r="BT57">
        <v>0</v>
      </c>
      <c r="BU57">
        <v>0</v>
      </c>
      <c r="BV57">
        <v>0</v>
      </c>
      <c r="BW57">
        <v>0</v>
      </c>
      <c r="BX57">
        <v>81.599999999999994</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1</v>
      </c>
      <c r="FS57">
        <v>0</v>
      </c>
      <c r="FT57">
        <v>0</v>
      </c>
      <c r="FU57">
        <v>0</v>
      </c>
      <c r="FV57">
        <v>0</v>
      </c>
      <c r="FW57">
        <v>0</v>
      </c>
      <c r="FX57">
        <v>0</v>
      </c>
      <c r="FY57">
        <v>7.1649392760605792</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0.25390000000000001</v>
      </c>
      <c r="GV57">
        <v>0</v>
      </c>
      <c r="GW57">
        <v>0</v>
      </c>
      <c r="GX57">
        <v>0</v>
      </c>
      <c r="GY57">
        <v>0</v>
      </c>
      <c r="GZ57">
        <v>0</v>
      </c>
      <c r="HA57">
        <v>0</v>
      </c>
      <c r="HB57">
        <v>0</v>
      </c>
      <c r="HC57">
        <v>0</v>
      </c>
      <c r="HD57">
        <v>0</v>
      </c>
      <c r="HE57">
        <v>0</v>
      </c>
      <c r="HF57">
        <v>0</v>
      </c>
      <c r="HG57">
        <v>0</v>
      </c>
      <c r="HH57">
        <v>0</v>
      </c>
      <c r="HI57">
        <v>1.4999999999999999E-2</v>
      </c>
      <c r="HJ57">
        <v>0</v>
      </c>
      <c r="HK57">
        <v>0</v>
      </c>
      <c r="HL57">
        <v>0</v>
      </c>
      <c r="HM57">
        <v>0</v>
      </c>
      <c r="HN57">
        <v>0</v>
      </c>
      <c r="HO57">
        <v>81.599999999999994</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0</v>
      </c>
      <c r="KC57">
        <v>0</v>
      </c>
      <c r="KD57">
        <v>0</v>
      </c>
      <c r="KE57">
        <v>0</v>
      </c>
      <c r="KF57">
        <v>0</v>
      </c>
      <c r="KG57">
        <v>0</v>
      </c>
      <c r="KH57">
        <v>0</v>
      </c>
      <c r="KI57">
        <v>0</v>
      </c>
      <c r="KJ57">
        <v>0</v>
      </c>
      <c r="KK57">
        <v>0</v>
      </c>
      <c r="KL57">
        <v>0</v>
      </c>
      <c r="KM57">
        <v>0</v>
      </c>
      <c r="KN57">
        <v>0</v>
      </c>
      <c r="KO57">
        <v>0</v>
      </c>
      <c r="KP57">
        <v>0</v>
      </c>
      <c r="KQ57">
        <v>0</v>
      </c>
      <c r="KR57">
        <v>0</v>
      </c>
      <c r="KS57">
        <v>0</v>
      </c>
      <c r="KT57">
        <v>0</v>
      </c>
      <c r="KU57">
        <v>0</v>
      </c>
      <c r="KV57">
        <v>0</v>
      </c>
      <c r="KW57">
        <v>0</v>
      </c>
      <c r="KX57">
        <v>0</v>
      </c>
      <c r="KY57">
        <v>0</v>
      </c>
      <c r="KZ57">
        <v>0</v>
      </c>
      <c r="LA57">
        <v>0</v>
      </c>
      <c r="LB57">
        <v>0</v>
      </c>
      <c r="LC57">
        <v>0</v>
      </c>
      <c r="LD57">
        <v>0</v>
      </c>
      <c r="LE57">
        <v>0</v>
      </c>
      <c r="LF57">
        <v>0</v>
      </c>
      <c r="LG57">
        <v>0</v>
      </c>
      <c r="LH57">
        <v>0</v>
      </c>
      <c r="LI57">
        <v>0.97929490766648009</v>
      </c>
      <c r="LJ57">
        <v>0.47989999999999999</v>
      </c>
      <c r="LK57">
        <v>0</v>
      </c>
      <c r="LL57">
        <v>0</v>
      </c>
      <c r="LM57">
        <v>1</v>
      </c>
      <c r="LN57">
        <v>0.95</v>
      </c>
      <c r="LO57">
        <v>0</v>
      </c>
      <c r="LP57">
        <v>1</v>
      </c>
      <c r="LQ57">
        <v>0.78</v>
      </c>
      <c r="LR57">
        <v>0</v>
      </c>
      <c r="LS57">
        <v>3.7013805751547474E-2</v>
      </c>
      <c r="LT57">
        <v>0</v>
      </c>
    </row>
    <row r="58" spans="1:332" ht="15" customHeight="1">
      <c r="A58" t="str">
        <v>CDM AMS II G</v>
      </c>
      <c r="B58" t="str">
        <v>AMS-II.G. ver. 11</v>
      </c>
      <c r="C58">
        <v>8480</v>
      </c>
      <c r="D58" t="str">
        <v>PoA 8480 CPA3</v>
      </c>
      <c r="E58" t="str">
        <v>MR2</v>
      </c>
      <c r="F58" t="str">
        <v>Domestic (2019)</v>
      </c>
      <c r="G58">
        <v>65738</v>
      </c>
      <c r="H58" t="str">
        <v>firewood</v>
      </c>
      <c r="I58">
        <v>65738</v>
      </c>
      <c r="J58">
        <v>2.999270006387444</v>
      </c>
      <c r="K58">
        <v>0</v>
      </c>
      <c r="L58" t="str">
        <v>cdm_imp_firewood</v>
      </c>
      <c r="M58">
        <v>1</v>
      </c>
      <c r="N58" t="str">
        <v>Central America</v>
      </c>
      <c r="O58" t="str">
        <v>Guatemala</v>
      </c>
      <c r="P58" t="str">
        <v>Guatemala tot</v>
      </c>
      <c r="Q58">
        <v>4.8</v>
      </c>
      <c r="R58">
        <v>0.91300000000000003</v>
      </c>
      <c r="S58">
        <v>0</v>
      </c>
      <c r="T58">
        <v>0.42</v>
      </c>
      <c r="U58">
        <v>21918</v>
      </c>
      <c r="V58">
        <v>0</v>
      </c>
      <c r="W58">
        <v>334</v>
      </c>
      <c r="X58">
        <v>0</v>
      </c>
      <c r="Y58">
        <v>7320612</v>
      </c>
      <c r="Z58">
        <v>1</v>
      </c>
      <c r="AA58">
        <v>0</v>
      </c>
      <c r="AB58">
        <v>0</v>
      </c>
      <c r="AC58">
        <v>0</v>
      </c>
      <c r="AD58">
        <v>0</v>
      </c>
      <c r="AE58">
        <v>0</v>
      </c>
      <c r="AF58">
        <v>0</v>
      </c>
      <c r="AG58">
        <v>0</v>
      </c>
      <c r="AH58">
        <v>0</v>
      </c>
      <c r="AI58">
        <v>0</v>
      </c>
      <c r="AJ58">
        <v>0</v>
      </c>
      <c r="AK58">
        <v>0</v>
      </c>
      <c r="AL58">
        <v>0</v>
      </c>
      <c r="AM58">
        <v>0</v>
      </c>
      <c r="AN58">
        <v>18.19178082191781</v>
      </c>
      <c r="AO58">
        <v>0</v>
      </c>
      <c r="AP58">
        <v>0</v>
      </c>
      <c r="AQ58">
        <v>0</v>
      </c>
      <c r="AR58">
        <v>0</v>
      </c>
      <c r="AS58">
        <v>0</v>
      </c>
      <c r="AT58">
        <v>0</v>
      </c>
      <c r="AU58">
        <v>0</v>
      </c>
      <c r="AV58">
        <v>0</v>
      </c>
      <c r="AW58">
        <v>0</v>
      </c>
      <c r="AX58">
        <v>0</v>
      </c>
      <c r="AY58">
        <v>0</v>
      </c>
      <c r="AZ58">
        <v>0</v>
      </c>
      <c r="BA58">
        <v>0</v>
      </c>
      <c r="BB58">
        <v>0</v>
      </c>
      <c r="BC58">
        <v>0</v>
      </c>
      <c r="BD58">
        <v>0.1</v>
      </c>
      <c r="BE58">
        <v>0</v>
      </c>
      <c r="BF58">
        <v>0</v>
      </c>
      <c r="BG58">
        <v>0</v>
      </c>
      <c r="BH58">
        <v>0</v>
      </c>
      <c r="BI58">
        <v>0</v>
      </c>
      <c r="BJ58">
        <v>0</v>
      </c>
      <c r="BK58">
        <v>0</v>
      </c>
      <c r="BL58">
        <v>0</v>
      </c>
      <c r="BM58">
        <v>0</v>
      </c>
      <c r="BN58">
        <v>0</v>
      </c>
      <c r="BO58">
        <v>0</v>
      </c>
      <c r="BP58">
        <v>0</v>
      </c>
      <c r="BQ58">
        <v>0</v>
      </c>
      <c r="BR58">
        <v>1.4999999999999999E-2</v>
      </c>
      <c r="BS58">
        <v>0</v>
      </c>
      <c r="BT58">
        <v>0</v>
      </c>
      <c r="BU58">
        <v>0</v>
      </c>
      <c r="BV58">
        <v>0</v>
      </c>
      <c r="BW58">
        <v>0</v>
      </c>
      <c r="BX58">
        <v>81.599999999999994</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1</v>
      </c>
      <c r="FS58">
        <v>0</v>
      </c>
      <c r="FT58">
        <v>0</v>
      </c>
      <c r="FU58">
        <v>0</v>
      </c>
      <c r="FV58">
        <v>0</v>
      </c>
      <c r="FW58">
        <v>0</v>
      </c>
      <c r="FX58">
        <v>0</v>
      </c>
      <c r="FY58">
        <v>6.4970645792563602</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0.28000000000000003</v>
      </c>
      <c r="GV58">
        <v>0</v>
      </c>
      <c r="GW58">
        <v>0</v>
      </c>
      <c r="GX58">
        <v>0</v>
      </c>
      <c r="GY58">
        <v>0</v>
      </c>
      <c r="GZ58">
        <v>0</v>
      </c>
      <c r="HA58">
        <v>0</v>
      </c>
      <c r="HB58">
        <v>0</v>
      </c>
      <c r="HC58">
        <v>0</v>
      </c>
      <c r="HD58">
        <v>0</v>
      </c>
      <c r="HE58">
        <v>0</v>
      </c>
      <c r="HF58">
        <v>0</v>
      </c>
      <c r="HG58">
        <v>0</v>
      </c>
      <c r="HH58">
        <v>0</v>
      </c>
      <c r="HI58">
        <v>1.4999999999999999E-2</v>
      </c>
      <c r="HJ58">
        <v>0</v>
      </c>
      <c r="HK58">
        <v>0</v>
      </c>
      <c r="HL58">
        <v>0</v>
      </c>
      <c r="HM58">
        <v>0</v>
      </c>
      <c r="HN58">
        <v>0</v>
      </c>
      <c r="HO58">
        <v>81.599999999999994</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0</v>
      </c>
      <c r="KO58">
        <v>0</v>
      </c>
      <c r="KP58">
        <v>0</v>
      </c>
      <c r="KQ58">
        <v>0</v>
      </c>
      <c r="KR58">
        <v>0</v>
      </c>
      <c r="KS58">
        <v>0</v>
      </c>
      <c r="KT58">
        <v>0</v>
      </c>
      <c r="KU58">
        <v>0</v>
      </c>
      <c r="KV58">
        <v>0</v>
      </c>
      <c r="KW58">
        <v>0</v>
      </c>
      <c r="KX58">
        <v>0</v>
      </c>
      <c r="KY58">
        <v>0</v>
      </c>
      <c r="KZ58">
        <v>0</v>
      </c>
      <c r="LA58">
        <v>0</v>
      </c>
      <c r="LB58">
        <v>0</v>
      </c>
      <c r="LC58">
        <v>0</v>
      </c>
      <c r="LD58">
        <v>0</v>
      </c>
      <c r="LE58">
        <v>0</v>
      </c>
      <c r="LF58">
        <v>0</v>
      </c>
      <c r="LG58">
        <v>0</v>
      </c>
      <c r="LH58">
        <v>0</v>
      </c>
      <c r="LI58">
        <v>0.98780000000000001</v>
      </c>
      <c r="LJ58">
        <v>0.74</v>
      </c>
      <c r="LK58">
        <v>0</v>
      </c>
      <c r="LL58">
        <v>0</v>
      </c>
      <c r="LM58">
        <v>1</v>
      </c>
      <c r="LN58">
        <v>0.95</v>
      </c>
      <c r="LO58">
        <v>0</v>
      </c>
      <c r="LP58">
        <v>1</v>
      </c>
      <c r="LQ58">
        <v>0.78</v>
      </c>
      <c r="LR58">
        <v>0</v>
      </c>
      <c r="LS58">
        <v>3.3115018212384641E-3</v>
      </c>
      <c r="LT58">
        <v>0</v>
      </c>
    </row>
    <row r="59" spans="1:332" ht="15" customHeight="1">
      <c r="A59" t="str">
        <v>CDM AMS II G</v>
      </c>
      <c r="B59" t="str">
        <v>AMS-II.G. ver. 11</v>
      </c>
      <c r="C59">
        <v>8480</v>
      </c>
      <c r="D59" t="str">
        <v>PoA 8480 CPA3</v>
      </c>
      <c r="E59" t="str">
        <v>MR3</v>
      </c>
      <c r="F59" t="str">
        <v>Domestic (2020)</v>
      </c>
      <c r="G59">
        <v>123331</v>
      </c>
      <c r="H59" t="str">
        <v>firewood</v>
      </c>
      <c r="I59">
        <v>123331</v>
      </c>
      <c r="J59">
        <v>3.8118065214031835</v>
      </c>
      <c r="K59">
        <v>0</v>
      </c>
      <c r="L59" t="str">
        <v>cdm_imp_firewood</v>
      </c>
      <c r="M59">
        <v>1</v>
      </c>
      <c r="N59" t="str">
        <v>Central America</v>
      </c>
      <c r="O59" t="str">
        <v>Guatemala</v>
      </c>
      <c r="P59" t="str">
        <v>Guatemala tot</v>
      </c>
      <c r="Q59">
        <v>4.8</v>
      </c>
      <c r="R59">
        <v>0.91300000000000003</v>
      </c>
      <c r="S59">
        <v>0</v>
      </c>
      <c r="T59">
        <v>0.42</v>
      </c>
      <c r="U59">
        <v>32355</v>
      </c>
      <c r="V59">
        <v>0</v>
      </c>
      <c r="W59">
        <v>366</v>
      </c>
      <c r="X59">
        <v>0</v>
      </c>
      <c r="Y59">
        <v>11841930</v>
      </c>
      <c r="Z59">
        <v>1</v>
      </c>
      <c r="AA59">
        <v>0</v>
      </c>
      <c r="AB59">
        <v>0</v>
      </c>
      <c r="AC59">
        <v>0</v>
      </c>
      <c r="AD59">
        <v>0</v>
      </c>
      <c r="AE59">
        <v>0</v>
      </c>
      <c r="AF59">
        <v>0</v>
      </c>
      <c r="AG59">
        <v>0</v>
      </c>
      <c r="AH59">
        <v>0</v>
      </c>
      <c r="AI59">
        <v>0</v>
      </c>
      <c r="AJ59">
        <v>0</v>
      </c>
      <c r="AK59">
        <v>0</v>
      </c>
      <c r="AL59">
        <v>0</v>
      </c>
      <c r="AM59">
        <v>0</v>
      </c>
      <c r="AN59">
        <v>18.19178082191781</v>
      </c>
      <c r="AO59">
        <v>0</v>
      </c>
      <c r="AP59">
        <v>0</v>
      </c>
      <c r="AQ59">
        <v>0</v>
      </c>
      <c r="AR59">
        <v>0</v>
      </c>
      <c r="AS59">
        <v>0</v>
      </c>
      <c r="AT59">
        <v>0</v>
      </c>
      <c r="AU59">
        <v>0</v>
      </c>
      <c r="AV59">
        <v>0</v>
      </c>
      <c r="AW59">
        <v>0</v>
      </c>
      <c r="AX59">
        <v>0</v>
      </c>
      <c r="AY59">
        <v>0</v>
      </c>
      <c r="AZ59">
        <v>0</v>
      </c>
      <c r="BA59">
        <v>0</v>
      </c>
      <c r="BB59">
        <v>0</v>
      </c>
      <c r="BC59">
        <v>0</v>
      </c>
      <c r="BD59">
        <v>0.1</v>
      </c>
      <c r="BE59">
        <v>0</v>
      </c>
      <c r="BF59">
        <v>0</v>
      </c>
      <c r="BG59">
        <v>0</v>
      </c>
      <c r="BH59">
        <v>0</v>
      </c>
      <c r="BI59">
        <v>0</v>
      </c>
      <c r="BJ59">
        <v>0</v>
      </c>
      <c r="BK59">
        <v>0</v>
      </c>
      <c r="BL59">
        <v>0</v>
      </c>
      <c r="BM59">
        <v>0</v>
      </c>
      <c r="BN59">
        <v>0</v>
      </c>
      <c r="BO59">
        <v>0</v>
      </c>
      <c r="BP59">
        <v>0</v>
      </c>
      <c r="BQ59">
        <v>0</v>
      </c>
      <c r="BR59">
        <v>1.4999999999999999E-2</v>
      </c>
      <c r="BS59">
        <v>0</v>
      </c>
      <c r="BT59">
        <v>0</v>
      </c>
      <c r="BU59">
        <v>0</v>
      </c>
      <c r="BV59">
        <v>0</v>
      </c>
      <c r="BW59">
        <v>0</v>
      </c>
      <c r="BX59">
        <v>81.599999999999994</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1</v>
      </c>
      <c r="FS59">
        <v>0</v>
      </c>
      <c r="FT59">
        <v>0</v>
      </c>
      <c r="FU59">
        <v>0</v>
      </c>
      <c r="FV59">
        <v>0</v>
      </c>
      <c r="FW59">
        <v>0</v>
      </c>
      <c r="FX59">
        <v>0</v>
      </c>
      <c r="FY59">
        <v>6.2987460733675542</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0.28881591050060823</v>
      </c>
      <c r="GV59">
        <v>0</v>
      </c>
      <c r="GW59">
        <v>0</v>
      </c>
      <c r="GX59">
        <v>0</v>
      </c>
      <c r="GY59">
        <v>0</v>
      </c>
      <c r="GZ59">
        <v>0</v>
      </c>
      <c r="HA59">
        <v>0</v>
      </c>
      <c r="HB59">
        <v>0</v>
      </c>
      <c r="HC59">
        <v>0</v>
      </c>
      <c r="HD59">
        <v>0</v>
      </c>
      <c r="HE59">
        <v>0</v>
      </c>
      <c r="HF59">
        <v>0</v>
      </c>
      <c r="HG59">
        <v>0</v>
      </c>
      <c r="HH59">
        <v>0</v>
      </c>
      <c r="HI59">
        <v>1.4999999999999999E-2</v>
      </c>
      <c r="HJ59">
        <v>0</v>
      </c>
      <c r="HK59">
        <v>0</v>
      </c>
      <c r="HL59">
        <v>0</v>
      </c>
      <c r="HM59">
        <v>0</v>
      </c>
      <c r="HN59">
        <v>0</v>
      </c>
      <c r="HO59">
        <v>81.599999999999994</v>
      </c>
      <c r="HP59">
        <v>0</v>
      </c>
      <c r="HQ59">
        <v>0</v>
      </c>
      <c r="HR59">
        <v>0</v>
      </c>
      <c r="HS59">
        <v>0</v>
      </c>
      <c r="HT59">
        <v>0</v>
      </c>
      <c r="HU59">
        <v>0</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0</v>
      </c>
      <c r="JG59">
        <v>0</v>
      </c>
      <c r="JH59">
        <v>0</v>
      </c>
      <c r="JI59">
        <v>0</v>
      </c>
      <c r="JJ59">
        <v>0</v>
      </c>
      <c r="JK59">
        <v>0</v>
      </c>
      <c r="JL59">
        <v>0</v>
      </c>
      <c r="JM59">
        <v>0</v>
      </c>
      <c r="JN59">
        <v>0</v>
      </c>
      <c r="JO59">
        <v>0</v>
      </c>
      <c r="JP59">
        <v>0</v>
      </c>
      <c r="JQ59">
        <v>0</v>
      </c>
      <c r="JR59">
        <v>0</v>
      </c>
      <c r="JS59">
        <v>0</v>
      </c>
      <c r="JT59">
        <v>0</v>
      </c>
      <c r="JU59">
        <v>0</v>
      </c>
      <c r="JV59">
        <v>0</v>
      </c>
      <c r="JW59">
        <v>0</v>
      </c>
      <c r="JX59">
        <v>0</v>
      </c>
      <c r="JY59">
        <v>0</v>
      </c>
      <c r="JZ59">
        <v>0</v>
      </c>
      <c r="KA59">
        <v>0</v>
      </c>
      <c r="KB59">
        <v>0</v>
      </c>
      <c r="KC59">
        <v>0</v>
      </c>
      <c r="KD59">
        <v>0</v>
      </c>
      <c r="KE59">
        <v>0</v>
      </c>
      <c r="KF59">
        <v>0</v>
      </c>
      <c r="KG59">
        <v>0</v>
      </c>
      <c r="KH59">
        <v>0</v>
      </c>
      <c r="KI59">
        <v>0</v>
      </c>
      <c r="KJ59">
        <v>0</v>
      </c>
      <c r="KK59">
        <v>0</v>
      </c>
      <c r="KL59">
        <v>0</v>
      </c>
      <c r="KM59">
        <v>0</v>
      </c>
      <c r="KN59">
        <v>0</v>
      </c>
      <c r="KO59">
        <v>0</v>
      </c>
      <c r="KP59">
        <v>0</v>
      </c>
      <c r="KQ59">
        <v>0</v>
      </c>
      <c r="KR59">
        <v>0</v>
      </c>
      <c r="KS59">
        <v>0</v>
      </c>
      <c r="KT59">
        <v>0</v>
      </c>
      <c r="KU59">
        <v>0</v>
      </c>
      <c r="KV59">
        <v>0</v>
      </c>
      <c r="KW59">
        <v>0</v>
      </c>
      <c r="KX59">
        <v>0</v>
      </c>
      <c r="KY59">
        <v>0</v>
      </c>
      <c r="KZ59">
        <v>0</v>
      </c>
      <c r="LA59">
        <v>0</v>
      </c>
      <c r="LB59">
        <v>0</v>
      </c>
      <c r="LC59">
        <v>0</v>
      </c>
      <c r="LD59">
        <v>0</v>
      </c>
      <c r="LE59">
        <v>0</v>
      </c>
      <c r="LF59">
        <v>0</v>
      </c>
      <c r="LG59">
        <v>0</v>
      </c>
      <c r="LH59">
        <v>0</v>
      </c>
      <c r="LI59">
        <v>0.98780000000000001</v>
      </c>
      <c r="LJ59">
        <v>0.84</v>
      </c>
      <c r="LK59">
        <v>0</v>
      </c>
      <c r="LL59">
        <v>0</v>
      </c>
      <c r="LM59">
        <v>1</v>
      </c>
      <c r="LN59">
        <v>0.95</v>
      </c>
      <c r="LO59">
        <v>0</v>
      </c>
      <c r="LP59">
        <v>1</v>
      </c>
      <c r="LQ59">
        <v>0.78</v>
      </c>
      <c r="LR59">
        <v>0</v>
      </c>
      <c r="LS59">
        <v>3.3115018212384641E-3</v>
      </c>
      <c r="LT59">
        <v>0</v>
      </c>
    </row>
    <row r="60" spans="1:332" ht="15" customHeight="1">
      <c r="A60" t="str">
        <v>CDM AMS II G</v>
      </c>
      <c r="B60" t="str">
        <v>AMS-II.G. ver. 11</v>
      </c>
      <c r="C60">
        <v>8480</v>
      </c>
      <c r="D60" t="str">
        <v>PoA 8480 CPA3</v>
      </c>
      <c r="E60" t="str">
        <v>MR4</v>
      </c>
      <c r="F60" t="str">
        <v>Domestic (2021)</v>
      </c>
      <c r="G60">
        <v>63945</v>
      </c>
      <c r="H60" t="str">
        <v>firewood</v>
      </c>
      <c r="I60">
        <v>63945</v>
      </c>
      <c r="J60">
        <v>1.8111139434106551</v>
      </c>
      <c r="K60">
        <v>0</v>
      </c>
      <c r="L60" t="str">
        <v>cdm_imp_firewood</v>
      </c>
      <c r="M60">
        <v>1</v>
      </c>
      <c r="N60" t="str">
        <v>Central America</v>
      </c>
      <c r="O60" t="str">
        <v>Guatemala</v>
      </c>
      <c r="P60" t="str">
        <v>Guatemala tot</v>
      </c>
      <c r="Q60">
        <v>4.8</v>
      </c>
      <c r="R60">
        <v>0.91300000000000003</v>
      </c>
      <c r="S60">
        <v>0</v>
      </c>
      <c r="T60">
        <v>0.42</v>
      </c>
      <c r="U60">
        <v>35307</v>
      </c>
      <c r="V60">
        <v>0</v>
      </c>
      <c r="W60">
        <v>153</v>
      </c>
      <c r="X60">
        <v>0</v>
      </c>
      <c r="Y60">
        <v>5401971</v>
      </c>
      <c r="Z60">
        <v>1</v>
      </c>
      <c r="AA60">
        <v>0</v>
      </c>
      <c r="AB60">
        <v>0</v>
      </c>
      <c r="AC60">
        <v>0</v>
      </c>
      <c r="AD60">
        <v>0</v>
      </c>
      <c r="AE60">
        <v>0</v>
      </c>
      <c r="AF60">
        <v>0</v>
      </c>
      <c r="AG60">
        <v>0</v>
      </c>
      <c r="AH60">
        <v>0</v>
      </c>
      <c r="AI60">
        <v>0</v>
      </c>
      <c r="AJ60">
        <v>0</v>
      </c>
      <c r="AK60">
        <v>0</v>
      </c>
      <c r="AL60">
        <v>0</v>
      </c>
      <c r="AM60">
        <v>0</v>
      </c>
      <c r="AN60">
        <v>18.19178082191781</v>
      </c>
      <c r="AO60">
        <v>0</v>
      </c>
      <c r="AP60">
        <v>0</v>
      </c>
      <c r="AQ60">
        <v>0</v>
      </c>
      <c r="AR60">
        <v>0</v>
      </c>
      <c r="AS60">
        <v>0</v>
      </c>
      <c r="AT60">
        <v>0</v>
      </c>
      <c r="AU60">
        <v>0</v>
      </c>
      <c r="AV60">
        <v>0</v>
      </c>
      <c r="AW60">
        <v>0</v>
      </c>
      <c r="AX60">
        <v>0</v>
      </c>
      <c r="AY60">
        <v>0</v>
      </c>
      <c r="AZ60">
        <v>0</v>
      </c>
      <c r="BA60">
        <v>0</v>
      </c>
      <c r="BB60">
        <v>0</v>
      </c>
      <c r="BC60">
        <v>0</v>
      </c>
      <c r="BD60">
        <v>0.1</v>
      </c>
      <c r="BE60">
        <v>0</v>
      </c>
      <c r="BF60">
        <v>0</v>
      </c>
      <c r="BG60">
        <v>0</v>
      </c>
      <c r="BH60">
        <v>0</v>
      </c>
      <c r="BI60">
        <v>0</v>
      </c>
      <c r="BJ60">
        <v>0</v>
      </c>
      <c r="BK60">
        <v>0</v>
      </c>
      <c r="BL60">
        <v>0</v>
      </c>
      <c r="BM60">
        <v>0</v>
      </c>
      <c r="BN60">
        <v>0</v>
      </c>
      <c r="BO60">
        <v>0</v>
      </c>
      <c r="BP60">
        <v>0</v>
      </c>
      <c r="BQ60">
        <v>0</v>
      </c>
      <c r="BR60">
        <v>1.4999999999999999E-2</v>
      </c>
      <c r="BS60">
        <v>0</v>
      </c>
      <c r="BT60">
        <v>0</v>
      </c>
      <c r="BU60">
        <v>0</v>
      </c>
      <c r="BV60">
        <v>0</v>
      </c>
      <c r="BW60">
        <v>0</v>
      </c>
      <c r="BX60">
        <v>81.599999999999994</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1</v>
      </c>
      <c r="FS60">
        <v>0</v>
      </c>
      <c r="FT60">
        <v>0</v>
      </c>
      <c r="FU60">
        <v>0</v>
      </c>
      <c r="FV60">
        <v>0</v>
      </c>
      <c r="FW60">
        <v>0</v>
      </c>
      <c r="FX60">
        <v>0</v>
      </c>
      <c r="FY60">
        <v>6.3016911879021418</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0.28868093150679963</v>
      </c>
      <c r="GV60">
        <v>0</v>
      </c>
      <c r="GW60">
        <v>0</v>
      </c>
      <c r="GX60">
        <v>0</v>
      </c>
      <c r="GY60">
        <v>0</v>
      </c>
      <c r="GZ60">
        <v>0</v>
      </c>
      <c r="HA60">
        <v>0</v>
      </c>
      <c r="HB60">
        <v>0</v>
      </c>
      <c r="HC60">
        <v>0</v>
      </c>
      <c r="HD60">
        <v>0</v>
      </c>
      <c r="HE60">
        <v>0</v>
      </c>
      <c r="HF60">
        <v>0</v>
      </c>
      <c r="HG60">
        <v>0</v>
      </c>
      <c r="HH60">
        <v>0</v>
      </c>
      <c r="HI60">
        <v>1.4999999999999999E-2</v>
      </c>
      <c r="HJ60">
        <v>0</v>
      </c>
      <c r="HK60">
        <v>0</v>
      </c>
      <c r="HL60">
        <v>0</v>
      </c>
      <c r="HM60">
        <v>0</v>
      </c>
      <c r="HN60">
        <v>0</v>
      </c>
      <c r="HO60">
        <v>81.599999999999994</v>
      </c>
      <c r="HP60">
        <v>0</v>
      </c>
      <c r="HQ60">
        <v>0</v>
      </c>
      <c r="HR60">
        <v>0</v>
      </c>
      <c r="HS60">
        <v>0</v>
      </c>
      <c r="HT60">
        <v>0</v>
      </c>
      <c r="HU60">
        <v>0</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0</v>
      </c>
      <c r="JG60">
        <v>0</v>
      </c>
      <c r="JH60">
        <v>0</v>
      </c>
      <c r="JI60">
        <v>0</v>
      </c>
      <c r="JJ60">
        <v>0</v>
      </c>
      <c r="JK60">
        <v>0</v>
      </c>
      <c r="JL60">
        <v>0</v>
      </c>
      <c r="JM60">
        <v>0</v>
      </c>
      <c r="JN60">
        <v>0</v>
      </c>
      <c r="JO60">
        <v>0</v>
      </c>
      <c r="JP60">
        <v>0</v>
      </c>
      <c r="JQ60">
        <v>0</v>
      </c>
      <c r="JR60">
        <v>0</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0</v>
      </c>
      <c r="KN60">
        <v>0</v>
      </c>
      <c r="KO60">
        <v>0</v>
      </c>
      <c r="KP60">
        <v>0</v>
      </c>
      <c r="KQ60">
        <v>0</v>
      </c>
      <c r="KR60">
        <v>0</v>
      </c>
      <c r="KS60">
        <v>0</v>
      </c>
      <c r="KT60">
        <v>0</v>
      </c>
      <c r="KU60">
        <v>0</v>
      </c>
      <c r="KV60">
        <v>0</v>
      </c>
      <c r="KW60">
        <v>0</v>
      </c>
      <c r="KX60">
        <v>0</v>
      </c>
      <c r="KY60">
        <v>0</v>
      </c>
      <c r="KZ60">
        <v>0</v>
      </c>
      <c r="LA60">
        <v>0</v>
      </c>
      <c r="LB60">
        <v>0</v>
      </c>
      <c r="LC60">
        <v>0</v>
      </c>
      <c r="LD60">
        <v>0</v>
      </c>
      <c r="LE60">
        <v>0</v>
      </c>
      <c r="LF60">
        <v>0</v>
      </c>
      <c r="LG60">
        <v>0</v>
      </c>
      <c r="LH60">
        <v>0</v>
      </c>
      <c r="LI60">
        <v>0.9715070665873623</v>
      </c>
      <c r="LJ60">
        <v>0.97810457516339855</v>
      </c>
      <c r="LK60">
        <v>0</v>
      </c>
      <c r="LL60">
        <v>0</v>
      </c>
      <c r="LM60">
        <v>1</v>
      </c>
      <c r="LN60">
        <v>0.95</v>
      </c>
      <c r="LO60">
        <v>0</v>
      </c>
      <c r="LP60">
        <v>1</v>
      </c>
      <c r="LQ60">
        <v>0.78</v>
      </c>
      <c r="LR60">
        <v>0</v>
      </c>
      <c r="LS60">
        <v>7.7358854020734115E-3</v>
      </c>
      <c r="LT60">
        <v>0</v>
      </c>
    </row>
    <row r="61" spans="1:332" ht="15" customHeight="1">
      <c r="A61" t="str">
        <v>CDM AMS II G</v>
      </c>
      <c r="B61" t="str">
        <v>AMS-II.G. ver. 3</v>
      </c>
      <c r="C61">
        <v>5341</v>
      </c>
      <c r="D61" t="str">
        <v>PoA 5341 CPA10</v>
      </c>
      <c r="E61" t="str">
        <v>MR1</v>
      </c>
      <c r="F61" t="str">
        <v>Domestic (2018)</v>
      </c>
      <c r="G61">
        <v>236</v>
      </c>
      <c r="H61" t="str">
        <v>firewood</v>
      </c>
      <c r="I61">
        <v>236</v>
      </c>
      <c r="J61">
        <v>0.32596685082872928</v>
      </c>
      <c r="K61">
        <v>0</v>
      </c>
      <c r="L61" t="str">
        <v>cdm_imp_firewood</v>
      </c>
      <c r="M61">
        <v>1</v>
      </c>
      <c r="N61" t="str">
        <v>Sub-Saharan Africa</v>
      </c>
      <c r="O61" t="str">
        <v>Kenya</v>
      </c>
      <c r="P61" t="str">
        <v>Kenya tot</v>
      </c>
      <c r="Q61">
        <v>3.7</v>
      </c>
      <c r="R61">
        <v>0.92</v>
      </c>
      <c r="S61">
        <v>0</v>
      </c>
      <c r="T61">
        <v>0.3</v>
      </c>
      <c r="U61">
        <v>724</v>
      </c>
      <c r="V61">
        <v>0</v>
      </c>
      <c r="W61">
        <v>101</v>
      </c>
      <c r="X61">
        <v>0</v>
      </c>
      <c r="Y61">
        <v>73124</v>
      </c>
      <c r="Z61">
        <v>1</v>
      </c>
      <c r="AA61">
        <v>0</v>
      </c>
      <c r="AB61">
        <v>0</v>
      </c>
      <c r="AC61">
        <v>0</v>
      </c>
      <c r="AD61">
        <v>0</v>
      </c>
      <c r="AE61">
        <v>0</v>
      </c>
      <c r="AF61">
        <v>0</v>
      </c>
      <c r="AG61">
        <v>0</v>
      </c>
      <c r="AH61">
        <v>0</v>
      </c>
      <c r="AI61">
        <v>0</v>
      </c>
      <c r="AJ61">
        <v>0</v>
      </c>
      <c r="AK61">
        <v>0</v>
      </c>
      <c r="AL61">
        <v>0</v>
      </c>
      <c r="AM61">
        <v>0</v>
      </c>
      <c r="AN61">
        <v>5.5178082191780815</v>
      </c>
      <c r="AO61">
        <v>0</v>
      </c>
      <c r="AP61">
        <v>0</v>
      </c>
      <c r="AQ61">
        <v>0</v>
      </c>
      <c r="AR61">
        <v>0</v>
      </c>
      <c r="AS61">
        <v>0</v>
      </c>
      <c r="AT61">
        <v>0</v>
      </c>
      <c r="AU61">
        <v>0</v>
      </c>
      <c r="AV61">
        <v>0</v>
      </c>
      <c r="AW61">
        <v>0</v>
      </c>
      <c r="AX61">
        <v>0</v>
      </c>
      <c r="AY61">
        <v>0</v>
      </c>
      <c r="AZ61">
        <v>0</v>
      </c>
      <c r="BA61">
        <v>0</v>
      </c>
      <c r="BB61">
        <v>0</v>
      </c>
      <c r="BC61">
        <v>0</v>
      </c>
      <c r="BD61">
        <v>0.1081</v>
      </c>
      <c r="BE61">
        <v>0</v>
      </c>
      <c r="BF61">
        <v>0</v>
      </c>
      <c r="BG61">
        <v>0</v>
      </c>
      <c r="BH61">
        <v>0</v>
      </c>
      <c r="BI61">
        <v>0</v>
      </c>
      <c r="BJ61">
        <v>0</v>
      </c>
      <c r="BK61">
        <v>0</v>
      </c>
      <c r="BL61">
        <v>0</v>
      </c>
      <c r="BM61">
        <v>0</v>
      </c>
      <c r="BN61">
        <v>0</v>
      </c>
      <c r="BO61">
        <v>0</v>
      </c>
      <c r="BP61">
        <v>0</v>
      </c>
      <c r="BQ61">
        <v>0</v>
      </c>
      <c r="BR61">
        <v>1.4999999999999999E-2</v>
      </c>
      <c r="BS61">
        <v>0</v>
      </c>
      <c r="BT61">
        <v>0</v>
      </c>
      <c r="BU61">
        <v>0</v>
      </c>
      <c r="BV61">
        <v>0</v>
      </c>
      <c r="BW61">
        <v>0</v>
      </c>
      <c r="BX61">
        <v>81.599999999999994</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1</v>
      </c>
      <c r="FS61">
        <v>0</v>
      </c>
      <c r="FT61">
        <v>0</v>
      </c>
      <c r="FU61">
        <v>0</v>
      </c>
      <c r="FV61">
        <v>0</v>
      </c>
      <c r="FW61">
        <v>0</v>
      </c>
      <c r="FX61">
        <v>0</v>
      </c>
      <c r="FY61">
        <v>2.0083335639500022</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0.29699999999999999</v>
      </c>
      <c r="GV61">
        <v>0</v>
      </c>
      <c r="GW61">
        <v>0</v>
      </c>
      <c r="GX61">
        <v>0</v>
      </c>
      <c r="GY61">
        <v>0</v>
      </c>
      <c r="GZ61">
        <v>0</v>
      </c>
      <c r="HA61">
        <v>0</v>
      </c>
      <c r="HB61">
        <v>0</v>
      </c>
      <c r="HC61">
        <v>0</v>
      </c>
      <c r="HD61">
        <v>0</v>
      </c>
      <c r="HE61">
        <v>0</v>
      </c>
      <c r="HF61">
        <v>0</v>
      </c>
      <c r="HG61">
        <v>0</v>
      </c>
      <c r="HH61">
        <v>0</v>
      </c>
      <c r="HI61">
        <v>1.4999999999999999E-2</v>
      </c>
      <c r="HJ61">
        <v>0</v>
      </c>
      <c r="HK61">
        <v>0</v>
      </c>
      <c r="HL61">
        <v>0</v>
      </c>
      <c r="HM61">
        <v>0</v>
      </c>
      <c r="HN61">
        <v>0</v>
      </c>
      <c r="HO61">
        <v>81.599999999999994</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0</v>
      </c>
      <c r="JM61">
        <v>0</v>
      </c>
      <c r="JN61">
        <v>0</v>
      </c>
      <c r="JO61">
        <v>0</v>
      </c>
      <c r="JP61">
        <v>0</v>
      </c>
      <c r="JQ61">
        <v>0</v>
      </c>
      <c r="JR61">
        <v>0</v>
      </c>
      <c r="JS61">
        <v>0</v>
      </c>
      <c r="JT61">
        <v>0</v>
      </c>
      <c r="JU61">
        <v>0</v>
      </c>
      <c r="JV61">
        <v>0</v>
      </c>
      <c r="JW61">
        <v>0</v>
      </c>
      <c r="JX61">
        <v>0</v>
      </c>
      <c r="JY61">
        <v>0</v>
      </c>
      <c r="JZ61">
        <v>0</v>
      </c>
      <c r="KA61">
        <v>0</v>
      </c>
      <c r="KB61">
        <v>0</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v>
      </c>
      <c r="LI61">
        <v>0.97799999999999998</v>
      </c>
      <c r="LJ61">
        <v>0.90346534653465349</v>
      </c>
      <c r="LK61">
        <v>0</v>
      </c>
      <c r="LL61">
        <v>0</v>
      </c>
      <c r="LM61">
        <v>1</v>
      </c>
      <c r="LN61">
        <v>0.95</v>
      </c>
      <c r="LO61">
        <v>0</v>
      </c>
      <c r="LP61">
        <v>1</v>
      </c>
      <c r="LQ61">
        <v>0.78</v>
      </c>
      <c r="LR61">
        <v>0</v>
      </c>
      <c r="LS61">
        <v>3.9573070607553384E-2</v>
      </c>
      <c r="LT61">
        <v>0</v>
      </c>
    </row>
    <row r="62" spans="1:332" ht="15" customHeight="1">
      <c r="A62" t="str">
        <v>CDM AMS II G</v>
      </c>
      <c r="B62" t="str">
        <v>AMS-II.G. ver. 3</v>
      </c>
      <c r="C62">
        <v>5341</v>
      </c>
      <c r="D62" t="str">
        <v>PoA 5341 CPA10</v>
      </c>
      <c r="E62" t="str">
        <v>MR1</v>
      </c>
      <c r="F62" t="str">
        <v>Domestic (2018)</v>
      </c>
      <c r="G62">
        <v>4539</v>
      </c>
      <c r="H62" t="str">
        <v>charcoal</v>
      </c>
      <c r="I62">
        <v>4539</v>
      </c>
      <c r="J62">
        <v>0.80750756093221843</v>
      </c>
      <c r="K62">
        <v>0</v>
      </c>
      <c r="L62" t="str">
        <v>cdm_imp_charcoal</v>
      </c>
      <c r="M62">
        <v>1</v>
      </c>
      <c r="N62" t="str">
        <v>Sub-Saharan Africa</v>
      </c>
      <c r="O62" t="str">
        <v>Kenya</v>
      </c>
      <c r="P62" t="str">
        <v>Kenya tot</v>
      </c>
      <c r="Q62">
        <v>3.7</v>
      </c>
      <c r="R62">
        <v>0.92</v>
      </c>
      <c r="S62">
        <v>0</v>
      </c>
      <c r="T62">
        <v>0.3</v>
      </c>
      <c r="U62">
        <v>5621</v>
      </c>
      <c r="V62">
        <v>0</v>
      </c>
      <c r="W62">
        <v>101</v>
      </c>
      <c r="X62">
        <v>0</v>
      </c>
      <c r="Y62">
        <v>567721</v>
      </c>
      <c r="Z62">
        <v>0</v>
      </c>
      <c r="AA62">
        <v>1</v>
      </c>
      <c r="AB62">
        <v>0</v>
      </c>
      <c r="AC62">
        <v>0</v>
      </c>
      <c r="AD62">
        <v>0</v>
      </c>
      <c r="AE62">
        <v>0</v>
      </c>
      <c r="AF62">
        <v>0</v>
      </c>
      <c r="AG62">
        <v>0</v>
      </c>
      <c r="AH62">
        <v>0</v>
      </c>
      <c r="AI62">
        <v>0</v>
      </c>
      <c r="AJ62">
        <v>0</v>
      </c>
      <c r="AK62">
        <v>0</v>
      </c>
      <c r="AL62">
        <v>0</v>
      </c>
      <c r="AM62">
        <v>0</v>
      </c>
      <c r="AN62">
        <v>0</v>
      </c>
      <c r="AO62">
        <v>15.632876712328768</v>
      </c>
      <c r="AP62">
        <v>0</v>
      </c>
      <c r="AQ62">
        <v>0</v>
      </c>
      <c r="AR62">
        <v>0</v>
      </c>
      <c r="AS62">
        <v>0</v>
      </c>
      <c r="AT62">
        <v>0</v>
      </c>
      <c r="AU62">
        <v>0</v>
      </c>
      <c r="AV62">
        <v>0</v>
      </c>
      <c r="AW62">
        <v>0</v>
      </c>
      <c r="AX62">
        <v>0</v>
      </c>
      <c r="AY62">
        <v>0</v>
      </c>
      <c r="AZ62">
        <v>0</v>
      </c>
      <c r="BA62">
        <v>0</v>
      </c>
      <c r="BB62">
        <v>0</v>
      </c>
      <c r="BC62">
        <v>0</v>
      </c>
      <c r="BD62">
        <v>0</v>
      </c>
      <c r="BE62">
        <v>0.12889999999999999</v>
      </c>
      <c r="BF62">
        <v>0</v>
      </c>
      <c r="BG62">
        <v>0</v>
      </c>
      <c r="BH62">
        <v>0</v>
      </c>
      <c r="BI62">
        <v>0</v>
      </c>
      <c r="BJ62">
        <v>0</v>
      </c>
      <c r="BK62">
        <v>0</v>
      </c>
      <c r="BL62">
        <v>0</v>
      </c>
      <c r="BM62">
        <v>0</v>
      </c>
      <c r="BN62">
        <v>0</v>
      </c>
      <c r="BO62">
        <v>0</v>
      </c>
      <c r="BP62">
        <v>0</v>
      </c>
      <c r="BQ62">
        <v>0</v>
      </c>
      <c r="BR62">
        <v>0</v>
      </c>
      <c r="BS62">
        <v>1.4999999999999999E-2</v>
      </c>
      <c r="BT62">
        <v>0</v>
      </c>
      <c r="BU62">
        <v>0</v>
      </c>
      <c r="BV62">
        <v>0</v>
      </c>
      <c r="BW62">
        <v>0</v>
      </c>
      <c r="BX62">
        <v>0</v>
      </c>
      <c r="BY62">
        <v>81.599999999999994</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1</v>
      </c>
      <c r="FT62">
        <v>0</v>
      </c>
      <c r="FU62">
        <v>0</v>
      </c>
      <c r="FV62">
        <v>0</v>
      </c>
      <c r="FW62">
        <v>0</v>
      </c>
      <c r="FX62">
        <v>0</v>
      </c>
      <c r="FY62">
        <v>0</v>
      </c>
      <c r="FZ62">
        <v>5.8851571501728337</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0.34239999999999998</v>
      </c>
      <c r="GW62">
        <v>0</v>
      </c>
      <c r="GX62">
        <v>0</v>
      </c>
      <c r="GY62">
        <v>0</v>
      </c>
      <c r="GZ62">
        <v>0</v>
      </c>
      <c r="HA62">
        <v>0</v>
      </c>
      <c r="HB62">
        <v>0</v>
      </c>
      <c r="HC62">
        <v>0</v>
      </c>
      <c r="HD62">
        <v>0</v>
      </c>
      <c r="HE62">
        <v>0</v>
      </c>
      <c r="HF62">
        <v>0</v>
      </c>
      <c r="HG62">
        <v>0</v>
      </c>
      <c r="HH62">
        <v>0</v>
      </c>
      <c r="HI62">
        <v>0</v>
      </c>
      <c r="HJ62">
        <v>1.4999999999999999E-2</v>
      </c>
      <c r="HK62">
        <v>0</v>
      </c>
      <c r="HL62">
        <v>0</v>
      </c>
      <c r="HM62">
        <v>0</v>
      </c>
      <c r="HN62">
        <v>0</v>
      </c>
      <c r="HO62">
        <v>0</v>
      </c>
      <c r="HP62">
        <v>81.599999999999994</v>
      </c>
      <c r="HQ62">
        <v>0</v>
      </c>
      <c r="HR62">
        <v>0</v>
      </c>
      <c r="HS62">
        <v>0</v>
      </c>
      <c r="HT62">
        <v>0</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0</v>
      </c>
      <c r="KC62">
        <v>0</v>
      </c>
      <c r="KD62">
        <v>0</v>
      </c>
      <c r="KE62">
        <v>0</v>
      </c>
      <c r="KF62">
        <v>0</v>
      </c>
      <c r="KG62">
        <v>0</v>
      </c>
      <c r="KH62">
        <v>0</v>
      </c>
      <c r="KI62">
        <v>0</v>
      </c>
      <c r="KJ62">
        <v>0</v>
      </c>
      <c r="KK62">
        <v>0</v>
      </c>
      <c r="KL62">
        <v>0</v>
      </c>
      <c r="KM62">
        <v>0</v>
      </c>
      <c r="KN62">
        <v>0</v>
      </c>
      <c r="KO62">
        <v>0</v>
      </c>
      <c r="KP62">
        <v>0</v>
      </c>
      <c r="KQ62">
        <v>0</v>
      </c>
      <c r="KR62">
        <v>0</v>
      </c>
      <c r="KS62">
        <v>0</v>
      </c>
      <c r="KT62">
        <v>0</v>
      </c>
      <c r="KU62">
        <v>0</v>
      </c>
      <c r="KV62">
        <v>0</v>
      </c>
      <c r="KW62">
        <v>0</v>
      </c>
      <c r="KX62">
        <v>0</v>
      </c>
      <c r="KY62">
        <v>0</v>
      </c>
      <c r="KZ62">
        <v>0</v>
      </c>
      <c r="LA62">
        <v>0</v>
      </c>
      <c r="LB62">
        <v>0</v>
      </c>
      <c r="LC62">
        <v>0</v>
      </c>
      <c r="LD62">
        <v>0</v>
      </c>
      <c r="LE62">
        <v>0</v>
      </c>
      <c r="LF62">
        <v>0</v>
      </c>
      <c r="LG62">
        <v>0</v>
      </c>
      <c r="LH62">
        <v>0</v>
      </c>
      <c r="LI62">
        <v>0.99299999999999999</v>
      </c>
      <c r="LJ62">
        <v>0.79504950495049498</v>
      </c>
      <c r="LK62">
        <v>0</v>
      </c>
      <c r="LL62">
        <v>0</v>
      </c>
      <c r="LM62">
        <v>1</v>
      </c>
      <c r="LN62">
        <v>0.95</v>
      </c>
      <c r="LO62">
        <v>0</v>
      </c>
      <c r="LP62">
        <v>1</v>
      </c>
      <c r="LQ62">
        <v>0.78</v>
      </c>
      <c r="LR62">
        <v>0</v>
      </c>
      <c r="LS62">
        <v>1.0771214960804465E-2</v>
      </c>
      <c r="LT62">
        <v>0</v>
      </c>
    </row>
    <row r="63" spans="1:332" ht="15" customHeight="1">
      <c r="A63" t="str">
        <v>CDM AMS II G</v>
      </c>
      <c r="B63" t="str">
        <v>AMS-II.G. ver. 3</v>
      </c>
      <c r="C63">
        <v>5341</v>
      </c>
      <c r="D63" t="str">
        <v>PoA 5341 CPA09</v>
      </c>
      <c r="E63" t="str">
        <v>MR1</v>
      </c>
      <c r="F63" t="str">
        <v>Domestic (2018)</v>
      </c>
      <c r="G63">
        <v>333</v>
      </c>
      <c r="H63" t="str">
        <v>firewood</v>
      </c>
      <c r="I63">
        <v>333</v>
      </c>
      <c r="J63">
        <v>0.32840236686390534</v>
      </c>
      <c r="K63">
        <v>0</v>
      </c>
      <c r="L63" t="str">
        <v>cdm_imp_firewood</v>
      </c>
      <c r="M63">
        <v>1</v>
      </c>
      <c r="N63" t="str">
        <v>Sub-Saharan Africa</v>
      </c>
      <c r="O63" t="str">
        <v>Kenya</v>
      </c>
      <c r="P63" t="str">
        <v>Kenya tot</v>
      </c>
      <c r="Q63">
        <v>3.7</v>
      </c>
      <c r="R63">
        <v>0.92</v>
      </c>
      <c r="S63">
        <v>0</v>
      </c>
      <c r="T63">
        <v>0.3</v>
      </c>
      <c r="U63">
        <v>1014</v>
      </c>
      <c r="V63">
        <v>0</v>
      </c>
      <c r="W63">
        <v>101</v>
      </c>
      <c r="X63">
        <v>0</v>
      </c>
      <c r="Y63">
        <v>102414</v>
      </c>
      <c r="Z63">
        <v>1</v>
      </c>
      <c r="AA63">
        <v>0</v>
      </c>
      <c r="AB63">
        <v>0</v>
      </c>
      <c r="AC63">
        <v>0</v>
      </c>
      <c r="AD63">
        <v>0</v>
      </c>
      <c r="AE63">
        <v>0</v>
      </c>
      <c r="AF63">
        <v>0</v>
      </c>
      <c r="AG63">
        <v>0</v>
      </c>
      <c r="AH63">
        <v>0</v>
      </c>
      <c r="AI63">
        <v>0</v>
      </c>
      <c r="AJ63">
        <v>0</v>
      </c>
      <c r="AK63">
        <v>0</v>
      </c>
      <c r="AL63">
        <v>0</v>
      </c>
      <c r="AM63">
        <v>0</v>
      </c>
      <c r="AN63">
        <v>5.506849315068493</v>
      </c>
      <c r="AO63">
        <v>0</v>
      </c>
      <c r="AP63">
        <v>0</v>
      </c>
      <c r="AQ63">
        <v>0</v>
      </c>
      <c r="AR63">
        <v>0</v>
      </c>
      <c r="AS63">
        <v>0</v>
      </c>
      <c r="AT63">
        <v>0</v>
      </c>
      <c r="AU63">
        <v>0</v>
      </c>
      <c r="AV63">
        <v>0</v>
      </c>
      <c r="AW63">
        <v>0</v>
      </c>
      <c r="AX63">
        <v>0</v>
      </c>
      <c r="AY63">
        <v>0</v>
      </c>
      <c r="AZ63">
        <v>0</v>
      </c>
      <c r="BA63">
        <v>0</v>
      </c>
      <c r="BB63">
        <v>0</v>
      </c>
      <c r="BC63">
        <v>0</v>
      </c>
      <c r="BD63">
        <v>0.1081</v>
      </c>
      <c r="BE63">
        <v>0</v>
      </c>
      <c r="BF63">
        <v>0</v>
      </c>
      <c r="BG63">
        <v>0</v>
      </c>
      <c r="BH63">
        <v>0</v>
      </c>
      <c r="BI63">
        <v>0</v>
      </c>
      <c r="BJ63">
        <v>0</v>
      </c>
      <c r="BK63">
        <v>0</v>
      </c>
      <c r="BL63">
        <v>0</v>
      </c>
      <c r="BM63">
        <v>0</v>
      </c>
      <c r="BN63">
        <v>0</v>
      </c>
      <c r="BO63">
        <v>0</v>
      </c>
      <c r="BP63">
        <v>0</v>
      </c>
      <c r="BQ63">
        <v>0</v>
      </c>
      <c r="BR63">
        <v>1.4999999999999999E-2</v>
      </c>
      <c r="BS63">
        <v>0</v>
      </c>
      <c r="BT63">
        <v>0</v>
      </c>
      <c r="BU63">
        <v>0</v>
      </c>
      <c r="BV63">
        <v>0</v>
      </c>
      <c r="BW63">
        <v>0</v>
      </c>
      <c r="BX63">
        <v>81.599999999999994</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1</v>
      </c>
      <c r="FS63">
        <v>0</v>
      </c>
      <c r="FT63">
        <v>0</v>
      </c>
      <c r="FU63">
        <v>0</v>
      </c>
      <c r="FV63">
        <v>0</v>
      </c>
      <c r="FW63">
        <v>0</v>
      </c>
      <c r="FX63">
        <v>0</v>
      </c>
      <c r="FY63">
        <v>2.0016489944818563</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0.2974</v>
      </c>
      <c r="GV63">
        <v>0</v>
      </c>
      <c r="GW63">
        <v>0</v>
      </c>
      <c r="GX63">
        <v>0</v>
      </c>
      <c r="GY63">
        <v>0</v>
      </c>
      <c r="GZ63">
        <v>0</v>
      </c>
      <c r="HA63">
        <v>0</v>
      </c>
      <c r="HB63">
        <v>0</v>
      </c>
      <c r="HC63">
        <v>0</v>
      </c>
      <c r="HD63">
        <v>0</v>
      </c>
      <c r="HE63">
        <v>0</v>
      </c>
      <c r="HF63">
        <v>0</v>
      </c>
      <c r="HG63">
        <v>0</v>
      </c>
      <c r="HH63">
        <v>0</v>
      </c>
      <c r="HI63">
        <v>1.4999999999999999E-2</v>
      </c>
      <c r="HJ63">
        <v>0</v>
      </c>
      <c r="HK63">
        <v>0</v>
      </c>
      <c r="HL63">
        <v>0</v>
      </c>
      <c r="HM63">
        <v>0</v>
      </c>
      <c r="HN63">
        <v>0</v>
      </c>
      <c r="HO63">
        <v>81.599999999999994</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0</v>
      </c>
      <c r="JG63">
        <v>0</v>
      </c>
      <c r="JH63">
        <v>0</v>
      </c>
      <c r="JI63">
        <v>0</v>
      </c>
      <c r="JJ63">
        <v>0</v>
      </c>
      <c r="JK63">
        <v>0</v>
      </c>
      <c r="JL63">
        <v>0</v>
      </c>
      <c r="JM63">
        <v>0</v>
      </c>
      <c r="JN63">
        <v>0</v>
      </c>
      <c r="JO63">
        <v>0</v>
      </c>
      <c r="JP63">
        <v>0</v>
      </c>
      <c r="JQ63">
        <v>0</v>
      </c>
      <c r="JR63">
        <v>0</v>
      </c>
      <c r="JS63">
        <v>0</v>
      </c>
      <c r="JT63">
        <v>0</v>
      </c>
      <c r="JU63">
        <v>0</v>
      </c>
      <c r="JV63">
        <v>0</v>
      </c>
      <c r="JW63">
        <v>0</v>
      </c>
      <c r="JX63">
        <v>0</v>
      </c>
      <c r="JY63">
        <v>0</v>
      </c>
      <c r="JZ63">
        <v>0</v>
      </c>
      <c r="KA63">
        <v>0</v>
      </c>
      <c r="KB63">
        <v>0</v>
      </c>
      <c r="KC63">
        <v>0</v>
      </c>
      <c r="KD63">
        <v>0</v>
      </c>
      <c r="KE63">
        <v>0</v>
      </c>
      <c r="KF63">
        <v>0</v>
      </c>
      <c r="KG63">
        <v>0</v>
      </c>
      <c r="KH63">
        <v>0</v>
      </c>
      <c r="KI63">
        <v>0</v>
      </c>
      <c r="KJ63">
        <v>0</v>
      </c>
      <c r="KK63">
        <v>0</v>
      </c>
      <c r="KL63">
        <v>0</v>
      </c>
      <c r="KM63">
        <v>0</v>
      </c>
      <c r="KN63">
        <v>0</v>
      </c>
      <c r="KO63">
        <v>0</v>
      </c>
      <c r="KP63">
        <v>0</v>
      </c>
      <c r="KQ63">
        <v>0</v>
      </c>
      <c r="KR63">
        <v>0</v>
      </c>
      <c r="KS63">
        <v>0</v>
      </c>
      <c r="KT63">
        <v>0</v>
      </c>
      <c r="KU63">
        <v>0</v>
      </c>
      <c r="KV63">
        <v>0</v>
      </c>
      <c r="KW63">
        <v>0</v>
      </c>
      <c r="KX63">
        <v>0</v>
      </c>
      <c r="KY63">
        <v>0</v>
      </c>
      <c r="KZ63">
        <v>0</v>
      </c>
      <c r="LA63">
        <v>0</v>
      </c>
      <c r="LB63">
        <v>0</v>
      </c>
      <c r="LC63">
        <v>0</v>
      </c>
      <c r="LD63">
        <v>0</v>
      </c>
      <c r="LE63">
        <v>0</v>
      </c>
      <c r="LF63">
        <v>0</v>
      </c>
      <c r="LG63">
        <v>0</v>
      </c>
      <c r="LH63">
        <v>0</v>
      </c>
      <c r="LI63">
        <v>0.97799999999999998</v>
      </c>
      <c r="LJ63">
        <v>0.90346534653465349</v>
      </c>
      <c r="LK63">
        <v>0</v>
      </c>
      <c r="LL63">
        <v>0</v>
      </c>
      <c r="LM63">
        <v>1</v>
      </c>
      <c r="LN63">
        <v>0.95</v>
      </c>
      <c r="LO63">
        <v>0</v>
      </c>
      <c r="LP63">
        <v>1</v>
      </c>
      <c r="LQ63">
        <v>0.78</v>
      </c>
      <c r="LR63">
        <v>0</v>
      </c>
      <c r="LS63">
        <v>3.9573070607553384E-2</v>
      </c>
      <c r="LT63">
        <v>0</v>
      </c>
    </row>
    <row r="64" spans="1:332" ht="15" customHeight="1">
      <c r="A64" t="str">
        <v>CDM AMS II G</v>
      </c>
      <c r="B64" t="str">
        <v>AMS-II.G. ver. 3</v>
      </c>
      <c r="C64">
        <v>5341</v>
      </c>
      <c r="D64" t="str">
        <v>PoA 5341 CPA09</v>
      </c>
      <c r="E64" t="str">
        <v>MR1</v>
      </c>
      <c r="F64" t="str">
        <v>Domestic (2018)</v>
      </c>
      <c r="G64">
        <v>3654</v>
      </c>
      <c r="H64" t="str">
        <v>charcoal</v>
      </c>
      <c r="I64">
        <v>3654</v>
      </c>
      <c r="J64">
        <v>0.79607843137254897</v>
      </c>
      <c r="K64">
        <v>0</v>
      </c>
      <c r="L64" t="str">
        <v>cdm_imp_charcoal</v>
      </c>
      <c r="M64">
        <v>1</v>
      </c>
      <c r="N64" t="str">
        <v>Sub-Saharan Africa</v>
      </c>
      <c r="O64" t="str">
        <v>Kenya</v>
      </c>
      <c r="P64" t="str">
        <v>Kenya tot</v>
      </c>
      <c r="Q64">
        <v>3.7</v>
      </c>
      <c r="R64">
        <v>0.92</v>
      </c>
      <c r="S64">
        <v>0</v>
      </c>
      <c r="T64">
        <v>0.3</v>
      </c>
      <c r="U64">
        <v>4590</v>
      </c>
      <c r="V64">
        <v>0</v>
      </c>
      <c r="W64">
        <v>101</v>
      </c>
      <c r="X64">
        <v>0</v>
      </c>
      <c r="Y64">
        <v>463590</v>
      </c>
      <c r="Z64">
        <v>0</v>
      </c>
      <c r="AA64">
        <v>1</v>
      </c>
      <c r="AB64">
        <v>0</v>
      </c>
      <c r="AC64">
        <v>0</v>
      </c>
      <c r="AD64">
        <v>0</v>
      </c>
      <c r="AE64">
        <v>0</v>
      </c>
      <c r="AF64">
        <v>0</v>
      </c>
      <c r="AG64">
        <v>0</v>
      </c>
      <c r="AH64">
        <v>0</v>
      </c>
      <c r="AI64">
        <v>0</v>
      </c>
      <c r="AJ64">
        <v>0</v>
      </c>
      <c r="AK64">
        <v>0</v>
      </c>
      <c r="AL64">
        <v>0</v>
      </c>
      <c r="AM64">
        <v>0</v>
      </c>
      <c r="AN64">
        <v>0</v>
      </c>
      <c r="AO64">
        <v>15.632876712328768</v>
      </c>
      <c r="AP64">
        <v>0</v>
      </c>
      <c r="AQ64">
        <v>0</v>
      </c>
      <c r="AR64">
        <v>0</v>
      </c>
      <c r="AS64">
        <v>0</v>
      </c>
      <c r="AT64">
        <v>0</v>
      </c>
      <c r="AU64">
        <v>0</v>
      </c>
      <c r="AV64">
        <v>0</v>
      </c>
      <c r="AW64">
        <v>0</v>
      </c>
      <c r="AX64">
        <v>0</v>
      </c>
      <c r="AY64">
        <v>0</v>
      </c>
      <c r="AZ64">
        <v>0</v>
      </c>
      <c r="BA64">
        <v>0</v>
      </c>
      <c r="BB64">
        <v>0</v>
      </c>
      <c r="BC64">
        <v>0</v>
      </c>
      <c r="BD64">
        <v>0</v>
      </c>
      <c r="BE64">
        <v>0.12889999999999999</v>
      </c>
      <c r="BF64">
        <v>0</v>
      </c>
      <c r="BG64">
        <v>0</v>
      </c>
      <c r="BH64">
        <v>0</v>
      </c>
      <c r="BI64">
        <v>0</v>
      </c>
      <c r="BJ64">
        <v>0</v>
      </c>
      <c r="BK64">
        <v>0</v>
      </c>
      <c r="BL64">
        <v>0</v>
      </c>
      <c r="BM64">
        <v>0</v>
      </c>
      <c r="BN64">
        <v>0</v>
      </c>
      <c r="BO64">
        <v>0</v>
      </c>
      <c r="BP64">
        <v>0</v>
      </c>
      <c r="BQ64">
        <v>0</v>
      </c>
      <c r="BR64">
        <v>0</v>
      </c>
      <c r="BS64">
        <v>1.4999999999999999E-2</v>
      </c>
      <c r="BT64">
        <v>0</v>
      </c>
      <c r="BU64">
        <v>0</v>
      </c>
      <c r="BV64">
        <v>0</v>
      </c>
      <c r="BW64">
        <v>0</v>
      </c>
      <c r="BX64">
        <v>0</v>
      </c>
      <c r="BY64">
        <v>81.599999999999994</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1</v>
      </c>
      <c r="FT64">
        <v>0</v>
      </c>
      <c r="FU64">
        <v>0</v>
      </c>
      <c r="FV64">
        <v>0</v>
      </c>
      <c r="FW64">
        <v>0</v>
      </c>
      <c r="FX64">
        <v>0</v>
      </c>
      <c r="FY64">
        <v>0</v>
      </c>
      <c r="FZ64">
        <v>5.8646036327682713</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0.34360000000000002</v>
      </c>
      <c r="GW64">
        <v>0</v>
      </c>
      <c r="GX64">
        <v>0</v>
      </c>
      <c r="GY64">
        <v>0</v>
      </c>
      <c r="GZ64">
        <v>0</v>
      </c>
      <c r="HA64">
        <v>0</v>
      </c>
      <c r="HB64">
        <v>0</v>
      </c>
      <c r="HC64">
        <v>0</v>
      </c>
      <c r="HD64">
        <v>0</v>
      </c>
      <c r="HE64">
        <v>0</v>
      </c>
      <c r="HF64">
        <v>0</v>
      </c>
      <c r="HG64">
        <v>0</v>
      </c>
      <c r="HH64">
        <v>0</v>
      </c>
      <c r="HI64">
        <v>0</v>
      </c>
      <c r="HJ64">
        <v>1.4999999999999999E-2</v>
      </c>
      <c r="HK64">
        <v>0</v>
      </c>
      <c r="HL64">
        <v>0</v>
      </c>
      <c r="HM64">
        <v>0</v>
      </c>
      <c r="HN64">
        <v>0</v>
      </c>
      <c r="HO64">
        <v>0</v>
      </c>
      <c r="HP64">
        <v>81.599999999999994</v>
      </c>
      <c r="HQ64">
        <v>0</v>
      </c>
      <c r="HR64">
        <v>0</v>
      </c>
      <c r="HS64">
        <v>0</v>
      </c>
      <c r="HT64">
        <v>0</v>
      </c>
      <c r="HU64">
        <v>0</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0</v>
      </c>
      <c r="JF64">
        <v>0</v>
      </c>
      <c r="JG64">
        <v>0</v>
      </c>
      <c r="JH64">
        <v>0</v>
      </c>
      <c r="JI64">
        <v>0</v>
      </c>
      <c r="JJ64">
        <v>0</v>
      </c>
      <c r="JK64">
        <v>0</v>
      </c>
      <c r="JL64">
        <v>0</v>
      </c>
      <c r="JM64">
        <v>0</v>
      </c>
      <c r="JN64">
        <v>0</v>
      </c>
      <c r="JO64">
        <v>0</v>
      </c>
      <c r="JP64">
        <v>0</v>
      </c>
      <c r="JQ64">
        <v>0</v>
      </c>
      <c r="JR64">
        <v>0</v>
      </c>
      <c r="JS64">
        <v>0</v>
      </c>
      <c r="JT64">
        <v>0</v>
      </c>
      <c r="JU64">
        <v>0</v>
      </c>
      <c r="JV64">
        <v>0</v>
      </c>
      <c r="JW64">
        <v>0</v>
      </c>
      <c r="JX64">
        <v>0</v>
      </c>
      <c r="JY64">
        <v>0</v>
      </c>
      <c r="JZ64">
        <v>0</v>
      </c>
      <c r="KA64">
        <v>0</v>
      </c>
      <c r="KB64">
        <v>0</v>
      </c>
      <c r="KC64">
        <v>0</v>
      </c>
      <c r="KD64">
        <v>0</v>
      </c>
      <c r="KE64">
        <v>0</v>
      </c>
      <c r="KF64">
        <v>0</v>
      </c>
      <c r="KG64">
        <v>0</v>
      </c>
      <c r="KH64">
        <v>0</v>
      </c>
      <c r="KI64">
        <v>0</v>
      </c>
      <c r="KJ64">
        <v>0</v>
      </c>
      <c r="KK64">
        <v>0</v>
      </c>
      <c r="KL64">
        <v>0</v>
      </c>
      <c r="KM64">
        <v>0</v>
      </c>
      <c r="KN64">
        <v>0</v>
      </c>
      <c r="KO64">
        <v>0</v>
      </c>
      <c r="KP64">
        <v>0</v>
      </c>
      <c r="KQ64">
        <v>0</v>
      </c>
      <c r="KR64">
        <v>0</v>
      </c>
      <c r="KS64">
        <v>0</v>
      </c>
      <c r="KT64">
        <v>0</v>
      </c>
      <c r="KU64">
        <v>0</v>
      </c>
      <c r="KV64">
        <v>0</v>
      </c>
      <c r="KW64">
        <v>0</v>
      </c>
      <c r="KX64">
        <v>0</v>
      </c>
      <c r="KY64">
        <v>0</v>
      </c>
      <c r="KZ64">
        <v>0</v>
      </c>
      <c r="LA64">
        <v>0</v>
      </c>
      <c r="LB64">
        <v>0</v>
      </c>
      <c r="LC64">
        <v>0</v>
      </c>
      <c r="LD64">
        <v>0</v>
      </c>
      <c r="LE64">
        <v>0</v>
      </c>
      <c r="LF64">
        <v>0</v>
      </c>
      <c r="LG64">
        <v>0</v>
      </c>
      <c r="LH64">
        <v>0</v>
      </c>
      <c r="LI64">
        <v>0.99299999999999999</v>
      </c>
      <c r="LJ64">
        <v>0.75891089108910881</v>
      </c>
      <c r="LK64">
        <v>0</v>
      </c>
      <c r="LL64">
        <v>0</v>
      </c>
      <c r="LM64">
        <v>1</v>
      </c>
      <c r="LN64">
        <v>0.95</v>
      </c>
      <c r="LO64">
        <v>0</v>
      </c>
      <c r="LP64">
        <v>1</v>
      </c>
      <c r="LQ64">
        <v>0.78</v>
      </c>
      <c r="LR64">
        <v>0</v>
      </c>
      <c r="LS64">
        <v>1.0771214960804465E-2</v>
      </c>
      <c r="LT64">
        <v>0</v>
      </c>
    </row>
    <row r="65" spans="1:332" ht="15" customHeight="1">
      <c r="A65" t="str">
        <v>CDM AMS II G</v>
      </c>
      <c r="B65" t="str">
        <v>AMS-II.G. ver. 3</v>
      </c>
      <c r="C65">
        <v>5341</v>
      </c>
      <c r="D65" t="str">
        <v>PoA 5341 CPA08</v>
      </c>
      <c r="E65" t="str">
        <v>MR1</v>
      </c>
      <c r="F65" t="str">
        <v>Domestic (2018)</v>
      </c>
      <c r="G65">
        <v>174</v>
      </c>
      <c r="H65" t="str">
        <v>firewood</v>
      </c>
      <c r="I65">
        <v>174</v>
      </c>
      <c r="J65">
        <v>0.32892249527410206</v>
      </c>
      <c r="K65">
        <v>0</v>
      </c>
      <c r="L65" t="str">
        <v>cdm_imp_firewood</v>
      </c>
      <c r="M65">
        <v>1</v>
      </c>
      <c r="N65" t="str">
        <v>Sub-Saharan Africa</v>
      </c>
      <c r="O65" t="str">
        <v>Kenya</v>
      </c>
      <c r="P65" t="str">
        <v>Kenya tot</v>
      </c>
      <c r="Q65">
        <v>3.7</v>
      </c>
      <c r="R65">
        <v>0.92</v>
      </c>
      <c r="S65">
        <v>0</v>
      </c>
      <c r="T65">
        <v>0.3</v>
      </c>
      <c r="U65">
        <v>529</v>
      </c>
      <c r="V65">
        <v>0</v>
      </c>
      <c r="W65">
        <v>101</v>
      </c>
      <c r="X65">
        <v>0</v>
      </c>
      <c r="Y65">
        <v>53429</v>
      </c>
      <c r="Z65">
        <v>1</v>
      </c>
      <c r="AA65">
        <v>0</v>
      </c>
      <c r="AB65">
        <v>0</v>
      </c>
      <c r="AC65">
        <v>0</v>
      </c>
      <c r="AD65">
        <v>0</v>
      </c>
      <c r="AE65">
        <v>0</v>
      </c>
      <c r="AF65">
        <v>0</v>
      </c>
      <c r="AG65">
        <v>0</v>
      </c>
      <c r="AH65">
        <v>0</v>
      </c>
      <c r="AI65">
        <v>0</v>
      </c>
      <c r="AJ65">
        <v>0</v>
      </c>
      <c r="AK65">
        <v>0</v>
      </c>
      <c r="AL65">
        <v>0</v>
      </c>
      <c r="AM65">
        <v>0</v>
      </c>
      <c r="AN65">
        <v>5.506849315068493</v>
      </c>
      <c r="AO65">
        <v>0</v>
      </c>
      <c r="AP65">
        <v>0</v>
      </c>
      <c r="AQ65">
        <v>0</v>
      </c>
      <c r="AR65">
        <v>0</v>
      </c>
      <c r="AS65">
        <v>0</v>
      </c>
      <c r="AT65">
        <v>0</v>
      </c>
      <c r="AU65">
        <v>0</v>
      </c>
      <c r="AV65">
        <v>0</v>
      </c>
      <c r="AW65">
        <v>0</v>
      </c>
      <c r="AX65">
        <v>0</v>
      </c>
      <c r="AY65">
        <v>0</v>
      </c>
      <c r="AZ65">
        <v>0</v>
      </c>
      <c r="BA65">
        <v>0</v>
      </c>
      <c r="BB65">
        <v>0</v>
      </c>
      <c r="BC65">
        <v>0</v>
      </c>
      <c r="BD65">
        <v>0.1081</v>
      </c>
      <c r="BE65">
        <v>0</v>
      </c>
      <c r="BF65">
        <v>0</v>
      </c>
      <c r="BG65">
        <v>0</v>
      </c>
      <c r="BH65">
        <v>0</v>
      </c>
      <c r="BI65">
        <v>0</v>
      </c>
      <c r="BJ65">
        <v>0</v>
      </c>
      <c r="BK65">
        <v>0</v>
      </c>
      <c r="BL65">
        <v>0</v>
      </c>
      <c r="BM65">
        <v>0</v>
      </c>
      <c r="BN65">
        <v>0</v>
      </c>
      <c r="BO65">
        <v>0</v>
      </c>
      <c r="BP65">
        <v>0</v>
      </c>
      <c r="BQ65">
        <v>0</v>
      </c>
      <c r="BR65">
        <v>1.4999999999999999E-2</v>
      </c>
      <c r="BS65">
        <v>0</v>
      </c>
      <c r="BT65">
        <v>0</v>
      </c>
      <c r="BU65">
        <v>0</v>
      </c>
      <c r="BV65">
        <v>0</v>
      </c>
      <c r="BW65">
        <v>0</v>
      </c>
      <c r="BX65">
        <v>81.599999999999994</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1</v>
      </c>
      <c r="FS65">
        <v>0</v>
      </c>
      <c r="FT65">
        <v>0</v>
      </c>
      <c r="FU65">
        <v>0</v>
      </c>
      <c r="FV65">
        <v>0</v>
      </c>
      <c r="FW65">
        <v>0</v>
      </c>
      <c r="FX65">
        <v>0</v>
      </c>
      <c r="FY65">
        <v>2.0124760343438273</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0.29580000000000001</v>
      </c>
      <c r="GV65">
        <v>0</v>
      </c>
      <c r="GW65">
        <v>0</v>
      </c>
      <c r="GX65">
        <v>0</v>
      </c>
      <c r="GY65">
        <v>0</v>
      </c>
      <c r="GZ65">
        <v>0</v>
      </c>
      <c r="HA65">
        <v>0</v>
      </c>
      <c r="HB65">
        <v>0</v>
      </c>
      <c r="HC65">
        <v>0</v>
      </c>
      <c r="HD65">
        <v>0</v>
      </c>
      <c r="HE65">
        <v>0</v>
      </c>
      <c r="HF65">
        <v>0</v>
      </c>
      <c r="HG65">
        <v>0</v>
      </c>
      <c r="HH65">
        <v>0</v>
      </c>
      <c r="HI65">
        <v>1.4999999999999999E-2</v>
      </c>
      <c r="HJ65">
        <v>0</v>
      </c>
      <c r="HK65">
        <v>0</v>
      </c>
      <c r="HL65">
        <v>0</v>
      </c>
      <c r="HM65">
        <v>0</v>
      </c>
      <c r="HN65">
        <v>0</v>
      </c>
      <c r="HO65">
        <v>81.599999999999994</v>
      </c>
      <c r="HP65">
        <v>0</v>
      </c>
      <c r="HQ65">
        <v>0</v>
      </c>
      <c r="HR65">
        <v>0</v>
      </c>
      <c r="HS65">
        <v>0</v>
      </c>
      <c r="HT65">
        <v>0</v>
      </c>
      <c r="HU65">
        <v>0</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0</v>
      </c>
      <c r="JG65">
        <v>0</v>
      </c>
      <c r="JH65">
        <v>0</v>
      </c>
      <c r="JI65">
        <v>0</v>
      </c>
      <c r="JJ65">
        <v>0</v>
      </c>
      <c r="JK65">
        <v>0</v>
      </c>
      <c r="JL65">
        <v>0</v>
      </c>
      <c r="JM65">
        <v>0</v>
      </c>
      <c r="JN65">
        <v>0</v>
      </c>
      <c r="JO65">
        <v>0</v>
      </c>
      <c r="JP65">
        <v>0</v>
      </c>
      <c r="JQ65">
        <v>0</v>
      </c>
      <c r="JR65">
        <v>0</v>
      </c>
      <c r="JS65">
        <v>0</v>
      </c>
      <c r="JT65">
        <v>0</v>
      </c>
      <c r="JU65">
        <v>0</v>
      </c>
      <c r="JV65">
        <v>0</v>
      </c>
      <c r="JW65">
        <v>0</v>
      </c>
      <c r="JX65">
        <v>0</v>
      </c>
      <c r="JY65">
        <v>0</v>
      </c>
      <c r="JZ65">
        <v>0</v>
      </c>
      <c r="KA65">
        <v>0</v>
      </c>
      <c r="KB65">
        <v>0</v>
      </c>
      <c r="KC65">
        <v>0</v>
      </c>
      <c r="KD65">
        <v>0</v>
      </c>
      <c r="KE65">
        <v>0</v>
      </c>
      <c r="KF65">
        <v>0</v>
      </c>
      <c r="KG65">
        <v>0</v>
      </c>
      <c r="KH65">
        <v>0</v>
      </c>
      <c r="KI65">
        <v>0</v>
      </c>
      <c r="KJ65">
        <v>0</v>
      </c>
      <c r="KK65">
        <v>0</v>
      </c>
      <c r="KL65">
        <v>0</v>
      </c>
      <c r="KM65">
        <v>0</v>
      </c>
      <c r="KN65">
        <v>0</v>
      </c>
      <c r="KO65">
        <v>0</v>
      </c>
      <c r="KP65">
        <v>0</v>
      </c>
      <c r="KQ65">
        <v>0</v>
      </c>
      <c r="KR65">
        <v>0</v>
      </c>
      <c r="KS65">
        <v>0</v>
      </c>
      <c r="KT65">
        <v>0</v>
      </c>
      <c r="KU65">
        <v>0</v>
      </c>
      <c r="KV65">
        <v>0</v>
      </c>
      <c r="KW65">
        <v>0</v>
      </c>
      <c r="KX65">
        <v>0</v>
      </c>
      <c r="KY65">
        <v>0</v>
      </c>
      <c r="KZ65">
        <v>0</v>
      </c>
      <c r="LA65">
        <v>0</v>
      </c>
      <c r="LB65">
        <v>0</v>
      </c>
      <c r="LC65">
        <v>0</v>
      </c>
      <c r="LD65">
        <v>0</v>
      </c>
      <c r="LE65">
        <v>0</v>
      </c>
      <c r="LF65">
        <v>0</v>
      </c>
      <c r="LG65">
        <v>0</v>
      </c>
      <c r="LH65">
        <v>0</v>
      </c>
      <c r="LI65">
        <v>0.97799999999999998</v>
      </c>
      <c r="LJ65">
        <v>0.93960396039603966</v>
      </c>
      <c r="LK65">
        <v>0</v>
      </c>
      <c r="LL65">
        <v>0</v>
      </c>
      <c r="LM65">
        <v>1</v>
      </c>
      <c r="LN65">
        <v>0.95</v>
      </c>
      <c r="LO65">
        <v>0</v>
      </c>
      <c r="LP65">
        <v>1</v>
      </c>
      <c r="LQ65">
        <v>0.78</v>
      </c>
      <c r="LR65">
        <v>0</v>
      </c>
      <c r="LS65">
        <v>3.9573070607553384E-2</v>
      </c>
      <c r="LT65">
        <v>0</v>
      </c>
    </row>
    <row r="66" spans="1:332" ht="15" customHeight="1">
      <c r="A66" t="str">
        <v>CDM AMS II G</v>
      </c>
      <c r="B66" t="str">
        <v>AMS-II.G. ver. 3</v>
      </c>
      <c r="C66">
        <v>5341</v>
      </c>
      <c r="D66" t="str">
        <v>PoA 5341 CPA08</v>
      </c>
      <c r="E66" t="str">
        <v>MR1</v>
      </c>
      <c r="F66" t="str">
        <v>Domestic (2018)</v>
      </c>
      <c r="G66">
        <v>4174</v>
      </c>
      <c r="H66" t="str">
        <v>charcoal</v>
      </c>
      <c r="I66">
        <v>4174</v>
      </c>
      <c r="J66">
        <v>0.82784609282030941</v>
      </c>
      <c r="K66">
        <v>0</v>
      </c>
      <c r="L66" t="str">
        <v>cdm_imp_charcoal</v>
      </c>
      <c r="M66">
        <v>1</v>
      </c>
      <c r="N66" t="str">
        <v>Sub-Saharan Africa</v>
      </c>
      <c r="O66" t="str">
        <v>Kenya</v>
      </c>
      <c r="P66" t="str">
        <v>Kenya tot</v>
      </c>
      <c r="Q66">
        <v>3.7</v>
      </c>
      <c r="R66">
        <v>0.92</v>
      </c>
      <c r="S66">
        <v>0</v>
      </c>
      <c r="T66">
        <v>0.3</v>
      </c>
      <c r="U66">
        <v>5042</v>
      </c>
      <c r="V66">
        <v>0</v>
      </c>
      <c r="W66">
        <v>101</v>
      </c>
      <c r="X66">
        <v>0</v>
      </c>
      <c r="Y66">
        <v>509242</v>
      </c>
      <c r="Z66">
        <v>0</v>
      </c>
      <c r="AA66">
        <v>1</v>
      </c>
      <c r="AB66">
        <v>0</v>
      </c>
      <c r="AC66">
        <v>0</v>
      </c>
      <c r="AD66">
        <v>0</v>
      </c>
      <c r="AE66">
        <v>0</v>
      </c>
      <c r="AF66">
        <v>0</v>
      </c>
      <c r="AG66">
        <v>0</v>
      </c>
      <c r="AH66">
        <v>0</v>
      </c>
      <c r="AI66">
        <v>0</v>
      </c>
      <c r="AJ66">
        <v>0</v>
      </c>
      <c r="AK66">
        <v>0</v>
      </c>
      <c r="AL66">
        <v>0</v>
      </c>
      <c r="AM66">
        <v>0</v>
      </c>
      <c r="AN66">
        <v>0</v>
      </c>
      <c r="AO66">
        <v>15.632876712328768</v>
      </c>
      <c r="AP66">
        <v>0</v>
      </c>
      <c r="AQ66">
        <v>0</v>
      </c>
      <c r="AR66">
        <v>0</v>
      </c>
      <c r="AS66">
        <v>0</v>
      </c>
      <c r="AT66">
        <v>0</v>
      </c>
      <c r="AU66">
        <v>0</v>
      </c>
      <c r="AV66">
        <v>0</v>
      </c>
      <c r="AW66">
        <v>0</v>
      </c>
      <c r="AX66">
        <v>0</v>
      </c>
      <c r="AY66">
        <v>0</v>
      </c>
      <c r="AZ66">
        <v>0</v>
      </c>
      <c r="BA66">
        <v>0</v>
      </c>
      <c r="BB66">
        <v>0</v>
      </c>
      <c r="BC66">
        <v>0</v>
      </c>
      <c r="BD66">
        <v>0</v>
      </c>
      <c r="BE66">
        <v>0.12889999999999999</v>
      </c>
      <c r="BF66">
        <v>0</v>
      </c>
      <c r="BG66">
        <v>0</v>
      </c>
      <c r="BH66">
        <v>0</v>
      </c>
      <c r="BI66">
        <v>0</v>
      </c>
      <c r="BJ66">
        <v>0</v>
      </c>
      <c r="BK66">
        <v>0</v>
      </c>
      <c r="BL66">
        <v>0</v>
      </c>
      <c r="BM66">
        <v>0</v>
      </c>
      <c r="BN66">
        <v>0</v>
      </c>
      <c r="BO66">
        <v>0</v>
      </c>
      <c r="BP66">
        <v>0</v>
      </c>
      <c r="BQ66">
        <v>0</v>
      </c>
      <c r="BR66">
        <v>0</v>
      </c>
      <c r="BS66">
        <v>1.4999999999999999E-2</v>
      </c>
      <c r="BT66">
        <v>0</v>
      </c>
      <c r="BU66">
        <v>0</v>
      </c>
      <c r="BV66">
        <v>0</v>
      </c>
      <c r="BW66">
        <v>0</v>
      </c>
      <c r="BX66">
        <v>0</v>
      </c>
      <c r="BY66">
        <v>81.599999999999994</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1</v>
      </c>
      <c r="FT66">
        <v>0</v>
      </c>
      <c r="FU66">
        <v>0</v>
      </c>
      <c r="FV66">
        <v>0</v>
      </c>
      <c r="FW66">
        <v>0</v>
      </c>
      <c r="FX66">
        <v>0</v>
      </c>
      <c r="FY66">
        <v>0</v>
      </c>
      <c r="FZ66">
        <v>5.8731501259667089</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0.34310000000000002</v>
      </c>
      <c r="GW66">
        <v>0</v>
      </c>
      <c r="GX66">
        <v>0</v>
      </c>
      <c r="GY66">
        <v>0</v>
      </c>
      <c r="GZ66">
        <v>0</v>
      </c>
      <c r="HA66">
        <v>0</v>
      </c>
      <c r="HB66">
        <v>0</v>
      </c>
      <c r="HC66">
        <v>0</v>
      </c>
      <c r="HD66">
        <v>0</v>
      </c>
      <c r="HE66">
        <v>0</v>
      </c>
      <c r="HF66">
        <v>0</v>
      </c>
      <c r="HG66">
        <v>0</v>
      </c>
      <c r="HH66">
        <v>0</v>
      </c>
      <c r="HI66">
        <v>0</v>
      </c>
      <c r="HJ66">
        <v>1.4999999999999999E-2</v>
      </c>
      <c r="HK66">
        <v>0</v>
      </c>
      <c r="HL66">
        <v>0</v>
      </c>
      <c r="HM66">
        <v>0</v>
      </c>
      <c r="HN66">
        <v>0</v>
      </c>
      <c r="HO66">
        <v>0</v>
      </c>
      <c r="HP66">
        <v>81.599999999999994</v>
      </c>
      <c r="HQ66">
        <v>0</v>
      </c>
      <c r="HR66">
        <v>0</v>
      </c>
      <c r="HS66">
        <v>0</v>
      </c>
      <c r="HT66">
        <v>0</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v>
      </c>
      <c r="KC66">
        <v>0</v>
      </c>
      <c r="KD66">
        <v>0</v>
      </c>
      <c r="KE66">
        <v>0</v>
      </c>
      <c r="KF66">
        <v>0</v>
      </c>
      <c r="KG66">
        <v>0</v>
      </c>
      <c r="KH66">
        <v>0</v>
      </c>
      <c r="KI66">
        <v>0</v>
      </c>
      <c r="KJ66">
        <v>0</v>
      </c>
      <c r="KK66">
        <v>0</v>
      </c>
      <c r="KL66">
        <v>0</v>
      </c>
      <c r="KM66">
        <v>0</v>
      </c>
      <c r="KN66">
        <v>0</v>
      </c>
      <c r="KO66">
        <v>0</v>
      </c>
      <c r="KP66">
        <v>0</v>
      </c>
      <c r="KQ66">
        <v>0</v>
      </c>
      <c r="KR66">
        <v>0</v>
      </c>
      <c r="KS66">
        <v>0</v>
      </c>
      <c r="KT66">
        <v>0</v>
      </c>
      <c r="KU66">
        <v>0</v>
      </c>
      <c r="KV66">
        <v>0</v>
      </c>
      <c r="KW66">
        <v>0</v>
      </c>
      <c r="KX66">
        <v>0</v>
      </c>
      <c r="KY66">
        <v>0</v>
      </c>
      <c r="KZ66">
        <v>0</v>
      </c>
      <c r="LA66">
        <v>0</v>
      </c>
      <c r="LB66">
        <v>0</v>
      </c>
      <c r="LC66">
        <v>0</v>
      </c>
      <c r="LD66">
        <v>0</v>
      </c>
      <c r="LE66">
        <v>0</v>
      </c>
      <c r="LF66">
        <v>0</v>
      </c>
      <c r="LG66">
        <v>0</v>
      </c>
      <c r="LH66">
        <v>0</v>
      </c>
      <c r="LI66">
        <v>0.99299999999999999</v>
      </c>
      <c r="LJ66">
        <v>0.79504950495049498</v>
      </c>
      <c r="LK66">
        <v>0</v>
      </c>
      <c r="LL66">
        <v>0</v>
      </c>
      <c r="LM66">
        <v>1</v>
      </c>
      <c r="LN66">
        <v>0.95</v>
      </c>
      <c r="LO66">
        <v>0</v>
      </c>
      <c r="LP66">
        <v>1</v>
      </c>
      <c r="LQ66">
        <v>0.78</v>
      </c>
      <c r="LR66">
        <v>0</v>
      </c>
      <c r="LS66">
        <v>1.0771214960804465E-2</v>
      </c>
      <c r="LT66">
        <v>0</v>
      </c>
    </row>
    <row r="67" spans="1:332" ht="15" customHeight="1">
      <c r="A67" t="str">
        <v>CDM AMS II G</v>
      </c>
      <c r="B67" t="str">
        <v>AMS-II.G. ver. 3</v>
      </c>
      <c r="C67">
        <v>5342</v>
      </c>
      <c r="D67" t="str">
        <v>PoA 5342 CPA12</v>
      </c>
      <c r="E67" t="str">
        <v>MR1</v>
      </c>
      <c r="F67" t="str">
        <v>Domestic (2018)</v>
      </c>
      <c r="G67">
        <v>164</v>
      </c>
      <c r="H67" t="str">
        <v>firewood</v>
      </c>
      <c r="I67">
        <v>164</v>
      </c>
      <c r="J67">
        <v>0.41102756892230574</v>
      </c>
      <c r="K67">
        <v>0</v>
      </c>
      <c r="L67" t="str">
        <v>cdm_imp_firewood</v>
      </c>
      <c r="M67">
        <v>1</v>
      </c>
      <c r="N67" t="str">
        <v>Sub-Saharan Africa</v>
      </c>
      <c r="O67" t="str">
        <v>Nigeria</v>
      </c>
      <c r="P67" t="str">
        <v>Nigeria tot</v>
      </c>
      <c r="Q67">
        <v>4.7</v>
      </c>
      <c r="R67">
        <v>0.93</v>
      </c>
      <c r="S67">
        <v>0</v>
      </c>
      <c r="T67">
        <v>0.39</v>
      </c>
      <c r="U67">
        <v>399</v>
      </c>
      <c r="V67">
        <v>0</v>
      </c>
      <c r="W67">
        <v>87</v>
      </c>
      <c r="X67">
        <v>0</v>
      </c>
      <c r="Y67">
        <v>34713</v>
      </c>
      <c r="Z67">
        <v>1</v>
      </c>
      <c r="AA67">
        <v>0</v>
      </c>
      <c r="AB67">
        <v>0</v>
      </c>
      <c r="AC67">
        <v>0</v>
      </c>
      <c r="AD67">
        <v>0</v>
      </c>
      <c r="AE67">
        <v>0</v>
      </c>
      <c r="AF67">
        <v>0</v>
      </c>
      <c r="AG67">
        <v>0</v>
      </c>
      <c r="AH67">
        <v>0</v>
      </c>
      <c r="AI67">
        <v>0</v>
      </c>
      <c r="AJ67">
        <v>0</v>
      </c>
      <c r="AK67">
        <v>0</v>
      </c>
      <c r="AL67">
        <v>0</v>
      </c>
      <c r="AM67">
        <v>0</v>
      </c>
      <c r="AN67">
        <v>13.726027397260275</v>
      </c>
      <c r="AO67">
        <v>0</v>
      </c>
      <c r="AP67">
        <v>0</v>
      </c>
      <c r="AQ67">
        <v>0</v>
      </c>
      <c r="AR67">
        <v>0</v>
      </c>
      <c r="AS67">
        <v>0</v>
      </c>
      <c r="AT67">
        <v>0</v>
      </c>
      <c r="AU67">
        <v>0</v>
      </c>
      <c r="AV67">
        <v>0</v>
      </c>
      <c r="AW67">
        <v>0</v>
      </c>
      <c r="AX67">
        <v>0</v>
      </c>
      <c r="AY67">
        <v>0</v>
      </c>
      <c r="AZ67">
        <v>0</v>
      </c>
      <c r="BA67">
        <v>0</v>
      </c>
      <c r="BB67">
        <v>0</v>
      </c>
      <c r="BC67">
        <v>0</v>
      </c>
      <c r="BD67">
        <v>0.106</v>
      </c>
      <c r="BE67">
        <v>0</v>
      </c>
      <c r="BF67">
        <v>0</v>
      </c>
      <c r="BG67">
        <v>0</v>
      </c>
      <c r="BH67">
        <v>0</v>
      </c>
      <c r="BI67">
        <v>0</v>
      </c>
      <c r="BJ67">
        <v>0</v>
      </c>
      <c r="BK67">
        <v>0</v>
      </c>
      <c r="BL67">
        <v>0</v>
      </c>
      <c r="BM67">
        <v>0</v>
      </c>
      <c r="BN67">
        <v>0</v>
      </c>
      <c r="BO67">
        <v>0</v>
      </c>
      <c r="BP67">
        <v>0</v>
      </c>
      <c r="BQ67">
        <v>0</v>
      </c>
      <c r="BR67">
        <v>1.4999999999999999E-2</v>
      </c>
      <c r="BS67">
        <v>0</v>
      </c>
      <c r="BT67">
        <v>0</v>
      </c>
      <c r="BU67">
        <v>0</v>
      </c>
      <c r="BV67">
        <v>0</v>
      </c>
      <c r="BW67">
        <v>0</v>
      </c>
      <c r="BX67">
        <v>81.599999999999994</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1</v>
      </c>
      <c r="FS67">
        <v>0</v>
      </c>
      <c r="FT67">
        <v>0</v>
      </c>
      <c r="FU67">
        <v>0</v>
      </c>
      <c r="FV67">
        <v>0</v>
      </c>
      <c r="FW67">
        <v>0</v>
      </c>
      <c r="FX67">
        <v>0</v>
      </c>
      <c r="FY67">
        <v>4.9623427834569886</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0.29320000000000002</v>
      </c>
      <c r="GV67">
        <v>0</v>
      </c>
      <c r="GW67">
        <v>0</v>
      </c>
      <c r="GX67">
        <v>0</v>
      </c>
      <c r="GY67">
        <v>0</v>
      </c>
      <c r="GZ67">
        <v>0</v>
      </c>
      <c r="HA67">
        <v>0</v>
      </c>
      <c r="HB67">
        <v>0</v>
      </c>
      <c r="HC67">
        <v>0</v>
      </c>
      <c r="HD67">
        <v>0</v>
      </c>
      <c r="HE67">
        <v>0</v>
      </c>
      <c r="HF67">
        <v>0</v>
      </c>
      <c r="HG67">
        <v>0</v>
      </c>
      <c r="HH67">
        <v>0</v>
      </c>
      <c r="HI67">
        <v>1.4999999999999999E-2</v>
      </c>
      <c r="HJ67">
        <v>0</v>
      </c>
      <c r="HK67">
        <v>0</v>
      </c>
      <c r="HL67">
        <v>0</v>
      </c>
      <c r="HM67">
        <v>0</v>
      </c>
      <c r="HN67">
        <v>0</v>
      </c>
      <c r="HO67">
        <v>81.599999999999994</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0</v>
      </c>
      <c r="LA67">
        <v>0</v>
      </c>
      <c r="LB67">
        <v>0</v>
      </c>
      <c r="LC67">
        <v>0</v>
      </c>
      <c r="LD67">
        <v>0</v>
      </c>
      <c r="LE67">
        <v>0</v>
      </c>
      <c r="LF67">
        <v>0</v>
      </c>
      <c r="LG67">
        <v>0</v>
      </c>
      <c r="LH67">
        <v>0</v>
      </c>
      <c r="LI67">
        <v>1</v>
      </c>
      <c r="LJ67">
        <v>0.50344827586206897</v>
      </c>
      <c r="LK67">
        <v>0</v>
      </c>
      <c r="LL67">
        <v>0</v>
      </c>
      <c r="LM67">
        <v>1</v>
      </c>
      <c r="LN67">
        <v>0.95</v>
      </c>
      <c r="LO67">
        <v>0</v>
      </c>
      <c r="LP67">
        <v>1</v>
      </c>
      <c r="LQ67">
        <v>0.78</v>
      </c>
      <c r="LR67">
        <v>0</v>
      </c>
      <c r="LS67">
        <v>3.6840119760479038E-2</v>
      </c>
      <c r="LT67">
        <v>0</v>
      </c>
    </row>
    <row r="68" spans="1:332" ht="15" customHeight="1">
      <c r="A68" t="str">
        <v>CDM AMS II G</v>
      </c>
      <c r="B68" t="str">
        <v>AMS-II.G. ver. 3</v>
      </c>
      <c r="C68">
        <v>5342</v>
      </c>
      <c r="D68" t="str">
        <v>PoA 5342 CPA12</v>
      </c>
      <c r="E68" t="str">
        <v>MR1</v>
      </c>
      <c r="F68" t="str">
        <v>Domestic (2018)</v>
      </c>
      <c r="G68">
        <v>1237</v>
      </c>
      <c r="H68" t="str">
        <v>charcoal</v>
      </c>
      <c r="I68">
        <v>1237</v>
      </c>
      <c r="J68">
        <v>0.68798665183537266</v>
      </c>
      <c r="K68">
        <v>0</v>
      </c>
      <c r="L68" t="str">
        <v>cdm_imp_charcoal</v>
      </c>
      <c r="M68">
        <v>1</v>
      </c>
      <c r="N68" t="str">
        <v>Sub-Saharan Africa</v>
      </c>
      <c r="O68" t="str">
        <v>Nigeria</v>
      </c>
      <c r="P68" t="str">
        <v>Nigeria tot</v>
      </c>
      <c r="Q68">
        <v>4.7</v>
      </c>
      <c r="R68">
        <v>0.93</v>
      </c>
      <c r="S68">
        <v>0</v>
      </c>
      <c r="T68">
        <v>0.39</v>
      </c>
      <c r="U68">
        <v>1798</v>
      </c>
      <c r="V68">
        <v>0</v>
      </c>
      <c r="W68">
        <v>87</v>
      </c>
      <c r="X68">
        <v>0</v>
      </c>
      <c r="Y68">
        <v>156426</v>
      </c>
      <c r="Z68">
        <v>0</v>
      </c>
      <c r="AA68">
        <v>1</v>
      </c>
      <c r="AB68">
        <v>0</v>
      </c>
      <c r="AC68">
        <v>0</v>
      </c>
      <c r="AD68">
        <v>0</v>
      </c>
      <c r="AE68">
        <v>0</v>
      </c>
      <c r="AF68">
        <v>0</v>
      </c>
      <c r="AG68">
        <v>0</v>
      </c>
      <c r="AH68">
        <v>0</v>
      </c>
      <c r="AI68">
        <v>0</v>
      </c>
      <c r="AJ68">
        <v>0</v>
      </c>
      <c r="AK68">
        <v>0</v>
      </c>
      <c r="AL68">
        <v>0</v>
      </c>
      <c r="AM68">
        <v>0</v>
      </c>
      <c r="AN68">
        <v>0</v>
      </c>
      <c r="AO68">
        <v>15.123287671232877</v>
      </c>
      <c r="AP68">
        <v>0</v>
      </c>
      <c r="AQ68">
        <v>0</v>
      </c>
      <c r="AR68">
        <v>0</v>
      </c>
      <c r="AS68">
        <v>0</v>
      </c>
      <c r="AT68">
        <v>0</v>
      </c>
      <c r="AU68">
        <v>0</v>
      </c>
      <c r="AV68">
        <v>0</v>
      </c>
      <c r="AW68">
        <v>0</v>
      </c>
      <c r="AX68">
        <v>0</v>
      </c>
      <c r="AY68">
        <v>0</v>
      </c>
      <c r="AZ68">
        <v>0</v>
      </c>
      <c r="BA68">
        <v>0</v>
      </c>
      <c r="BB68">
        <v>0</v>
      </c>
      <c r="BC68">
        <v>0</v>
      </c>
      <c r="BD68">
        <v>0</v>
      </c>
      <c r="BE68">
        <v>0.106</v>
      </c>
      <c r="BF68">
        <v>0</v>
      </c>
      <c r="BG68">
        <v>0</v>
      </c>
      <c r="BH68">
        <v>0</v>
      </c>
      <c r="BI68">
        <v>0</v>
      </c>
      <c r="BJ68">
        <v>0</v>
      </c>
      <c r="BK68">
        <v>0</v>
      </c>
      <c r="BL68">
        <v>0</v>
      </c>
      <c r="BM68">
        <v>0</v>
      </c>
      <c r="BN68">
        <v>0</v>
      </c>
      <c r="BO68">
        <v>0</v>
      </c>
      <c r="BP68">
        <v>0</v>
      </c>
      <c r="BQ68">
        <v>0</v>
      </c>
      <c r="BR68">
        <v>0</v>
      </c>
      <c r="BS68">
        <v>1.4999999999999999E-2</v>
      </c>
      <c r="BT68">
        <v>0</v>
      </c>
      <c r="BU68">
        <v>0</v>
      </c>
      <c r="BV68">
        <v>0</v>
      </c>
      <c r="BW68">
        <v>0</v>
      </c>
      <c r="BX68">
        <v>0</v>
      </c>
      <c r="BY68">
        <v>81.599999999999994</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1</v>
      </c>
      <c r="FT68">
        <v>0</v>
      </c>
      <c r="FU68">
        <v>0</v>
      </c>
      <c r="FV68">
        <v>0</v>
      </c>
      <c r="FW68">
        <v>0</v>
      </c>
      <c r="FX68">
        <v>0</v>
      </c>
      <c r="FY68">
        <v>0</v>
      </c>
      <c r="FZ68">
        <v>4.7809975936495226</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0.33529999999999999</v>
      </c>
      <c r="GW68">
        <v>0</v>
      </c>
      <c r="GX68">
        <v>0</v>
      </c>
      <c r="GY68">
        <v>0</v>
      </c>
      <c r="GZ68">
        <v>0</v>
      </c>
      <c r="HA68">
        <v>0</v>
      </c>
      <c r="HB68">
        <v>0</v>
      </c>
      <c r="HC68">
        <v>0</v>
      </c>
      <c r="HD68">
        <v>0</v>
      </c>
      <c r="HE68">
        <v>0</v>
      </c>
      <c r="HF68">
        <v>0</v>
      </c>
      <c r="HG68">
        <v>0</v>
      </c>
      <c r="HH68">
        <v>0</v>
      </c>
      <c r="HI68">
        <v>0</v>
      </c>
      <c r="HJ68">
        <v>1.4999999999999999E-2</v>
      </c>
      <c r="HK68">
        <v>0</v>
      </c>
      <c r="HL68">
        <v>0</v>
      </c>
      <c r="HM68">
        <v>0</v>
      </c>
      <c r="HN68">
        <v>0</v>
      </c>
      <c r="HO68">
        <v>0</v>
      </c>
      <c r="HP68">
        <v>81.599999999999994</v>
      </c>
      <c r="HQ68">
        <v>0</v>
      </c>
      <c r="HR68">
        <v>0</v>
      </c>
      <c r="HS68">
        <v>0</v>
      </c>
      <c r="HT68">
        <v>0</v>
      </c>
      <c r="HU68">
        <v>0</v>
      </c>
      <c r="HV68">
        <v>0</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v>
      </c>
      <c r="KG68">
        <v>0</v>
      </c>
      <c r="KH68">
        <v>0</v>
      </c>
      <c r="KI68">
        <v>0</v>
      </c>
      <c r="KJ68">
        <v>0</v>
      </c>
      <c r="KK68">
        <v>0</v>
      </c>
      <c r="KL68">
        <v>0</v>
      </c>
      <c r="KM68">
        <v>0</v>
      </c>
      <c r="KN68">
        <v>0</v>
      </c>
      <c r="KO68">
        <v>0</v>
      </c>
      <c r="KP68">
        <v>0</v>
      </c>
      <c r="KQ68">
        <v>0</v>
      </c>
      <c r="KR68">
        <v>0</v>
      </c>
      <c r="KS68">
        <v>0</v>
      </c>
      <c r="KT68">
        <v>0</v>
      </c>
      <c r="KU68">
        <v>0</v>
      </c>
      <c r="KV68">
        <v>0</v>
      </c>
      <c r="KW68">
        <v>0</v>
      </c>
      <c r="KX68">
        <v>0</v>
      </c>
      <c r="KY68">
        <v>0</v>
      </c>
      <c r="KZ68">
        <v>0</v>
      </c>
      <c r="LA68">
        <v>0</v>
      </c>
      <c r="LB68">
        <v>0</v>
      </c>
      <c r="LC68">
        <v>0</v>
      </c>
      <c r="LD68">
        <v>0</v>
      </c>
      <c r="LE68">
        <v>0</v>
      </c>
      <c r="LF68">
        <v>0</v>
      </c>
      <c r="LG68">
        <v>0</v>
      </c>
      <c r="LH68">
        <v>0</v>
      </c>
      <c r="LI68">
        <v>0.96699999999999997</v>
      </c>
      <c r="LJ68">
        <v>0.7971264367816091</v>
      </c>
      <c r="LK68">
        <v>0</v>
      </c>
      <c r="LL68">
        <v>0</v>
      </c>
      <c r="LM68">
        <v>1</v>
      </c>
      <c r="LN68">
        <v>0.95</v>
      </c>
      <c r="LO68">
        <v>0</v>
      </c>
      <c r="LP68">
        <v>1</v>
      </c>
      <c r="LQ68">
        <v>0.78</v>
      </c>
      <c r="LR68">
        <v>0</v>
      </c>
      <c r="LS68">
        <v>6.6834963768115943E-2</v>
      </c>
      <c r="LT68">
        <v>0</v>
      </c>
    </row>
    <row r="69" spans="1:332" ht="15" customHeight="1">
      <c r="A69" t="str">
        <v>CDM AMS II G</v>
      </c>
      <c r="B69" t="str">
        <v>AMS-II.G. ver. 3</v>
      </c>
      <c r="C69">
        <v>5342</v>
      </c>
      <c r="D69" t="str">
        <v>PoA 5342 CPA11</v>
      </c>
      <c r="E69" t="str">
        <v>MR1</v>
      </c>
      <c r="F69" t="str">
        <v>Domestic (2018)</v>
      </c>
      <c r="G69">
        <v>283</v>
      </c>
      <c r="H69" t="str">
        <v>firewood</v>
      </c>
      <c r="I69">
        <v>283</v>
      </c>
      <c r="J69">
        <v>0.39803094233473979</v>
      </c>
      <c r="K69">
        <v>0</v>
      </c>
      <c r="L69" t="str">
        <v>cdm_imp_firewood</v>
      </c>
      <c r="M69">
        <v>1</v>
      </c>
      <c r="N69" t="str">
        <v>Sub-Saharan Africa</v>
      </c>
      <c r="O69" t="str">
        <v>Nigeria</v>
      </c>
      <c r="P69" t="str">
        <v>Nigeria tot</v>
      </c>
      <c r="Q69">
        <v>4.7</v>
      </c>
      <c r="R69">
        <v>0.93</v>
      </c>
      <c r="S69">
        <v>0</v>
      </c>
      <c r="T69">
        <v>0.39</v>
      </c>
      <c r="U69">
        <v>711</v>
      </c>
      <c r="V69">
        <v>0</v>
      </c>
      <c r="W69">
        <v>87</v>
      </c>
      <c r="X69">
        <v>0</v>
      </c>
      <c r="Y69">
        <v>61857</v>
      </c>
      <c r="Z69">
        <v>1</v>
      </c>
      <c r="AA69">
        <v>0</v>
      </c>
      <c r="AB69">
        <v>0</v>
      </c>
      <c r="AC69">
        <v>0</v>
      </c>
      <c r="AD69">
        <v>0</v>
      </c>
      <c r="AE69">
        <v>0</v>
      </c>
      <c r="AF69">
        <v>0</v>
      </c>
      <c r="AG69">
        <v>0</v>
      </c>
      <c r="AH69">
        <v>0</v>
      </c>
      <c r="AI69">
        <v>0</v>
      </c>
      <c r="AJ69">
        <v>0</v>
      </c>
      <c r="AK69">
        <v>0</v>
      </c>
      <c r="AL69">
        <v>0</v>
      </c>
      <c r="AM69">
        <v>0</v>
      </c>
      <c r="AN69">
        <v>13.726027397260275</v>
      </c>
      <c r="AO69">
        <v>0</v>
      </c>
      <c r="AP69">
        <v>0</v>
      </c>
      <c r="AQ69">
        <v>0</v>
      </c>
      <c r="AR69">
        <v>0</v>
      </c>
      <c r="AS69">
        <v>0</v>
      </c>
      <c r="AT69">
        <v>0</v>
      </c>
      <c r="AU69">
        <v>0</v>
      </c>
      <c r="AV69">
        <v>0</v>
      </c>
      <c r="AW69">
        <v>0</v>
      </c>
      <c r="AX69">
        <v>0</v>
      </c>
      <c r="AY69">
        <v>0</v>
      </c>
      <c r="AZ69">
        <v>0</v>
      </c>
      <c r="BA69">
        <v>0</v>
      </c>
      <c r="BB69">
        <v>0</v>
      </c>
      <c r="BC69">
        <v>0</v>
      </c>
      <c r="BD69">
        <v>0.106</v>
      </c>
      <c r="BE69">
        <v>0</v>
      </c>
      <c r="BF69">
        <v>0</v>
      </c>
      <c r="BG69">
        <v>0</v>
      </c>
      <c r="BH69">
        <v>0</v>
      </c>
      <c r="BI69">
        <v>0</v>
      </c>
      <c r="BJ69">
        <v>0</v>
      </c>
      <c r="BK69">
        <v>0</v>
      </c>
      <c r="BL69">
        <v>0</v>
      </c>
      <c r="BM69">
        <v>0</v>
      </c>
      <c r="BN69">
        <v>0</v>
      </c>
      <c r="BO69">
        <v>0</v>
      </c>
      <c r="BP69">
        <v>0</v>
      </c>
      <c r="BQ69">
        <v>0</v>
      </c>
      <c r="BR69">
        <v>1.4999999999999999E-2</v>
      </c>
      <c r="BS69">
        <v>0</v>
      </c>
      <c r="BT69">
        <v>0</v>
      </c>
      <c r="BU69">
        <v>0</v>
      </c>
      <c r="BV69">
        <v>0</v>
      </c>
      <c r="BW69">
        <v>0</v>
      </c>
      <c r="BX69">
        <v>81.599999999999994</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1</v>
      </c>
      <c r="FS69">
        <v>0</v>
      </c>
      <c r="FT69">
        <v>0</v>
      </c>
      <c r="FU69">
        <v>0</v>
      </c>
      <c r="FV69">
        <v>0</v>
      </c>
      <c r="FW69">
        <v>0</v>
      </c>
      <c r="FX69">
        <v>0</v>
      </c>
      <c r="FY69">
        <v>4.9623427834569886</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0.29320000000000002</v>
      </c>
      <c r="GV69">
        <v>0</v>
      </c>
      <c r="GW69">
        <v>0</v>
      </c>
      <c r="GX69">
        <v>0</v>
      </c>
      <c r="GY69">
        <v>0</v>
      </c>
      <c r="GZ69">
        <v>0</v>
      </c>
      <c r="HA69">
        <v>0</v>
      </c>
      <c r="HB69">
        <v>0</v>
      </c>
      <c r="HC69">
        <v>0</v>
      </c>
      <c r="HD69">
        <v>0</v>
      </c>
      <c r="HE69">
        <v>0</v>
      </c>
      <c r="HF69">
        <v>0</v>
      </c>
      <c r="HG69">
        <v>0</v>
      </c>
      <c r="HH69">
        <v>0</v>
      </c>
      <c r="HI69">
        <v>1.4999999999999999E-2</v>
      </c>
      <c r="HJ69">
        <v>0</v>
      </c>
      <c r="HK69">
        <v>0</v>
      </c>
      <c r="HL69">
        <v>0</v>
      </c>
      <c r="HM69">
        <v>0</v>
      </c>
      <c r="HN69">
        <v>0</v>
      </c>
      <c r="HO69">
        <v>81.599999999999994</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0</v>
      </c>
      <c r="JR69">
        <v>0</v>
      </c>
      <c r="JS69">
        <v>0</v>
      </c>
      <c r="JT69">
        <v>0</v>
      </c>
      <c r="JU69">
        <v>0</v>
      </c>
      <c r="JV69">
        <v>0</v>
      </c>
      <c r="JW69">
        <v>0</v>
      </c>
      <c r="JX69">
        <v>0</v>
      </c>
      <c r="JY69">
        <v>0</v>
      </c>
      <c r="JZ69">
        <v>0</v>
      </c>
      <c r="KA69">
        <v>0</v>
      </c>
      <c r="KB69">
        <v>0</v>
      </c>
      <c r="KC69">
        <v>0</v>
      </c>
      <c r="KD69">
        <v>0</v>
      </c>
      <c r="KE69">
        <v>0</v>
      </c>
      <c r="KF69">
        <v>0</v>
      </c>
      <c r="KG69">
        <v>0</v>
      </c>
      <c r="KH69">
        <v>0</v>
      </c>
      <c r="KI69">
        <v>0</v>
      </c>
      <c r="KJ69">
        <v>0</v>
      </c>
      <c r="KK69">
        <v>0</v>
      </c>
      <c r="KL69">
        <v>0</v>
      </c>
      <c r="KM69">
        <v>0</v>
      </c>
      <c r="KN69">
        <v>0</v>
      </c>
      <c r="KO69">
        <v>0</v>
      </c>
      <c r="KP69">
        <v>0</v>
      </c>
      <c r="KQ69">
        <v>0</v>
      </c>
      <c r="KR69">
        <v>0</v>
      </c>
      <c r="KS69">
        <v>0</v>
      </c>
      <c r="KT69">
        <v>0</v>
      </c>
      <c r="KU69">
        <v>0</v>
      </c>
      <c r="KV69">
        <v>0</v>
      </c>
      <c r="KW69">
        <v>0</v>
      </c>
      <c r="KX69">
        <v>0</v>
      </c>
      <c r="KY69">
        <v>0</v>
      </c>
      <c r="KZ69">
        <v>0</v>
      </c>
      <c r="LA69">
        <v>0</v>
      </c>
      <c r="LB69">
        <v>0</v>
      </c>
      <c r="LC69">
        <v>0</v>
      </c>
      <c r="LD69">
        <v>0</v>
      </c>
      <c r="LE69">
        <v>0</v>
      </c>
      <c r="LF69">
        <v>0</v>
      </c>
      <c r="LG69">
        <v>0</v>
      </c>
      <c r="LH69">
        <v>0</v>
      </c>
      <c r="LI69">
        <v>1</v>
      </c>
      <c r="LJ69">
        <v>0.50344827586206897</v>
      </c>
      <c r="LK69">
        <v>0</v>
      </c>
      <c r="LL69">
        <v>0</v>
      </c>
      <c r="LM69">
        <v>1</v>
      </c>
      <c r="LN69">
        <v>0.95</v>
      </c>
      <c r="LO69">
        <v>0</v>
      </c>
      <c r="LP69">
        <v>1</v>
      </c>
      <c r="LQ69">
        <v>0.78</v>
      </c>
      <c r="LR69">
        <v>0</v>
      </c>
      <c r="LS69">
        <v>3.6840119760479038E-2</v>
      </c>
      <c r="LT69">
        <v>0</v>
      </c>
    </row>
    <row r="70" spans="1:332" ht="15" customHeight="1">
      <c r="A70" t="str">
        <v>CDM AMS II G</v>
      </c>
      <c r="B70" t="str">
        <v>AMS-II.G. ver. 3</v>
      </c>
      <c r="C70">
        <v>5342</v>
      </c>
      <c r="D70" t="str">
        <v>PoA 5342 CPA11</v>
      </c>
      <c r="E70" t="str">
        <v>MR1</v>
      </c>
      <c r="F70" t="str">
        <v>Domestic (2018)</v>
      </c>
      <c r="G70">
        <v>1087</v>
      </c>
      <c r="H70" t="str">
        <v>charcoal</v>
      </c>
      <c r="I70">
        <v>1087</v>
      </c>
      <c r="J70">
        <v>0.68193224592220825</v>
      </c>
      <c r="K70">
        <v>0</v>
      </c>
      <c r="L70" t="str">
        <v>cdm_imp_charcoal</v>
      </c>
      <c r="M70">
        <v>1</v>
      </c>
      <c r="N70" t="str">
        <v>Sub-Saharan Africa</v>
      </c>
      <c r="O70" t="str">
        <v>Nigeria</v>
      </c>
      <c r="P70" t="str">
        <v>Nigeria tot</v>
      </c>
      <c r="Q70">
        <v>4.7</v>
      </c>
      <c r="R70">
        <v>0.93</v>
      </c>
      <c r="S70">
        <v>0</v>
      </c>
      <c r="T70">
        <v>0.39</v>
      </c>
      <c r="U70">
        <v>1594</v>
      </c>
      <c r="V70">
        <v>0</v>
      </c>
      <c r="W70">
        <v>87</v>
      </c>
      <c r="X70">
        <v>0</v>
      </c>
      <c r="Y70">
        <v>138678</v>
      </c>
      <c r="Z70">
        <v>0</v>
      </c>
      <c r="AA70">
        <v>1</v>
      </c>
      <c r="AB70">
        <v>0</v>
      </c>
      <c r="AC70">
        <v>0</v>
      </c>
      <c r="AD70">
        <v>0</v>
      </c>
      <c r="AE70">
        <v>0</v>
      </c>
      <c r="AF70">
        <v>0</v>
      </c>
      <c r="AG70">
        <v>0</v>
      </c>
      <c r="AH70">
        <v>0</v>
      </c>
      <c r="AI70">
        <v>0</v>
      </c>
      <c r="AJ70">
        <v>0</v>
      </c>
      <c r="AK70">
        <v>0</v>
      </c>
      <c r="AL70">
        <v>0</v>
      </c>
      <c r="AM70">
        <v>0</v>
      </c>
      <c r="AN70">
        <v>0</v>
      </c>
      <c r="AO70">
        <v>15.123287671232877</v>
      </c>
      <c r="AP70">
        <v>0</v>
      </c>
      <c r="AQ70">
        <v>0</v>
      </c>
      <c r="AR70">
        <v>0</v>
      </c>
      <c r="AS70">
        <v>0</v>
      </c>
      <c r="AT70">
        <v>0</v>
      </c>
      <c r="AU70">
        <v>0</v>
      </c>
      <c r="AV70">
        <v>0</v>
      </c>
      <c r="AW70">
        <v>0</v>
      </c>
      <c r="AX70">
        <v>0</v>
      </c>
      <c r="AY70">
        <v>0</v>
      </c>
      <c r="AZ70">
        <v>0</v>
      </c>
      <c r="BA70">
        <v>0</v>
      </c>
      <c r="BB70">
        <v>0</v>
      </c>
      <c r="BC70">
        <v>0</v>
      </c>
      <c r="BD70">
        <v>0</v>
      </c>
      <c r="BE70">
        <v>0.106</v>
      </c>
      <c r="BF70">
        <v>0</v>
      </c>
      <c r="BG70">
        <v>0</v>
      </c>
      <c r="BH70">
        <v>0</v>
      </c>
      <c r="BI70">
        <v>0</v>
      </c>
      <c r="BJ70">
        <v>0</v>
      </c>
      <c r="BK70">
        <v>0</v>
      </c>
      <c r="BL70">
        <v>0</v>
      </c>
      <c r="BM70">
        <v>0</v>
      </c>
      <c r="BN70">
        <v>0</v>
      </c>
      <c r="BO70">
        <v>0</v>
      </c>
      <c r="BP70">
        <v>0</v>
      </c>
      <c r="BQ70">
        <v>0</v>
      </c>
      <c r="BR70">
        <v>0</v>
      </c>
      <c r="BS70">
        <v>1.4999999999999999E-2</v>
      </c>
      <c r="BT70">
        <v>0</v>
      </c>
      <c r="BU70">
        <v>0</v>
      </c>
      <c r="BV70">
        <v>0</v>
      </c>
      <c r="BW70">
        <v>0</v>
      </c>
      <c r="BX70">
        <v>0</v>
      </c>
      <c r="BY70">
        <v>81.599999999999994</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1</v>
      </c>
      <c r="FT70">
        <v>0</v>
      </c>
      <c r="FU70">
        <v>0</v>
      </c>
      <c r="FV70">
        <v>0</v>
      </c>
      <c r="FW70">
        <v>0</v>
      </c>
      <c r="FX70">
        <v>0</v>
      </c>
      <c r="FY70">
        <v>0</v>
      </c>
      <c r="FZ70">
        <v>4.7809975936495226</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0.33529999999999999</v>
      </c>
      <c r="GW70">
        <v>0</v>
      </c>
      <c r="GX70">
        <v>0</v>
      </c>
      <c r="GY70">
        <v>0</v>
      </c>
      <c r="GZ70">
        <v>0</v>
      </c>
      <c r="HA70">
        <v>0</v>
      </c>
      <c r="HB70">
        <v>0</v>
      </c>
      <c r="HC70">
        <v>0</v>
      </c>
      <c r="HD70">
        <v>0</v>
      </c>
      <c r="HE70">
        <v>0</v>
      </c>
      <c r="HF70">
        <v>0</v>
      </c>
      <c r="HG70">
        <v>0</v>
      </c>
      <c r="HH70">
        <v>0</v>
      </c>
      <c r="HI70">
        <v>0</v>
      </c>
      <c r="HJ70">
        <v>1.4999999999999999E-2</v>
      </c>
      <c r="HK70">
        <v>0</v>
      </c>
      <c r="HL70">
        <v>0</v>
      </c>
      <c r="HM70">
        <v>0</v>
      </c>
      <c r="HN70">
        <v>0</v>
      </c>
      <c r="HO70">
        <v>0</v>
      </c>
      <c r="HP70">
        <v>81.599999999999994</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0</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v>
      </c>
      <c r="LI70">
        <v>0.96699999999999997</v>
      </c>
      <c r="LJ70">
        <v>0.7971264367816091</v>
      </c>
      <c r="LK70">
        <v>0</v>
      </c>
      <c r="LL70">
        <v>0</v>
      </c>
      <c r="LM70">
        <v>1</v>
      </c>
      <c r="LN70">
        <v>0.95</v>
      </c>
      <c r="LO70">
        <v>0</v>
      </c>
      <c r="LP70">
        <v>1</v>
      </c>
      <c r="LQ70">
        <v>0.78</v>
      </c>
      <c r="LR70">
        <v>0</v>
      </c>
      <c r="LS70">
        <v>6.6834963768115943E-2</v>
      </c>
      <c r="LT70">
        <v>0</v>
      </c>
    </row>
    <row r="71" spans="1:332" ht="15" customHeight="1">
      <c r="A71" t="str">
        <v>CDM AMS II G</v>
      </c>
      <c r="B71" t="str">
        <v>AMS-II.G. ver. 3</v>
      </c>
      <c r="C71">
        <v>5342</v>
      </c>
      <c r="D71" t="str">
        <v>PoA 5342 CPA10</v>
      </c>
      <c r="E71" t="str">
        <v>MR1</v>
      </c>
      <c r="F71" t="str">
        <v>Domestic (2018)</v>
      </c>
      <c r="G71">
        <v>396</v>
      </c>
      <c r="H71" t="str">
        <v>firewood</v>
      </c>
      <c r="I71">
        <v>396</v>
      </c>
      <c r="J71">
        <v>0.40951396070320578</v>
      </c>
      <c r="K71">
        <v>0</v>
      </c>
      <c r="L71" t="str">
        <v>cdm_imp_firewood</v>
      </c>
      <c r="M71">
        <v>1</v>
      </c>
      <c r="N71" t="str">
        <v>Sub-Saharan Africa</v>
      </c>
      <c r="O71" t="str">
        <v>Nigeria</v>
      </c>
      <c r="P71" t="str">
        <v>Nigeria tot</v>
      </c>
      <c r="Q71">
        <v>4.7</v>
      </c>
      <c r="R71">
        <v>0.93</v>
      </c>
      <c r="S71">
        <v>0</v>
      </c>
      <c r="T71">
        <v>0.39</v>
      </c>
      <c r="U71">
        <v>967</v>
      </c>
      <c r="V71">
        <v>0</v>
      </c>
      <c r="W71">
        <v>87</v>
      </c>
      <c r="X71">
        <v>0</v>
      </c>
      <c r="Y71">
        <v>84129</v>
      </c>
      <c r="Z71">
        <v>1</v>
      </c>
      <c r="AA71">
        <v>0</v>
      </c>
      <c r="AB71">
        <v>0</v>
      </c>
      <c r="AC71">
        <v>0</v>
      </c>
      <c r="AD71">
        <v>0</v>
      </c>
      <c r="AE71">
        <v>0</v>
      </c>
      <c r="AF71">
        <v>0</v>
      </c>
      <c r="AG71">
        <v>0</v>
      </c>
      <c r="AH71">
        <v>0</v>
      </c>
      <c r="AI71">
        <v>0</v>
      </c>
      <c r="AJ71">
        <v>0</v>
      </c>
      <c r="AK71">
        <v>0</v>
      </c>
      <c r="AL71">
        <v>0</v>
      </c>
      <c r="AM71">
        <v>0</v>
      </c>
      <c r="AN71">
        <v>13.726027397260275</v>
      </c>
      <c r="AO71">
        <v>0</v>
      </c>
      <c r="AP71">
        <v>0</v>
      </c>
      <c r="AQ71">
        <v>0</v>
      </c>
      <c r="AR71">
        <v>0</v>
      </c>
      <c r="AS71">
        <v>0</v>
      </c>
      <c r="AT71">
        <v>0</v>
      </c>
      <c r="AU71">
        <v>0</v>
      </c>
      <c r="AV71">
        <v>0</v>
      </c>
      <c r="AW71">
        <v>0</v>
      </c>
      <c r="AX71">
        <v>0</v>
      </c>
      <c r="AY71">
        <v>0</v>
      </c>
      <c r="AZ71">
        <v>0</v>
      </c>
      <c r="BA71">
        <v>0</v>
      </c>
      <c r="BB71">
        <v>0</v>
      </c>
      <c r="BC71">
        <v>0</v>
      </c>
      <c r="BD71">
        <v>0.106</v>
      </c>
      <c r="BE71">
        <v>0</v>
      </c>
      <c r="BF71">
        <v>0</v>
      </c>
      <c r="BG71">
        <v>0</v>
      </c>
      <c r="BH71">
        <v>0</v>
      </c>
      <c r="BI71">
        <v>0</v>
      </c>
      <c r="BJ71">
        <v>0</v>
      </c>
      <c r="BK71">
        <v>0</v>
      </c>
      <c r="BL71">
        <v>0</v>
      </c>
      <c r="BM71">
        <v>0</v>
      </c>
      <c r="BN71">
        <v>0</v>
      </c>
      <c r="BO71">
        <v>0</v>
      </c>
      <c r="BP71">
        <v>0</v>
      </c>
      <c r="BQ71">
        <v>0</v>
      </c>
      <c r="BR71">
        <v>1.4999999999999999E-2</v>
      </c>
      <c r="BS71">
        <v>0</v>
      </c>
      <c r="BT71">
        <v>0</v>
      </c>
      <c r="BU71">
        <v>0</v>
      </c>
      <c r="BV71">
        <v>0</v>
      </c>
      <c r="BW71">
        <v>0</v>
      </c>
      <c r="BX71">
        <v>81.599999999999994</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1</v>
      </c>
      <c r="FS71">
        <v>0</v>
      </c>
      <c r="FT71">
        <v>0</v>
      </c>
      <c r="FU71">
        <v>0</v>
      </c>
      <c r="FV71">
        <v>0</v>
      </c>
      <c r="FW71">
        <v>0</v>
      </c>
      <c r="FX71">
        <v>0</v>
      </c>
      <c r="FY71">
        <v>4.9623427834569886</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0.29320000000000002</v>
      </c>
      <c r="GV71">
        <v>0</v>
      </c>
      <c r="GW71">
        <v>0</v>
      </c>
      <c r="GX71">
        <v>0</v>
      </c>
      <c r="GY71">
        <v>0</v>
      </c>
      <c r="GZ71">
        <v>0</v>
      </c>
      <c r="HA71">
        <v>0</v>
      </c>
      <c r="HB71">
        <v>0</v>
      </c>
      <c r="HC71">
        <v>0</v>
      </c>
      <c r="HD71">
        <v>0</v>
      </c>
      <c r="HE71">
        <v>0</v>
      </c>
      <c r="HF71">
        <v>0</v>
      </c>
      <c r="HG71">
        <v>0</v>
      </c>
      <c r="HH71">
        <v>0</v>
      </c>
      <c r="HI71">
        <v>1.4999999999999999E-2</v>
      </c>
      <c r="HJ71">
        <v>0</v>
      </c>
      <c r="HK71">
        <v>0</v>
      </c>
      <c r="HL71">
        <v>0</v>
      </c>
      <c r="HM71">
        <v>0</v>
      </c>
      <c r="HN71">
        <v>0</v>
      </c>
      <c r="HO71">
        <v>81.599999999999994</v>
      </c>
      <c r="HP71">
        <v>0</v>
      </c>
      <c r="HQ71">
        <v>0</v>
      </c>
      <c r="HR71">
        <v>0</v>
      </c>
      <c r="HS71">
        <v>0</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0</v>
      </c>
      <c r="JH71">
        <v>0</v>
      </c>
      <c r="JI71">
        <v>0</v>
      </c>
      <c r="JJ71">
        <v>0</v>
      </c>
      <c r="JK71">
        <v>0</v>
      </c>
      <c r="JL71">
        <v>0</v>
      </c>
      <c r="JM71">
        <v>0</v>
      </c>
      <c r="JN71">
        <v>0</v>
      </c>
      <c r="JO71">
        <v>0</v>
      </c>
      <c r="JP71">
        <v>0</v>
      </c>
      <c r="JQ71">
        <v>0</v>
      </c>
      <c r="JR71">
        <v>0</v>
      </c>
      <c r="JS71">
        <v>0</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0</v>
      </c>
      <c r="KX71">
        <v>0</v>
      </c>
      <c r="KY71">
        <v>0</v>
      </c>
      <c r="KZ71">
        <v>0</v>
      </c>
      <c r="LA71">
        <v>0</v>
      </c>
      <c r="LB71">
        <v>0</v>
      </c>
      <c r="LC71">
        <v>0</v>
      </c>
      <c r="LD71">
        <v>0</v>
      </c>
      <c r="LE71">
        <v>0</v>
      </c>
      <c r="LF71">
        <v>0</v>
      </c>
      <c r="LG71">
        <v>0</v>
      </c>
      <c r="LH71">
        <v>0</v>
      </c>
      <c r="LI71">
        <v>1</v>
      </c>
      <c r="LJ71">
        <v>0.50344827586206897</v>
      </c>
      <c r="LK71">
        <v>0</v>
      </c>
      <c r="LL71">
        <v>0</v>
      </c>
      <c r="LM71">
        <v>1</v>
      </c>
      <c r="LN71">
        <v>0.95</v>
      </c>
      <c r="LO71">
        <v>0</v>
      </c>
      <c r="LP71">
        <v>1</v>
      </c>
      <c r="LQ71">
        <v>0.78</v>
      </c>
      <c r="LR71">
        <v>0</v>
      </c>
      <c r="LS71">
        <v>3.6840119760479038E-2</v>
      </c>
      <c r="LT71">
        <v>0</v>
      </c>
    </row>
    <row r="72" spans="1:332" ht="15" customHeight="1">
      <c r="A72" t="str">
        <v>CDM AMS II G</v>
      </c>
      <c r="B72" t="str">
        <v>AMS-II.G. ver. 3</v>
      </c>
      <c r="C72">
        <v>5342</v>
      </c>
      <c r="D72" t="str">
        <v>PoA 5342 CPA10</v>
      </c>
      <c r="E72" t="str">
        <v>MR1</v>
      </c>
      <c r="F72" t="str">
        <v>Domestic (2018)</v>
      </c>
      <c r="G72">
        <v>1695</v>
      </c>
      <c r="H72" t="str">
        <v>charcoal</v>
      </c>
      <c r="I72">
        <v>1695</v>
      </c>
      <c r="J72">
        <v>0.68679092382495943</v>
      </c>
      <c r="K72">
        <v>0</v>
      </c>
      <c r="L72" t="str">
        <v>cdm_imp_charcoal</v>
      </c>
      <c r="M72">
        <v>1</v>
      </c>
      <c r="N72" t="str">
        <v>Sub-Saharan Africa</v>
      </c>
      <c r="O72" t="str">
        <v>Nigeria</v>
      </c>
      <c r="P72" t="str">
        <v>Nigeria tot</v>
      </c>
      <c r="Q72">
        <v>4.7</v>
      </c>
      <c r="R72">
        <v>0.93</v>
      </c>
      <c r="S72">
        <v>0</v>
      </c>
      <c r="T72">
        <v>0.39</v>
      </c>
      <c r="U72">
        <v>2468</v>
      </c>
      <c r="V72">
        <v>0</v>
      </c>
      <c r="W72">
        <v>87</v>
      </c>
      <c r="X72">
        <v>0</v>
      </c>
      <c r="Y72">
        <v>214716</v>
      </c>
      <c r="Z72">
        <v>0</v>
      </c>
      <c r="AA72">
        <v>1</v>
      </c>
      <c r="AB72">
        <v>0</v>
      </c>
      <c r="AC72">
        <v>0</v>
      </c>
      <c r="AD72">
        <v>0</v>
      </c>
      <c r="AE72">
        <v>0</v>
      </c>
      <c r="AF72">
        <v>0</v>
      </c>
      <c r="AG72">
        <v>0</v>
      </c>
      <c r="AH72">
        <v>0</v>
      </c>
      <c r="AI72">
        <v>0</v>
      </c>
      <c r="AJ72">
        <v>0</v>
      </c>
      <c r="AK72">
        <v>0</v>
      </c>
      <c r="AL72">
        <v>0</v>
      </c>
      <c r="AM72">
        <v>0</v>
      </c>
      <c r="AN72">
        <v>0</v>
      </c>
      <c r="AO72">
        <v>15.123287671232877</v>
      </c>
      <c r="AP72">
        <v>0</v>
      </c>
      <c r="AQ72">
        <v>0</v>
      </c>
      <c r="AR72">
        <v>0</v>
      </c>
      <c r="AS72">
        <v>0</v>
      </c>
      <c r="AT72">
        <v>0</v>
      </c>
      <c r="AU72">
        <v>0</v>
      </c>
      <c r="AV72">
        <v>0</v>
      </c>
      <c r="AW72">
        <v>0</v>
      </c>
      <c r="AX72">
        <v>0</v>
      </c>
      <c r="AY72">
        <v>0</v>
      </c>
      <c r="AZ72">
        <v>0</v>
      </c>
      <c r="BA72">
        <v>0</v>
      </c>
      <c r="BB72">
        <v>0</v>
      </c>
      <c r="BC72">
        <v>0</v>
      </c>
      <c r="BD72">
        <v>0</v>
      </c>
      <c r="BE72">
        <v>0.106</v>
      </c>
      <c r="BF72">
        <v>0</v>
      </c>
      <c r="BG72">
        <v>0</v>
      </c>
      <c r="BH72">
        <v>0</v>
      </c>
      <c r="BI72">
        <v>0</v>
      </c>
      <c r="BJ72">
        <v>0</v>
      </c>
      <c r="BK72">
        <v>0</v>
      </c>
      <c r="BL72">
        <v>0</v>
      </c>
      <c r="BM72">
        <v>0</v>
      </c>
      <c r="BN72">
        <v>0</v>
      </c>
      <c r="BO72">
        <v>0</v>
      </c>
      <c r="BP72">
        <v>0</v>
      </c>
      <c r="BQ72">
        <v>0</v>
      </c>
      <c r="BR72">
        <v>0</v>
      </c>
      <c r="BS72">
        <v>1.4999999999999999E-2</v>
      </c>
      <c r="BT72">
        <v>0</v>
      </c>
      <c r="BU72">
        <v>0</v>
      </c>
      <c r="BV72">
        <v>0</v>
      </c>
      <c r="BW72">
        <v>0</v>
      </c>
      <c r="BX72">
        <v>0</v>
      </c>
      <c r="BY72">
        <v>81.599999999999994</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1</v>
      </c>
      <c r="FT72">
        <v>0</v>
      </c>
      <c r="FU72">
        <v>0</v>
      </c>
      <c r="FV72">
        <v>0</v>
      </c>
      <c r="FW72">
        <v>0</v>
      </c>
      <c r="FX72">
        <v>0</v>
      </c>
      <c r="FY72">
        <v>0</v>
      </c>
      <c r="FZ72">
        <v>4.7809975936495226</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0.33529999999999999</v>
      </c>
      <c r="GW72">
        <v>0</v>
      </c>
      <c r="GX72">
        <v>0</v>
      </c>
      <c r="GY72">
        <v>0</v>
      </c>
      <c r="GZ72">
        <v>0</v>
      </c>
      <c r="HA72">
        <v>0</v>
      </c>
      <c r="HB72">
        <v>0</v>
      </c>
      <c r="HC72">
        <v>0</v>
      </c>
      <c r="HD72">
        <v>0</v>
      </c>
      <c r="HE72">
        <v>0</v>
      </c>
      <c r="HF72">
        <v>0</v>
      </c>
      <c r="HG72">
        <v>0</v>
      </c>
      <c r="HH72">
        <v>0</v>
      </c>
      <c r="HI72">
        <v>0</v>
      </c>
      <c r="HJ72">
        <v>1.4999999999999999E-2</v>
      </c>
      <c r="HK72">
        <v>0</v>
      </c>
      <c r="HL72">
        <v>0</v>
      </c>
      <c r="HM72">
        <v>0</v>
      </c>
      <c r="HN72">
        <v>0</v>
      </c>
      <c r="HO72">
        <v>0</v>
      </c>
      <c r="HP72">
        <v>81.599999999999994</v>
      </c>
      <c r="HQ72">
        <v>0</v>
      </c>
      <c r="HR72">
        <v>0</v>
      </c>
      <c r="HS72">
        <v>0</v>
      </c>
      <c r="HT72">
        <v>0</v>
      </c>
      <c r="HU72">
        <v>0</v>
      </c>
      <c r="HV72">
        <v>0</v>
      </c>
      <c r="HW72">
        <v>0</v>
      </c>
      <c r="HX72">
        <v>0</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0</v>
      </c>
      <c r="IY72">
        <v>0</v>
      </c>
      <c r="IZ72">
        <v>0</v>
      </c>
      <c r="JA72">
        <v>0</v>
      </c>
      <c r="JB72">
        <v>0</v>
      </c>
      <c r="JC72">
        <v>0</v>
      </c>
      <c r="JD72">
        <v>0</v>
      </c>
      <c r="JE72">
        <v>0</v>
      </c>
      <c r="JF72">
        <v>0</v>
      </c>
      <c r="JG72">
        <v>0</v>
      </c>
      <c r="JH72">
        <v>0</v>
      </c>
      <c r="JI72">
        <v>0</v>
      </c>
      <c r="JJ72">
        <v>0</v>
      </c>
      <c r="JK72">
        <v>0</v>
      </c>
      <c r="JL72">
        <v>0</v>
      </c>
      <c r="JM72">
        <v>0</v>
      </c>
      <c r="JN72">
        <v>0</v>
      </c>
      <c r="JO72">
        <v>0</v>
      </c>
      <c r="JP72">
        <v>0</v>
      </c>
      <c r="JQ72">
        <v>0</v>
      </c>
      <c r="JR72">
        <v>0</v>
      </c>
      <c r="JS72">
        <v>0</v>
      </c>
      <c r="JT72">
        <v>0</v>
      </c>
      <c r="JU72">
        <v>0</v>
      </c>
      <c r="JV72">
        <v>0</v>
      </c>
      <c r="JW72">
        <v>0</v>
      </c>
      <c r="JX72">
        <v>0</v>
      </c>
      <c r="JY72">
        <v>0</v>
      </c>
      <c r="JZ72">
        <v>0</v>
      </c>
      <c r="KA72">
        <v>0</v>
      </c>
      <c r="KB72">
        <v>0</v>
      </c>
      <c r="KC72">
        <v>0</v>
      </c>
      <c r="KD72">
        <v>0</v>
      </c>
      <c r="KE72">
        <v>0</v>
      </c>
      <c r="KF72">
        <v>0</v>
      </c>
      <c r="KG72">
        <v>0</v>
      </c>
      <c r="KH72">
        <v>0</v>
      </c>
      <c r="KI72">
        <v>0</v>
      </c>
      <c r="KJ72">
        <v>0</v>
      </c>
      <c r="KK72">
        <v>0</v>
      </c>
      <c r="KL72">
        <v>0</v>
      </c>
      <c r="KM72">
        <v>0</v>
      </c>
      <c r="KN72">
        <v>0</v>
      </c>
      <c r="KO72">
        <v>0</v>
      </c>
      <c r="KP72">
        <v>0</v>
      </c>
      <c r="KQ72">
        <v>0</v>
      </c>
      <c r="KR72">
        <v>0</v>
      </c>
      <c r="KS72">
        <v>0</v>
      </c>
      <c r="KT72">
        <v>0</v>
      </c>
      <c r="KU72">
        <v>0</v>
      </c>
      <c r="KV72">
        <v>0</v>
      </c>
      <c r="KW72">
        <v>0</v>
      </c>
      <c r="KX72">
        <v>0</v>
      </c>
      <c r="KY72">
        <v>0</v>
      </c>
      <c r="KZ72">
        <v>0</v>
      </c>
      <c r="LA72">
        <v>0</v>
      </c>
      <c r="LB72">
        <v>0</v>
      </c>
      <c r="LC72">
        <v>0</v>
      </c>
      <c r="LD72">
        <v>0</v>
      </c>
      <c r="LE72">
        <v>0</v>
      </c>
      <c r="LF72">
        <v>0</v>
      </c>
      <c r="LG72">
        <v>0</v>
      </c>
      <c r="LH72">
        <v>0</v>
      </c>
      <c r="LI72">
        <v>0.96699999999999997</v>
      </c>
      <c r="LJ72">
        <v>0.7971264367816091</v>
      </c>
      <c r="LK72">
        <v>0</v>
      </c>
      <c r="LL72">
        <v>0</v>
      </c>
      <c r="LM72">
        <v>1</v>
      </c>
      <c r="LN72">
        <v>0.95</v>
      </c>
      <c r="LO72">
        <v>0</v>
      </c>
      <c r="LP72">
        <v>1</v>
      </c>
      <c r="LQ72">
        <v>0.78</v>
      </c>
      <c r="LR72">
        <v>0</v>
      </c>
      <c r="LS72">
        <v>6.6834963768115943E-2</v>
      </c>
      <c r="LT72">
        <v>0</v>
      </c>
    </row>
    <row r="73" spans="1:332" ht="15" customHeight="1">
      <c r="A73" t="str">
        <v>CDM AMS II G</v>
      </c>
      <c r="B73" t="str">
        <v>AMS-II.G. ver. 3</v>
      </c>
      <c r="C73">
        <v>5342</v>
      </c>
      <c r="D73" t="str">
        <v>PoA 5342 CPA9</v>
      </c>
      <c r="E73" t="str">
        <v>MR1</v>
      </c>
      <c r="F73" t="str">
        <v>Domestic (2018)</v>
      </c>
      <c r="G73">
        <v>201</v>
      </c>
      <c r="H73" t="str">
        <v>firewood</v>
      </c>
      <c r="I73">
        <v>201</v>
      </c>
      <c r="J73">
        <v>0.21360255047821466</v>
      </c>
      <c r="K73">
        <v>0</v>
      </c>
      <c r="L73" t="str">
        <v>cdm_imp_firewood</v>
      </c>
      <c r="M73">
        <v>0</v>
      </c>
      <c r="N73" t="str">
        <v>Sub-Saharan Africa</v>
      </c>
      <c r="O73" t="str">
        <v>Ghana</v>
      </c>
      <c r="P73" t="str">
        <v>Ghana tot</v>
      </c>
      <c r="Q73">
        <v>3.8</v>
      </c>
      <c r="R73">
        <v>0.99</v>
      </c>
      <c r="S73">
        <v>0</v>
      </c>
      <c r="T73">
        <v>0.33</v>
      </c>
      <c r="U73">
        <v>941</v>
      </c>
      <c r="V73">
        <v>0</v>
      </c>
      <c r="W73">
        <v>80</v>
      </c>
      <c r="X73">
        <v>0</v>
      </c>
      <c r="Y73">
        <v>75280</v>
      </c>
      <c r="Z73">
        <v>1</v>
      </c>
      <c r="AA73">
        <v>0</v>
      </c>
      <c r="AB73">
        <v>0</v>
      </c>
      <c r="AC73">
        <v>0</v>
      </c>
      <c r="AD73">
        <v>0</v>
      </c>
      <c r="AE73">
        <v>0</v>
      </c>
      <c r="AF73">
        <v>0</v>
      </c>
      <c r="AG73">
        <v>0</v>
      </c>
      <c r="AH73">
        <v>0</v>
      </c>
      <c r="AI73">
        <v>0</v>
      </c>
      <c r="AJ73">
        <v>0</v>
      </c>
      <c r="AK73">
        <v>0</v>
      </c>
      <c r="AL73">
        <v>0</v>
      </c>
      <c r="AM73">
        <v>0</v>
      </c>
      <c r="AN73">
        <v>5.2054794520547949</v>
      </c>
      <c r="AO73">
        <v>0</v>
      </c>
      <c r="AP73">
        <v>0</v>
      </c>
      <c r="AQ73">
        <v>0</v>
      </c>
      <c r="AR73">
        <v>0</v>
      </c>
      <c r="AS73">
        <v>0</v>
      </c>
      <c r="AT73">
        <v>0</v>
      </c>
      <c r="AU73">
        <v>0</v>
      </c>
      <c r="AV73">
        <v>0</v>
      </c>
      <c r="AW73">
        <v>0</v>
      </c>
      <c r="AX73">
        <v>0</v>
      </c>
      <c r="AY73">
        <v>0</v>
      </c>
      <c r="AZ73">
        <v>0</v>
      </c>
      <c r="BA73">
        <v>0</v>
      </c>
      <c r="BB73">
        <v>0</v>
      </c>
      <c r="BC73">
        <v>0</v>
      </c>
      <c r="BD73">
        <v>0.10100000000000001</v>
      </c>
      <c r="BE73">
        <v>0</v>
      </c>
      <c r="BF73">
        <v>0</v>
      </c>
      <c r="BG73">
        <v>0</v>
      </c>
      <c r="BH73">
        <v>0</v>
      </c>
      <c r="BI73">
        <v>0</v>
      </c>
      <c r="BJ73">
        <v>0</v>
      </c>
      <c r="BK73">
        <v>0</v>
      </c>
      <c r="BL73">
        <v>0</v>
      </c>
      <c r="BM73">
        <v>0</v>
      </c>
      <c r="BN73">
        <v>0</v>
      </c>
      <c r="BO73">
        <v>0</v>
      </c>
      <c r="BP73">
        <v>0</v>
      </c>
      <c r="BQ73">
        <v>0</v>
      </c>
      <c r="BR73">
        <v>1.4999999999999999E-2</v>
      </c>
      <c r="BS73">
        <v>0</v>
      </c>
      <c r="BT73">
        <v>0</v>
      </c>
      <c r="BU73">
        <v>0</v>
      </c>
      <c r="BV73">
        <v>0</v>
      </c>
      <c r="BW73">
        <v>0</v>
      </c>
      <c r="BX73">
        <v>81.599999999999994</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1</v>
      </c>
      <c r="FS73">
        <v>0</v>
      </c>
      <c r="FT73">
        <v>0</v>
      </c>
      <c r="FU73">
        <v>0</v>
      </c>
      <c r="FV73">
        <v>0</v>
      </c>
      <c r="FW73">
        <v>0</v>
      </c>
      <c r="FX73">
        <v>0</v>
      </c>
      <c r="FY73">
        <v>1.7919339627046158</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v>
      </c>
      <c r="GU73">
        <v>0.29339999999999999</v>
      </c>
      <c r="GV73">
        <v>0</v>
      </c>
      <c r="GW73">
        <v>0</v>
      </c>
      <c r="GX73">
        <v>0</v>
      </c>
      <c r="GY73">
        <v>0</v>
      </c>
      <c r="GZ73">
        <v>0</v>
      </c>
      <c r="HA73">
        <v>0</v>
      </c>
      <c r="HB73">
        <v>0</v>
      </c>
      <c r="HC73">
        <v>0</v>
      </c>
      <c r="HD73">
        <v>0</v>
      </c>
      <c r="HE73">
        <v>0</v>
      </c>
      <c r="HF73">
        <v>0</v>
      </c>
      <c r="HG73">
        <v>0</v>
      </c>
      <c r="HH73">
        <v>0</v>
      </c>
      <c r="HI73">
        <v>1.4999999999999999E-2</v>
      </c>
      <c r="HJ73">
        <v>0</v>
      </c>
      <c r="HK73">
        <v>0</v>
      </c>
      <c r="HL73">
        <v>0</v>
      </c>
      <c r="HM73">
        <v>0</v>
      </c>
      <c r="HN73">
        <v>0</v>
      </c>
      <c r="HO73">
        <v>81.599999999999994</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0</v>
      </c>
      <c r="JF73">
        <v>0</v>
      </c>
      <c r="JG73">
        <v>0</v>
      </c>
      <c r="JH73">
        <v>0</v>
      </c>
      <c r="JI73">
        <v>0</v>
      </c>
      <c r="JJ73">
        <v>0</v>
      </c>
      <c r="JK73">
        <v>0</v>
      </c>
      <c r="JL73">
        <v>0</v>
      </c>
      <c r="JM73">
        <v>0</v>
      </c>
      <c r="JN73">
        <v>0</v>
      </c>
      <c r="JO73">
        <v>0</v>
      </c>
      <c r="JP73">
        <v>0</v>
      </c>
      <c r="JQ73">
        <v>0</v>
      </c>
      <c r="JR73">
        <v>0</v>
      </c>
      <c r="JS73">
        <v>0</v>
      </c>
      <c r="JT73">
        <v>0</v>
      </c>
      <c r="JU73">
        <v>0</v>
      </c>
      <c r="JV73">
        <v>0</v>
      </c>
      <c r="JW73">
        <v>0</v>
      </c>
      <c r="JX73">
        <v>0</v>
      </c>
      <c r="JY73">
        <v>0</v>
      </c>
      <c r="JZ73">
        <v>0</v>
      </c>
      <c r="KA73">
        <v>0</v>
      </c>
      <c r="KB73">
        <v>0</v>
      </c>
      <c r="KC73">
        <v>0</v>
      </c>
      <c r="KD73">
        <v>0</v>
      </c>
      <c r="KE73">
        <v>0</v>
      </c>
      <c r="KF73">
        <v>0</v>
      </c>
      <c r="KG73">
        <v>0</v>
      </c>
      <c r="KH73">
        <v>0</v>
      </c>
      <c r="KI73">
        <v>0</v>
      </c>
      <c r="KJ73">
        <v>0</v>
      </c>
      <c r="KK73">
        <v>0</v>
      </c>
      <c r="KL73">
        <v>0</v>
      </c>
      <c r="KM73">
        <v>0</v>
      </c>
      <c r="KN73">
        <v>0</v>
      </c>
      <c r="KO73">
        <v>0</v>
      </c>
      <c r="KP73">
        <v>0</v>
      </c>
      <c r="KQ73">
        <v>0</v>
      </c>
      <c r="KR73">
        <v>0</v>
      </c>
      <c r="KS73">
        <v>0</v>
      </c>
      <c r="KT73">
        <v>0</v>
      </c>
      <c r="KU73">
        <v>0</v>
      </c>
      <c r="KV73">
        <v>0</v>
      </c>
      <c r="KW73">
        <v>0</v>
      </c>
      <c r="KX73">
        <v>0</v>
      </c>
      <c r="KY73">
        <v>0</v>
      </c>
      <c r="KZ73">
        <v>0</v>
      </c>
      <c r="LA73">
        <v>0</v>
      </c>
      <c r="LB73">
        <v>0</v>
      </c>
      <c r="LC73">
        <v>0</v>
      </c>
      <c r="LD73">
        <v>0</v>
      </c>
      <c r="LE73">
        <v>0</v>
      </c>
      <c r="LF73">
        <v>0</v>
      </c>
      <c r="LG73">
        <v>0</v>
      </c>
      <c r="LH73">
        <v>0</v>
      </c>
      <c r="LI73">
        <v>0.95</v>
      </c>
      <c r="LJ73">
        <v>0.77562500000000001</v>
      </c>
      <c r="LK73">
        <v>0</v>
      </c>
      <c r="LL73">
        <v>0</v>
      </c>
      <c r="LM73">
        <v>1</v>
      </c>
      <c r="LN73">
        <v>0.95</v>
      </c>
      <c r="LO73">
        <v>0</v>
      </c>
      <c r="LP73">
        <v>1</v>
      </c>
      <c r="LQ73">
        <v>0.78</v>
      </c>
      <c r="LR73">
        <v>0</v>
      </c>
      <c r="LS73">
        <v>5.8479532163742659E-2</v>
      </c>
      <c r="LT73">
        <v>0</v>
      </c>
    </row>
    <row r="74" spans="1:332" ht="15" customHeight="1">
      <c r="A74" t="str">
        <v>CDM AMS II G</v>
      </c>
      <c r="B74" t="str">
        <v>AMS-II.G. ver. 3</v>
      </c>
      <c r="C74">
        <v>5342</v>
      </c>
      <c r="D74" t="str">
        <v>PoA 5342 CPA9</v>
      </c>
      <c r="E74" t="str">
        <v>MR1</v>
      </c>
      <c r="F74" t="str">
        <v>Domestic (2018)</v>
      </c>
      <c r="G74">
        <v>563</v>
      </c>
      <c r="H74" t="str">
        <v>charcoal</v>
      </c>
      <c r="I74">
        <v>563</v>
      </c>
      <c r="J74">
        <v>0.51368613138686137</v>
      </c>
      <c r="K74">
        <v>0</v>
      </c>
      <c r="L74" t="str">
        <v>cdm_imp_charcoal</v>
      </c>
      <c r="M74">
        <v>0</v>
      </c>
      <c r="N74" t="str">
        <v>Sub-Saharan Africa</v>
      </c>
      <c r="O74" t="str">
        <v>Ghana</v>
      </c>
      <c r="P74" t="str">
        <v>Ghana tot</v>
      </c>
      <c r="Q74">
        <v>3.8</v>
      </c>
      <c r="R74">
        <v>0.99</v>
      </c>
      <c r="S74">
        <v>0</v>
      </c>
      <c r="T74">
        <v>0.33</v>
      </c>
      <c r="U74">
        <v>1096</v>
      </c>
      <c r="V74">
        <v>0</v>
      </c>
      <c r="W74">
        <v>80</v>
      </c>
      <c r="X74">
        <v>0</v>
      </c>
      <c r="Y74">
        <v>87680</v>
      </c>
      <c r="Z74">
        <v>0</v>
      </c>
      <c r="AA74">
        <v>1</v>
      </c>
      <c r="AB74">
        <v>0</v>
      </c>
      <c r="AC74">
        <v>0</v>
      </c>
      <c r="AD74">
        <v>0</v>
      </c>
      <c r="AE74">
        <v>0</v>
      </c>
      <c r="AF74">
        <v>0</v>
      </c>
      <c r="AG74">
        <v>0</v>
      </c>
      <c r="AH74">
        <v>0</v>
      </c>
      <c r="AI74">
        <v>0</v>
      </c>
      <c r="AJ74">
        <v>0</v>
      </c>
      <c r="AK74">
        <v>0</v>
      </c>
      <c r="AL74">
        <v>0</v>
      </c>
      <c r="AM74">
        <v>0</v>
      </c>
      <c r="AN74">
        <v>0</v>
      </c>
      <c r="AO74">
        <v>11.232876712328768</v>
      </c>
      <c r="AP74">
        <v>0</v>
      </c>
      <c r="AQ74">
        <v>0</v>
      </c>
      <c r="AR74">
        <v>0</v>
      </c>
      <c r="AS74">
        <v>0</v>
      </c>
      <c r="AT74">
        <v>0</v>
      </c>
      <c r="AU74">
        <v>0</v>
      </c>
      <c r="AV74">
        <v>0</v>
      </c>
      <c r="AW74">
        <v>0</v>
      </c>
      <c r="AX74">
        <v>0</v>
      </c>
      <c r="AY74">
        <v>0</v>
      </c>
      <c r="AZ74">
        <v>0</v>
      </c>
      <c r="BA74">
        <v>0</v>
      </c>
      <c r="BB74">
        <v>0</v>
      </c>
      <c r="BC74">
        <v>0</v>
      </c>
      <c r="BD74">
        <v>0</v>
      </c>
      <c r="BE74">
        <v>0.10100000000000001</v>
      </c>
      <c r="BF74">
        <v>0</v>
      </c>
      <c r="BG74">
        <v>0</v>
      </c>
      <c r="BH74">
        <v>0</v>
      </c>
      <c r="BI74">
        <v>0</v>
      </c>
      <c r="BJ74">
        <v>0</v>
      </c>
      <c r="BK74">
        <v>0</v>
      </c>
      <c r="BL74">
        <v>0</v>
      </c>
      <c r="BM74">
        <v>0</v>
      </c>
      <c r="BN74">
        <v>0</v>
      </c>
      <c r="BO74">
        <v>0</v>
      </c>
      <c r="BP74">
        <v>0</v>
      </c>
      <c r="BQ74">
        <v>0</v>
      </c>
      <c r="BR74">
        <v>0</v>
      </c>
      <c r="BS74">
        <v>1.4999999999999999E-2</v>
      </c>
      <c r="BT74">
        <v>0</v>
      </c>
      <c r="BU74">
        <v>0</v>
      </c>
      <c r="BV74">
        <v>0</v>
      </c>
      <c r="BW74">
        <v>0</v>
      </c>
      <c r="BX74">
        <v>0</v>
      </c>
      <c r="BY74">
        <v>81.599999999999994</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1</v>
      </c>
      <c r="FT74">
        <v>0</v>
      </c>
      <c r="FU74">
        <v>0</v>
      </c>
      <c r="FV74">
        <v>0</v>
      </c>
      <c r="FW74">
        <v>0</v>
      </c>
      <c r="FX74">
        <v>0</v>
      </c>
      <c r="FY74">
        <v>0</v>
      </c>
      <c r="FZ74">
        <v>3.3715320889902096</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0.33650000000000002</v>
      </c>
      <c r="GW74">
        <v>0</v>
      </c>
      <c r="GX74">
        <v>0</v>
      </c>
      <c r="GY74">
        <v>0</v>
      </c>
      <c r="GZ74">
        <v>0</v>
      </c>
      <c r="HA74">
        <v>0</v>
      </c>
      <c r="HB74">
        <v>0</v>
      </c>
      <c r="HC74">
        <v>0</v>
      </c>
      <c r="HD74">
        <v>0</v>
      </c>
      <c r="HE74">
        <v>0</v>
      </c>
      <c r="HF74">
        <v>0</v>
      </c>
      <c r="HG74">
        <v>0</v>
      </c>
      <c r="HH74">
        <v>0</v>
      </c>
      <c r="HI74">
        <v>0</v>
      </c>
      <c r="HJ74">
        <v>1.4999999999999999E-2</v>
      </c>
      <c r="HK74">
        <v>0</v>
      </c>
      <c r="HL74">
        <v>0</v>
      </c>
      <c r="HM74">
        <v>0</v>
      </c>
      <c r="HN74">
        <v>0</v>
      </c>
      <c r="HO74">
        <v>0</v>
      </c>
      <c r="HP74">
        <v>81.599999999999994</v>
      </c>
      <c r="HQ74">
        <v>0</v>
      </c>
      <c r="HR74">
        <v>0</v>
      </c>
      <c r="HS74">
        <v>0</v>
      </c>
      <c r="HT74">
        <v>0</v>
      </c>
      <c r="HU74">
        <v>0</v>
      </c>
      <c r="HV74">
        <v>0</v>
      </c>
      <c r="HW74">
        <v>0</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0</v>
      </c>
      <c r="KM74">
        <v>0</v>
      </c>
      <c r="KN74">
        <v>0</v>
      </c>
      <c r="KO74">
        <v>0</v>
      </c>
      <c r="KP74">
        <v>0</v>
      </c>
      <c r="KQ74">
        <v>0</v>
      </c>
      <c r="KR74">
        <v>0</v>
      </c>
      <c r="KS74">
        <v>0</v>
      </c>
      <c r="KT74">
        <v>0</v>
      </c>
      <c r="KU74">
        <v>0</v>
      </c>
      <c r="KV74">
        <v>0</v>
      </c>
      <c r="KW74">
        <v>0</v>
      </c>
      <c r="KX74">
        <v>0</v>
      </c>
      <c r="KY74">
        <v>0</v>
      </c>
      <c r="KZ74">
        <v>0</v>
      </c>
      <c r="LA74">
        <v>0</v>
      </c>
      <c r="LB74">
        <v>0</v>
      </c>
      <c r="LC74">
        <v>0</v>
      </c>
      <c r="LD74">
        <v>0</v>
      </c>
      <c r="LE74">
        <v>0</v>
      </c>
      <c r="LF74">
        <v>0</v>
      </c>
      <c r="LG74">
        <v>0</v>
      </c>
      <c r="LH74">
        <v>0</v>
      </c>
      <c r="LI74">
        <v>1</v>
      </c>
      <c r="LJ74">
        <v>0.73</v>
      </c>
      <c r="LK74">
        <v>0</v>
      </c>
      <c r="LL74">
        <v>0</v>
      </c>
      <c r="LM74">
        <v>1</v>
      </c>
      <c r="LN74">
        <v>0.95</v>
      </c>
      <c r="LO74">
        <v>0</v>
      </c>
      <c r="LP74">
        <v>1</v>
      </c>
      <c r="LQ74">
        <v>0.78</v>
      </c>
      <c r="LR74">
        <v>0</v>
      </c>
      <c r="LS74">
        <v>4.3055555555555534E-2</v>
      </c>
      <c r="LT74">
        <v>0</v>
      </c>
    </row>
    <row r="75" spans="1:332" ht="15" customHeight="1">
      <c r="A75" t="str">
        <v>CDM AMS II G</v>
      </c>
      <c r="B75" t="str">
        <v>AMS-II.G. ver. 3</v>
      </c>
      <c r="C75">
        <v>5342</v>
      </c>
      <c r="D75" t="str">
        <v>PoA 5342 CPA8</v>
      </c>
      <c r="E75" t="str">
        <v>MR1</v>
      </c>
      <c r="F75" t="str">
        <v>Domestic (2018)</v>
      </c>
      <c r="G75">
        <v>167</v>
      </c>
      <c r="H75" t="str">
        <v>firewood</v>
      </c>
      <c r="I75">
        <v>167</v>
      </c>
      <c r="J75">
        <v>0.24098124098124099</v>
      </c>
      <c r="K75">
        <v>0</v>
      </c>
      <c r="L75" t="str">
        <v>cdm_imp_firewood</v>
      </c>
      <c r="M75">
        <v>0</v>
      </c>
      <c r="N75" t="str">
        <v>Sub-Saharan Africa</v>
      </c>
      <c r="O75" t="str">
        <v>Ghana</v>
      </c>
      <c r="P75" t="str">
        <v>Ghana tot</v>
      </c>
      <c r="Q75">
        <v>3.8</v>
      </c>
      <c r="R75">
        <v>0.99</v>
      </c>
      <c r="S75">
        <v>0</v>
      </c>
      <c r="T75">
        <v>0.33</v>
      </c>
      <c r="U75">
        <v>693</v>
      </c>
      <c r="V75">
        <v>0</v>
      </c>
      <c r="W75">
        <v>80</v>
      </c>
      <c r="X75">
        <v>0</v>
      </c>
      <c r="Y75">
        <v>55440</v>
      </c>
      <c r="Z75">
        <v>1</v>
      </c>
      <c r="AA75">
        <v>0</v>
      </c>
      <c r="AB75">
        <v>0</v>
      </c>
      <c r="AC75">
        <v>0</v>
      </c>
      <c r="AD75">
        <v>0</v>
      </c>
      <c r="AE75">
        <v>0</v>
      </c>
      <c r="AF75">
        <v>0</v>
      </c>
      <c r="AG75">
        <v>0</v>
      </c>
      <c r="AH75">
        <v>0</v>
      </c>
      <c r="AI75">
        <v>0</v>
      </c>
      <c r="AJ75">
        <v>0</v>
      </c>
      <c r="AK75">
        <v>0</v>
      </c>
      <c r="AL75">
        <v>0</v>
      </c>
      <c r="AM75">
        <v>0</v>
      </c>
      <c r="AN75">
        <v>5.2054794520547949</v>
      </c>
      <c r="AO75">
        <v>0</v>
      </c>
      <c r="AP75">
        <v>0</v>
      </c>
      <c r="AQ75">
        <v>0</v>
      </c>
      <c r="AR75">
        <v>0</v>
      </c>
      <c r="AS75">
        <v>0</v>
      </c>
      <c r="AT75">
        <v>0</v>
      </c>
      <c r="AU75">
        <v>0</v>
      </c>
      <c r="AV75">
        <v>0</v>
      </c>
      <c r="AW75">
        <v>0</v>
      </c>
      <c r="AX75">
        <v>0</v>
      </c>
      <c r="AY75">
        <v>0</v>
      </c>
      <c r="AZ75">
        <v>0</v>
      </c>
      <c r="BA75">
        <v>0</v>
      </c>
      <c r="BB75">
        <v>0</v>
      </c>
      <c r="BC75">
        <v>0</v>
      </c>
      <c r="BD75">
        <v>0.10100000000000001</v>
      </c>
      <c r="BE75">
        <v>0</v>
      </c>
      <c r="BF75">
        <v>0</v>
      </c>
      <c r="BG75">
        <v>0</v>
      </c>
      <c r="BH75">
        <v>0</v>
      </c>
      <c r="BI75">
        <v>0</v>
      </c>
      <c r="BJ75">
        <v>0</v>
      </c>
      <c r="BK75">
        <v>0</v>
      </c>
      <c r="BL75">
        <v>0</v>
      </c>
      <c r="BM75">
        <v>0</v>
      </c>
      <c r="BN75">
        <v>0</v>
      </c>
      <c r="BO75">
        <v>0</v>
      </c>
      <c r="BP75">
        <v>0</v>
      </c>
      <c r="BQ75">
        <v>0</v>
      </c>
      <c r="BR75">
        <v>1.4999999999999999E-2</v>
      </c>
      <c r="BS75">
        <v>0</v>
      </c>
      <c r="BT75">
        <v>0</v>
      </c>
      <c r="BU75">
        <v>0</v>
      </c>
      <c r="BV75">
        <v>0</v>
      </c>
      <c r="BW75">
        <v>0</v>
      </c>
      <c r="BX75">
        <v>81.599999999999994</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1</v>
      </c>
      <c r="FS75">
        <v>0</v>
      </c>
      <c r="FT75">
        <v>0</v>
      </c>
      <c r="FU75">
        <v>0</v>
      </c>
      <c r="FV75">
        <v>0</v>
      </c>
      <c r="FW75">
        <v>0</v>
      </c>
      <c r="FX75">
        <v>0</v>
      </c>
      <c r="FY75">
        <v>1.7919339627046158</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0.29339999999999999</v>
      </c>
      <c r="GV75">
        <v>0</v>
      </c>
      <c r="GW75">
        <v>0</v>
      </c>
      <c r="GX75">
        <v>0</v>
      </c>
      <c r="GY75">
        <v>0</v>
      </c>
      <c r="GZ75">
        <v>0</v>
      </c>
      <c r="HA75">
        <v>0</v>
      </c>
      <c r="HB75">
        <v>0</v>
      </c>
      <c r="HC75">
        <v>0</v>
      </c>
      <c r="HD75">
        <v>0</v>
      </c>
      <c r="HE75">
        <v>0</v>
      </c>
      <c r="HF75">
        <v>0</v>
      </c>
      <c r="HG75">
        <v>0</v>
      </c>
      <c r="HH75">
        <v>0</v>
      </c>
      <c r="HI75">
        <v>1.4999999999999999E-2</v>
      </c>
      <c r="HJ75">
        <v>0</v>
      </c>
      <c r="HK75">
        <v>0</v>
      </c>
      <c r="HL75">
        <v>0</v>
      </c>
      <c r="HM75">
        <v>0</v>
      </c>
      <c r="HN75">
        <v>0</v>
      </c>
      <c r="HO75">
        <v>81.599999999999994</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0</v>
      </c>
      <c r="JG75">
        <v>0</v>
      </c>
      <c r="JH75">
        <v>0</v>
      </c>
      <c r="JI75">
        <v>0</v>
      </c>
      <c r="JJ75">
        <v>0</v>
      </c>
      <c r="JK75">
        <v>0</v>
      </c>
      <c r="JL75">
        <v>0</v>
      </c>
      <c r="JM75">
        <v>0</v>
      </c>
      <c r="JN75">
        <v>0</v>
      </c>
      <c r="JO75">
        <v>0</v>
      </c>
      <c r="JP75">
        <v>0</v>
      </c>
      <c r="JQ75">
        <v>0</v>
      </c>
      <c r="JR75">
        <v>0</v>
      </c>
      <c r="JS75">
        <v>0</v>
      </c>
      <c r="JT75">
        <v>0</v>
      </c>
      <c r="JU75">
        <v>0</v>
      </c>
      <c r="JV75">
        <v>0</v>
      </c>
      <c r="JW75">
        <v>0</v>
      </c>
      <c r="JX75">
        <v>0</v>
      </c>
      <c r="JY75">
        <v>0</v>
      </c>
      <c r="JZ75">
        <v>0</v>
      </c>
      <c r="KA75">
        <v>0</v>
      </c>
      <c r="KB75">
        <v>0</v>
      </c>
      <c r="KC75">
        <v>0</v>
      </c>
      <c r="KD75">
        <v>0</v>
      </c>
      <c r="KE75">
        <v>0</v>
      </c>
      <c r="KF75">
        <v>0</v>
      </c>
      <c r="KG75">
        <v>0</v>
      </c>
      <c r="KH75">
        <v>0</v>
      </c>
      <c r="KI75">
        <v>0</v>
      </c>
      <c r="KJ75">
        <v>0</v>
      </c>
      <c r="KK75">
        <v>0</v>
      </c>
      <c r="KL75">
        <v>0</v>
      </c>
      <c r="KM75">
        <v>0</v>
      </c>
      <c r="KN75">
        <v>0</v>
      </c>
      <c r="KO75">
        <v>0</v>
      </c>
      <c r="KP75">
        <v>0</v>
      </c>
      <c r="KQ75">
        <v>0</v>
      </c>
      <c r="KR75">
        <v>0</v>
      </c>
      <c r="KS75">
        <v>0</v>
      </c>
      <c r="KT75">
        <v>0</v>
      </c>
      <c r="KU75">
        <v>0</v>
      </c>
      <c r="KV75">
        <v>0</v>
      </c>
      <c r="KW75">
        <v>0</v>
      </c>
      <c r="KX75">
        <v>0</v>
      </c>
      <c r="KY75">
        <v>0</v>
      </c>
      <c r="KZ75">
        <v>0</v>
      </c>
      <c r="LA75">
        <v>0</v>
      </c>
      <c r="LB75">
        <v>0</v>
      </c>
      <c r="LC75">
        <v>0</v>
      </c>
      <c r="LD75">
        <v>0</v>
      </c>
      <c r="LE75">
        <v>0</v>
      </c>
      <c r="LF75">
        <v>0</v>
      </c>
      <c r="LG75">
        <v>0</v>
      </c>
      <c r="LH75">
        <v>0</v>
      </c>
      <c r="LI75">
        <v>0.95</v>
      </c>
      <c r="LJ75">
        <v>0.86687499999999995</v>
      </c>
      <c r="LK75">
        <v>0</v>
      </c>
      <c r="LL75">
        <v>0</v>
      </c>
      <c r="LM75">
        <v>1</v>
      </c>
      <c r="LN75">
        <v>0.95</v>
      </c>
      <c r="LO75">
        <v>0</v>
      </c>
      <c r="LP75">
        <v>1</v>
      </c>
      <c r="LQ75">
        <v>0.78</v>
      </c>
      <c r="LR75">
        <v>0</v>
      </c>
      <c r="LS75">
        <v>5.8479532163742659E-2</v>
      </c>
      <c r="LT75">
        <v>0</v>
      </c>
    </row>
    <row r="76" spans="1:332" ht="15" customHeight="1">
      <c r="A76" t="str">
        <v>CDM AMS II G</v>
      </c>
      <c r="B76" t="str">
        <v>AMS-II.G. ver. 3</v>
      </c>
      <c r="C76">
        <v>5342</v>
      </c>
      <c r="D76" t="str">
        <v>PoA 5342 CPA8</v>
      </c>
      <c r="E76" t="str">
        <v>MR1</v>
      </c>
      <c r="F76" t="str">
        <v>Domestic (2018)</v>
      </c>
      <c r="G76">
        <v>965</v>
      </c>
      <c r="H76" t="str">
        <v>charcoal</v>
      </c>
      <c r="I76">
        <v>965</v>
      </c>
      <c r="J76">
        <v>0.51798174986580781</v>
      </c>
      <c r="K76">
        <v>0</v>
      </c>
      <c r="L76" t="str">
        <v>cdm_imp_charcoal</v>
      </c>
      <c r="M76">
        <v>0</v>
      </c>
      <c r="N76" t="str">
        <v>Sub-Saharan Africa</v>
      </c>
      <c r="O76" t="str">
        <v>Ghana</v>
      </c>
      <c r="P76" t="str">
        <v>Ghana tot</v>
      </c>
      <c r="Q76">
        <v>3.8</v>
      </c>
      <c r="R76">
        <v>0.99</v>
      </c>
      <c r="S76">
        <v>0</v>
      </c>
      <c r="T76">
        <v>0.33</v>
      </c>
      <c r="U76">
        <v>1863</v>
      </c>
      <c r="V76">
        <v>0</v>
      </c>
      <c r="W76">
        <v>80</v>
      </c>
      <c r="X76">
        <v>0</v>
      </c>
      <c r="Y76">
        <v>149040</v>
      </c>
      <c r="Z76">
        <v>0</v>
      </c>
      <c r="AA76">
        <v>1</v>
      </c>
      <c r="AB76">
        <v>0</v>
      </c>
      <c r="AC76">
        <v>0</v>
      </c>
      <c r="AD76">
        <v>0</v>
      </c>
      <c r="AE76">
        <v>0</v>
      </c>
      <c r="AF76">
        <v>0</v>
      </c>
      <c r="AG76">
        <v>0</v>
      </c>
      <c r="AH76">
        <v>0</v>
      </c>
      <c r="AI76">
        <v>0</v>
      </c>
      <c r="AJ76">
        <v>0</v>
      </c>
      <c r="AK76">
        <v>0</v>
      </c>
      <c r="AL76">
        <v>0</v>
      </c>
      <c r="AM76">
        <v>0</v>
      </c>
      <c r="AN76">
        <v>0</v>
      </c>
      <c r="AO76">
        <v>11.232876712328768</v>
      </c>
      <c r="AP76">
        <v>0</v>
      </c>
      <c r="AQ76">
        <v>0</v>
      </c>
      <c r="AR76">
        <v>0</v>
      </c>
      <c r="AS76">
        <v>0</v>
      </c>
      <c r="AT76">
        <v>0</v>
      </c>
      <c r="AU76">
        <v>0</v>
      </c>
      <c r="AV76">
        <v>0</v>
      </c>
      <c r="AW76">
        <v>0</v>
      </c>
      <c r="AX76">
        <v>0</v>
      </c>
      <c r="AY76">
        <v>0</v>
      </c>
      <c r="AZ76">
        <v>0</v>
      </c>
      <c r="BA76">
        <v>0</v>
      </c>
      <c r="BB76">
        <v>0</v>
      </c>
      <c r="BC76">
        <v>0</v>
      </c>
      <c r="BD76">
        <v>0</v>
      </c>
      <c r="BE76">
        <v>0.10100000000000001</v>
      </c>
      <c r="BF76">
        <v>0</v>
      </c>
      <c r="BG76">
        <v>0</v>
      </c>
      <c r="BH76">
        <v>0</v>
      </c>
      <c r="BI76">
        <v>0</v>
      </c>
      <c r="BJ76">
        <v>0</v>
      </c>
      <c r="BK76">
        <v>0</v>
      </c>
      <c r="BL76">
        <v>0</v>
      </c>
      <c r="BM76">
        <v>0</v>
      </c>
      <c r="BN76">
        <v>0</v>
      </c>
      <c r="BO76">
        <v>0</v>
      </c>
      <c r="BP76">
        <v>0</v>
      </c>
      <c r="BQ76">
        <v>0</v>
      </c>
      <c r="BR76">
        <v>0</v>
      </c>
      <c r="BS76">
        <v>1.4999999999999999E-2</v>
      </c>
      <c r="BT76">
        <v>0</v>
      </c>
      <c r="BU76">
        <v>0</v>
      </c>
      <c r="BV76">
        <v>0</v>
      </c>
      <c r="BW76">
        <v>0</v>
      </c>
      <c r="BX76">
        <v>0</v>
      </c>
      <c r="BY76">
        <v>81.599999999999994</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1</v>
      </c>
      <c r="FT76">
        <v>0</v>
      </c>
      <c r="FU76">
        <v>0</v>
      </c>
      <c r="FV76">
        <v>0</v>
      </c>
      <c r="FW76">
        <v>0</v>
      </c>
      <c r="FX76">
        <v>0</v>
      </c>
      <c r="FY76">
        <v>0</v>
      </c>
      <c r="FZ76">
        <v>3.3715320889902096</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0.33650000000000002</v>
      </c>
      <c r="GW76">
        <v>0</v>
      </c>
      <c r="GX76">
        <v>0</v>
      </c>
      <c r="GY76">
        <v>0</v>
      </c>
      <c r="GZ76">
        <v>0</v>
      </c>
      <c r="HA76">
        <v>0</v>
      </c>
      <c r="HB76">
        <v>0</v>
      </c>
      <c r="HC76">
        <v>0</v>
      </c>
      <c r="HD76">
        <v>0</v>
      </c>
      <c r="HE76">
        <v>0</v>
      </c>
      <c r="HF76">
        <v>0</v>
      </c>
      <c r="HG76">
        <v>0</v>
      </c>
      <c r="HH76">
        <v>0</v>
      </c>
      <c r="HI76">
        <v>0</v>
      </c>
      <c r="HJ76">
        <v>1.4999999999999999E-2</v>
      </c>
      <c r="HK76">
        <v>0</v>
      </c>
      <c r="HL76">
        <v>0</v>
      </c>
      <c r="HM76">
        <v>0</v>
      </c>
      <c r="HN76">
        <v>0</v>
      </c>
      <c r="HO76">
        <v>0</v>
      </c>
      <c r="HP76">
        <v>81.599999999999994</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0</v>
      </c>
      <c r="JY76">
        <v>0</v>
      </c>
      <c r="JZ76">
        <v>0</v>
      </c>
      <c r="KA76">
        <v>0</v>
      </c>
      <c r="KB76">
        <v>0</v>
      </c>
      <c r="KC76">
        <v>0</v>
      </c>
      <c r="KD76">
        <v>0</v>
      </c>
      <c r="KE76">
        <v>0</v>
      </c>
      <c r="KF76">
        <v>0</v>
      </c>
      <c r="KG76">
        <v>0</v>
      </c>
      <c r="KH76">
        <v>0</v>
      </c>
      <c r="KI76">
        <v>0</v>
      </c>
      <c r="KJ76">
        <v>0</v>
      </c>
      <c r="KK76">
        <v>0</v>
      </c>
      <c r="KL76">
        <v>0</v>
      </c>
      <c r="KM76">
        <v>0</v>
      </c>
      <c r="KN76">
        <v>0</v>
      </c>
      <c r="KO76">
        <v>0</v>
      </c>
      <c r="KP76">
        <v>0</v>
      </c>
      <c r="KQ76">
        <v>0</v>
      </c>
      <c r="KR76">
        <v>0</v>
      </c>
      <c r="KS76">
        <v>0</v>
      </c>
      <c r="KT76">
        <v>0</v>
      </c>
      <c r="KU76">
        <v>0</v>
      </c>
      <c r="KV76">
        <v>0</v>
      </c>
      <c r="KW76">
        <v>0</v>
      </c>
      <c r="KX76">
        <v>0</v>
      </c>
      <c r="KY76">
        <v>0</v>
      </c>
      <c r="KZ76">
        <v>0</v>
      </c>
      <c r="LA76">
        <v>0</v>
      </c>
      <c r="LB76">
        <v>0</v>
      </c>
      <c r="LC76">
        <v>0</v>
      </c>
      <c r="LD76">
        <v>0</v>
      </c>
      <c r="LE76">
        <v>0</v>
      </c>
      <c r="LF76">
        <v>0</v>
      </c>
      <c r="LG76">
        <v>0</v>
      </c>
      <c r="LH76">
        <v>0</v>
      </c>
      <c r="LI76">
        <v>1</v>
      </c>
      <c r="LJ76">
        <v>0.73</v>
      </c>
      <c r="LK76">
        <v>0</v>
      </c>
      <c r="LL76">
        <v>0</v>
      </c>
      <c r="LM76">
        <v>1</v>
      </c>
      <c r="LN76">
        <v>0.95</v>
      </c>
      <c r="LO76">
        <v>0</v>
      </c>
      <c r="LP76">
        <v>1</v>
      </c>
      <c r="LQ76">
        <v>0.78</v>
      </c>
      <c r="LR76">
        <v>0</v>
      </c>
      <c r="LS76">
        <v>4.3055555555555534E-2</v>
      </c>
      <c r="LT76">
        <v>0</v>
      </c>
    </row>
    <row r="77" spans="1:332" ht="15" customHeight="1">
      <c r="A77" t="str">
        <v>CDM AMS II G</v>
      </c>
      <c r="B77" t="str">
        <v>AMS-II.G. ver. 3</v>
      </c>
      <c r="C77">
        <v>5342</v>
      </c>
      <c r="D77" t="str">
        <v>PoA 5342 CPA7</v>
      </c>
      <c r="E77" t="str">
        <v>MR1</v>
      </c>
      <c r="F77" t="str">
        <v>Domestic (2018)</v>
      </c>
      <c r="G77">
        <v>110</v>
      </c>
      <c r="H77" t="str">
        <v>firewood</v>
      </c>
      <c r="I77">
        <v>110</v>
      </c>
      <c r="J77">
        <v>0.24663677130044842</v>
      </c>
      <c r="K77">
        <v>0</v>
      </c>
      <c r="L77" t="str">
        <v>cdm_imp_firewood</v>
      </c>
      <c r="M77">
        <v>0</v>
      </c>
      <c r="N77" t="str">
        <v>Sub-Saharan Africa</v>
      </c>
      <c r="O77" t="str">
        <v>Ghana</v>
      </c>
      <c r="P77" t="str">
        <v>Ghana tot</v>
      </c>
      <c r="Q77">
        <v>3.8</v>
      </c>
      <c r="R77">
        <v>0.99</v>
      </c>
      <c r="S77">
        <v>0</v>
      </c>
      <c r="T77">
        <v>0.33</v>
      </c>
      <c r="U77">
        <v>446</v>
      </c>
      <c r="V77">
        <v>0</v>
      </c>
      <c r="W77">
        <v>80</v>
      </c>
      <c r="X77">
        <v>0</v>
      </c>
      <c r="Y77">
        <v>35680</v>
      </c>
      <c r="Z77">
        <v>1</v>
      </c>
      <c r="AA77">
        <v>0</v>
      </c>
      <c r="AB77">
        <v>0</v>
      </c>
      <c r="AC77">
        <v>0</v>
      </c>
      <c r="AD77">
        <v>0</v>
      </c>
      <c r="AE77">
        <v>0</v>
      </c>
      <c r="AF77">
        <v>0</v>
      </c>
      <c r="AG77">
        <v>0</v>
      </c>
      <c r="AH77">
        <v>0</v>
      </c>
      <c r="AI77">
        <v>0</v>
      </c>
      <c r="AJ77">
        <v>0</v>
      </c>
      <c r="AK77">
        <v>0</v>
      </c>
      <c r="AL77">
        <v>0</v>
      </c>
      <c r="AM77">
        <v>0</v>
      </c>
      <c r="AN77">
        <v>5.2054794520547949</v>
      </c>
      <c r="AO77">
        <v>0</v>
      </c>
      <c r="AP77">
        <v>0</v>
      </c>
      <c r="AQ77">
        <v>0</v>
      </c>
      <c r="AR77">
        <v>0</v>
      </c>
      <c r="AS77">
        <v>0</v>
      </c>
      <c r="AT77">
        <v>0</v>
      </c>
      <c r="AU77">
        <v>0</v>
      </c>
      <c r="AV77">
        <v>0</v>
      </c>
      <c r="AW77">
        <v>0</v>
      </c>
      <c r="AX77">
        <v>0</v>
      </c>
      <c r="AY77">
        <v>0</v>
      </c>
      <c r="AZ77">
        <v>0</v>
      </c>
      <c r="BA77">
        <v>0</v>
      </c>
      <c r="BB77">
        <v>0</v>
      </c>
      <c r="BC77">
        <v>0</v>
      </c>
      <c r="BD77">
        <v>0.10100000000000001</v>
      </c>
      <c r="BE77">
        <v>0</v>
      </c>
      <c r="BF77">
        <v>0</v>
      </c>
      <c r="BG77">
        <v>0</v>
      </c>
      <c r="BH77">
        <v>0</v>
      </c>
      <c r="BI77">
        <v>0</v>
      </c>
      <c r="BJ77">
        <v>0</v>
      </c>
      <c r="BK77">
        <v>0</v>
      </c>
      <c r="BL77">
        <v>0</v>
      </c>
      <c r="BM77">
        <v>0</v>
      </c>
      <c r="BN77">
        <v>0</v>
      </c>
      <c r="BO77">
        <v>0</v>
      </c>
      <c r="BP77">
        <v>0</v>
      </c>
      <c r="BQ77">
        <v>0</v>
      </c>
      <c r="BR77">
        <v>1.4999999999999999E-2</v>
      </c>
      <c r="BS77">
        <v>0</v>
      </c>
      <c r="BT77">
        <v>0</v>
      </c>
      <c r="BU77">
        <v>0</v>
      </c>
      <c r="BV77">
        <v>0</v>
      </c>
      <c r="BW77">
        <v>0</v>
      </c>
      <c r="BX77">
        <v>81.599999999999994</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1</v>
      </c>
      <c r="FS77">
        <v>0</v>
      </c>
      <c r="FT77">
        <v>0</v>
      </c>
      <c r="FU77">
        <v>0</v>
      </c>
      <c r="FV77">
        <v>0</v>
      </c>
      <c r="FW77">
        <v>0</v>
      </c>
      <c r="FX77">
        <v>0</v>
      </c>
      <c r="FY77">
        <v>1.7919339627046158</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0.29339999999999999</v>
      </c>
      <c r="GV77">
        <v>0</v>
      </c>
      <c r="GW77">
        <v>0</v>
      </c>
      <c r="GX77">
        <v>0</v>
      </c>
      <c r="GY77">
        <v>0</v>
      </c>
      <c r="GZ77">
        <v>0</v>
      </c>
      <c r="HA77">
        <v>0</v>
      </c>
      <c r="HB77">
        <v>0</v>
      </c>
      <c r="HC77">
        <v>0</v>
      </c>
      <c r="HD77">
        <v>0</v>
      </c>
      <c r="HE77">
        <v>0</v>
      </c>
      <c r="HF77">
        <v>0</v>
      </c>
      <c r="HG77">
        <v>0</v>
      </c>
      <c r="HH77">
        <v>0</v>
      </c>
      <c r="HI77">
        <v>1.4999999999999999E-2</v>
      </c>
      <c r="HJ77">
        <v>0</v>
      </c>
      <c r="HK77">
        <v>0</v>
      </c>
      <c r="HL77">
        <v>0</v>
      </c>
      <c r="HM77">
        <v>0</v>
      </c>
      <c r="HN77">
        <v>0</v>
      </c>
      <c r="HO77">
        <v>81.599999999999994</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0</v>
      </c>
      <c r="JQ77">
        <v>0</v>
      </c>
      <c r="JR77">
        <v>0</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0</v>
      </c>
      <c r="KT77">
        <v>0</v>
      </c>
      <c r="KU77">
        <v>0</v>
      </c>
      <c r="KV77">
        <v>0</v>
      </c>
      <c r="KW77">
        <v>0</v>
      </c>
      <c r="KX77">
        <v>0</v>
      </c>
      <c r="KY77">
        <v>0</v>
      </c>
      <c r="KZ77">
        <v>0</v>
      </c>
      <c r="LA77">
        <v>0</v>
      </c>
      <c r="LB77">
        <v>0</v>
      </c>
      <c r="LC77">
        <v>0</v>
      </c>
      <c r="LD77">
        <v>0</v>
      </c>
      <c r="LE77">
        <v>0</v>
      </c>
      <c r="LF77">
        <v>0</v>
      </c>
      <c r="LG77">
        <v>0</v>
      </c>
      <c r="LH77">
        <v>0</v>
      </c>
      <c r="LI77">
        <v>0.95</v>
      </c>
      <c r="LJ77">
        <v>0.86687499999999995</v>
      </c>
      <c r="LK77">
        <v>0</v>
      </c>
      <c r="LL77">
        <v>0</v>
      </c>
      <c r="LM77">
        <v>1</v>
      </c>
      <c r="LN77">
        <v>0.95</v>
      </c>
      <c r="LO77">
        <v>0</v>
      </c>
      <c r="LP77">
        <v>1</v>
      </c>
      <c r="LQ77">
        <v>0.78</v>
      </c>
      <c r="LR77">
        <v>0</v>
      </c>
      <c r="LS77">
        <v>5.8479532163742659E-2</v>
      </c>
      <c r="LT77">
        <v>0</v>
      </c>
    </row>
    <row r="78" spans="1:332" ht="15" customHeight="1">
      <c r="A78" t="str">
        <v>CDM AMS II G</v>
      </c>
      <c r="B78" t="str">
        <v>AMS-II.G. ver. 3</v>
      </c>
      <c r="C78">
        <v>5342</v>
      </c>
      <c r="D78" t="str">
        <v>PoA 5342 CPA7</v>
      </c>
      <c r="E78" t="str">
        <v>MR1</v>
      </c>
      <c r="F78" t="str">
        <v>Domestic (2018)</v>
      </c>
      <c r="G78">
        <v>849</v>
      </c>
      <c r="H78" t="str">
        <v>charcoal</v>
      </c>
      <c r="I78">
        <v>849</v>
      </c>
      <c r="J78">
        <v>0.5126811594202898</v>
      </c>
      <c r="K78">
        <v>0</v>
      </c>
      <c r="L78" t="str">
        <v>cdm_imp_charcoal</v>
      </c>
      <c r="M78">
        <v>0</v>
      </c>
      <c r="N78" t="str">
        <v>Sub-Saharan Africa</v>
      </c>
      <c r="O78" t="str">
        <v>Ghana</v>
      </c>
      <c r="P78" t="str">
        <v>Ghana tot</v>
      </c>
      <c r="Q78">
        <v>3.8</v>
      </c>
      <c r="R78">
        <v>0.99</v>
      </c>
      <c r="S78">
        <v>0</v>
      </c>
      <c r="T78">
        <v>0.33</v>
      </c>
      <c r="U78">
        <v>1656</v>
      </c>
      <c r="V78">
        <v>0</v>
      </c>
      <c r="W78">
        <v>80</v>
      </c>
      <c r="X78">
        <v>0</v>
      </c>
      <c r="Y78">
        <v>132480</v>
      </c>
      <c r="Z78">
        <v>0</v>
      </c>
      <c r="AA78">
        <v>1</v>
      </c>
      <c r="AB78">
        <v>0</v>
      </c>
      <c r="AC78">
        <v>0</v>
      </c>
      <c r="AD78">
        <v>0</v>
      </c>
      <c r="AE78">
        <v>0</v>
      </c>
      <c r="AF78">
        <v>0</v>
      </c>
      <c r="AG78">
        <v>0</v>
      </c>
      <c r="AH78">
        <v>0</v>
      </c>
      <c r="AI78">
        <v>0</v>
      </c>
      <c r="AJ78">
        <v>0</v>
      </c>
      <c r="AK78">
        <v>0</v>
      </c>
      <c r="AL78">
        <v>0</v>
      </c>
      <c r="AM78">
        <v>0</v>
      </c>
      <c r="AN78">
        <v>0</v>
      </c>
      <c r="AO78">
        <v>11.232876712328768</v>
      </c>
      <c r="AP78">
        <v>0</v>
      </c>
      <c r="AQ78">
        <v>0</v>
      </c>
      <c r="AR78">
        <v>0</v>
      </c>
      <c r="AS78">
        <v>0</v>
      </c>
      <c r="AT78">
        <v>0</v>
      </c>
      <c r="AU78">
        <v>0</v>
      </c>
      <c r="AV78">
        <v>0</v>
      </c>
      <c r="AW78">
        <v>0</v>
      </c>
      <c r="AX78">
        <v>0</v>
      </c>
      <c r="AY78">
        <v>0</v>
      </c>
      <c r="AZ78">
        <v>0</v>
      </c>
      <c r="BA78">
        <v>0</v>
      </c>
      <c r="BB78">
        <v>0</v>
      </c>
      <c r="BC78">
        <v>0</v>
      </c>
      <c r="BD78">
        <v>0</v>
      </c>
      <c r="BE78">
        <v>0.10100000000000001</v>
      </c>
      <c r="BF78">
        <v>0</v>
      </c>
      <c r="BG78">
        <v>0</v>
      </c>
      <c r="BH78">
        <v>0</v>
      </c>
      <c r="BI78">
        <v>0</v>
      </c>
      <c r="BJ78">
        <v>0</v>
      </c>
      <c r="BK78">
        <v>0</v>
      </c>
      <c r="BL78">
        <v>0</v>
      </c>
      <c r="BM78">
        <v>0</v>
      </c>
      <c r="BN78">
        <v>0</v>
      </c>
      <c r="BO78">
        <v>0</v>
      </c>
      <c r="BP78">
        <v>0</v>
      </c>
      <c r="BQ78">
        <v>0</v>
      </c>
      <c r="BR78">
        <v>0</v>
      </c>
      <c r="BS78">
        <v>1.4999999999999999E-2</v>
      </c>
      <c r="BT78">
        <v>0</v>
      </c>
      <c r="BU78">
        <v>0</v>
      </c>
      <c r="BV78">
        <v>0</v>
      </c>
      <c r="BW78">
        <v>0</v>
      </c>
      <c r="BX78">
        <v>0</v>
      </c>
      <c r="BY78">
        <v>81.599999999999994</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1</v>
      </c>
      <c r="FT78">
        <v>0</v>
      </c>
      <c r="FU78">
        <v>0</v>
      </c>
      <c r="FV78">
        <v>0</v>
      </c>
      <c r="FW78">
        <v>0</v>
      </c>
      <c r="FX78">
        <v>0</v>
      </c>
      <c r="FY78">
        <v>0</v>
      </c>
      <c r="FZ78">
        <v>3.3715320889902096</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0.33650000000000002</v>
      </c>
      <c r="GW78">
        <v>0</v>
      </c>
      <c r="GX78">
        <v>0</v>
      </c>
      <c r="GY78">
        <v>0</v>
      </c>
      <c r="GZ78">
        <v>0</v>
      </c>
      <c r="HA78">
        <v>0</v>
      </c>
      <c r="HB78">
        <v>0</v>
      </c>
      <c r="HC78">
        <v>0</v>
      </c>
      <c r="HD78">
        <v>0</v>
      </c>
      <c r="HE78">
        <v>0</v>
      </c>
      <c r="HF78">
        <v>0</v>
      </c>
      <c r="HG78">
        <v>0</v>
      </c>
      <c r="HH78">
        <v>0</v>
      </c>
      <c r="HI78">
        <v>0</v>
      </c>
      <c r="HJ78">
        <v>1.4999999999999999E-2</v>
      </c>
      <c r="HK78">
        <v>0</v>
      </c>
      <c r="HL78">
        <v>0</v>
      </c>
      <c r="HM78">
        <v>0</v>
      </c>
      <c r="HN78">
        <v>0</v>
      </c>
      <c r="HO78">
        <v>0</v>
      </c>
      <c r="HP78">
        <v>81.599999999999994</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0</v>
      </c>
      <c r="JH78">
        <v>0</v>
      </c>
      <c r="JI78">
        <v>0</v>
      </c>
      <c r="JJ78">
        <v>0</v>
      </c>
      <c r="JK78">
        <v>0</v>
      </c>
      <c r="JL78">
        <v>0</v>
      </c>
      <c r="JM78">
        <v>0</v>
      </c>
      <c r="JN78">
        <v>0</v>
      </c>
      <c r="JO78">
        <v>0</v>
      </c>
      <c r="JP78">
        <v>0</v>
      </c>
      <c r="JQ78">
        <v>0</v>
      </c>
      <c r="JR78">
        <v>0</v>
      </c>
      <c r="JS78">
        <v>0</v>
      </c>
      <c r="JT78">
        <v>0</v>
      </c>
      <c r="JU78">
        <v>0</v>
      </c>
      <c r="JV78">
        <v>0</v>
      </c>
      <c r="JW78">
        <v>0</v>
      </c>
      <c r="JX78">
        <v>0</v>
      </c>
      <c r="JY78">
        <v>0</v>
      </c>
      <c r="JZ78">
        <v>0</v>
      </c>
      <c r="KA78">
        <v>0</v>
      </c>
      <c r="KB78">
        <v>0</v>
      </c>
      <c r="KC78">
        <v>0</v>
      </c>
      <c r="KD78">
        <v>0</v>
      </c>
      <c r="KE78">
        <v>0</v>
      </c>
      <c r="KF78">
        <v>0</v>
      </c>
      <c r="KG78">
        <v>0</v>
      </c>
      <c r="KH78">
        <v>0</v>
      </c>
      <c r="KI78">
        <v>0</v>
      </c>
      <c r="KJ78">
        <v>0</v>
      </c>
      <c r="KK78">
        <v>0</v>
      </c>
      <c r="KL78">
        <v>0</v>
      </c>
      <c r="KM78">
        <v>0</v>
      </c>
      <c r="KN78">
        <v>0</v>
      </c>
      <c r="KO78">
        <v>0</v>
      </c>
      <c r="KP78">
        <v>0</v>
      </c>
      <c r="KQ78">
        <v>0</v>
      </c>
      <c r="KR78">
        <v>0</v>
      </c>
      <c r="KS78">
        <v>0</v>
      </c>
      <c r="KT78">
        <v>0</v>
      </c>
      <c r="KU78">
        <v>0</v>
      </c>
      <c r="KV78">
        <v>0</v>
      </c>
      <c r="KW78">
        <v>0</v>
      </c>
      <c r="KX78">
        <v>0</v>
      </c>
      <c r="KY78">
        <v>0</v>
      </c>
      <c r="KZ78">
        <v>0</v>
      </c>
      <c r="LA78">
        <v>0</v>
      </c>
      <c r="LB78">
        <v>0</v>
      </c>
      <c r="LC78">
        <v>0</v>
      </c>
      <c r="LD78">
        <v>0</v>
      </c>
      <c r="LE78">
        <v>0</v>
      </c>
      <c r="LF78">
        <v>0</v>
      </c>
      <c r="LG78">
        <v>0</v>
      </c>
      <c r="LH78">
        <v>0</v>
      </c>
      <c r="LI78">
        <v>1</v>
      </c>
      <c r="LJ78">
        <v>0.73</v>
      </c>
      <c r="LK78">
        <v>0</v>
      </c>
      <c r="LL78">
        <v>0</v>
      </c>
      <c r="LM78">
        <v>1</v>
      </c>
      <c r="LN78">
        <v>0.95</v>
      </c>
      <c r="LO78">
        <v>0</v>
      </c>
      <c r="LP78">
        <v>1</v>
      </c>
      <c r="LQ78">
        <v>0.78</v>
      </c>
      <c r="LR78">
        <v>0</v>
      </c>
      <c r="LS78">
        <v>4.3055555555555534E-2</v>
      </c>
      <c r="LT78">
        <v>0</v>
      </c>
    </row>
    <row r="79" spans="1:332" ht="15" customHeight="1">
      <c r="A79" t="str">
        <v>CDM AMS II G</v>
      </c>
      <c r="B79" t="str">
        <v>AMS-II.G. ver. 3</v>
      </c>
      <c r="C79">
        <v>5342</v>
      </c>
      <c r="D79" t="str">
        <v>PoA 5342 CPA9</v>
      </c>
      <c r="E79" t="str">
        <v>MR2</v>
      </c>
      <c r="F79" t="str">
        <v>Domestic (2018)</v>
      </c>
      <c r="G79">
        <v>969</v>
      </c>
      <c r="H79" t="str">
        <v>firewood</v>
      </c>
      <c r="I79">
        <v>969</v>
      </c>
      <c r="J79">
        <v>2.2534883720930234</v>
      </c>
      <c r="K79">
        <v>0</v>
      </c>
      <c r="L79" t="str">
        <v>cdm_imp_firewood</v>
      </c>
      <c r="M79">
        <v>1</v>
      </c>
      <c r="N79" t="str">
        <v>Sub-Saharan Africa</v>
      </c>
      <c r="O79" t="str">
        <v>Nigeria</v>
      </c>
      <c r="P79" t="str">
        <v>Nigeria tot</v>
      </c>
      <c r="Q79">
        <v>4.7</v>
      </c>
      <c r="R79">
        <v>0.93</v>
      </c>
      <c r="S79">
        <v>0</v>
      </c>
      <c r="T79">
        <v>0.39</v>
      </c>
      <c r="U79">
        <v>430</v>
      </c>
      <c r="V79">
        <v>0</v>
      </c>
      <c r="W79">
        <v>275</v>
      </c>
      <c r="X79">
        <v>0</v>
      </c>
      <c r="Y79">
        <v>118250</v>
      </c>
      <c r="Z79">
        <v>1</v>
      </c>
      <c r="AA79">
        <v>0</v>
      </c>
      <c r="AB79">
        <v>0</v>
      </c>
      <c r="AC79">
        <v>0</v>
      </c>
      <c r="AD79">
        <v>0</v>
      </c>
      <c r="AE79">
        <v>0</v>
      </c>
      <c r="AF79">
        <v>0</v>
      </c>
      <c r="AG79">
        <v>0</v>
      </c>
      <c r="AH79">
        <v>0</v>
      </c>
      <c r="AI79">
        <v>0</v>
      </c>
      <c r="AJ79">
        <v>0</v>
      </c>
      <c r="AK79">
        <v>0</v>
      </c>
      <c r="AL79">
        <v>0</v>
      </c>
      <c r="AM79">
        <v>0</v>
      </c>
      <c r="AN79">
        <v>13.726027397260275</v>
      </c>
      <c r="AO79">
        <v>0</v>
      </c>
      <c r="AP79">
        <v>0</v>
      </c>
      <c r="AQ79">
        <v>0</v>
      </c>
      <c r="AR79">
        <v>0</v>
      </c>
      <c r="AS79">
        <v>0</v>
      </c>
      <c r="AT79">
        <v>0</v>
      </c>
      <c r="AU79">
        <v>0</v>
      </c>
      <c r="AV79">
        <v>0</v>
      </c>
      <c r="AW79">
        <v>0</v>
      </c>
      <c r="AX79">
        <v>0</v>
      </c>
      <c r="AY79">
        <v>0</v>
      </c>
      <c r="AZ79">
        <v>0</v>
      </c>
      <c r="BA79">
        <v>0</v>
      </c>
      <c r="BB79">
        <v>0</v>
      </c>
      <c r="BC79">
        <v>0</v>
      </c>
      <c r="BD79">
        <v>0.106</v>
      </c>
      <c r="BE79">
        <v>0</v>
      </c>
      <c r="BF79">
        <v>0</v>
      </c>
      <c r="BG79">
        <v>0</v>
      </c>
      <c r="BH79">
        <v>0</v>
      </c>
      <c r="BI79">
        <v>0</v>
      </c>
      <c r="BJ79">
        <v>0</v>
      </c>
      <c r="BK79">
        <v>0</v>
      </c>
      <c r="BL79">
        <v>0</v>
      </c>
      <c r="BM79">
        <v>0</v>
      </c>
      <c r="BN79">
        <v>0</v>
      </c>
      <c r="BO79">
        <v>0</v>
      </c>
      <c r="BP79">
        <v>0</v>
      </c>
      <c r="BQ79">
        <v>0</v>
      </c>
      <c r="BR79">
        <v>1.4999999999999999E-2</v>
      </c>
      <c r="BS79">
        <v>0</v>
      </c>
      <c r="BT79">
        <v>0</v>
      </c>
      <c r="BU79">
        <v>0</v>
      </c>
      <c r="BV79">
        <v>0</v>
      </c>
      <c r="BW79">
        <v>0</v>
      </c>
      <c r="BX79">
        <v>81.599999999999994</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1</v>
      </c>
      <c r="FS79">
        <v>0</v>
      </c>
      <c r="FT79">
        <v>0</v>
      </c>
      <c r="FU79">
        <v>0</v>
      </c>
      <c r="FV79">
        <v>0</v>
      </c>
      <c r="FW79">
        <v>0</v>
      </c>
      <c r="FX79">
        <v>0</v>
      </c>
      <c r="FY79">
        <v>5.0188303004815085</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0.28989999999999999</v>
      </c>
      <c r="GV79">
        <v>0</v>
      </c>
      <c r="GW79">
        <v>0</v>
      </c>
      <c r="GX79">
        <v>0</v>
      </c>
      <c r="GY79">
        <v>0</v>
      </c>
      <c r="GZ79">
        <v>0</v>
      </c>
      <c r="HA79">
        <v>0</v>
      </c>
      <c r="HB79">
        <v>0</v>
      </c>
      <c r="HC79">
        <v>0</v>
      </c>
      <c r="HD79">
        <v>0</v>
      </c>
      <c r="HE79">
        <v>0</v>
      </c>
      <c r="HF79">
        <v>0</v>
      </c>
      <c r="HG79">
        <v>0</v>
      </c>
      <c r="HH79">
        <v>0</v>
      </c>
      <c r="HI79">
        <v>1.4999999999999999E-2</v>
      </c>
      <c r="HJ79">
        <v>0</v>
      </c>
      <c r="HK79">
        <v>0</v>
      </c>
      <c r="HL79">
        <v>0</v>
      </c>
      <c r="HM79">
        <v>0</v>
      </c>
      <c r="HN79">
        <v>0</v>
      </c>
      <c r="HO79">
        <v>81.599999999999994</v>
      </c>
      <c r="HP79">
        <v>0</v>
      </c>
      <c r="HQ79">
        <v>0</v>
      </c>
      <c r="HR79">
        <v>0</v>
      </c>
      <c r="HS79">
        <v>0</v>
      </c>
      <c r="HT79">
        <v>0</v>
      </c>
      <c r="HU79">
        <v>0</v>
      </c>
      <c r="HV79">
        <v>0</v>
      </c>
      <c r="HW79">
        <v>0</v>
      </c>
      <c r="HX79">
        <v>0</v>
      </c>
      <c r="HY79">
        <v>0</v>
      </c>
      <c r="HZ79">
        <v>0</v>
      </c>
      <c r="IA79">
        <v>0</v>
      </c>
      <c r="IB79">
        <v>0</v>
      </c>
      <c r="IC79">
        <v>0</v>
      </c>
      <c r="ID79">
        <v>0</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0</v>
      </c>
      <c r="JA79">
        <v>0</v>
      </c>
      <c r="JB79">
        <v>0</v>
      </c>
      <c r="JC79">
        <v>0</v>
      </c>
      <c r="JD79">
        <v>0</v>
      </c>
      <c r="JE79">
        <v>0</v>
      </c>
      <c r="JF79">
        <v>0</v>
      </c>
      <c r="JG79">
        <v>0</v>
      </c>
      <c r="JH79">
        <v>0</v>
      </c>
      <c r="JI79">
        <v>0</v>
      </c>
      <c r="JJ79">
        <v>0</v>
      </c>
      <c r="JK79">
        <v>0</v>
      </c>
      <c r="JL79">
        <v>0</v>
      </c>
      <c r="JM79">
        <v>0</v>
      </c>
      <c r="JN79">
        <v>0</v>
      </c>
      <c r="JO79">
        <v>0</v>
      </c>
      <c r="JP79">
        <v>0</v>
      </c>
      <c r="JQ79">
        <v>0</v>
      </c>
      <c r="JR79">
        <v>0</v>
      </c>
      <c r="JS79">
        <v>0</v>
      </c>
      <c r="JT79">
        <v>0</v>
      </c>
      <c r="JU79">
        <v>0</v>
      </c>
      <c r="JV79">
        <v>0</v>
      </c>
      <c r="JW79">
        <v>0</v>
      </c>
      <c r="JX79">
        <v>0</v>
      </c>
      <c r="JY79">
        <v>0</v>
      </c>
      <c r="JZ79">
        <v>0</v>
      </c>
      <c r="KA79">
        <v>0</v>
      </c>
      <c r="KB79">
        <v>0</v>
      </c>
      <c r="KC79">
        <v>0</v>
      </c>
      <c r="KD79">
        <v>0</v>
      </c>
      <c r="KE79">
        <v>0</v>
      </c>
      <c r="KF79">
        <v>0</v>
      </c>
      <c r="KG79">
        <v>0</v>
      </c>
      <c r="KH79">
        <v>0</v>
      </c>
      <c r="KI79">
        <v>0</v>
      </c>
      <c r="KJ79">
        <v>0</v>
      </c>
      <c r="KK79">
        <v>0</v>
      </c>
      <c r="KL79">
        <v>0</v>
      </c>
      <c r="KM79">
        <v>0</v>
      </c>
      <c r="KN79">
        <v>0</v>
      </c>
      <c r="KO79">
        <v>0</v>
      </c>
      <c r="KP79">
        <v>0</v>
      </c>
      <c r="KQ79">
        <v>0</v>
      </c>
      <c r="KR79">
        <v>0</v>
      </c>
      <c r="KS79">
        <v>0</v>
      </c>
      <c r="KT79">
        <v>0</v>
      </c>
      <c r="KU79">
        <v>0</v>
      </c>
      <c r="KV79">
        <v>0</v>
      </c>
      <c r="KW79">
        <v>0</v>
      </c>
      <c r="KX79">
        <v>0</v>
      </c>
      <c r="KY79">
        <v>0</v>
      </c>
      <c r="KZ79">
        <v>0</v>
      </c>
      <c r="LA79">
        <v>0</v>
      </c>
      <c r="LB79">
        <v>0</v>
      </c>
      <c r="LC79">
        <v>0</v>
      </c>
      <c r="LD79">
        <v>0</v>
      </c>
      <c r="LE79">
        <v>0</v>
      </c>
      <c r="LF79">
        <v>0</v>
      </c>
      <c r="LG79">
        <v>0</v>
      </c>
      <c r="LH79">
        <v>0</v>
      </c>
      <c r="LI79">
        <v>1</v>
      </c>
      <c r="LJ79">
        <v>0.95563636363636373</v>
      </c>
      <c r="LK79">
        <v>0</v>
      </c>
      <c r="LL79">
        <v>0</v>
      </c>
      <c r="LM79">
        <v>1</v>
      </c>
      <c r="LN79">
        <v>0.95</v>
      </c>
      <c r="LO79">
        <v>0</v>
      </c>
      <c r="LP79">
        <v>1</v>
      </c>
      <c r="LQ79">
        <v>0.78</v>
      </c>
      <c r="LR79">
        <v>0</v>
      </c>
      <c r="LS79">
        <v>9.1999999999999998E-2</v>
      </c>
      <c r="LT79">
        <v>0</v>
      </c>
    </row>
    <row r="80" spans="1:332" ht="15" customHeight="1">
      <c r="A80" t="str">
        <v>CDM AMS II G</v>
      </c>
      <c r="B80" t="str">
        <v>AMS-II.G. ver. 3</v>
      </c>
      <c r="C80">
        <v>5342</v>
      </c>
      <c r="D80" t="str">
        <v>PoA 5342 CPA9</v>
      </c>
      <c r="E80" t="str">
        <v>MR2</v>
      </c>
      <c r="F80" t="str">
        <v>Domestic (2018)</v>
      </c>
      <c r="G80">
        <v>5289</v>
      </c>
      <c r="H80" t="str">
        <v>charcoal</v>
      </c>
      <c r="I80">
        <v>5289</v>
      </c>
      <c r="J80">
        <v>1.820027529249828</v>
      </c>
      <c r="K80">
        <v>0</v>
      </c>
      <c r="L80" t="str">
        <v>cdm_imp_charcoal</v>
      </c>
      <c r="M80">
        <v>1</v>
      </c>
      <c r="N80" t="str">
        <v>Sub-Saharan Africa</v>
      </c>
      <c r="O80" t="str">
        <v>Nigeria</v>
      </c>
      <c r="P80" t="str">
        <v>Nigeria tot</v>
      </c>
      <c r="Q80">
        <v>4.7</v>
      </c>
      <c r="R80">
        <v>0.93</v>
      </c>
      <c r="S80">
        <v>0</v>
      </c>
      <c r="T80">
        <v>0.39</v>
      </c>
      <c r="U80">
        <v>2906</v>
      </c>
      <c r="V80">
        <v>0</v>
      </c>
      <c r="W80">
        <v>275</v>
      </c>
      <c r="X80">
        <v>0</v>
      </c>
      <c r="Y80">
        <v>799150</v>
      </c>
      <c r="Z80">
        <v>0</v>
      </c>
      <c r="AA80">
        <v>1</v>
      </c>
      <c r="AB80">
        <v>0</v>
      </c>
      <c r="AC80">
        <v>0</v>
      </c>
      <c r="AD80">
        <v>0</v>
      </c>
      <c r="AE80">
        <v>0</v>
      </c>
      <c r="AF80">
        <v>0</v>
      </c>
      <c r="AG80">
        <v>0</v>
      </c>
      <c r="AH80">
        <v>0</v>
      </c>
      <c r="AI80">
        <v>0</v>
      </c>
      <c r="AJ80">
        <v>0</v>
      </c>
      <c r="AK80">
        <v>0</v>
      </c>
      <c r="AL80">
        <v>0</v>
      </c>
      <c r="AM80">
        <v>0</v>
      </c>
      <c r="AN80">
        <v>0</v>
      </c>
      <c r="AO80">
        <v>15.123287671232877</v>
      </c>
      <c r="AP80">
        <v>0</v>
      </c>
      <c r="AQ80">
        <v>0</v>
      </c>
      <c r="AR80">
        <v>0</v>
      </c>
      <c r="AS80">
        <v>0</v>
      </c>
      <c r="AT80">
        <v>0</v>
      </c>
      <c r="AU80">
        <v>0</v>
      </c>
      <c r="AV80">
        <v>0</v>
      </c>
      <c r="AW80">
        <v>0</v>
      </c>
      <c r="AX80">
        <v>0</v>
      </c>
      <c r="AY80">
        <v>0</v>
      </c>
      <c r="AZ80">
        <v>0</v>
      </c>
      <c r="BA80">
        <v>0</v>
      </c>
      <c r="BB80">
        <v>0</v>
      </c>
      <c r="BC80">
        <v>0</v>
      </c>
      <c r="BD80">
        <v>0</v>
      </c>
      <c r="BE80">
        <v>0.106</v>
      </c>
      <c r="BF80">
        <v>0</v>
      </c>
      <c r="BG80">
        <v>0</v>
      </c>
      <c r="BH80">
        <v>0</v>
      </c>
      <c r="BI80">
        <v>0</v>
      </c>
      <c r="BJ80">
        <v>0</v>
      </c>
      <c r="BK80">
        <v>0</v>
      </c>
      <c r="BL80">
        <v>0</v>
      </c>
      <c r="BM80">
        <v>0</v>
      </c>
      <c r="BN80">
        <v>0</v>
      </c>
      <c r="BO80">
        <v>0</v>
      </c>
      <c r="BP80">
        <v>0</v>
      </c>
      <c r="BQ80">
        <v>0</v>
      </c>
      <c r="BR80">
        <v>0</v>
      </c>
      <c r="BS80">
        <v>1.4999999999999999E-2</v>
      </c>
      <c r="BT80">
        <v>0</v>
      </c>
      <c r="BU80">
        <v>0</v>
      </c>
      <c r="BV80">
        <v>0</v>
      </c>
      <c r="BW80">
        <v>0</v>
      </c>
      <c r="BX80">
        <v>0</v>
      </c>
      <c r="BY80">
        <v>81.599999999999994</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1</v>
      </c>
      <c r="FT80">
        <v>0</v>
      </c>
      <c r="FU80">
        <v>0</v>
      </c>
      <c r="FV80">
        <v>0</v>
      </c>
      <c r="FW80">
        <v>0</v>
      </c>
      <c r="FX80">
        <v>0</v>
      </c>
      <c r="FY80">
        <v>0</v>
      </c>
      <c r="FZ80">
        <v>4.7498325722983257</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0.33750000000000002</v>
      </c>
      <c r="GW80">
        <v>0</v>
      </c>
      <c r="GX80">
        <v>0</v>
      </c>
      <c r="GY80">
        <v>0</v>
      </c>
      <c r="GZ80">
        <v>0</v>
      </c>
      <c r="HA80">
        <v>0</v>
      </c>
      <c r="HB80">
        <v>0</v>
      </c>
      <c r="HC80">
        <v>0</v>
      </c>
      <c r="HD80">
        <v>0</v>
      </c>
      <c r="HE80">
        <v>0</v>
      </c>
      <c r="HF80">
        <v>0</v>
      </c>
      <c r="HG80">
        <v>0</v>
      </c>
      <c r="HH80">
        <v>0</v>
      </c>
      <c r="HI80">
        <v>0</v>
      </c>
      <c r="HJ80">
        <v>1.4999999999999999E-2</v>
      </c>
      <c r="HK80">
        <v>0</v>
      </c>
      <c r="HL80">
        <v>0</v>
      </c>
      <c r="HM80">
        <v>0</v>
      </c>
      <c r="HN80">
        <v>0</v>
      </c>
      <c r="HO80">
        <v>0</v>
      </c>
      <c r="HP80">
        <v>81.599999999999994</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0</v>
      </c>
      <c r="JF80">
        <v>0</v>
      </c>
      <c r="JG80">
        <v>0</v>
      </c>
      <c r="JH80">
        <v>0</v>
      </c>
      <c r="JI80">
        <v>0</v>
      </c>
      <c r="JJ80">
        <v>0</v>
      </c>
      <c r="JK80">
        <v>0</v>
      </c>
      <c r="JL80">
        <v>0</v>
      </c>
      <c r="JM80">
        <v>0</v>
      </c>
      <c r="JN80">
        <v>0</v>
      </c>
      <c r="JO80">
        <v>0</v>
      </c>
      <c r="JP80">
        <v>0</v>
      </c>
      <c r="JQ80">
        <v>0</v>
      </c>
      <c r="JR80">
        <v>0</v>
      </c>
      <c r="JS80">
        <v>0</v>
      </c>
      <c r="JT80">
        <v>0</v>
      </c>
      <c r="JU80">
        <v>0</v>
      </c>
      <c r="JV80">
        <v>0</v>
      </c>
      <c r="JW80">
        <v>0</v>
      </c>
      <c r="JX80">
        <v>0</v>
      </c>
      <c r="JY80">
        <v>0</v>
      </c>
      <c r="JZ80">
        <v>0</v>
      </c>
      <c r="KA80">
        <v>0</v>
      </c>
      <c r="KB80">
        <v>0</v>
      </c>
      <c r="KC80">
        <v>0</v>
      </c>
      <c r="KD80">
        <v>0</v>
      </c>
      <c r="KE80">
        <v>0</v>
      </c>
      <c r="KF80">
        <v>0</v>
      </c>
      <c r="KG80">
        <v>0</v>
      </c>
      <c r="KH80">
        <v>0</v>
      </c>
      <c r="KI80">
        <v>0</v>
      </c>
      <c r="KJ80">
        <v>0</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v>
      </c>
      <c r="LI80">
        <v>0.96399999999999997</v>
      </c>
      <c r="LJ80">
        <v>0.61054545454545461</v>
      </c>
      <c r="LK80">
        <v>0</v>
      </c>
      <c r="LL80">
        <v>0</v>
      </c>
      <c r="LM80">
        <v>1</v>
      </c>
      <c r="LN80">
        <v>0.95</v>
      </c>
      <c r="LO80">
        <v>0</v>
      </c>
      <c r="LP80">
        <v>1</v>
      </c>
      <c r="LQ80">
        <v>0.78</v>
      </c>
      <c r="LR80">
        <v>0</v>
      </c>
      <c r="LS80">
        <v>0</v>
      </c>
      <c r="LT80">
        <v>0</v>
      </c>
    </row>
    <row r="81" spans="1:332" ht="15" customHeight="1">
      <c r="A81" t="str">
        <v>CDM AMS II G</v>
      </c>
      <c r="B81" t="str">
        <v>AMS-II.G. ver. 3</v>
      </c>
      <c r="C81">
        <v>5342</v>
      </c>
      <c r="D81" t="str">
        <v>PoA 5342 CPA8</v>
      </c>
      <c r="E81" t="str">
        <v>MR2</v>
      </c>
      <c r="F81" t="str">
        <v>Domestic (2018)</v>
      </c>
      <c r="G81">
        <v>1699</v>
      </c>
      <c r="H81" t="str">
        <v>firewood</v>
      </c>
      <c r="I81">
        <v>1699</v>
      </c>
      <c r="J81">
        <v>2.2713903743315509</v>
      </c>
      <c r="K81">
        <v>0</v>
      </c>
      <c r="L81" t="str">
        <v>cdm_imp_firewood</v>
      </c>
      <c r="M81">
        <v>1</v>
      </c>
      <c r="N81" t="str">
        <v>Sub-Saharan Africa</v>
      </c>
      <c r="O81" t="str">
        <v>Nigeria</v>
      </c>
      <c r="P81" t="str">
        <v>Nigeria tot</v>
      </c>
      <c r="Q81">
        <v>4.7</v>
      </c>
      <c r="R81">
        <v>0.93</v>
      </c>
      <c r="S81">
        <v>0</v>
      </c>
      <c r="T81">
        <v>0.39</v>
      </c>
      <c r="U81">
        <v>748</v>
      </c>
      <c r="V81">
        <v>0</v>
      </c>
      <c r="W81">
        <v>275</v>
      </c>
      <c r="X81">
        <v>0</v>
      </c>
      <c r="Y81">
        <v>205700</v>
      </c>
      <c r="Z81">
        <v>1</v>
      </c>
      <c r="AA81">
        <v>0</v>
      </c>
      <c r="AB81">
        <v>0</v>
      </c>
      <c r="AC81">
        <v>0</v>
      </c>
      <c r="AD81">
        <v>0</v>
      </c>
      <c r="AE81">
        <v>0</v>
      </c>
      <c r="AF81">
        <v>0</v>
      </c>
      <c r="AG81">
        <v>0</v>
      </c>
      <c r="AH81">
        <v>0</v>
      </c>
      <c r="AI81">
        <v>0</v>
      </c>
      <c r="AJ81">
        <v>0</v>
      </c>
      <c r="AK81">
        <v>0</v>
      </c>
      <c r="AL81">
        <v>0</v>
      </c>
      <c r="AM81">
        <v>0</v>
      </c>
      <c r="AN81">
        <v>13.726027397260275</v>
      </c>
      <c r="AO81">
        <v>0</v>
      </c>
      <c r="AP81">
        <v>0</v>
      </c>
      <c r="AQ81">
        <v>0</v>
      </c>
      <c r="AR81">
        <v>0</v>
      </c>
      <c r="AS81">
        <v>0</v>
      </c>
      <c r="AT81">
        <v>0</v>
      </c>
      <c r="AU81">
        <v>0</v>
      </c>
      <c r="AV81">
        <v>0</v>
      </c>
      <c r="AW81">
        <v>0</v>
      </c>
      <c r="AX81">
        <v>0</v>
      </c>
      <c r="AY81">
        <v>0</v>
      </c>
      <c r="AZ81">
        <v>0</v>
      </c>
      <c r="BA81">
        <v>0</v>
      </c>
      <c r="BB81">
        <v>0</v>
      </c>
      <c r="BC81">
        <v>0</v>
      </c>
      <c r="BD81">
        <v>0.106</v>
      </c>
      <c r="BE81">
        <v>0</v>
      </c>
      <c r="BF81">
        <v>0</v>
      </c>
      <c r="BG81">
        <v>0</v>
      </c>
      <c r="BH81">
        <v>0</v>
      </c>
      <c r="BI81">
        <v>0</v>
      </c>
      <c r="BJ81">
        <v>0</v>
      </c>
      <c r="BK81">
        <v>0</v>
      </c>
      <c r="BL81">
        <v>0</v>
      </c>
      <c r="BM81">
        <v>0</v>
      </c>
      <c r="BN81">
        <v>0</v>
      </c>
      <c r="BO81">
        <v>0</v>
      </c>
      <c r="BP81">
        <v>0</v>
      </c>
      <c r="BQ81">
        <v>0</v>
      </c>
      <c r="BR81">
        <v>1.4999999999999999E-2</v>
      </c>
      <c r="BS81">
        <v>0</v>
      </c>
      <c r="BT81">
        <v>0</v>
      </c>
      <c r="BU81">
        <v>0</v>
      </c>
      <c r="BV81">
        <v>0</v>
      </c>
      <c r="BW81">
        <v>0</v>
      </c>
      <c r="BX81">
        <v>81.599999999999994</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1</v>
      </c>
      <c r="FS81">
        <v>0</v>
      </c>
      <c r="FT81">
        <v>0</v>
      </c>
      <c r="FU81">
        <v>0</v>
      </c>
      <c r="FV81">
        <v>0</v>
      </c>
      <c r="FW81">
        <v>0</v>
      </c>
      <c r="FX81">
        <v>0</v>
      </c>
      <c r="FY81">
        <v>5.0188303004815085</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0.28989999999999999</v>
      </c>
      <c r="GV81">
        <v>0</v>
      </c>
      <c r="GW81">
        <v>0</v>
      </c>
      <c r="GX81">
        <v>0</v>
      </c>
      <c r="GY81">
        <v>0</v>
      </c>
      <c r="GZ81">
        <v>0</v>
      </c>
      <c r="HA81">
        <v>0</v>
      </c>
      <c r="HB81">
        <v>0</v>
      </c>
      <c r="HC81">
        <v>0</v>
      </c>
      <c r="HD81">
        <v>0</v>
      </c>
      <c r="HE81">
        <v>0</v>
      </c>
      <c r="HF81">
        <v>0</v>
      </c>
      <c r="HG81">
        <v>0</v>
      </c>
      <c r="HH81">
        <v>0</v>
      </c>
      <c r="HI81">
        <v>1.4999999999999999E-2</v>
      </c>
      <c r="HJ81">
        <v>0</v>
      </c>
      <c r="HK81">
        <v>0</v>
      </c>
      <c r="HL81">
        <v>0</v>
      </c>
      <c r="HM81">
        <v>0</v>
      </c>
      <c r="HN81">
        <v>0</v>
      </c>
      <c r="HO81">
        <v>81.599999999999994</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0</v>
      </c>
      <c r="KC81">
        <v>0</v>
      </c>
      <c r="KD81">
        <v>0</v>
      </c>
      <c r="KE81">
        <v>0</v>
      </c>
      <c r="KF81">
        <v>0</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c r="LB81">
        <v>0</v>
      </c>
      <c r="LC81">
        <v>0</v>
      </c>
      <c r="LD81">
        <v>0</v>
      </c>
      <c r="LE81">
        <v>0</v>
      </c>
      <c r="LF81">
        <v>0</v>
      </c>
      <c r="LG81">
        <v>0</v>
      </c>
      <c r="LH81">
        <v>0</v>
      </c>
      <c r="LI81">
        <v>1</v>
      </c>
      <c r="LJ81">
        <v>0.96890909090909083</v>
      </c>
      <c r="LK81">
        <v>0</v>
      </c>
      <c r="LL81">
        <v>0</v>
      </c>
      <c r="LM81">
        <v>1</v>
      </c>
      <c r="LN81">
        <v>0.95</v>
      </c>
      <c r="LO81">
        <v>0</v>
      </c>
      <c r="LP81">
        <v>1</v>
      </c>
      <c r="LQ81">
        <v>0.78</v>
      </c>
      <c r="LR81">
        <v>0</v>
      </c>
      <c r="LS81">
        <v>9.1999999999999998E-2</v>
      </c>
      <c r="LT81">
        <v>0</v>
      </c>
    </row>
    <row r="82" spans="1:332" ht="15" customHeight="1">
      <c r="A82" t="str">
        <v>CDM AMS II G</v>
      </c>
      <c r="B82" t="str">
        <v>AMS-II.G. ver. 3</v>
      </c>
      <c r="C82">
        <v>5342</v>
      </c>
      <c r="D82" t="str">
        <v>PoA 5342 CPA8</v>
      </c>
      <c r="E82" t="str">
        <v>MR2</v>
      </c>
      <c r="F82" t="str">
        <v>Domestic (2018)</v>
      </c>
      <c r="G82">
        <v>7904</v>
      </c>
      <c r="H82" t="str">
        <v>charcoal</v>
      </c>
      <c r="I82">
        <v>7904</v>
      </c>
      <c r="J82">
        <v>2.4305043050430504</v>
      </c>
      <c r="K82">
        <v>0</v>
      </c>
      <c r="L82" t="str">
        <v>cdm_imp_charcoal</v>
      </c>
      <c r="M82">
        <v>1</v>
      </c>
      <c r="N82" t="str">
        <v>Sub-Saharan Africa</v>
      </c>
      <c r="O82" t="str">
        <v>Nigeria</v>
      </c>
      <c r="P82" t="str">
        <v>Nigeria tot</v>
      </c>
      <c r="Q82">
        <v>4.7</v>
      </c>
      <c r="R82">
        <v>0.93</v>
      </c>
      <c r="S82">
        <v>0</v>
      </c>
      <c r="T82">
        <v>0.39</v>
      </c>
      <c r="U82">
        <v>3252</v>
      </c>
      <c r="V82">
        <v>0</v>
      </c>
      <c r="W82">
        <v>275</v>
      </c>
      <c r="X82">
        <v>0</v>
      </c>
      <c r="Y82">
        <v>894300</v>
      </c>
      <c r="Z82">
        <v>0</v>
      </c>
      <c r="AA82">
        <v>1</v>
      </c>
      <c r="AB82">
        <v>0</v>
      </c>
      <c r="AC82">
        <v>0</v>
      </c>
      <c r="AD82">
        <v>0</v>
      </c>
      <c r="AE82">
        <v>0</v>
      </c>
      <c r="AF82">
        <v>0</v>
      </c>
      <c r="AG82">
        <v>0</v>
      </c>
      <c r="AH82">
        <v>0</v>
      </c>
      <c r="AI82">
        <v>0</v>
      </c>
      <c r="AJ82">
        <v>0</v>
      </c>
      <c r="AK82">
        <v>0</v>
      </c>
      <c r="AL82">
        <v>0</v>
      </c>
      <c r="AM82">
        <v>0</v>
      </c>
      <c r="AN82">
        <v>0</v>
      </c>
      <c r="AO82">
        <v>15.123287671232877</v>
      </c>
      <c r="AP82">
        <v>0</v>
      </c>
      <c r="AQ82">
        <v>0</v>
      </c>
      <c r="AR82">
        <v>0</v>
      </c>
      <c r="AS82">
        <v>0</v>
      </c>
      <c r="AT82">
        <v>0</v>
      </c>
      <c r="AU82">
        <v>0</v>
      </c>
      <c r="AV82">
        <v>0</v>
      </c>
      <c r="AW82">
        <v>0</v>
      </c>
      <c r="AX82">
        <v>0</v>
      </c>
      <c r="AY82">
        <v>0</v>
      </c>
      <c r="AZ82">
        <v>0</v>
      </c>
      <c r="BA82">
        <v>0</v>
      </c>
      <c r="BB82">
        <v>0</v>
      </c>
      <c r="BC82">
        <v>0</v>
      </c>
      <c r="BD82">
        <v>0</v>
      </c>
      <c r="BE82">
        <v>0.106</v>
      </c>
      <c r="BF82">
        <v>0</v>
      </c>
      <c r="BG82">
        <v>0</v>
      </c>
      <c r="BH82">
        <v>0</v>
      </c>
      <c r="BI82">
        <v>0</v>
      </c>
      <c r="BJ82">
        <v>0</v>
      </c>
      <c r="BK82">
        <v>0</v>
      </c>
      <c r="BL82">
        <v>0</v>
      </c>
      <c r="BM82">
        <v>0</v>
      </c>
      <c r="BN82">
        <v>0</v>
      </c>
      <c r="BO82">
        <v>0</v>
      </c>
      <c r="BP82">
        <v>0</v>
      </c>
      <c r="BQ82">
        <v>0</v>
      </c>
      <c r="BR82">
        <v>0</v>
      </c>
      <c r="BS82">
        <v>1.4999999999999999E-2</v>
      </c>
      <c r="BT82">
        <v>0</v>
      </c>
      <c r="BU82">
        <v>0</v>
      </c>
      <c r="BV82">
        <v>0</v>
      </c>
      <c r="BW82">
        <v>0</v>
      </c>
      <c r="BX82">
        <v>0</v>
      </c>
      <c r="BY82">
        <v>81.599999999999994</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1</v>
      </c>
      <c r="FT82">
        <v>0</v>
      </c>
      <c r="FU82">
        <v>0</v>
      </c>
      <c r="FV82">
        <v>0</v>
      </c>
      <c r="FW82">
        <v>0</v>
      </c>
      <c r="FX82">
        <v>0</v>
      </c>
      <c r="FY82">
        <v>0</v>
      </c>
      <c r="FZ82">
        <v>4.6955726219996627</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0.34139999999999998</v>
      </c>
      <c r="GW82">
        <v>0</v>
      </c>
      <c r="GX82">
        <v>0</v>
      </c>
      <c r="GY82">
        <v>0</v>
      </c>
      <c r="GZ82">
        <v>0</v>
      </c>
      <c r="HA82">
        <v>0</v>
      </c>
      <c r="HB82">
        <v>0</v>
      </c>
      <c r="HC82">
        <v>0</v>
      </c>
      <c r="HD82">
        <v>0</v>
      </c>
      <c r="HE82">
        <v>0</v>
      </c>
      <c r="HF82">
        <v>0</v>
      </c>
      <c r="HG82">
        <v>0</v>
      </c>
      <c r="HH82">
        <v>0</v>
      </c>
      <c r="HI82">
        <v>0</v>
      </c>
      <c r="HJ82">
        <v>1.4999999999999999E-2</v>
      </c>
      <c r="HK82">
        <v>0</v>
      </c>
      <c r="HL82">
        <v>0</v>
      </c>
      <c r="HM82">
        <v>0</v>
      </c>
      <c r="HN82">
        <v>0</v>
      </c>
      <c r="HO82">
        <v>0</v>
      </c>
      <c r="HP82">
        <v>81.599999999999994</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0</v>
      </c>
      <c r="KR82">
        <v>0</v>
      </c>
      <c r="KS82">
        <v>0</v>
      </c>
      <c r="KT82">
        <v>0</v>
      </c>
      <c r="KU82">
        <v>0</v>
      </c>
      <c r="KV82">
        <v>0</v>
      </c>
      <c r="KW82">
        <v>0</v>
      </c>
      <c r="KX82">
        <v>0</v>
      </c>
      <c r="KY82">
        <v>0</v>
      </c>
      <c r="KZ82">
        <v>0</v>
      </c>
      <c r="LA82">
        <v>0</v>
      </c>
      <c r="LB82">
        <v>0</v>
      </c>
      <c r="LC82">
        <v>0</v>
      </c>
      <c r="LD82">
        <v>0</v>
      </c>
      <c r="LE82">
        <v>0</v>
      </c>
      <c r="LF82">
        <v>0</v>
      </c>
      <c r="LG82">
        <v>0</v>
      </c>
      <c r="LH82">
        <v>0</v>
      </c>
      <c r="LI82">
        <v>0.96399999999999997</v>
      </c>
      <c r="LJ82">
        <v>0.80963636363636371</v>
      </c>
      <c r="LK82">
        <v>0</v>
      </c>
      <c r="LL82">
        <v>0</v>
      </c>
      <c r="LM82">
        <v>1</v>
      </c>
      <c r="LN82">
        <v>0.95</v>
      </c>
      <c r="LO82">
        <v>0</v>
      </c>
      <c r="LP82">
        <v>1</v>
      </c>
      <c r="LQ82">
        <v>0.78</v>
      </c>
      <c r="LR82">
        <v>0</v>
      </c>
      <c r="LS82">
        <v>0</v>
      </c>
      <c r="LT82">
        <v>0</v>
      </c>
    </row>
    <row r="83" spans="1:332" ht="15" customHeight="1">
      <c r="A83" t="str">
        <v>CDM AMS II G</v>
      </c>
      <c r="B83" t="str">
        <v>AMS-II.G. ver. 3</v>
      </c>
      <c r="C83">
        <v>5342</v>
      </c>
      <c r="D83" t="str">
        <v>PoA 5342 CPA7</v>
      </c>
      <c r="E83" t="str">
        <v>MR2</v>
      </c>
      <c r="F83" t="str">
        <v>Domestic (2018)</v>
      </c>
      <c r="G83">
        <v>2290</v>
      </c>
      <c r="H83" t="str">
        <v>firewood</v>
      </c>
      <c r="I83">
        <v>2290</v>
      </c>
      <c r="J83">
        <v>2.3511293634496919</v>
      </c>
      <c r="K83">
        <v>0</v>
      </c>
      <c r="L83" t="str">
        <v>cdm_imp_firewood</v>
      </c>
      <c r="M83">
        <v>1</v>
      </c>
      <c r="N83" t="str">
        <v>Sub-Saharan Africa</v>
      </c>
      <c r="O83" t="str">
        <v>Nigeria</v>
      </c>
      <c r="P83" t="str">
        <v>Nigeria tot</v>
      </c>
      <c r="Q83">
        <v>4.7</v>
      </c>
      <c r="R83">
        <v>0.93</v>
      </c>
      <c r="S83">
        <v>0</v>
      </c>
      <c r="T83">
        <v>0.39</v>
      </c>
      <c r="U83">
        <v>974</v>
      </c>
      <c r="V83">
        <v>0</v>
      </c>
      <c r="W83">
        <v>275</v>
      </c>
      <c r="X83">
        <v>0</v>
      </c>
      <c r="Y83">
        <v>267850</v>
      </c>
      <c r="Z83">
        <v>1</v>
      </c>
      <c r="AA83">
        <v>0</v>
      </c>
      <c r="AB83">
        <v>0</v>
      </c>
      <c r="AC83">
        <v>0</v>
      </c>
      <c r="AD83">
        <v>0</v>
      </c>
      <c r="AE83">
        <v>0</v>
      </c>
      <c r="AF83">
        <v>0</v>
      </c>
      <c r="AG83">
        <v>0</v>
      </c>
      <c r="AH83">
        <v>0</v>
      </c>
      <c r="AI83">
        <v>0</v>
      </c>
      <c r="AJ83">
        <v>0</v>
      </c>
      <c r="AK83">
        <v>0</v>
      </c>
      <c r="AL83">
        <v>0</v>
      </c>
      <c r="AM83">
        <v>0</v>
      </c>
      <c r="AN83">
        <v>13.726027397260275</v>
      </c>
      <c r="AO83">
        <v>0</v>
      </c>
      <c r="AP83">
        <v>0</v>
      </c>
      <c r="AQ83">
        <v>0</v>
      </c>
      <c r="AR83">
        <v>0</v>
      </c>
      <c r="AS83">
        <v>0</v>
      </c>
      <c r="AT83">
        <v>0</v>
      </c>
      <c r="AU83">
        <v>0</v>
      </c>
      <c r="AV83">
        <v>0</v>
      </c>
      <c r="AW83">
        <v>0</v>
      </c>
      <c r="AX83">
        <v>0</v>
      </c>
      <c r="AY83">
        <v>0</v>
      </c>
      <c r="AZ83">
        <v>0</v>
      </c>
      <c r="BA83">
        <v>0</v>
      </c>
      <c r="BB83">
        <v>0</v>
      </c>
      <c r="BC83">
        <v>0</v>
      </c>
      <c r="BD83">
        <v>0.106</v>
      </c>
      <c r="BE83">
        <v>0</v>
      </c>
      <c r="BF83">
        <v>0</v>
      </c>
      <c r="BG83">
        <v>0</v>
      </c>
      <c r="BH83">
        <v>0</v>
      </c>
      <c r="BI83">
        <v>0</v>
      </c>
      <c r="BJ83">
        <v>0</v>
      </c>
      <c r="BK83">
        <v>0</v>
      </c>
      <c r="BL83">
        <v>0</v>
      </c>
      <c r="BM83">
        <v>0</v>
      </c>
      <c r="BN83">
        <v>0</v>
      </c>
      <c r="BO83">
        <v>0</v>
      </c>
      <c r="BP83">
        <v>0</v>
      </c>
      <c r="BQ83">
        <v>0</v>
      </c>
      <c r="BR83">
        <v>1.4999999999999999E-2</v>
      </c>
      <c r="BS83">
        <v>0</v>
      </c>
      <c r="BT83">
        <v>0</v>
      </c>
      <c r="BU83">
        <v>0</v>
      </c>
      <c r="BV83">
        <v>0</v>
      </c>
      <c r="BW83">
        <v>0</v>
      </c>
      <c r="BX83">
        <v>81.599999999999994</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1</v>
      </c>
      <c r="FS83">
        <v>0</v>
      </c>
      <c r="FT83">
        <v>0</v>
      </c>
      <c r="FU83">
        <v>0</v>
      </c>
      <c r="FV83">
        <v>0</v>
      </c>
      <c r="FW83">
        <v>0</v>
      </c>
      <c r="FX83">
        <v>0</v>
      </c>
      <c r="FY83">
        <v>5.0188303004815085</v>
      </c>
      <c r="FZ83">
        <v>0</v>
      </c>
      <c r="GA83">
        <v>0</v>
      </c>
      <c r="GB83">
        <v>0</v>
      </c>
      <c r="GC83">
        <v>0</v>
      </c>
      <c r="GD83">
        <v>0</v>
      </c>
      <c r="GE83">
        <v>0</v>
      </c>
      <c r="GF83">
        <v>0</v>
      </c>
      <c r="GG83">
        <v>0</v>
      </c>
      <c r="GH83">
        <v>0</v>
      </c>
      <c r="GI83">
        <v>0</v>
      </c>
      <c r="GJ83">
        <v>0</v>
      </c>
      <c r="GK83">
        <v>0</v>
      </c>
      <c r="GL83">
        <v>0</v>
      </c>
      <c r="GM83">
        <v>0</v>
      </c>
      <c r="GN83">
        <v>0</v>
      </c>
      <c r="GO83">
        <v>0</v>
      </c>
      <c r="GP83">
        <v>0</v>
      </c>
      <c r="GQ83">
        <v>0</v>
      </c>
      <c r="GR83">
        <v>0</v>
      </c>
      <c r="GS83">
        <v>0</v>
      </c>
      <c r="GT83">
        <v>0</v>
      </c>
      <c r="GU83">
        <v>0.28989999999999999</v>
      </c>
      <c r="GV83">
        <v>0</v>
      </c>
      <c r="GW83">
        <v>0</v>
      </c>
      <c r="GX83">
        <v>0</v>
      </c>
      <c r="GY83">
        <v>0</v>
      </c>
      <c r="GZ83">
        <v>0</v>
      </c>
      <c r="HA83">
        <v>0</v>
      </c>
      <c r="HB83">
        <v>0</v>
      </c>
      <c r="HC83">
        <v>0</v>
      </c>
      <c r="HD83">
        <v>0</v>
      </c>
      <c r="HE83">
        <v>0</v>
      </c>
      <c r="HF83">
        <v>0</v>
      </c>
      <c r="HG83">
        <v>0</v>
      </c>
      <c r="HH83">
        <v>0</v>
      </c>
      <c r="HI83">
        <v>1.4999999999999999E-2</v>
      </c>
      <c r="HJ83">
        <v>0</v>
      </c>
      <c r="HK83">
        <v>0</v>
      </c>
      <c r="HL83">
        <v>0</v>
      </c>
      <c r="HM83">
        <v>0</v>
      </c>
      <c r="HN83">
        <v>0</v>
      </c>
      <c r="HO83">
        <v>81.599999999999994</v>
      </c>
      <c r="HP83">
        <v>0</v>
      </c>
      <c r="HQ83">
        <v>0</v>
      </c>
      <c r="HR83">
        <v>0</v>
      </c>
      <c r="HS83">
        <v>0</v>
      </c>
      <c r="HT83">
        <v>0</v>
      </c>
      <c r="HU83">
        <v>0</v>
      </c>
      <c r="HV83">
        <v>0</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0</v>
      </c>
      <c r="JF83">
        <v>0</v>
      </c>
      <c r="JG83">
        <v>0</v>
      </c>
      <c r="JH83">
        <v>0</v>
      </c>
      <c r="JI83">
        <v>0</v>
      </c>
      <c r="JJ83">
        <v>0</v>
      </c>
      <c r="JK83">
        <v>0</v>
      </c>
      <c r="JL83">
        <v>0</v>
      </c>
      <c r="JM83">
        <v>0</v>
      </c>
      <c r="JN83">
        <v>0</v>
      </c>
      <c r="JO83">
        <v>0</v>
      </c>
      <c r="JP83">
        <v>0</v>
      </c>
      <c r="JQ83">
        <v>0</v>
      </c>
      <c r="JR83">
        <v>0</v>
      </c>
      <c r="JS83">
        <v>0</v>
      </c>
      <c r="JT83">
        <v>0</v>
      </c>
      <c r="JU83">
        <v>0</v>
      </c>
      <c r="JV83">
        <v>0</v>
      </c>
      <c r="JW83">
        <v>0</v>
      </c>
      <c r="JX83">
        <v>0</v>
      </c>
      <c r="JY83">
        <v>0</v>
      </c>
      <c r="JZ83">
        <v>0</v>
      </c>
      <c r="KA83">
        <v>0</v>
      </c>
      <c r="KB83">
        <v>0</v>
      </c>
      <c r="KC83">
        <v>0</v>
      </c>
      <c r="KD83">
        <v>0</v>
      </c>
      <c r="KE83">
        <v>0</v>
      </c>
      <c r="KF83">
        <v>0</v>
      </c>
      <c r="KG83">
        <v>0</v>
      </c>
      <c r="KH83">
        <v>0</v>
      </c>
      <c r="KI83">
        <v>0</v>
      </c>
      <c r="KJ83">
        <v>0</v>
      </c>
      <c r="KK83">
        <v>0</v>
      </c>
      <c r="KL83">
        <v>0</v>
      </c>
      <c r="KM83">
        <v>0</v>
      </c>
      <c r="KN83">
        <v>0</v>
      </c>
      <c r="KO83">
        <v>0</v>
      </c>
      <c r="KP83">
        <v>0</v>
      </c>
      <c r="KQ83">
        <v>0</v>
      </c>
      <c r="KR83">
        <v>0</v>
      </c>
      <c r="KS83">
        <v>0</v>
      </c>
      <c r="KT83">
        <v>0</v>
      </c>
      <c r="KU83">
        <v>0</v>
      </c>
      <c r="KV83">
        <v>0</v>
      </c>
      <c r="KW83">
        <v>0</v>
      </c>
      <c r="KX83">
        <v>0</v>
      </c>
      <c r="KY83">
        <v>0</v>
      </c>
      <c r="KZ83">
        <v>0</v>
      </c>
      <c r="LA83">
        <v>0</v>
      </c>
      <c r="LB83">
        <v>0</v>
      </c>
      <c r="LC83">
        <v>0</v>
      </c>
      <c r="LD83">
        <v>0</v>
      </c>
      <c r="LE83">
        <v>0</v>
      </c>
      <c r="LF83">
        <v>0</v>
      </c>
      <c r="LG83">
        <v>0</v>
      </c>
      <c r="LH83">
        <v>0</v>
      </c>
      <c r="LI83">
        <v>1</v>
      </c>
      <c r="LJ83">
        <v>0.99545454545454548</v>
      </c>
      <c r="LK83">
        <v>0</v>
      </c>
      <c r="LL83">
        <v>0</v>
      </c>
      <c r="LM83">
        <v>1</v>
      </c>
      <c r="LN83">
        <v>0.95</v>
      </c>
      <c r="LO83">
        <v>0</v>
      </c>
      <c r="LP83">
        <v>1</v>
      </c>
      <c r="LQ83">
        <v>0.78</v>
      </c>
      <c r="LR83">
        <v>0</v>
      </c>
      <c r="LS83">
        <v>9.1999999999999998E-2</v>
      </c>
      <c r="LT83">
        <v>0</v>
      </c>
    </row>
    <row r="84" spans="1:332" ht="15" customHeight="1">
      <c r="A84" t="str">
        <v>CDM AMS II G</v>
      </c>
      <c r="B84" t="str">
        <v>AMS-II.G. ver. 3</v>
      </c>
      <c r="C84">
        <v>5342</v>
      </c>
      <c r="D84" t="str">
        <v>PoA 5342 CPA7</v>
      </c>
      <c r="E84" t="str">
        <v>MR2</v>
      </c>
      <c r="F84" t="str">
        <v>Domestic (2018)</v>
      </c>
      <c r="G84">
        <v>8012</v>
      </c>
      <c r="H84" t="str">
        <v>charcoal</v>
      </c>
      <c r="I84">
        <v>8012</v>
      </c>
      <c r="J84">
        <v>2.647719762062128</v>
      </c>
      <c r="K84">
        <v>0</v>
      </c>
      <c r="L84" t="str">
        <v>cdm_imp_charcoal</v>
      </c>
      <c r="M84">
        <v>1</v>
      </c>
      <c r="N84" t="str">
        <v>Sub-Saharan Africa</v>
      </c>
      <c r="O84" t="str">
        <v>Nigeria</v>
      </c>
      <c r="P84" t="str">
        <v>Nigeria tot</v>
      </c>
      <c r="Q84">
        <v>4.7</v>
      </c>
      <c r="R84">
        <v>0.93</v>
      </c>
      <c r="S84">
        <v>0</v>
      </c>
      <c r="T84">
        <v>0.39</v>
      </c>
      <c r="U84">
        <v>3026</v>
      </c>
      <c r="V84">
        <v>0</v>
      </c>
      <c r="W84">
        <v>275</v>
      </c>
      <c r="X84">
        <v>0</v>
      </c>
      <c r="Y84">
        <v>832150</v>
      </c>
      <c r="Z84">
        <v>0</v>
      </c>
      <c r="AA84">
        <v>1</v>
      </c>
      <c r="AB84">
        <v>0</v>
      </c>
      <c r="AC84">
        <v>0</v>
      </c>
      <c r="AD84">
        <v>0</v>
      </c>
      <c r="AE84">
        <v>0</v>
      </c>
      <c r="AF84">
        <v>0</v>
      </c>
      <c r="AG84">
        <v>0</v>
      </c>
      <c r="AH84">
        <v>0</v>
      </c>
      <c r="AI84">
        <v>0</v>
      </c>
      <c r="AJ84">
        <v>0</v>
      </c>
      <c r="AK84">
        <v>0</v>
      </c>
      <c r="AL84">
        <v>0</v>
      </c>
      <c r="AM84">
        <v>0</v>
      </c>
      <c r="AN84">
        <v>0</v>
      </c>
      <c r="AO84">
        <v>15.123287671232877</v>
      </c>
      <c r="AP84">
        <v>0</v>
      </c>
      <c r="AQ84">
        <v>0</v>
      </c>
      <c r="AR84">
        <v>0</v>
      </c>
      <c r="AS84">
        <v>0</v>
      </c>
      <c r="AT84">
        <v>0</v>
      </c>
      <c r="AU84">
        <v>0</v>
      </c>
      <c r="AV84">
        <v>0</v>
      </c>
      <c r="AW84">
        <v>0</v>
      </c>
      <c r="AX84">
        <v>0</v>
      </c>
      <c r="AY84">
        <v>0</v>
      </c>
      <c r="AZ84">
        <v>0</v>
      </c>
      <c r="BA84">
        <v>0</v>
      </c>
      <c r="BB84">
        <v>0</v>
      </c>
      <c r="BC84">
        <v>0</v>
      </c>
      <c r="BD84">
        <v>0</v>
      </c>
      <c r="BE84">
        <v>0.106</v>
      </c>
      <c r="BF84">
        <v>0</v>
      </c>
      <c r="BG84">
        <v>0</v>
      </c>
      <c r="BH84">
        <v>0</v>
      </c>
      <c r="BI84">
        <v>0</v>
      </c>
      <c r="BJ84">
        <v>0</v>
      </c>
      <c r="BK84">
        <v>0</v>
      </c>
      <c r="BL84">
        <v>0</v>
      </c>
      <c r="BM84">
        <v>0</v>
      </c>
      <c r="BN84">
        <v>0</v>
      </c>
      <c r="BO84">
        <v>0</v>
      </c>
      <c r="BP84">
        <v>0</v>
      </c>
      <c r="BQ84">
        <v>0</v>
      </c>
      <c r="BR84">
        <v>0</v>
      </c>
      <c r="BS84">
        <v>1.4999999999999999E-2</v>
      </c>
      <c r="BT84">
        <v>0</v>
      </c>
      <c r="BU84">
        <v>0</v>
      </c>
      <c r="BV84">
        <v>0</v>
      </c>
      <c r="BW84">
        <v>0</v>
      </c>
      <c r="BX84">
        <v>0</v>
      </c>
      <c r="BY84">
        <v>81.599999999999994</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1</v>
      </c>
      <c r="FT84">
        <v>0</v>
      </c>
      <c r="FU84">
        <v>0</v>
      </c>
      <c r="FV84">
        <v>0</v>
      </c>
      <c r="FW84">
        <v>0</v>
      </c>
      <c r="FX84">
        <v>0</v>
      </c>
      <c r="FY84">
        <v>0</v>
      </c>
      <c r="FZ84">
        <v>4.8548409847083125</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0.33019999999999999</v>
      </c>
      <c r="GW84">
        <v>0</v>
      </c>
      <c r="GX84">
        <v>0</v>
      </c>
      <c r="GY84">
        <v>0</v>
      </c>
      <c r="GZ84">
        <v>0</v>
      </c>
      <c r="HA84">
        <v>0</v>
      </c>
      <c r="HB84">
        <v>0</v>
      </c>
      <c r="HC84">
        <v>0</v>
      </c>
      <c r="HD84">
        <v>0</v>
      </c>
      <c r="HE84">
        <v>0</v>
      </c>
      <c r="HF84">
        <v>0</v>
      </c>
      <c r="HG84">
        <v>0</v>
      </c>
      <c r="HH84">
        <v>0</v>
      </c>
      <c r="HI84">
        <v>0</v>
      </c>
      <c r="HJ84">
        <v>1.4999999999999999E-2</v>
      </c>
      <c r="HK84">
        <v>0</v>
      </c>
      <c r="HL84">
        <v>0</v>
      </c>
      <c r="HM84">
        <v>0</v>
      </c>
      <c r="HN84">
        <v>0</v>
      </c>
      <c r="HO84">
        <v>0</v>
      </c>
      <c r="HP84">
        <v>81.599999999999994</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0</v>
      </c>
      <c r="JA84">
        <v>0</v>
      </c>
      <c r="JB84">
        <v>0</v>
      </c>
      <c r="JC84">
        <v>0</v>
      </c>
      <c r="JD84">
        <v>0</v>
      </c>
      <c r="JE84">
        <v>0</v>
      </c>
      <c r="JF84">
        <v>0</v>
      </c>
      <c r="JG84">
        <v>0</v>
      </c>
      <c r="JH84">
        <v>0</v>
      </c>
      <c r="JI84">
        <v>0</v>
      </c>
      <c r="JJ84">
        <v>0</v>
      </c>
      <c r="JK84">
        <v>0</v>
      </c>
      <c r="JL84">
        <v>0</v>
      </c>
      <c r="JM84">
        <v>0</v>
      </c>
      <c r="JN84">
        <v>0</v>
      </c>
      <c r="JO84">
        <v>0</v>
      </c>
      <c r="JP84">
        <v>0</v>
      </c>
      <c r="JQ84">
        <v>0</v>
      </c>
      <c r="JR84">
        <v>0</v>
      </c>
      <c r="JS84">
        <v>0</v>
      </c>
      <c r="JT84">
        <v>0</v>
      </c>
      <c r="JU84">
        <v>0</v>
      </c>
      <c r="JV84">
        <v>0</v>
      </c>
      <c r="JW84">
        <v>0</v>
      </c>
      <c r="JX84">
        <v>0</v>
      </c>
      <c r="JY84">
        <v>0</v>
      </c>
      <c r="JZ84">
        <v>0</v>
      </c>
      <c r="KA84">
        <v>0</v>
      </c>
      <c r="KB84">
        <v>0</v>
      </c>
      <c r="KC84">
        <v>0</v>
      </c>
      <c r="KD84">
        <v>0</v>
      </c>
      <c r="KE84">
        <v>0</v>
      </c>
      <c r="KF84">
        <v>0</v>
      </c>
      <c r="KG84">
        <v>0</v>
      </c>
      <c r="KH84">
        <v>0</v>
      </c>
      <c r="KI84">
        <v>0</v>
      </c>
      <c r="KJ84">
        <v>0</v>
      </c>
      <c r="KK84">
        <v>0</v>
      </c>
      <c r="KL84">
        <v>0</v>
      </c>
      <c r="KM84">
        <v>0</v>
      </c>
      <c r="KN84">
        <v>0</v>
      </c>
      <c r="KO84">
        <v>0</v>
      </c>
      <c r="KP84">
        <v>0</v>
      </c>
      <c r="KQ84">
        <v>0</v>
      </c>
      <c r="KR84">
        <v>0</v>
      </c>
      <c r="KS84">
        <v>0</v>
      </c>
      <c r="KT84">
        <v>0</v>
      </c>
      <c r="KU84">
        <v>0</v>
      </c>
      <c r="KV84">
        <v>0</v>
      </c>
      <c r="KW84">
        <v>0</v>
      </c>
      <c r="KX84">
        <v>0</v>
      </c>
      <c r="KY84">
        <v>0</v>
      </c>
      <c r="KZ84">
        <v>0</v>
      </c>
      <c r="LA84">
        <v>0</v>
      </c>
      <c r="LB84">
        <v>0</v>
      </c>
      <c r="LC84">
        <v>0</v>
      </c>
      <c r="LD84">
        <v>0</v>
      </c>
      <c r="LE84">
        <v>0</v>
      </c>
      <c r="LF84">
        <v>0</v>
      </c>
      <c r="LG84">
        <v>0</v>
      </c>
      <c r="LH84">
        <v>0</v>
      </c>
      <c r="LI84">
        <v>0.96399999999999997</v>
      </c>
      <c r="LJ84">
        <v>0.90254545454545465</v>
      </c>
      <c r="LK84">
        <v>0</v>
      </c>
      <c r="LL84">
        <v>0</v>
      </c>
      <c r="LM84">
        <v>1</v>
      </c>
      <c r="LN84">
        <v>0.95</v>
      </c>
      <c r="LO84">
        <v>0</v>
      </c>
      <c r="LP84">
        <v>1</v>
      </c>
      <c r="LQ84">
        <v>0.78</v>
      </c>
      <c r="LR84">
        <v>0</v>
      </c>
      <c r="LS84">
        <v>0</v>
      </c>
      <c r="LT84">
        <v>0</v>
      </c>
    </row>
    <row r="85" spans="1:332" ht="15" customHeight="1">
      <c r="A85" t="str">
        <v>CDM AMS II G</v>
      </c>
      <c r="B85" t="str">
        <v>AMS-II.G. ver. 3</v>
      </c>
      <c r="C85">
        <v>5342</v>
      </c>
      <c r="D85" t="str">
        <v>PoA 5342 CPA12</v>
      </c>
      <c r="E85" t="str">
        <v>MR2</v>
      </c>
      <c r="F85" t="str">
        <v>Domestic (2018)</v>
      </c>
      <c r="G85">
        <v>969</v>
      </c>
      <c r="H85" t="str">
        <v>firewood</v>
      </c>
      <c r="I85">
        <v>969</v>
      </c>
      <c r="J85">
        <v>2.2534883720930234</v>
      </c>
      <c r="K85">
        <v>0</v>
      </c>
      <c r="L85" t="str">
        <v>cdm_imp_firewood</v>
      </c>
      <c r="M85">
        <v>1</v>
      </c>
      <c r="N85" t="str">
        <v>Sub-Saharan Africa</v>
      </c>
      <c r="O85" t="str">
        <v>Nigeria</v>
      </c>
      <c r="P85" t="str">
        <v>Nigeria tot</v>
      </c>
      <c r="Q85">
        <v>4.7</v>
      </c>
      <c r="R85">
        <v>0.93</v>
      </c>
      <c r="S85">
        <v>0</v>
      </c>
      <c r="T85">
        <v>0.39</v>
      </c>
      <c r="U85">
        <v>430</v>
      </c>
      <c r="V85">
        <v>0</v>
      </c>
      <c r="W85">
        <v>275</v>
      </c>
      <c r="X85">
        <v>0</v>
      </c>
      <c r="Y85">
        <v>118250</v>
      </c>
      <c r="Z85">
        <v>1</v>
      </c>
      <c r="AA85">
        <v>0</v>
      </c>
      <c r="AB85">
        <v>0</v>
      </c>
      <c r="AC85">
        <v>0</v>
      </c>
      <c r="AD85">
        <v>0</v>
      </c>
      <c r="AE85">
        <v>0</v>
      </c>
      <c r="AF85">
        <v>0</v>
      </c>
      <c r="AG85">
        <v>0</v>
      </c>
      <c r="AH85">
        <v>0</v>
      </c>
      <c r="AI85">
        <v>0</v>
      </c>
      <c r="AJ85">
        <v>0</v>
      </c>
      <c r="AK85">
        <v>0</v>
      </c>
      <c r="AL85">
        <v>0</v>
      </c>
      <c r="AM85">
        <v>0</v>
      </c>
      <c r="AN85">
        <v>13.726027397260275</v>
      </c>
      <c r="AO85">
        <v>0</v>
      </c>
      <c r="AP85">
        <v>0</v>
      </c>
      <c r="AQ85">
        <v>0</v>
      </c>
      <c r="AR85">
        <v>0</v>
      </c>
      <c r="AS85">
        <v>0</v>
      </c>
      <c r="AT85">
        <v>0</v>
      </c>
      <c r="AU85">
        <v>0</v>
      </c>
      <c r="AV85">
        <v>0</v>
      </c>
      <c r="AW85">
        <v>0</v>
      </c>
      <c r="AX85">
        <v>0</v>
      </c>
      <c r="AY85">
        <v>0</v>
      </c>
      <c r="AZ85">
        <v>0</v>
      </c>
      <c r="BA85">
        <v>0</v>
      </c>
      <c r="BB85">
        <v>0</v>
      </c>
      <c r="BC85">
        <v>0</v>
      </c>
      <c r="BD85">
        <v>0.106</v>
      </c>
      <c r="BE85">
        <v>0</v>
      </c>
      <c r="BF85">
        <v>0</v>
      </c>
      <c r="BG85">
        <v>0</v>
      </c>
      <c r="BH85">
        <v>0</v>
      </c>
      <c r="BI85">
        <v>0</v>
      </c>
      <c r="BJ85">
        <v>0</v>
      </c>
      <c r="BK85">
        <v>0</v>
      </c>
      <c r="BL85">
        <v>0</v>
      </c>
      <c r="BM85">
        <v>0</v>
      </c>
      <c r="BN85">
        <v>0</v>
      </c>
      <c r="BO85">
        <v>0</v>
      </c>
      <c r="BP85">
        <v>0</v>
      </c>
      <c r="BQ85">
        <v>0</v>
      </c>
      <c r="BR85">
        <v>1.4999999999999999E-2</v>
      </c>
      <c r="BS85">
        <v>0</v>
      </c>
      <c r="BT85">
        <v>0</v>
      </c>
      <c r="BU85">
        <v>0</v>
      </c>
      <c r="BV85">
        <v>0</v>
      </c>
      <c r="BW85">
        <v>0</v>
      </c>
      <c r="BX85">
        <v>81.599999999999994</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1</v>
      </c>
      <c r="FS85">
        <v>0</v>
      </c>
      <c r="FT85">
        <v>0</v>
      </c>
      <c r="FU85">
        <v>0</v>
      </c>
      <c r="FV85">
        <v>0</v>
      </c>
      <c r="FW85">
        <v>0</v>
      </c>
      <c r="FX85">
        <v>0</v>
      </c>
      <c r="FY85">
        <v>5.0188303004815085</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0.28989999999999999</v>
      </c>
      <c r="GV85">
        <v>0</v>
      </c>
      <c r="GW85">
        <v>0</v>
      </c>
      <c r="GX85">
        <v>0</v>
      </c>
      <c r="GY85">
        <v>0</v>
      </c>
      <c r="GZ85">
        <v>0</v>
      </c>
      <c r="HA85">
        <v>0</v>
      </c>
      <c r="HB85">
        <v>0</v>
      </c>
      <c r="HC85">
        <v>0</v>
      </c>
      <c r="HD85">
        <v>0</v>
      </c>
      <c r="HE85">
        <v>0</v>
      </c>
      <c r="HF85">
        <v>0</v>
      </c>
      <c r="HG85">
        <v>0</v>
      </c>
      <c r="HH85">
        <v>0</v>
      </c>
      <c r="HI85">
        <v>1.4999999999999999E-2</v>
      </c>
      <c r="HJ85">
        <v>0</v>
      </c>
      <c r="HK85">
        <v>0</v>
      </c>
      <c r="HL85">
        <v>0</v>
      </c>
      <c r="HM85">
        <v>0</v>
      </c>
      <c r="HN85">
        <v>0</v>
      </c>
      <c r="HO85">
        <v>81.599999999999994</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0</v>
      </c>
      <c r="JF85">
        <v>0</v>
      </c>
      <c r="JG85">
        <v>0</v>
      </c>
      <c r="JH85">
        <v>0</v>
      </c>
      <c r="JI85">
        <v>0</v>
      </c>
      <c r="JJ85">
        <v>0</v>
      </c>
      <c r="JK85">
        <v>0</v>
      </c>
      <c r="JL85">
        <v>0</v>
      </c>
      <c r="JM85">
        <v>0</v>
      </c>
      <c r="JN85">
        <v>0</v>
      </c>
      <c r="JO85">
        <v>0</v>
      </c>
      <c r="JP85">
        <v>0</v>
      </c>
      <c r="JQ85">
        <v>0</v>
      </c>
      <c r="JR85">
        <v>0</v>
      </c>
      <c r="JS85">
        <v>0</v>
      </c>
      <c r="JT85">
        <v>0</v>
      </c>
      <c r="JU85">
        <v>0</v>
      </c>
      <c r="JV85">
        <v>0</v>
      </c>
      <c r="JW85">
        <v>0</v>
      </c>
      <c r="JX85">
        <v>0</v>
      </c>
      <c r="JY85">
        <v>0</v>
      </c>
      <c r="JZ85">
        <v>0</v>
      </c>
      <c r="KA85">
        <v>0</v>
      </c>
      <c r="KB85">
        <v>0</v>
      </c>
      <c r="KC85">
        <v>0</v>
      </c>
      <c r="KD85">
        <v>0</v>
      </c>
      <c r="KE85">
        <v>0</v>
      </c>
      <c r="KF85">
        <v>0</v>
      </c>
      <c r="KG85">
        <v>0</v>
      </c>
      <c r="KH85">
        <v>0</v>
      </c>
      <c r="KI85">
        <v>0</v>
      </c>
      <c r="KJ85">
        <v>0</v>
      </c>
      <c r="KK85">
        <v>0</v>
      </c>
      <c r="KL85">
        <v>0</v>
      </c>
      <c r="KM85">
        <v>0</v>
      </c>
      <c r="KN85">
        <v>0</v>
      </c>
      <c r="KO85">
        <v>0</v>
      </c>
      <c r="KP85">
        <v>0</v>
      </c>
      <c r="KQ85">
        <v>0</v>
      </c>
      <c r="KR85">
        <v>0</v>
      </c>
      <c r="KS85">
        <v>0</v>
      </c>
      <c r="KT85">
        <v>0</v>
      </c>
      <c r="KU85">
        <v>0</v>
      </c>
      <c r="KV85">
        <v>0</v>
      </c>
      <c r="KW85">
        <v>0</v>
      </c>
      <c r="KX85">
        <v>0</v>
      </c>
      <c r="KY85">
        <v>0</v>
      </c>
      <c r="KZ85">
        <v>0</v>
      </c>
      <c r="LA85">
        <v>0</v>
      </c>
      <c r="LB85">
        <v>0</v>
      </c>
      <c r="LC85">
        <v>0</v>
      </c>
      <c r="LD85">
        <v>0</v>
      </c>
      <c r="LE85">
        <v>0</v>
      </c>
      <c r="LF85">
        <v>0</v>
      </c>
      <c r="LG85">
        <v>0</v>
      </c>
      <c r="LH85">
        <v>0</v>
      </c>
      <c r="LI85">
        <v>1</v>
      </c>
      <c r="LJ85">
        <v>0.95563636363636373</v>
      </c>
      <c r="LK85">
        <v>0</v>
      </c>
      <c r="LL85">
        <v>0</v>
      </c>
      <c r="LM85">
        <v>1</v>
      </c>
      <c r="LN85">
        <v>0.95</v>
      </c>
      <c r="LO85">
        <v>0</v>
      </c>
      <c r="LP85">
        <v>1</v>
      </c>
      <c r="LQ85">
        <v>0.78</v>
      </c>
      <c r="LR85">
        <v>0</v>
      </c>
      <c r="LS85">
        <v>9.2065778595203512E-2</v>
      </c>
      <c r="LT85">
        <v>0</v>
      </c>
    </row>
    <row r="86" spans="1:332" ht="15" customHeight="1">
      <c r="A86" t="str">
        <v>CDM AMS II G</v>
      </c>
      <c r="B86" t="str">
        <v>AMS-II.G. ver. 3</v>
      </c>
      <c r="C86">
        <v>5342</v>
      </c>
      <c r="D86" t="str">
        <v>PoA 5342 CPA12</v>
      </c>
      <c r="E86" t="str">
        <v>MR2</v>
      </c>
      <c r="F86" t="str">
        <v>Domestic (2019)</v>
      </c>
      <c r="G86">
        <v>5289</v>
      </c>
      <c r="H86" t="str">
        <v>charcoal</v>
      </c>
      <c r="I86">
        <v>5289</v>
      </c>
      <c r="J86">
        <v>1.820027529249828</v>
      </c>
      <c r="K86">
        <v>0</v>
      </c>
      <c r="L86" t="str">
        <v>cdm_imp_charcoal</v>
      </c>
      <c r="M86">
        <v>1</v>
      </c>
      <c r="N86" t="str">
        <v>Sub-Saharan Africa</v>
      </c>
      <c r="O86" t="str">
        <v>Nigeria</v>
      </c>
      <c r="P86" t="str">
        <v>Nigeria tot</v>
      </c>
      <c r="Q86">
        <v>4.7</v>
      </c>
      <c r="R86">
        <v>0.93</v>
      </c>
      <c r="S86">
        <v>0</v>
      </c>
      <c r="T86">
        <v>0.39</v>
      </c>
      <c r="U86">
        <v>2906</v>
      </c>
      <c r="V86">
        <v>0</v>
      </c>
      <c r="W86">
        <v>275</v>
      </c>
      <c r="X86">
        <v>0</v>
      </c>
      <c r="Y86">
        <v>799150</v>
      </c>
      <c r="Z86">
        <v>0</v>
      </c>
      <c r="AA86">
        <v>1</v>
      </c>
      <c r="AB86">
        <v>0</v>
      </c>
      <c r="AC86">
        <v>0</v>
      </c>
      <c r="AD86">
        <v>0</v>
      </c>
      <c r="AE86">
        <v>0</v>
      </c>
      <c r="AF86">
        <v>0</v>
      </c>
      <c r="AG86">
        <v>0</v>
      </c>
      <c r="AH86">
        <v>0</v>
      </c>
      <c r="AI86">
        <v>0</v>
      </c>
      <c r="AJ86">
        <v>0</v>
      </c>
      <c r="AK86">
        <v>0</v>
      </c>
      <c r="AL86">
        <v>0</v>
      </c>
      <c r="AM86">
        <v>0</v>
      </c>
      <c r="AN86">
        <v>0</v>
      </c>
      <c r="AO86">
        <v>15.123287671232877</v>
      </c>
      <c r="AP86">
        <v>0</v>
      </c>
      <c r="AQ86">
        <v>0</v>
      </c>
      <c r="AR86">
        <v>0</v>
      </c>
      <c r="AS86">
        <v>0</v>
      </c>
      <c r="AT86">
        <v>0</v>
      </c>
      <c r="AU86">
        <v>0</v>
      </c>
      <c r="AV86">
        <v>0</v>
      </c>
      <c r="AW86">
        <v>0</v>
      </c>
      <c r="AX86">
        <v>0</v>
      </c>
      <c r="AY86">
        <v>0</v>
      </c>
      <c r="AZ86">
        <v>0</v>
      </c>
      <c r="BA86">
        <v>0</v>
      </c>
      <c r="BB86">
        <v>0</v>
      </c>
      <c r="BC86">
        <v>0</v>
      </c>
      <c r="BD86">
        <v>0</v>
      </c>
      <c r="BE86">
        <v>0.106</v>
      </c>
      <c r="BF86">
        <v>0</v>
      </c>
      <c r="BG86">
        <v>0</v>
      </c>
      <c r="BH86">
        <v>0</v>
      </c>
      <c r="BI86">
        <v>0</v>
      </c>
      <c r="BJ86">
        <v>0</v>
      </c>
      <c r="BK86">
        <v>0</v>
      </c>
      <c r="BL86">
        <v>0</v>
      </c>
      <c r="BM86">
        <v>0</v>
      </c>
      <c r="BN86">
        <v>0</v>
      </c>
      <c r="BO86">
        <v>0</v>
      </c>
      <c r="BP86">
        <v>0</v>
      </c>
      <c r="BQ86">
        <v>0</v>
      </c>
      <c r="BR86">
        <v>0</v>
      </c>
      <c r="BS86">
        <v>1.4999999999999999E-2</v>
      </c>
      <c r="BT86">
        <v>0</v>
      </c>
      <c r="BU86">
        <v>0</v>
      </c>
      <c r="BV86">
        <v>0</v>
      </c>
      <c r="BW86">
        <v>0</v>
      </c>
      <c r="BX86">
        <v>0</v>
      </c>
      <c r="BY86">
        <v>81.599999999999994</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1</v>
      </c>
      <c r="FT86">
        <v>0</v>
      </c>
      <c r="FU86">
        <v>0</v>
      </c>
      <c r="FV86">
        <v>0</v>
      </c>
      <c r="FW86">
        <v>0</v>
      </c>
      <c r="FX86">
        <v>0</v>
      </c>
      <c r="FY86">
        <v>0</v>
      </c>
      <c r="FZ86">
        <v>4.7498325722983257</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0.33750000000000002</v>
      </c>
      <c r="GW86">
        <v>0</v>
      </c>
      <c r="GX86">
        <v>0</v>
      </c>
      <c r="GY86">
        <v>0</v>
      </c>
      <c r="GZ86">
        <v>0</v>
      </c>
      <c r="HA86">
        <v>0</v>
      </c>
      <c r="HB86">
        <v>0</v>
      </c>
      <c r="HC86">
        <v>0</v>
      </c>
      <c r="HD86">
        <v>0</v>
      </c>
      <c r="HE86">
        <v>0</v>
      </c>
      <c r="HF86">
        <v>0</v>
      </c>
      <c r="HG86">
        <v>0</v>
      </c>
      <c r="HH86">
        <v>0</v>
      </c>
      <c r="HI86">
        <v>0</v>
      </c>
      <c r="HJ86">
        <v>1.4999999999999999E-2</v>
      </c>
      <c r="HK86">
        <v>0</v>
      </c>
      <c r="HL86">
        <v>0</v>
      </c>
      <c r="HM86">
        <v>0</v>
      </c>
      <c r="HN86">
        <v>0</v>
      </c>
      <c r="HO86">
        <v>0</v>
      </c>
      <c r="HP86">
        <v>81.599999999999994</v>
      </c>
      <c r="HQ86">
        <v>0</v>
      </c>
      <c r="HR86">
        <v>0</v>
      </c>
      <c r="HS86">
        <v>0</v>
      </c>
      <c r="HT86">
        <v>0</v>
      </c>
      <c r="HU86">
        <v>0</v>
      </c>
      <c r="HV86">
        <v>0</v>
      </c>
      <c r="HW86">
        <v>0</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0</v>
      </c>
      <c r="KN86">
        <v>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v>
      </c>
      <c r="LI86">
        <v>0.96399999999999997</v>
      </c>
      <c r="LJ86">
        <v>0.61054545454545461</v>
      </c>
      <c r="LK86">
        <v>0</v>
      </c>
      <c r="LL86">
        <v>0</v>
      </c>
      <c r="LM86">
        <v>1</v>
      </c>
      <c r="LN86">
        <v>0.95</v>
      </c>
      <c r="LO86">
        <v>0</v>
      </c>
      <c r="LP86">
        <v>1</v>
      </c>
      <c r="LQ86">
        <v>0.78</v>
      </c>
      <c r="LR86">
        <v>0</v>
      </c>
      <c r="LS86">
        <v>0</v>
      </c>
      <c r="LT86">
        <v>0</v>
      </c>
    </row>
    <row r="87" spans="1:332" ht="15" customHeight="1">
      <c r="A87" t="str">
        <v>CDM AMS II G</v>
      </c>
      <c r="B87" t="str">
        <v>AMS-II.G. ver. 3</v>
      </c>
      <c r="C87">
        <v>5342</v>
      </c>
      <c r="D87" t="str">
        <v>PoA 5342 CPA11</v>
      </c>
      <c r="E87" t="str">
        <v>MR2</v>
      </c>
      <c r="F87" t="str">
        <v>Domestic (2020)</v>
      </c>
      <c r="G87">
        <v>1699</v>
      </c>
      <c r="H87" t="str">
        <v>firewood</v>
      </c>
      <c r="I87">
        <v>1699</v>
      </c>
      <c r="J87">
        <v>2.2713903743315509</v>
      </c>
      <c r="K87">
        <v>0</v>
      </c>
      <c r="L87" t="str">
        <v>cdm_imp_firewood</v>
      </c>
      <c r="M87">
        <v>1</v>
      </c>
      <c r="N87" t="str">
        <v>Sub-Saharan Africa</v>
      </c>
      <c r="O87" t="str">
        <v>Nigeria</v>
      </c>
      <c r="P87" t="str">
        <v>Nigeria tot</v>
      </c>
      <c r="Q87">
        <v>4.7</v>
      </c>
      <c r="R87">
        <v>0.93</v>
      </c>
      <c r="S87">
        <v>0</v>
      </c>
      <c r="T87">
        <v>0.39</v>
      </c>
      <c r="U87">
        <v>748</v>
      </c>
      <c r="V87">
        <v>0</v>
      </c>
      <c r="W87">
        <v>275</v>
      </c>
      <c r="X87">
        <v>0</v>
      </c>
      <c r="Y87">
        <v>205700</v>
      </c>
      <c r="Z87">
        <v>1</v>
      </c>
      <c r="AA87">
        <v>0</v>
      </c>
      <c r="AB87">
        <v>0</v>
      </c>
      <c r="AC87">
        <v>0</v>
      </c>
      <c r="AD87">
        <v>0</v>
      </c>
      <c r="AE87">
        <v>0</v>
      </c>
      <c r="AF87">
        <v>0</v>
      </c>
      <c r="AG87">
        <v>0</v>
      </c>
      <c r="AH87">
        <v>0</v>
      </c>
      <c r="AI87">
        <v>0</v>
      </c>
      <c r="AJ87">
        <v>0</v>
      </c>
      <c r="AK87">
        <v>0</v>
      </c>
      <c r="AL87">
        <v>0</v>
      </c>
      <c r="AM87">
        <v>0</v>
      </c>
      <c r="AN87">
        <v>13.726027397260275</v>
      </c>
      <c r="AO87">
        <v>0</v>
      </c>
      <c r="AP87">
        <v>0</v>
      </c>
      <c r="AQ87">
        <v>0</v>
      </c>
      <c r="AR87">
        <v>0</v>
      </c>
      <c r="AS87">
        <v>0</v>
      </c>
      <c r="AT87">
        <v>0</v>
      </c>
      <c r="AU87">
        <v>0</v>
      </c>
      <c r="AV87">
        <v>0</v>
      </c>
      <c r="AW87">
        <v>0</v>
      </c>
      <c r="AX87">
        <v>0</v>
      </c>
      <c r="AY87">
        <v>0</v>
      </c>
      <c r="AZ87">
        <v>0</v>
      </c>
      <c r="BA87">
        <v>0</v>
      </c>
      <c r="BB87">
        <v>0</v>
      </c>
      <c r="BC87">
        <v>0</v>
      </c>
      <c r="BD87">
        <v>0.106</v>
      </c>
      <c r="BE87">
        <v>0</v>
      </c>
      <c r="BF87">
        <v>0</v>
      </c>
      <c r="BG87">
        <v>0</v>
      </c>
      <c r="BH87">
        <v>0</v>
      </c>
      <c r="BI87">
        <v>0</v>
      </c>
      <c r="BJ87">
        <v>0</v>
      </c>
      <c r="BK87">
        <v>0</v>
      </c>
      <c r="BL87">
        <v>0</v>
      </c>
      <c r="BM87">
        <v>0</v>
      </c>
      <c r="BN87">
        <v>0</v>
      </c>
      <c r="BO87">
        <v>0</v>
      </c>
      <c r="BP87">
        <v>0</v>
      </c>
      <c r="BQ87">
        <v>0</v>
      </c>
      <c r="BR87">
        <v>1.4999999999999999E-2</v>
      </c>
      <c r="BS87">
        <v>0</v>
      </c>
      <c r="BT87">
        <v>0</v>
      </c>
      <c r="BU87">
        <v>0</v>
      </c>
      <c r="BV87">
        <v>0</v>
      </c>
      <c r="BW87">
        <v>0</v>
      </c>
      <c r="BX87">
        <v>81.599999999999994</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1</v>
      </c>
      <c r="FS87">
        <v>0</v>
      </c>
      <c r="FT87">
        <v>0</v>
      </c>
      <c r="FU87">
        <v>0</v>
      </c>
      <c r="FV87">
        <v>0</v>
      </c>
      <c r="FW87">
        <v>0</v>
      </c>
      <c r="FX87">
        <v>0</v>
      </c>
      <c r="FY87">
        <v>5.0188303004815085</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0</v>
      </c>
      <c r="GU87">
        <v>0.28989999999999999</v>
      </c>
      <c r="GV87">
        <v>0</v>
      </c>
      <c r="GW87">
        <v>0</v>
      </c>
      <c r="GX87">
        <v>0</v>
      </c>
      <c r="GY87">
        <v>0</v>
      </c>
      <c r="GZ87">
        <v>0</v>
      </c>
      <c r="HA87">
        <v>0</v>
      </c>
      <c r="HB87">
        <v>0</v>
      </c>
      <c r="HC87">
        <v>0</v>
      </c>
      <c r="HD87">
        <v>0</v>
      </c>
      <c r="HE87">
        <v>0</v>
      </c>
      <c r="HF87">
        <v>0</v>
      </c>
      <c r="HG87">
        <v>0</v>
      </c>
      <c r="HH87">
        <v>0</v>
      </c>
      <c r="HI87">
        <v>1.4999999999999999E-2</v>
      </c>
      <c r="HJ87">
        <v>0</v>
      </c>
      <c r="HK87">
        <v>0</v>
      </c>
      <c r="HL87">
        <v>0</v>
      </c>
      <c r="HM87">
        <v>0</v>
      </c>
      <c r="HN87">
        <v>0</v>
      </c>
      <c r="HO87">
        <v>81.599999999999994</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L87">
        <v>0</v>
      </c>
      <c r="JM87">
        <v>0</v>
      </c>
      <c r="JN87">
        <v>0</v>
      </c>
      <c r="JO87">
        <v>0</v>
      </c>
      <c r="JP87">
        <v>0</v>
      </c>
      <c r="JQ87">
        <v>0</v>
      </c>
      <c r="JR87">
        <v>0</v>
      </c>
      <c r="JS87">
        <v>0</v>
      </c>
      <c r="JT87">
        <v>0</v>
      </c>
      <c r="JU87">
        <v>0</v>
      </c>
      <c r="JV87">
        <v>0</v>
      </c>
      <c r="JW87">
        <v>0</v>
      </c>
      <c r="JX87">
        <v>0</v>
      </c>
      <c r="JY87">
        <v>0</v>
      </c>
      <c r="JZ87">
        <v>0</v>
      </c>
      <c r="KA87">
        <v>0</v>
      </c>
      <c r="KB87">
        <v>0</v>
      </c>
      <c r="KC87">
        <v>0</v>
      </c>
      <c r="KD87">
        <v>0</v>
      </c>
      <c r="KE87">
        <v>0</v>
      </c>
      <c r="KF87">
        <v>0</v>
      </c>
      <c r="KG87">
        <v>0</v>
      </c>
      <c r="KH87">
        <v>0</v>
      </c>
      <c r="KI87">
        <v>0</v>
      </c>
      <c r="KJ87">
        <v>0</v>
      </c>
      <c r="KK87">
        <v>0</v>
      </c>
      <c r="KL87">
        <v>0</v>
      </c>
      <c r="KM87">
        <v>0</v>
      </c>
      <c r="KN87">
        <v>0</v>
      </c>
      <c r="KO87">
        <v>0</v>
      </c>
      <c r="KP87">
        <v>0</v>
      </c>
      <c r="KQ87">
        <v>0</v>
      </c>
      <c r="KR87">
        <v>0</v>
      </c>
      <c r="KS87">
        <v>0</v>
      </c>
      <c r="KT87">
        <v>0</v>
      </c>
      <c r="KU87">
        <v>0</v>
      </c>
      <c r="KV87">
        <v>0</v>
      </c>
      <c r="KW87">
        <v>0</v>
      </c>
      <c r="KX87">
        <v>0</v>
      </c>
      <c r="KY87">
        <v>0</v>
      </c>
      <c r="KZ87">
        <v>0</v>
      </c>
      <c r="LA87">
        <v>0</v>
      </c>
      <c r="LB87">
        <v>0</v>
      </c>
      <c r="LC87">
        <v>0</v>
      </c>
      <c r="LD87">
        <v>0</v>
      </c>
      <c r="LE87">
        <v>0</v>
      </c>
      <c r="LF87">
        <v>0</v>
      </c>
      <c r="LG87">
        <v>0</v>
      </c>
      <c r="LH87">
        <v>0</v>
      </c>
      <c r="LI87">
        <v>1</v>
      </c>
      <c r="LJ87">
        <v>0.96890909090909083</v>
      </c>
      <c r="LK87">
        <v>0</v>
      </c>
      <c r="LL87">
        <v>0</v>
      </c>
      <c r="LM87">
        <v>1</v>
      </c>
      <c r="LN87">
        <v>0.95</v>
      </c>
      <c r="LO87">
        <v>0</v>
      </c>
      <c r="LP87">
        <v>1</v>
      </c>
      <c r="LQ87">
        <v>0.78</v>
      </c>
      <c r="LR87">
        <v>0</v>
      </c>
      <c r="LS87">
        <v>9.2065778595203512E-2</v>
      </c>
      <c r="LT87">
        <v>0</v>
      </c>
    </row>
    <row r="88" spans="1:332" ht="15" customHeight="1">
      <c r="A88" t="str">
        <v>CDM AMS II G</v>
      </c>
      <c r="B88" t="str">
        <v>AMS-II.G. ver. 3</v>
      </c>
      <c r="C88">
        <v>5342</v>
      </c>
      <c r="D88" t="str">
        <v>PoA 5342 CPA11</v>
      </c>
      <c r="E88" t="str">
        <v>MR2</v>
      </c>
      <c r="F88" t="str">
        <v>Domestic (2021)</v>
      </c>
      <c r="G88">
        <v>7904</v>
      </c>
      <c r="H88" t="str">
        <v>charcoal</v>
      </c>
      <c r="I88">
        <v>7904</v>
      </c>
      <c r="J88">
        <v>2.4305043050430504</v>
      </c>
      <c r="K88">
        <v>0</v>
      </c>
      <c r="L88" t="str">
        <v>cdm_imp_charcoal</v>
      </c>
      <c r="M88">
        <v>1</v>
      </c>
      <c r="N88" t="str">
        <v>Sub-Saharan Africa</v>
      </c>
      <c r="O88" t="str">
        <v>Nigeria</v>
      </c>
      <c r="P88" t="str">
        <v>Nigeria tot</v>
      </c>
      <c r="Q88">
        <v>4.7</v>
      </c>
      <c r="R88">
        <v>0.93</v>
      </c>
      <c r="S88">
        <v>0</v>
      </c>
      <c r="T88">
        <v>0.39</v>
      </c>
      <c r="U88">
        <v>3252</v>
      </c>
      <c r="V88">
        <v>0</v>
      </c>
      <c r="W88">
        <v>275</v>
      </c>
      <c r="X88">
        <v>0</v>
      </c>
      <c r="Y88">
        <v>894300</v>
      </c>
      <c r="Z88">
        <v>0</v>
      </c>
      <c r="AA88">
        <v>1</v>
      </c>
      <c r="AB88">
        <v>0</v>
      </c>
      <c r="AC88">
        <v>0</v>
      </c>
      <c r="AD88">
        <v>0</v>
      </c>
      <c r="AE88">
        <v>0</v>
      </c>
      <c r="AF88">
        <v>0</v>
      </c>
      <c r="AG88">
        <v>0</v>
      </c>
      <c r="AH88">
        <v>0</v>
      </c>
      <c r="AI88">
        <v>0</v>
      </c>
      <c r="AJ88">
        <v>0</v>
      </c>
      <c r="AK88">
        <v>0</v>
      </c>
      <c r="AL88">
        <v>0</v>
      </c>
      <c r="AM88">
        <v>0</v>
      </c>
      <c r="AN88">
        <v>0</v>
      </c>
      <c r="AO88">
        <v>15.123287671232877</v>
      </c>
      <c r="AP88">
        <v>0</v>
      </c>
      <c r="AQ88">
        <v>0</v>
      </c>
      <c r="AR88">
        <v>0</v>
      </c>
      <c r="AS88">
        <v>0</v>
      </c>
      <c r="AT88">
        <v>0</v>
      </c>
      <c r="AU88">
        <v>0</v>
      </c>
      <c r="AV88">
        <v>0</v>
      </c>
      <c r="AW88">
        <v>0</v>
      </c>
      <c r="AX88">
        <v>0</v>
      </c>
      <c r="AY88">
        <v>0</v>
      </c>
      <c r="AZ88">
        <v>0</v>
      </c>
      <c r="BA88">
        <v>0</v>
      </c>
      <c r="BB88">
        <v>0</v>
      </c>
      <c r="BC88">
        <v>0</v>
      </c>
      <c r="BD88">
        <v>0</v>
      </c>
      <c r="BE88">
        <v>0.106</v>
      </c>
      <c r="BF88">
        <v>0</v>
      </c>
      <c r="BG88">
        <v>0</v>
      </c>
      <c r="BH88">
        <v>0</v>
      </c>
      <c r="BI88">
        <v>0</v>
      </c>
      <c r="BJ88">
        <v>0</v>
      </c>
      <c r="BK88">
        <v>0</v>
      </c>
      <c r="BL88">
        <v>0</v>
      </c>
      <c r="BM88">
        <v>0</v>
      </c>
      <c r="BN88">
        <v>0</v>
      </c>
      <c r="BO88">
        <v>0</v>
      </c>
      <c r="BP88">
        <v>0</v>
      </c>
      <c r="BQ88">
        <v>0</v>
      </c>
      <c r="BR88">
        <v>0</v>
      </c>
      <c r="BS88">
        <v>1.4999999999999999E-2</v>
      </c>
      <c r="BT88">
        <v>0</v>
      </c>
      <c r="BU88">
        <v>0</v>
      </c>
      <c r="BV88">
        <v>0</v>
      </c>
      <c r="BW88">
        <v>0</v>
      </c>
      <c r="BX88">
        <v>0</v>
      </c>
      <c r="BY88">
        <v>81.599999999999994</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1</v>
      </c>
      <c r="FT88">
        <v>0</v>
      </c>
      <c r="FU88">
        <v>0</v>
      </c>
      <c r="FV88">
        <v>0</v>
      </c>
      <c r="FW88">
        <v>0</v>
      </c>
      <c r="FX88">
        <v>0</v>
      </c>
      <c r="FY88">
        <v>0</v>
      </c>
      <c r="FZ88">
        <v>4.6955726219996627</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0.34139999999999998</v>
      </c>
      <c r="GW88">
        <v>0</v>
      </c>
      <c r="GX88">
        <v>0</v>
      </c>
      <c r="GY88">
        <v>0</v>
      </c>
      <c r="GZ88">
        <v>0</v>
      </c>
      <c r="HA88">
        <v>0</v>
      </c>
      <c r="HB88">
        <v>0</v>
      </c>
      <c r="HC88">
        <v>0</v>
      </c>
      <c r="HD88">
        <v>0</v>
      </c>
      <c r="HE88">
        <v>0</v>
      </c>
      <c r="HF88">
        <v>0</v>
      </c>
      <c r="HG88">
        <v>0</v>
      </c>
      <c r="HH88">
        <v>0</v>
      </c>
      <c r="HI88">
        <v>0</v>
      </c>
      <c r="HJ88">
        <v>1.4999999999999999E-2</v>
      </c>
      <c r="HK88">
        <v>0</v>
      </c>
      <c r="HL88">
        <v>0</v>
      </c>
      <c r="HM88">
        <v>0</v>
      </c>
      <c r="HN88">
        <v>0</v>
      </c>
      <c r="HO88">
        <v>0</v>
      </c>
      <c r="HP88">
        <v>81.599999999999994</v>
      </c>
      <c r="HQ88">
        <v>0</v>
      </c>
      <c r="HR88">
        <v>0</v>
      </c>
      <c r="HS88">
        <v>0</v>
      </c>
      <c r="HT88">
        <v>0</v>
      </c>
      <c r="HU88">
        <v>0</v>
      </c>
      <c r="HV88">
        <v>0</v>
      </c>
      <c r="HW88">
        <v>0</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A88">
        <v>0</v>
      </c>
      <c r="KB88">
        <v>0</v>
      </c>
      <c r="KC88">
        <v>0</v>
      </c>
      <c r="KD88">
        <v>0</v>
      </c>
      <c r="KE88">
        <v>0</v>
      </c>
      <c r="KF88">
        <v>0</v>
      </c>
      <c r="KG88">
        <v>0</v>
      </c>
      <c r="KH88">
        <v>0</v>
      </c>
      <c r="KI88">
        <v>0</v>
      </c>
      <c r="KJ88">
        <v>0</v>
      </c>
      <c r="KK88">
        <v>0</v>
      </c>
      <c r="KL88">
        <v>0</v>
      </c>
      <c r="KM88">
        <v>0</v>
      </c>
      <c r="KN88">
        <v>0</v>
      </c>
      <c r="KO88">
        <v>0</v>
      </c>
      <c r="KP88">
        <v>0</v>
      </c>
      <c r="KQ88">
        <v>0</v>
      </c>
      <c r="KR88">
        <v>0</v>
      </c>
      <c r="KS88">
        <v>0</v>
      </c>
      <c r="KT88">
        <v>0</v>
      </c>
      <c r="KU88">
        <v>0</v>
      </c>
      <c r="KV88">
        <v>0</v>
      </c>
      <c r="KW88">
        <v>0</v>
      </c>
      <c r="KX88">
        <v>0</v>
      </c>
      <c r="KY88">
        <v>0</v>
      </c>
      <c r="KZ88">
        <v>0</v>
      </c>
      <c r="LA88">
        <v>0</v>
      </c>
      <c r="LB88">
        <v>0</v>
      </c>
      <c r="LC88">
        <v>0</v>
      </c>
      <c r="LD88">
        <v>0</v>
      </c>
      <c r="LE88">
        <v>0</v>
      </c>
      <c r="LF88">
        <v>0</v>
      </c>
      <c r="LG88">
        <v>0</v>
      </c>
      <c r="LH88">
        <v>0</v>
      </c>
      <c r="LI88">
        <v>0.96399999999999997</v>
      </c>
      <c r="LJ88">
        <v>0.80963636363636371</v>
      </c>
      <c r="LK88">
        <v>0</v>
      </c>
      <c r="LL88">
        <v>0</v>
      </c>
      <c r="LM88">
        <v>1</v>
      </c>
      <c r="LN88">
        <v>0.95</v>
      </c>
      <c r="LO88">
        <v>0</v>
      </c>
      <c r="LP88">
        <v>1</v>
      </c>
      <c r="LQ88">
        <v>0.78</v>
      </c>
      <c r="LR88">
        <v>0</v>
      </c>
      <c r="LS88">
        <v>0</v>
      </c>
      <c r="LT88">
        <v>0</v>
      </c>
    </row>
    <row r="89" spans="1:332" ht="15" customHeight="1">
      <c r="A89" t="str">
        <v>CDM AMS II G</v>
      </c>
      <c r="B89" t="str">
        <v>AMS-II.G. ver. 3</v>
      </c>
      <c r="C89">
        <v>5342</v>
      </c>
      <c r="D89" t="str">
        <v>PoA 5342 CPA10</v>
      </c>
      <c r="E89" t="str">
        <v>MR2</v>
      </c>
      <c r="F89" t="str">
        <v>Domestic (2022)</v>
      </c>
      <c r="G89">
        <v>2290</v>
      </c>
      <c r="H89" t="str">
        <v>firewood</v>
      </c>
      <c r="I89">
        <v>2290</v>
      </c>
      <c r="J89">
        <v>2.3511293634496919</v>
      </c>
      <c r="K89">
        <v>0</v>
      </c>
      <c r="L89" t="str">
        <v>cdm_imp_firewood</v>
      </c>
      <c r="M89">
        <v>1</v>
      </c>
      <c r="N89" t="str">
        <v>Sub-Saharan Africa</v>
      </c>
      <c r="O89" t="str">
        <v>Nigeria</v>
      </c>
      <c r="P89" t="str">
        <v>Nigeria tot</v>
      </c>
      <c r="Q89">
        <v>4.7</v>
      </c>
      <c r="R89">
        <v>0.93</v>
      </c>
      <c r="S89">
        <v>0</v>
      </c>
      <c r="T89">
        <v>0.39</v>
      </c>
      <c r="U89">
        <v>974</v>
      </c>
      <c r="V89">
        <v>0</v>
      </c>
      <c r="W89">
        <v>275</v>
      </c>
      <c r="X89">
        <v>0</v>
      </c>
      <c r="Y89">
        <v>267850</v>
      </c>
      <c r="Z89">
        <v>1</v>
      </c>
      <c r="AA89">
        <v>0</v>
      </c>
      <c r="AB89">
        <v>0</v>
      </c>
      <c r="AC89">
        <v>0</v>
      </c>
      <c r="AD89">
        <v>0</v>
      </c>
      <c r="AE89">
        <v>0</v>
      </c>
      <c r="AF89">
        <v>0</v>
      </c>
      <c r="AG89">
        <v>0</v>
      </c>
      <c r="AH89">
        <v>0</v>
      </c>
      <c r="AI89">
        <v>0</v>
      </c>
      <c r="AJ89">
        <v>0</v>
      </c>
      <c r="AK89">
        <v>0</v>
      </c>
      <c r="AL89">
        <v>0</v>
      </c>
      <c r="AM89">
        <v>0</v>
      </c>
      <c r="AN89">
        <v>13.726027397260275</v>
      </c>
      <c r="AO89">
        <v>0</v>
      </c>
      <c r="AP89">
        <v>0</v>
      </c>
      <c r="AQ89">
        <v>0</v>
      </c>
      <c r="AR89">
        <v>0</v>
      </c>
      <c r="AS89">
        <v>0</v>
      </c>
      <c r="AT89">
        <v>0</v>
      </c>
      <c r="AU89">
        <v>0</v>
      </c>
      <c r="AV89">
        <v>0</v>
      </c>
      <c r="AW89">
        <v>0</v>
      </c>
      <c r="AX89">
        <v>0</v>
      </c>
      <c r="AY89">
        <v>0</v>
      </c>
      <c r="AZ89">
        <v>0</v>
      </c>
      <c r="BA89">
        <v>0</v>
      </c>
      <c r="BB89">
        <v>0</v>
      </c>
      <c r="BC89">
        <v>0</v>
      </c>
      <c r="BD89">
        <v>0.106</v>
      </c>
      <c r="BE89">
        <v>0</v>
      </c>
      <c r="BF89">
        <v>0</v>
      </c>
      <c r="BG89">
        <v>0</v>
      </c>
      <c r="BH89">
        <v>0</v>
      </c>
      <c r="BI89">
        <v>0</v>
      </c>
      <c r="BJ89">
        <v>0</v>
      </c>
      <c r="BK89">
        <v>0</v>
      </c>
      <c r="BL89">
        <v>0</v>
      </c>
      <c r="BM89">
        <v>0</v>
      </c>
      <c r="BN89">
        <v>0</v>
      </c>
      <c r="BO89">
        <v>0</v>
      </c>
      <c r="BP89">
        <v>0</v>
      </c>
      <c r="BQ89">
        <v>0</v>
      </c>
      <c r="BR89">
        <v>1.4999999999999999E-2</v>
      </c>
      <c r="BS89">
        <v>0</v>
      </c>
      <c r="BT89">
        <v>0</v>
      </c>
      <c r="BU89">
        <v>0</v>
      </c>
      <c r="BV89">
        <v>0</v>
      </c>
      <c r="BW89">
        <v>0</v>
      </c>
      <c r="BX89">
        <v>81.599999999999994</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1</v>
      </c>
      <c r="FS89">
        <v>0</v>
      </c>
      <c r="FT89">
        <v>0</v>
      </c>
      <c r="FU89">
        <v>0</v>
      </c>
      <c r="FV89">
        <v>0</v>
      </c>
      <c r="FW89">
        <v>0</v>
      </c>
      <c r="FX89">
        <v>0</v>
      </c>
      <c r="FY89">
        <v>5.0188303004815085</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0.28989999999999999</v>
      </c>
      <c r="GV89">
        <v>0</v>
      </c>
      <c r="GW89">
        <v>0</v>
      </c>
      <c r="GX89">
        <v>0</v>
      </c>
      <c r="GY89">
        <v>0</v>
      </c>
      <c r="GZ89">
        <v>0</v>
      </c>
      <c r="HA89">
        <v>0</v>
      </c>
      <c r="HB89">
        <v>0</v>
      </c>
      <c r="HC89">
        <v>0</v>
      </c>
      <c r="HD89">
        <v>0</v>
      </c>
      <c r="HE89">
        <v>0</v>
      </c>
      <c r="HF89">
        <v>0</v>
      </c>
      <c r="HG89">
        <v>0</v>
      </c>
      <c r="HH89">
        <v>0</v>
      </c>
      <c r="HI89">
        <v>1.4999999999999999E-2</v>
      </c>
      <c r="HJ89">
        <v>0</v>
      </c>
      <c r="HK89">
        <v>0</v>
      </c>
      <c r="HL89">
        <v>0</v>
      </c>
      <c r="HM89">
        <v>0</v>
      </c>
      <c r="HN89">
        <v>0</v>
      </c>
      <c r="HO89">
        <v>81.599999999999994</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0</v>
      </c>
      <c r="IZ89">
        <v>0</v>
      </c>
      <c r="JA89">
        <v>0</v>
      </c>
      <c r="JB89">
        <v>0</v>
      </c>
      <c r="JC89">
        <v>0</v>
      </c>
      <c r="JD89">
        <v>0</v>
      </c>
      <c r="JE89">
        <v>0</v>
      </c>
      <c r="JF89">
        <v>0</v>
      </c>
      <c r="JG89">
        <v>0</v>
      </c>
      <c r="JH89">
        <v>0</v>
      </c>
      <c r="JI89">
        <v>0</v>
      </c>
      <c r="JJ89">
        <v>0</v>
      </c>
      <c r="JK89">
        <v>0</v>
      </c>
      <c r="JL89">
        <v>0</v>
      </c>
      <c r="JM89">
        <v>0</v>
      </c>
      <c r="JN89">
        <v>0</v>
      </c>
      <c r="JO89">
        <v>0</v>
      </c>
      <c r="JP89">
        <v>0</v>
      </c>
      <c r="JQ89">
        <v>0</v>
      </c>
      <c r="JR89">
        <v>0</v>
      </c>
      <c r="JS89">
        <v>0</v>
      </c>
      <c r="JT89">
        <v>0</v>
      </c>
      <c r="JU89">
        <v>0</v>
      </c>
      <c r="JV89">
        <v>0</v>
      </c>
      <c r="JW89">
        <v>0</v>
      </c>
      <c r="JX89">
        <v>0</v>
      </c>
      <c r="JY89">
        <v>0</v>
      </c>
      <c r="JZ89">
        <v>0</v>
      </c>
      <c r="KA89">
        <v>0</v>
      </c>
      <c r="KB89">
        <v>0</v>
      </c>
      <c r="KC89">
        <v>0</v>
      </c>
      <c r="KD89">
        <v>0</v>
      </c>
      <c r="KE89">
        <v>0</v>
      </c>
      <c r="KF89">
        <v>0</v>
      </c>
      <c r="KG89">
        <v>0</v>
      </c>
      <c r="KH89">
        <v>0</v>
      </c>
      <c r="KI89">
        <v>0</v>
      </c>
      <c r="KJ89">
        <v>0</v>
      </c>
      <c r="KK89">
        <v>0</v>
      </c>
      <c r="KL89">
        <v>0</v>
      </c>
      <c r="KM89">
        <v>0</v>
      </c>
      <c r="KN89">
        <v>0</v>
      </c>
      <c r="KO89">
        <v>0</v>
      </c>
      <c r="KP89">
        <v>0</v>
      </c>
      <c r="KQ89">
        <v>0</v>
      </c>
      <c r="KR89">
        <v>0</v>
      </c>
      <c r="KS89">
        <v>0</v>
      </c>
      <c r="KT89">
        <v>0</v>
      </c>
      <c r="KU89">
        <v>0</v>
      </c>
      <c r="KV89">
        <v>0</v>
      </c>
      <c r="KW89">
        <v>0</v>
      </c>
      <c r="KX89">
        <v>0</v>
      </c>
      <c r="KY89">
        <v>0</v>
      </c>
      <c r="KZ89">
        <v>0</v>
      </c>
      <c r="LA89">
        <v>0</v>
      </c>
      <c r="LB89">
        <v>0</v>
      </c>
      <c r="LC89">
        <v>0</v>
      </c>
      <c r="LD89">
        <v>0</v>
      </c>
      <c r="LE89">
        <v>0</v>
      </c>
      <c r="LF89">
        <v>0</v>
      </c>
      <c r="LG89">
        <v>0</v>
      </c>
      <c r="LH89">
        <v>0</v>
      </c>
      <c r="LI89">
        <v>1</v>
      </c>
      <c r="LJ89">
        <v>0.99545454545454548</v>
      </c>
      <c r="LK89">
        <v>0</v>
      </c>
      <c r="LL89">
        <v>0</v>
      </c>
      <c r="LM89">
        <v>1</v>
      </c>
      <c r="LN89">
        <v>0.95</v>
      </c>
      <c r="LO89">
        <v>0</v>
      </c>
      <c r="LP89">
        <v>1</v>
      </c>
      <c r="LQ89">
        <v>0.78</v>
      </c>
      <c r="LR89">
        <v>0</v>
      </c>
      <c r="LS89">
        <v>9.2065778595203512E-2</v>
      </c>
      <c r="LT89">
        <v>0</v>
      </c>
    </row>
    <row r="90" spans="1:332" ht="15" customHeight="1">
      <c r="A90" t="str">
        <v>CDM AMS II G</v>
      </c>
      <c r="B90" t="str">
        <v>AMS-II.G. ver. 3</v>
      </c>
      <c r="C90">
        <v>5342</v>
      </c>
      <c r="D90" t="str">
        <v>PoA 5342 CPA10</v>
      </c>
      <c r="E90" t="str">
        <v>MR2</v>
      </c>
      <c r="F90" t="str">
        <v>Domestic (2023)</v>
      </c>
      <c r="G90">
        <v>8012</v>
      </c>
      <c r="H90" t="str">
        <v>charcoal</v>
      </c>
      <c r="I90">
        <v>8012</v>
      </c>
      <c r="J90">
        <v>2.647719762062128</v>
      </c>
      <c r="K90">
        <v>0</v>
      </c>
      <c r="L90" t="str">
        <v>cdm_imp_charcoal</v>
      </c>
      <c r="M90">
        <v>1</v>
      </c>
      <c r="N90" t="str">
        <v>Sub-Saharan Africa</v>
      </c>
      <c r="O90" t="str">
        <v>Nigeria</v>
      </c>
      <c r="P90" t="str">
        <v>Nigeria tot</v>
      </c>
      <c r="Q90">
        <v>4.7</v>
      </c>
      <c r="R90">
        <v>0.93</v>
      </c>
      <c r="S90">
        <v>0</v>
      </c>
      <c r="T90">
        <v>0.39</v>
      </c>
      <c r="U90">
        <v>3026</v>
      </c>
      <c r="V90">
        <v>0</v>
      </c>
      <c r="W90">
        <v>275</v>
      </c>
      <c r="X90">
        <v>0</v>
      </c>
      <c r="Y90">
        <v>832150</v>
      </c>
      <c r="Z90">
        <v>0</v>
      </c>
      <c r="AA90">
        <v>1</v>
      </c>
      <c r="AB90">
        <v>0</v>
      </c>
      <c r="AC90">
        <v>0</v>
      </c>
      <c r="AD90">
        <v>0</v>
      </c>
      <c r="AE90">
        <v>0</v>
      </c>
      <c r="AF90">
        <v>0</v>
      </c>
      <c r="AG90">
        <v>0</v>
      </c>
      <c r="AH90">
        <v>0</v>
      </c>
      <c r="AI90">
        <v>0</v>
      </c>
      <c r="AJ90">
        <v>0</v>
      </c>
      <c r="AK90">
        <v>0</v>
      </c>
      <c r="AL90">
        <v>0</v>
      </c>
      <c r="AM90">
        <v>0</v>
      </c>
      <c r="AN90">
        <v>0</v>
      </c>
      <c r="AO90">
        <v>15.123287671232877</v>
      </c>
      <c r="AP90">
        <v>0</v>
      </c>
      <c r="AQ90">
        <v>0</v>
      </c>
      <c r="AR90">
        <v>0</v>
      </c>
      <c r="AS90">
        <v>0</v>
      </c>
      <c r="AT90">
        <v>0</v>
      </c>
      <c r="AU90">
        <v>0</v>
      </c>
      <c r="AV90">
        <v>0</v>
      </c>
      <c r="AW90">
        <v>0</v>
      </c>
      <c r="AX90">
        <v>0</v>
      </c>
      <c r="AY90">
        <v>0</v>
      </c>
      <c r="AZ90">
        <v>0</v>
      </c>
      <c r="BA90">
        <v>0</v>
      </c>
      <c r="BB90">
        <v>0</v>
      </c>
      <c r="BC90">
        <v>0</v>
      </c>
      <c r="BD90">
        <v>0</v>
      </c>
      <c r="BE90">
        <v>0.106</v>
      </c>
      <c r="BF90">
        <v>0</v>
      </c>
      <c r="BG90">
        <v>0</v>
      </c>
      <c r="BH90">
        <v>0</v>
      </c>
      <c r="BI90">
        <v>0</v>
      </c>
      <c r="BJ90">
        <v>0</v>
      </c>
      <c r="BK90">
        <v>0</v>
      </c>
      <c r="BL90">
        <v>0</v>
      </c>
      <c r="BM90">
        <v>0</v>
      </c>
      <c r="BN90">
        <v>0</v>
      </c>
      <c r="BO90">
        <v>0</v>
      </c>
      <c r="BP90">
        <v>0</v>
      </c>
      <c r="BQ90">
        <v>0</v>
      </c>
      <c r="BR90">
        <v>0</v>
      </c>
      <c r="BS90">
        <v>1.4999999999999999E-2</v>
      </c>
      <c r="BT90">
        <v>0</v>
      </c>
      <c r="BU90">
        <v>0</v>
      </c>
      <c r="BV90">
        <v>0</v>
      </c>
      <c r="BW90">
        <v>0</v>
      </c>
      <c r="BX90">
        <v>0</v>
      </c>
      <c r="BY90">
        <v>81.599999999999994</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1</v>
      </c>
      <c r="FT90">
        <v>0</v>
      </c>
      <c r="FU90">
        <v>0</v>
      </c>
      <c r="FV90">
        <v>0</v>
      </c>
      <c r="FW90">
        <v>0</v>
      </c>
      <c r="FX90">
        <v>0</v>
      </c>
      <c r="FY90">
        <v>0</v>
      </c>
      <c r="FZ90">
        <v>4.8548409847083125</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v>
      </c>
      <c r="GV90">
        <v>0.33019999999999999</v>
      </c>
      <c r="GW90">
        <v>0</v>
      </c>
      <c r="GX90">
        <v>0</v>
      </c>
      <c r="GY90">
        <v>0</v>
      </c>
      <c r="GZ90">
        <v>0</v>
      </c>
      <c r="HA90">
        <v>0</v>
      </c>
      <c r="HB90">
        <v>0</v>
      </c>
      <c r="HC90">
        <v>0</v>
      </c>
      <c r="HD90">
        <v>0</v>
      </c>
      <c r="HE90">
        <v>0</v>
      </c>
      <c r="HF90">
        <v>0</v>
      </c>
      <c r="HG90">
        <v>0</v>
      </c>
      <c r="HH90">
        <v>0</v>
      </c>
      <c r="HI90">
        <v>0</v>
      </c>
      <c r="HJ90">
        <v>1.4999999999999999E-2</v>
      </c>
      <c r="HK90">
        <v>0</v>
      </c>
      <c r="HL90">
        <v>0</v>
      </c>
      <c r="HM90">
        <v>0</v>
      </c>
      <c r="HN90">
        <v>0</v>
      </c>
      <c r="HO90">
        <v>0</v>
      </c>
      <c r="HP90">
        <v>81.599999999999994</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0</v>
      </c>
      <c r="JX90">
        <v>0</v>
      </c>
      <c r="JY90">
        <v>0</v>
      </c>
      <c r="JZ90">
        <v>0</v>
      </c>
      <c r="KA90">
        <v>0</v>
      </c>
      <c r="KB90">
        <v>0</v>
      </c>
      <c r="KC90">
        <v>0</v>
      </c>
      <c r="KD90">
        <v>0</v>
      </c>
      <c r="KE90">
        <v>0</v>
      </c>
      <c r="KF90">
        <v>0</v>
      </c>
      <c r="KG90">
        <v>0</v>
      </c>
      <c r="KH90">
        <v>0</v>
      </c>
      <c r="KI90">
        <v>0</v>
      </c>
      <c r="KJ90">
        <v>0</v>
      </c>
      <c r="KK90">
        <v>0</v>
      </c>
      <c r="KL90">
        <v>0</v>
      </c>
      <c r="KM90">
        <v>0</v>
      </c>
      <c r="KN90">
        <v>0</v>
      </c>
      <c r="KO90">
        <v>0</v>
      </c>
      <c r="KP90">
        <v>0</v>
      </c>
      <c r="KQ90">
        <v>0</v>
      </c>
      <c r="KR90">
        <v>0</v>
      </c>
      <c r="KS90">
        <v>0</v>
      </c>
      <c r="KT90">
        <v>0</v>
      </c>
      <c r="KU90">
        <v>0</v>
      </c>
      <c r="KV90">
        <v>0</v>
      </c>
      <c r="KW90">
        <v>0</v>
      </c>
      <c r="KX90">
        <v>0</v>
      </c>
      <c r="KY90">
        <v>0</v>
      </c>
      <c r="KZ90">
        <v>0</v>
      </c>
      <c r="LA90">
        <v>0</v>
      </c>
      <c r="LB90">
        <v>0</v>
      </c>
      <c r="LC90">
        <v>0</v>
      </c>
      <c r="LD90">
        <v>0</v>
      </c>
      <c r="LE90">
        <v>0</v>
      </c>
      <c r="LF90">
        <v>0</v>
      </c>
      <c r="LG90">
        <v>0</v>
      </c>
      <c r="LH90">
        <v>0</v>
      </c>
      <c r="LI90">
        <v>0.96399999999999997</v>
      </c>
      <c r="LJ90">
        <v>0.90254545454545465</v>
      </c>
      <c r="LK90">
        <v>0</v>
      </c>
      <c r="LL90">
        <v>0</v>
      </c>
      <c r="LM90">
        <v>1</v>
      </c>
      <c r="LN90">
        <v>0.95</v>
      </c>
      <c r="LO90">
        <v>0</v>
      </c>
      <c r="LP90">
        <v>1</v>
      </c>
      <c r="LQ90">
        <v>0.78</v>
      </c>
      <c r="LR90">
        <v>0</v>
      </c>
      <c r="LS90">
        <v>0</v>
      </c>
      <c r="LT90">
        <v>0</v>
      </c>
    </row>
    <row r="91" spans="1:332" ht="15" customHeight="1">
      <c r="A91" t="str">
        <v>CDM AMS II G</v>
      </c>
      <c r="B91" t="str">
        <v>AMS-II.G. ver. 3</v>
      </c>
      <c r="C91">
        <v>5341</v>
      </c>
      <c r="D91" t="str">
        <v>PoA 5341 CPA10</v>
      </c>
      <c r="E91" t="str">
        <v>MR2</v>
      </c>
      <c r="F91" t="str">
        <v>Domestic (2018)</v>
      </c>
      <c r="G91">
        <v>680</v>
      </c>
      <c r="H91" t="str">
        <v>firewood</v>
      </c>
      <c r="I91">
        <v>680</v>
      </c>
      <c r="J91">
        <v>0.89121887287024903</v>
      </c>
      <c r="K91">
        <v>0</v>
      </c>
      <c r="L91" t="str">
        <v>cdm_imp_firewood</v>
      </c>
      <c r="M91">
        <v>1</v>
      </c>
      <c r="N91" t="str">
        <v>Sub-Saharan Africa</v>
      </c>
      <c r="O91" t="str">
        <v>Kenya</v>
      </c>
      <c r="P91" t="str">
        <v>Kenya tot</v>
      </c>
      <c r="Q91">
        <v>3.7</v>
      </c>
      <c r="R91">
        <v>0.92</v>
      </c>
      <c r="S91">
        <v>0</v>
      </c>
      <c r="T91">
        <v>0.3</v>
      </c>
      <c r="U91">
        <v>763</v>
      </c>
      <c r="V91">
        <v>0</v>
      </c>
      <c r="W91">
        <v>275</v>
      </c>
      <c r="X91">
        <v>0</v>
      </c>
      <c r="Y91">
        <v>209825</v>
      </c>
      <c r="Z91">
        <v>1</v>
      </c>
      <c r="AA91">
        <v>0</v>
      </c>
      <c r="AB91">
        <v>0</v>
      </c>
      <c r="AC91">
        <v>0</v>
      </c>
      <c r="AD91">
        <v>0</v>
      </c>
      <c r="AE91">
        <v>0</v>
      </c>
      <c r="AF91">
        <v>0</v>
      </c>
      <c r="AG91">
        <v>0</v>
      </c>
      <c r="AH91">
        <v>0</v>
      </c>
      <c r="AI91">
        <v>0</v>
      </c>
      <c r="AJ91">
        <v>0</v>
      </c>
      <c r="AK91">
        <v>0</v>
      </c>
      <c r="AL91">
        <v>0</v>
      </c>
      <c r="AM91">
        <v>0</v>
      </c>
      <c r="AN91">
        <v>5.506849315068493</v>
      </c>
      <c r="AO91">
        <v>0</v>
      </c>
      <c r="AP91">
        <v>0</v>
      </c>
      <c r="AQ91">
        <v>0</v>
      </c>
      <c r="AR91">
        <v>0</v>
      </c>
      <c r="AS91">
        <v>0</v>
      </c>
      <c r="AT91">
        <v>0</v>
      </c>
      <c r="AU91">
        <v>0</v>
      </c>
      <c r="AV91">
        <v>0</v>
      </c>
      <c r="AW91">
        <v>0</v>
      </c>
      <c r="AX91">
        <v>0</v>
      </c>
      <c r="AY91">
        <v>0</v>
      </c>
      <c r="AZ91">
        <v>0</v>
      </c>
      <c r="BA91">
        <v>0</v>
      </c>
      <c r="BB91">
        <v>0</v>
      </c>
      <c r="BC91">
        <v>0</v>
      </c>
      <c r="BD91">
        <v>0.108</v>
      </c>
      <c r="BE91">
        <v>0</v>
      </c>
      <c r="BF91">
        <v>0</v>
      </c>
      <c r="BG91">
        <v>0</v>
      </c>
      <c r="BH91">
        <v>0</v>
      </c>
      <c r="BI91">
        <v>0</v>
      </c>
      <c r="BJ91">
        <v>0</v>
      </c>
      <c r="BK91">
        <v>0</v>
      </c>
      <c r="BL91">
        <v>0</v>
      </c>
      <c r="BM91">
        <v>0</v>
      </c>
      <c r="BN91">
        <v>0</v>
      </c>
      <c r="BO91">
        <v>0</v>
      </c>
      <c r="BP91">
        <v>0</v>
      </c>
      <c r="BQ91">
        <v>0</v>
      </c>
      <c r="BR91">
        <v>1.4999999999999999E-2</v>
      </c>
      <c r="BS91">
        <v>0</v>
      </c>
      <c r="BT91">
        <v>0</v>
      </c>
      <c r="BU91">
        <v>0</v>
      </c>
      <c r="BV91">
        <v>0</v>
      </c>
      <c r="BW91">
        <v>0</v>
      </c>
      <c r="BX91">
        <v>81.599999999999994</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1</v>
      </c>
      <c r="FS91">
        <v>0</v>
      </c>
      <c r="FT91">
        <v>0</v>
      </c>
      <c r="FU91">
        <v>0</v>
      </c>
      <c r="FV91">
        <v>0</v>
      </c>
      <c r="FW91">
        <v>0</v>
      </c>
      <c r="FX91">
        <v>0</v>
      </c>
      <c r="FY91">
        <v>2.0381758945421424</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0.2918</v>
      </c>
      <c r="GV91">
        <v>0</v>
      </c>
      <c r="GW91">
        <v>0</v>
      </c>
      <c r="GX91">
        <v>0</v>
      </c>
      <c r="GY91">
        <v>0</v>
      </c>
      <c r="GZ91">
        <v>0</v>
      </c>
      <c r="HA91">
        <v>0</v>
      </c>
      <c r="HB91">
        <v>0</v>
      </c>
      <c r="HC91">
        <v>0</v>
      </c>
      <c r="HD91">
        <v>0</v>
      </c>
      <c r="HE91">
        <v>0</v>
      </c>
      <c r="HF91">
        <v>0</v>
      </c>
      <c r="HG91">
        <v>0</v>
      </c>
      <c r="HH91">
        <v>0</v>
      </c>
      <c r="HI91">
        <v>1.4999999999999999E-2</v>
      </c>
      <c r="HJ91">
        <v>0</v>
      </c>
      <c r="HK91">
        <v>0</v>
      </c>
      <c r="HL91">
        <v>0</v>
      </c>
      <c r="HM91">
        <v>0</v>
      </c>
      <c r="HN91">
        <v>0</v>
      </c>
      <c r="HO91">
        <v>81.599999999999994</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0</v>
      </c>
      <c r="IU91">
        <v>0</v>
      </c>
      <c r="IV91">
        <v>0</v>
      </c>
      <c r="IW91">
        <v>0</v>
      </c>
      <c r="IX91">
        <v>0</v>
      </c>
      <c r="IY91">
        <v>0</v>
      </c>
      <c r="IZ91">
        <v>0</v>
      </c>
      <c r="JA91">
        <v>0</v>
      </c>
      <c r="JB91">
        <v>0</v>
      </c>
      <c r="JC91">
        <v>0</v>
      </c>
      <c r="JD91">
        <v>0</v>
      </c>
      <c r="JE91">
        <v>0</v>
      </c>
      <c r="JF91">
        <v>0</v>
      </c>
      <c r="JG91">
        <v>0</v>
      </c>
      <c r="JH91">
        <v>0</v>
      </c>
      <c r="JI91">
        <v>0</v>
      </c>
      <c r="JJ91">
        <v>0</v>
      </c>
      <c r="JK91">
        <v>0</v>
      </c>
      <c r="JL91">
        <v>0</v>
      </c>
      <c r="JM91">
        <v>0</v>
      </c>
      <c r="JN91">
        <v>0</v>
      </c>
      <c r="JO91">
        <v>0</v>
      </c>
      <c r="JP91">
        <v>0</v>
      </c>
      <c r="JQ91">
        <v>0</v>
      </c>
      <c r="JR91">
        <v>0</v>
      </c>
      <c r="JS91">
        <v>0</v>
      </c>
      <c r="JT91">
        <v>0</v>
      </c>
      <c r="JU91">
        <v>0</v>
      </c>
      <c r="JV91">
        <v>0</v>
      </c>
      <c r="JW91">
        <v>0</v>
      </c>
      <c r="JX91">
        <v>0</v>
      </c>
      <c r="JY91">
        <v>0</v>
      </c>
      <c r="JZ91">
        <v>0</v>
      </c>
      <c r="KA91">
        <v>0</v>
      </c>
      <c r="KB91">
        <v>0</v>
      </c>
      <c r="KC91">
        <v>0</v>
      </c>
      <c r="KD91">
        <v>0</v>
      </c>
      <c r="KE91">
        <v>0</v>
      </c>
      <c r="KF91">
        <v>0</v>
      </c>
      <c r="KG91">
        <v>0</v>
      </c>
      <c r="KH91">
        <v>0</v>
      </c>
      <c r="KI91">
        <v>0</v>
      </c>
      <c r="KJ91">
        <v>0</v>
      </c>
      <c r="KK91">
        <v>0</v>
      </c>
      <c r="KL91">
        <v>0</v>
      </c>
      <c r="KM91">
        <v>0</v>
      </c>
      <c r="KN91">
        <v>0</v>
      </c>
      <c r="KO91">
        <v>0</v>
      </c>
      <c r="KP91">
        <v>0</v>
      </c>
      <c r="KQ91">
        <v>0</v>
      </c>
      <c r="KR91">
        <v>0</v>
      </c>
      <c r="KS91">
        <v>0</v>
      </c>
      <c r="KT91">
        <v>0</v>
      </c>
      <c r="KU91">
        <v>0</v>
      </c>
      <c r="KV91">
        <v>0</v>
      </c>
      <c r="KW91">
        <v>0</v>
      </c>
      <c r="KX91">
        <v>0</v>
      </c>
      <c r="KY91">
        <v>0</v>
      </c>
      <c r="KZ91">
        <v>0</v>
      </c>
      <c r="LA91">
        <v>0</v>
      </c>
      <c r="LB91">
        <v>0</v>
      </c>
      <c r="LC91">
        <v>0</v>
      </c>
      <c r="LD91">
        <v>0</v>
      </c>
      <c r="LE91">
        <v>0</v>
      </c>
      <c r="LF91">
        <v>0</v>
      </c>
      <c r="LG91">
        <v>0</v>
      </c>
      <c r="LH91">
        <v>0</v>
      </c>
      <c r="LI91">
        <v>0.97699999999999998</v>
      </c>
      <c r="LJ91">
        <v>0.97727090909090908</v>
      </c>
      <c r="LK91">
        <v>0</v>
      </c>
      <c r="LL91">
        <v>0</v>
      </c>
      <c r="LM91">
        <v>1</v>
      </c>
      <c r="LN91">
        <v>0.95</v>
      </c>
      <c r="LO91">
        <v>0</v>
      </c>
      <c r="LP91">
        <v>1</v>
      </c>
      <c r="LQ91">
        <v>0.78</v>
      </c>
      <c r="LR91">
        <v>0</v>
      </c>
      <c r="LS91">
        <v>8.6219845700276451E-2</v>
      </c>
      <c r="LT91">
        <v>0</v>
      </c>
    </row>
    <row r="92" spans="1:332" ht="15" customHeight="1">
      <c r="A92" t="str">
        <v>CDM AMS II G</v>
      </c>
      <c r="B92" t="str">
        <v>AMS-II.G. ver. 3</v>
      </c>
      <c r="C92">
        <v>5341</v>
      </c>
      <c r="D92" t="str">
        <v>PoA 5341 CPA10</v>
      </c>
      <c r="E92" t="str">
        <v>MR2</v>
      </c>
      <c r="F92" t="str">
        <v>Domestic (2018)</v>
      </c>
      <c r="G92">
        <v>13920</v>
      </c>
      <c r="H92" t="str">
        <v>charcoal</v>
      </c>
      <c r="I92">
        <v>13920</v>
      </c>
      <c r="J92">
        <v>1.7908143573909687</v>
      </c>
      <c r="K92">
        <v>0</v>
      </c>
      <c r="L92" t="str">
        <v>cdm_imp_charcoal</v>
      </c>
      <c r="M92">
        <v>1</v>
      </c>
      <c r="N92" t="str">
        <v>Sub-Saharan Africa</v>
      </c>
      <c r="O92" t="str">
        <v>Kenya</v>
      </c>
      <c r="P92" t="str">
        <v>Kenya tot</v>
      </c>
      <c r="Q92">
        <v>3.7</v>
      </c>
      <c r="R92">
        <v>0.92</v>
      </c>
      <c r="S92">
        <v>0</v>
      </c>
      <c r="T92">
        <v>0.3</v>
      </c>
      <c r="U92">
        <v>7773</v>
      </c>
      <c r="V92">
        <v>0</v>
      </c>
      <c r="W92">
        <v>275</v>
      </c>
      <c r="X92">
        <v>0</v>
      </c>
      <c r="Y92">
        <v>2137575</v>
      </c>
      <c r="Z92">
        <v>0</v>
      </c>
      <c r="AA92">
        <v>1</v>
      </c>
      <c r="AB92">
        <v>0</v>
      </c>
      <c r="AC92">
        <v>0</v>
      </c>
      <c r="AD92">
        <v>0</v>
      </c>
      <c r="AE92">
        <v>0</v>
      </c>
      <c r="AF92">
        <v>0</v>
      </c>
      <c r="AG92">
        <v>0</v>
      </c>
      <c r="AH92">
        <v>0</v>
      </c>
      <c r="AI92">
        <v>0</v>
      </c>
      <c r="AJ92">
        <v>0</v>
      </c>
      <c r="AK92">
        <v>0</v>
      </c>
      <c r="AL92">
        <v>0</v>
      </c>
      <c r="AM92">
        <v>0</v>
      </c>
      <c r="AN92">
        <v>0</v>
      </c>
      <c r="AO92">
        <v>15.643835616438356</v>
      </c>
      <c r="AP92">
        <v>0</v>
      </c>
      <c r="AQ92">
        <v>0</v>
      </c>
      <c r="AR92">
        <v>0</v>
      </c>
      <c r="AS92">
        <v>0</v>
      </c>
      <c r="AT92">
        <v>0</v>
      </c>
      <c r="AU92">
        <v>0</v>
      </c>
      <c r="AV92">
        <v>0</v>
      </c>
      <c r="AW92">
        <v>0</v>
      </c>
      <c r="AX92">
        <v>0</v>
      </c>
      <c r="AY92">
        <v>0</v>
      </c>
      <c r="AZ92">
        <v>0</v>
      </c>
      <c r="BA92">
        <v>0</v>
      </c>
      <c r="BB92">
        <v>0</v>
      </c>
      <c r="BC92">
        <v>0</v>
      </c>
      <c r="BD92">
        <v>0</v>
      </c>
      <c r="BE92">
        <v>0.129</v>
      </c>
      <c r="BF92">
        <v>0</v>
      </c>
      <c r="BG92">
        <v>0</v>
      </c>
      <c r="BH92">
        <v>0</v>
      </c>
      <c r="BI92">
        <v>0</v>
      </c>
      <c r="BJ92">
        <v>0</v>
      </c>
      <c r="BK92">
        <v>0</v>
      </c>
      <c r="BL92">
        <v>0</v>
      </c>
      <c r="BM92">
        <v>0</v>
      </c>
      <c r="BN92">
        <v>0</v>
      </c>
      <c r="BO92">
        <v>0</v>
      </c>
      <c r="BP92">
        <v>0</v>
      </c>
      <c r="BQ92">
        <v>0</v>
      </c>
      <c r="BR92">
        <v>0</v>
      </c>
      <c r="BS92">
        <v>1.4999999999999999E-2</v>
      </c>
      <c r="BT92">
        <v>0</v>
      </c>
      <c r="BU92">
        <v>0</v>
      </c>
      <c r="BV92">
        <v>0</v>
      </c>
      <c r="BW92">
        <v>0</v>
      </c>
      <c r="BX92">
        <v>0</v>
      </c>
      <c r="BY92">
        <v>81.599999999999994</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1</v>
      </c>
      <c r="FT92">
        <v>0</v>
      </c>
      <c r="FU92">
        <v>0</v>
      </c>
      <c r="FV92">
        <v>0</v>
      </c>
      <c r="FW92">
        <v>0</v>
      </c>
      <c r="FX92">
        <v>0</v>
      </c>
      <c r="FY92">
        <v>0</v>
      </c>
      <c r="FZ92">
        <v>5.9599964398126044</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v>
      </c>
      <c r="GV92">
        <v>0.33860000000000001</v>
      </c>
      <c r="GW92">
        <v>0</v>
      </c>
      <c r="GX92">
        <v>0</v>
      </c>
      <c r="GY92">
        <v>0</v>
      </c>
      <c r="GZ92">
        <v>0</v>
      </c>
      <c r="HA92">
        <v>0</v>
      </c>
      <c r="HB92">
        <v>0</v>
      </c>
      <c r="HC92">
        <v>0</v>
      </c>
      <c r="HD92">
        <v>0</v>
      </c>
      <c r="HE92">
        <v>0</v>
      </c>
      <c r="HF92">
        <v>0</v>
      </c>
      <c r="HG92">
        <v>0</v>
      </c>
      <c r="HH92">
        <v>0</v>
      </c>
      <c r="HI92">
        <v>0</v>
      </c>
      <c r="HJ92">
        <v>1.4999999999999999E-2</v>
      </c>
      <c r="HK92">
        <v>0</v>
      </c>
      <c r="HL92">
        <v>0</v>
      </c>
      <c r="HM92">
        <v>0</v>
      </c>
      <c r="HN92">
        <v>0</v>
      </c>
      <c r="HO92">
        <v>0</v>
      </c>
      <c r="HP92">
        <v>81.599999999999994</v>
      </c>
      <c r="HQ92">
        <v>0</v>
      </c>
      <c r="HR92">
        <v>0</v>
      </c>
      <c r="HS92">
        <v>0</v>
      </c>
      <c r="HT92">
        <v>0</v>
      </c>
      <c r="HU92">
        <v>0</v>
      </c>
      <c r="HV92">
        <v>0</v>
      </c>
      <c r="HW92">
        <v>0</v>
      </c>
      <c r="HX92">
        <v>0</v>
      </c>
      <c r="HY92">
        <v>0</v>
      </c>
      <c r="HZ92">
        <v>0</v>
      </c>
      <c r="IA92">
        <v>0</v>
      </c>
      <c r="IB92">
        <v>0</v>
      </c>
      <c r="IC92">
        <v>0</v>
      </c>
      <c r="ID92">
        <v>0</v>
      </c>
      <c r="IE92">
        <v>0</v>
      </c>
      <c r="IF92">
        <v>0</v>
      </c>
      <c r="IG92">
        <v>0</v>
      </c>
      <c r="IH92">
        <v>0</v>
      </c>
      <c r="II92">
        <v>0</v>
      </c>
      <c r="IJ92">
        <v>0</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0</v>
      </c>
      <c r="JG92">
        <v>0</v>
      </c>
      <c r="JH92">
        <v>0</v>
      </c>
      <c r="JI92">
        <v>0</v>
      </c>
      <c r="JJ92">
        <v>0</v>
      </c>
      <c r="JK92">
        <v>0</v>
      </c>
      <c r="JL92">
        <v>0</v>
      </c>
      <c r="JM92">
        <v>0</v>
      </c>
      <c r="JN92">
        <v>0</v>
      </c>
      <c r="JO92">
        <v>0</v>
      </c>
      <c r="JP92">
        <v>0</v>
      </c>
      <c r="JQ92">
        <v>0</v>
      </c>
      <c r="JR92">
        <v>0</v>
      </c>
      <c r="JS92">
        <v>0</v>
      </c>
      <c r="JT92">
        <v>0</v>
      </c>
      <c r="JU92">
        <v>0</v>
      </c>
      <c r="JV92">
        <v>0</v>
      </c>
      <c r="JW92">
        <v>0</v>
      </c>
      <c r="JX92">
        <v>0</v>
      </c>
      <c r="JY92">
        <v>0</v>
      </c>
      <c r="JZ92">
        <v>0</v>
      </c>
      <c r="KA92">
        <v>0</v>
      </c>
      <c r="KB92">
        <v>0</v>
      </c>
      <c r="KC92">
        <v>0</v>
      </c>
      <c r="KD92">
        <v>0</v>
      </c>
      <c r="KE92">
        <v>0</v>
      </c>
      <c r="KF92">
        <v>0</v>
      </c>
      <c r="KG92">
        <v>0</v>
      </c>
      <c r="KH92">
        <v>0</v>
      </c>
      <c r="KI92">
        <v>0</v>
      </c>
      <c r="KJ92">
        <v>0</v>
      </c>
      <c r="KK92">
        <v>0</v>
      </c>
      <c r="KL92">
        <v>0</v>
      </c>
      <c r="KM92">
        <v>0</v>
      </c>
      <c r="KN92">
        <v>0</v>
      </c>
      <c r="KO92">
        <v>0</v>
      </c>
      <c r="KP92">
        <v>0</v>
      </c>
      <c r="KQ92">
        <v>0</v>
      </c>
      <c r="KR92">
        <v>0</v>
      </c>
      <c r="KS92">
        <v>0</v>
      </c>
      <c r="KT92">
        <v>0</v>
      </c>
      <c r="KU92">
        <v>0</v>
      </c>
      <c r="KV92">
        <v>0</v>
      </c>
      <c r="KW92">
        <v>0</v>
      </c>
      <c r="KX92">
        <v>0</v>
      </c>
      <c r="KY92">
        <v>0</v>
      </c>
      <c r="KZ92">
        <v>0</v>
      </c>
      <c r="LA92">
        <v>0</v>
      </c>
      <c r="LB92">
        <v>0</v>
      </c>
      <c r="LC92">
        <v>0</v>
      </c>
      <c r="LD92">
        <v>0</v>
      </c>
      <c r="LE92">
        <v>0</v>
      </c>
      <c r="LF92">
        <v>0</v>
      </c>
      <c r="LG92">
        <v>0</v>
      </c>
      <c r="LH92">
        <v>0</v>
      </c>
      <c r="LI92">
        <v>0.96599999999999997</v>
      </c>
      <c r="LJ92">
        <v>0.68500545454545458</v>
      </c>
      <c r="LK92">
        <v>0</v>
      </c>
      <c r="LL92">
        <v>0</v>
      </c>
      <c r="LM92">
        <v>1</v>
      </c>
      <c r="LN92">
        <v>0.95</v>
      </c>
      <c r="LO92">
        <v>0</v>
      </c>
      <c r="LP92">
        <v>1</v>
      </c>
      <c r="LQ92">
        <v>0.78</v>
      </c>
      <c r="LR92">
        <v>0</v>
      </c>
      <c r="LS92">
        <v>4.9433106575963719E-2</v>
      </c>
      <c r="LT92">
        <v>0</v>
      </c>
    </row>
    <row r="93" spans="1:332" ht="15" customHeight="1">
      <c r="A93" t="str">
        <v>CDM AMS II G</v>
      </c>
      <c r="B93" t="str">
        <v>AMS-II.G. ver. 3</v>
      </c>
      <c r="C93">
        <v>5341</v>
      </c>
      <c r="D93" t="str">
        <v>PoA 5341 CPA9</v>
      </c>
      <c r="E93" t="str">
        <v>MR2</v>
      </c>
      <c r="F93" t="str">
        <v>Domestic (2018)</v>
      </c>
      <c r="G93">
        <v>962</v>
      </c>
      <c r="H93" t="str">
        <v>firewood</v>
      </c>
      <c r="I93">
        <v>962</v>
      </c>
      <c r="J93">
        <v>0.87454545454545451</v>
      </c>
      <c r="K93">
        <v>0</v>
      </c>
      <c r="L93" t="str">
        <v>cdm_imp_firewood</v>
      </c>
      <c r="M93">
        <v>1</v>
      </c>
      <c r="N93" t="str">
        <v>Sub-Saharan Africa</v>
      </c>
      <c r="O93" t="str">
        <v>Kenya</v>
      </c>
      <c r="P93" t="str">
        <v>Kenya tot</v>
      </c>
      <c r="Q93">
        <v>3.7</v>
      </c>
      <c r="R93">
        <v>0.92</v>
      </c>
      <c r="S93">
        <v>0</v>
      </c>
      <c r="T93">
        <v>0.3</v>
      </c>
      <c r="U93">
        <v>1100</v>
      </c>
      <c r="V93">
        <v>0</v>
      </c>
      <c r="W93">
        <v>275</v>
      </c>
      <c r="X93">
        <v>0</v>
      </c>
      <c r="Y93">
        <v>302500</v>
      </c>
      <c r="Z93">
        <v>1</v>
      </c>
      <c r="AA93">
        <v>0</v>
      </c>
      <c r="AB93">
        <v>0</v>
      </c>
      <c r="AC93">
        <v>0</v>
      </c>
      <c r="AD93">
        <v>0</v>
      </c>
      <c r="AE93">
        <v>0</v>
      </c>
      <c r="AF93">
        <v>0</v>
      </c>
      <c r="AG93">
        <v>0</v>
      </c>
      <c r="AH93">
        <v>0</v>
      </c>
      <c r="AI93">
        <v>0</v>
      </c>
      <c r="AJ93">
        <v>0</v>
      </c>
      <c r="AK93">
        <v>0</v>
      </c>
      <c r="AL93">
        <v>0</v>
      </c>
      <c r="AM93">
        <v>0</v>
      </c>
      <c r="AN93">
        <v>5.506849315068493</v>
      </c>
      <c r="AO93">
        <v>0</v>
      </c>
      <c r="AP93">
        <v>0</v>
      </c>
      <c r="AQ93">
        <v>0</v>
      </c>
      <c r="AR93">
        <v>0</v>
      </c>
      <c r="AS93">
        <v>0</v>
      </c>
      <c r="AT93">
        <v>0</v>
      </c>
      <c r="AU93">
        <v>0</v>
      </c>
      <c r="AV93">
        <v>0</v>
      </c>
      <c r="AW93">
        <v>0</v>
      </c>
      <c r="AX93">
        <v>0</v>
      </c>
      <c r="AY93">
        <v>0</v>
      </c>
      <c r="AZ93">
        <v>0</v>
      </c>
      <c r="BA93">
        <v>0</v>
      </c>
      <c r="BB93">
        <v>0</v>
      </c>
      <c r="BC93">
        <v>0</v>
      </c>
      <c r="BD93">
        <v>0.108</v>
      </c>
      <c r="BE93">
        <v>0</v>
      </c>
      <c r="BF93">
        <v>0</v>
      </c>
      <c r="BG93">
        <v>0</v>
      </c>
      <c r="BH93">
        <v>0</v>
      </c>
      <c r="BI93">
        <v>0</v>
      </c>
      <c r="BJ93">
        <v>0</v>
      </c>
      <c r="BK93">
        <v>0</v>
      </c>
      <c r="BL93">
        <v>0</v>
      </c>
      <c r="BM93">
        <v>0</v>
      </c>
      <c r="BN93">
        <v>0</v>
      </c>
      <c r="BO93">
        <v>0</v>
      </c>
      <c r="BP93">
        <v>0</v>
      </c>
      <c r="BQ93">
        <v>0</v>
      </c>
      <c r="BR93">
        <v>1.4999999999999999E-2</v>
      </c>
      <c r="BS93">
        <v>0</v>
      </c>
      <c r="BT93">
        <v>0</v>
      </c>
      <c r="BU93">
        <v>0</v>
      </c>
      <c r="BV93">
        <v>0</v>
      </c>
      <c r="BW93">
        <v>0</v>
      </c>
      <c r="BX93">
        <v>81.599999999999994</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1</v>
      </c>
      <c r="FS93">
        <v>0</v>
      </c>
      <c r="FT93">
        <v>0</v>
      </c>
      <c r="FU93">
        <v>0</v>
      </c>
      <c r="FV93">
        <v>0</v>
      </c>
      <c r="FW93">
        <v>0</v>
      </c>
      <c r="FX93">
        <v>0</v>
      </c>
      <c r="FY93">
        <v>2.0430770389123913</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0.29110000000000003</v>
      </c>
      <c r="GV93">
        <v>0</v>
      </c>
      <c r="GW93">
        <v>0</v>
      </c>
      <c r="GX93">
        <v>0</v>
      </c>
      <c r="GY93">
        <v>0</v>
      </c>
      <c r="GZ93">
        <v>0</v>
      </c>
      <c r="HA93">
        <v>0</v>
      </c>
      <c r="HB93">
        <v>0</v>
      </c>
      <c r="HC93">
        <v>0</v>
      </c>
      <c r="HD93">
        <v>0</v>
      </c>
      <c r="HE93">
        <v>0</v>
      </c>
      <c r="HF93">
        <v>0</v>
      </c>
      <c r="HG93">
        <v>0</v>
      </c>
      <c r="HH93">
        <v>0</v>
      </c>
      <c r="HI93">
        <v>1.4999999999999999E-2</v>
      </c>
      <c r="HJ93">
        <v>0</v>
      </c>
      <c r="HK93">
        <v>0</v>
      </c>
      <c r="HL93">
        <v>0</v>
      </c>
      <c r="HM93">
        <v>0</v>
      </c>
      <c r="HN93">
        <v>0</v>
      </c>
      <c r="HO93">
        <v>81.599999999999994</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0</v>
      </c>
      <c r="KZ93">
        <v>0</v>
      </c>
      <c r="LA93">
        <v>0</v>
      </c>
      <c r="LB93">
        <v>0</v>
      </c>
      <c r="LC93">
        <v>0</v>
      </c>
      <c r="LD93">
        <v>0</v>
      </c>
      <c r="LE93">
        <v>0</v>
      </c>
      <c r="LF93">
        <v>0</v>
      </c>
      <c r="LG93">
        <v>0</v>
      </c>
      <c r="LH93">
        <v>0</v>
      </c>
      <c r="LI93">
        <v>0.97699999999999998</v>
      </c>
      <c r="LJ93">
        <v>0.96054727272727281</v>
      </c>
      <c r="LK93">
        <v>0</v>
      </c>
      <c r="LL93">
        <v>0</v>
      </c>
      <c r="LM93">
        <v>1</v>
      </c>
      <c r="LN93">
        <v>0.95</v>
      </c>
      <c r="LO93">
        <v>0</v>
      </c>
      <c r="LP93">
        <v>1</v>
      </c>
      <c r="LQ93">
        <v>0.78</v>
      </c>
      <c r="LR93">
        <v>0</v>
      </c>
      <c r="LS93">
        <v>8.6219845700276451E-2</v>
      </c>
      <c r="LT93">
        <v>0</v>
      </c>
    </row>
    <row r="94" spans="1:332" ht="15" customHeight="1">
      <c r="A94" t="str">
        <v>CDM AMS II G</v>
      </c>
      <c r="B94" t="str">
        <v>AMS-II.G. ver. 3</v>
      </c>
      <c r="C94">
        <v>5341</v>
      </c>
      <c r="D94" t="str">
        <v>PoA 5341 CPA9</v>
      </c>
      <c r="E94" t="str">
        <v>MR2</v>
      </c>
      <c r="F94" t="str">
        <v>Domestic (2018)</v>
      </c>
      <c r="G94">
        <v>16974</v>
      </c>
      <c r="H94" t="str">
        <v>charcoal</v>
      </c>
      <c r="I94">
        <v>16974</v>
      </c>
      <c r="J94">
        <v>1.926892950391645</v>
      </c>
      <c r="K94">
        <v>0</v>
      </c>
      <c r="L94" t="str">
        <v>cdm_imp_charcoal</v>
      </c>
      <c r="M94">
        <v>1</v>
      </c>
      <c r="N94" t="str">
        <v>Sub-Saharan Africa</v>
      </c>
      <c r="O94" t="str">
        <v>Kenya</v>
      </c>
      <c r="P94" t="str">
        <v>Kenya tot</v>
      </c>
      <c r="Q94">
        <v>3.7</v>
      </c>
      <c r="R94">
        <v>0.92</v>
      </c>
      <c r="S94">
        <v>0</v>
      </c>
      <c r="T94">
        <v>0.3</v>
      </c>
      <c r="U94">
        <v>8809</v>
      </c>
      <c r="V94">
        <v>0</v>
      </c>
      <c r="W94">
        <v>275</v>
      </c>
      <c r="X94">
        <v>0</v>
      </c>
      <c r="Y94">
        <v>2422475</v>
      </c>
      <c r="Z94">
        <v>0</v>
      </c>
      <c r="AA94">
        <v>1</v>
      </c>
      <c r="AB94">
        <v>0</v>
      </c>
      <c r="AC94">
        <v>0</v>
      </c>
      <c r="AD94">
        <v>0</v>
      </c>
      <c r="AE94">
        <v>0</v>
      </c>
      <c r="AF94">
        <v>0</v>
      </c>
      <c r="AG94">
        <v>0</v>
      </c>
      <c r="AH94">
        <v>0</v>
      </c>
      <c r="AI94">
        <v>0</v>
      </c>
      <c r="AJ94">
        <v>0</v>
      </c>
      <c r="AK94">
        <v>0</v>
      </c>
      <c r="AL94">
        <v>0</v>
      </c>
      <c r="AM94">
        <v>0</v>
      </c>
      <c r="AN94">
        <v>0</v>
      </c>
      <c r="AO94">
        <v>15.643835616438356</v>
      </c>
      <c r="AP94">
        <v>0</v>
      </c>
      <c r="AQ94">
        <v>0</v>
      </c>
      <c r="AR94">
        <v>0</v>
      </c>
      <c r="AS94">
        <v>0</v>
      </c>
      <c r="AT94">
        <v>0</v>
      </c>
      <c r="AU94">
        <v>0</v>
      </c>
      <c r="AV94">
        <v>0</v>
      </c>
      <c r="AW94">
        <v>0</v>
      </c>
      <c r="AX94">
        <v>0</v>
      </c>
      <c r="AY94">
        <v>0</v>
      </c>
      <c r="AZ94">
        <v>0</v>
      </c>
      <c r="BA94">
        <v>0</v>
      </c>
      <c r="BB94">
        <v>0</v>
      </c>
      <c r="BC94">
        <v>0</v>
      </c>
      <c r="BD94">
        <v>0</v>
      </c>
      <c r="BE94">
        <v>0.129</v>
      </c>
      <c r="BF94">
        <v>0</v>
      </c>
      <c r="BG94">
        <v>0</v>
      </c>
      <c r="BH94">
        <v>0</v>
      </c>
      <c r="BI94">
        <v>0</v>
      </c>
      <c r="BJ94">
        <v>0</v>
      </c>
      <c r="BK94">
        <v>0</v>
      </c>
      <c r="BL94">
        <v>0</v>
      </c>
      <c r="BM94">
        <v>0</v>
      </c>
      <c r="BN94">
        <v>0</v>
      </c>
      <c r="BO94">
        <v>0</v>
      </c>
      <c r="BP94">
        <v>0</v>
      </c>
      <c r="BQ94">
        <v>0</v>
      </c>
      <c r="BR94">
        <v>0</v>
      </c>
      <c r="BS94">
        <v>1.4999999999999999E-2</v>
      </c>
      <c r="BT94">
        <v>0</v>
      </c>
      <c r="BU94">
        <v>0</v>
      </c>
      <c r="BV94">
        <v>0</v>
      </c>
      <c r="BW94">
        <v>0</v>
      </c>
      <c r="BX94">
        <v>0</v>
      </c>
      <c r="BY94">
        <v>81.599999999999994</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1</v>
      </c>
      <c r="FT94">
        <v>0</v>
      </c>
      <c r="FU94">
        <v>0</v>
      </c>
      <c r="FV94">
        <v>0</v>
      </c>
      <c r="FW94">
        <v>0</v>
      </c>
      <c r="FX94">
        <v>0</v>
      </c>
      <c r="FY94">
        <v>0</v>
      </c>
      <c r="FZ94">
        <v>5.9302227285352567</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c r="GV94">
        <v>0.34029999999999999</v>
      </c>
      <c r="GW94">
        <v>0</v>
      </c>
      <c r="GX94">
        <v>0</v>
      </c>
      <c r="GY94">
        <v>0</v>
      </c>
      <c r="GZ94">
        <v>0</v>
      </c>
      <c r="HA94">
        <v>0</v>
      </c>
      <c r="HB94">
        <v>0</v>
      </c>
      <c r="HC94">
        <v>0</v>
      </c>
      <c r="HD94">
        <v>0</v>
      </c>
      <c r="HE94">
        <v>0</v>
      </c>
      <c r="HF94">
        <v>0</v>
      </c>
      <c r="HG94">
        <v>0</v>
      </c>
      <c r="HH94">
        <v>0</v>
      </c>
      <c r="HI94">
        <v>0</v>
      </c>
      <c r="HJ94">
        <v>1.4999999999999999E-2</v>
      </c>
      <c r="HK94">
        <v>0</v>
      </c>
      <c r="HL94">
        <v>0</v>
      </c>
      <c r="HM94">
        <v>0</v>
      </c>
      <c r="HN94">
        <v>0</v>
      </c>
      <c r="HO94">
        <v>0</v>
      </c>
      <c r="HP94">
        <v>81.599999999999994</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0</v>
      </c>
      <c r="JT94">
        <v>0</v>
      </c>
      <c r="JU94">
        <v>0</v>
      </c>
      <c r="JV94">
        <v>0</v>
      </c>
      <c r="JW94">
        <v>0</v>
      </c>
      <c r="JX94">
        <v>0</v>
      </c>
      <c r="JY94">
        <v>0</v>
      </c>
      <c r="JZ94">
        <v>0</v>
      </c>
      <c r="KA94">
        <v>0</v>
      </c>
      <c r="KB94">
        <v>0</v>
      </c>
      <c r="KC94">
        <v>0</v>
      </c>
      <c r="KD94">
        <v>0</v>
      </c>
      <c r="KE94">
        <v>0</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c r="LB94">
        <v>0</v>
      </c>
      <c r="LC94">
        <v>0</v>
      </c>
      <c r="LD94">
        <v>0</v>
      </c>
      <c r="LE94">
        <v>0</v>
      </c>
      <c r="LF94">
        <v>0</v>
      </c>
      <c r="LG94">
        <v>0</v>
      </c>
      <c r="LH94">
        <v>0</v>
      </c>
      <c r="LI94">
        <v>0.96599999999999997</v>
      </c>
      <c r="LJ94">
        <v>0.73491090909090906</v>
      </c>
      <c r="LK94">
        <v>0</v>
      </c>
      <c r="LL94">
        <v>0</v>
      </c>
      <c r="LM94">
        <v>1</v>
      </c>
      <c r="LN94">
        <v>0.95</v>
      </c>
      <c r="LO94">
        <v>0</v>
      </c>
      <c r="LP94">
        <v>1</v>
      </c>
      <c r="LQ94">
        <v>0.78</v>
      </c>
      <c r="LR94">
        <v>0</v>
      </c>
      <c r="LS94">
        <v>4.9433106575963719E-2</v>
      </c>
      <c r="LT94">
        <v>0</v>
      </c>
    </row>
    <row r="95" spans="1:332" ht="15" customHeight="1">
      <c r="A95" t="str">
        <v>CDM AMS II G</v>
      </c>
      <c r="B95" t="str">
        <v>AMS-II.G. ver. 3</v>
      </c>
      <c r="C95">
        <v>5341</v>
      </c>
      <c r="D95" t="str">
        <v>PoA 5341 CPA8</v>
      </c>
      <c r="E95" t="str">
        <v>MR2</v>
      </c>
      <c r="F95" t="str">
        <v>Domestic (2018)</v>
      </c>
      <c r="G95">
        <v>1002</v>
      </c>
      <c r="H95" t="str">
        <v>firewood</v>
      </c>
      <c r="I95">
        <v>1002</v>
      </c>
      <c r="J95">
        <v>0.90514905149051494</v>
      </c>
      <c r="K95">
        <v>0</v>
      </c>
      <c r="L95" t="str">
        <v>cdm_imp_firewood</v>
      </c>
      <c r="M95">
        <v>1</v>
      </c>
      <c r="N95" t="str">
        <v>Sub-Saharan Africa</v>
      </c>
      <c r="O95" t="str">
        <v>Kenya</v>
      </c>
      <c r="P95" t="str">
        <v>Kenya tot</v>
      </c>
      <c r="Q95">
        <v>3.7</v>
      </c>
      <c r="R95">
        <v>0.92</v>
      </c>
      <c r="S95">
        <v>0</v>
      </c>
      <c r="T95">
        <v>0.3</v>
      </c>
      <c r="U95">
        <v>1107</v>
      </c>
      <c r="V95">
        <v>0</v>
      </c>
      <c r="W95">
        <v>275</v>
      </c>
      <c r="X95">
        <v>0</v>
      </c>
      <c r="Y95">
        <v>304425</v>
      </c>
      <c r="Z95">
        <v>1</v>
      </c>
      <c r="AA95">
        <v>0</v>
      </c>
      <c r="AB95">
        <v>0</v>
      </c>
      <c r="AC95">
        <v>0</v>
      </c>
      <c r="AD95">
        <v>0</v>
      </c>
      <c r="AE95">
        <v>0</v>
      </c>
      <c r="AF95">
        <v>0</v>
      </c>
      <c r="AG95">
        <v>0</v>
      </c>
      <c r="AH95">
        <v>0</v>
      </c>
      <c r="AI95">
        <v>0</v>
      </c>
      <c r="AJ95">
        <v>0</v>
      </c>
      <c r="AK95">
        <v>0</v>
      </c>
      <c r="AL95">
        <v>0</v>
      </c>
      <c r="AM95">
        <v>0</v>
      </c>
      <c r="AN95">
        <v>5.506849315068493</v>
      </c>
      <c r="AO95">
        <v>0</v>
      </c>
      <c r="AP95">
        <v>0</v>
      </c>
      <c r="AQ95">
        <v>0</v>
      </c>
      <c r="AR95">
        <v>0</v>
      </c>
      <c r="AS95">
        <v>0</v>
      </c>
      <c r="AT95">
        <v>0</v>
      </c>
      <c r="AU95">
        <v>0</v>
      </c>
      <c r="AV95">
        <v>0</v>
      </c>
      <c r="AW95">
        <v>0</v>
      </c>
      <c r="AX95">
        <v>0</v>
      </c>
      <c r="AY95">
        <v>0</v>
      </c>
      <c r="AZ95">
        <v>0</v>
      </c>
      <c r="BA95">
        <v>0</v>
      </c>
      <c r="BB95">
        <v>0</v>
      </c>
      <c r="BC95">
        <v>0</v>
      </c>
      <c r="BD95">
        <v>0.108</v>
      </c>
      <c r="BE95">
        <v>0</v>
      </c>
      <c r="BF95">
        <v>0</v>
      </c>
      <c r="BG95">
        <v>0</v>
      </c>
      <c r="BH95">
        <v>0</v>
      </c>
      <c r="BI95">
        <v>0</v>
      </c>
      <c r="BJ95">
        <v>0</v>
      </c>
      <c r="BK95">
        <v>0</v>
      </c>
      <c r="BL95">
        <v>0</v>
      </c>
      <c r="BM95">
        <v>0</v>
      </c>
      <c r="BN95">
        <v>0</v>
      </c>
      <c r="BO95">
        <v>0</v>
      </c>
      <c r="BP95">
        <v>0</v>
      </c>
      <c r="BQ95">
        <v>0</v>
      </c>
      <c r="BR95">
        <v>1.4999999999999999E-2</v>
      </c>
      <c r="BS95">
        <v>0</v>
      </c>
      <c r="BT95">
        <v>0</v>
      </c>
      <c r="BU95">
        <v>0</v>
      </c>
      <c r="BV95">
        <v>0</v>
      </c>
      <c r="BW95">
        <v>0</v>
      </c>
      <c r="BX95">
        <v>81.599999999999994</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1</v>
      </c>
      <c r="FS95">
        <v>0</v>
      </c>
      <c r="FT95">
        <v>0</v>
      </c>
      <c r="FU95">
        <v>0</v>
      </c>
      <c r="FV95">
        <v>0</v>
      </c>
      <c r="FW95">
        <v>0</v>
      </c>
      <c r="FX95">
        <v>0</v>
      </c>
      <c r="FY95">
        <v>2.048001811389109</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v>
      </c>
      <c r="GU95">
        <v>0.29039999999999999</v>
      </c>
      <c r="GV95">
        <v>0</v>
      </c>
      <c r="GW95">
        <v>0</v>
      </c>
      <c r="GX95">
        <v>0</v>
      </c>
      <c r="GY95">
        <v>0</v>
      </c>
      <c r="GZ95">
        <v>0</v>
      </c>
      <c r="HA95">
        <v>0</v>
      </c>
      <c r="HB95">
        <v>0</v>
      </c>
      <c r="HC95">
        <v>0</v>
      </c>
      <c r="HD95">
        <v>0</v>
      </c>
      <c r="HE95">
        <v>0</v>
      </c>
      <c r="HF95">
        <v>0</v>
      </c>
      <c r="HG95">
        <v>0</v>
      </c>
      <c r="HH95">
        <v>0</v>
      </c>
      <c r="HI95">
        <v>1.4999999999999999E-2</v>
      </c>
      <c r="HJ95">
        <v>0</v>
      </c>
      <c r="HK95">
        <v>0</v>
      </c>
      <c r="HL95">
        <v>0</v>
      </c>
      <c r="HM95">
        <v>0</v>
      </c>
      <c r="HN95">
        <v>0</v>
      </c>
      <c r="HO95">
        <v>81.599999999999994</v>
      </c>
      <c r="HP95">
        <v>0</v>
      </c>
      <c r="HQ95">
        <v>0</v>
      </c>
      <c r="HR95">
        <v>0</v>
      </c>
      <c r="HS95">
        <v>0</v>
      </c>
      <c r="HT95">
        <v>0</v>
      </c>
      <c r="HU95">
        <v>0</v>
      </c>
      <c r="HV95">
        <v>0</v>
      </c>
      <c r="HW95">
        <v>0</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0</v>
      </c>
      <c r="KO95">
        <v>0</v>
      </c>
      <c r="KP95">
        <v>0</v>
      </c>
      <c r="KQ95">
        <v>0</v>
      </c>
      <c r="KR95">
        <v>0</v>
      </c>
      <c r="KS95">
        <v>0</v>
      </c>
      <c r="KT95">
        <v>0</v>
      </c>
      <c r="KU95">
        <v>0</v>
      </c>
      <c r="KV95">
        <v>0</v>
      </c>
      <c r="KW95">
        <v>0</v>
      </c>
      <c r="KX95">
        <v>0</v>
      </c>
      <c r="KY95">
        <v>0</v>
      </c>
      <c r="KZ95">
        <v>0</v>
      </c>
      <c r="LA95">
        <v>0</v>
      </c>
      <c r="LB95">
        <v>0</v>
      </c>
      <c r="LC95">
        <v>0</v>
      </c>
      <c r="LD95">
        <v>0</v>
      </c>
      <c r="LE95">
        <v>0</v>
      </c>
      <c r="LF95">
        <v>0</v>
      </c>
      <c r="LG95">
        <v>0</v>
      </c>
      <c r="LH95">
        <v>0</v>
      </c>
      <c r="LI95">
        <v>0.97699999999999998</v>
      </c>
      <c r="LJ95">
        <v>0.99545454545454548</v>
      </c>
      <c r="LK95">
        <v>0</v>
      </c>
      <c r="LL95">
        <v>0</v>
      </c>
      <c r="LM95">
        <v>1</v>
      </c>
      <c r="LN95">
        <v>0.95</v>
      </c>
      <c r="LO95">
        <v>0</v>
      </c>
      <c r="LP95">
        <v>1</v>
      </c>
      <c r="LQ95">
        <v>0.78</v>
      </c>
      <c r="LR95">
        <v>0</v>
      </c>
      <c r="LS95">
        <v>8.6219845700276451E-2</v>
      </c>
      <c r="LT95">
        <v>0</v>
      </c>
    </row>
    <row r="96" spans="1:332" ht="15" customHeight="1">
      <c r="A96" t="str">
        <v>CDM AMS II G</v>
      </c>
      <c r="B96" t="str">
        <v>AMS-II.G. ver. 3</v>
      </c>
      <c r="C96">
        <v>5341</v>
      </c>
      <c r="D96" t="str">
        <v>PoA 5341 CPA8</v>
      </c>
      <c r="E96" t="str">
        <v>MR2</v>
      </c>
      <c r="F96" t="str">
        <v>Domestic (2018)</v>
      </c>
      <c r="G96">
        <v>23208</v>
      </c>
      <c r="H96" t="str">
        <v>charcoal</v>
      </c>
      <c r="I96">
        <v>23208</v>
      </c>
      <c r="J96">
        <v>2.6096930169796471</v>
      </c>
      <c r="K96">
        <v>0</v>
      </c>
      <c r="L96" t="str">
        <v>cdm_imp_charcoal</v>
      </c>
      <c r="M96">
        <v>1</v>
      </c>
      <c r="N96" t="str">
        <v>Sub-Saharan Africa</v>
      </c>
      <c r="O96" t="str">
        <v>Kenya</v>
      </c>
      <c r="P96" t="str">
        <v>Kenya tot</v>
      </c>
      <c r="Q96">
        <v>3.7</v>
      </c>
      <c r="R96">
        <v>0.92</v>
      </c>
      <c r="S96">
        <v>0</v>
      </c>
      <c r="T96">
        <v>0.3</v>
      </c>
      <c r="U96">
        <v>8893</v>
      </c>
      <c r="V96">
        <v>0</v>
      </c>
      <c r="W96">
        <v>275</v>
      </c>
      <c r="X96">
        <v>0</v>
      </c>
      <c r="Y96">
        <v>2445575</v>
      </c>
      <c r="Z96">
        <v>0</v>
      </c>
      <c r="AA96">
        <v>1</v>
      </c>
      <c r="AB96">
        <v>0</v>
      </c>
      <c r="AC96">
        <v>0</v>
      </c>
      <c r="AD96">
        <v>0</v>
      </c>
      <c r="AE96">
        <v>0</v>
      </c>
      <c r="AF96">
        <v>0</v>
      </c>
      <c r="AG96">
        <v>0</v>
      </c>
      <c r="AH96">
        <v>0</v>
      </c>
      <c r="AI96">
        <v>0</v>
      </c>
      <c r="AJ96">
        <v>0</v>
      </c>
      <c r="AK96">
        <v>0</v>
      </c>
      <c r="AL96">
        <v>0</v>
      </c>
      <c r="AM96">
        <v>0</v>
      </c>
      <c r="AN96">
        <v>0</v>
      </c>
      <c r="AO96">
        <v>15.643835616438356</v>
      </c>
      <c r="AP96">
        <v>0</v>
      </c>
      <c r="AQ96">
        <v>0</v>
      </c>
      <c r="AR96">
        <v>0</v>
      </c>
      <c r="AS96">
        <v>0</v>
      </c>
      <c r="AT96">
        <v>0</v>
      </c>
      <c r="AU96">
        <v>0</v>
      </c>
      <c r="AV96">
        <v>0</v>
      </c>
      <c r="AW96">
        <v>0</v>
      </c>
      <c r="AX96">
        <v>0</v>
      </c>
      <c r="AY96">
        <v>0</v>
      </c>
      <c r="AZ96">
        <v>0</v>
      </c>
      <c r="BA96">
        <v>0</v>
      </c>
      <c r="BB96">
        <v>0</v>
      </c>
      <c r="BC96">
        <v>0</v>
      </c>
      <c r="BD96">
        <v>0</v>
      </c>
      <c r="BE96">
        <v>0.129</v>
      </c>
      <c r="BF96">
        <v>0</v>
      </c>
      <c r="BG96">
        <v>0</v>
      </c>
      <c r="BH96">
        <v>0</v>
      </c>
      <c r="BI96">
        <v>0</v>
      </c>
      <c r="BJ96">
        <v>0</v>
      </c>
      <c r="BK96">
        <v>0</v>
      </c>
      <c r="BL96">
        <v>0</v>
      </c>
      <c r="BM96">
        <v>0</v>
      </c>
      <c r="BN96">
        <v>0</v>
      </c>
      <c r="BO96">
        <v>0</v>
      </c>
      <c r="BP96">
        <v>0</v>
      </c>
      <c r="BQ96">
        <v>0</v>
      </c>
      <c r="BR96">
        <v>0</v>
      </c>
      <c r="BS96">
        <v>1.4999999999999999E-2</v>
      </c>
      <c r="BT96">
        <v>0</v>
      </c>
      <c r="BU96">
        <v>0</v>
      </c>
      <c r="BV96">
        <v>0</v>
      </c>
      <c r="BW96">
        <v>0</v>
      </c>
      <c r="BX96">
        <v>0</v>
      </c>
      <c r="BY96">
        <v>81.599999999999994</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1</v>
      </c>
      <c r="FT96">
        <v>0</v>
      </c>
      <c r="FU96">
        <v>0</v>
      </c>
      <c r="FV96">
        <v>0</v>
      </c>
      <c r="FW96">
        <v>0</v>
      </c>
      <c r="FX96">
        <v>0</v>
      </c>
      <c r="FY96">
        <v>0</v>
      </c>
      <c r="FZ96">
        <v>5.924999396713293</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0.34060000000000001</v>
      </c>
      <c r="GW96">
        <v>0</v>
      </c>
      <c r="GX96">
        <v>0</v>
      </c>
      <c r="GY96">
        <v>0</v>
      </c>
      <c r="GZ96">
        <v>0</v>
      </c>
      <c r="HA96">
        <v>0</v>
      </c>
      <c r="HB96">
        <v>0</v>
      </c>
      <c r="HC96">
        <v>0</v>
      </c>
      <c r="HD96">
        <v>0</v>
      </c>
      <c r="HE96">
        <v>0</v>
      </c>
      <c r="HF96">
        <v>0</v>
      </c>
      <c r="HG96">
        <v>0</v>
      </c>
      <c r="HH96">
        <v>0</v>
      </c>
      <c r="HI96">
        <v>0</v>
      </c>
      <c r="HJ96">
        <v>1.4999999999999999E-2</v>
      </c>
      <c r="HK96">
        <v>0</v>
      </c>
      <c r="HL96">
        <v>0</v>
      </c>
      <c r="HM96">
        <v>0</v>
      </c>
      <c r="HN96">
        <v>0</v>
      </c>
      <c r="HO96">
        <v>0</v>
      </c>
      <c r="HP96">
        <v>81.599999999999994</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0</v>
      </c>
      <c r="JF96">
        <v>0</v>
      </c>
      <c r="JG96">
        <v>0</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0</v>
      </c>
      <c r="KC96">
        <v>0</v>
      </c>
      <c r="KD96">
        <v>0</v>
      </c>
      <c r="KE96">
        <v>0</v>
      </c>
      <c r="KF96">
        <v>0</v>
      </c>
      <c r="KG96">
        <v>0</v>
      </c>
      <c r="KH96">
        <v>0</v>
      </c>
      <c r="KI96">
        <v>0</v>
      </c>
      <c r="KJ96">
        <v>0</v>
      </c>
      <c r="KK96">
        <v>0</v>
      </c>
      <c r="KL96">
        <v>0</v>
      </c>
      <c r="KM96">
        <v>0</v>
      </c>
      <c r="KN96">
        <v>0</v>
      </c>
      <c r="KO96">
        <v>0</v>
      </c>
      <c r="KP96">
        <v>0</v>
      </c>
      <c r="KQ96">
        <v>0</v>
      </c>
      <c r="KR96">
        <v>0</v>
      </c>
      <c r="KS96">
        <v>0</v>
      </c>
      <c r="KT96">
        <v>0</v>
      </c>
      <c r="KU96">
        <v>0</v>
      </c>
      <c r="KV96">
        <v>0</v>
      </c>
      <c r="KW96">
        <v>0</v>
      </c>
      <c r="KX96">
        <v>0</v>
      </c>
      <c r="KY96">
        <v>0</v>
      </c>
      <c r="KZ96">
        <v>0</v>
      </c>
      <c r="LA96">
        <v>0</v>
      </c>
      <c r="LB96">
        <v>0</v>
      </c>
      <c r="LC96">
        <v>0</v>
      </c>
      <c r="LD96">
        <v>0</v>
      </c>
      <c r="LE96">
        <v>0</v>
      </c>
      <c r="LF96">
        <v>0</v>
      </c>
      <c r="LG96">
        <v>0</v>
      </c>
      <c r="LH96">
        <v>0</v>
      </c>
      <c r="LI96">
        <v>0.96599999999999997</v>
      </c>
      <c r="LJ96">
        <v>0.99545454545454548</v>
      </c>
      <c r="LK96">
        <v>0</v>
      </c>
      <c r="LL96">
        <v>0</v>
      </c>
      <c r="LM96">
        <v>1</v>
      </c>
      <c r="LN96">
        <v>0.95</v>
      </c>
      <c r="LO96">
        <v>0</v>
      </c>
      <c r="LP96">
        <v>1</v>
      </c>
      <c r="LQ96">
        <v>0.78</v>
      </c>
      <c r="LR96">
        <v>0</v>
      </c>
      <c r="LS96">
        <v>4.9433106575963719E-2</v>
      </c>
      <c r="LT96">
        <v>0</v>
      </c>
    </row>
    <row r="97" spans="1:332" ht="15" customHeight="1">
      <c r="A97" t="str">
        <v>CDM AMS II G</v>
      </c>
      <c r="B97" t="str">
        <v>AMS-II.G. ver. 10</v>
      </c>
      <c r="C97">
        <v>10474</v>
      </c>
      <c r="D97" t="str">
        <v>PoA 10474 CPA1</v>
      </c>
      <c r="E97" t="str">
        <v>MR1</v>
      </c>
      <c r="F97" t="str">
        <v>Domestic (2019)</v>
      </c>
      <c r="G97">
        <v>826</v>
      </c>
      <c r="H97" t="str">
        <v>firewood</v>
      </c>
      <c r="I97">
        <v>826</v>
      </c>
      <c r="J97">
        <v>2.3475913031121218E-2</v>
      </c>
      <c r="K97">
        <v>0</v>
      </c>
      <c r="L97" t="str">
        <v>cdm_imp_firewood</v>
      </c>
      <c r="M97">
        <v>1</v>
      </c>
      <c r="N97" t="str">
        <v>Sub-Saharan Africa</v>
      </c>
      <c r="O97" t="str">
        <v>Burundi</v>
      </c>
      <c r="P97" t="str">
        <v>Burundi tot</v>
      </c>
      <c r="Q97">
        <v>4.7</v>
      </c>
      <c r="R97">
        <v>0.81830000000000003</v>
      </c>
      <c r="S97">
        <v>0</v>
      </c>
      <c r="T97">
        <v>0.31</v>
      </c>
      <c r="U97">
        <v>35185</v>
      </c>
      <c r="V97">
        <v>0</v>
      </c>
      <c r="W97">
        <v>6</v>
      </c>
      <c r="X97">
        <v>0</v>
      </c>
      <c r="Y97">
        <v>211110</v>
      </c>
      <c r="Z97">
        <v>1</v>
      </c>
      <c r="AA97">
        <v>0</v>
      </c>
      <c r="AB97">
        <v>0</v>
      </c>
      <c r="AC97">
        <v>0</v>
      </c>
      <c r="AD97">
        <v>0</v>
      </c>
      <c r="AE97">
        <v>0</v>
      </c>
      <c r="AF97">
        <v>0</v>
      </c>
      <c r="AG97">
        <v>0</v>
      </c>
      <c r="AH97">
        <v>0</v>
      </c>
      <c r="AI97">
        <v>0</v>
      </c>
      <c r="AJ97">
        <v>0</v>
      </c>
      <c r="AK97">
        <v>0</v>
      </c>
      <c r="AL97">
        <v>0</v>
      </c>
      <c r="AM97">
        <v>0</v>
      </c>
      <c r="AN97">
        <v>13.780821917808218</v>
      </c>
      <c r="AO97">
        <v>0</v>
      </c>
      <c r="AP97">
        <v>0</v>
      </c>
      <c r="AQ97">
        <v>0</v>
      </c>
      <c r="AR97">
        <v>0</v>
      </c>
      <c r="AS97">
        <v>0</v>
      </c>
      <c r="AT97">
        <v>0</v>
      </c>
      <c r="AU97">
        <v>0</v>
      </c>
      <c r="AV97">
        <v>0</v>
      </c>
      <c r="AW97">
        <v>0</v>
      </c>
      <c r="AX97">
        <v>0</v>
      </c>
      <c r="AY97">
        <v>0</v>
      </c>
      <c r="AZ97">
        <v>0</v>
      </c>
      <c r="BA97">
        <v>0</v>
      </c>
      <c r="BB97">
        <v>0</v>
      </c>
      <c r="BC97">
        <v>0</v>
      </c>
      <c r="BD97">
        <v>0.1</v>
      </c>
      <c r="BE97">
        <v>0</v>
      </c>
      <c r="BF97">
        <v>0</v>
      </c>
      <c r="BG97">
        <v>0</v>
      </c>
      <c r="BH97">
        <v>0</v>
      </c>
      <c r="BI97">
        <v>0</v>
      </c>
      <c r="BJ97">
        <v>0</v>
      </c>
      <c r="BK97">
        <v>0</v>
      </c>
      <c r="BL97">
        <v>0</v>
      </c>
      <c r="BM97">
        <v>0</v>
      </c>
      <c r="BN97">
        <v>0</v>
      </c>
      <c r="BO97">
        <v>0</v>
      </c>
      <c r="BP97">
        <v>0</v>
      </c>
      <c r="BQ97">
        <v>0</v>
      </c>
      <c r="BR97">
        <v>1.5599999999999999E-2</v>
      </c>
      <c r="BS97">
        <v>0</v>
      </c>
      <c r="BT97">
        <v>0</v>
      </c>
      <c r="BU97">
        <v>0</v>
      </c>
      <c r="BV97">
        <v>0</v>
      </c>
      <c r="BW97">
        <v>0</v>
      </c>
      <c r="BX97">
        <v>63.7</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1</v>
      </c>
      <c r="FS97">
        <v>0</v>
      </c>
      <c r="FT97">
        <v>0</v>
      </c>
      <c r="FU97">
        <v>0</v>
      </c>
      <c r="FV97">
        <v>0</v>
      </c>
      <c r="FW97">
        <v>0</v>
      </c>
      <c r="FX97">
        <v>0</v>
      </c>
      <c r="FY97">
        <v>5.7902613100034541</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0.23799999999999999</v>
      </c>
      <c r="GV97">
        <v>0</v>
      </c>
      <c r="GW97">
        <v>0</v>
      </c>
      <c r="GX97">
        <v>0</v>
      </c>
      <c r="GY97">
        <v>0</v>
      </c>
      <c r="GZ97">
        <v>0</v>
      </c>
      <c r="HA97">
        <v>0</v>
      </c>
      <c r="HB97">
        <v>0</v>
      </c>
      <c r="HC97">
        <v>0</v>
      </c>
      <c r="HD97">
        <v>0</v>
      </c>
      <c r="HE97">
        <v>0</v>
      </c>
      <c r="HF97">
        <v>0</v>
      </c>
      <c r="HG97">
        <v>0</v>
      </c>
      <c r="HH97">
        <v>0</v>
      </c>
      <c r="HI97">
        <v>1.5599999999999999E-2</v>
      </c>
      <c r="HJ97">
        <v>0</v>
      </c>
      <c r="HK97">
        <v>0</v>
      </c>
      <c r="HL97">
        <v>0</v>
      </c>
      <c r="HM97">
        <v>0</v>
      </c>
      <c r="HN97">
        <v>0</v>
      </c>
      <c r="HO97">
        <v>63.7</v>
      </c>
      <c r="HP97">
        <v>0</v>
      </c>
      <c r="HQ97">
        <v>0</v>
      </c>
      <c r="HR97">
        <v>0</v>
      </c>
      <c r="HS97">
        <v>0</v>
      </c>
      <c r="HT97">
        <v>0</v>
      </c>
      <c r="HU97">
        <v>0</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0</v>
      </c>
      <c r="JF97">
        <v>0</v>
      </c>
      <c r="JG97">
        <v>0</v>
      </c>
      <c r="JH97">
        <v>0</v>
      </c>
      <c r="JI97">
        <v>0</v>
      </c>
      <c r="JJ97">
        <v>0</v>
      </c>
      <c r="JK97">
        <v>0</v>
      </c>
      <c r="JL97">
        <v>0</v>
      </c>
      <c r="JM97">
        <v>0</v>
      </c>
      <c r="JN97">
        <v>0</v>
      </c>
      <c r="JO97">
        <v>0</v>
      </c>
      <c r="JP97">
        <v>0</v>
      </c>
      <c r="JQ97">
        <v>0</v>
      </c>
      <c r="JR97">
        <v>0</v>
      </c>
      <c r="JS97">
        <v>0</v>
      </c>
      <c r="JT97">
        <v>0</v>
      </c>
      <c r="JU97">
        <v>0</v>
      </c>
      <c r="JV97">
        <v>0</v>
      </c>
      <c r="JW97">
        <v>0</v>
      </c>
      <c r="JX97">
        <v>0</v>
      </c>
      <c r="JY97">
        <v>0</v>
      </c>
      <c r="JZ97">
        <v>0</v>
      </c>
      <c r="KA97">
        <v>0</v>
      </c>
      <c r="KB97">
        <v>0</v>
      </c>
      <c r="KC97">
        <v>0</v>
      </c>
      <c r="KD97">
        <v>0</v>
      </c>
      <c r="KE97">
        <v>0</v>
      </c>
      <c r="KF97">
        <v>0</v>
      </c>
      <c r="KG97">
        <v>0</v>
      </c>
      <c r="KH97">
        <v>0</v>
      </c>
      <c r="KI97">
        <v>0</v>
      </c>
      <c r="KJ97">
        <v>0</v>
      </c>
      <c r="KK97">
        <v>0</v>
      </c>
      <c r="KL97">
        <v>0</v>
      </c>
      <c r="KM97">
        <v>0</v>
      </c>
      <c r="KN97">
        <v>0</v>
      </c>
      <c r="KO97">
        <v>0</v>
      </c>
      <c r="KP97">
        <v>0</v>
      </c>
      <c r="KQ97">
        <v>0</v>
      </c>
      <c r="KR97">
        <v>0</v>
      </c>
      <c r="KS97">
        <v>0</v>
      </c>
      <c r="KT97">
        <v>0</v>
      </c>
      <c r="KU97">
        <v>0</v>
      </c>
      <c r="KV97">
        <v>0</v>
      </c>
      <c r="KW97">
        <v>0</v>
      </c>
      <c r="KX97">
        <v>0</v>
      </c>
      <c r="KY97">
        <v>0</v>
      </c>
      <c r="KZ97">
        <v>0</v>
      </c>
      <c r="LA97">
        <v>0</v>
      </c>
      <c r="LB97">
        <v>0</v>
      </c>
      <c r="LC97">
        <v>0</v>
      </c>
      <c r="LD97">
        <v>0</v>
      </c>
      <c r="LE97">
        <v>0</v>
      </c>
      <c r="LF97">
        <v>0</v>
      </c>
      <c r="LG97">
        <v>0</v>
      </c>
      <c r="LH97">
        <v>0</v>
      </c>
      <c r="LI97">
        <v>0.66667614040073897</v>
      </c>
      <c r="LJ97">
        <v>1</v>
      </c>
      <c r="LK97">
        <v>0</v>
      </c>
      <c r="LL97">
        <v>0</v>
      </c>
      <c r="LM97">
        <v>1</v>
      </c>
      <c r="LN97">
        <v>0.95</v>
      </c>
      <c r="LO97">
        <v>11</v>
      </c>
      <c r="LP97">
        <v>1</v>
      </c>
      <c r="LQ97">
        <v>0.78</v>
      </c>
      <c r="LR97">
        <v>0</v>
      </c>
      <c r="LS97">
        <v>3.6100000000000021E-2</v>
      </c>
      <c r="LT97">
        <v>0</v>
      </c>
    </row>
    <row r="98" spans="1:332" ht="15" customHeight="1">
      <c r="A98" t="str">
        <v>CDM AMS II G</v>
      </c>
      <c r="B98" t="str">
        <v>AMS-II.G. ver. 10</v>
      </c>
      <c r="C98">
        <v>10474</v>
      </c>
      <c r="D98" t="str">
        <v>PoA 10474 CPA1</v>
      </c>
      <c r="E98" t="str">
        <v>MR2</v>
      </c>
      <c r="F98" t="str">
        <v>Domestic (2019)</v>
      </c>
      <c r="G98">
        <v>81469</v>
      </c>
      <c r="H98" t="str">
        <v>firewood</v>
      </c>
      <c r="I98">
        <v>81469</v>
      </c>
      <c r="J98">
        <v>0.98612842704109427</v>
      </c>
      <c r="K98">
        <v>0</v>
      </c>
      <c r="L98" t="str">
        <v>cdm_imp_firewood</v>
      </c>
      <c r="M98">
        <v>1</v>
      </c>
      <c r="N98" t="str">
        <v>Sub-Saharan Africa</v>
      </c>
      <c r="O98" t="str">
        <v>Burundi</v>
      </c>
      <c r="P98" t="str">
        <v>Burundi tot</v>
      </c>
      <c r="Q98">
        <v>4.7</v>
      </c>
      <c r="R98">
        <v>0.81830000000000003</v>
      </c>
      <c r="S98">
        <v>0</v>
      </c>
      <c r="T98">
        <v>0.31</v>
      </c>
      <c r="U98">
        <v>82615</v>
      </c>
      <c r="V98">
        <v>0</v>
      </c>
      <c r="W98">
        <v>228</v>
      </c>
      <c r="X98">
        <v>0</v>
      </c>
      <c r="Y98">
        <v>18836220</v>
      </c>
      <c r="Z98">
        <v>1</v>
      </c>
      <c r="AA98">
        <v>0</v>
      </c>
      <c r="AB98">
        <v>0</v>
      </c>
      <c r="AC98">
        <v>0</v>
      </c>
      <c r="AD98">
        <v>0</v>
      </c>
      <c r="AE98">
        <v>0</v>
      </c>
      <c r="AF98">
        <v>0</v>
      </c>
      <c r="AG98">
        <v>0</v>
      </c>
      <c r="AH98">
        <v>0</v>
      </c>
      <c r="AI98">
        <v>0</v>
      </c>
      <c r="AJ98">
        <v>0</v>
      </c>
      <c r="AK98">
        <v>0</v>
      </c>
      <c r="AL98">
        <v>0</v>
      </c>
      <c r="AM98">
        <v>0</v>
      </c>
      <c r="AN98">
        <v>13.780821917808218</v>
      </c>
      <c r="AO98">
        <v>0</v>
      </c>
      <c r="AP98">
        <v>0</v>
      </c>
      <c r="AQ98">
        <v>0</v>
      </c>
      <c r="AR98">
        <v>0</v>
      </c>
      <c r="AS98">
        <v>0</v>
      </c>
      <c r="AT98">
        <v>0</v>
      </c>
      <c r="AU98">
        <v>0</v>
      </c>
      <c r="AV98">
        <v>0</v>
      </c>
      <c r="AW98">
        <v>0</v>
      </c>
      <c r="AX98">
        <v>0</v>
      </c>
      <c r="AY98">
        <v>0</v>
      </c>
      <c r="AZ98">
        <v>0</v>
      </c>
      <c r="BA98">
        <v>0</v>
      </c>
      <c r="BB98">
        <v>0</v>
      </c>
      <c r="BC98">
        <v>0</v>
      </c>
      <c r="BD98">
        <v>0.1</v>
      </c>
      <c r="BE98">
        <v>0</v>
      </c>
      <c r="BF98">
        <v>0</v>
      </c>
      <c r="BG98">
        <v>0</v>
      </c>
      <c r="BH98">
        <v>0</v>
      </c>
      <c r="BI98">
        <v>0</v>
      </c>
      <c r="BJ98">
        <v>0</v>
      </c>
      <c r="BK98">
        <v>0</v>
      </c>
      <c r="BL98">
        <v>0</v>
      </c>
      <c r="BM98">
        <v>0</v>
      </c>
      <c r="BN98">
        <v>0</v>
      </c>
      <c r="BO98">
        <v>0</v>
      </c>
      <c r="BP98">
        <v>0</v>
      </c>
      <c r="BQ98">
        <v>0</v>
      </c>
      <c r="BR98">
        <v>1.5599999999999999E-2</v>
      </c>
      <c r="BS98">
        <v>0</v>
      </c>
      <c r="BT98">
        <v>0</v>
      </c>
      <c r="BU98">
        <v>0</v>
      </c>
      <c r="BV98">
        <v>0</v>
      </c>
      <c r="BW98">
        <v>0</v>
      </c>
      <c r="BX98">
        <v>63.7</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1</v>
      </c>
      <c r="FS98">
        <v>0</v>
      </c>
      <c r="FT98">
        <v>0</v>
      </c>
      <c r="FU98">
        <v>0</v>
      </c>
      <c r="FV98">
        <v>0</v>
      </c>
      <c r="FW98">
        <v>0</v>
      </c>
      <c r="FX98">
        <v>0</v>
      </c>
      <c r="FY98">
        <v>4.7194595608932257</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0.29199999999999998</v>
      </c>
      <c r="GV98">
        <v>0</v>
      </c>
      <c r="GW98">
        <v>0</v>
      </c>
      <c r="GX98">
        <v>0</v>
      </c>
      <c r="GY98">
        <v>0</v>
      </c>
      <c r="GZ98">
        <v>0</v>
      </c>
      <c r="HA98">
        <v>0</v>
      </c>
      <c r="HB98">
        <v>0</v>
      </c>
      <c r="HC98">
        <v>0</v>
      </c>
      <c r="HD98">
        <v>0</v>
      </c>
      <c r="HE98">
        <v>0</v>
      </c>
      <c r="HF98">
        <v>0</v>
      </c>
      <c r="HG98">
        <v>0</v>
      </c>
      <c r="HH98">
        <v>0</v>
      </c>
      <c r="HI98">
        <v>1.5599999999999999E-2</v>
      </c>
      <c r="HJ98">
        <v>0</v>
      </c>
      <c r="HK98">
        <v>0</v>
      </c>
      <c r="HL98">
        <v>0</v>
      </c>
      <c r="HM98">
        <v>0</v>
      </c>
      <c r="HN98">
        <v>0</v>
      </c>
      <c r="HO98">
        <v>63.7</v>
      </c>
      <c r="HP98">
        <v>0</v>
      </c>
      <c r="HQ98">
        <v>0</v>
      </c>
      <c r="HR98">
        <v>0</v>
      </c>
      <c r="HS98">
        <v>0</v>
      </c>
      <c r="HT98">
        <v>0</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0</v>
      </c>
      <c r="IS98">
        <v>0</v>
      </c>
      <c r="IT98">
        <v>0</v>
      </c>
      <c r="IU98">
        <v>0</v>
      </c>
      <c r="IV98">
        <v>0</v>
      </c>
      <c r="IW98">
        <v>0</v>
      </c>
      <c r="IX98">
        <v>0</v>
      </c>
      <c r="IY98">
        <v>0</v>
      </c>
      <c r="IZ98">
        <v>0</v>
      </c>
      <c r="JA98">
        <v>0</v>
      </c>
      <c r="JB98">
        <v>0</v>
      </c>
      <c r="JC98">
        <v>0</v>
      </c>
      <c r="JD98">
        <v>0</v>
      </c>
      <c r="JE98">
        <v>0</v>
      </c>
      <c r="JF98">
        <v>0</v>
      </c>
      <c r="JG98">
        <v>0</v>
      </c>
      <c r="JH98">
        <v>0</v>
      </c>
      <c r="JI98">
        <v>0</v>
      </c>
      <c r="JJ98">
        <v>0</v>
      </c>
      <c r="JK98">
        <v>0</v>
      </c>
      <c r="JL98">
        <v>0</v>
      </c>
      <c r="JM98">
        <v>0</v>
      </c>
      <c r="JN98">
        <v>0</v>
      </c>
      <c r="JO98">
        <v>0</v>
      </c>
      <c r="JP98">
        <v>0</v>
      </c>
      <c r="JQ98">
        <v>0</v>
      </c>
      <c r="JR98">
        <v>0</v>
      </c>
      <c r="JS98">
        <v>0</v>
      </c>
      <c r="JT98">
        <v>0</v>
      </c>
      <c r="JU98">
        <v>0</v>
      </c>
      <c r="JV98">
        <v>0</v>
      </c>
      <c r="JW98">
        <v>0</v>
      </c>
      <c r="JX98">
        <v>0</v>
      </c>
      <c r="JY98">
        <v>0</v>
      </c>
      <c r="JZ98">
        <v>0</v>
      </c>
      <c r="KA98">
        <v>0</v>
      </c>
      <c r="KB98">
        <v>0</v>
      </c>
      <c r="KC98">
        <v>0</v>
      </c>
      <c r="KD98">
        <v>0</v>
      </c>
      <c r="KE98">
        <v>0</v>
      </c>
      <c r="KF98">
        <v>0</v>
      </c>
      <c r="KG98">
        <v>0</v>
      </c>
      <c r="KH98">
        <v>0</v>
      </c>
      <c r="KI98">
        <v>0</v>
      </c>
      <c r="KJ98">
        <v>0</v>
      </c>
      <c r="KK98">
        <v>0</v>
      </c>
      <c r="KL98">
        <v>0</v>
      </c>
      <c r="KM98">
        <v>0</v>
      </c>
      <c r="KN98">
        <v>0</v>
      </c>
      <c r="KO98">
        <v>0</v>
      </c>
      <c r="KP98">
        <v>0</v>
      </c>
      <c r="KQ98">
        <v>0</v>
      </c>
      <c r="KR98">
        <v>0</v>
      </c>
      <c r="KS98">
        <v>0</v>
      </c>
      <c r="KT98">
        <v>0</v>
      </c>
      <c r="KU98">
        <v>0</v>
      </c>
      <c r="KV98">
        <v>0</v>
      </c>
      <c r="KW98">
        <v>0</v>
      </c>
      <c r="KX98">
        <v>0</v>
      </c>
      <c r="KY98">
        <v>0</v>
      </c>
      <c r="KZ98">
        <v>0</v>
      </c>
      <c r="LA98">
        <v>0</v>
      </c>
      <c r="LB98">
        <v>0</v>
      </c>
      <c r="LC98">
        <v>0</v>
      </c>
      <c r="LD98">
        <v>0</v>
      </c>
      <c r="LE98">
        <v>0</v>
      </c>
      <c r="LF98">
        <v>0</v>
      </c>
      <c r="LG98">
        <v>0</v>
      </c>
      <c r="LH98">
        <v>0</v>
      </c>
      <c r="LI98">
        <v>0.92759999999999998</v>
      </c>
      <c r="LJ98">
        <v>0.70751074260122249</v>
      </c>
      <c r="LK98">
        <v>0</v>
      </c>
      <c r="LL98">
        <v>0</v>
      </c>
      <c r="LM98">
        <v>1</v>
      </c>
      <c r="LN98">
        <v>0.95</v>
      </c>
      <c r="LO98">
        <v>120</v>
      </c>
      <c r="LP98">
        <v>1</v>
      </c>
      <c r="LQ98">
        <v>0.78</v>
      </c>
      <c r="LR98">
        <v>0</v>
      </c>
      <c r="LS98">
        <v>5.7000000000000051E-2</v>
      </c>
      <c r="LT98">
        <v>0</v>
      </c>
    </row>
    <row r="99" spans="1:332" ht="15" customHeight="1">
      <c r="A99" t="str">
        <v>CDM AMS II G</v>
      </c>
      <c r="B99" t="str">
        <v>AMS-II.G. ver. 10</v>
      </c>
      <c r="C99">
        <v>10474</v>
      </c>
      <c r="D99" t="str">
        <v>PoA 10474 CPA1</v>
      </c>
      <c r="E99" t="str">
        <v>MR3</v>
      </c>
      <c r="F99" t="str">
        <v>Domestic (2019)</v>
      </c>
      <c r="G99">
        <v>183191</v>
      </c>
      <c r="H99" t="str">
        <v>firewood</v>
      </c>
      <c r="I99">
        <v>183191</v>
      </c>
      <c r="J99">
        <v>1.2444026302203626</v>
      </c>
      <c r="K99">
        <v>0</v>
      </c>
      <c r="L99" t="str">
        <v>cdm_imp_firewood</v>
      </c>
      <c r="M99">
        <v>1</v>
      </c>
      <c r="N99" t="str">
        <v>Sub-Saharan Africa</v>
      </c>
      <c r="O99" t="str">
        <v>Burundi</v>
      </c>
      <c r="P99" t="str">
        <v>Burundi tot</v>
      </c>
      <c r="Q99">
        <v>4.7</v>
      </c>
      <c r="R99">
        <v>0.81830000000000003</v>
      </c>
      <c r="S99">
        <v>0</v>
      </c>
      <c r="T99">
        <v>0.31</v>
      </c>
      <c r="U99">
        <v>147212</v>
      </c>
      <c r="V99">
        <v>0</v>
      </c>
      <c r="W99">
        <v>245</v>
      </c>
      <c r="X99">
        <v>0</v>
      </c>
      <c r="Y99">
        <v>36066940</v>
      </c>
      <c r="Z99">
        <v>1</v>
      </c>
      <c r="AA99">
        <v>0</v>
      </c>
      <c r="AB99">
        <v>0</v>
      </c>
      <c r="AC99">
        <v>0</v>
      </c>
      <c r="AD99">
        <v>0</v>
      </c>
      <c r="AE99">
        <v>0</v>
      </c>
      <c r="AF99">
        <v>0</v>
      </c>
      <c r="AG99">
        <v>0</v>
      </c>
      <c r="AH99">
        <v>0</v>
      </c>
      <c r="AI99">
        <v>0</v>
      </c>
      <c r="AJ99">
        <v>0</v>
      </c>
      <c r="AK99">
        <v>0</v>
      </c>
      <c r="AL99">
        <v>0</v>
      </c>
      <c r="AM99">
        <v>0</v>
      </c>
      <c r="AN99">
        <v>13.780821917808218</v>
      </c>
      <c r="AO99">
        <v>0</v>
      </c>
      <c r="AP99">
        <v>0</v>
      </c>
      <c r="AQ99">
        <v>0</v>
      </c>
      <c r="AR99">
        <v>0</v>
      </c>
      <c r="AS99">
        <v>0</v>
      </c>
      <c r="AT99">
        <v>0</v>
      </c>
      <c r="AU99">
        <v>0</v>
      </c>
      <c r="AV99">
        <v>0</v>
      </c>
      <c r="AW99">
        <v>0</v>
      </c>
      <c r="AX99">
        <v>0</v>
      </c>
      <c r="AY99">
        <v>0</v>
      </c>
      <c r="AZ99">
        <v>0</v>
      </c>
      <c r="BA99">
        <v>0</v>
      </c>
      <c r="BB99">
        <v>0</v>
      </c>
      <c r="BC99">
        <v>0</v>
      </c>
      <c r="BD99">
        <v>0.1</v>
      </c>
      <c r="BE99">
        <v>0</v>
      </c>
      <c r="BF99">
        <v>0</v>
      </c>
      <c r="BG99">
        <v>0</v>
      </c>
      <c r="BH99">
        <v>0</v>
      </c>
      <c r="BI99">
        <v>0</v>
      </c>
      <c r="BJ99">
        <v>0</v>
      </c>
      <c r="BK99">
        <v>0</v>
      </c>
      <c r="BL99">
        <v>0</v>
      </c>
      <c r="BM99">
        <v>0</v>
      </c>
      <c r="BN99">
        <v>0</v>
      </c>
      <c r="BO99">
        <v>0</v>
      </c>
      <c r="BP99">
        <v>0</v>
      </c>
      <c r="BQ99">
        <v>0</v>
      </c>
      <c r="BR99">
        <v>1.5599999999999999E-2</v>
      </c>
      <c r="BS99">
        <v>0</v>
      </c>
      <c r="BT99">
        <v>0</v>
      </c>
      <c r="BU99">
        <v>0</v>
      </c>
      <c r="BV99">
        <v>0</v>
      </c>
      <c r="BW99">
        <v>0</v>
      </c>
      <c r="BX99">
        <v>63.7</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1</v>
      </c>
      <c r="FS99">
        <v>0</v>
      </c>
      <c r="FT99">
        <v>0</v>
      </c>
      <c r="FU99">
        <v>0</v>
      </c>
      <c r="FV99">
        <v>0</v>
      </c>
      <c r="FW99">
        <v>0</v>
      </c>
      <c r="FX99">
        <v>0</v>
      </c>
      <c r="FY99">
        <v>4.7324251091374379</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0.29120000000000001</v>
      </c>
      <c r="GV99">
        <v>0</v>
      </c>
      <c r="GW99">
        <v>0</v>
      </c>
      <c r="GX99">
        <v>0</v>
      </c>
      <c r="GY99">
        <v>0</v>
      </c>
      <c r="GZ99">
        <v>0</v>
      </c>
      <c r="HA99">
        <v>0</v>
      </c>
      <c r="HB99">
        <v>0</v>
      </c>
      <c r="HC99">
        <v>0</v>
      </c>
      <c r="HD99">
        <v>0</v>
      </c>
      <c r="HE99">
        <v>0</v>
      </c>
      <c r="HF99">
        <v>0</v>
      </c>
      <c r="HG99">
        <v>0</v>
      </c>
      <c r="HH99">
        <v>0</v>
      </c>
      <c r="HI99">
        <v>1.5599999999999999E-2</v>
      </c>
      <c r="HJ99">
        <v>0</v>
      </c>
      <c r="HK99">
        <v>0</v>
      </c>
      <c r="HL99">
        <v>0</v>
      </c>
      <c r="HM99">
        <v>0</v>
      </c>
      <c r="HN99">
        <v>0</v>
      </c>
      <c r="HO99">
        <v>63.7</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0</v>
      </c>
      <c r="JG99">
        <v>0</v>
      </c>
      <c r="JH99">
        <v>0</v>
      </c>
      <c r="JI99">
        <v>0</v>
      </c>
      <c r="JJ99">
        <v>0</v>
      </c>
      <c r="JK99">
        <v>0</v>
      </c>
      <c r="JL99">
        <v>0</v>
      </c>
      <c r="JM99">
        <v>0</v>
      </c>
      <c r="JN99">
        <v>0</v>
      </c>
      <c r="JO99">
        <v>0</v>
      </c>
      <c r="JP99">
        <v>0</v>
      </c>
      <c r="JQ99">
        <v>0</v>
      </c>
      <c r="JR99">
        <v>0</v>
      </c>
      <c r="JS99">
        <v>0</v>
      </c>
      <c r="JT99">
        <v>0</v>
      </c>
      <c r="JU99">
        <v>0</v>
      </c>
      <c r="JV99">
        <v>0</v>
      </c>
      <c r="JW99">
        <v>0</v>
      </c>
      <c r="JX99">
        <v>0</v>
      </c>
      <c r="JY99">
        <v>0</v>
      </c>
      <c r="JZ99">
        <v>0</v>
      </c>
      <c r="KA99">
        <v>0</v>
      </c>
      <c r="KB99">
        <v>0</v>
      </c>
      <c r="KC99">
        <v>0</v>
      </c>
      <c r="KD99">
        <v>0</v>
      </c>
      <c r="KE99">
        <v>0</v>
      </c>
      <c r="KF99">
        <v>0</v>
      </c>
      <c r="KG99">
        <v>0</v>
      </c>
      <c r="KH99">
        <v>0</v>
      </c>
      <c r="KI99">
        <v>0</v>
      </c>
      <c r="KJ99">
        <v>0</v>
      </c>
      <c r="KK99">
        <v>0</v>
      </c>
      <c r="KL99">
        <v>0</v>
      </c>
      <c r="KM99">
        <v>0</v>
      </c>
      <c r="KN99">
        <v>0</v>
      </c>
      <c r="KO99">
        <v>0</v>
      </c>
      <c r="KP99">
        <v>0</v>
      </c>
      <c r="KQ99">
        <v>0</v>
      </c>
      <c r="KR99">
        <v>0</v>
      </c>
      <c r="KS99">
        <v>0</v>
      </c>
      <c r="KT99">
        <v>0</v>
      </c>
      <c r="KU99">
        <v>0</v>
      </c>
      <c r="KV99">
        <v>0</v>
      </c>
      <c r="KW99">
        <v>0</v>
      </c>
      <c r="KX99">
        <v>0</v>
      </c>
      <c r="KY99">
        <v>0</v>
      </c>
      <c r="KZ99">
        <v>0</v>
      </c>
      <c r="LA99">
        <v>0</v>
      </c>
      <c r="LB99">
        <v>0</v>
      </c>
      <c r="LC99">
        <v>0</v>
      </c>
      <c r="LD99">
        <v>0</v>
      </c>
      <c r="LE99">
        <v>0</v>
      </c>
      <c r="LF99">
        <v>0</v>
      </c>
      <c r="LG99">
        <v>0</v>
      </c>
      <c r="LH99">
        <v>0</v>
      </c>
      <c r="LI99">
        <v>0.79626660870037769</v>
      </c>
      <c r="LJ99">
        <v>0.92149999999999999</v>
      </c>
      <c r="LK99">
        <v>0</v>
      </c>
      <c r="LL99">
        <v>0</v>
      </c>
      <c r="LM99">
        <v>1</v>
      </c>
      <c r="LN99">
        <v>0.95</v>
      </c>
      <c r="LO99">
        <v>0</v>
      </c>
      <c r="LP99">
        <v>1</v>
      </c>
      <c r="LQ99">
        <v>0.78</v>
      </c>
      <c r="LR99">
        <v>0</v>
      </c>
      <c r="LS99">
        <v>9.4999999999999529E-3</v>
      </c>
      <c r="LT99">
        <v>0</v>
      </c>
    </row>
    <row r="100" spans="1:332" ht="15" customHeight="1">
      <c r="A100" t="str">
        <v>CDM AMS-I-E</v>
      </c>
      <c r="B100" t="str">
        <v>AMS-I-E. ver. 9</v>
      </c>
      <c r="C100">
        <v>10476</v>
      </c>
      <c r="D100" t="str">
        <v>PoA 10476 CPA1</v>
      </c>
      <c r="E100" t="str">
        <v>MR1</v>
      </c>
      <c r="F100" t="str">
        <v>Domestic (2019)</v>
      </c>
      <c r="G100">
        <v>2234.4785000000002</v>
      </c>
      <c r="H100" t="str">
        <v>ethanol</v>
      </c>
      <c r="I100">
        <v>2234.4785000000002</v>
      </c>
      <c r="J100">
        <v>0.23718060715422992</v>
      </c>
      <c r="K100">
        <v>0</v>
      </c>
      <c r="L100" t="str">
        <v>cdm_imp_ethanol</v>
      </c>
      <c r="M100">
        <v>1</v>
      </c>
      <c r="N100" t="str">
        <v>Sub-Saharan Africa</v>
      </c>
      <c r="O100" t="str">
        <v>Kenya</v>
      </c>
      <c r="P100" t="str">
        <v>Kenya tot</v>
      </c>
      <c r="Q100">
        <v>4.4000000000000004</v>
      </c>
      <c r="R100">
        <v>0.92679999999999996</v>
      </c>
      <c r="S100">
        <v>0</v>
      </c>
      <c r="T100">
        <v>0.3</v>
      </c>
      <c r="U100">
        <v>9421</v>
      </c>
      <c r="V100">
        <v>0</v>
      </c>
      <c r="W100">
        <v>70.999976851846441</v>
      </c>
      <c r="X100">
        <v>0</v>
      </c>
      <c r="Y100">
        <v>668890.78192124527</v>
      </c>
      <c r="Z100">
        <v>1</v>
      </c>
      <c r="AA100">
        <v>0</v>
      </c>
      <c r="AB100">
        <v>0</v>
      </c>
      <c r="AC100">
        <v>0</v>
      </c>
      <c r="AD100">
        <v>0</v>
      </c>
      <c r="AE100">
        <v>0</v>
      </c>
      <c r="AF100">
        <v>0</v>
      </c>
      <c r="AG100">
        <v>0</v>
      </c>
      <c r="AH100">
        <v>0</v>
      </c>
      <c r="AI100">
        <v>0</v>
      </c>
      <c r="AJ100">
        <v>0</v>
      </c>
      <c r="AK100">
        <v>0</v>
      </c>
      <c r="AL100">
        <v>0</v>
      </c>
      <c r="AM100">
        <v>0</v>
      </c>
      <c r="AN100">
        <v>11.210958904109591</v>
      </c>
      <c r="AO100">
        <v>0</v>
      </c>
      <c r="AP100">
        <v>0</v>
      </c>
      <c r="AQ100">
        <v>0</v>
      </c>
      <c r="AR100">
        <v>0</v>
      </c>
      <c r="AS100">
        <v>0</v>
      </c>
      <c r="AT100">
        <v>0</v>
      </c>
      <c r="AU100">
        <v>0</v>
      </c>
      <c r="AV100">
        <v>0</v>
      </c>
      <c r="AW100">
        <v>0</v>
      </c>
      <c r="AX100">
        <v>0</v>
      </c>
      <c r="AY100">
        <v>0</v>
      </c>
      <c r="AZ100">
        <v>0</v>
      </c>
      <c r="BA100">
        <v>0</v>
      </c>
      <c r="BB100">
        <v>0</v>
      </c>
      <c r="BC100">
        <v>0</v>
      </c>
      <c r="BD100">
        <v>0.2</v>
      </c>
      <c r="BE100">
        <v>0</v>
      </c>
      <c r="BF100">
        <v>0</v>
      </c>
      <c r="BG100">
        <v>0</v>
      </c>
      <c r="BH100">
        <v>0</v>
      </c>
      <c r="BI100">
        <v>0</v>
      </c>
      <c r="BJ100">
        <v>0</v>
      </c>
      <c r="BK100">
        <v>0</v>
      </c>
      <c r="BL100">
        <v>0</v>
      </c>
      <c r="BM100">
        <v>0</v>
      </c>
      <c r="BN100">
        <v>0</v>
      </c>
      <c r="BO100">
        <v>0</v>
      </c>
      <c r="BP100">
        <v>0</v>
      </c>
      <c r="BQ100">
        <v>0</v>
      </c>
      <c r="BR100">
        <v>1.5599999999999999E-2</v>
      </c>
      <c r="BS100">
        <v>0</v>
      </c>
      <c r="BT100">
        <v>0</v>
      </c>
      <c r="BU100">
        <v>0</v>
      </c>
      <c r="BV100">
        <v>0</v>
      </c>
      <c r="BW100">
        <v>0</v>
      </c>
      <c r="BX100">
        <v>63.7</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1</v>
      </c>
      <c r="FW100">
        <v>0</v>
      </c>
      <c r="FX100">
        <v>0</v>
      </c>
      <c r="FY100">
        <v>0</v>
      </c>
      <c r="FZ100">
        <v>0</v>
      </c>
      <c r="GA100">
        <v>0</v>
      </c>
      <c r="GB100">
        <v>0</v>
      </c>
      <c r="GC100">
        <v>0.54</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0.6</v>
      </c>
      <c r="GZ100">
        <v>0</v>
      </c>
      <c r="HA100">
        <v>0</v>
      </c>
      <c r="HB100">
        <v>0</v>
      </c>
      <c r="HC100">
        <v>0</v>
      </c>
      <c r="HD100">
        <v>0</v>
      </c>
      <c r="HE100">
        <v>0</v>
      </c>
      <c r="HF100">
        <v>0</v>
      </c>
      <c r="HG100">
        <v>0</v>
      </c>
      <c r="HH100">
        <v>0</v>
      </c>
      <c r="HI100">
        <v>0</v>
      </c>
      <c r="HJ100">
        <v>0</v>
      </c>
      <c r="HK100">
        <v>0</v>
      </c>
      <c r="HL100">
        <v>0</v>
      </c>
      <c r="HM100">
        <v>2.41E-2</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0</v>
      </c>
      <c r="JD100">
        <v>0</v>
      </c>
      <c r="JE100">
        <v>0</v>
      </c>
      <c r="JF100">
        <v>0</v>
      </c>
      <c r="JG100">
        <v>0</v>
      </c>
      <c r="JH100">
        <v>0</v>
      </c>
      <c r="JI100">
        <v>0</v>
      </c>
      <c r="JJ100">
        <v>0</v>
      </c>
      <c r="JK100">
        <v>0</v>
      </c>
      <c r="JL100">
        <v>0</v>
      </c>
      <c r="JM100">
        <v>0</v>
      </c>
      <c r="JN100">
        <v>0</v>
      </c>
      <c r="JO100">
        <v>0</v>
      </c>
      <c r="JP100">
        <v>0</v>
      </c>
      <c r="JQ100">
        <v>0</v>
      </c>
      <c r="JR100">
        <v>0</v>
      </c>
      <c r="JS100">
        <v>0</v>
      </c>
      <c r="JT100">
        <v>0</v>
      </c>
      <c r="JU100">
        <v>0</v>
      </c>
      <c r="JV100">
        <v>0</v>
      </c>
      <c r="JW100">
        <v>0</v>
      </c>
      <c r="JX100">
        <v>0</v>
      </c>
      <c r="JY100">
        <v>0</v>
      </c>
      <c r="JZ100">
        <v>0</v>
      </c>
      <c r="KA100">
        <v>0</v>
      </c>
      <c r="KB100">
        <v>0</v>
      </c>
      <c r="KC100">
        <v>0</v>
      </c>
      <c r="KD100">
        <v>0</v>
      </c>
      <c r="KE100">
        <v>0</v>
      </c>
      <c r="KF100">
        <v>0</v>
      </c>
      <c r="KG100">
        <v>0</v>
      </c>
      <c r="KH100">
        <v>0</v>
      </c>
      <c r="KI100">
        <v>0</v>
      </c>
      <c r="KJ100">
        <v>0</v>
      </c>
      <c r="KK100">
        <v>0</v>
      </c>
      <c r="KL100">
        <v>0</v>
      </c>
      <c r="KM100">
        <v>0</v>
      </c>
      <c r="KN100">
        <v>0</v>
      </c>
      <c r="KO100">
        <v>0</v>
      </c>
      <c r="KP100">
        <v>0</v>
      </c>
      <c r="KQ100">
        <v>0</v>
      </c>
      <c r="KR100">
        <v>0</v>
      </c>
      <c r="KS100">
        <v>0</v>
      </c>
      <c r="KT100">
        <v>0</v>
      </c>
      <c r="KU100">
        <v>0</v>
      </c>
      <c r="KV100">
        <v>0</v>
      </c>
      <c r="KW100">
        <v>0</v>
      </c>
      <c r="KX100">
        <v>0</v>
      </c>
      <c r="KY100">
        <v>0</v>
      </c>
      <c r="KZ100">
        <v>0</v>
      </c>
      <c r="LA100">
        <v>0</v>
      </c>
      <c r="LB100">
        <v>0</v>
      </c>
      <c r="LC100">
        <v>0</v>
      </c>
      <c r="LD100">
        <v>0</v>
      </c>
      <c r="LE100">
        <v>0</v>
      </c>
      <c r="LF100">
        <v>0</v>
      </c>
      <c r="LG100">
        <v>0</v>
      </c>
      <c r="LH100">
        <v>0</v>
      </c>
      <c r="LI100">
        <v>1</v>
      </c>
      <c r="LJ100">
        <v>0.3911458333333333</v>
      </c>
      <c r="LK100">
        <v>0</v>
      </c>
      <c r="LL100">
        <v>0</v>
      </c>
      <c r="LM100">
        <v>1</v>
      </c>
      <c r="LN100">
        <v>0.95</v>
      </c>
      <c r="LO100">
        <v>0</v>
      </c>
      <c r="LP100">
        <v>1</v>
      </c>
      <c r="LQ100">
        <v>0.78</v>
      </c>
      <c r="LR100">
        <v>0</v>
      </c>
      <c r="LS100">
        <v>9.3010752688172035E-2</v>
      </c>
      <c r="LT100">
        <v>0</v>
      </c>
    </row>
    <row r="101" spans="1:332" ht="15" customHeight="1">
      <c r="A101" t="str">
        <v>CDM AMS-I-E</v>
      </c>
      <c r="B101" t="str">
        <v>AMS-I-E. ver. 9</v>
      </c>
      <c r="C101">
        <v>10476</v>
      </c>
      <c r="D101" t="str">
        <v>PoA 10476 CPA1</v>
      </c>
      <c r="E101" t="str">
        <v>MR1</v>
      </c>
      <c r="F101" t="str">
        <v>Commercial (2019)</v>
      </c>
      <c r="G101">
        <v>84.59</v>
      </c>
      <c r="H101" t="str">
        <v>ethanol</v>
      </c>
      <c r="I101">
        <v>84.59</v>
      </c>
      <c r="J101">
        <v>0.40473684210526317</v>
      </c>
      <c r="K101">
        <v>0</v>
      </c>
      <c r="L101" t="str">
        <v>cdm_imp_ethanol</v>
      </c>
      <c r="M101">
        <v>1</v>
      </c>
      <c r="N101" t="str">
        <v>Sub-Saharan Africa</v>
      </c>
      <c r="O101" t="str">
        <v>Kenya</v>
      </c>
      <c r="P101" t="str">
        <v>Kenya tot</v>
      </c>
      <c r="Q101">
        <v>4.4000000000000004</v>
      </c>
      <c r="R101">
        <v>0.91500000000000004</v>
      </c>
      <c r="S101">
        <v>0</v>
      </c>
      <c r="T101">
        <v>0.3</v>
      </c>
      <c r="U101">
        <v>209</v>
      </c>
      <c r="V101">
        <v>0</v>
      </c>
      <c r="W101">
        <v>70.999976851846441</v>
      </c>
      <c r="X101">
        <v>0</v>
      </c>
      <c r="Y101">
        <v>14838.995162035906</v>
      </c>
      <c r="Z101">
        <v>1</v>
      </c>
      <c r="AA101">
        <v>0</v>
      </c>
      <c r="AB101">
        <v>0</v>
      </c>
      <c r="AC101">
        <v>0</v>
      </c>
      <c r="AD101">
        <v>0</v>
      </c>
      <c r="AE101">
        <v>0</v>
      </c>
      <c r="AF101">
        <v>0</v>
      </c>
      <c r="AG101">
        <v>0</v>
      </c>
      <c r="AH101">
        <v>0</v>
      </c>
      <c r="AI101">
        <v>0</v>
      </c>
      <c r="AJ101">
        <v>0</v>
      </c>
      <c r="AK101">
        <v>0</v>
      </c>
      <c r="AL101">
        <v>0</v>
      </c>
      <c r="AM101">
        <v>0</v>
      </c>
      <c r="AN101">
        <v>14.567945205479452</v>
      </c>
      <c r="AO101">
        <v>0</v>
      </c>
      <c r="AP101">
        <v>0</v>
      </c>
      <c r="AQ101">
        <v>0</v>
      </c>
      <c r="AR101">
        <v>0</v>
      </c>
      <c r="AS101">
        <v>0</v>
      </c>
      <c r="AT101">
        <v>0</v>
      </c>
      <c r="AU101">
        <v>0</v>
      </c>
      <c r="AV101">
        <v>0</v>
      </c>
      <c r="AW101">
        <v>0</v>
      </c>
      <c r="AX101">
        <v>0</v>
      </c>
      <c r="AY101">
        <v>0</v>
      </c>
      <c r="AZ101">
        <v>0</v>
      </c>
      <c r="BA101">
        <v>0</v>
      </c>
      <c r="BB101">
        <v>0</v>
      </c>
      <c r="BC101">
        <v>0</v>
      </c>
      <c r="BD101">
        <v>0.2</v>
      </c>
      <c r="BE101">
        <v>0</v>
      </c>
      <c r="BF101">
        <v>0</v>
      </c>
      <c r="BG101">
        <v>0</v>
      </c>
      <c r="BH101">
        <v>0</v>
      </c>
      <c r="BI101">
        <v>0</v>
      </c>
      <c r="BJ101">
        <v>0</v>
      </c>
      <c r="BK101">
        <v>0</v>
      </c>
      <c r="BL101">
        <v>0</v>
      </c>
      <c r="BM101">
        <v>0</v>
      </c>
      <c r="BN101">
        <v>0</v>
      </c>
      <c r="BO101">
        <v>0</v>
      </c>
      <c r="BP101">
        <v>0</v>
      </c>
      <c r="BQ101">
        <v>0</v>
      </c>
      <c r="BR101">
        <v>1.5599999999999999E-2</v>
      </c>
      <c r="BS101">
        <v>0</v>
      </c>
      <c r="BT101">
        <v>0</v>
      </c>
      <c r="BU101">
        <v>0</v>
      </c>
      <c r="BV101">
        <v>0</v>
      </c>
      <c r="BW101">
        <v>0</v>
      </c>
      <c r="BX101">
        <v>63.7</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1</v>
      </c>
      <c r="FW101">
        <v>0</v>
      </c>
      <c r="FX101">
        <v>0</v>
      </c>
      <c r="FY101">
        <v>0</v>
      </c>
      <c r="FZ101">
        <v>0</v>
      </c>
      <c r="GA101">
        <v>0</v>
      </c>
      <c r="GB101">
        <v>0</v>
      </c>
      <c r="GC101">
        <v>1.27</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0.6</v>
      </c>
      <c r="GZ101">
        <v>0</v>
      </c>
      <c r="HA101">
        <v>0</v>
      </c>
      <c r="HB101">
        <v>0</v>
      </c>
      <c r="HC101">
        <v>0</v>
      </c>
      <c r="HD101">
        <v>0</v>
      </c>
      <c r="HE101">
        <v>0</v>
      </c>
      <c r="HF101">
        <v>0</v>
      </c>
      <c r="HG101">
        <v>0</v>
      </c>
      <c r="HH101">
        <v>0</v>
      </c>
      <c r="HI101">
        <v>0</v>
      </c>
      <c r="HJ101">
        <v>0</v>
      </c>
      <c r="HK101">
        <v>0</v>
      </c>
      <c r="HL101">
        <v>0</v>
      </c>
      <c r="HM101">
        <v>2.41E-2</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0</v>
      </c>
      <c r="JH101">
        <v>0</v>
      </c>
      <c r="JI101">
        <v>0</v>
      </c>
      <c r="JJ101">
        <v>0</v>
      </c>
      <c r="JK101">
        <v>0</v>
      </c>
      <c r="JL101">
        <v>0</v>
      </c>
      <c r="JM101">
        <v>0</v>
      </c>
      <c r="JN101">
        <v>0</v>
      </c>
      <c r="JO101">
        <v>0</v>
      </c>
      <c r="JP101">
        <v>0</v>
      </c>
      <c r="JQ101">
        <v>0</v>
      </c>
      <c r="JR101">
        <v>0</v>
      </c>
      <c r="JS101">
        <v>0</v>
      </c>
      <c r="JT101">
        <v>0</v>
      </c>
      <c r="JU101">
        <v>0</v>
      </c>
      <c r="JV101">
        <v>0</v>
      </c>
      <c r="JW101">
        <v>0</v>
      </c>
      <c r="JX101">
        <v>0</v>
      </c>
      <c r="JY101">
        <v>0</v>
      </c>
      <c r="JZ101">
        <v>0</v>
      </c>
      <c r="KA101">
        <v>0</v>
      </c>
      <c r="KB101">
        <v>0</v>
      </c>
      <c r="KC101">
        <v>0</v>
      </c>
      <c r="KD101">
        <v>0</v>
      </c>
      <c r="KE101">
        <v>0</v>
      </c>
      <c r="KF101">
        <v>0</v>
      </c>
      <c r="KG101">
        <v>0</v>
      </c>
      <c r="KH101">
        <v>0</v>
      </c>
      <c r="KI101">
        <v>0</v>
      </c>
      <c r="KJ101">
        <v>0</v>
      </c>
      <c r="KK101">
        <v>0</v>
      </c>
      <c r="KL101">
        <v>0</v>
      </c>
      <c r="KM101">
        <v>0</v>
      </c>
      <c r="KN101">
        <v>0</v>
      </c>
      <c r="KO101">
        <v>0</v>
      </c>
      <c r="KP101">
        <v>0</v>
      </c>
      <c r="KQ101">
        <v>0</v>
      </c>
      <c r="KR101">
        <v>0</v>
      </c>
      <c r="KS101">
        <v>0</v>
      </c>
      <c r="KT101">
        <v>0</v>
      </c>
      <c r="KU101">
        <v>0</v>
      </c>
      <c r="KV101">
        <v>0</v>
      </c>
      <c r="KW101">
        <v>0</v>
      </c>
      <c r="KX101">
        <v>0</v>
      </c>
      <c r="KY101">
        <v>0</v>
      </c>
      <c r="KZ101">
        <v>0</v>
      </c>
      <c r="LA101">
        <v>0</v>
      </c>
      <c r="LB101">
        <v>0</v>
      </c>
      <c r="LC101">
        <v>0</v>
      </c>
      <c r="LD101">
        <v>0</v>
      </c>
      <c r="LE101">
        <v>0</v>
      </c>
      <c r="LF101">
        <v>0</v>
      </c>
      <c r="LG101">
        <v>0</v>
      </c>
      <c r="LH101">
        <v>0</v>
      </c>
      <c r="LI101">
        <v>1</v>
      </c>
      <c r="LJ101">
        <v>0.46875</v>
      </c>
      <c r="LK101">
        <v>0</v>
      </c>
      <c r="LL101">
        <v>0</v>
      </c>
      <c r="LM101">
        <v>1</v>
      </c>
      <c r="LN101">
        <v>0.95</v>
      </c>
      <c r="LO101">
        <v>0</v>
      </c>
      <c r="LP101">
        <v>1</v>
      </c>
      <c r="LQ101">
        <v>0.78</v>
      </c>
      <c r="LR101">
        <v>0</v>
      </c>
      <c r="LS101">
        <v>0</v>
      </c>
      <c r="LT101">
        <v>0</v>
      </c>
    </row>
    <row r="102" spans="1:332" ht="15" customHeight="1">
      <c r="A102" t="str">
        <v>CDM AMS-I-E</v>
      </c>
      <c r="B102" t="str">
        <v>AMS-I-E. ver. 9</v>
      </c>
      <c r="C102">
        <v>10476</v>
      </c>
      <c r="D102" t="str">
        <v>PoA 10476 CPA2</v>
      </c>
      <c r="E102" t="str">
        <v>MR1</v>
      </c>
      <c r="F102" t="str">
        <v>Domestic (2019)</v>
      </c>
      <c r="G102">
        <v>38179</v>
      </c>
      <c r="H102" t="str">
        <v>ethanol</v>
      </c>
      <c r="I102">
        <v>38179</v>
      </c>
      <c r="J102">
        <v>1.3674916723378345</v>
      </c>
      <c r="K102">
        <v>0</v>
      </c>
      <c r="L102" t="str">
        <v>cdm_imp_ethanol</v>
      </c>
      <c r="M102">
        <v>1</v>
      </c>
      <c r="N102" t="str">
        <v>Sub-Saharan Africa</v>
      </c>
      <c r="O102" t="str">
        <v>Kenya</v>
      </c>
      <c r="P102" t="str">
        <v>Kenya tot</v>
      </c>
      <c r="Q102">
        <v>4</v>
      </c>
      <c r="R102">
        <v>0.92679999999999996</v>
      </c>
      <c r="S102">
        <v>0</v>
      </c>
      <c r="T102">
        <v>0.3</v>
      </c>
      <c r="U102">
        <v>27919</v>
      </c>
      <c r="V102">
        <v>0</v>
      </c>
      <c r="W102">
        <v>126</v>
      </c>
      <c r="X102">
        <v>0</v>
      </c>
      <c r="Y102">
        <v>3517794</v>
      </c>
      <c r="Z102">
        <v>1</v>
      </c>
      <c r="AA102">
        <v>0</v>
      </c>
      <c r="AB102">
        <v>0</v>
      </c>
      <c r="AC102">
        <v>0</v>
      </c>
      <c r="AD102">
        <v>0</v>
      </c>
      <c r="AE102">
        <v>0</v>
      </c>
      <c r="AF102">
        <v>0</v>
      </c>
      <c r="AG102">
        <v>0</v>
      </c>
      <c r="AH102">
        <v>0</v>
      </c>
      <c r="AI102">
        <v>0</v>
      </c>
      <c r="AJ102">
        <v>0</v>
      </c>
      <c r="AK102">
        <v>0</v>
      </c>
      <c r="AL102">
        <v>0</v>
      </c>
      <c r="AM102">
        <v>0</v>
      </c>
      <c r="AN102">
        <v>18.698082191780824</v>
      </c>
      <c r="AO102">
        <v>0</v>
      </c>
      <c r="AP102">
        <v>0</v>
      </c>
      <c r="AQ102">
        <v>0</v>
      </c>
      <c r="AR102">
        <v>0</v>
      </c>
      <c r="AS102">
        <v>0</v>
      </c>
      <c r="AT102">
        <v>0</v>
      </c>
      <c r="AU102">
        <v>0</v>
      </c>
      <c r="AV102">
        <v>0</v>
      </c>
      <c r="AW102">
        <v>0</v>
      </c>
      <c r="AX102">
        <v>0</v>
      </c>
      <c r="AY102">
        <v>0</v>
      </c>
      <c r="AZ102">
        <v>0</v>
      </c>
      <c r="BA102">
        <v>0</v>
      </c>
      <c r="BB102">
        <v>0</v>
      </c>
      <c r="BC102">
        <v>0</v>
      </c>
      <c r="BD102">
        <v>0.2</v>
      </c>
      <c r="BE102">
        <v>0</v>
      </c>
      <c r="BF102">
        <v>0</v>
      </c>
      <c r="BG102">
        <v>0</v>
      </c>
      <c r="BH102">
        <v>0</v>
      </c>
      <c r="BI102">
        <v>0</v>
      </c>
      <c r="BJ102">
        <v>0</v>
      </c>
      <c r="BK102">
        <v>0</v>
      </c>
      <c r="BL102">
        <v>0</v>
      </c>
      <c r="BM102">
        <v>0</v>
      </c>
      <c r="BN102">
        <v>0</v>
      </c>
      <c r="BO102">
        <v>0</v>
      </c>
      <c r="BP102">
        <v>0</v>
      </c>
      <c r="BQ102">
        <v>0</v>
      </c>
      <c r="BR102">
        <v>1.5599999999999999E-2</v>
      </c>
      <c r="BS102">
        <v>0</v>
      </c>
      <c r="BT102">
        <v>0</v>
      </c>
      <c r="BU102">
        <v>0</v>
      </c>
      <c r="BV102">
        <v>0</v>
      </c>
      <c r="BW102">
        <v>0</v>
      </c>
      <c r="BX102">
        <v>63.7</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1</v>
      </c>
      <c r="FW102">
        <v>0</v>
      </c>
      <c r="FX102">
        <v>0</v>
      </c>
      <c r="FY102">
        <v>0</v>
      </c>
      <c r="FZ102">
        <v>0</v>
      </c>
      <c r="GA102">
        <v>0</v>
      </c>
      <c r="GB102">
        <v>0</v>
      </c>
      <c r="GC102">
        <v>0.59</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0.6</v>
      </c>
      <c r="GZ102">
        <v>0</v>
      </c>
      <c r="HA102">
        <v>0</v>
      </c>
      <c r="HB102">
        <v>0</v>
      </c>
      <c r="HC102">
        <v>0</v>
      </c>
      <c r="HD102">
        <v>0</v>
      </c>
      <c r="HE102">
        <v>0</v>
      </c>
      <c r="HF102">
        <v>0</v>
      </c>
      <c r="HG102">
        <v>0</v>
      </c>
      <c r="HH102">
        <v>0</v>
      </c>
      <c r="HI102">
        <v>0</v>
      </c>
      <c r="HJ102">
        <v>0</v>
      </c>
      <c r="HK102">
        <v>0</v>
      </c>
      <c r="HL102">
        <v>0</v>
      </c>
      <c r="HM102">
        <v>2.41E-2</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0</v>
      </c>
      <c r="KC102">
        <v>0</v>
      </c>
      <c r="KD102">
        <v>0</v>
      </c>
      <c r="KE102">
        <v>0</v>
      </c>
      <c r="KF102">
        <v>0</v>
      </c>
      <c r="KG102">
        <v>0</v>
      </c>
      <c r="KH102">
        <v>0</v>
      </c>
      <c r="KI102">
        <v>0</v>
      </c>
      <c r="KJ102">
        <v>0</v>
      </c>
      <c r="KK102">
        <v>0</v>
      </c>
      <c r="KL102">
        <v>0</v>
      </c>
      <c r="KM102">
        <v>0</v>
      </c>
      <c r="KN102">
        <v>0</v>
      </c>
      <c r="KO102">
        <v>0</v>
      </c>
      <c r="KP102">
        <v>0</v>
      </c>
      <c r="KQ102">
        <v>0</v>
      </c>
      <c r="KR102">
        <v>0</v>
      </c>
      <c r="KS102">
        <v>0</v>
      </c>
      <c r="KT102">
        <v>0</v>
      </c>
      <c r="KU102">
        <v>0</v>
      </c>
      <c r="KV102">
        <v>0</v>
      </c>
      <c r="KW102">
        <v>0</v>
      </c>
      <c r="KX102">
        <v>0</v>
      </c>
      <c r="KY102">
        <v>0</v>
      </c>
      <c r="KZ102">
        <v>0</v>
      </c>
      <c r="LA102">
        <v>0</v>
      </c>
      <c r="LB102">
        <v>0</v>
      </c>
      <c r="LC102">
        <v>0</v>
      </c>
      <c r="LD102">
        <v>0</v>
      </c>
      <c r="LE102">
        <v>0</v>
      </c>
      <c r="LF102">
        <v>0</v>
      </c>
      <c r="LG102">
        <v>0</v>
      </c>
      <c r="LH102">
        <v>0</v>
      </c>
      <c r="LI102">
        <v>1</v>
      </c>
      <c r="LJ102">
        <v>0.72134502923976607</v>
      </c>
      <c r="LK102">
        <v>0</v>
      </c>
      <c r="LL102">
        <v>0</v>
      </c>
      <c r="LM102">
        <v>1</v>
      </c>
      <c r="LN102">
        <v>0.95</v>
      </c>
      <c r="LO102">
        <v>0</v>
      </c>
      <c r="LP102">
        <v>1</v>
      </c>
      <c r="LQ102">
        <v>0.78</v>
      </c>
      <c r="LR102">
        <v>0</v>
      </c>
      <c r="LS102">
        <v>7.0175438596491224E-2</v>
      </c>
      <c r="LT102">
        <v>0</v>
      </c>
    </row>
    <row r="103" spans="1:332" ht="15" customHeight="1">
      <c r="A103" t="str">
        <v>CDM AMS-I-E</v>
      </c>
      <c r="B103" t="str">
        <v>AMS-I-E. ver. 9</v>
      </c>
      <c r="C103">
        <v>10476</v>
      </c>
      <c r="D103" t="str">
        <v>PoA 10476 CPA1</v>
      </c>
      <c r="E103" t="str">
        <v>MR2</v>
      </c>
      <c r="F103" t="str">
        <v>Domestic (2019)</v>
      </c>
      <c r="G103">
        <v>100756.37463881465</v>
      </c>
      <c r="H103" t="str">
        <v>ethanol</v>
      </c>
      <c r="I103">
        <v>100756.37463881465</v>
      </c>
      <c r="J103">
        <v>2.4367895578701426</v>
      </c>
      <c r="K103">
        <v>0</v>
      </c>
      <c r="L103" t="str">
        <v>cdm_imp_ethanol</v>
      </c>
      <c r="M103">
        <v>1</v>
      </c>
      <c r="N103" t="str">
        <v>Sub-Saharan Africa</v>
      </c>
      <c r="O103" t="str">
        <v>Kenya</v>
      </c>
      <c r="P103" t="str">
        <v>Kenya tot</v>
      </c>
      <c r="Q103">
        <v>4.4000000000000004</v>
      </c>
      <c r="R103">
        <v>0.92</v>
      </c>
      <c r="S103">
        <v>0</v>
      </c>
      <c r="T103">
        <v>0.3</v>
      </c>
      <c r="U103">
        <v>41348</v>
      </c>
      <c r="V103">
        <v>0</v>
      </c>
      <c r="W103">
        <v>365</v>
      </c>
      <c r="X103">
        <v>0</v>
      </c>
      <c r="Y103">
        <v>15092020</v>
      </c>
      <c r="Z103">
        <v>1</v>
      </c>
      <c r="AA103">
        <v>0</v>
      </c>
      <c r="AB103">
        <v>0</v>
      </c>
      <c r="AC103">
        <v>0</v>
      </c>
      <c r="AD103">
        <v>0</v>
      </c>
      <c r="AE103">
        <v>0</v>
      </c>
      <c r="AF103">
        <v>0</v>
      </c>
      <c r="AG103">
        <v>0</v>
      </c>
      <c r="AH103">
        <v>0</v>
      </c>
      <c r="AI103">
        <v>0</v>
      </c>
      <c r="AJ103">
        <v>0</v>
      </c>
      <c r="AK103">
        <v>0</v>
      </c>
      <c r="AL103">
        <v>0</v>
      </c>
      <c r="AM103">
        <v>0</v>
      </c>
      <c r="AN103">
        <v>11.210958904109591</v>
      </c>
      <c r="AO103">
        <v>0</v>
      </c>
      <c r="AP103">
        <v>0</v>
      </c>
      <c r="AQ103">
        <v>0</v>
      </c>
      <c r="AR103">
        <v>0</v>
      </c>
      <c r="AS103">
        <v>0</v>
      </c>
      <c r="AT103">
        <v>0</v>
      </c>
      <c r="AU103">
        <v>0</v>
      </c>
      <c r="AV103">
        <v>0</v>
      </c>
      <c r="AW103">
        <v>0</v>
      </c>
      <c r="AX103">
        <v>0</v>
      </c>
      <c r="AY103">
        <v>0</v>
      </c>
      <c r="AZ103">
        <v>0</v>
      </c>
      <c r="BA103">
        <v>0</v>
      </c>
      <c r="BB103">
        <v>0</v>
      </c>
      <c r="BC103">
        <v>0</v>
      </c>
      <c r="BD103">
        <v>0.2</v>
      </c>
      <c r="BE103">
        <v>0</v>
      </c>
      <c r="BF103">
        <v>0</v>
      </c>
      <c r="BG103">
        <v>0</v>
      </c>
      <c r="BH103">
        <v>0</v>
      </c>
      <c r="BI103">
        <v>0</v>
      </c>
      <c r="BJ103">
        <v>0</v>
      </c>
      <c r="BK103">
        <v>0</v>
      </c>
      <c r="BL103">
        <v>0</v>
      </c>
      <c r="BM103">
        <v>0</v>
      </c>
      <c r="BN103">
        <v>0</v>
      </c>
      <c r="BO103">
        <v>0</v>
      </c>
      <c r="BP103">
        <v>0</v>
      </c>
      <c r="BQ103">
        <v>0</v>
      </c>
      <c r="BR103">
        <v>1.5599999999999999E-2</v>
      </c>
      <c r="BS103">
        <v>0</v>
      </c>
      <c r="BT103">
        <v>0</v>
      </c>
      <c r="BU103">
        <v>0</v>
      </c>
      <c r="BV103">
        <v>0</v>
      </c>
      <c r="BW103">
        <v>0</v>
      </c>
      <c r="BX103">
        <v>63.7</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1</v>
      </c>
      <c r="FW103">
        <v>0</v>
      </c>
      <c r="FX103">
        <v>0</v>
      </c>
      <c r="FY103">
        <v>0</v>
      </c>
      <c r="FZ103">
        <v>0</v>
      </c>
      <c r="GA103">
        <v>0</v>
      </c>
      <c r="GB103">
        <v>0</v>
      </c>
      <c r="GC103">
        <v>0.59</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v>
      </c>
      <c r="GY103">
        <v>0.6</v>
      </c>
      <c r="GZ103">
        <v>0</v>
      </c>
      <c r="HA103">
        <v>0</v>
      </c>
      <c r="HB103">
        <v>0</v>
      </c>
      <c r="HC103">
        <v>0</v>
      </c>
      <c r="HD103">
        <v>0</v>
      </c>
      <c r="HE103">
        <v>0</v>
      </c>
      <c r="HF103">
        <v>0</v>
      </c>
      <c r="HG103">
        <v>0</v>
      </c>
      <c r="HH103">
        <v>0</v>
      </c>
      <c r="HI103">
        <v>0</v>
      </c>
      <c r="HJ103">
        <v>0</v>
      </c>
      <c r="HK103">
        <v>0</v>
      </c>
      <c r="HL103">
        <v>0</v>
      </c>
      <c r="HM103">
        <v>2.41E-2</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0</v>
      </c>
      <c r="IR103">
        <v>0</v>
      </c>
      <c r="IS103">
        <v>0</v>
      </c>
      <c r="IT103">
        <v>0</v>
      </c>
      <c r="IU103">
        <v>0</v>
      </c>
      <c r="IV103">
        <v>0</v>
      </c>
      <c r="IW103">
        <v>0</v>
      </c>
      <c r="IX103">
        <v>0</v>
      </c>
      <c r="IY103">
        <v>0</v>
      </c>
      <c r="IZ103">
        <v>0</v>
      </c>
      <c r="JA103">
        <v>0</v>
      </c>
      <c r="JB103">
        <v>0</v>
      </c>
      <c r="JC103">
        <v>0</v>
      </c>
      <c r="JD103">
        <v>0</v>
      </c>
      <c r="JE103">
        <v>0</v>
      </c>
      <c r="JF103">
        <v>0</v>
      </c>
      <c r="JG103">
        <v>0</v>
      </c>
      <c r="JH103">
        <v>0</v>
      </c>
      <c r="JI103">
        <v>0</v>
      </c>
      <c r="JJ103">
        <v>0</v>
      </c>
      <c r="JK103">
        <v>0</v>
      </c>
      <c r="JL103">
        <v>0</v>
      </c>
      <c r="JM103">
        <v>0</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v>0</v>
      </c>
      <c r="KG103">
        <v>0</v>
      </c>
      <c r="KH103">
        <v>0</v>
      </c>
      <c r="KI103">
        <v>0</v>
      </c>
      <c r="KJ103">
        <v>0</v>
      </c>
      <c r="KK103">
        <v>0</v>
      </c>
      <c r="KL103">
        <v>0</v>
      </c>
      <c r="KM103">
        <v>0</v>
      </c>
      <c r="KN103">
        <v>0</v>
      </c>
      <c r="KO103">
        <v>0</v>
      </c>
      <c r="KP103">
        <v>0</v>
      </c>
      <c r="KQ103">
        <v>0</v>
      </c>
      <c r="KR103">
        <v>0</v>
      </c>
      <c r="KS103">
        <v>0</v>
      </c>
      <c r="KT103">
        <v>0</v>
      </c>
      <c r="KU103">
        <v>0</v>
      </c>
      <c r="KV103">
        <v>0</v>
      </c>
      <c r="KW103">
        <v>0</v>
      </c>
      <c r="KX103">
        <v>0</v>
      </c>
      <c r="KY103">
        <v>0</v>
      </c>
      <c r="KZ103">
        <v>0</v>
      </c>
      <c r="LA103">
        <v>0</v>
      </c>
      <c r="LB103">
        <v>0</v>
      </c>
      <c r="LC103">
        <v>0</v>
      </c>
      <c r="LD103">
        <v>0</v>
      </c>
      <c r="LE103">
        <v>0</v>
      </c>
      <c r="LF103">
        <v>0</v>
      </c>
      <c r="LG103">
        <v>0</v>
      </c>
      <c r="LH103">
        <v>0</v>
      </c>
      <c r="LI103">
        <v>1</v>
      </c>
      <c r="LJ103">
        <v>0.73839999999999995</v>
      </c>
      <c r="LK103">
        <v>0</v>
      </c>
      <c r="LL103">
        <v>0</v>
      </c>
      <c r="LM103">
        <v>1</v>
      </c>
      <c r="LN103">
        <v>0.95</v>
      </c>
      <c r="LO103">
        <v>0</v>
      </c>
      <c r="LP103">
        <v>1</v>
      </c>
      <c r="LQ103">
        <v>0.78</v>
      </c>
      <c r="LR103">
        <v>0</v>
      </c>
      <c r="LS103">
        <v>9.2999999999999999E-2</v>
      </c>
      <c r="LT103">
        <v>0</v>
      </c>
    </row>
    <row r="104" spans="1:332" ht="15" customHeight="1">
      <c r="A104" t="str">
        <v>CDM AMS-I-E</v>
      </c>
      <c r="B104" t="str">
        <v>AMS-I-E. ver. 9</v>
      </c>
      <c r="C104">
        <v>10476</v>
      </c>
      <c r="D104" t="str">
        <v>PoA 10476 CPA1</v>
      </c>
      <c r="E104" t="str">
        <v>MR2</v>
      </c>
      <c r="F104" t="str">
        <v>Commercial (2019)</v>
      </c>
      <c r="G104">
        <v>1902</v>
      </c>
      <c r="H104" t="str">
        <v>ethanol</v>
      </c>
      <c r="I104">
        <v>1902</v>
      </c>
      <c r="J104">
        <v>5.5290697674418601</v>
      </c>
      <c r="K104">
        <v>0</v>
      </c>
      <c r="L104" t="str">
        <v>cdm_imp_ethanol</v>
      </c>
      <c r="M104">
        <v>1</v>
      </c>
      <c r="N104" t="str">
        <v>Sub-Saharan Africa</v>
      </c>
      <c r="O104" t="str">
        <v>Kenya</v>
      </c>
      <c r="P104" t="str">
        <v>Kenya tot</v>
      </c>
      <c r="Q104">
        <v>4.4000000000000004</v>
      </c>
      <c r="R104">
        <v>0.92</v>
      </c>
      <c r="S104">
        <v>0</v>
      </c>
      <c r="T104">
        <v>0.3</v>
      </c>
      <c r="U104">
        <v>344</v>
      </c>
      <c r="V104">
        <v>0</v>
      </c>
      <c r="W104">
        <v>365</v>
      </c>
      <c r="X104">
        <v>0</v>
      </c>
      <c r="Y104">
        <v>125560</v>
      </c>
      <c r="Z104">
        <v>1</v>
      </c>
      <c r="AA104">
        <v>0</v>
      </c>
      <c r="AB104">
        <v>0</v>
      </c>
      <c r="AC104">
        <v>0</v>
      </c>
      <c r="AD104">
        <v>0</v>
      </c>
      <c r="AE104">
        <v>0</v>
      </c>
      <c r="AF104">
        <v>0</v>
      </c>
      <c r="AG104">
        <v>0</v>
      </c>
      <c r="AH104">
        <v>0</v>
      </c>
      <c r="AI104">
        <v>0</v>
      </c>
      <c r="AJ104">
        <v>0</v>
      </c>
      <c r="AK104">
        <v>0</v>
      </c>
      <c r="AL104">
        <v>0</v>
      </c>
      <c r="AM104">
        <v>0</v>
      </c>
      <c r="AN104">
        <v>20.416712328767122</v>
      </c>
      <c r="AO104">
        <v>0</v>
      </c>
      <c r="AP104">
        <v>0</v>
      </c>
      <c r="AQ104">
        <v>0</v>
      </c>
      <c r="AR104">
        <v>0</v>
      </c>
      <c r="AS104">
        <v>0</v>
      </c>
      <c r="AT104">
        <v>0</v>
      </c>
      <c r="AU104">
        <v>0</v>
      </c>
      <c r="AV104">
        <v>0</v>
      </c>
      <c r="AW104">
        <v>0</v>
      </c>
      <c r="AX104">
        <v>0</v>
      </c>
      <c r="AY104">
        <v>0</v>
      </c>
      <c r="AZ104">
        <v>0</v>
      </c>
      <c r="BA104">
        <v>0</v>
      </c>
      <c r="BB104">
        <v>0</v>
      </c>
      <c r="BC104">
        <v>0</v>
      </c>
      <c r="BD104">
        <v>0.2</v>
      </c>
      <c r="BE104">
        <v>0</v>
      </c>
      <c r="BF104">
        <v>0</v>
      </c>
      <c r="BG104">
        <v>0</v>
      </c>
      <c r="BH104">
        <v>0</v>
      </c>
      <c r="BI104">
        <v>0</v>
      </c>
      <c r="BJ104">
        <v>0</v>
      </c>
      <c r="BK104">
        <v>0</v>
      </c>
      <c r="BL104">
        <v>0</v>
      </c>
      <c r="BM104">
        <v>0</v>
      </c>
      <c r="BN104">
        <v>0</v>
      </c>
      <c r="BO104">
        <v>0</v>
      </c>
      <c r="BP104">
        <v>0</v>
      </c>
      <c r="BQ104">
        <v>0</v>
      </c>
      <c r="BR104">
        <v>1.5599999999999999E-2</v>
      </c>
      <c r="BS104">
        <v>0</v>
      </c>
      <c r="BT104">
        <v>0</v>
      </c>
      <c r="BU104">
        <v>0</v>
      </c>
      <c r="BV104">
        <v>0</v>
      </c>
      <c r="BW104">
        <v>0</v>
      </c>
      <c r="BX104">
        <v>63.7</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1</v>
      </c>
      <c r="FW104">
        <v>0</v>
      </c>
      <c r="FX104">
        <v>0</v>
      </c>
      <c r="FY104">
        <v>0</v>
      </c>
      <c r="FZ104">
        <v>0</v>
      </c>
      <c r="GA104">
        <v>0</v>
      </c>
      <c r="GB104">
        <v>0</v>
      </c>
      <c r="GC104">
        <v>1.68</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0.6</v>
      </c>
      <c r="GZ104">
        <v>0</v>
      </c>
      <c r="HA104">
        <v>0</v>
      </c>
      <c r="HB104">
        <v>0</v>
      </c>
      <c r="HC104">
        <v>0</v>
      </c>
      <c r="HD104">
        <v>0</v>
      </c>
      <c r="HE104">
        <v>0</v>
      </c>
      <c r="HF104">
        <v>0</v>
      </c>
      <c r="HG104">
        <v>0</v>
      </c>
      <c r="HH104">
        <v>0</v>
      </c>
      <c r="HI104">
        <v>0</v>
      </c>
      <c r="HJ104">
        <v>0</v>
      </c>
      <c r="HK104">
        <v>0</v>
      </c>
      <c r="HL104">
        <v>0</v>
      </c>
      <c r="HM104">
        <v>2.41E-2</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0</v>
      </c>
      <c r="JF104">
        <v>0</v>
      </c>
      <c r="JG104">
        <v>0</v>
      </c>
      <c r="JH104">
        <v>0</v>
      </c>
      <c r="JI104">
        <v>0</v>
      </c>
      <c r="JJ104">
        <v>0</v>
      </c>
      <c r="JK104">
        <v>0</v>
      </c>
      <c r="JL104">
        <v>0</v>
      </c>
      <c r="JM104">
        <v>0</v>
      </c>
      <c r="JN104">
        <v>0</v>
      </c>
      <c r="JO104">
        <v>0</v>
      </c>
      <c r="JP104">
        <v>0</v>
      </c>
      <c r="JQ104">
        <v>0</v>
      </c>
      <c r="JR104">
        <v>0</v>
      </c>
      <c r="JS104">
        <v>0</v>
      </c>
      <c r="JT104">
        <v>0</v>
      </c>
      <c r="JU104">
        <v>0</v>
      </c>
      <c r="JV104">
        <v>0</v>
      </c>
      <c r="JW104">
        <v>0</v>
      </c>
      <c r="JX104">
        <v>0</v>
      </c>
      <c r="JY104">
        <v>0</v>
      </c>
      <c r="JZ104">
        <v>0</v>
      </c>
      <c r="KA104">
        <v>0</v>
      </c>
      <c r="KB104">
        <v>0</v>
      </c>
      <c r="KC104">
        <v>0</v>
      </c>
      <c r="KD104">
        <v>0</v>
      </c>
      <c r="KE104">
        <v>0</v>
      </c>
      <c r="KF104">
        <v>0</v>
      </c>
      <c r="KG104">
        <v>0</v>
      </c>
      <c r="KH104">
        <v>0</v>
      </c>
      <c r="KI104">
        <v>0</v>
      </c>
      <c r="KJ104">
        <v>0</v>
      </c>
      <c r="KK104">
        <v>0</v>
      </c>
      <c r="KL104">
        <v>0</v>
      </c>
      <c r="KM104">
        <v>0</v>
      </c>
      <c r="KN104">
        <v>0</v>
      </c>
      <c r="KO104">
        <v>0</v>
      </c>
      <c r="KP104">
        <v>0</v>
      </c>
      <c r="KQ104">
        <v>0</v>
      </c>
      <c r="KR104">
        <v>0</v>
      </c>
      <c r="KS104">
        <v>0</v>
      </c>
      <c r="KT104">
        <v>0</v>
      </c>
      <c r="KU104">
        <v>0</v>
      </c>
      <c r="KV104">
        <v>0</v>
      </c>
      <c r="KW104">
        <v>0</v>
      </c>
      <c r="KX104">
        <v>0</v>
      </c>
      <c r="KY104">
        <v>0</v>
      </c>
      <c r="KZ104">
        <v>0</v>
      </c>
      <c r="LA104">
        <v>0</v>
      </c>
      <c r="LB104">
        <v>0</v>
      </c>
      <c r="LC104">
        <v>0</v>
      </c>
      <c r="LD104">
        <v>0</v>
      </c>
      <c r="LE104">
        <v>0</v>
      </c>
      <c r="LF104">
        <v>0</v>
      </c>
      <c r="LG104">
        <v>0</v>
      </c>
      <c r="LH104">
        <v>0</v>
      </c>
      <c r="LI104">
        <v>1</v>
      </c>
      <c r="LJ104">
        <v>0.85740000000000005</v>
      </c>
      <c r="LK104">
        <v>0</v>
      </c>
      <c r="LL104">
        <v>0</v>
      </c>
      <c r="LM104">
        <v>1</v>
      </c>
      <c r="LN104">
        <v>0.95</v>
      </c>
      <c r="LO104">
        <v>0</v>
      </c>
      <c r="LP104">
        <v>1</v>
      </c>
      <c r="LQ104">
        <v>0.78</v>
      </c>
      <c r="LR104">
        <v>0</v>
      </c>
      <c r="LS104">
        <v>0</v>
      </c>
      <c r="LT104">
        <v>0</v>
      </c>
    </row>
    <row r="105" spans="1:332" ht="15" customHeight="1">
      <c r="A105" t="str">
        <v>CDM AMS II.G</v>
      </c>
      <c r="B105" t="str">
        <v>AMS II.G. ver. 12</v>
      </c>
      <c r="C105">
        <v>9956</v>
      </c>
      <c r="D105" t="str">
        <v>PoA 9956 CPA45</v>
      </c>
      <c r="E105" t="str">
        <v>MR3</v>
      </c>
      <c r="F105" t="str">
        <v>Domestic (2020)</v>
      </c>
      <c r="G105">
        <v>7312</v>
      </c>
      <c r="H105" t="str">
        <v>firewood</v>
      </c>
      <c r="I105">
        <v>7312</v>
      </c>
      <c r="J105">
        <v>0.78036286019210244</v>
      </c>
      <c r="K105">
        <v>0</v>
      </c>
      <c r="L105" t="str">
        <v>cdm_imp_firewood</v>
      </c>
      <c r="M105">
        <v>1</v>
      </c>
      <c r="N105" t="str">
        <v>Sub-Saharan Africa</v>
      </c>
      <c r="O105" t="str">
        <v>Uganda</v>
      </c>
      <c r="P105" t="str">
        <v>Uganda tot</v>
      </c>
      <c r="Q105">
        <v>4.9000000000000004</v>
      </c>
      <c r="R105">
        <v>0.82</v>
      </c>
      <c r="S105">
        <v>0</v>
      </c>
      <c r="T105">
        <v>0.35</v>
      </c>
      <c r="U105">
        <v>9370</v>
      </c>
      <c r="V105">
        <v>0</v>
      </c>
      <c r="W105">
        <v>153</v>
      </c>
      <c r="X105">
        <v>0</v>
      </c>
      <c r="Y105">
        <v>1433610</v>
      </c>
      <c r="Z105">
        <v>1</v>
      </c>
      <c r="AA105">
        <v>0</v>
      </c>
      <c r="AB105">
        <v>0</v>
      </c>
      <c r="AC105">
        <v>0</v>
      </c>
      <c r="AD105">
        <v>0</v>
      </c>
      <c r="AE105">
        <v>0</v>
      </c>
      <c r="AF105">
        <v>0</v>
      </c>
      <c r="AG105">
        <v>0</v>
      </c>
      <c r="AH105">
        <v>0</v>
      </c>
      <c r="AI105">
        <v>0</v>
      </c>
      <c r="AJ105">
        <v>0</v>
      </c>
      <c r="AK105">
        <v>0</v>
      </c>
      <c r="AL105">
        <v>0</v>
      </c>
      <c r="AM105">
        <v>0</v>
      </c>
      <c r="AN105">
        <v>13.616438356164384</v>
      </c>
      <c r="AO105">
        <v>0</v>
      </c>
      <c r="AP105">
        <v>0</v>
      </c>
      <c r="AQ105">
        <v>0</v>
      </c>
      <c r="AR105">
        <v>0</v>
      </c>
      <c r="AS105">
        <v>0</v>
      </c>
      <c r="AT105">
        <v>0</v>
      </c>
      <c r="AU105">
        <v>0</v>
      </c>
      <c r="AV105">
        <v>0</v>
      </c>
      <c r="AW105">
        <v>0</v>
      </c>
      <c r="AX105">
        <v>0</v>
      </c>
      <c r="AY105">
        <v>0</v>
      </c>
      <c r="AZ105">
        <v>0</v>
      </c>
      <c r="BA105">
        <v>0</v>
      </c>
      <c r="BB105">
        <v>0</v>
      </c>
      <c r="BC105">
        <v>0</v>
      </c>
      <c r="BD105">
        <v>0.1143</v>
      </c>
      <c r="BE105">
        <v>0</v>
      </c>
      <c r="BF105">
        <v>0</v>
      </c>
      <c r="BG105">
        <v>0</v>
      </c>
      <c r="BH105">
        <v>0</v>
      </c>
      <c r="BI105">
        <v>0</v>
      </c>
      <c r="BJ105">
        <v>0</v>
      </c>
      <c r="BK105">
        <v>0</v>
      </c>
      <c r="BL105">
        <v>0</v>
      </c>
      <c r="BM105">
        <v>0</v>
      </c>
      <c r="BN105">
        <v>0</v>
      </c>
      <c r="BO105">
        <v>0</v>
      </c>
      <c r="BP105">
        <v>0</v>
      </c>
      <c r="BQ105">
        <v>0</v>
      </c>
      <c r="BR105">
        <v>1.4999999999999999E-2</v>
      </c>
      <c r="BS105">
        <v>0</v>
      </c>
      <c r="BT105">
        <v>0</v>
      </c>
      <c r="BU105">
        <v>0</v>
      </c>
      <c r="BV105">
        <v>0</v>
      </c>
      <c r="BW105">
        <v>0</v>
      </c>
      <c r="BX105">
        <v>81.599999999999994</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1</v>
      </c>
      <c r="FS105">
        <v>0</v>
      </c>
      <c r="FT105">
        <v>0</v>
      </c>
      <c r="FU105">
        <v>0</v>
      </c>
      <c r="FV105">
        <v>0</v>
      </c>
      <c r="FW105">
        <v>0</v>
      </c>
      <c r="FX105">
        <v>0</v>
      </c>
      <c r="FY105">
        <v>4.4594811006005424</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0.34899999999999998</v>
      </c>
      <c r="GV105">
        <v>0</v>
      </c>
      <c r="GW105">
        <v>0</v>
      </c>
      <c r="GX105">
        <v>0</v>
      </c>
      <c r="GY105">
        <v>0</v>
      </c>
      <c r="GZ105">
        <v>0</v>
      </c>
      <c r="HA105">
        <v>0</v>
      </c>
      <c r="HB105">
        <v>0</v>
      </c>
      <c r="HC105">
        <v>0</v>
      </c>
      <c r="HD105">
        <v>0</v>
      </c>
      <c r="HE105">
        <v>0</v>
      </c>
      <c r="HF105">
        <v>0</v>
      </c>
      <c r="HG105">
        <v>0</v>
      </c>
      <c r="HH105">
        <v>0</v>
      </c>
      <c r="HI105">
        <v>1.4999999999999999E-2</v>
      </c>
      <c r="HJ105">
        <v>0</v>
      </c>
      <c r="HK105">
        <v>0</v>
      </c>
      <c r="HL105">
        <v>0</v>
      </c>
      <c r="HM105">
        <v>0</v>
      </c>
      <c r="HN105">
        <v>0</v>
      </c>
      <c r="HO105">
        <v>81.599999999999994</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0</v>
      </c>
      <c r="JJ105">
        <v>0</v>
      </c>
      <c r="JK105">
        <v>0</v>
      </c>
      <c r="JL105">
        <v>0</v>
      </c>
      <c r="JM105">
        <v>0</v>
      </c>
      <c r="JN105">
        <v>0</v>
      </c>
      <c r="JO105">
        <v>0</v>
      </c>
      <c r="JP105">
        <v>0</v>
      </c>
      <c r="JQ105">
        <v>0</v>
      </c>
      <c r="JR105">
        <v>0</v>
      </c>
      <c r="JS105">
        <v>0</v>
      </c>
      <c r="JT105">
        <v>0</v>
      </c>
      <c r="JU105">
        <v>0</v>
      </c>
      <c r="JV105">
        <v>0</v>
      </c>
      <c r="JW105">
        <v>0</v>
      </c>
      <c r="JX105">
        <v>0</v>
      </c>
      <c r="JY105">
        <v>0</v>
      </c>
      <c r="JZ105">
        <v>0</v>
      </c>
      <c r="KA105">
        <v>0</v>
      </c>
      <c r="KB105">
        <v>0</v>
      </c>
      <c r="KC105">
        <v>0</v>
      </c>
      <c r="KD105">
        <v>0</v>
      </c>
      <c r="KE105">
        <v>0</v>
      </c>
      <c r="KF105">
        <v>0</v>
      </c>
      <c r="KG105">
        <v>0</v>
      </c>
      <c r="KH105">
        <v>0</v>
      </c>
      <c r="KI105">
        <v>0</v>
      </c>
      <c r="KJ105">
        <v>0</v>
      </c>
      <c r="KK105">
        <v>0</v>
      </c>
      <c r="KL105">
        <v>0</v>
      </c>
      <c r="KM105">
        <v>0</v>
      </c>
      <c r="KN105">
        <v>0</v>
      </c>
      <c r="KO105">
        <v>0</v>
      </c>
      <c r="KP105">
        <v>0</v>
      </c>
      <c r="KQ105">
        <v>0</v>
      </c>
      <c r="KR105">
        <v>0</v>
      </c>
      <c r="KS105">
        <v>0</v>
      </c>
      <c r="KT105">
        <v>0</v>
      </c>
      <c r="KU105">
        <v>0</v>
      </c>
      <c r="KV105">
        <v>0</v>
      </c>
      <c r="KW105">
        <v>0</v>
      </c>
      <c r="KX105">
        <v>0</v>
      </c>
      <c r="KY105">
        <v>0</v>
      </c>
      <c r="KZ105">
        <v>0</v>
      </c>
      <c r="LA105">
        <v>0</v>
      </c>
      <c r="LB105">
        <v>0</v>
      </c>
      <c r="LC105">
        <v>0</v>
      </c>
      <c r="LD105">
        <v>0</v>
      </c>
      <c r="LE105">
        <v>0</v>
      </c>
      <c r="LF105">
        <v>0</v>
      </c>
      <c r="LG105">
        <v>0</v>
      </c>
      <c r="LH105">
        <v>0</v>
      </c>
      <c r="LI105">
        <v>0.9365</v>
      </c>
      <c r="LJ105">
        <v>0.68149447554213727</v>
      </c>
      <c r="LK105">
        <v>0</v>
      </c>
      <c r="LL105">
        <v>0</v>
      </c>
      <c r="LM105">
        <v>1</v>
      </c>
      <c r="LN105">
        <v>0.95</v>
      </c>
      <c r="LO105">
        <v>0</v>
      </c>
      <c r="LP105">
        <v>1</v>
      </c>
      <c r="LQ105">
        <v>0.78</v>
      </c>
      <c r="LR105">
        <v>0</v>
      </c>
      <c r="LS105">
        <v>8.4507042253521125E-2</v>
      </c>
      <c r="LT105">
        <v>0</v>
      </c>
    </row>
    <row r="106" spans="1:332" ht="15" customHeight="1">
      <c r="A106" t="str">
        <v>CDM AMS II.G</v>
      </c>
      <c r="B106" t="str">
        <v>AMS II.G. ver. 12</v>
      </c>
      <c r="C106">
        <v>9956</v>
      </c>
      <c r="D106" t="str">
        <v>PoA 9956 CPA44</v>
      </c>
      <c r="E106" t="str">
        <v>MR3</v>
      </c>
      <c r="F106" t="str">
        <v>Domestic (2020)</v>
      </c>
      <c r="G106">
        <v>7640</v>
      </c>
      <c r="H106" t="str">
        <v>firewood</v>
      </c>
      <c r="I106">
        <v>7640</v>
      </c>
      <c r="J106">
        <v>0.81545522467712672</v>
      </c>
      <c r="K106">
        <v>0</v>
      </c>
      <c r="L106" t="str">
        <v>cdm_imp_firewood</v>
      </c>
      <c r="M106">
        <v>1</v>
      </c>
      <c r="N106" t="str">
        <v>Sub-Saharan Africa</v>
      </c>
      <c r="O106" t="str">
        <v>Uganda</v>
      </c>
      <c r="P106" t="str">
        <v>Uganda tot</v>
      </c>
      <c r="Q106">
        <v>4.9000000000000004</v>
      </c>
      <c r="R106">
        <v>0.82</v>
      </c>
      <c r="S106">
        <v>0</v>
      </c>
      <c r="T106">
        <v>0.35</v>
      </c>
      <c r="U106">
        <v>9369</v>
      </c>
      <c r="V106">
        <v>0</v>
      </c>
      <c r="W106">
        <v>153</v>
      </c>
      <c r="X106">
        <v>0</v>
      </c>
      <c r="Y106">
        <v>1433457</v>
      </c>
      <c r="Z106">
        <v>1</v>
      </c>
      <c r="AA106">
        <v>0</v>
      </c>
      <c r="AB106">
        <v>0</v>
      </c>
      <c r="AC106">
        <v>0</v>
      </c>
      <c r="AD106">
        <v>0</v>
      </c>
      <c r="AE106">
        <v>0</v>
      </c>
      <c r="AF106">
        <v>0</v>
      </c>
      <c r="AG106">
        <v>0</v>
      </c>
      <c r="AH106">
        <v>0</v>
      </c>
      <c r="AI106">
        <v>0</v>
      </c>
      <c r="AJ106">
        <v>0</v>
      </c>
      <c r="AK106">
        <v>0</v>
      </c>
      <c r="AL106">
        <v>0</v>
      </c>
      <c r="AM106">
        <v>0</v>
      </c>
      <c r="AN106">
        <v>13.616438356164384</v>
      </c>
      <c r="AO106">
        <v>0</v>
      </c>
      <c r="AP106">
        <v>0</v>
      </c>
      <c r="AQ106">
        <v>0</v>
      </c>
      <c r="AR106">
        <v>0</v>
      </c>
      <c r="AS106">
        <v>0</v>
      </c>
      <c r="AT106">
        <v>0</v>
      </c>
      <c r="AU106">
        <v>0</v>
      </c>
      <c r="AV106">
        <v>0</v>
      </c>
      <c r="AW106">
        <v>0</v>
      </c>
      <c r="AX106">
        <v>0</v>
      </c>
      <c r="AY106">
        <v>0</v>
      </c>
      <c r="AZ106">
        <v>0</v>
      </c>
      <c r="BA106">
        <v>0</v>
      </c>
      <c r="BB106">
        <v>0</v>
      </c>
      <c r="BC106">
        <v>0</v>
      </c>
      <c r="BD106">
        <v>0.1143</v>
      </c>
      <c r="BE106">
        <v>0</v>
      </c>
      <c r="BF106">
        <v>0</v>
      </c>
      <c r="BG106">
        <v>0</v>
      </c>
      <c r="BH106">
        <v>0</v>
      </c>
      <c r="BI106">
        <v>0</v>
      </c>
      <c r="BJ106">
        <v>0</v>
      </c>
      <c r="BK106">
        <v>0</v>
      </c>
      <c r="BL106">
        <v>0</v>
      </c>
      <c r="BM106">
        <v>0</v>
      </c>
      <c r="BN106">
        <v>0</v>
      </c>
      <c r="BO106">
        <v>0</v>
      </c>
      <c r="BP106">
        <v>0</v>
      </c>
      <c r="BQ106">
        <v>0</v>
      </c>
      <c r="BR106">
        <v>1.4999999999999999E-2</v>
      </c>
      <c r="BS106">
        <v>0</v>
      </c>
      <c r="BT106">
        <v>0</v>
      </c>
      <c r="BU106">
        <v>0</v>
      </c>
      <c r="BV106">
        <v>0</v>
      </c>
      <c r="BW106">
        <v>0</v>
      </c>
      <c r="BX106">
        <v>81.599999999999994</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1</v>
      </c>
      <c r="FS106">
        <v>0</v>
      </c>
      <c r="FT106">
        <v>0</v>
      </c>
      <c r="FU106">
        <v>0</v>
      </c>
      <c r="FV106">
        <v>0</v>
      </c>
      <c r="FW106">
        <v>0</v>
      </c>
      <c r="FX106">
        <v>0</v>
      </c>
      <c r="FY106">
        <v>4.4594811006005424</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0.34899999999999998</v>
      </c>
      <c r="GV106">
        <v>0</v>
      </c>
      <c r="GW106">
        <v>0</v>
      </c>
      <c r="GX106">
        <v>0</v>
      </c>
      <c r="GY106">
        <v>0</v>
      </c>
      <c r="GZ106">
        <v>0</v>
      </c>
      <c r="HA106">
        <v>0</v>
      </c>
      <c r="HB106">
        <v>0</v>
      </c>
      <c r="HC106">
        <v>0</v>
      </c>
      <c r="HD106">
        <v>0</v>
      </c>
      <c r="HE106">
        <v>0</v>
      </c>
      <c r="HF106">
        <v>0</v>
      </c>
      <c r="HG106">
        <v>0</v>
      </c>
      <c r="HH106">
        <v>0</v>
      </c>
      <c r="HI106">
        <v>1.4999999999999999E-2</v>
      </c>
      <c r="HJ106">
        <v>0</v>
      </c>
      <c r="HK106">
        <v>0</v>
      </c>
      <c r="HL106">
        <v>0</v>
      </c>
      <c r="HM106">
        <v>0</v>
      </c>
      <c r="HN106">
        <v>0</v>
      </c>
      <c r="HO106">
        <v>81.599999999999994</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0</v>
      </c>
      <c r="JX106">
        <v>0</v>
      </c>
      <c r="JY106">
        <v>0</v>
      </c>
      <c r="JZ106">
        <v>0</v>
      </c>
      <c r="KA106">
        <v>0</v>
      </c>
      <c r="KB106">
        <v>0</v>
      </c>
      <c r="KC106">
        <v>0</v>
      </c>
      <c r="KD106">
        <v>0</v>
      </c>
      <c r="KE106">
        <v>0</v>
      </c>
      <c r="KF106">
        <v>0</v>
      </c>
      <c r="KG106">
        <v>0</v>
      </c>
      <c r="KH106">
        <v>0</v>
      </c>
      <c r="KI106">
        <v>0</v>
      </c>
      <c r="KJ106">
        <v>0</v>
      </c>
      <c r="KK106">
        <v>0</v>
      </c>
      <c r="KL106">
        <v>0</v>
      </c>
      <c r="KM106">
        <v>0</v>
      </c>
      <c r="KN106">
        <v>0</v>
      </c>
      <c r="KO106">
        <v>0</v>
      </c>
      <c r="KP106">
        <v>0</v>
      </c>
      <c r="KQ106">
        <v>0</v>
      </c>
      <c r="KR106">
        <v>0</v>
      </c>
      <c r="KS106">
        <v>0</v>
      </c>
      <c r="KT106">
        <v>0</v>
      </c>
      <c r="KU106">
        <v>0</v>
      </c>
      <c r="KV106">
        <v>0</v>
      </c>
      <c r="KW106">
        <v>0</v>
      </c>
      <c r="KX106">
        <v>0</v>
      </c>
      <c r="KY106">
        <v>0</v>
      </c>
      <c r="KZ106">
        <v>0</v>
      </c>
      <c r="LA106">
        <v>0</v>
      </c>
      <c r="LB106">
        <v>0</v>
      </c>
      <c r="LC106">
        <v>0</v>
      </c>
      <c r="LD106">
        <v>0</v>
      </c>
      <c r="LE106">
        <v>0</v>
      </c>
      <c r="LF106">
        <v>0</v>
      </c>
      <c r="LG106">
        <v>0</v>
      </c>
      <c r="LH106">
        <v>0</v>
      </c>
      <c r="LI106">
        <v>0.9365</v>
      </c>
      <c r="LJ106">
        <v>0.71207749704218293</v>
      </c>
      <c r="LK106">
        <v>0</v>
      </c>
      <c r="LL106">
        <v>0</v>
      </c>
      <c r="LM106">
        <v>1</v>
      </c>
      <c r="LN106">
        <v>0.95</v>
      </c>
      <c r="LO106">
        <v>0</v>
      </c>
      <c r="LP106">
        <v>1</v>
      </c>
      <c r="LQ106">
        <v>0.78</v>
      </c>
      <c r="LR106">
        <v>0</v>
      </c>
      <c r="LS106">
        <v>8.4507042253521125E-2</v>
      </c>
      <c r="LT106">
        <v>0</v>
      </c>
    </row>
    <row r="107" spans="1:332" ht="15" customHeight="1">
      <c r="A107" t="str">
        <v>CDM AMS II.G</v>
      </c>
      <c r="B107" t="str">
        <v>AMS II.G. ver. 12</v>
      </c>
      <c r="C107">
        <v>9956</v>
      </c>
      <c r="D107" t="str">
        <v>PoA 9956 CPA43</v>
      </c>
      <c r="E107" t="str">
        <v>MR3</v>
      </c>
      <c r="F107" t="str">
        <v>Domestic (2020)</v>
      </c>
      <c r="G107">
        <v>7956</v>
      </c>
      <c r="H107" t="str">
        <v>firewood</v>
      </c>
      <c r="I107">
        <v>7956</v>
      </c>
      <c r="J107">
        <v>0.84918347742555234</v>
      </c>
      <c r="K107">
        <v>0</v>
      </c>
      <c r="L107" t="str">
        <v>cdm_imp_firewood</v>
      </c>
      <c r="M107">
        <v>1</v>
      </c>
      <c r="N107" t="str">
        <v>Sub-Saharan Africa</v>
      </c>
      <c r="O107" t="str">
        <v>Uganda</v>
      </c>
      <c r="P107" t="str">
        <v>Uganda tot</v>
      </c>
      <c r="Q107">
        <v>4.9000000000000004</v>
      </c>
      <c r="R107">
        <v>0.82</v>
      </c>
      <c r="S107">
        <v>0</v>
      </c>
      <c r="T107">
        <v>0.35</v>
      </c>
      <c r="U107">
        <v>9369</v>
      </c>
      <c r="V107">
        <v>0</v>
      </c>
      <c r="W107">
        <v>153</v>
      </c>
      <c r="X107">
        <v>0</v>
      </c>
      <c r="Y107">
        <v>1433457</v>
      </c>
      <c r="Z107">
        <v>1</v>
      </c>
      <c r="AA107">
        <v>0</v>
      </c>
      <c r="AB107">
        <v>0</v>
      </c>
      <c r="AC107">
        <v>0</v>
      </c>
      <c r="AD107">
        <v>0</v>
      </c>
      <c r="AE107">
        <v>0</v>
      </c>
      <c r="AF107">
        <v>0</v>
      </c>
      <c r="AG107">
        <v>0</v>
      </c>
      <c r="AH107">
        <v>0</v>
      </c>
      <c r="AI107">
        <v>0</v>
      </c>
      <c r="AJ107">
        <v>0</v>
      </c>
      <c r="AK107">
        <v>0</v>
      </c>
      <c r="AL107">
        <v>0</v>
      </c>
      <c r="AM107">
        <v>0</v>
      </c>
      <c r="AN107">
        <v>13.616438356164384</v>
      </c>
      <c r="AO107">
        <v>0</v>
      </c>
      <c r="AP107">
        <v>0</v>
      </c>
      <c r="AQ107">
        <v>0</v>
      </c>
      <c r="AR107">
        <v>0</v>
      </c>
      <c r="AS107">
        <v>0</v>
      </c>
      <c r="AT107">
        <v>0</v>
      </c>
      <c r="AU107">
        <v>0</v>
      </c>
      <c r="AV107">
        <v>0</v>
      </c>
      <c r="AW107">
        <v>0</v>
      </c>
      <c r="AX107">
        <v>0</v>
      </c>
      <c r="AY107">
        <v>0</v>
      </c>
      <c r="AZ107">
        <v>0</v>
      </c>
      <c r="BA107">
        <v>0</v>
      </c>
      <c r="BB107">
        <v>0</v>
      </c>
      <c r="BC107">
        <v>0</v>
      </c>
      <c r="BD107">
        <v>0.1143</v>
      </c>
      <c r="BE107">
        <v>0</v>
      </c>
      <c r="BF107">
        <v>0</v>
      </c>
      <c r="BG107">
        <v>0</v>
      </c>
      <c r="BH107">
        <v>0</v>
      </c>
      <c r="BI107">
        <v>0</v>
      </c>
      <c r="BJ107">
        <v>0</v>
      </c>
      <c r="BK107">
        <v>0</v>
      </c>
      <c r="BL107">
        <v>0</v>
      </c>
      <c r="BM107">
        <v>0</v>
      </c>
      <c r="BN107">
        <v>0</v>
      </c>
      <c r="BO107">
        <v>0</v>
      </c>
      <c r="BP107">
        <v>0</v>
      </c>
      <c r="BQ107">
        <v>0</v>
      </c>
      <c r="BR107">
        <v>1.4999999999999999E-2</v>
      </c>
      <c r="BS107">
        <v>0</v>
      </c>
      <c r="BT107">
        <v>0</v>
      </c>
      <c r="BU107">
        <v>0</v>
      </c>
      <c r="BV107">
        <v>0</v>
      </c>
      <c r="BW107">
        <v>0</v>
      </c>
      <c r="BX107">
        <v>81.599999999999994</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1</v>
      </c>
      <c r="FS107">
        <v>0</v>
      </c>
      <c r="FT107">
        <v>0</v>
      </c>
      <c r="FU107">
        <v>0</v>
      </c>
      <c r="FV107">
        <v>0</v>
      </c>
      <c r="FW107">
        <v>0</v>
      </c>
      <c r="FX107">
        <v>0</v>
      </c>
      <c r="FY107">
        <v>4.4594811006005424</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0.34899999999999998</v>
      </c>
      <c r="GV107">
        <v>0</v>
      </c>
      <c r="GW107">
        <v>0</v>
      </c>
      <c r="GX107">
        <v>0</v>
      </c>
      <c r="GY107">
        <v>0</v>
      </c>
      <c r="GZ107">
        <v>0</v>
      </c>
      <c r="HA107">
        <v>0</v>
      </c>
      <c r="HB107">
        <v>0</v>
      </c>
      <c r="HC107">
        <v>0</v>
      </c>
      <c r="HD107">
        <v>0</v>
      </c>
      <c r="HE107">
        <v>0</v>
      </c>
      <c r="HF107">
        <v>0</v>
      </c>
      <c r="HG107">
        <v>0</v>
      </c>
      <c r="HH107">
        <v>0</v>
      </c>
      <c r="HI107">
        <v>1.4999999999999999E-2</v>
      </c>
      <c r="HJ107">
        <v>0</v>
      </c>
      <c r="HK107">
        <v>0</v>
      </c>
      <c r="HL107">
        <v>0</v>
      </c>
      <c r="HM107">
        <v>0</v>
      </c>
      <c r="HN107">
        <v>0</v>
      </c>
      <c r="HO107">
        <v>81.599999999999994</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0</v>
      </c>
      <c r="JN107">
        <v>0</v>
      </c>
      <c r="JO107">
        <v>0</v>
      </c>
      <c r="JP107">
        <v>0</v>
      </c>
      <c r="JQ107">
        <v>0</v>
      </c>
      <c r="JR107">
        <v>0</v>
      </c>
      <c r="JS107">
        <v>0</v>
      </c>
      <c r="JT107">
        <v>0</v>
      </c>
      <c r="JU107">
        <v>0</v>
      </c>
      <c r="JV107">
        <v>0</v>
      </c>
      <c r="JW107">
        <v>0</v>
      </c>
      <c r="JX107">
        <v>0</v>
      </c>
      <c r="JY107">
        <v>0</v>
      </c>
      <c r="JZ107">
        <v>0</v>
      </c>
      <c r="KA107">
        <v>0</v>
      </c>
      <c r="KB107">
        <v>0</v>
      </c>
      <c r="KC107">
        <v>0</v>
      </c>
      <c r="KD107">
        <v>0</v>
      </c>
      <c r="KE107">
        <v>0</v>
      </c>
      <c r="KF107">
        <v>0</v>
      </c>
      <c r="KG107">
        <v>0</v>
      </c>
      <c r="KH107">
        <v>0</v>
      </c>
      <c r="KI107">
        <v>0</v>
      </c>
      <c r="KJ107">
        <v>0</v>
      </c>
      <c r="KK107">
        <v>0</v>
      </c>
      <c r="KL107">
        <v>0</v>
      </c>
      <c r="KM107">
        <v>0</v>
      </c>
      <c r="KN107">
        <v>0</v>
      </c>
      <c r="KO107">
        <v>0</v>
      </c>
      <c r="KP107">
        <v>0</v>
      </c>
      <c r="KQ107">
        <v>0</v>
      </c>
      <c r="KR107">
        <v>0</v>
      </c>
      <c r="KS107">
        <v>0</v>
      </c>
      <c r="KT107">
        <v>0</v>
      </c>
      <c r="KU107">
        <v>0</v>
      </c>
      <c r="KV107">
        <v>0</v>
      </c>
      <c r="KW107">
        <v>0</v>
      </c>
      <c r="KX107">
        <v>0</v>
      </c>
      <c r="KY107">
        <v>0</v>
      </c>
      <c r="KZ107">
        <v>0</v>
      </c>
      <c r="LA107">
        <v>0</v>
      </c>
      <c r="LB107">
        <v>0</v>
      </c>
      <c r="LC107">
        <v>0</v>
      </c>
      <c r="LD107">
        <v>0</v>
      </c>
      <c r="LE107">
        <v>0</v>
      </c>
      <c r="LF107">
        <v>0</v>
      </c>
      <c r="LG107">
        <v>0</v>
      </c>
      <c r="LH107">
        <v>0</v>
      </c>
      <c r="LI107">
        <v>0.9365</v>
      </c>
      <c r="LJ107">
        <v>0.74158387234230061</v>
      </c>
      <c r="LK107">
        <v>0</v>
      </c>
      <c r="LL107">
        <v>0</v>
      </c>
      <c r="LM107">
        <v>1</v>
      </c>
      <c r="LN107">
        <v>0.95</v>
      </c>
      <c r="LO107">
        <v>0</v>
      </c>
      <c r="LP107">
        <v>1</v>
      </c>
      <c r="LQ107">
        <v>0.78</v>
      </c>
      <c r="LR107">
        <v>0</v>
      </c>
      <c r="LS107">
        <v>8.4507042253521125E-2</v>
      </c>
      <c r="LT107">
        <v>0</v>
      </c>
    </row>
    <row r="108" spans="1:332" ht="15" customHeight="1">
      <c r="A108" t="str">
        <v>CDM AMS II.G</v>
      </c>
      <c r="B108" t="str">
        <v>AMS II.G. ver. 12</v>
      </c>
      <c r="C108">
        <v>9956</v>
      </c>
      <c r="D108" t="str">
        <v>PoA 9956 CPA42</v>
      </c>
      <c r="E108" t="str">
        <v>MR3</v>
      </c>
      <c r="F108" t="str">
        <v>Domestic (2020)</v>
      </c>
      <c r="G108">
        <v>8211</v>
      </c>
      <c r="H108" t="str">
        <v>firewood</v>
      </c>
      <c r="I108">
        <v>8211</v>
      </c>
      <c r="J108">
        <v>0.87640089657380726</v>
      </c>
      <c r="K108">
        <v>0</v>
      </c>
      <c r="L108" t="str">
        <v>cdm_imp_firewood</v>
      </c>
      <c r="M108">
        <v>1</v>
      </c>
      <c r="N108" t="str">
        <v>Sub-Saharan Africa</v>
      </c>
      <c r="O108" t="str">
        <v>Uganda</v>
      </c>
      <c r="P108" t="str">
        <v>Uganda tot</v>
      </c>
      <c r="Q108">
        <v>4.9000000000000004</v>
      </c>
      <c r="R108">
        <v>0.82</v>
      </c>
      <c r="S108">
        <v>0</v>
      </c>
      <c r="T108">
        <v>0.35</v>
      </c>
      <c r="U108">
        <v>9369</v>
      </c>
      <c r="V108">
        <v>0</v>
      </c>
      <c r="W108">
        <v>153</v>
      </c>
      <c r="X108">
        <v>0</v>
      </c>
      <c r="Y108">
        <v>1433457</v>
      </c>
      <c r="Z108">
        <v>1</v>
      </c>
      <c r="AA108">
        <v>0</v>
      </c>
      <c r="AB108">
        <v>0</v>
      </c>
      <c r="AC108">
        <v>0</v>
      </c>
      <c r="AD108">
        <v>0</v>
      </c>
      <c r="AE108">
        <v>0</v>
      </c>
      <c r="AF108">
        <v>0</v>
      </c>
      <c r="AG108">
        <v>0</v>
      </c>
      <c r="AH108">
        <v>0</v>
      </c>
      <c r="AI108">
        <v>0</v>
      </c>
      <c r="AJ108">
        <v>0</v>
      </c>
      <c r="AK108">
        <v>0</v>
      </c>
      <c r="AL108">
        <v>0</v>
      </c>
      <c r="AM108">
        <v>0</v>
      </c>
      <c r="AN108">
        <v>13.616438356164384</v>
      </c>
      <c r="AO108">
        <v>0</v>
      </c>
      <c r="AP108">
        <v>0</v>
      </c>
      <c r="AQ108">
        <v>0</v>
      </c>
      <c r="AR108">
        <v>0</v>
      </c>
      <c r="AS108">
        <v>0</v>
      </c>
      <c r="AT108">
        <v>0</v>
      </c>
      <c r="AU108">
        <v>0</v>
      </c>
      <c r="AV108">
        <v>0</v>
      </c>
      <c r="AW108">
        <v>0</v>
      </c>
      <c r="AX108">
        <v>0</v>
      </c>
      <c r="AY108">
        <v>0</v>
      </c>
      <c r="AZ108">
        <v>0</v>
      </c>
      <c r="BA108">
        <v>0</v>
      </c>
      <c r="BB108">
        <v>0</v>
      </c>
      <c r="BC108">
        <v>0</v>
      </c>
      <c r="BD108">
        <v>0.1143</v>
      </c>
      <c r="BE108">
        <v>0</v>
      </c>
      <c r="BF108">
        <v>0</v>
      </c>
      <c r="BG108">
        <v>0</v>
      </c>
      <c r="BH108">
        <v>0</v>
      </c>
      <c r="BI108">
        <v>0</v>
      </c>
      <c r="BJ108">
        <v>0</v>
      </c>
      <c r="BK108">
        <v>0</v>
      </c>
      <c r="BL108">
        <v>0</v>
      </c>
      <c r="BM108">
        <v>0</v>
      </c>
      <c r="BN108">
        <v>0</v>
      </c>
      <c r="BO108">
        <v>0</v>
      </c>
      <c r="BP108">
        <v>0</v>
      </c>
      <c r="BQ108">
        <v>0</v>
      </c>
      <c r="BR108">
        <v>1.4999999999999999E-2</v>
      </c>
      <c r="BS108">
        <v>0</v>
      </c>
      <c r="BT108">
        <v>0</v>
      </c>
      <c r="BU108">
        <v>0</v>
      </c>
      <c r="BV108">
        <v>0</v>
      </c>
      <c r="BW108">
        <v>0</v>
      </c>
      <c r="BX108">
        <v>81.599999999999994</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1</v>
      </c>
      <c r="FS108">
        <v>0</v>
      </c>
      <c r="FT108">
        <v>0</v>
      </c>
      <c r="FU108">
        <v>0</v>
      </c>
      <c r="FV108">
        <v>0</v>
      </c>
      <c r="FW108">
        <v>0</v>
      </c>
      <c r="FX108">
        <v>0</v>
      </c>
      <c r="FY108">
        <v>4.4594811006005424</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0.34899999999999998</v>
      </c>
      <c r="GV108">
        <v>0</v>
      </c>
      <c r="GW108">
        <v>0</v>
      </c>
      <c r="GX108">
        <v>0</v>
      </c>
      <c r="GY108">
        <v>0</v>
      </c>
      <c r="GZ108">
        <v>0</v>
      </c>
      <c r="HA108">
        <v>0</v>
      </c>
      <c r="HB108">
        <v>0</v>
      </c>
      <c r="HC108">
        <v>0</v>
      </c>
      <c r="HD108">
        <v>0</v>
      </c>
      <c r="HE108">
        <v>0</v>
      </c>
      <c r="HF108">
        <v>0</v>
      </c>
      <c r="HG108">
        <v>0</v>
      </c>
      <c r="HH108">
        <v>0</v>
      </c>
      <c r="HI108">
        <v>1.4999999999999999E-2</v>
      </c>
      <c r="HJ108">
        <v>0</v>
      </c>
      <c r="HK108">
        <v>0</v>
      </c>
      <c r="HL108">
        <v>0</v>
      </c>
      <c r="HM108">
        <v>0</v>
      </c>
      <c r="HN108">
        <v>0</v>
      </c>
      <c r="HO108">
        <v>81.599999999999994</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0</v>
      </c>
      <c r="JB108">
        <v>0</v>
      </c>
      <c r="JC108">
        <v>0</v>
      </c>
      <c r="JD108">
        <v>0</v>
      </c>
      <c r="JE108">
        <v>0</v>
      </c>
      <c r="JF108">
        <v>0</v>
      </c>
      <c r="JG108">
        <v>0</v>
      </c>
      <c r="JH108">
        <v>0</v>
      </c>
      <c r="JI108">
        <v>0</v>
      </c>
      <c r="JJ108">
        <v>0</v>
      </c>
      <c r="JK108">
        <v>0</v>
      </c>
      <c r="JL108">
        <v>0</v>
      </c>
      <c r="JM108">
        <v>0</v>
      </c>
      <c r="JN108">
        <v>0</v>
      </c>
      <c r="JO108">
        <v>0</v>
      </c>
      <c r="JP108">
        <v>0</v>
      </c>
      <c r="JQ108">
        <v>0</v>
      </c>
      <c r="JR108">
        <v>0</v>
      </c>
      <c r="JS108">
        <v>0</v>
      </c>
      <c r="JT108">
        <v>0</v>
      </c>
      <c r="JU108">
        <v>0</v>
      </c>
      <c r="JV108">
        <v>0</v>
      </c>
      <c r="JW108">
        <v>0</v>
      </c>
      <c r="JX108">
        <v>0</v>
      </c>
      <c r="JY108">
        <v>0</v>
      </c>
      <c r="JZ108">
        <v>0</v>
      </c>
      <c r="KA108">
        <v>0</v>
      </c>
      <c r="KB108">
        <v>0</v>
      </c>
      <c r="KC108">
        <v>0</v>
      </c>
      <c r="KD108">
        <v>0</v>
      </c>
      <c r="KE108">
        <v>0</v>
      </c>
      <c r="KF108">
        <v>0</v>
      </c>
      <c r="KG108">
        <v>0</v>
      </c>
      <c r="KH108">
        <v>0</v>
      </c>
      <c r="KI108">
        <v>0</v>
      </c>
      <c r="KJ108">
        <v>0</v>
      </c>
      <c r="KK108">
        <v>0</v>
      </c>
      <c r="KL108">
        <v>0</v>
      </c>
      <c r="KM108">
        <v>0</v>
      </c>
      <c r="KN108">
        <v>0</v>
      </c>
      <c r="KO108">
        <v>0</v>
      </c>
      <c r="KP108">
        <v>0</v>
      </c>
      <c r="KQ108">
        <v>0</v>
      </c>
      <c r="KR108">
        <v>0</v>
      </c>
      <c r="KS108">
        <v>0</v>
      </c>
      <c r="KT108">
        <v>0</v>
      </c>
      <c r="KU108">
        <v>0</v>
      </c>
      <c r="KV108">
        <v>0</v>
      </c>
      <c r="KW108">
        <v>0</v>
      </c>
      <c r="KX108">
        <v>0</v>
      </c>
      <c r="KY108">
        <v>0</v>
      </c>
      <c r="KZ108">
        <v>0</v>
      </c>
      <c r="LA108">
        <v>0</v>
      </c>
      <c r="LB108">
        <v>0</v>
      </c>
      <c r="LC108">
        <v>0</v>
      </c>
      <c r="LD108">
        <v>0</v>
      </c>
      <c r="LE108">
        <v>0</v>
      </c>
      <c r="LF108">
        <v>0</v>
      </c>
      <c r="LG108">
        <v>0</v>
      </c>
      <c r="LH108">
        <v>0</v>
      </c>
      <c r="LI108">
        <v>0.9365</v>
      </c>
      <c r="LJ108">
        <v>0.76528595430258828</v>
      </c>
      <c r="LK108">
        <v>0</v>
      </c>
      <c r="LL108">
        <v>0</v>
      </c>
      <c r="LM108">
        <v>1</v>
      </c>
      <c r="LN108">
        <v>0.95</v>
      </c>
      <c r="LO108">
        <v>0</v>
      </c>
      <c r="LP108">
        <v>1</v>
      </c>
      <c r="LQ108">
        <v>0.78</v>
      </c>
      <c r="LR108">
        <v>0</v>
      </c>
      <c r="LS108">
        <v>8.4507042253521125E-2</v>
      </c>
      <c r="LT108">
        <v>0</v>
      </c>
    </row>
    <row r="109" spans="1:332" ht="15" customHeight="1">
      <c r="A109" t="str">
        <v>CDM AMS II.G</v>
      </c>
      <c r="B109" t="str">
        <v>AMS II.G. ver. 12</v>
      </c>
      <c r="C109">
        <v>9956</v>
      </c>
      <c r="D109" t="str">
        <v>PoA 9956 CPA41</v>
      </c>
      <c r="E109" t="str">
        <v>MR3</v>
      </c>
      <c r="F109" t="str">
        <v>Domestic (2020)</v>
      </c>
      <c r="G109">
        <v>8498</v>
      </c>
      <c r="H109" t="str">
        <v>firewood</v>
      </c>
      <c r="I109">
        <v>8498</v>
      </c>
      <c r="J109">
        <v>0.9070338349877255</v>
      </c>
      <c r="K109">
        <v>0</v>
      </c>
      <c r="L109" t="str">
        <v>cdm_imp_firewood</v>
      </c>
      <c r="M109">
        <v>1</v>
      </c>
      <c r="N109" t="str">
        <v>Sub-Saharan Africa</v>
      </c>
      <c r="O109" t="str">
        <v>Uganda</v>
      </c>
      <c r="P109" t="str">
        <v>Uganda tot</v>
      </c>
      <c r="Q109">
        <v>4.9000000000000004</v>
      </c>
      <c r="R109">
        <v>0.82</v>
      </c>
      <c r="S109">
        <v>0</v>
      </c>
      <c r="T109">
        <v>0.35</v>
      </c>
      <c r="U109">
        <v>9369</v>
      </c>
      <c r="V109">
        <v>0</v>
      </c>
      <c r="W109">
        <v>153</v>
      </c>
      <c r="X109">
        <v>0</v>
      </c>
      <c r="Y109">
        <v>1433457</v>
      </c>
      <c r="Z109">
        <v>1</v>
      </c>
      <c r="AA109">
        <v>0</v>
      </c>
      <c r="AB109">
        <v>0</v>
      </c>
      <c r="AC109">
        <v>0</v>
      </c>
      <c r="AD109">
        <v>0</v>
      </c>
      <c r="AE109">
        <v>0</v>
      </c>
      <c r="AF109">
        <v>0</v>
      </c>
      <c r="AG109">
        <v>0</v>
      </c>
      <c r="AH109">
        <v>0</v>
      </c>
      <c r="AI109">
        <v>0</v>
      </c>
      <c r="AJ109">
        <v>0</v>
      </c>
      <c r="AK109">
        <v>0</v>
      </c>
      <c r="AL109">
        <v>0</v>
      </c>
      <c r="AM109">
        <v>0</v>
      </c>
      <c r="AN109">
        <v>13.616438356164384</v>
      </c>
      <c r="AO109">
        <v>0</v>
      </c>
      <c r="AP109">
        <v>0</v>
      </c>
      <c r="AQ109">
        <v>0</v>
      </c>
      <c r="AR109">
        <v>0</v>
      </c>
      <c r="AS109">
        <v>0</v>
      </c>
      <c r="AT109">
        <v>0</v>
      </c>
      <c r="AU109">
        <v>0</v>
      </c>
      <c r="AV109">
        <v>0</v>
      </c>
      <c r="AW109">
        <v>0</v>
      </c>
      <c r="AX109">
        <v>0</v>
      </c>
      <c r="AY109">
        <v>0</v>
      </c>
      <c r="AZ109">
        <v>0</v>
      </c>
      <c r="BA109">
        <v>0</v>
      </c>
      <c r="BB109">
        <v>0</v>
      </c>
      <c r="BC109">
        <v>0</v>
      </c>
      <c r="BD109">
        <v>0.1143</v>
      </c>
      <c r="BE109">
        <v>0</v>
      </c>
      <c r="BF109">
        <v>0</v>
      </c>
      <c r="BG109">
        <v>0</v>
      </c>
      <c r="BH109">
        <v>0</v>
      </c>
      <c r="BI109">
        <v>0</v>
      </c>
      <c r="BJ109">
        <v>0</v>
      </c>
      <c r="BK109">
        <v>0</v>
      </c>
      <c r="BL109">
        <v>0</v>
      </c>
      <c r="BM109">
        <v>0</v>
      </c>
      <c r="BN109">
        <v>0</v>
      </c>
      <c r="BO109">
        <v>0</v>
      </c>
      <c r="BP109">
        <v>0</v>
      </c>
      <c r="BQ109">
        <v>0</v>
      </c>
      <c r="BR109">
        <v>1.4999999999999999E-2</v>
      </c>
      <c r="BS109">
        <v>0</v>
      </c>
      <c r="BT109">
        <v>0</v>
      </c>
      <c r="BU109">
        <v>0</v>
      </c>
      <c r="BV109">
        <v>0</v>
      </c>
      <c r="BW109">
        <v>0</v>
      </c>
      <c r="BX109">
        <v>81.599999999999994</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1</v>
      </c>
      <c r="FS109">
        <v>0</v>
      </c>
      <c r="FT109">
        <v>0</v>
      </c>
      <c r="FU109">
        <v>0</v>
      </c>
      <c r="FV109">
        <v>0</v>
      </c>
      <c r="FW109">
        <v>0</v>
      </c>
      <c r="FX109">
        <v>0</v>
      </c>
      <c r="FY109">
        <v>4.4594811006005424</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0.34899999999999998</v>
      </c>
      <c r="GV109">
        <v>0</v>
      </c>
      <c r="GW109">
        <v>0</v>
      </c>
      <c r="GX109">
        <v>0</v>
      </c>
      <c r="GY109">
        <v>0</v>
      </c>
      <c r="GZ109">
        <v>0</v>
      </c>
      <c r="HA109">
        <v>0</v>
      </c>
      <c r="HB109">
        <v>0</v>
      </c>
      <c r="HC109">
        <v>0</v>
      </c>
      <c r="HD109">
        <v>0</v>
      </c>
      <c r="HE109">
        <v>0</v>
      </c>
      <c r="HF109">
        <v>0</v>
      </c>
      <c r="HG109">
        <v>0</v>
      </c>
      <c r="HH109">
        <v>0</v>
      </c>
      <c r="HI109">
        <v>1.4999999999999999E-2</v>
      </c>
      <c r="HJ109">
        <v>0</v>
      </c>
      <c r="HK109">
        <v>0</v>
      </c>
      <c r="HL109">
        <v>0</v>
      </c>
      <c r="HM109">
        <v>0</v>
      </c>
      <c r="HN109">
        <v>0</v>
      </c>
      <c r="HO109">
        <v>81.599999999999994</v>
      </c>
      <c r="HP109">
        <v>0</v>
      </c>
      <c r="HQ109">
        <v>0</v>
      </c>
      <c r="HR109">
        <v>0</v>
      </c>
      <c r="HS109">
        <v>0</v>
      </c>
      <c r="HT109">
        <v>0</v>
      </c>
      <c r="HU109">
        <v>0</v>
      </c>
      <c r="HV109">
        <v>0</v>
      </c>
      <c r="HW109">
        <v>0</v>
      </c>
      <c r="HX109">
        <v>0</v>
      </c>
      <c r="HY109">
        <v>0</v>
      </c>
      <c r="HZ109">
        <v>0</v>
      </c>
      <c r="IA109">
        <v>0</v>
      </c>
      <c r="IB109">
        <v>0</v>
      </c>
      <c r="IC109">
        <v>0</v>
      </c>
      <c r="ID109">
        <v>0</v>
      </c>
      <c r="IE109">
        <v>0</v>
      </c>
      <c r="IF109">
        <v>0</v>
      </c>
      <c r="IG109">
        <v>0</v>
      </c>
      <c r="IH109">
        <v>0</v>
      </c>
      <c r="II109">
        <v>0</v>
      </c>
      <c r="IJ109">
        <v>0</v>
      </c>
      <c r="IK109">
        <v>0</v>
      </c>
      <c r="IL109">
        <v>0</v>
      </c>
      <c r="IM109">
        <v>0</v>
      </c>
      <c r="IN109">
        <v>0</v>
      </c>
      <c r="IO109">
        <v>0</v>
      </c>
      <c r="IP109">
        <v>0</v>
      </c>
      <c r="IQ109">
        <v>0</v>
      </c>
      <c r="IR109">
        <v>0</v>
      </c>
      <c r="IS109">
        <v>0</v>
      </c>
      <c r="IT109">
        <v>0</v>
      </c>
      <c r="IU109">
        <v>0</v>
      </c>
      <c r="IV109">
        <v>0</v>
      </c>
      <c r="IW109">
        <v>0</v>
      </c>
      <c r="IX109">
        <v>0</v>
      </c>
      <c r="IY109">
        <v>0</v>
      </c>
      <c r="IZ109">
        <v>0</v>
      </c>
      <c r="JA109">
        <v>0</v>
      </c>
      <c r="JB109">
        <v>0</v>
      </c>
      <c r="JC109">
        <v>0</v>
      </c>
      <c r="JD109">
        <v>0</v>
      </c>
      <c r="JE109">
        <v>0</v>
      </c>
      <c r="JF109">
        <v>0</v>
      </c>
      <c r="JG109">
        <v>0</v>
      </c>
      <c r="JH109">
        <v>0</v>
      </c>
      <c r="JI109">
        <v>0</v>
      </c>
      <c r="JJ109">
        <v>0</v>
      </c>
      <c r="JK109">
        <v>0</v>
      </c>
      <c r="JL109">
        <v>0</v>
      </c>
      <c r="JM109">
        <v>0</v>
      </c>
      <c r="JN109">
        <v>0</v>
      </c>
      <c r="JO109">
        <v>0</v>
      </c>
      <c r="JP109">
        <v>0</v>
      </c>
      <c r="JQ109">
        <v>0</v>
      </c>
      <c r="JR109">
        <v>0</v>
      </c>
      <c r="JS109">
        <v>0</v>
      </c>
      <c r="JT109">
        <v>0</v>
      </c>
      <c r="JU109">
        <v>0</v>
      </c>
      <c r="JV109">
        <v>0</v>
      </c>
      <c r="JW109">
        <v>0</v>
      </c>
      <c r="JX109">
        <v>0</v>
      </c>
      <c r="JY109">
        <v>0</v>
      </c>
      <c r="JZ109">
        <v>0</v>
      </c>
      <c r="KA109">
        <v>0</v>
      </c>
      <c r="KB109">
        <v>0</v>
      </c>
      <c r="KC109">
        <v>0</v>
      </c>
      <c r="KD109">
        <v>0</v>
      </c>
      <c r="KE109">
        <v>0</v>
      </c>
      <c r="KF109">
        <v>0</v>
      </c>
      <c r="KG109">
        <v>0</v>
      </c>
      <c r="KH109">
        <v>0</v>
      </c>
      <c r="KI109">
        <v>0</v>
      </c>
      <c r="KJ109">
        <v>0</v>
      </c>
      <c r="KK109">
        <v>0</v>
      </c>
      <c r="KL109">
        <v>0</v>
      </c>
      <c r="KM109">
        <v>0</v>
      </c>
      <c r="KN109">
        <v>0</v>
      </c>
      <c r="KO109">
        <v>0</v>
      </c>
      <c r="KP109">
        <v>0</v>
      </c>
      <c r="KQ109">
        <v>0</v>
      </c>
      <c r="KR109">
        <v>0</v>
      </c>
      <c r="KS109">
        <v>0</v>
      </c>
      <c r="KT109">
        <v>0</v>
      </c>
      <c r="KU109">
        <v>0</v>
      </c>
      <c r="KV109">
        <v>0</v>
      </c>
      <c r="KW109">
        <v>0</v>
      </c>
      <c r="KX109">
        <v>0</v>
      </c>
      <c r="KY109">
        <v>0</v>
      </c>
      <c r="KZ109">
        <v>0</v>
      </c>
      <c r="LA109">
        <v>0</v>
      </c>
      <c r="LB109">
        <v>0</v>
      </c>
      <c r="LC109">
        <v>0</v>
      </c>
      <c r="LD109">
        <v>0</v>
      </c>
      <c r="LE109">
        <v>0</v>
      </c>
      <c r="LF109">
        <v>0</v>
      </c>
      <c r="LG109">
        <v>0</v>
      </c>
      <c r="LH109">
        <v>0</v>
      </c>
      <c r="LI109">
        <v>0.9365</v>
      </c>
      <c r="LJ109">
        <v>0.79205263079265353</v>
      </c>
      <c r="LK109">
        <v>0</v>
      </c>
      <c r="LL109">
        <v>0</v>
      </c>
      <c r="LM109">
        <v>1</v>
      </c>
      <c r="LN109">
        <v>0.95</v>
      </c>
      <c r="LO109">
        <v>0</v>
      </c>
      <c r="LP109">
        <v>1</v>
      </c>
      <c r="LQ109">
        <v>0.78</v>
      </c>
      <c r="LR109">
        <v>0</v>
      </c>
      <c r="LS109">
        <v>8.4507042253521125E-2</v>
      </c>
      <c r="LT109">
        <v>0</v>
      </c>
    </row>
    <row r="110" spans="1:332" ht="15" customHeight="1">
      <c r="A110" t="str">
        <v>CDM AMS II.G</v>
      </c>
      <c r="B110" t="str">
        <v>AMS II.G. ver. 12</v>
      </c>
      <c r="C110">
        <v>9956</v>
      </c>
      <c r="D110" t="str">
        <v>PoA 9956 CPA40</v>
      </c>
      <c r="E110" t="str">
        <v>MR3</v>
      </c>
      <c r="F110" t="str">
        <v>Domestic (2020)</v>
      </c>
      <c r="G110">
        <v>8728</v>
      </c>
      <c r="H110" t="str">
        <v>firewood</v>
      </c>
      <c r="I110">
        <v>8728</v>
      </c>
      <c r="J110">
        <v>0.9315828797096809</v>
      </c>
      <c r="K110">
        <v>0</v>
      </c>
      <c r="L110" t="str">
        <v>cdm_imp_firewood</v>
      </c>
      <c r="M110">
        <v>1</v>
      </c>
      <c r="N110" t="str">
        <v>Sub-Saharan Africa</v>
      </c>
      <c r="O110" t="str">
        <v>Uganda</v>
      </c>
      <c r="P110" t="str">
        <v>Uganda tot</v>
      </c>
      <c r="Q110">
        <v>4.9000000000000004</v>
      </c>
      <c r="R110">
        <v>0.82</v>
      </c>
      <c r="S110">
        <v>0</v>
      </c>
      <c r="T110">
        <v>0.35</v>
      </c>
      <c r="U110">
        <v>9369</v>
      </c>
      <c r="V110">
        <v>0</v>
      </c>
      <c r="W110">
        <v>153</v>
      </c>
      <c r="X110">
        <v>0</v>
      </c>
      <c r="Y110">
        <v>1433457</v>
      </c>
      <c r="Z110">
        <v>1</v>
      </c>
      <c r="AA110">
        <v>0</v>
      </c>
      <c r="AB110">
        <v>0</v>
      </c>
      <c r="AC110">
        <v>0</v>
      </c>
      <c r="AD110">
        <v>0</v>
      </c>
      <c r="AE110">
        <v>0</v>
      </c>
      <c r="AF110">
        <v>0</v>
      </c>
      <c r="AG110">
        <v>0</v>
      </c>
      <c r="AH110">
        <v>0</v>
      </c>
      <c r="AI110">
        <v>0</v>
      </c>
      <c r="AJ110">
        <v>0</v>
      </c>
      <c r="AK110">
        <v>0</v>
      </c>
      <c r="AL110">
        <v>0</v>
      </c>
      <c r="AM110">
        <v>0</v>
      </c>
      <c r="AN110">
        <v>13.616438356164384</v>
      </c>
      <c r="AO110">
        <v>0</v>
      </c>
      <c r="AP110">
        <v>0</v>
      </c>
      <c r="AQ110">
        <v>0</v>
      </c>
      <c r="AR110">
        <v>0</v>
      </c>
      <c r="AS110">
        <v>0</v>
      </c>
      <c r="AT110">
        <v>0</v>
      </c>
      <c r="AU110">
        <v>0</v>
      </c>
      <c r="AV110">
        <v>0</v>
      </c>
      <c r="AW110">
        <v>0</v>
      </c>
      <c r="AX110">
        <v>0</v>
      </c>
      <c r="AY110">
        <v>0</v>
      </c>
      <c r="AZ110">
        <v>0</v>
      </c>
      <c r="BA110">
        <v>0</v>
      </c>
      <c r="BB110">
        <v>0</v>
      </c>
      <c r="BC110">
        <v>0</v>
      </c>
      <c r="BD110">
        <v>0.1143</v>
      </c>
      <c r="BE110">
        <v>0</v>
      </c>
      <c r="BF110">
        <v>0</v>
      </c>
      <c r="BG110">
        <v>0</v>
      </c>
      <c r="BH110">
        <v>0</v>
      </c>
      <c r="BI110">
        <v>0</v>
      </c>
      <c r="BJ110">
        <v>0</v>
      </c>
      <c r="BK110">
        <v>0</v>
      </c>
      <c r="BL110">
        <v>0</v>
      </c>
      <c r="BM110">
        <v>0</v>
      </c>
      <c r="BN110">
        <v>0</v>
      </c>
      <c r="BO110">
        <v>0</v>
      </c>
      <c r="BP110">
        <v>0</v>
      </c>
      <c r="BQ110">
        <v>0</v>
      </c>
      <c r="BR110">
        <v>1.4999999999999999E-2</v>
      </c>
      <c r="BS110">
        <v>0</v>
      </c>
      <c r="BT110">
        <v>0</v>
      </c>
      <c r="BU110">
        <v>0</v>
      </c>
      <c r="BV110">
        <v>0</v>
      </c>
      <c r="BW110">
        <v>0</v>
      </c>
      <c r="BX110">
        <v>81.599999999999994</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1</v>
      </c>
      <c r="FS110">
        <v>0</v>
      </c>
      <c r="FT110">
        <v>0</v>
      </c>
      <c r="FU110">
        <v>0</v>
      </c>
      <c r="FV110">
        <v>0</v>
      </c>
      <c r="FW110">
        <v>0</v>
      </c>
      <c r="FX110">
        <v>0</v>
      </c>
      <c r="FY110">
        <v>4.4594811006005424</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0.34899999999999998</v>
      </c>
      <c r="GV110">
        <v>0</v>
      </c>
      <c r="GW110">
        <v>0</v>
      </c>
      <c r="GX110">
        <v>0</v>
      </c>
      <c r="GY110">
        <v>0</v>
      </c>
      <c r="GZ110">
        <v>0</v>
      </c>
      <c r="HA110">
        <v>0</v>
      </c>
      <c r="HB110">
        <v>0</v>
      </c>
      <c r="HC110">
        <v>0</v>
      </c>
      <c r="HD110">
        <v>0</v>
      </c>
      <c r="HE110">
        <v>0</v>
      </c>
      <c r="HF110">
        <v>0</v>
      </c>
      <c r="HG110">
        <v>0</v>
      </c>
      <c r="HH110">
        <v>0</v>
      </c>
      <c r="HI110">
        <v>1.4999999999999999E-2</v>
      </c>
      <c r="HJ110">
        <v>0</v>
      </c>
      <c r="HK110">
        <v>0</v>
      </c>
      <c r="HL110">
        <v>0</v>
      </c>
      <c r="HM110">
        <v>0</v>
      </c>
      <c r="HN110">
        <v>0</v>
      </c>
      <c r="HO110">
        <v>81.599999999999994</v>
      </c>
      <c r="HP110">
        <v>0</v>
      </c>
      <c r="HQ110">
        <v>0</v>
      </c>
      <c r="HR110">
        <v>0</v>
      </c>
      <c r="HS110">
        <v>0</v>
      </c>
      <c r="HT110">
        <v>0</v>
      </c>
      <c r="HU110">
        <v>0</v>
      </c>
      <c r="HV110">
        <v>0</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0</v>
      </c>
      <c r="JX110">
        <v>0</v>
      </c>
      <c r="JY110">
        <v>0</v>
      </c>
      <c r="JZ110">
        <v>0</v>
      </c>
      <c r="KA110">
        <v>0</v>
      </c>
      <c r="KB110">
        <v>0</v>
      </c>
      <c r="KC110">
        <v>0</v>
      </c>
      <c r="KD110">
        <v>0</v>
      </c>
      <c r="KE110">
        <v>0</v>
      </c>
      <c r="KF110">
        <v>0</v>
      </c>
      <c r="KG110">
        <v>0</v>
      </c>
      <c r="KH110">
        <v>0</v>
      </c>
      <c r="KI110">
        <v>0</v>
      </c>
      <c r="KJ110">
        <v>0</v>
      </c>
      <c r="KK110">
        <v>0</v>
      </c>
      <c r="KL110">
        <v>0</v>
      </c>
      <c r="KM110">
        <v>0</v>
      </c>
      <c r="KN110">
        <v>0</v>
      </c>
      <c r="KO110">
        <v>0</v>
      </c>
      <c r="KP110">
        <v>0</v>
      </c>
      <c r="KQ110">
        <v>0</v>
      </c>
      <c r="KR110">
        <v>0</v>
      </c>
      <c r="KS110">
        <v>0</v>
      </c>
      <c r="KT110">
        <v>0</v>
      </c>
      <c r="KU110">
        <v>0</v>
      </c>
      <c r="KV110">
        <v>0</v>
      </c>
      <c r="KW110">
        <v>0</v>
      </c>
      <c r="KX110">
        <v>0</v>
      </c>
      <c r="KY110">
        <v>0</v>
      </c>
      <c r="KZ110">
        <v>0</v>
      </c>
      <c r="LA110">
        <v>0</v>
      </c>
      <c r="LB110">
        <v>0</v>
      </c>
      <c r="LC110">
        <v>0</v>
      </c>
      <c r="LD110">
        <v>0</v>
      </c>
      <c r="LE110">
        <v>0</v>
      </c>
      <c r="LF110">
        <v>0</v>
      </c>
      <c r="LG110">
        <v>0</v>
      </c>
      <c r="LH110">
        <v>0</v>
      </c>
      <c r="LI110">
        <v>0.9365</v>
      </c>
      <c r="LJ110">
        <v>0.81352079378923536</v>
      </c>
      <c r="LK110">
        <v>0</v>
      </c>
      <c r="LL110">
        <v>0</v>
      </c>
      <c r="LM110">
        <v>1</v>
      </c>
      <c r="LN110">
        <v>0.95</v>
      </c>
      <c r="LO110">
        <v>0</v>
      </c>
      <c r="LP110">
        <v>1</v>
      </c>
      <c r="LQ110">
        <v>0.78</v>
      </c>
      <c r="LR110">
        <v>0</v>
      </c>
      <c r="LS110">
        <v>8.4507042253521125E-2</v>
      </c>
      <c r="LT110">
        <v>0</v>
      </c>
    </row>
    <row r="111" spans="1:332" ht="15" customHeight="1">
      <c r="A111" t="str">
        <v>CDM AMS II.G</v>
      </c>
      <c r="B111" t="str">
        <v>AMS II.G. ver. 12</v>
      </c>
      <c r="C111">
        <v>9956</v>
      </c>
      <c r="D111" t="str">
        <v>PoA 9956 CPA39</v>
      </c>
      <c r="E111" t="str">
        <v>MR3</v>
      </c>
      <c r="F111" t="str">
        <v>Domestic (2020)</v>
      </c>
      <c r="G111">
        <v>9005</v>
      </c>
      <c r="H111" t="str">
        <v>firewood</v>
      </c>
      <c r="I111">
        <v>9005</v>
      </c>
      <c r="J111">
        <v>0.96114846835307932</v>
      </c>
      <c r="K111">
        <v>0</v>
      </c>
      <c r="L111" t="str">
        <v>cdm_imp_firewood</v>
      </c>
      <c r="M111">
        <v>1</v>
      </c>
      <c r="N111" t="str">
        <v>Sub-Saharan Africa</v>
      </c>
      <c r="O111" t="str">
        <v>Uganda</v>
      </c>
      <c r="P111" t="str">
        <v>Uganda tot</v>
      </c>
      <c r="Q111">
        <v>4.9000000000000004</v>
      </c>
      <c r="R111">
        <v>0.82</v>
      </c>
      <c r="S111">
        <v>0</v>
      </c>
      <c r="T111">
        <v>0.35</v>
      </c>
      <c r="U111">
        <v>9369</v>
      </c>
      <c r="V111">
        <v>0</v>
      </c>
      <c r="W111">
        <v>153</v>
      </c>
      <c r="X111">
        <v>0</v>
      </c>
      <c r="Y111">
        <v>1433457</v>
      </c>
      <c r="Z111">
        <v>1</v>
      </c>
      <c r="AA111">
        <v>0</v>
      </c>
      <c r="AB111">
        <v>0</v>
      </c>
      <c r="AC111">
        <v>0</v>
      </c>
      <c r="AD111">
        <v>0</v>
      </c>
      <c r="AE111">
        <v>0</v>
      </c>
      <c r="AF111">
        <v>0</v>
      </c>
      <c r="AG111">
        <v>0</v>
      </c>
      <c r="AH111">
        <v>0</v>
      </c>
      <c r="AI111">
        <v>0</v>
      </c>
      <c r="AJ111">
        <v>0</v>
      </c>
      <c r="AK111">
        <v>0</v>
      </c>
      <c r="AL111">
        <v>0</v>
      </c>
      <c r="AM111">
        <v>0</v>
      </c>
      <c r="AN111">
        <v>13.616438356164384</v>
      </c>
      <c r="AO111">
        <v>0</v>
      </c>
      <c r="AP111">
        <v>0</v>
      </c>
      <c r="AQ111">
        <v>0</v>
      </c>
      <c r="AR111">
        <v>0</v>
      </c>
      <c r="AS111">
        <v>0</v>
      </c>
      <c r="AT111">
        <v>0</v>
      </c>
      <c r="AU111">
        <v>0</v>
      </c>
      <c r="AV111">
        <v>0</v>
      </c>
      <c r="AW111">
        <v>0</v>
      </c>
      <c r="AX111">
        <v>0</v>
      </c>
      <c r="AY111">
        <v>0</v>
      </c>
      <c r="AZ111">
        <v>0</v>
      </c>
      <c r="BA111">
        <v>0</v>
      </c>
      <c r="BB111">
        <v>0</v>
      </c>
      <c r="BC111">
        <v>0</v>
      </c>
      <c r="BD111">
        <v>0.1143</v>
      </c>
      <c r="BE111">
        <v>0</v>
      </c>
      <c r="BF111">
        <v>0</v>
      </c>
      <c r="BG111">
        <v>0</v>
      </c>
      <c r="BH111">
        <v>0</v>
      </c>
      <c r="BI111">
        <v>0</v>
      </c>
      <c r="BJ111">
        <v>0</v>
      </c>
      <c r="BK111">
        <v>0</v>
      </c>
      <c r="BL111">
        <v>0</v>
      </c>
      <c r="BM111">
        <v>0</v>
      </c>
      <c r="BN111">
        <v>0</v>
      </c>
      <c r="BO111">
        <v>0</v>
      </c>
      <c r="BP111">
        <v>0</v>
      </c>
      <c r="BQ111">
        <v>0</v>
      </c>
      <c r="BR111">
        <v>1.4999999999999999E-2</v>
      </c>
      <c r="BS111">
        <v>0</v>
      </c>
      <c r="BT111">
        <v>0</v>
      </c>
      <c r="BU111">
        <v>0</v>
      </c>
      <c r="BV111">
        <v>0</v>
      </c>
      <c r="BW111">
        <v>0</v>
      </c>
      <c r="BX111">
        <v>81.599999999999994</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1</v>
      </c>
      <c r="FS111">
        <v>0</v>
      </c>
      <c r="FT111">
        <v>0</v>
      </c>
      <c r="FU111">
        <v>0</v>
      </c>
      <c r="FV111">
        <v>0</v>
      </c>
      <c r="FW111">
        <v>0</v>
      </c>
      <c r="FX111">
        <v>0</v>
      </c>
      <c r="FY111">
        <v>4.4594811006005424</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0.34899999999999998</v>
      </c>
      <c r="GV111">
        <v>0</v>
      </c>
      <c r="GW111">
        <v>0</v>
      </c>
      <c r="GX111">
        <v>0</v>
      </c>
      <c r="GY111">
        <v>0</v>
      </c>
      <c r="GZ111">
        <v>0</v>
      </c>
      <c r="HA111">
        <v>0</v>
      </c>
      <c r="HB111">
        <v>0</v>
      </c>
      <c r="HC111">
        <v>0</v>
      </c>
      <c r="HD111">
        <v>0</v>
      </c>
      <c r="HE111">
        <v>0</v>
      </c>
      <c r="HF111">
        <v>0</v>
      </c>
      <c r="HG111">
        <v>0</v>
      </c>
      <c r="HH111">
        <v>0</v>
      </c>
      <c r="HI111">
        <v>1.4999999999999999E-2</v>
      </c>
      <c r="HJ111">
        <v>0</v>
      </c>
      <c r="HK111">
        <v>0</v>
      </c>
      <c r="HL111">
        <v>0</v>
      </c>
      <c r="HM111">
        <v>0</v>
      </c>
      <c r="HN111">
        <v>0</v>
      </c>
      <c r="HO111">
        <v>81.599999999999994</v>
      </c>
      <c r="HP111">
        <v>0</v>
      </c>
      <c r="HQ111">
        <v>0</v>
      </c>
      <c r="HR111">
        <v>0</v>
      </c>
      <c r="HS111">
        <v>0</v>
      </c>
      <c r="HT111">
        <v>0</v>
      </c>
      <c r="HU111">
        <v>0</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0</v>
      </c>
      <c r="IP111">
        <v>0</v>
      </c>
      <c r="IQ111">
        <v>0</v>
      </c>
      <c r="IR111">
        <v>0</v>
      </c>
      <c r="IS111">
        <v>0</v>
      </c>
      <c r="IT111">
        <v>0</v>
      </c>
      <c r="IU111">
        <v>0</v>
      </c>
      <c r="IV111">
        <v>0</v>
      </c>
      <c r="IW111">
        <v>0</v>
      </c>
      <c r="IX111">
        <v>0</v>
      </c>
      <c r="IY111">
        <v>0</v>
      </c>
      <c r="IZ111">
        <v>0</v>
      </c>
      <c r="JA111">
        <v>0</v>
      </c>
      <c r="JB111">
        <v>0</v>
      </c>
      <c r="JC111">
        <v>0</v>
      </c>
      <c r="JD111">
        <v>0</v>
      </c>
      <c r="JE111">
        <v>0</v>
      </c>
      <c r="JF111">
        <v>0</v>
      </c>
      <c r="JG111">
        <v>0</v>
      </c>
      <c r="JH111">
        <v>0</v>
      </c>
      <c r="JI111">
        <v>0</v>
      </c>
      <c r="JJ111">
        <v>0</v>
      </c>
      <c r="JK111">
        <v>0</v>
      </c>
      <c r="JL111">
        <v>0</v>
      </c>
      <c r="JM111">
        <v>0</v>
      </c>
      <c r="JN111">
        <v>0</v>
      </c>
      <c r="JO111">
        <v>0</v>
      </c>
      <c r="JP111">
        <v>0</v>
      </c>
      <c r="JQ111">
        <v>0</v>
      </c>
      <c r="JR111">
        <v>0</v>
      </c>
      <c r="JS111">
        <v>0</v>
      </c>
      <c r="JT111">
        <v>0</v>
      </c>
      <c r="JU111">
        <v>0</v>
      </c>
      <c r="JV111">
        <v>0</v>
      </c>
      <c r="JW111">
        <v>0</v>
      </c>
      <c r="JX111">
        <v>0</v>
      </c>
      <c r="JY111">
        <v>0</v>
      </c>
      <c r="JZ111">
        <v>0</v>
      </c>
      <c r="KA111">
        <v>0</v>
      </c>
      <c r="KB111">
        <v>0</v>
      </c>
      <c r="KC111">
        <v>0</v>
      </c>
      <c r="KD111">
        <v>0</v>
      </c>
      <c r="KE111">
        <v>0</v>
      </c>
      <c r="KF111">
        <v>0</v>
      </c>
      <c r="KG111">
        <v>0</v>
      </c>
      <c r="KH111">
        <v>0</v>
      </c>
      <c r="KI111">
        <v>0</v>
      </c>
      <c r="KJ111">
        <v>0</v>
      </c>
      <c r="KK111">
        <v>0</v>
      </c>
      <c r="KL111">
        <v>0</v>
      </c>
      <c r="KM111">
        <v>0</v>
      </c>
      <c r="KN111">
        <v>0</v>
      </c>
      <c r="KO111">
        <v>0</v>
      </c>
      <c r="KP111">
        <v>0</v>
      </c>
      <c r="KQ111">
        <v>0</v>
      </c>
      <c r="KR111">
        <v>0</v>
      </c>
      <c r="KS111">
        <v>0</v>
      </c>
      <c r="KT111">
        <v>0</v>
      </c>
      <c r="KU111">
        <v>0</v>
      </c>
      <c r="KV111">
        <v>0</v>
      </c>
      <c r="KW111">
        <v>0</v>
      </c>
      <c r="KX111">
        <v>0</v>
      </c>
      <c r="KY111">
        <v>0</v>
      </c>
      <c r="KZ111">
        <v>0</v>
      </c>
      <c r="LA111">
        <v>0</v>
      </c>
      <c r="LB111">
        <v>0</v>
      </c>
      <c r="LC111">
        <v>0</v>
      </c>
      <c r="LD111">
        <v>0</v>
      </c>
      <c r="LE111">
        <v>0</v>
      </c>
      <c r="LF111">
        <v>0</v>
      </c>
      <c r="LG111">
        <v>0</v>
      </c>
      <c r="LH111">
        <v>0</v>
      </c>
      <c r="LI111">
        <v>0.9365</v>
      </c>
      <c r="LJ111">
        <v>0.83935869985994771</v>
      </c>
      <c r="LK111">
        <v>0</v>
      </c>
      <c r="LL111">
        <v>0</v>
      </c>
      <c r="LM111">
        <v>1</v>
      </c>
      <c r="LN111">
        <v>0.95</v>
      </c>
      <c r="LO111">
        <v>0</v>
      </c>
      <c r="LP111">
        <v>1</v>
      </c>
      <c r="LQ111">
        <v>0.78</v>
      </c>
      <c r="LR111">
        <v>0</v>
      </c>
      <c r="LS111">
        <v>8.4507042253521125E-2</v>
      </c>
      <c r="LT111">
        <v>0</v>
      </c>
    </row>
    <row r="112" spans="1:332" ht="15" customHeight="1">
      <c r="A112" t="str">
        <v>CDM AMS II.G</v>
      </c>
      <c r="B112" t="str">
        <v>AMS II.G. ver. 12</v>
      </c>
      <c r="C112">
        <v>9956</v>
      </c>
      <c r="D112" t="str">
        <v>PoA 9956 CPA38</v>
      </c>
      <c r="E112" t="str">
        <v>MR3</v>
      </c>
      <c r="F112" t="str">
        <v>Domestic (2020)</v>
      </c>
      <c r="G112">
        <v>9253</v>
      </c>
      <c r="H112" t="str">
        <v>firewood</v>
      </c>
      <c r="I112">
        <v>9253</v>
      </c>
      <c r="J112">
        <v>0.98761874266197036</v>
      </c>
      <c r="K112">
        <v>0</v>
      </c>
      <c r="L112" t="str">
        <v>cdm_imp_firewood</v>
      </c>
      <c r="M112">
        <v>1</v>
      </c>
      <c r="N112" t="str">
        <v>Sub-Saharan Africa</v>
      </c>
      <c r="O112" t="str">
        <v>Uganda</v>
      </c>
      <c r="P112" t="str">
        <v>Uganda tot</v>
      </c>
      <c r="Q112">
        <v>4.9000000000000004</v>
      </c>
      <c r="R112">
        <v>0.82</v>
      </c>
      <c r="S112">
        <v>0</v>
      </c>
      <c r="T112">
        <v>0.35</v>
      </c>
      <c r="U112">
        <v>9369</v>
      </c>
      <c r="V112">
        <v>0</v>
      </c>
      <c r="W112">
        <v>153</v>
      </c>
      <c r="X112">
        <v>0</v>
      </c>
      <c r="Y112">
        <v>1433457</v>
      </c>
      <c r="Z112">
        <v>1</v>
      </c>
      <c r="AA112">
        <v>0</v>
      </c>
      <c r="AB112">
        <v>0</v>
      </c>
      <c r="AC112">
        <v>0</v>
      </c>
      <c r="AD112">
        <v>0</v>
      </c>
      <c r="AE112">
        <v>0</v>
      </c>
      <c r="AF112">
        <v>0</v>
      </c>
      <c r="AG112">
        <v>0</v>
      </c>
      <c r="AH112">
        <v>0</v>
      </c>
      <c r="AI112">
        <v>0</v>
      </c>
      <c r="AJ112">
        <v>0</v>
      </c>
      <c r="AK112">
        <v>0</v>
      </c>
      <c r="AL112">
        <v>0</v>
      </c>
      <c r="AM112">
        <v>0</v>
      </c>
      <c r="AN112">
        <v>13.616438356164384</v>
      </c>
      <c r="AO112">
        <v>0</v>
      </c>
      <c r="AP112">
        <v>0</v>
      </c>
      <c r="AQ112">
        <v>0</v>
      </c>
      <c r="AR112">
        <v>0</v>
      </c>
      <c r="AS112">
        <v>0</v>
      </c>
      <c r="AT112">
        <v>0</v>
      </c>
      <c r="AU112">
        <v>0</v>
      </c>
      <c r="AV112">
        <v>0</v>
      </c>
      <c r="AW112">
        <v>0</v>
      </c>
      <c r="AX112">
        <v>0</v>
      </c>
      <c r="AY112">
        <v>0</v>
      </c>
      <c r="AZ112">
        <v>0</v>
      </c>
      <c r="BA112">
        <v>0</v>
      </c>
      <c r="BB112">
        <v>0</v>
      </c>
      <c r="BC112">
        <v>0</v>
      </c>
      <c r="BD112">
        <v>0.1143</v>
      </c>
      <c r="BE112">
        <v>0</v>
      </c>
      <c r="BF112">
        <v>0</v>
      </c>
      <c r="BG112">
        <v>0</v>
      </c>
      <c r="BH112">
        <v>0</v>
      </c>
      <c r="BI112">
        <v>0</v>
      </c>
      <c r="BJ112">
        <v>0</v>
      </c>
      <c r="BK112">
        <v>0</v>
      </c>
      <c r="BL112">
        <v>0</v>
      </c>
      <c r="BM112">
        <v>0</v>
      </c>
      <c r="BN112">
        <v>0</v>
      </c>
      <c r="BO112">
        <v>0</v>
      </c>
      <c r="BP112">
        <v>0</v>
      </c>
      <c r="BQ112">
        <v>0</v>
      </c>
      <c r="BR112">
        <v>1.4999999999999999E-2</v>
      </c>
      <c r="BS112">
        <v>0</v>
      </c>
      <c r="BT112">
        <v>0</v>
      </c>
      <c r="BU112">
        <v>0</v>
      </c>
      <c r="BV112">
        <v>0</v>
      </c>
      <c r="BW112">
        <v>0</v>
      </c>
      <c r="BX112">
        <v>81.599999999999994</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1</v>
      </c>
      <c r="FS112">
        <v>0</v>
      </c>
      <c r="FT112">
        <v>0</v>
      </c>
      <c r="FU112">
        <v>0</v>
      </c>
      <c r="FV112">
        <v>0</v>
      </c>
      <c r="FW112">
        <v>0</v>
      </c>
      <c r="FX112">
        <v>0</v>
      </c>
      <c r="FY112">
        <v>4.4594811006005424</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0.34899999999999998</v>
      </c>
      <c r="GV112">
        <v>0</v>
      </c>
      <c r="GW112">
        <v>0</v>
      </c>
      <c r="GX112">
        <v>0</v>
      </c>
      <c r="GY112">
        <v>0</v>
      </c>
      <c r="GZ112">
        <v>0</v>
      </c>
      <c r="HA112">
        <v>0</v>
      </c>
      <c r="HB112">
        <v>0</v>
      </c>
      <c r="HC112">
        <v>0</v>
      </c>
      <c r="HD112">
        <v>0</v>
      </c>
      <c r="HE112">
        <v>0</v>
      </c>
      <c r="HF112">
        <v>0</v>
      </c>
      <c r="HG112">
        <v>0</v>
      </c>
      <c r="HH112">
        <v>0</v>
      </c>
      <c r="HI112">
        <v>1.4999999999999999E-2</v>
      </c>
      <c r="HJ112">
        <v>0</v>
      </c>
      <c r="HK112">
        <v>0</v>
      </c>
      <c r="HL112">
        <v>0</v>
      </c>
      <c r="HM112">
        <v>0</v>
      </c>
      <c r="HN112">
        <v>0</v>
      </c>
      <c r="HO112">
        <v>81.599999999999994</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0</v>
      </c>
      <c r="JI112">
        <v>0</v>
      </c>
      <c r="JJ112">
        <v>0</v>
      </c>
      <c r="JK112">
        <v>0</v>
      </c>
      <c r="JL112">
        <v>0</v>
      </c>
      <c r="JM112">
        <v>0</v>
      </c>
      <c r="JN112">
        <v>0</v>
      </c>
      <c r="JO112">
        <v>0</v>
      </c>
      <c r="JP112">
        <v>0</v>
      </c>
      <c r="JQ112">
        <v>0</v>
      </c>
      <c r="JR112">
        <v>0</v>
      </c>
      <c r="JS112">
        <v>0</v>
      </c>
      <c r="JT112">
        <v>0</v>
      </c>
      <c r="JU112">
        <v>0</v>
      </c>
      <c r="JV112">
        <v>0</v>
      </c>
      <c r="JW112">
        <v>0</v>
      </c>
      <c r="JX112">
        <v>0</v>
      </c>
      <c r="JY112">
        <v>0</v>
      </c>
      <c r="JZ112">
        <v>0</v>
      </c>
      <c r="KA112">
        <v>0</v>
      </c>
      <c r="KB112">
        <v>0</v>
      </c>
      <c r="KC112">
        <v>0</v>
      </c>
      <c r="KD112">
        <v>0</v>
      </c>
      <c r="KE112">
        <v>0</v>
      </c>
      <c r="KF112">
        <v>0</v>
      </c>
      <c r="KG112">
        <v>0</v>
      </c>
      <c r="KH112">
        <v>0</v>
      </c>
      <c r="KI112">
        <v>0</v>
      </c>
      <c r="KJ112">
        <v>0</v>
      </c>
      <c r="KK112">
        <v>0</v>
      </c>
      <c r="KL112">
        <v>0</v>
      </c>
      <c r="KM112">
        <v>0</v>
      </c>
      <c r="KN112">
        <v>0</v>
      </c>
      <c r="KO112">
        <v>0</v>
      </c>
      <c r="KP112">
        <v>0</v>
      </c>
      <c r="KQ112">
        <v>0</v>
      </c>
      <c r="KR112">
        <v>0</v>
      </c>
      <c r="KS112">
        <v>0</v>
      </c>
      <c r="KT112">
        <v>0</v>
      </c>
      <c r="KU112">
        <v>0</v>
      </c>
      <c r="KV112">
        <v>0</v>
      </c>
      <c r="KW112">
        <v>0</v>
      </c>
      <c r="KX112">
        <v>0</v>
      </c>
      <c r="KY112">
        <v>0</v>
      </c>
      <c r="KZ112">
        <v>0</v>
      </c>
      <c r="LA112">
        <v>0</v>
      </c>
      <c r="LB112">
        <v>0</v>
      </c>
      <c r="LC112">
        <v>0</v>
      </c>
      <c r="LD112">
        <v>0</v>
      </c>
      <c r="LE112">
        <v>0</v>
      </c>
      <c r="LF112">
        <v>0</v>
      </c>
      <c r="LG112">
        <v>0</v>
      </c>
      <c r="LH112">
        <v>0</v>
      </c>
      <c r="LI112">
        <v>0.9365</v>
      </c>
      <c r="LJ112">
        <v>0.86241377321349011</v>
      </c>
      <c r="LK112">
        <v>0</v>
      </c>
      <c r="LL112">
        <v>0</v>
      </c>
      <c r="LM112">
        <v>1</v>
      </c>
      <c r="LN112">
        <v>0.95</v>
      </c>
      <c r="LO112">
        <v>0</v>
      </c>
      <c r="LP112">
        <v>1</v>
      </c>
      <c r="LQ112">
        <v>0.78</v>
      </c>
      <c r="LR112">
        <v>0</v>
      </c>
      <c r="LS112">
        <v>8.4507042253521125E-2</v>
      </c>
      <c r="LT112">
        <v>0</v>
      </c>
    </row>
    <row r="113" spans="1:332" ht="15" customHeight="1">
      <c r="A113" t="str">
        <v>CDM AMS II.G</v>
      </c>
      <c r="B113" t="str">
        <v>AMS II.G. ver. 12</v>
      </c>
      <c r="C113">
        <v>9956</v>
      </c>
      <c r="D113" t="str">
        <v>PoA 9956 CPA37</v>
      </c>
      <c r="E113" t="str">
        <v>MR3</v>
      </c>
      <c r="F113" t="str">
        <v>Domestic (2020)</v>
      </c>
      <c r="G113">
        <v>9368</v>
      </c>
      <c r="H113" t="str">
        <v>firewood</v>
      </c>
      <c r="I113">
        <v>9368</v>
      </c>
      <c r="J113">
        <v>0.99989326502294806</v>
      </c>
      <c r="K113">
        <v>0</v>
      </c>
      <c r="L113" t="str">
        <v>cdm_imp_firewood</v>
      </c>
      <c r="M113">
        <v>1</v>
      </c>
      <c r="N113" t="str">
        <v>Sub-Saharan Africa</v>
      </c>
      <c r="O113" t="str">
        <v>Uganda</v>
      </c>
      <c r="P113" t="str">
        <v>Uganda tot</v>
      </c>
      <c r="Q113">
        <v>4.9000000000000004</v>
      </c>
      <c r="R113">
        <v>0.82</v>
      </c>
      <c r="S113">
        <v>0</v>
      </c>
      <c r="T113">
        <v>0.35</v>
      </c>
      <c r="U113">
        <v>9369</v>
      </c>
      <c r="V113">
        <v>0</v>
      </c>
      <c r="W113">
        <v>153</v>
      </c>
      <c r="X113">
        <v>0</v>
      </c>
      <c r="Y113">
        <v>1433457</v>
      </c>
      <c r="Z113">
        <v>1</v>
      </c>
      <c r="AA113">
        <v>0</v>
      </c>
      <c r="AB113">
        <v>0</v>
      </c>
      <c r="AC113">
        <v>0</v>
      </c>
      <c r="AD113">
        <v>0</v>
      </c>
      <c r="AE113">
        <v>0</v>
      </c>
      <c r="AF113">
        <v>0</v>
      </c>
      <c r="AG113">
        <v>0</v>
      </c>
      <c r="AH113">
        <v>0</v>
      </c>
      <c r="AI113">
        <v>0</v>
      </c>
      <c r="AJ113">
        <v>0</v>
      </c>
      <c r="AK113">
        <v>0</v>
      </c>
      <c r="AL113">
        <v>0</v>
      </c>
      <c r="AM113">
        <v>0</v>
      </c>
      <c r="AN113">
        <v>13.616438356164384</v>
      </c>
      <c r="AO113">
        <v>0</v>
      </c>
      <c r="AP113">
        <v>0</v>
      </c>
      <c r="AQ113">
        <v>0</v>
      </c>
      <c r="AR113">
        <v>0</v>
      </c>
      <c r="AS113">
        <v>0</v>
      </c>
      <c r="AT113">
        <v>0</v>
      </c>
      <c r="AU113">
        <v>0</v>
      </c>
      <c r="AV113">
        <v>0</v>
      </c>
      <c r="AW113">
        <v>0</v>
      </c>
      <c r="AX113">
        <v>0</v>
      </c>
      <c r="AY113">
        <v>0</v>
      </c>
      <c r="AZ113">
        <v>0</v>
      </c>
      <c r="BA113">
        <v>0</v>
      </c>
      <c r="BB113">
        <v>0</v>
      </c>
      <c r="BC113">
        <v>0</v>
      </c>
      <c r="BD113">
        <v>0.1143</v>
      </c>
      <c r="BE113">
        <v>0</v>
      </c>
      <c r="BF113">
        <v>0</v>
      </c>
      <c r="BG113">
        <v>0</v>
      </c>
      <c r="BH113">
        <v>0</v>
      </c>
      <c r="BI113">
        <v>0</v>
      </c>
      <c r="BJ113">
        <v>0</v>
      </c>
      <c r="BK113">
        <v>0</v>
      </c>
      <c r="BL113">
        <v>0</v>
      </c>
      <c r="BM113">
        <v>0</v>
      </c>
      <c r="BN113">
        <v>0</v>
      </c>
      <c r="BO113">
        <v>0</v>
      </c>
      <c r="BP113">
        <v>0</v>
      </c>
      <c r="BQ113">
        <v>0</v>
      </c>
      <c r="BR113">
        <v>1.4999999999999999E-2</v>
      </c>
      <c r="BS113">
        <v>0</v>
      </c>
      <c r="BT113">
        <v>0</v>
      </c>
      <c r="BU113">
        <v>0</v>
      </c>
      <c r="BV113">
        <v>0</v>
      </c>
      <c r="BW113">
        <v>0</v>
      </c>
      <c r="BX113">
        <v>81.599999999999994</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1</v>
      </c>
      <c r="FS113">
        <v>0</v>
      </c>
      <c r="FT113">
        <v>0</v>
      </c>
      <c r="FU113">
        <v>0</v>
      </c>
      <c r="FV113">
        <v>0</v>
      </c>
      <c r="FW113">
        <v>0</v>
      </c>
      <c r="FX113">
        <v>0</v>
      </c>
      <c r="FY113">
        <v>4.4594811006005424</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0.34899999999999998</v>
      </c>
      <c r="GV113">
        <v>0</v>
      </c>
      <c r="GW113">
        <v>0</v>
      </c>
      <c r="GX113">
        <v>0</v>
      </c>
      <c r="GY113">
        <v>0</v>
      </c>
      <c r="GZ113">
        <v>0</v>
      </c>
      <c r="HA113">
        <v>0</v>
      </c>
      <c r="HB113">
        <v>0</v>
      </c>
      <c r="HC113">
        <v>0</v>
      </c>
      <c r="HD113">
        <v>0</v>
      </c>
      <c r="HE113">
        <v>0</v>
      </c>
      <c r="HF113">
        <v>0</v>
      </c>
      <c r="HG113">
        <v>0</v>
      </c>
      <c r="HH113">
        <v>0</v>
      </c>
      <c r="HI113">
        <v>1.4999999999999999E-2</v>
      </c>
      <c r="HJ113">
        <v>0</v>
      </c>
      <c r="HK113">
        <v>0</v>
      </c>
      <c r="HL113">
        <v>0</v>
      </c>
      <c r="HM113">
        <v>0</v>
      </c>
      <c r="HN113">
        <v>0</v>
      </c>
      <c r="HO113">
        <v>81.599999999999994</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c r="IU113">
        <v>0</v>
      </c>
      <c r="IV113">
        <v>0</v>
      </c>
      <c r="IW113">
        <v>0</v>
      </c>
      <c r="IX113">
        <v>0</v>
      </c>
      <c r="IY113">
        <v>0</v>
      </c>
      <c r="IZ113">
        <v>0</v>
      </c>
      <c r="JA113">
        <v>0</v>
      </c>
      <c r="JB113">
        <v>0</v>
      </c>
      <c r="JC113">
        <v>0</v>
      </c>
      <c r="JD113">
        <v>0</v>
      </c>
      <c r="JE113">
        <v>0</v>
      </c>
      <c r="JF113">
        <v>0</v>
      </c>
      <c r="JG113">
        <v>0</v>
      </c>
      <c r="JH113">
        <v>0</v>
      </c>
      <c r="JI113">
        <v>0</v>
      </c>
      <c r="JJ113">
        <v>0</v>
      </c>
      <c r="JK113">
        <v>0</v>
      </c>
      <c r="JL113">
        <v>0</v>
      </c>
      <c r="JM113">
        <v>0</v>
      </c>
      <c r="JN113">
        <v>0</v>
      </c>
      <c r="JO113">
        <v>0</v>
      </c>
      <c r="JP113">
        <v>0</v>
      </c>
      <c r="JQ113">
        <v>0</v>
      </c>
      <c r="JR113">
        <v>0</v>
      </c>
      <c r="JS113">
        <v>0</v>
      </c>
      <c r="JT113">
        <v>0</v>
      </c>
      <c r="JU113">
        <v>0</v>
      </c>
      <c r="JV113">
        <v>0</v>
      </c>
      <c r="JW113">
        <v>0</v>
      </c>
      <c r="JX113">
        <v>0</v>
      </c>
      <c r="JY113">
        <v>0</v>
      </c>
      <c r="JZ113">
        <v>0</v>
      </c>
      <c r="KA113">
        <v>0</v>
      </c>
      <c r="KB113">
        <v>0</v>
      </c>
      <c r="KC113">
        <v>0</v>
      </c>
      <c r="KD113">
        <v>0</v>
      </c>
      <c r="KE113">
        <v>0</v>
      </c>
      <c r="KF113">
        <v>0</v>
      </c>
      <c r="KG113">
        <v>0</v>
      </c>
      <c r="KH113">
        <v>0</v>
      </c>
      <c r="KI113">
        <v>0</v>
      </c>
      <c r="KJ113">
        <v>0</v>
      </c>
      <c r="KK113">
        <v>0</v>
      </c>
      <c r="KL113">
        <v>0</v>
      </c>
      <c r="KM113">
        <v>0</v>
      </c>
      <c r="KN113">
        <v>0</v>
      </c>
      <c r="KO113">
        <v>0</v>
      </c>
      <c r="KP113">
        <v>0</v>
      </c>
      <c r="KQ113">
        <v>0</v>
      </c>
      <c r="KR113">
        <v>0</v>
      </c>
      <c r="KS113">
        <v>0</v>
      </c>
      <c r="KT113">
        <v>0</v>
      </c>
      <c r="KU113">
        <v>0</v>
      </c>
      <c r="KV113">
        <v>0</v>
      </c>
      <c r="KW113">
        <v>0</v>
      </c>
      <c r="KX113">
        <v>0</v>
      </c>
      <c r="KY113">
        <v>0</v>
      </c>
      <c r="KZ113">
        <v>0</v>
      </c>
      <c r="LA113">
        <v>0</v>
      </c>
      <c r="LB113">
        <v>0</v>
      </c>
      <c r="LC113">
        <v>0</v>
      </c>
      <c r="LD113">
        <v>0</v>
      </c>
      <c r="LE113">
        <v>0</v>
      </c>
      <c r="LF113">
        <v>0</v>
      </c>
      <c r="LG113">
        <v>0</v>
      </c>
      <c r="LH113">
        <v>0</v>
      </c>
      <c r="LI113">
        <v>0.9365</v>
      </c>
      <c r="LJ113">
        <v>0.87317985728802616</v>
      </c>
      <c r="LK113">
        <v>0</v>
      </c>
      <c r="LL113">
        <v>0</v>
      </c>
      <c r="LM113">
        <v>1</v>
      </c>
      <c r="LN113">
        <v>0.95</v>
      </c>
      <c r="LO113">
        <v>0</v>
      </c>
      <c r="LP113">
        <v>1</v>
      </c>
      <c r="LQ113">
        <v>0.78</v>
      </c>
      <c r="LR113">
        <v>0</v>
      </c>
      <c r="LS113">
        <v>8.4507042253521125E-2</v>
      </c>
      <c r="LT113">
        <v>0</v>
      </c>
    </row>
    <row r="114" spans="1:332" ht="15" customHeight="1">
      <c r="A114" t="str">
        <v>CDM AMS II.G</v>
      </c>
      <c r="B114" t="str">
        <v>AMS II.G. ver. 12</v>
      </c>
      <c r="C114">
        <v>9956</v>
      </c>
      <c r="D114" t="str">
        <v>PoA 9956 CPA36</v>
      </c>
      <c r="E114" t="str">
        <v>MR3</v>
      </c>
      <c r="F114" t="str">
        <v>Domestic (2020)</v>
      </c>
      <c r="G114">
        <v>9482</v>
      </c>
      <c r="H114" t="str">
        <v>firewood</v>
      </c>
      <c r="I114">
        <v>9482</v>
      </c>
      <c r="J114">
        <v>1.0120610524068738</v>
      </c>
      <c r="K114">
        <v>0</v>
      </c>
      <c r="L114" t="str">
        <v>cdm_imp_firewood</v>
      </c>
      <c r="M114">
        <v>1</v>
      </c>
      <c r="N114" t="str">
        <v>Sub-Saharan Africa</v>
      </c>
      <c r="O114" t="str">
        <v>Uganda</v>
      </c>
      <c r="P114" t="str">
        <v>Uganda tot</v>
      </c>
      <c r="Q114">
        <v>4.9000000000000004</v>
      </c>
      <c r="R114">
        <v>0.82</v>
      </c>
      <c r="S114">
        <v>0</v>
      </c>
      <c r="T114">
        <v>0.35</v>
      </c>
      <c r="U114">
        <v>9369</v>
      </c>
      <c r="V114">
        <v>0</v>
      </c>
      <c r="W114">
        <v>153</v>
      </c>
      <c r="X114">
        <v>0</v>
      </c>
      <c r="Y114">
        <v>1433457</v>
      </c>
      <c r="Z114">
        <v>1</v>
      </c>
      <c r="AA114">
        <v>0</v>
      </c>
      <c r="AB114">
        <v>0</v>
      </c>
      <c r="AC114">
        <v>0</v>
      </c>
      <c r="AD114">
        <v>0</v>
      </c>
      <c r="AE114">
        <v>0</v>
      </c>
      <c r="AF114">
        <v>0</v>
      </c>
      <c r="AG114">
        <v>0</v>
      </c>
      <c r="AH114">
        <v>0</v>
      </c>
      <c r="AI114">
        <v>0</v>
      </c>
      <c r="AJ114">
        <v>0</v>
      </c>
      <c r="AK114">
        <v>0</v>
      </c>
      <c r="AL114">
        <v>0</v>
      </c>
      <c r="AM114">
        <v>0</v>
      </c>
      <c r="AN114">
        <v>13.616438356164384</v>
      </c>
      <c r="AO114">
        <v>0</v>
      </c>
      <c r="AP114">
        <v>0</v>
      </c>
      <c r="AQ114">
        <v>0</v>
      </c>
      <c r="AR114">
        <v>0</v>
      </c>
      <c r="AS114">
        <v>0</v>
      </c>
      <c r="AT114">
        <v>0</v>
      </c>
      <c r="AU114">
        <v>0</v>
      </c>
      <c r="AV114">
        <v>0</v>
      </c>
      <c r="AW114">
        <v>0</v>
      </c>
      <c r="AX114">
        <v>0</v>
      </c>
      <c r="AY114">
        <v>0</v>
      </c>
      <c r="AZ114">
        <v>0</v>
      </c>
      <c r="BA114">
        <v>0</v>
      </c>
      <c r="BB114">
        <v>0</v>
      </c>
      <c r="BC114">
        <v>0</v>
      </c>
      <c r="BD114">
        <v>0.1143</v>
      </c>
      <c r="BE114">
        <v>0</v>
      </c>
      <c r="BF114">
        <v>0</v>
      </c>
      <c r="BG114">
        <v>0</v>
      </c>
      <c r="BH114">
        <v>0</v>
      </c>
      <c r="BI114">
        <v>0</v>
      </c>
      <c r="BJ114">
        <v>0</v>
      </c>
      <c r="BK114">
        <v>0</v>
      </c>
      <c r="BL114">
        <v>0</v>
      </c>
      <c r="BM114">
        <v>0</v>
      </c>
      <c r="BN114">
        <v>0</v>
      </c>
      <c r="BO114">
        <v>0</v>
      </c>
      <c r="BP114">
        <v>0</v>
      </c>
      <c r="BQ114">
        <v>0</v>
      </c>
      <c r="BR114">
        <v>1.4999999999999999E-2</v>
      </c>
      <c r="BS114">
        <v>0</v>
      </c>
      <c r="BT114">
        <v>0</v>
      </c>
      <c r="BU114">
        <v>0</v>
      </c>
      <c r="BV114">
        <v>0</v>
      </c>
      <c r="BW114">
        <v>0</v>
      </c>
      <c r="BX114">
        <v>81.599999999999994</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1</v>
      </c>
      <c r="FS114">
        <v>0</v>
      </c>
      <c r="FT114">
        <v>0</v>
      </c>
      <c r="FU114">
        <v>0</v>
      </c>
      <c r="FV114">
        <v>0</v>
      </c>
      <c r="FW114">
        <v>0</v>
      </c>
      <c r="FX114">
        <v>0</v>
      </c>
      <c r="FY114">
        <v>4.4594811006005424</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0.34899999999999998</v>
      </c>
      <c r="GV114">
        <v>0</v>
      </c>
      <c r="GW114">
        <v>0</v>
      </c>
      <c r="GX114">
        <v>0</v>
      </c>
      <c r="GY114">
        <v>0</v>
      </c>
      <c r="GZ114">
        <v>0</v>
      </c>
      <c r="HA114">
        <v>0</v>
      </c>
      <c r="HB114">
        <v>0</v>
      </c>
      <c r="HC114">
        <v>0</v>
      </c>
      <c r="HD114">
        <v>0</v>
      </c>
      <c r="HE114">
        <v>0</v>
      </c>
      <c r="HF114">
        <v>0</v>
      </c>
      <c r="HG114">
        <v>0</v>
      </c>
      <c r="HH114">
        <v>0</v>
      </c>
      <c r="HI114">
        <v>1.4999999999999999E-2</v>
      </c>
      <c r="HJ114">
        <v>0</v>
      </c>
      <c r="HK114">
        <v>0</v>
      </c>
      <c r="HL114">
        <v>0</v>
      </c>
      <c r="HM114">
        <v>0</v>
      </c>
      <c r="HN114">
        <v>0</v>
      </c>
      <c r="HO114">
        <v>81.599999999999994</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0</v>
      </c>
      <c r="IT114">
        <v>0</v>
      </c>
      <c r="IU114">
        <v>0</v>
      </c>
      <c r="IV114">
        <v>0</v>
      </c>
      <c r="IW114">
        <v>0</v>
      </c>
      <c r="IX114">
        <v>0</v>
      </c>
      <c r="IY114">
        <v>0</v>
      </c>
      <c r="IZ114">
        <v>0</v>
      </c>
      <c r="JA114">
        <v>0</v>
      </c>
      <c r="JB114">
        <v>0</v>
      </c>
      <c r="JC114">
        <v>0</v>
      </c>
      <c r="JD114">
        <v>0</v>
      </c>
      <c r="JE114">
        <v>0</v>
      </c>
      <c r="JF114">
        <v>0</v>
      </c>
      <c r="JG114">
        <v>0</v>
      </c>
      <c r="JH114">
        <v>0</v>
      </c>
      <c r="JI114">
        <v>0</v>
      </c>
      <c r="JJ114">
        <v>0</v>
      </c>
      <c r="JK114">
        <v>0</v>
      </c>
      <c r="JL114">
        <v>0</v>
      </c>
      <c r="JM114">
        <v>0</v>
      </c>
      <c r="JN114">
        <v>0</v>
      </c>
      <c r="JO114">
        <v>0</v>
      </c>
      <c r="JP114">
        <v>0</v>
      </c>
      <c r="JQ114">
        <v>0</v>
      </c>
      <c r="JR114">
        <v>0</v>
      </c>
      <c r="JS114">
        <v>0</v>
      </c>
      <c r="JT114">
        <v>0</v>
      </c>
      <c r="JU114">
        <v>0</v>
      </c>
      <c r="JV114">
        <v>0</v>
      </c>
      <c r="JW114">
        <v>0</v>
      </c>
      <c r="JX114">
        <v>0</v>
      </c>
      <c r="JY114">
        <v>0</v>
      </c>
      <c r="JZ114">
        <v>0</v>
      </c>
      <c r="KA114">
        <v>0</v>
      </c>
      <c r="KB114">
        <v>0</v>
      </c>
      <c r="KC114">
        <v>0</v>
      </c>
      <c r="KD114">
        <v>0</v>
      </c>
      <c r="KE114">
        <v>0</v>
      </c>
      <c r="KF114">
        <v>0</v>
      </c>
      <c r="KG114">
        <v>0</v>
      </c>
      <c r="KH114">
        <v>0</v>
      </c>
      <c r="KI114">
        <v>0</v>
      </c>
      <c r="KJ114">
        <v>0</v>
      </c>
      <c r="KK114">
        <v>0</v>
      </c>
      <c r="KL114">
        <v>0</v>
      </c>
      <c r="KM114">
        <v>0</v>
      </c>
      <c r="KN114">
        <v>0</v>
      </c>
      <c r="KO114">
        <v>0</v>
      </c>
      <c r="KP114">
        <v>0</v>
      </c>
      <c r="KQ114">
        <v>0</v>
      </c>
      <c r="KR114">
        <v>0</v>
      </c>
      <c r="KS114">
        <v>0</v>
      </c>
      <c r="KT114">
        <v>0</v>
      </c>
      <c r="KU114">
        <v>0</v>
      </c>
      <c r="KV114">
        <v>0</v>
      </c>
      <c r="KW114">
        <v>0</v>
      </c>
      <c r="KX114">
        <v>0</v>
      </c>
      <c r="KY114">
        <v>0</v>
      </c>
      <c r="KZ114">
        <v>0</v>
      </c>
      <c r="LA114">
        <v>0</v>
      </c>
      <c r="LB114">
        <v>0</v>
      </c>
      <c r="LC114">
        <v>0</v>
      </c>
      <c r="LD114">
        <v>0</v>
      </c>
      <c r="LE114">
        <v>0</v>
      </c>
      <c r="LF114">
        <v>0</v>
      </c>
      <c r="LG114">
        <v>0</v>
      </c>
      <c r="LH114">
        <v>0</v>
      </c>
      <c r="LI114">
        <v>0.9365</v>
      </c>
      <c r="LJ114">
        <v>0.8838033211858104</v>
      </c>
      <c r="LK114">
        <v>0</v>
      </c>
      <c r="LL114">
        <v>0</v>
      </c>
      <c r="LM114">
        <v>1</v>
      </c>
      <c r="LN114">
        <v>0.95</v>
      </c>
      <c r="LO114">
        <v>0</v>
      </c>
      <c r="LP114">
        <v>1</v>
      </c>
      <c r="LQ114">
        <v>0.78</v>
      </c>
      <c r="LR114">
        <v>0</v>
      </c>
      <c r="LS114">
        <v>8.4507042253521125E-2</v>
      </c>
      <c r="LT114">
        <v>0</v>
      </c>
    </row>
    <row r="115" spans="1:332" ht="15" customHeight="1">
      <c r="A115" t="str">
        <v>CDM AMS II.G</v>
      </c>
      <c r="B115" t="str">
        <v>AMS II.G. ver. 12</v>
      </c>
      <c r="C115">
        <v>9956</v>
      </c>
      <c r="D115" t="str">
        <v>PoA 9956 CPA35</v>
      </c>
      <c r="E115" t="str">
        <v>MR3</v>
      </c>
      <c r="F115" t="str">
        <v>Domestic (2020)</v>
      </c>
      <c r="G115">
        <v>9640</v>
      </c>
      <c r="H115" t="str">
        <v>firewood</v>
      </c>
      <c r="I115">
        <v>9640</v>
      </c>
      <c r="J115">
        <v>1.0289251787810865</v>
      </c>
      <c r="K115">
        <v>0</v>
      </c>
      <c r="L115" t="str">
        <v>cdm_imp_firewood</v>
      </c>
      <c r="M115">
        <v>1</v>
      </c>
      <c r="N115" t="str">
        <v>Sub-Saharan Africa</v>
      </c>
      <c r="O115" t="str">
        <v>Uganda</v>
      </c>
      <c r="P115" t="str">
        <v>Uganda tot</v>
      </c>
      <c r="Q115">
        <v>4.9000000000000004</v>
      </c>
      <c r="R115">
        <v>0.82</v>
      </c>
      <c r="S115">
        <v>0</v>
      </c>
      <c r="T115">
        <v>0.35</v>
      </c>
      <c r="U115">
        <v>9369</v>
      </c>
      <c r="V115">
        <v>0</v>
      </c>
      <c r="W115">
        <v>153</v>
      </c>
      <c r="X115">
        <v>0</v>
      </c>
      <c r="Y115">
        <v>1433457</v>
      </c>
      <c r="Z115">
        <v>1</v>
      </c>
      <c r="AA115">
        <v>0</v>
      </c>
      <c r="AB115">
        <v>0</v>
      </c>
      <c r="AC115">
        <v>0</v>
      </c>
      <c r="AD115">
        <v>0</v>
      </c>
      <c r="AE115">
        <v>0</v>
      </c>
      <c r="AF115">
        <v>0</v>
      </c>
      <c r="AG115">
        <v>0</v>
      </c>
      <c r="AH115">
        <v>0</v>
      </c>
      <c r="AI115">
        <v>0</v>
      </c>
      <c r="AJ115">
        <v>0</v>
      </c>
      <c r="AK115">
        <v>0</v>
      </c>
      <c r="AL115">
        <v>0</v>
      </c>
      <c r="AM115">
        <v>0</v>
      </c>
      <c r="AN115">
        <v>13.616438356164384</v>
      </c>
      <c r="AO115">
        <v>0</v>
      </c>
      <c r="AP115">
        <v>0</v>
      </c>
      <c r="AQ115">
        <v>0</v>
      </c>
      <c r="AR115">
        <v>0</v>
      </c>
      <c r="AS115">
        <v>0</v>
      </c>
      <c r="AT115">
        <v>0</v>
      </c>
      <c r="AU115">
        <v>0</v>
      </c>
      <c r="AV115">
        <v>0</v>
      </c>
      <c r="AW115">
        <v>0</v>
      </c>
      <c r="AX115">
        <v>0</v>
      </c>
      <c r="AY115">
        <v>0</v>
      </c>
      <c r="AZ115">
        <v>0</v>
      </c>
      <c r="BA115">
        <v>0</v>
      </c>
      <c r="BB115">
        <v>0</v>
      </c>
      <c r="BC115">
        <v>0</v>
      </c>
      <c r="BD115">
        <v>0.1143</v>
      </c>
      <c r="BE115">
        <v>0</v>
      </c>
      <c r="BF115">
        <v>0</v>
      </c>
      <c r="BG115">
        <v>0</v>
      </c>
      <c r="BH115">
        <v>0</v>
      </c>
      <c r="BI115">
        <v>0</v>
      </c>
      <c r="BJ115">
        <v>0</v>
      </c>
      <c r="BK115">
        <v>0</v>
      </c>
      <c r="BL115">
        <v>0</v>
      </c>
      <c r="BM115">
        <v>0</v>
      </c>
      <c r="BN115">
        <v>0</v>
      </c>
      <c r="BO115">
        <v>0</v>
      </c>
      <c r="BP115">
        <v>0</v>
      </c>
      <c r="BQ115">
        <v>0</v>
      </c>
      <c r="BR115">
        <v>1.4999999999999999E-2</v>
      </c>
      <c r="BS115">
        <v>0</v>
      </c>
      <c r="BT115">
        <v>0</v>
      </c>
      <c r="BU115">
        <v>0</v>
      </c>
      <c r="BV115">
        <v>0</v>
      </c>
      <c r="BW115">
        <v>0</v>
      </c>
      <c r="BX115">
        <v>81.599999999999994</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1</v>
      </c>
      <c r="FS115">
        <v>0</v>
      </c>
      <c r="FT115">
        <v>0</v>
      </c>
      <c r="FU115">
        <v>0</v>
      </c>
      <c r="FV115">
        <v>0</v>
      </c>
      <c r="FW115">
        <v>0</v>
      </c>
      <c r="FX115">
        <v>0</v>
      </c>
      <c r="FY115">
        <v>4.4594811006005424</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0.34899999999999998</v>
      </c>
      <c r="GV115">
        <v>0</v>
      </c>
      <c r="GW115">
        <v>0</v>
      </c>
      <c r="GX115">
        <v>0</v>
      </c>
      <c r="GY115">
        <v>0</v>
      </c>
      <c r="GZ115">
        <v>0</v>
      </c>
      <c r="HA115">
        <v>0</v>
      </c>
      <c r="HB115">
        <v>0</v>
      </c>
      <c r="HC115">
        <v>0</v>
      </c>
      <c r="HD115">
        <v>0</v>
      </c>
      <c r="HE115">
        <v>0</v>
      </c>
      <c r="HF115">
        <v>0</v>
      </c>
      <c r="HG115">
        <v>0</v>
      </c>
      <c r="HH115">
        <v>0</v>
      </c>
      <c r="HI115">
        <v>1.4999999999999999E-2</v>
      </c>
      <c r="HJ115">
        <v>0</v>
      </c>
      <c r="HK115">
        <v>0</v>
      </c>
      <c r="HL115">
        <v>0</v>
      </c>
      <c r="HM115">
        <v>0</v>
      </c>
      <c r="HN115">
        <v>0</v>
      </c>
      <c r="HO115">
        <v>81.599999999999994</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0</v>
      </c>
      <c r="JB115">
        <v>0</v>
      </c>
      <c r="JC115">
        <v>0</v>
      </c>
      <c r="JD115">
        <v>0</v>
      </c>
      <c r="JE115">
        <v>0</v>
      </c>
      <c r="JF115">
        <v>0</v>
      </c>
      <c r="JG115">
        <v>0</v>
      </c>
      <c r="JH115">
        <v>0</v>
      </c>
      <c r="JI115">
        <v>0</v>
      </c>
      <c r="JJ115">
        <v>0</v>
      </c>
      <c r="JK115">
        <v>0</v>
      </c>
      <c r="JL115">
        <v>0</v>
      </c>
      <c r="JM115">
        <v>0</v>
      </c>
      <c r="JN115">
        <v>0</v>
      </c>
      <c r="JO115">
        <v>0</v>
      </c>
      <c r="JP115">
        <v>0</v>
      </c>
      <c r="JQ115">
        <v>0</v>
      </c>
      <c r="JR115">
        <v>0</v>
      </c>
      <c r="JS115">
        <v>0</v>
      </c>
      <c r="JT115">
        <v>0</v>
      </c>
      <c r="JU115">
        <v>0</v>
      </c>
      <c r="JV115">
        <v>0</v>
      </c>
      <c r="JW115">
        <v>0</v>
      </c>
      <c r="JX115">
        <v>0</v>
      </c>
      <c r="JY115">
        <v>0</v>
      </c>
      <c r="JZ115">
        <v>0</v>
      </c>
      <c r="KA115">
        <v>0</v>
      </c>
      <c r="KB115">
        <v>0</v>
      </c>
      <c r="KC115">
        <v>0</v>
      </c>
      <c r="KD115">
        <v>0</v>
      </c>
      <c r="KE115">
        <v>0</v>
      </c>
      <c r="KF115">
        <v>0</v>
      </c>
      <c r="KG115">
        <v>0</v>
      </c>
      <c r="KH115">
        <v>0</v>
      </c>
      <c r="KI115">
        <v>0</v>
      </c>
      <c r="KJ115">
        <v>0</v>
      </c>
      <c r="KK115">
        <v>0</v>
      </c>
      <c r="KL115">
        <v>0</v>
      </c>
      <c r="KM115">
        <v>0</v>
      </c>
      <c r="KN115">
        <v>0</v>
      </c>
      <c r="KO115">
        <v>0</v>
      </c>
      <c r="KP115">
        <v>0</v>
      </c>
      <c r="KQ115">
        <v>0</v>
      </c>
      <c r="KR115">
        <v>0</v>
      </c>
      <c r="KS115">
        <v>0</v>
      </c>
      <c r="KT115">
        <v>0</v>
      </c>
      <c r="KU115">
        <v>0</v>
      </c>
      <c r="KV115">
        <v>0</v>
      </c>
      <c r="KW115">
        <v>0</v>
      </c>
      <c r="KX115">
        <v>0</v>
      </c>
      <c r="KY115">
        <v>0</v>
      </c>
      <c r="KZ115">
        <v>0</v>
      </c>
      <c r="LA115">
        <v>0</v>
      </c>
      <c r="LB115">
        <v>0</v>
      </c>
      <c r="LC115">
        <v>0</v>
      </c>
      <c r="LD115">
        <v>0</v>
      </c>
      <c r="LE115">
        <v>0</v>
      </c>
      <c r="LF115">
        <v>0</v>
      </c>
      <c r="LG115">
        <v>0</v>
      </c>
      <c r="LH115">
        <v>0</v>
      </c>
      <c r="LI115">
        <v>0.9365</v>
      </c>
      <c r="LJ115">
        <v>0.89853981183956866</v>
      </c>
      <c r="LK115">
        <v>0</v>
      </c>
      <c r="LL115">
        <v>0</v>
      </c>
      <c r="LM115">
        <v>1</v>
      </c>
      <c r="LN115">
        <v>0.95</v>
      </c>
      <c r="LO115">
        <v>0</v>
      </c>
      <c r="LP115">
        <v>1</v>
      </c>
      <c r="LQ115">
        <v>0.78</v>
      </c>
      <c r="LR115">
        <v>0</v>
      </c>
      <c r="LS115">
        <v>8.4507042253521125E-2</v>
      </c>
      <c r="LT115">
        <v>0</v>
      </c>
    </row>
    <row r="116" spans="1:332" ht="15" customHeight="1">
      <c r="A116" t="str">
        <v>CDM AMS II.G</v>
      </c>
      <c r="B116" t="str">
        <v>AMS II.G. ver. 12</v>
      </c>
      <c r="C116">
        <v>9956</v>
      </c>
      <c r="D116" t="str">
        <v>PoA 9956 CPA34</v>
      </c>
      <c r="E116" t="str">
        <v>MR3</v>
      </c>
      <c r="F116" t="str">
        <v>Domestic (2020)</v>
      </c>
      <c r="G116">
        <v>9818</v>
      </c>
      <c r="H116" t="str">
        <v>firewood</v>
      </c>
      <c r="I116">
        <v>9818</v>
      </c>
      <c r="J116">
        <v>1.047924004696339</v>
      </c>
      <c r="K116">
        <v>0</v>
      </c>
      <c r="L116" t="str">
        <v>cdm_imp_firewood</v>
      </c>
      <c r="M116">
        <v>1</v>
      </c>
      <c r="N116" t="str">
        <v>Sub-Saharan Africa</v>
      </c>
      <c r="O116" t="str">
        <v>Uganda</v>
      </c>
      <c r="P116" t="str">
        <v>Uganda tot</v>
      </c>
      <c r="Q116">
        <v>4.9000000000000004</v>
      </c>
      <c r="R116">
        <v>0.82</v>
      </c>
      <c r="S116">
        <v>0</v>
      </c>
      <c r="T116">
        <v>0.35</v>
      </c>
      <c r="U116">
        <v>9369</v>
      </c>
      <c r="V116">
        <v>0</v>
      </c>
      <c r="W116">
        <v>153</v>
      </c>
      <c r="X116">
        <v>0</v>
      </c>
      <c r="Y116">
        <v>1433457</v>
      </c>
      <c r="Z116">
        <v>1</v>
      </c>
      <c r="AA116">
        <v>0</v>
      </c>
      <c r="AB116">
        <v>0</v>
      </c>
      <c r="AC116">
        <v>0</v>
      </c>
      <c r="AD116">
        <v>0</v>
      </c>
      <c r="AE116">
        <v>0</v>
      </c>
      <c r="AF116">
        <v>0</v>
      </c>
      <c r="AG116">
        <v>0</v>
      </c>
      <c r="AH116">
        <v>0</v>
      </c>
      <c r="AI116">
        <v>0</v>
      </c>
      <c r="AJ116">
        <v>0</v>
      </c>
      <c r="AK116">
        <v>0</v>
      </c>
      <c r="AL116">
        <v>0</v>
      </c>
      <c r="AM116">
        <v>0</v>
      </c>
      <c r="AN116">
        <v>13.616438356164384</v>
      </c>
      <c r="AO116">
        <v>0</v>
      </c>
      <c r="AP116">
        <v>0</v>
      </c>
      <c r="AQ116">
        <v>0</v>
      </c>
      <c r="AR116">
        <v>0</v>
      </c>
      <c r="AS116">
        <v>0</v>
      </c>
      <c r="AT116">
        <v>0</v>
      </c>
      <c r="AU116">
        <v>0</v>
      </c>
      <c r="AV116">
        <v>0</v>
      </c>
      <c r="AW116">
        <v>0</v>
      </c>
      <c r="AX116">
        <v>0</v>
      </c>
      <c r="AY116">
        <v>0</v>
      </c>
      <c r="AZ116">
        <v>0</v>
      </c>
      <c r="BA116">
        <v>0</v>
      </c>
      <c r="BB116">
        <v>0</v>
      </c>
      <c r="BC116">
        <v>0</v>
      </c>
      <c r="BD116">
        <v>0.1143</v>
      </c>
      <c r="BE116">
        <v>0</v>
      </c>
      <c r="BF116">
        <v>0</v>
      </c>
      <c r="BG116">
        <v>0</v>
      </c>
      <c r="BH116">
        <v>0</v>
      </c>
      <c r="BI116">
        <v>0</v>
      </c>
      <c r="BJ116">
        <v>0</v>
      </c>
      <c r="BK116">
        <v>0</v>
      </c>
      <c r="BL116">
        <v>0</v>
      </c>
      <c r="BM116">
        <v>0</v>
      </c>
      <c r="BN116">
        <v>0</v>
      </c>
      <c r="BO116">
        <v>0</v>
      </c>
      <c r="BP116">
        <v>0</v>
      </c>
      <c r="BQ116">
        <v>0</v>
      </c>
      <c r="BR116">
        <v>1.4999999999999999E-2</v>
      </c>
      <c r="BS116">
        <v>0</v>
      </c>
      <c r="BT116">
        <v>0</v>
      </c>
      <c r="BU116">
        <v>0</v>
      </c>
      <c r="BV116">
        <v>0</v>
      </c>
      <c r="BW116">
        <v>0</v>
      </c>
      <c r="BX116">
        <v>81.599999999999994</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1</v>
      </c>
      <c r="FS116">
        <v>0</v>
      </c>
      <c r="FT116">
        <v>0</v>
      </c>
      <c r="FU116">
        <v>0</v>
      </c>
      <c r="FV116">
        <v>0</v>
      </c>
      <c r="FW116">
        <v>0</v>
      </c>
      <c r="FX116">
        <v>0</v>
      </c>
      <c r="FY116">
        <v>4.4594811006005424</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0.34899999999999998</v>
      </c>
      <c r="GV116">
        <v>0</v>
      </c>
      <c r="GW116">
        <v>0</v>
      </c>
      <c r="GX116">
        <v>0</v>
      </c>
      <c r="GY116">
        <v>0</v>
      </c>
      <c r="GZ116">
        <v>0</v>
      </c>
      <c r="HA116">
        <v>0</v>
      </c>
      <c r="HB116">
        <v>0</v>
      </c>
      <c r="HC116">
        <v>0</v>
      </c>
      <c r="HD116">
        <v>0</v>
      </c>
      <c r="HE116">
        <v>0</v>
      </c>
      <c r="HF116">
        <v>0</v>
      </c>
      <c r="HG116">
        <v>0</v>
      </c>
      <c r="HH116">
        <v>0</v>
      </c>
      <c r="HI116">
        <v>1.4999999999999999E-2</v>
      </c>
      <c r="HJ116">
        <v>0</v>
      </c>
      <c r="HK116">
        <v>0</v>
      </c>
      <c r="HL116">
        <v>0</v>
      </c>
      <c r="HM116">
        <v>0</v>
      </c>
      <c r="HN116">
        <v>0</v>
      </c>
      <c r="HO116">
        <v>81.599999999999994</v>
      </c>
      <c r="HP116">
        <v>0</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0</v>
      </c>
      <c r="JA116">
        <v>0</v>
      </c>
      <c r="JB116">
        <v>0</v>
      </c>
      <c r="JC116">
        <v>0</v>
      </c>
      <c r="JD116">
        <v>0</v>
      </c>
      <c r="JE116">
        <v>0</v>
      </c>
      <c r="JF116">
        <v>0</v>
      </c>
      <c r="JG116">
        <v>0</v>
      </c>
      <c r="JH116">
        <v>0</v>
      </c>
      <c r="JI116">
        <v>0</v>
      </c>
      <c r="JJ116">
        <v>0</v>
      </c>
      <c r="JK116">
        <v>0</v>
      </c>
      <c r="JL116">
        <v>0</v>
      </c>
      <c r="JM116">
        <v>0</v>
      </c>
      <c r="JN116">
        <v>0</v>
      </c>
      <c r="JO116">
        <v>0</v>
      </c>
      <c r="JP116">
        <v>0</v>
      </c>
      <c r="JQ116">
        <v>0</v>
      </c>
      <c r="JR116">
        <v>0</v>
      </c>
      <c r="JS116">
        <v>0</v>
      </c>
      <c r="JT116">
        <v>0</v>
      </c>
      <c r="JU116">
        <v>0</v>
      </c>
      <c r="JV116">
        <v>0</v>
      </c>
      <c r="JW116">
        <v>0</v>
      </c>
      <c r="JX116">
        <v>0</v>
      </c>
      <c r="JY116">
        <v>0</v>
      </c>
      <c r="JZ116">
        <v>0</v>
      </c>
      <c r="KA116">
        <v>0</v>
      </c>
      <c r="KB116">
        <v>0</v>
      </c>
      <c r="KC116">
        <v>0</v>
      </c>
      <c r="KD116">
        <v>0</v>
      </c>
      <c r="KE116">
        <v>0</v>
      </c>
      <c r="KF116">
        <v>0</v>
      </c>
      <c r="KG116">
        <v>0</v>
      </c>
      <c r="KH116">
        <v>0</v>
      </c>
      <c r="KI116">
        <v>0</v>
      </c>
      <c r="KJ116">
        <v>0</v>
      </c>
      <c r="KK116">
        <v>0</v>
      </c>
      <c r="KL116">
        <v>0</v>
      </c>
      <c r="KM116">
        <v>0</v>
      </c>
      <c r="KN116">
        <v>0</v>
      </c>
      <c r="KO116">
        <v>0</v>
      </c>
      <c r="KP116">
        <v>0</v>
      </c>
      <c r="KQ116">
        <v>0</v>
      </c>
      <c r="KR116">
        <v>0</v>
      </c>
      <c r="KS116">
        <v>0</v>
      </c>
      <c r="KT116">
        <v>0</v>
      </c>
      <c r="KU116">
        <v>0</v>
      </c>
      <c r="KV116">
        <v>0</v>
      </c>
      <c r="KW116">
        <v>0</v>
      </c>
      <c r="KX116">
        <v>0</v>
      </c>
      <c r="KY116">
        <v>0</v>
      </c>
      <c r="KZ116">
        <v>0</v>
      </c>
      <c r="LA116">
        <v>0</v>
      </c>
      <c r="LB116">
        <v>0</v>
      </c>
      <c r="LC116">
        <v>0</v>
      </c>
      <c r="LD116">
        <v>0</v>
      </c>
      <c r="LE116">
        <v>0</v>
      </c>
      <c r="LF116">
        <v>0</v>
      </c>
      <c r="LG116">
        <v>0</v>
      </c>
      <c r="LH116">
        <v>0</v>
      </c>
      <c r="LI116">
        <v>0.9365</v>
      </c>
      <c r="LJ116">
        <v>0.91504827122598043</v>
      </c>
      <c r="LK116">
        <v>0</v>
      </c>
      <c r="LL116">
        <v>0</v>
      </c>
      <c r="LM116">
        <v>1</v>
      </c>
      <c r="LN116">
        <v>0.95</v>
      </c>
      <c r="LO116">
        <v>0</v>
      </c>
      <c r="LP116">
        <v>1</v>
      </c>
      <c r="LQ116">
        <v>0.78</v>
      </c>
      <c r="LR116">
        <v>0</v>
      </c>
      <c r="LS116">
        <v>8.4507042253521125E-2</v>
      </c>
      <c r="LT116">
        <v>0</v>
      </c>
    </row>
    <row r="117" spans="1:332" ht="15" customHeight="1">
      <c r="A117" t="str">
        <v>CDM AMS II.G</v>
      </c>
      <c r="B117" t="str">
        <v>AMS II.G. ver. 12</v>
      </c>
      <c r="C117">
        <v>9956</v>
      </c>
      <c r="D117" t="str">
        <v>PoA 9956 CPA33</v>
      </c>
      <c r="E117" t="str">
        <v>MR3</v>
      </c>
      <c r="F117" t="str">
        <v>Domestic (2020)</v>
      </c>
      <c r="G117">
        <v>9966</v>
      </c>
      <c r="H117" t="str">
        <v>firewood</v>
      </c>
      <c r="I117">
        <v>9966</v>
      </c>
      <c r="J117">
        <v>1.063720781300032</v>
      </c>
      <c r="K117">
        <v>0</v>
      </c>
      <c r="L117" t="str">
        <v>cdm_imp_firewood</v>
      </c>
      <c r="M117">
        <v>1</v>
      </c>
      <c r="N117" t="str">
        <v>Sub-Saharan Africa</v>
      </c>
      <c r="O117" t="str">
        <v>Uganda</v>
      </c>
      <c r="P117" t="str">
        <v>Uganda tot</v>
      </c>
      <c r="Q117">
        <v>4.9000000000000004</v>
      </c>
      <c r="R117">
        <v>0.82</v>
      </c>
      <c r="S117">
        <v>0</v>
      </c>
      <c r="T117">
        <v>0.35</v>
      </c>
      <c r="U117">
        <v>9369</v>
      </c>
      <c r="V117">
        <v>0</v>
      </c>
      <c r="W117">
        <v>153</v>
      </c>
      <c r="X117">
        <v>0</v>
      </c>
      <c r="Y117">
        <v>1433457</v>
      </c>
      <c r="Z117">
        <v>1</v>
      </c>
      <c r="AA117">
        <v>0</v>
      </c>
      <c r="AB117">
        <v>0</v>
      </c>
      <c r="AC117">
        <v>0</v>
      </c>
      <c r="AD117">
        <v>0</v>
      </c>
      <c r="AE117">
        <v>0</v>
      </c>
      <c r="AF117">
        <v>0</v>
      </c>
      <c r="AG117">
        <v>0</v>
      </c>
      <c r="AH117">
        <v>0</v>
      </c>
      <c r="AI117">
        <v>0</v>
      </c>
      <c r="AJ117">
        <v>0</v>
      </c>
      <c r="AK117">
        <v>0</v>
      </c>
      <c r="AL117">
        <v>0</v>
      </c>
      <c r="AM117">
        <v>0</v>
      </c>
      <c r="AN117">
        <v>13.616438356164384</v>
      </c>
      <c r="AO117">
        <v>0</v>
      </c>
      <c r="AP117">
        <v>0</v>
      </c>
      <c r="AQ117">
        <v>0</v>
      </c>
      <c r="AR117">
        <v>0</v>
      </c>
      <c r="AS117">
        <v>0</v>
      </c>
      <c r="AT117">
        <v>0</v>
      </c>
      <c r="AU117">
        <v>0</v>
      </c>
      <c r="AV117">
        <v>0</v>
      </c>
      <c r="AW117">
        <v>0</v>
      </c>
      <c r="AX117">
        <v>0</v>
      </c>
      <c r="AY117">
        <v>0</v>
      </c>
      <c r="AZ117">
        <v>0</v>
      </c>
      <c r="BA117">
        <v>0</v>
      </c>
      <c r="BB117">
        <v>0</v>
      </c>
      <c r="BC117">
        <v>0</v>
      </c>
      <c r="BD117">
        <v>0.1143</v>
      </c>
      <c r="BE117">
        <v>0</v>
      </c>
      <c r="BF117">
        <v>0</v>
      </c>
      <c r="BG117">
        <v>0</v>
      </c>
      <c r="BH117">
        <v>0</v>
      </c>
      <c r="BI117">
        <v>0</v>
      </c>
      <c r="BJ117">
        <v>0</v>
      </c>
      <c r="BK117">
        <v>0</v>
      </c>
      <c r="BL117">
        <v>0</v>
      </c>
      <c r="BM117">
        <v>0</v>
      </c>
      <c r="BN117">
        <v>0</v>
      </c>
      <c r="BO117">
        <v>0</v>
      </c>
      <c r="BP117">
        <v>0</v>
      </c>
      <c r="BQ117">
        <v>0</v>
      </c>
      <c r="BR117">
        <v>1.4999999999999999E-2</v>
      </c>
      <c r="BS117">
        <v>0</v>
      </c>
      <c r="BT117">
        <v>0</v>
      </c>
      <c r="BU117">
        <v>0</v>
      </c>
      <c r="BV117">
        <v>0</v>
      </c>
      <c r="BW117">
        <v>0</v>
      </c>
      <c r="BX117">
        <v>81.599999999999994</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1</v>
      </c>
      <c r="FS117">
        <v>0</v>
      </c>
      <c r="FT117">
        <v>0</v>
      </c>
      <c r="FU117">
        <v>0</v>
      </c>
      <c r="FV117">
        <v>0</v>
      </c>
      <c r="FW117">
        <v>0</v>
      </c>
      <c r="FX117">
        <v>0</v>
      </c>
      <c r="FY117">
        <v>4.4594811006005424</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0.34899999999999998</v>
      </c>
      <c r="GV117">
        <v>0</v>
      </c>
      <c r="GW117">
        <v>0</v>
      </c>
      <c r="GX117">
        <v>0</v>
      </c>
      <c r="GY117">
        <v>0</v>
      </c>
      <c r="GZ117">
        <v>0</v>
      </c>
      <c r="HA117">
        <v>0</v>
      </c>
      <c r="HB117">
        <v>0</v>
      </c>
      <c r="HC117">
        <v>0</v>
      </c>
      <c r="HD117">
        <v>0</v>
      </c>
      <c r="HE117">
        <v>0</v>
      </c>
      <c r="HF117">
        <v>0</v>
      </c>
      <c r="HG117">
        <v>0</v>
      </c>
      <c r="HH117">
        <v>0</v>
      </c>
      <c r="HI117">
        <v>1.4999999999999999E-2</v>
      </c>
      <c r="HJ117">
        <v>0</v>
      </c>
      <c r="HK117">
        <v>0</v>
      </c>
      <c r="HL117">
        <v>0</v>
      </c>
      <c r="HM117">
        <v>0</v>
      </c>
      <c r="HN117">
        <v>0</v>
      </c>
      <c r="HO117">
        <v>81.599999999999994</v>
      </c>
      <c r="HP117">
        <v>0</v>
      </c>
      <c r="HQ117">
        <v>0</v>
      </c>
      <c r="HR117">
        <v>0</v>
      </c>
      <c r="HS117">
        <v>0</v>
      </c>
      <c r="HT117">
        <v>0</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0</v>
      </c>
      <c r="JB117">
        <v>0</v>
      </c>
      <c r="JC117">
        <v>0</v>
      </c>
      <c r="JD117">
        <v>0</v>
      </c>
      <c r="JE117">
        <v>0</v>
      </c>
      <c r="JF117">
        <v>0</v>
      </c>
      <c r="JG117">
        <v>0</v>
      </c>
      <c r="JH117">
        <v>0</v>
      </c>
      <c r="JI117">
        <v>0</v>
      </c>
      <c r="JJ117">
        <v>0</v>
      </c>
      <c r="JK117">
        <v>0</v>
      </c>
      <c r="JL117">
        <v>0</v>
      </c>
      <c r="JM117">
        <v>0</v>
      </c>
      <c r="JN117">
        <v>0</v>
      </c>
      <c r="JO117">
        <v>0</v>
      </c>
      <c r="JP117">
        <v>0</v>
      </c>
      <c r="JQ117">
        <v>0</v>
      </c>
      <c r="JR117">
        <v>0</v>
      </c>
      <c r="JS117">
        <v>0</v>
      </c>
      <c r="JT117">
        <v>0</v>
      </c>
      <c r="JU117">
        <v>0</v>
      </c>
      <c r="JV117">
        <v>0</v>
      </c>
      <c r="JW117">
        <v>0</v>
      </c>
      <c r="JX117">
        <v>0</v>
      </c>
      <c r="JY117">
        <v>0</v>
      </c>
      <c r="JZ117">
        <v>0</v>
      </c>
      <c r="KA117">
        <v>0</v>
      </c>
      <c r="KB117">
        <v>0</v>
      </c>
      <c r="KC117">
        <v>0</v>
      </c>
      <c r="KD117">
        <v>0</v>
      </c>
      <c r="KE117">
        <v>0</v>
      </c>
      <c r="KF117">
        <v>0</v>
      </c>
      <c r="KG117">
        <v>0</v>
      </c>
      <c r="KH117">
        <v>0</v>
      </c>
      <c r="KI117">
        <v>0</v>
      </c>
      <c r="KJ117">
        <v>0</v>
      </c>
      <c r="KK117">
        <v>0</v>
      </c>
      <c r="KL117">
        <v>0</v>
      </c>
      <c r="KM117">
        <v>0</v>
      </c>
      <c r="KN117">
        <v>0</v>
      </c>
      <c r="KO117">
        <v>0</v>
      </c>
      <c r="KP117">
        <v>0</v>
      </c>
      <c r="KQ117">
        <v>0</v>
      </c>
      <c r="KR117">
        <v>0</v>
      </c>
      <c r="KS117">
        <v>0</v>
      </c>
      <c r="KT117">
        <v>0</v>
      </c>
      <c r="KU117">
        <v>0</v>
      </c>
      <c r="KV117">
        <v>0</v>
      </c>
      <c r="KW117">
        <v>0</v>
      </c>
      <c r="KX117">
        <v>0</v>
      </c>
      <c r="KY117">
        <v>0</v>
      </c>
      <c r="KZ117">
        <v>0</v>
      </c>
      <c r="LA117">
        <v>0</v>
      </c>
      <c r="LB117">
        <v>0</v>
      </c>
      <c r="LC117">
        <v>0</v>
      </c>
      <c r="LD117">
        <v>0</v>
      </c>
      <c r="LE117">
        <v>0</v>
      </c>
      <c r="LF117">
        <v>0</v>
      </c>
      <c r="LG117">
        <v>0</v>
      </c>
      <c r="LH117">
        <v>0</v>
      </c>
      <c r="LI117">
        <v>0.9365</v>
      </c>
      <c r="LJ117">
        <v>0.92887547128939874</v>
      </c>
      <c r="LK117">
        <v>0</v>
      </c>
      <c r="LL117">
        <v>0</v>
      </c>
      <c r="LM117">
        <v>1</v>
      </c>
      <c r="LN117">
        <v>0.95</v>
      </c>
      <c r="LO117">
        <v>0</v>
      </c>
      <c r="LP117">
        <v>1</v>
      </c>
      <c r="LQ117">
        <v>0.78</v>
      </c>
      <c r="LR117">
        <v>0</v>
      </c>
      <c r="LS117">
        <v>8.4507042253521125E-2</v>
      </c>
      <c r="LT117">
        <v>0</v>
      </c>
    </row>
    <row r="118" spans="1:332" ht="15" customHeight="1">
      <c r="A118" t="str">
        <v>CDM AMS II.G</v>
      </c>
      <c r="B118" t="str">
        <v>AMS II.G. ver. 12</v>
      </c>
      <c r="C118">
        <v>9956</v>
      </c>
      <c r="D118" t="str">
        <v>PoA 9956 CPA32</v>
      </c>
      <c r="E118" t="str">
        <v>MR3</v>
      </c>
      <c r="F118" t="str">
        <v>Domestic (2020)</v>
      </c>
      <c r="G118">
        <v>10031</v>
      </c>
      <c r="H118" t="str">
        <v>firewood</v>
      </c>
      <c r="I118">
        <v>10031</v>
      </c>
      <c r="J118">
        <v>1.0706585548084107</v>
      </c>
      <c r="K118">
        <v>0</v>
      </c>
      <c r="L118" t="str">
        <v>cdm_imp_firewood</v>
      </c>
      <c r="M118">
        <v>1</v>
      </c>
      <c r="N118" t="str">
        <v>Sub-Saharan Africa</v>
      </c>
      <c r="O118" t="str">
        <v>Uganda</v>
      </c>
      <c r="P118" t="str">
        <v>Uganda tot</v>
      </c>
      <c r="Q118">
        <v>4.9000000000000004</v>
      </c>
      <c r="R118">
        <v>0.82</v>
      </c>
      <c r="S118">
        <v>0.35</v>
      </c>
      <c r="T118">
        <v>0.35</v>
      </c>
      <c r="U118">
        <v>9369</v>
      </c>
      <c r="V118">
        <v>0</v>
      </c>
      <c r="W118">
        <v>153</v>
      </c>
      <c r="X118">
        <v>0</v>
      </c>
      <c r="Y118">
        <v>1433457</v>
      </c>
      <c r="Z118">
        <v>1</v>
      </c>
      <c r="AA118">
        <v>0</v>
      </c>
      <c r="AB118">
        <v>0</v>
      </c>
      <c r="AC118">
        <v>0</v>
      </c>
      <c r="AD118">
        <v>0</v>
      </c>
      <c r="AE118">
        <v>0</v>
      </c>
      <c r="AF118">
        <v>0</v>
      </c>
      <c r="AG118">
        <v>0</v>
      </c>
      <c r="AH118">
        <v>0</v>
      </c>
      <c r="AI118">
        <v>0</v>
      </c>
      <c r="AJ118">
        <v>0</v>
      </c>
      <c r="AK118">
        <v>0</v>
      </c>
      <c r="AL118">
        <v>0</v>
      </c>
      <c r="AM118">
        <v>0</v>
      </c>
      <c r="AN118">
        <v>13.616438356164384</v>
      </c>
      <c r="AO118">
        <v>0</v>
      </c>
      <c r="AP118">
        <v>0</v>
      </c>
      <c r="AQ118">
        <v>0</v>
      </c>
      <c r="AR118">
        <v>0</v>
      </c>
      <c r="AS118">
        <v>0</v>
      </c>
      <c r="AT118">
        <v>0</v>
      </c>
      <c r="AU118">
        <v>0</v>
      </c>
      <c r="AV118">
        <v>0</v>
      </c>
      <c r="AW118">
        <v>0</v>
      </c>
      <c r="AX118">
        <v>0</v>
      </c>
      <c r="AY118">
        <v>0</v>
      </c>
      <c r="AZ118">
        <v>0</v>
      </c>
      <c r="BA118">
        <v>0</v>
      </c>
      <c r="BB118">
        <v>0</v>
      </c>
      <c r="BC118">
        <v>0</v>
      </c>
      <c r="BD118">
        <v>0.1143</v>
      </c>
      <c r="BE118">
        <v>0</v>
      </c>
      <c r="BF118">
        <v>0</v>
      </c>
      <c r="BG118">
        <v>0</v>
      </c>
      <c r="BH118">
        <v>0</v>
      </c>
      <c r="BI118">
        <v>0</v>
      </c>
      <c r="BJ118">
        <v>0</v>
      </c>
      <c r="BK118">
        <v>0</v>
      </c>
      <c r="BL118">
        <v>0</v>
      </c>
      <c r="BM118">
        <v>0</v>
      </c>
      <c r="BN118">
        <v>0</v>
      </c>
      <c r="BO118">
        <v>0</v>
      </c>
      <c r="BP118">
        <v>0</v>
      </c>
      <c r="BQ118">
        <v>0</v>
      </c>
      <c r="BR118">
        <v>1.4999999999999999E-2</v>
      </c>
      <c r="BS118">
        <v>0</v>
      </c>
      <c r="BT118">
        <v>0</v>
      </c>
      <c r="BU118">
        <v>0</v>
      </c>
      <c r="BV118">
        <v>0</v>
      </c>
      <c r="BW118">
        <v>0</v>
      </c>
      <c r="BX118">
        <v>81.599999999999994</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1</v>
      </c>
      <c r="FS118">
        <v>0</v>
      </c>
      <c r="FT118">
        <v>0</v>
      </c>
      <c r="FU118">
        <v>0</v>
      </c>
      <c r="FV118">
        <v>0</v>
      </c>
      <c r="FW118">
        <v>0</v>
      </c>
      <c r="FX118">
        <v>0</v>
      </c>
      <c r="FY118">
        <v>4.4594811006005424</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0.34899999999999998</v>
      </c>
      <c r="GV118">
        <v>0</v>
      </c>
      <c r="GW118">
        <v>0</v>
      </c>
      <c r="GX118">
        <v>0</v>
      </c>
      <c r="GY118">
        <v>0</v>
      </c>
      <c r="GZ118">
        <v>0</v>
      </c>
      <c r="HA118">
        <v>0</v>
      </c>
      <c r="HB118">
        <v>0</v>
      </c>
      <c r="HC118">
        <v>0</v>
      </c>
      <c r="HD118">
        <v>0</v>
      </c>
      <c r="HE118">
        <v>0</v>
      </c>
      <c r="HF118">
        <v>0</v>
      </c>
      <c r="HG118">
        <v>0</v>
      </c>
      <c r="HH118">
        <v>0</v>
      </c>
      <c r="HI118">
        <v>1.4999999999999999E-2</v>
      </c>
      <c r="HJ118">
        <v>0</v>
      </c>
      <c r="HK118">
        <v>0</v>
      </c>
      <c r="HL118">
        <v>0</v>
      </c>
      <c r="HM118">
        <v>0</v>
      </c>
      <c r="HN118">
        <v>0</v>
      </c>
      <c r="HO118">
        <v>81.599999999999994</v>
      </c>
      <c r="HP118">
        <v>0</v>
      </c>
      <c r="HQ118">
        <v>0</v>
      </c>
      <c r="HR118">
        <v>0</v>
      </c>
      <c r="HS118">
        <v>0</v>
      </c>
      <c r="HT118">
        <v>0</v>
      </c>
      <c r="HU118">
        <v>0</v>
      </c>
      <c r="HV118">
        <v>0</v>
      </c>
      <c r="HW118">
        <v>0</v>
      </c>
      <c r="HX118">
        <v>0</v>
      </c>
      <c r="HY118">
        <v>0</v>
      </c>
      <c r="HZ118">
        <v>0</v>
      </c>
      <c r="IA118">
        <v>0</v>
      </c>
      <c r="IB118">
        <v>0</v>
      </c>
      <c r="IC118">
        <v>0</v>
      </c>
      <c r="ID118">
        <v>0</v>
      </c>
      <c r="IE118">
        <v>0</v>
      </c>
      <c r="IF118">
        <v>0</v>
      </c>
      <c r="IG118">
        <v>0</v>
      </c>
      <c r="IH118">
        <v>0</v>
      </c>
      <c r="II118">
        <v>0</v>
      </c>
      <c r="IJ118">
        <v>0</v>
      </c>
      <c r="IK118">
        <v>0</v>
      </c>
      <c r="IL118">
        <v>0</v>
      </c>
      <c r="IM118">
        <v>0</v>
      </c>
      <c r="IN118">
        <v>0</v>
      </c>
      <c r="IO118">
        <v>0</v>
      </c>
      <c r="IP118">
        <v>0</v>
      </c>
      <c r="IQ118">
        <v>0</v>
      </c>
      <c r="IR118">
        <v>0</v>
      </c>
      <c r="IS118">
        <v>0</v>
      </c>
      <c r="IT118">
        <v>0</v>
      </c>
      <c r="IU118">
        <v>0</v>
      </c>
      <c r="IV118">
        <v>0</v>
      </c>
      <c r="IW118">
        <v>0</v>
      </c>
      <c r="IX118">
        <v>0</v>
      </c>
      <c r="IY118">
        <v>0</v>
      </c>
      <c r="IZ118">
        <v>0</v>
      </c>
      <c r="JA118">
        <v>0</v>
      </c>
      <c r="JB118">
        <v>0</v>
      </c>
      <c r="JC118">
        <v>0</v>
      </c>
      <c r="JD118">
        <v>0</v>
      </c>
      <c r="JE118">
        <v>0</v>
      </c>
      <c r="JF118">
        <v>0</v>
      </c>
      <c r="JG118">
        <v>0</v>
      </c>
      <c r="JH118">
        <v>0</v>
      </c>
      <c r="JI118">
        <v>0</v>
      </c>
      <c r="JJ118">
        <v>0</v>
      </c>
      <c r="JK118">
        <v>0</v>
      </c>
      <c r="JL118">
        <v>0</v>
      </c>
      <c r="JM118">
        <v>0</v>
      </c>
      <c r="JN118">
        <v>0</v>
      </c>
      <c r="JO118">
        <v>0</v>
      </c>
      <c r="JP118">
        <v>0</v>
      </c>
      <c r="JQ118">
        <v>0</v>
      </c>
      <c r="JR118">
        <v>0</v>
      </c>
      <c r="JS118">
        <v>0</v>
      </c>
      <c r="JT118">
        <v>0</v>
      </c>
      <c r="JU118">
        <v>0</v>
      </c>
      <c r="JV118">
        <v>0</v>
      </c>
      <c r="JW118">
        <v>0</v>
      </c>
      <c r="JX118">
        <v>0</v>
      </c>
      <c r="JY118">
        <v>0</v>
      </c>
      <c r="JZ118">
        <v>0</v>
      </c>
      <c r="KA118">
        <v>0</v>
      </c>
      <c r="KB118">
        <v>0</v>
      </c>
      <c r="KC118">
        <v>0</v>
      </c>
      <c r="KD118">
        <v>0</v>
      </c>
      <c r="KE118">
        <v>0</v>
      </c>
      <c r="KF118">
        <v>0</v>
      </c>
      <c r="KG118">
        <v>0</v>
      </c>
      <c r="KH118">
        <v>0</v>
      </c>
      <c r="KI118">
        <v>0</v>
      </c>
      <c r="KJ118">
        <v>0</v>
      </c>
      <c r="KK118">
        <v>0</v>
      </c>
      <c r="KL118">
        <v>0</v>
      </c>
      <c r="KM118">
        <v>0</v>
      </c>
      <c r="KN118">
        <v>0</v>
      </c>
      <c r="KO118">
        <v>0</v>
      </c>
      <c r="KP118">
        <v>0</v>
      </c>
      <c r="KQ118">
        <v>0</v>
      </c>
      <c r="KR118">
        <v>0</v>
      </c>
      <c r="KS118">
        <v>0</v>
      </c>
      <c r="KT118">
        <v>0</v>
      </c>
      <c r="KU118">
        <v>0</v>
      </c>
      <c r="KV118">
        <v>0</v>
      </c>
      <c r="KW118">
        <v>0</v>
      </c>
      <c r="KX118">
        <v>0</v>
      </c>
      <c r="KY118">
        <v>0</v>
      </c>
      <c r="KZ118">
        <v>0</v>
      </c>
      <c r="LA118">
        <v>0</v>
      </c>
      <c r="LB118">
        <v>0</v>
      </c>
      <c r="LC118">
        <v>0</v>
      </c>
      <c r="LD118">
        <v>0</v>
      </c>
      <c r="LE118">
        <v>0</v>
      </c>
      <c r="LF118">
        <v>0</v>
      </c>
      <c r="LG118">
        <v>0</v>
      </c>
      <c r="LH118">
        <v>0</v>
      </c>
      <c r="LI118">
        <v>0.9365</v>
      </c>
      <c r="LJ118">
        <v>0.93497613631360788</v>
      </c>
      <c r="LK118">
        <v>0</v>
      </c>
      <c r="LL118">
        <v>0</v>
      </c>
      <c r="LM118">
        <v>1</v>
      </c>
      <c r="LN118">
        <v>0.95</v>
      </c>
      <c r="LO118">
        <v>0</v>
      </c>
      <c r="LP118">
        <v>1</v>
      </c>
      <c r="LQ118">
        <v>0.78</v>
      </c>
      <c r="LR118">
        <v>0</v>
      </c>
      <c r="LS118">
        <v>8.4507042253521125E-2</v>
      </c>
      <c r="LT118">
        <v>0</v>
      </c>
    </row>
    <row r="119" spans="1:332" ht="15" customHeight="1">
      <c r="A119" t="str">
        <v>CDM AMS II.G</v>
      </c>
      <c r="B119" t="str">
        <v>AMS II.G. ver. 12</v>
      </c>
      <c r="C119">
        <v>9956</v>
      </c>
      <c r="D119" t="str">
        <v>PoA 9956 CPA31</v>
      </c>
      <c r="E119" t="str">
        <v>MR3</v>
      </c>
      <c r="F119" t="str">
        <v>Domestic (2020)</v>
      </c>
      <c r="G119">
        <v>10110</v>
      </c>
      <c r="H119" t="str">
        <v>firewood</v>
      </c>
      <c r="I119">
        <v>10110</v>
      </c>
      <c r="J119">
        <v>1.0790906179955171</v>
      </c>
      <c r="K119">
        <v>0</v>
      </c>
      <c r="L119" t="str">
        <v>cdm_imp_firewood</v>
      </c>
      <c r="M119">
        <v>1</v>
      </c>
      <c r="N119" t="str">
        <v>Sub-Saharan Africa</v>
      </c>
      <c r="O119" t="str">
        <v>Uganda</v>
      </c>
      <c r="P119" t="str">
        <v>Uganda tot</v>
      </c>
      <c r="Q119">
        <v>4.9000000000000004</v>
      </c>
      <c r="R119">
        <v>0.82</v>
      </c>
      <c r="S119">
        <v>0</v>
      </c>
      <c r="T119">
        <v>0.35</v>
      </c>
      <c r="U119">
        <v>9369</v>
      </c>
      <c r="V119">
        <v>0</v>
      </c>
      <c r="W119">
        <v>153</v>
      </c>
      <c r="X119">
        <v>0</v>
      </c>
      <c r="Y119">
        <v>1433457</v>
      </c>
      <c r="Z119">
        <v>1</v>
      </c>
      <c r="AA119">
        <v>0</v>
      </c>
      <c r="AB119">
        <v>0</v>
      </c>
      <c r="AC119">
        <v>0</v>
      </c>
      <c r="AD119">
        <v>0</v>
      </c>
      <c r="AE119">
        <v>0</v>
      </c>
      <c r="AF119">
        <v>0</v>
      </c>
      <c r="AG119">
        <v>0</v>
      </c>
      <c r="AH119">
        <v>0</v>
      </c>
      <c r="AI119">
        <v>0</v>
      </c>
      <c r="AJ119">
        <v>0</v>
      </c>
      <c r="AK119">
        <v>0</v>
      </c>
      <c r="AL119">
        <v>0</v>
      </c>
      <c r="AM119">
        <v>0</v>
      </c>
      <c r="AN119">
        <v>13.616438356164384</v>
      </c>
      <c r="AO119">
        <v>0</v>
      </c>
      <c r="AP119">
        <v>0</v>
      </c>
      <c r="AQ119">
        <v>0</v>
      </c>
      <c r="AR119">
        <v>0</v>
      </c>
      <c r="AS119">
        <v>0</v>
      </c>
      <c r="AT119">
        <v>0</v>
      </c>
      <c r="AU119">
        <v>0</v>
      </c>
      <c r="AV119">
        <v>0</v>
      </c>
      <c r="AW119">
        <v>0</v>
      </c>
      <c r="AX119">
        <v>0</v>
      </c>
      <c r="AY119">
        <v>0</v>
      </c>
      <c r="AZ119">
        <v>0</v>
      </c>
      <c r="BA119">
        <v>0</v>
      </c>
      <c r="BB119">
        <v>0</v>
      </c>
      <c r="BC119">
        <v>0</v>
      </c>
      <c r="BD119">
        <v>0.1143</v>
      </c>
      <c r="BE119">
        <v>0</v>
      </c>
      <c r="BF119">
        <v>0</v>
      </c>
      <c r="BG119">
        <v>0</v>
      </c>
      <c r="BH119">
        <v>0</v>
      </c>
      <c r="BI119">
        <v>0</v>
      </c>
      <c r="BJ119">
        <v>0</v>
      </c>
      <c r="BK119">
        <v>0</v>
      </c>
      <c r="BL119">
        <v>0</v>
      </c>
      <c r="BM119">
        <v>0</v>
      </c>
      <c r="BN119">
        <v>0</v>
      </c>
      <c r="BO119">
        <v>0</v>
      </c>
      <c r="BP119">
        <v>0</v>
      </c>
      <c r="BQ119">
        <v>0</v>
      </c>
      <c r="BR119">
        <v>1.4999999999999999E-2</v>
      </c>
      <c r="BS119">
        <v>0</v>
      </c>
      <c r="BT119">
        <v>0</v>
      </c>
      <c r="BU119">
        <v>0</v>
      </c>
      <c r="BV119">
        <v>0</v>
      </c>
      <c r="BW119">
        <v>0</v>
      </c>
      <c r="BX119">
        <v>81.599999999999994</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1</v>
      </c>
      <c r="FS119">
        <v>0</v>
      </c>
      <c r="FT119">
        <v>0</v>
      </c>
      <c r="FU119">
        <v>0</v>
      </c>
      <c r="FV119">
        <v>0</v>
      </c>
      <c r="FW119">
        <v>0</v>
      </c>
      <c r="FX119">
        <v>0</v>
      </c>
      <c r="FY119">
        <v>4.4594811006005424</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0.34899999999999998</v>
      </c>
      <c r="GV119">
        <v>0</v>
      </c>
      <c r="GW119">
        <v>0</v>
      </c>
      <c r="GX119">
        <v>0</v>
      </c>
      <c r="GY119">
        <v>0</v>
      </c>
      <c r="GZ119">
        <v>0</v>
      </c>
      <c r="HA119">
        <v>0</v>
      </c>
      <c r="HB119">
        <v>0</v>
      </c>
      <c r="HC119">
        <v>0</v>
      </c>
      <c r="HD119">
        <v>0</v>
      </c>
      <c r="HE119">
        <v>0</v>
      </c>
      <c r="HF119">
        <v>0</v>
      </c>
      <c r="HG119">
        <v>0</v>
      </c>
      <c r="HH119">
        <v>0</v>
      </c>
      <c r="HI119">
        <v>1.4999999999999999E-2</v>
      </c>
      <c r="HJ119">
        <v>0</v>
      </c>
      <c r="HK119">
        <v>0</v>
      </c>
      <c r="HL119">
        <v>0</v>
      </c>
      <c r="HM119">
        <v>0</v>
      </c>
      <c r="HN119">
        <v>0</v>
      </c>
      <c r="HO119">
        <v>81.599999999999994</v>
      </c>
      <c r="HP119">
        <v>0</v>
      </c>
      <c r="HQ119">
        <v>0</v>
      </c>
      <c r="HR119">
        <v>0</v>
      </c>
      <c r="HS119">
        <v>0</v>
      </c>
      <c r="HT119">
        <v>0</v>
      </c>
      <c r="HU119">
        <v>0</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0</v>
      </c>
      <c r="IO119">
        <v>0</v>
      </c>
      <c r="IP119">
        <v>0</v>
      </c>
      <c r="IQ119">
        <v>0</v>
      </c>
      <c r="IR119">
        <v>0</v>
      </c>
      <c r="IS119">
        <v>0</v>
      </c>
      <c r="IT119">
        <v>0</v>
      </c>
      <c r="IU119">
        <v>0</v>
      </c>
      <c r="IV119">
        <v>0</v>
      </c>
      <c r="IW119">
        <v>0</v>
      </c>
      <c r="IX119">
        <v>0</v>
      </c>
      <c r="IY119">
        <v>0</v>
      </c>
      <c r="IZ119">
        <v>0</v>
      </c>
      <c r="JA119">
        <v>0</v>
      </c>
      <c r="JB119">
        <v>0</v>
      </c>
      <c r="JC119">
        <v>0</v>
      </c>
      <c r="JD119">
        <v>0</v>
      </c>
      <c r="JE119">
        <v>0</v>
      </c>
      <c r="JF119">
        <v>0</v>
      </c>
      <c r="JG119">
        <v>0</v>
      </c>
      <c r="JH119">
        <v>0</v>
      </c>
      <c r="JI119">
        <v>0</v>
      </c>
      <c r="JJ119">
        <v>0</v>
      </c>
      <c r="JK119">
        <v>0</v>
      </c>
      <c r="JL119">
        <v>0</v>
      </c>
      <c r="JM119">
        <v>0</v>
      </c>
      <c r="JN119">
        <v>0</v>
      </c>
      <c r="JO119">
        <v>0</v>
      </c>
      <c r="JP119">
        <v>0</v>
      </c>
      <c r="JQ119">
        <v>0</v>
      </c>
      <c r="JR119">
        <v>0</v>
      </c>
      <c r="JS119">
        <v>0</v>
      </c>
      <c r="JT119">
        <v>0</v>
      </c>
      <c r="JU119">
        <v>0</v>
      </c>
      <c r="JV119">
        <v>0</v>
      </c>
      <c r="JW119">
        <v>0</v>
      </c>
      <c r="JX119">
        <v>0</v>
      </c>
      <c r="JY119">
        <v>0</v>
      </c>
      <c r="JZ119">
        <v>0</v>
      </c>
      <c r="KA119">
        <v>0</v>
      </c>
      <c r="KB119">
        <v>0</v>
      </c>
      <c r="KC119">
        <v>0</v>
      </c>
      <c r="KD119">
        <v>0</v>
      </c>
      <c r="KE119">
        <v>0</v>
      </c>
      <c r="KF119">
        <v>0</v>
      </c>
      <c r="KG119">
        <v>0</v>
      </c>
      <c r="KH119">
        <v>0</v>
      </c>
      <c r="KI119">
        <v>0</v>
      </c>
      <c r="KJ119">
        <v>0</v>
      </c>
      <c r="KK119">
        <v>0</v>
      </c>
      <c r="KL119">
        <v>0</v>
      </c>
      <c r="KM119">
        <v>0</v>
      </c>
      <c r="KN119">
        <v>0</v>
      </c>
      <c r="KO119">
        <v>0</v>
      </c>
      <c r="KP119">
        <v>0</v>
      </c>
      <c r="KQ119">
        <v>0</v>
      </c>
      <c r="KR119">
        <v>0</v>
      </c>
      <c r="KS119">
        <v>0</v>
      </c>
      <c r="KT119">
        <v>0</v>
      </c>
      <c r="KU119">
        <v>0</v>
      </c>
      <c r="KV119">
        <v>0</v>
      </c>
      <c r="KW119">
        <v>0</v>
      </c>
      <c r="KX119">
        <v>0</v>
      </c>
      <c r="KY119">
        <v>0</v>
      </c>
      <c r="KZ119">
        <v>0</v>
      </c>
      <c r="LA119">
        <v>0</v>
      </c>
      <c r="LB119">
        <v>0</v>
      </c>
      <c r="LC119">
        <v>0</v>
      </c>
      <c r="LD119">
        <v>0</v>
      </c>
      <c r="LE119">
        <v>0</v>
      </c>
      <c r="LF119">
        <v>0</v>
      </c>
      <c r="LG119">
        <v>0</v>
      </c>
      <c r="LH119">
        <v>0</v>
      </c>
      <c r="LI119">
        <v>0.9365</v>
      </c>
      <c r="LJ119">
        <v>0.94229429065157511</v>
      </c>
      <c r="LK119">
        <v>0</v>
      </c>
      <c r="LL119">
        <v>0</v>
      </c>
      <c r="LM119">
        <v>1</v>
      </c>
      <c r="LN119">
        <v>0.95</v>
      </c>
      <c r="LO119">
        <v>0</v>
      </c>
      <c r="LP119">
        <v>1</v>
      </c>
      <c r="LQ119">
        <v>0.78</v>
      </c>
      <c r="LR119">
        <v>0</v>
      </c>
      <c r="LS119">
        <v>8.4507042253521125E-2</v>
      </c>
      <c r="LT119">
        <v>0</v>
      </c>
    </row>
    <row r="120" spans="1:332" ht="15" customHeight="1">
      <c r="A120" t="str">
        <v>CDM AMS II.G</v>
      </c>
      <c r="B120" t="str">
        <v>AMS II.G. ver. 12</v>
      </c>
      <c r="C120">
        <v>9956</v>
      </c>
      <c r="D120" t="str">
        <v>PoA 9956 CPA30</v>
      </c>
      <c r="E120" t="str">
        <v>MR3</v>
      </c>
      <c r="F120" t="str">
        <v>Domestic (2020)</v>
      </c>
      <c r="G120">
        <v>10194</v>
      </c>
      <c r="H120" t="str">
        <v>firewood</v>
      </c>
      <c r="I120">
        <v>10194</v>
      </c>
      <c r="J120">
        <v>1.0880563560678835</v>
      </c>
      <c r="K120">
        <v>0</v>
      </c>
      <c r="L120" t="str">
        <v>cdm_imp_firewood</v>
      </c>
      <c r="M120">
        <v>1</v>
      </c>
      <c r="N120" t="str">
        <v>Sub-Saharan Africa</v>
      </c>
      <c r="O120" t="str">
        <v>Uganda</v>
      </c>
      <c r="P120" t="str">
        <v>Uganda tot</v>
      </c>
      <c r="Q120">
        <v>4.9000000000000004</v>
      </c>
      <c r="R120">
        <v>0.82</v>
      </c>
      <c r="S120">
        <v>0</v>
      </c>
      <c r="T120">
        <v>0.35</v>
      </c>
      <c r="U120">
        <v>9369</v>
      </c>
      <c r="V120">
        <v>0</v>
      </c>
      <c r="W120">
        <v>153</v>
      </c>
      <c r="X120">
        <v>0</v>
      </c>
      <c r="Y120">
        <v>1433457</v>
      </c>
      <c r="Z120">
        <v>1</v>
      </c>
      <c r="AA120">
        <v>0</v>
      </c>
      <c r="AB120">
        <v>0</v>
      </c>
      <c r="AC120">
        <v>0</v>
      </c>
      <c r="AD120">
        <v>0</v>
      </c>
      <c r="AE120">
        <v>0</v>
      </c>
      <c r="AF120">
        <v>0</v>
      </c>
      <c r="AG120">
        <v>0</v>
      </c>
      <c r="AH120">
        <v>0</v>
      </c>
      <c r="AI120">
        <v>0</v>
      </c>
      <c r="AJ120">
        <v>0</v>
      </c>
      <c r="AK120">
        <v>0</v>
      </c>
      <c r="AL120">
        <v>0</v>
      </c>
      <c r="AM120">
        <v>0</v>
      </c>
      <c r="AN120">
        <v>13.616438356164384</v>
      </c>
      <c r="AO120">
        <v>0</v>
      </c>
      <c r="AP120">
        <v>0</v>
      </c>
      <c r="AQ120">
        <v>0</v>
      </c>
      <c r="AR120">
        <v>0</v>
      </c>
      <c r="AS120">
        <v>0</v>
      </c>
      <c r="AT120">
        <v>0</v>
      </c>
      <c r="AU120">
        <v>0</v>
      </c>
      <c r="AV120">
        <v>0</v>
      </c>
      <c r="AW120">
        <v>0</v>
      </c>
      <c r="AX120">
        <v>0</v>
      </c>
      <c r="AY120">
        <v>0</v>
      </c>
      <c r="AZ120">
        <v>0</v>
      </c>
      <c r="BA120">
        <v>0</v>
      </c>
      <c r="BB120">
        <v>0</v>
      </c>
      <c r="BC120">
        <v>0</v>
      </c>
      <c r="BD120">
        <v>0.1143</v>
      </c>
      <c r="BE120">
        <v>0</v>
      </c>
      <c r="BF120">
        <v>0</v>
      </c>
      <c r="BG120">
        <v>0</v>
      </c>
      <c r="BH120">
        <v>0</v>
      </c>
      <c r="BI120">
        <v>0</v>
      </c>
      <c r="BJ120">
        <v>0</v>
      </c>
      <c r="BK120">
        <v>0</v>
      </c>
      <c r="BL120">
        <v>0</v>
      </c>
      <c r="BM120">
        <v>0</v>
      </c>
      <c r="BN120">
        <v>0</v>
      </c>
      <c r="BO120">
        <v>0</v>
      </c>
      <c r="BP120">
        <v>0</v>
      </c>
      <c r="BQ120">
        <v>0</v>
      </c>
      <c r="BR120">
        <v>1.4999999999999999E-2</v>
      </c>
      <c r="BS120">
        <v>0</v>
      </c>
      <c r="BT120">
        <v>0</v>
      </c>
      <c r="BU120">
        <v>0</v>
      </c>
      <c r="BV120">
        <v>0</v>
      </c>
      <c r="BW120">
        <v>0</v>
      </c>
      <c r="BX120">
        <v>81.599999999999994</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1</v>
      </c>
      <c r="FS120">
        <v>0</v>
      </c>
      <c r="FT120">
        <v>0</v>
      </c>
      <c r="FU120">
        <v>0</v>
      </c>
      <c r="FV120">
        <v>0</v>
      </c>
      <c r="FW120">
        <v>0</v>
      </c>
      <c r="FX120">
        <v>0</v>
      </c>
      <c r="FY120">
        <v>4.4594811006005424</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0.34899999999999998</v>
      </c>
      <c r="GV120">
        <v>0</v>
      </c>
      <c r="GW120">
        <v>0</v>
      </c>
      <c r="GX120">
        <v>0</v>
      </c>
      <c r="GY120">
        <v>0</v>
      </c>
      <c r="GZ120">
        <v>0</v>
      </c>
      <c r="HA120">
        <v>0</v>
      </c>
      <c r="HB120">
        <v>0</v>
      </c>
      <c r="HC120">
        <v>0</v>
      </c>
      <c r="HD120">
        <v>0</v>
      </c>
      <c r="HE120">
        <v>0</v>
      </c>
      <c r="HF120">
        <v>0</v>
      </c>
      <c r="HG120">
        <v>0</v>
      </c>
      <c r="HH120">
        <v>0</v>
      </c>
      <c r="HI120">
        <v>1.4999999999999999E-2</v>
      </c>
      <c r="HJ120">
        <v>0</v>
      </c>
      <c r="HK120">
        <v>0</v>
      </c>
      <c r="HL120">
        <v>0</v>
      </c>
      <c r="HM120">
        <v>0</v>
      </c>
      <c r="HN120">
        <v>0</v>
      </c>
      <c r="HO120">
        <v>81.599999999999994</v>
      </c>
      <c r="HP120">
        <v>0</v>
      </c>
      <c r="HQ120">
        <v>0</v>
      </c>
      <c r="HR120">
        <v>0</v>
      </c>
      <c r="HS120">
        <v>0</v>
      </c>
      <c r="HT120">
        <v>0</v>
      </c>
      <c r="HU120">
        <v>0</v>
      </c>
      <c r="HV120">
        <v>0</v>
      </c>
      <c r="HW120">
        <v>0</v>
      </c>
      <c r="HX120">
        <v>0</v>
      </c>
      <c r="HY120">
        <v>0</v>
      </c>
      <c r="HZ120">
        <v>0</v>
      </c>
      <c r="IA120">
        <v>0</v>
      </c>
      <c r="IB120">
        <v>0</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0</v>
      </c>
      <c r="JA120">
        <v>0</v>
      </c>
      <c r="JB120">
        <v>0</v>
      </c>
      <c r="JC120">
        <v>0</v>
      </c>
      <c r="JD120">
        <v>0</v>
      </c>
      <c r="JE120">
        <v>0</v>
      </c>
      <c r="JF120">
        <v>0</v>
      </c>
      <c r="JG120">
        <v>0</v>
      </c>
      <c r="JH120">
        <v>0</v>
      </c>
      <c r="JI120">
        <v>0</v>
      </c>
      <c r="JJ120">
        <v>0</v>
      </c>
      <c r="JK120">
        <v>0</v>
      </c>
      <c r="JL120">
        <v>0</v>
      </c>
      <c r="JM120">
        <v>0</v>
      </c>
      <c r="JN120">
        <v>0</v>
      </c>
      <c r="JO120">
        <v>0</v>
      </c>
      <c r="JP120">
        <v>0</v>
      </c>
      <c r="JQ120">
        <v>0</v>
      </c>
      <c r="JR120">
        <v>0</v>
      </c>
      <c r="JS120">
        <v>0</v>
      </c>
      <c r="JT120">
        <v>0</v>
      </c>
      <c r="JU120">
        <v>0</v>
      </c>
      <c r="JV120">
        <v>0</v>
      </c>
      <c r="JW120">
        <v>0</v>
      </c>
      <c r="JX120">
        <v>0</v>
      </c>
      <c r="JY120">
        <v>0</v>
      </c>
      <c r="JZ120">
        <v>0</v>
      </c>
      <c r="KA120">
        <v>0</v>
      </c>
      <c r="KB120">
        <v>0</v>
      </c>
      <c r="KC120">
        <v>0</v>
      </c>
      <c r="KD120">
        <v>0</v>
      </c>
      <c r="KE120">
        <v>0</v>
      </c>
      <c r="KF120">
        <v>0</v>
      </c>
      <c r="KG120">
        <v>0</v>
      </c>
      <c r="KH120">
        <v>0</v>
      </c>
      <c r="KI120">
        <v>0</v>
      </c>
      <c r="KJ120">
        <v>0</v>
      </c>
      <c r="KK120">
        <v>0</v>
      </c>
      <c r="KL120">
        <v>0</v>
      </c>
      <c r="KM120">
        <v>0</v>
      </c>
      <c r="KN120">
        <v>0</v>
      </c>
      <c r="KO120">
        <v>0</v>
      </c>
      <c r="KP120">
        <v>0</v>
      </c>
      <c r="KQ120">
        <v>0</v>
      </c>
      <c r="KR120">
        <v>0</v>
      </c>
      <c r="KS120">
        <v>0</v>
      </c>
      <c r="KT120">
        <v>0</v>
      </c>
      <c r="KU120">
        <v>0</v>
      </c>
      <c r="KV120">
        <v>0</v>
      </c>
      <c r="KW120">
        <v>0</v>
      </c>
      <c r="KX120">
        <v>0</v>
      </c>
      <c r="KY120">
        <v>0</v>
      </c>
      <c r="KZ120">
        <v>0</v>
      </c>
      <c r="LA120">
        <v>0</v>
      </c>
      <c r="LB120">
        <v>0</v>
      </c>
      <c r="LC120">
        <v>0</v>
      </c>
      <c r="LD120">
        <v>0</v>
      </c>
      <c r="LE120">
        <v>0</v>
      </c>
      <c r="LF120">
        <v>0</v>
      </c>
      <c r="LG120">
        <v>0</v>
      </c>
      <c r="LH120">
        <v>0</v>
      </c>
      <c r="LI120">
        <v>0.9365</v>
      </c>
      <c r="LJ120">
        <v>0.9500938750496144</v>
      </c>
      <c r="LK120">
        <v>0</v>
      </c>
      <c r="LL120">
        <v>0</v>
      </c>
      <c r="LM120">
        <v>1</v>
      </c>
      <c r="LN120">
        <v>0.95</v>
      </c>
      <c r="LO120">
        <v>0</v>
      </c>
      <c r="LP120">
        <v>1</v>
      </c>
      <c r="LQ120">
        <v>0.78</v>
      </c>
      <c r="LR120">
        <v>0</v>
      </c>
      <c r="LS120">
        <v>8.4507042253521125E-2</v>
      </c>
      <c r="LT120">
        <v>0</v>
      </c>
    </row>
    <row r="121" spans="1:332" ht="15" customHeight="1">
      <c r="A121" t="str">
        <v>CDM AMS II.G</v>
      </c>
      <c r="B121" t="str">
        <v>AMS II.G. ver. 12</v>
      </c>
      <c r="C121">
        <v>9956</v>
      </c>
      <c r="D121" t="str">
        <v>PoA 9956 CPA29</v>
      </c>
      <c r="E121" t="str">
        <v>MR3</v>
      </c>
      <c r="F121" t="str">
        <v>Domestic (2020)</v>
      </c>
      <c r="G121">
        <v>10271</v>
      </c>
      <c r="H121" t="str">
        <v>firewood</v>
      </c>
      <c r="I121">
        <v>10271</v>
      </c>
      <c r="J121">
        <v>1.0962749493008859</v>
      </c>
      <c r="K121">
        <v>0</v>
      </c>
      <c r="L121" t="str">
        <v>cdm_imp_firewood</v>
      </c>
      <c r="M121">
        <v>1</v>
      </c>
      <c r="N121" t="str">
        <v>Sub-Saharan Africa</v>
      </c>
      <c r="O121" t="str">
        <v>Uganda</v>
      </c>
      <c r="P121" t="str">
        <v>Uganda tot</v>
      </c>
      <c r="Q121">
        <v>4.9000000000000004</v>
      </c>
      <c r="R121">
        <v>0.82</v>
      </c>
      <c r="S121">
        <v>0</v>
      </c>
      <c r="T121">
        <v>0.35</v>
      </c>
      <c r="U121">
        <v>9369</v>
      </c>
      <c r="V121">
        <v>0</v>
      </c>
      <c r="W121">
        <v>153</v>
      </c>
      <c r="X121">
        <v>0</v>
      </c>
      <c r="Y121">
        <v>1433457</v>
      </c>
      <c r="Z121">
        <v>1</v>
      </c>
      <c r="AA121">
        <v>0</v>
      </c>
      <c r="AB121">
        <v>0</v>
      </c>
      <c r="AC121">
        <v>0</v>
      </c>
      <c r="AD121">
        <v>0</v>
      </c>
      <c r="AE121">
        <v>0</v>
      </c>
      <c r="AF121">
        <v>0</v>
      </c>
      <c r="AG121">
        <v>0</v>
      </c>
      <c r="AH121">
        <v>0</v>
      </c>
      <c r="AI121">
        <v>0</v>
      </c>
      <c r="AJ121">
        <v>0</v>
      </c>
      <c r="AK121">
        <v>0</v>
      </c>
      <c r="AL121">
        <v>0</v>
      </c>
      <c r="AM121">
        <v>0</v>
      </c>
      <c r="AN121">
        <v>13.616438356164384</v>
      </c>
      <c r="AO121">
        <v>0</v>
      </c>
      <c r="AP121">
        <v>0</v>
      </c>
      <c r="AQ121">
        <v>0</v>
      </c>
      <c r="AR121">
        <v>0</v>
      </c>
      <c r="AS121">
        <v>0</v>
      </c>
      <c r="AT121">
        <v>0</v>
      </c>
      <c r="AU121">
        <v>0</v>
      </c>
      <c r="AV121">
        <v>0</v>
      </c>
      <c r="AW121">
        <v>0</v>
      </c>
      <c r="AX121">
        <v>0</v>
      </c>
      <c r="AY121">
        <v>0</v>
      </c>
      <c r="AZ121">
        <v>0</v>
      </c>
      <c r="BA121">
        <v>0</v>
      </c>
      <c r="BB121">
        <v>0</v>
      </c>
      <c r="BC121">
        <v>0</v>
      </c>
      <c r="BD121">
        <v>0.1143</v>
      </c>
      <c r="BE121">
        <v>0</v>
      </c>
      <c r="BF121">
        <v>0</v>
      </c>
      <c r="BG121">
        <v>0</v>
      </c>
      <c r="BH121">
        <v>0</v>
      </c>
      <c r="BI121">
        <v>0</v>
      </c>
      <c r="BJ121">
        <v>0</v>
      </c>
      <c r="BK121">
        <v>0</v>
      </c>
      <c r="BL121">
        <v>0</v>
      </c>
      <c r="BM121">
        <v>0</v>
      </c>
      <c r="BN121">
        <v>0</v>
      </c>
      <c r="BO121">
        <v>0</v>
      </c>
      <c r="BP121">
        <v>0</v>
      </c>
      <c r="BQ121">
        <v>0</v>
      </c>
      <c r="BR121">
        <v>1.4999999999999999E-2</v>
      </c>
      <c r="BS121">
        <v>0</v>
      </c>
      <c r="BT121">
        <v>0</v>
      </c>
      <c r="BU121">
        <v>0</v>
      </c>
      <c r="BV121">
        <v>0</v>
      </c>
      <c r="BW121">
        <v>0</v>
      </c>
      <c r="BX121">
        <v>81.599999999999994</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1</v>
      </c>
      <c r="FS121">
        <v>0</v>
      </c>
      <c r="FT121">
        <v>0</v>
      </c>
      <c r="FU121">
        <v>0</v>
      </c>
      <c r="FV121">
        <v>0</v>
      </c>
      <c r="FW121">
        <v>0</v>
      </c>
      <c r="FX121">
        <v>0</v>
      </c>
      <c r="FY121">
        <v>4.4594811006005424</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0.34899999999999998</v>
      </c>
      <c r="GV121">
        <v>0</v>
      </c>
      <c r="GW121">
        <v>0</v>
      </c>
      <c r="GX121">
        <v>0</v>
      </c>
      <c r="GY121">
        <v>0</v>
      </c>
      <c r="GZ121">
        <v>0</v>
      </c>
      <c r="HA121">
        <v>0</v>
      </c>
      <c r="HB121">
        <v>0</v>
      </c>
      <c r="HC121">
        <v>0</v>
      </c>
      <c r="HD121">
        <v>0</v>
      </c>
      <c r="HE121">
        <v>0</v>
      </c>
      <c r="HF121">
        <v>0</v>
      </c>
      <c r="HG121">
        <v>0</v>
      </c>
      <c r="HH121">
        <v>0</v>
      </c>
      <c r="HI121">
        <v>1.4999999999999999E-2</v>
      </c>
      <c r="HJ121">
        <v>0</v>
      </c>
      <c r="HK121">
        <v>0</v>
      </c>
      <c r="HL121">
        <v>0</v>
      </c>
      <c r="HM121">
        <v>0</v>
      </c>
      <c r="HN121">
        <v>0</v>
      </c>
      <c r="HO121">
        <v>81.599999999999994</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0</v>
      </c>
      <c r="IY121">
        <v>0</v>
      </c>
      <c r="IZ121">
        <v>0</v>
      </c>
      <c r="JA121">
        <v>0</v>
      </c>
      <c r="JB121">
        <v>0</v>
      </c>
      <c r="JC121">
        <v>0</v>
      </c>
      <c r="JD121">
        <v>0</v>
      </c>
      <c r="JE121">
        <v>0</v>
      </c>
      <c r="JF121">
        <v>0</v>
      </c>
      <c r="JG121">
        <v>0</v>
      </c>
      <c r="JH121">
        <v>0</v>
      </c>
      <c r="JI121">
        <v>0</v>
      </c>
      <c r="JJ121">
        <v>0</v>
      </c>
      <c r="JK121">
        <v>0</v>
      </c>
      <c r="JL121">
        <v>0</v>
      </c>
      <c r="JM121">
        <v>0</v>
      </c>
      <c r="JN121">
        <v>0</v>
      </c>
      <c r="JO121">
        <v>0</v>
      </c>
      <c r="JP121">
        <v>0</v>
      </c>
      <c r="JQ121">
        <v>0</v>
      </c>
      <c r="JR121">
        <v>0</v>
      </c>
      <c r="JS121">
        <v>0</v>
      </c>
      <c r="JT121">
        <v>0</v>
      </c>
      <c r="JU121">
        <v>0</v>
      </c>
      <c r="JV121">
        <v>0</v>
      </c>
      <c r="JW121">
        <v>0</v>
      </c>
      <c r="JX121">
        <v>0</v>
      </c>
      <c r="JY121">
        <v>0</v>
      </c>
      <c r="JZ121">
        <v>0</v>
      </c>
      <c r="KA121">
        <v>0</v>
      </c>
      <c r="KB121">
        <v>0</v>
      </c>
      <c r="KC121">
        <v>0</v>
      </c>
      <c r="KD121">
        <v>0</v>
      </c>
      <c r="KE121">
        <v>0</v>
      </c>
      <c r="KF121">
        <v>0</v>
      </c>
      <c r="KG121">
        <v>0</v>
      </c>
      <c r="KH121">
        <v>0</v>
      </c>
      <c r="KI121">
        <v>0</v>
      </c>
      <c r="KJ121">
        <v>0</v>
      </c>
      <c r="KK121">
        <v>0</v>
      </c>
      <c r="KL121">
        <v>0</v>
      </c>
      <c r="KM121">
        <v>0</v>
      </c>
      <c r="KN121">
        <v>0</v>
      </c>
      <c r="KO121">
        <v>0</v>
      </c>
      <c r="KP121">
        <v>0</v>
      </c>
      <c r="KQ121">
        <v>0</v>
      </c>
      <c r="KR121">
        <v>0</v>
      </c>
      <c r="KS121">
        <v>0</v>
      </c>
      <c r="KT121">
        <v>0</v>
      </c>
      <c r="KU121">
        <v>0</v>
      </c>
      <c r="KV121">
        <v>0</v>
      </c>
      <c r="KW121">
        <v>0</v>
      </c>
      <c r="KX121">
        <v>0</v>
      </c>
      <c r="KY121">
        <v>0</v>
      </c>
      <c r="KZ121">
        <v>0</v>
      </c>
      <c r="LA121">
        <v>0</v>
      </c>
      <c r="LB121">
        <v>0</v>
      </c>
      <c r="LC121">
        <v>0</v>
      </c>
      <c r="LD121">
        <v>0</v>
      </c>
      <c r="LE121">
        <v>0</v>
      </c>
      <c r="LF121">
        <v>0</v>
      </c>
      <c r="LG121">
        <v>0</v>
      </c>
      <c r="LH121">
        <v>0</v>
      </c>
      <c r="LI121">
        <v>0.9365</v>
      </c>
      <c r="LJ121">
        <v>0.95731045599340514</v>
      </c>
      <c r="LK121">
        <v>0</v>
      </c>
      <c r="LL121">
        <v>0</v>
      </c>
      <c r="LM121">
        <v>1</v>
      </c>
      <c r="LN121">
        <v>0.95</v>
      </c>
      <c r="LO121">
        <v>0</v>
      </c>
      <c r="LP121">
        <v>1</v>
      </c>
      <c r="LQ121">
        <v>0.78</v>
      </c>
      <c r="LR121">
        <v>0</v>
      </c>
      <c r="LS121">
        <v>8.4507042253521125E-2</v>
      </c>
      <c r="LT121">
        <v>0</v>
      </c>
    </row>
    <row r="122" spans="1:332" ht="15" customHeight="1">
      <c r="A122" t="str">
        <v>CDM AMS II.G</v>
      </c>
      <c r="B122" t="str">
        <v>AMS II.G. ver. 12</v>
      </c>
      <c r="C122">
        <v>9956</v>
      </c>
      <c r="D122" t="str">
        <v>PoA 9956 CPA28</v>
      </c>
      <c r="E122" t="str">
        <v>MR3</v>
      </c>
      <c r="F122" t="str">
        <v>Domestic (2020)</v>
      </c>
      <c r="G122">
        <v>10348</v>
      </c>
      <c r="H122" t="str">
        <v>firewood</v>
      </c>
      <c r="I122">
        <v>10348</v>
      </c>
      <c r="J122">
        <v>1.1044935425338884</v>
      </c>
      <c r="K122">
        <v>0</v>
      </c>
      <c r="L122" t="str">
        <v>cdm_imp_firewood</v>
      </c>
      <c r="M122">
        <v>1</v>
      </c>
      <c r="N122" t="str">
        <v>Sub-Saharan Africa</v>
      </c>
      <c r="O122" t="str">
        <v>Uganda</v>
      </c>
      <c r="P122" t="str">
        <v>Uganda tot</v>
      </c>
      <c r="Q122">
        <v>4.9000000000000004</v>
      </c>
      <c r="R122">
        <v>0.82</v>
      </c>
      <c r="S122">
        <v>0</v>
      </c>
      <c r="T122">
        <v>0.35</v>
      </c>
      <c r="U122">
        <v>9369</v>
      </c>
      <c r="V122">
        <v>0</v>
      </c>
      <c r="W122">
        <v>153</v>
      </c>
      <c r="X122">
        <v>0</v>
      </c>
      <c r="Y122">
        <v>1433457</v>
      </c>
      <c r="Z122">
        <v>1</v>
      </c>
      <c r="AA122">
        <v>0</v>
      </c>
      <c r="AB122">
        <v>0</v>
      </c>
      <c r="AC122">
        <v>0</v>
      </c>
      <c r="AD122">
        <v>0</v>
      </c>
      <c r="AE122">
        <v>0</v>
      </c>
      <c r="AF122">
        <v>0</v>
      </c>
      <c r="AG122">
        <v>0</v>
      </c>
      <c r="AH122">
        <v>0</v>
      </c>
      <c r="AI122">
        <v>0</v>
      </c>
      <c r="AJ122">
        <v>0</v>
      </c>
      <c r="AK122">
        <v>0</v>
      </c>
      <c r="AL122">
        <v>0</v>
      </c>
      <c r="AM122">
        <v>0</v>
      </c>
      <c r="AN122">
        <v>13.616438356164384</v>
      </c>
      <c r="AO122">
        <v>0</v>
      </c>
      <c r="AP122">
        <v>0</v>
      </c>
      <c r="AQ122">
        <v>0</v>
      </c>
      <c r="AR122">
        <v>0</v>
      </c>
      <c r="AS122">
        <v>0</v>
      </c>
      <c r="AT122">
        <v>0</v>
      </c>
      <c r="AU122">
        <v>0</v>
      </c>
      <c r="AV122">
        <v>0</v>
      </c>
      <c r="AW122">
        <v>0</v>
      </c>
      <c r="AX122">
        <v>0</v>
      </c>
      <c r="AY122">
        <v>0</v>
      </c>
      <c r="AZ122">
        <v>0</v>
      </c>
      <c r="BA122">
        <v>0</v>
      </c>
      <c r="BB122">
        <v>0</v>
      </c>
      <c r="BC122">
        <v>0</v>
      </c>
      <c r="BD122">
        <v>0.1143</v>
      </c>
      <c r="BE122">
        <v>0</v>
      </c>
      <c r="BF122">
        <v>0</v>
      </c>
      <c r="BG122">
        <v>0</v>
      </c>
      <c r="BH122">
        <v>0</v>
      </c>
      <c r="BI122">
        <v>0</v>
      </c>
      <c r="BJ122">
        <v>0</v>
      </c>
      <c r="BK122">
        <v>0</v>
      </c>
      <c r="BL122">
        <v>0</v>
      </c>
      <c r="BM122">
        <v>0</v>
      </c>
      <c r="BN122">
        <v>0</v>
      </c>
      <c r="BO122">
        <v>0</v>
      </c>
      <c r="BP122">
        <v>0</v>
      </c>
      <c r="BQ122">
        <v>0</v>
      </c>
      <c r="BR122">
        <v>1.4999999999999999E-2</v>
      </c>
      <c r="BS122">
        <v>0</v>
      </c>
      <c r="BT122">
        <v>0</v>
      </c>
      <c r="BU122">
        <v>0</v>
      </c>
      <c r="BV122">
        <v>0</v>
      </c>
      <c r="BW122">
        <v>0</v>
      </c>
      <c r="BX122">
        <v>81.599999999999994</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1</v>
      </c>
      <c r="FS122">
        <v>0</v>
      </c>
      <c r="FT122">
        <v>0</v>
      </c>
      <c r="FU122">
        <v>0</v>
      </c>
      <c r="FV122">
        <v>0</v>
      </c>
      <c r="FW122">
        <v>0</v>
      </c>
      <c r="FX122">
        <v>0</v>
      </c>
      <c r="FY122">
        <v>4.4594811006005424</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0.34899999999999998</v>
      </c>
      <c r="GV122">
        <v>0</v>
      </c>
      <c r="GW122">
        <v>0</v>
      </c>
      <c r="GX122">
        <v>0</v>
      </c>
      <c r="GY122">
        <v>0</v>
      </c>
      <c r="GZ122">
        <v>0</v>
      </c>
      <c r="HA122">
        <v>0</v>
      </c>
      <c r="HB122">
        <v>0</v>
      </c>
      <c r="HC122">
        <v>0</v>
      </c>
      <c r="HD122">
        <v>0</v>
      </c>
      <c r="HE122">
        <v>0</v>
      </c>
      <c r="HF122">
        <v>0</v>
      </c>
      <c r="HG122">
        <v>0</v>
      </c>
      <c r="HH122">
        <v>0</v>
      </c>
      <c r="HI122">
        <v>1.4999999999999999E-2</v>
      </c>
      <c r="HJ122">
        <v>0</v>
      </c>
      <c r="HK122">
        <v>0</v>
      </c>
      <c r="HL122">
        <v>0</v>
      </c>
      <c r="HM122">
        <v>0</v>
      </c>
      <c r="HN122">
        <v>0</v>
      </c>
      <c r="HO122">
        <v>81.599999999999994</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0</v>
      </c>
      <c r="JB122">
        <v>0</v>
      </c>
      <c r="JC122">
        <v>0</v>
      </c>
      <c r="JD122">
        <v>0</v>
      </c>
      <c r="JE122">
        <v>0</v>
      </c>
      <c r="JF122">
        <v>0</v>
      </c>
      <c r="JG122">
        <v>0</v>
      </c>
      <c r="JH122">
        <v>0</v>
      </c>
      <c r="JI122">
        <v>0</v>
      </c>
      <c r="JJ122">
        <v>0</v>
      </c>
      <c r="JK122">
        <v>0</v>
      </c>
      <c r="JL122">
        <v>0</v>
      </c>
      <c r="JM122">
        <v>0</v>
      </c>
      <c r="JN122">
        <v>0</v>
      </c>
      <c r="JO122">
        <v>0</v>
      </c>
      <c r="JP122">
        <v>0</v>
      </c>
      <c r="JQ122">
        <v>0</v>
      </c>
      <c r="JR122">
        <v>0</v>
      </c>
      <c r="JS122">
        <v>0</v>
      </c>
      <c r="JT122">
        <v>0</v>
      </c>
      <c r="JU122">
        <v>0</v>
      </c>
      <c r="JV122">
        <v>0</v>
      </c>
      <c r="JW122">
        <v>0</v>
      </c>
      <c r="JX122">
        <v>0</v>
      </c>
      <c r="JY122">
        <v>0</v>
      </c>
      <c r="JZ122">
        <v>0</v>
      </c>
      <c r="KA122">
        <v>0</v>
      </c>
      <c r="KB122">
        <v>0</v>
      </c>
      <c r="KC122">
        <v>0</v>
      </c>
      <c r="KD122">
        <v>0</v>
      </c>
      <c r="KE122">
        <v>0</v>
      </c>
      <c r="KF122">
        <v>0</v>
      </c>
      <c r="KG122">
        <v>0</v>
      </c>
      <c r="KH122">
        <v>0</v>
      </c>
      <c r="KI122">
        <v>0</v>
      </c>
      <c r="KJ122">
        <v>0</v>
      </c>
      <c r="KK122">
        <v>0</v>
      </c>
      <c r="KL122">
        <v>0</v>
      </c>
      <c r="KM122">
        <v>0</v>
      </c>
      <c r="KN122">
        <v>0</v>
      </c>
      <c r="KO122">
        <v>0</v>
      </c>
      <c r="KP122">
        <v>0</v>
      </c>
      <c r="KQ122">
        <v>0</v>
      </c>
      <c r="KR122">
        <v>0</v>
      </c>
      <c r="KS122">
        <v>0</v>
      </c>
      <c r="KT122">
        <v>0</v>
      </c>
      <c r="KU122">
        <v>0</v>
      </c>
      <c r="KV122">
        <v>0</v>
      </c>
      <c r="KW122">
        <v>0</v>
      </c>
      <c r="KX122">
        <v>0</v>
      </c>
      <c r="KY122">
        <v>0</v>
      </c>
      <c r="KZ122">
        <v>0</v>
      </c>
      <c r="LA122">
        <v>0</v>
      </c>
      <c r="LB122">
        <v>0</v>
      </c>
      <c r="LC122">
        <v>0</v>
      </c>
      <c r="LD122">
        <v>0</v>
      </c>
      <c r="LE122">
        <v>0</v>
      </c>
      <c r="LF122">
        <v>0</v>
      </c>
      <c r="LG122">
        <v>0</v>
      </c>
      <c r="LH122">
        <v>0</v>
      </c>
      <c r="LI122">
        <v>0.9365</v>
      </c>
      <c r="LJ122">
        <v>0.9645270369371961</v>
      </c>
      <c r="LK122">
        <v>0</v>
      </c>
      <c r="LL122">
        <v>0</v>
      </c>
      <c r="LM122">
        <v>1</v>
      </c>
      <c r="LN122">
        <v>0.95</v>
      </c>
      <c r="LO122">
        <v>0</v>
      </c>
      <c r="LP122">
        <v>1</v>
      </c>
      <c r="LQ122">
        <v>0.78</v>
      </c>
      <c r="LR122">
        <v>0</v>
      </c>
      <c r="LS122">
        <v>8.4507042253521125E-2</v>
      </c>
      <c r="LT122">
        <v>0</v>
      </c>
    </row>
    <row r="123" spans="1:332" ht="15" customHeight="1">
      <c r="A123" t="str">
        <v>CDM AMS II.G</v>
      </c>
      <c r="B123" t="str">
        <v>AMS II.G. ver. 12</v>
      </c>
      <c r="C123">
        <v>9956</v>
      </c>
      <c r="D123" t="str">
        <v>PoA 9956 CPA27</v>
      </c>
      <c r="E123" t="str">
        <v>MR3</v>
      </c>
      <c r="F123" t="str">
        <v>Domestic (2020)</v>
      </c>
      <c r="G123">
        <v>10416</v>
      </c>
      <c r="H123" t="str">
        <v>firewood</v>
      </c>
      <c r="I123">
        <v>10416</v>
      </c>
      <c r="J123">
        <v>1.111751520973423</v>
      </c>
      <c r="K123">
        <v>0</v>
      </c>
      <c r="L123" t="str">
        <v>cdm_imp_firewood</v>
      </c>
      <c r="M123">
        <v>1</v>
      </c>
      <c r="N123" t="str">
        <v>Sub-Saharan Africa</v>
      </c>
      <c r="O123" t="str">
        <v>Uganda</v>
      </c>
      <c r="P123" t="str">
        <v>Uganda tot</v>
      </c>
      <c r="Q123">
        <v>4.9000000000000004</v>
      </c>
      <c r="R123">
        <v>0.82</v>
      </c>
      <c r="S123">
        <v>0</v>
      </c>
      <c r="T123">
        <v>0.35</v>
      </c>
      <c r="U123">
        <v>9369</v>
      </c>
      <c r="V123">
        <v>0</v>
      </c>
      <c r="W123">
        <v>153</v>
      </c>
      <c r="X123">
        <v>0</v>
      </c>
      <c r="Y123">
        <v>1433457</v>
      </c>
      <c r="Z123">
        <v>1</v>
      </c>
      <c r="AA123">
        <v>0</v>
      </c>
      <c r="AB123">
        <v>0</v>
      </c>
      <c r="AC123">
        <v>0</v>
      </c>
      <c r="AD123">
        <v>0</v>
      </c>
      <c r="AE123">
        <v>0</v>
      </c>
      <c r="AF123">
        <v>0</v>
      </c>
      <c r="AG123">
        <v>0</v>
      </c>
      <c r="AH123">
        <v>0</v>
      </c>
      <c r="AI123">
        <v>0</v>
      </c>
      <c r="AJ123">
        <v>0</v>
      </c>
      <c r="AK123">
        <v>0</v>
      </c>
      <c r="AL123">
        <v>0</v>
      </c>
      <c r="AM123">
        <v>0</v>
      </c>
      <c r="AN123">
        <v>13.616438356164384</v>
      </c>
      <c r="AO123">
        <v>0</v>
      </c>
      <c r="AP123">
        <v>0</v>
      </c>
      <c r="AQ123">
        <v>0</v>
      </c>
      <c r="AR123">
        <v>0</v>
      </c>
      <c r="AS123">
        <v>0</v>
      </c>
      <c r="AT123">
        <v>0</v>
      </c>
      <c r="AU123">
        <v>0</v>
      </c>
      <c r="AV123">
        <v>0</v>
      </c>
      <c r="AW123">
        <v>0</v>
      </c>
      <c r="AX123">
        <v>0</v>
      </c>
      <c r="AY123">
        <v>0</v>
      </c>
      <c r="AZ123">
        <v>0</v>
      </c>
      <c r="BA123">
        <v>0</v>
      </c>
      <c r="BB123">
        <v>0</v>
      </c>
      <c r="BC123">
        <v>0</v>
      </c>
      <c r="BD123">
        <v>0.1143</v>
      </c>
      <c r="BE123">
        <v>0</v>
      </c>
      <c r="BF123">
        <v>0</v>
      </c>
      <c r="BG123">
        <v>0</v>
      </c>
      <c r="BH123">
        <v>0</v>
      </c>
      <c r="BI123">
        <v>0</v>
      </c>
      <c r="BJ123">
        <v>0</v>
      </c>
      <c r="BK123">
        <v>0</v>
      </c>
      <c r="BL123">
        <v>0</v>
      </c>
      <c r="BM123">
        <v>0</v>
      </c>
      <c r="BN123">
        <v>0</v>
      </c>
      <c r="BO123">
        <v>0</v>
      </c>
      <c r="BP123">
        <v>0</v>
      </c>
      <c r="BQ123">
        <v>0</v>
      </c>
      <c r="BR123">
        <v>1.4999999999999999E-2</v>
      </c>
      <c r="BS123">
        <v>0</v>
      </c>
      <c r="BT123">
        <v>0</v>
      </c>
      <c r="BU123">
        <v>0</v>
      </c>
      <c r="BV123">
        <v>0</v>
      </c>
      <c r="BW123">
        <v>0</v>
      </c>
      <c r="BX123">
        <v>81.599999999999994</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1</v>
      </c>
      <c r="FS123">
        <v>0</v>
      </c>
      <c r="FT123">
        <v>0</v>
      </c>
      <c r="FU123">
        <v>0</v>
      </c>
      <c r="FV123">
        <v>0</v>
      </c>
      <c r="FW123">
        <v>0</v>
      </c>
      <c r="FX123">
        <v>0</v>
      </c>
      <c r="FY123">
        <v>4.4594811006005424</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v>
      </c>
      <c r="GU123">
        <v>0.34899999999999998</v>
      </c>
      <c r="GV123">
        <v>0</v>
      </c>
      <c r="GW123">
        <v>0</v>
      </c>
      <c r="GX123">
        <v>0</v>
      </c>
      <c r="GY123">
        <v>0</v>
      </c>
      <c r="GZ123">
        <v>0</v>
      </c>
      <c r="HA123">
        <v>0</v>
      </c>
      <c r="HB123">
        <v>0</v>
      </c>
      <c r="HC123">
        <v>0</v>
      </c>
      <c r="HD123">
        <v>0</v>
      </c>
      <c r="HE123">
        <v>0</v>
      </c>
      <c r="HF123">
        <v>0</v>
      </c>
      <c r="HG123">
        <v>0</v>
      </c>
      <c r="HH123">
        <v>0</v>
      </c>
      <c r="HI123">
        <v>1.4999999999999999E-2</v>
      </c>
      <c r="HJ123">
        <v>0</v>
      </c>
      <c r="HK123">
        <v>0</v>
      </c>
      <c r="HL123">
        <v>0</v>
      </c>
      <c r="HM123">
        <v>0</v>
      </c>
      <c r="HN123">
        <v>0</v>
      </c>
      <c r="HO123">
        <v>81.599999999999994</v>
      </c>
      <c r="HP123">
        <v>0</v>
      </c>
      <c r="HQ123">
        <v>0</v>
      </c>
      <c r="HR123">
        <v>0</v>
      </c>
      <c r="HS123">
        <v>0</v>
      </c>
      <c r="HT123">
        <v>0</v>
      </c>
      <c r="HU123">
        <v>0</v>
      </c>
      <c r="HV123">
        <v>0</v>
      </c>
      <c r="HW123">
        <v>0</v>
      </c>
      <c r="HX123">
        <v>0</v>
      </c>
      <c r="HY123">
        <v>0</v>
      </c>
      <c r="HZ123">
        <v>0</v>
      </c>
      <c r="IA123">
        <v>0</v>
      </c>
      <c r="IB123">
        <v>0</v>
      </c>
      <c r="IC123">
        <v>0</v>
      </c>
      <c r="ID123">
        <v>0</v>
      </c>
      <c r="IE123">
        <v>0</v>
      </c>
      <c r="IF123">
        <v>0</v>
      </c>
      <c r="IG123">
        <v>0</v>
      </c>
      <c r="IH123">
        <v>0</v>
      </c>
      <c r="II123">
        <v>0</v>
      </c>
      <c r="IJ123">
        <v>0</v>
      </c>
      <c r="IK123">
        <v>0</v>
      </c>
      <c r="IL123">
        <v>0</v>
      </c>
      <c r="IM123">
        <v>0</v>
      </c>
      <c r="IN123">
        <v>0</v>
      </c>
      <c r="IO123">
        <v>0</v>
      </c>
      <c r="IP123">
        <v>0</v>
      </c>
      <c r="IQ123">
        <v>0</v>
      </c>
      <c r="IR123">
        <v>0</v>
      </c>
      <c r="IS123">
        <v>0</v>
      </c>
      <c r="IT123">
        <v>0</v>
      </c>
      <c r="IU123">
        <v>0</v>
      </c>
      <c r="IV123">
        <v>0</v>
      </c>
      <c r="IW123">
        <v>0</v>
      </c>
      <c r="IX123">
        <v>0</v>
      </c>
      <c r="IY123">
        <v>0</v>
      </c>
      <c r="IZ123">
        <v>0</v>
      </c>
      <c r="JA123">
        <v>0</v>
      </c>
      <c r="JB123">
        <v>0</v>
      </c>
      <c r="JC123">
        <v>0</v>
      </c>
      <c r="JD123">
        <v>0</v>
      </c>
      <c r="JE123">
        <v>0</v>
      </c>
      <c r="JF123">
        <v>0</v>
      </c>
      <c r="JG123">
        <v>0</v>
      </c>
      <c r="JH123">
        <v>0</v>
      </c>
      <c r="JI123">
        <v>0</v>
      </c>
      <c r="JJ123">
        <v>0</v>
      </c>
      <c r="JK123">
        <v>0</v>
      </c>
      <c r="JL123">
        <v>0</v>
      </c>
      <c r="JM123">
        <v>0</v>
      </c>
      <c r="JN123">
        <v>0</v>
      </c>
      <c r="JO123">
        <v>0</v>
      </c>
      <c r="JP123">
        <v>0</v>
      </c>
      <c r="JQ123">
        <v>0</v>
      </c>
      <c r="JR123">
        <v>0</v>
      </c>
      <c r="JS123">
        <v>0</v>
      </c>
      <c r="JT123">
        <v>0</v>
      </c>
      <c r="JU123">
        <v>0</v>
      </c>
      <c r="JV123">
        <v>0</v>
      </c>
      <c r="JW123">
        <v>0</v>
      </c>
      <c r="JX123">
        <v>0</v>
      </c>
      <c r="JY123">
        <v>0</v>
      </c>
      <c r="JZ123">
        <v>0</v>
      </c>
      <c r="KA123">
        <v>0</v>
      </c>
      <c r="KB123">
        <v>0</v>
      </c>
      <c r="KC123">
        <v>0</v>
      </c>
      <c r="KD123">
        <v>0</v>
      </c>
      <c r="KE123">
        <v>0</v>
      </c>
      <c r="KF123">
        <v>0</v>
      </c>
      <c r="KG123">
        <v>0</v>
      </c>
      <c r="KH123">
        <v>0</v>
      </c>
      <c r="KI123">
        <v>0</v>
      </c>
      <c r="KJ123">
        <v>0</v>
      </c>
      <c r="KK123">
        <v>0</v>
      </c>
      <c r="KL123">
        <v>0</v>
      </c>
      <c r="KM123">
        <v>0</v>
      </c>
      <c r="KN123">
        <v>0</v>
      </c>
      <c r="KO123">
        <v>0</v>
      </c>
      <c r="KP123">
        <v>0</v>
      </c>
      <c r="KQ123">
        <v>0</v>
      </c>
      <c r="KR123">
        <v>0</v>
      </c>
      <c r="KS123">
        <v>0</v>
      </c>
      <c r="KT123">
        <v>0</v>
      </c>
      <c r="KU123">
        <v>0</v>
      </c>
      <c r="KV123">
        <v>0</v>
      </c>
      <c r="KW123">
        <v>0</v>
      </c>
      <c r="KX123">
        <v>0</v>
      </c>
      <c r="KY123">
        <v>0</v>
      </c>
      <c r="KZ123">
        <v>0</v>
      </c>
      <c r="LA123">
        <v>0</v>
      </c>
      <c r="LB123">
        <v>0</v>
      </c>
      <c r="LC123">
        <v>0</v>
      </c>
      <c r="LD123">
        <v>0</v>
      </c>
      <c r="LE123">
        <v>0</v>
      </c>
      <c r="LF123">
        <v>0</v>
      </c>
      <c r="LG123">
        <v>0</v>
      </c>
      <c r="LH123">
        <v>0</v>
      </c>
      <c r="LI123">
        <v>0.9365</v>
      </c>
      <c r="LJ123">
        <v>0.97078771484264048</v>
      </c>
      <c r="LK123">
        <v>0</v>
      </c>
      <c r="LL123">
        <v>0</v>
      </c>
      <c r="LM123">
        <v>1</v>
      </c>
      <c r="LN123">
        <v>0.95</v>
      </c>
      <c r="LO123">
        <v>0</v>
      </c>
      <c r="LP123">
        <v>1</v>
      </c>
      <c r="LQ123">
        <v>0.78</v>
      </c>
      <c r="LR123">
        <v>0</v>
      </c>
      <c r="LS123">
        <v>8.4507042253521125E-2</v>
      </c>
      <c r="LT123">
        <v>0</v>
      </c>
    </row>
    <row r="124" spans="1:332" ht="15" customHeight="1">
      <c r="A124" t="str">
        <v>CDM AMS II.G</v>
      </c>
      <c r="B124" t="str">
        <v>AMS II.G. ver. 12</v>
      </c>
      <c r="C124">
        <v>9956</v>
      </c>
      <c r="D124" t="str">
        <v>PoA 9956 CPA26</v>
      </c>
      <c r="E124" t="str">
        <v>MR3</v>
      </c>
      <c r="F124" t="str">
        <v>Domestic (2020)</v>
      </c>
      <c r="G124">
        <v>10486</v>
      </c>
      <c r="H124" t="str">
        <v>firewood</v>
      </c>
      <c r="I124">
        <v>10486</v>
      </c>
      <c r="J124">
        <v>1.1192229693670617</v>
      </c>
      <c r="K124">
        <v>0</v>
      </c>
      <c r="L124" t="str">
        <v>cdm_imp_firewood</v>
      </c>
      <c r="M124">
        <v>1</v>
      </c>
      <c r="N124" t="str">
        <v>Sub-Saharan Africa</v>
      </c>
      <c r="O124" t="str">
        <v>Uganda</v>
      </c>
      <c r="P124" t="str">
        <v>Uganda tot</v>
      </c>
      <c r="Q124">
        <v>4.9000000000000004</v>
      </c>
      <c r="R124">
        <v>0.82</v>
      </c>
      <c r="S124">
        <v>0</v>
      </c>
      <c r="T124">
        <v>0.35</v>
      </c>
      <c r="U124">
        <v>9369</v>
      </c>
      <c r="V124">
        <v>0</v>
      </c>
      <c r="W124">
        <v>153</v>
      </c>
      <c r="X124">
        <v>0</v>
      </c>
      <c r="Y124">
        <v>1433457</v>
      </c>
      <c r="Z124">
        <v>1</v>
      </c>
      <c r="AA124">
        <v>0</v>
      </c>
      <c r="AB124">
        <v>0</v>
      </c>
      <c r="AC124">
        <v>0</v>
      </c>
      <c r="AD124">
        <v>0</v>
      </c>
      <c r="AE124">
        <v>0</v>
      </c>
      <c r="AF124">
        <v>0</v>
      </c>
      <c r="AG124">
        <v>0</v>
      </c>
      <c r="AH124">
        <v>0</v>
      </c>
      <c r="AI124">
        <v>0</v>
      </c>
      <c r="AJ124">
        <v>0</v>
      </c>
      <c r="AK124">
        <v>0</v>
      </c>
      <c r="AL124">
        <v>0</v>
      </c>
      <c r="AM124">
        <v>0</v>
      </c>
      <c r="AN124">
        <v>13.616438356164384</v>
      </c>
      <c r="AO124">
        <v>0</v>
      </c>
      <c r="AP124">
        <v>0</v>
      </c>
      <c r="AQ124">
        <v>0</v>
      </c>
      <c r="AR124">
        <v>0</v>
      </c>
      <c r="AS124">
        <v>0</v>
      </c>
      <c r="AT124">
        <v>0</v>
      </c>
      <c r="AU124">
        <v>0</v>
      </c>
      <c r="AV124">
        <v>0</v>
      </c>
      <c r="AW124">
        <v>0</v>
      </c>
      <c r="AX124">
        <v>0</v>
      </c>
      <c r="AY124">
        <v>0</v>
      </c>
      <c r="AZ124">
        <v>0</v>
      </c>
      <c r="BA124">
        <v>0</v>
      </c>
      <c r="BB124">
        <v>0</v>
      </c>
      <c r="BC124">
        <v>0</v>
      </c>
      <c r="BD124">
        <v>0.1143</v>
      </c>
      <c r="BE124">
        <v>0</v>
      </c>
      <c r="BF124">
        <v>0</v>
      </c>
      <c r="BG124">
        <v>0</v>
      </c>
      <c r="BH124">
        <v>0</v>
      </c>
      <c r="BI124">
        <v>0</v>
      </c>
      <c r="BJ124">
        <v>0</v>
      </c>
      <c r="BK124">
        <v>0</v>
      </c>
      <c r="BL124">
        <v>0</v>
      </c>
      <c r="BM124">
        <v>0</v>
      </c>
      <c r="BN124">
        <v>0</v>
      </c>
      <c r="BO124">
        <v>0</v>
      </c>
      <c r="BP124">
        <v>0</v>
      </c>
      <c r="BQ124">
        <v>0</v>
      </c>
      <c r="BR124">
        <v>1.4999999999999999E-2</v>
      </c>
      <c r="BS124">
        <v>0</v>
      </c>
      <c r="BT124">
        <v>0</v>
      </c>
      <c r="BU124">
        <v>0</v>
      </c>
      <c r="BV124">
        <v>0</v>
      </c>
      <c r="BW124">
        <v>0</v>
      </c>
      <c r="BX124">
        <v>81.599999999999994</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1</v>
      </c>
      <c r="FS124">
        <v>0</v>
      </c>
      <c r="FT124">
        <v>0</v>
      </c>
      <c r="FU124">
        <v>0</v>
      </c>
      <c r="FV124">
        <v>0</v>
      </c>
      <c r="FW124">
        <v>0</v>
      </c>
      <c r="FX124">
        <v>0</v>
      </c>
      <c r="FY124">
        <v>4.4594811006005424</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0.34899999999999998</v>
      </c>
      <c r="GV124">
        <v>0</v>
      </c>
      <c r="GW124">
        <v>0</v>
      </c>
      <c r="GX124">
        <v>0</v>
      </c>
      <c r="GY124">
        <v>0</v>
      </c>
      <c r="GZ124">
        <v>0</v>
      </c>
      <c r="HA124">
        <v>0</v>
      </c>
      <c r="HB124">
        <v>0</v>
      </c>
      <c r="HC124">
        <v>0</v>
      </c>
      <c r="HD124">
        <v>0</v>
      </c>
      <c r="HE124">
        <v>0</v>
      </c>
      <c r="HF124">
        <v>0</v>
      </c>
      <c r="HG124">
        <v>0</v>
      </c>
      <c r="HH124">
        <v>0</v>
      </c>
      <c r="HI124">
        <v>1.4999999999999999E-2</v>
      </c>
      <c r="HJ124">
        <v>0</v>
      </c>
      <c r="HK124">
        <v>0</v>
      </c>
      <c r="HL124">
        <v>0</v>
      </c>
      <c r="HM124">
        <v>0</v>
      </c>
      <c r="HN124">
        <v>0</v>
      </c>
      <c r="HO124">
        <v>81.599999999999994</v>
      </c>
      <c r="HP124">
        <v>0</v>
      </c>
      <c r="HQ124">
        <v>0</v>
      </c>
      <c r="HR124">
        <v>0</v>
      </c>
      <c r="HS124">
        <v>0</v>
      </c>
      <c r="HT124">
        <v>0</v>
      </c>
      <c r="HU124">
        <v>0</v>
      </c>
      <c r="HV124">
        <v>0</v>
      </c>
      <c r="HW124">
        <v>0</v>
      </c>
      <c r="HX124">
        <v>0</v>
      </c>
      <c r="HY124">
        <v>0</v>
      </c>
      <c r="HZ124">
        <v>0</v>
      </c>
      <c r="IA124">
        <v>0</v>
      </c>
      <c r="IB124">
        <v>0</v>
      </c>
      <c r="IC124">
        <v>0</v>
      </c>
      <c r="ID124">
        <v>0</v>
      </c>
      <c r="IE124">
        <v>0</v>
      </c>
      <c r="IF124">
        <v>0</v>
      </c>
      <c r="IG124">
        <v>0</v>
      </c>
      <c r="IH124">
        <v>0</v>
      </c>
      <c r="II124">
        <v>0</v>
      </c>
      <c r="IJ124">
        <v>0</v>
      </c>
      <c r="IK124">
        <v>0</v>
      </c>
      <c r="IL124">
        <v>0</v>
      </c>
      <c r="IM124">
        <v>0</v>
      </c>
      <c r="IN124">
        <v>0</v>
      </c>
      <c r="IO124">
        <v>0</v>
      </c>
      <c r="IP124">
        <v>0</v>
      </c>
      <c r="IQ124">
        <v>0</v>
      </c>
      <c r="IR124">
        <v>0</v>
      </c>
      <c r="IS124">
        <v>0</v>
      </c>
      <c r="IT124">
        <v>0</v>
      </c>
      <c r="IU124">
        <v>0</v>
      </c>
      <c r="IV124">
        <v>0</v>
      </c>
      <c r="IW124">
        <v>0</v>
      </c>
      <c r="IX124">
        <v>0</v>
      </c>
      <c r="IY124">
        <v>0</v>
      </c>
      <c r="IZ124">
        <v>0</v>
      </c>
      <c r="JA124">
        <v>0</v>
      </c>
      <c r="JB124">
        <v>0</v>
      </c>
      <c r="JC124">
        <v>0</v>
      </c>
      <c r="JD124">
        <v>0</v>
      </c>
      <c r="JE124">
        <v>0</v>
      </c>
      <c r="JF124">
        <v>0</v>
      </c>
      <c r="JG124">
        <v>0</v>
      </c>
      <c r="JH124">
        <v>0</v>
      </c>
      <c r="JI124">
        <v>0</v>
      </c>
      <c r="JJ124">
        <v>0</v>
      </c>
      <c r="JK124">
        <v>0</v>
      </c>
      <c r="JL124">
        <v>0</v>
      </c>
      <c r="JM124">
        <v>0</v>
      </c>
      <c r="JN124">
        <v>0</v>
      </c>
      <c r="JO124">
        <v>0</v>
      </c>
      <c r="JP124">
        <v>0</v>
      </c>
      <c r="JQ124">
        <v>0</v>
      </c>
      <c r="JR124">
        <v>0</v>
      </c>
      <c r="JS124">
        <v>0</v>
      </c>
      <c r="JT124">
        <v>0</v>
      </c>
      <c r="JU124">
        <v>0</v>
      </c>
      <c r="JV124">
        <v>0</v>
      </c>
      <c r="JW124">
        <v>0</v>
      </c>
      <c r="JX124">
        <v>0</v>
      </c>
      <c r="JY124">
        <v>0</v>
      </c>
      <c r="JZ124">
        <v>0</v>
      </c>
      <c r="KA124">
        <v>0</v>
      </c>
      <c r="KB124">
        <v>0</v>
      </c>
      <c r="KC124">
        <v>0</v>
      </c>
      <c r="KD124">
        <v>0</v>
      </c>
      <c r="KE124">
        <v>0</v>
      </c>
      <c r="KF124">
        <v>0</v>
      </c>
      <c r="KG124">
        <v>0</v>
      </c>
      <c r="KH124">
        <v>0</v>
      </c>
      <c r="KI124">
        <v>0</v>
      </c>
      <c r="KJ124">
        <v>0</v>
      </c>
      <c r="KK124">
        <v>0</v>
      </c>
      <c r="KL124">
        <v>0</v>
      </c>
      <c r="KM124">
        <v>0</v>
      </c>
      <c r="KN124">
        <v>0</v>
      </c>
      <c r="KO124">
        <v>0</v>
      </c>
      <c r="KP124">
        <v>0</v>
      </c>
      <c r="KQ124">
        <v>0</v>
      </c>
      <c r="KR124">
        <v>0</v>
      </c>
      <c r="KS124">
        <v>0</v>
      </c>
      <c r="KT124">
        <v>0</v>
      </c>
      <c r="KU124">
        <v>0</v>
      </c>
      <c r="KV124">
        <v>0</v>
      </c>
      <c r="KW124">
        <v>0</v>
      </c>
      <c r="KX124">
        <v>0</v>
      </c>
      <c r="KY124">
        <v>0</v>
      </c>
      <c r="KZ124">
        <v>0</v>
      </c>
      <c r="LA124">
        <v>0</v>
      </c>
      <c r="LB124">
        <v>0</v>
      </c>
      <c r="LC124">
        <v>0</v>
      </c>
      <c r="LD124">
        <v>0</v>
      </c>
      <c r="LE124">
        <v>0</v>
      </c>
      <c r="LF124">
        <v>0</v>
      </c>
      <c r="LG124">
        <v>0</v>
      </c>
      <c r="LH124">
        <v>0</v>
      </c>
      <c r="LI124">
        <v>0.9365</v>
      </c>
      <c r="LJ124">
        <v>0.97731971893801317</v>
      </c>
      <c r="LK124">
        <v>0</v>
      </c>
      <c r="LL124">
        <v>0</v>
      </c>
      <c r="LM124">
        <v>1</v>
      </c>
      <c r="LN124">
        <v>0.95</v>
      </c>
      <c r="LO124">
        <v>0</v>
      </c>
      <c r="LP124">
        <v>1</v>
      </c>
      <c r="LQ124">
        <v>0.78</v>
      </c>
      <c r="LR124">
        <v>0</v>
      </c>
      <c r="LS124">
        <v>8.4507042253521125E-2</v>
      </c>
      <c r="LT124">
        <v>0</v>
      </c>
    </row>
    <row r="125" spans="1:332" ht="15" customHeight="1">
      <c r="A125" t="str">
        <v>CDM AMS II.G</v>
      </c>
      <c r="B125" t="str">
        <v>AMS II.G. ver. 12</v>
      </c>
      <c r="C125">
        <v>9956</v>
      </c>
      <c r="D125" t="str">
        <v>PoA 9956 CPA25</v>
      </c>
      <c r="E125" t="str">
        <v>MR3</v>
      </c>
      <c r="F125" t="str">
        <v>Domestic (2020)</v>
      </c>
      <c r="G125">
        <v>10554</v>
      </c>
      <c r="H125" t="str">
        <v>firewood</v>
      </c>
      <c r="I125">
        <v>10554</v>
      </c>
      <c r="J125">
        <v>1.1264809478065962</v>
      </c>
      <c r="K125">
        <v>0</v>
      </c>
      <c r="L125" t="str">
        <v>cdm_imp_firewood</v>
      </c>
      <c r="M125">
        <v>1</v>
      </c>
      <c r="N125" t="str">
        <v>Sub-Saharan Africa</v>
      </c>
      <c r="O125" t="str">
        <v>Uganda</v>
      </c>
      <c r="P125" t="str">
        <v>Uganda tot</v>
      </c>
      <c r="Q125">
        <v>4.9000000000000004</v>
      </c>
      <c r="R125">
        <v>0.82</v>
      </c>
      <c r="S125">
        <v>0</v>
      </c>
      <c r="T125">
        <v>0.35</v>
      </c>
      <c r="U125">
        <v>9369</v>
      </c>
      <c r="V125">
        <v>0</v>
      </c>
      <c r="W125">
        <v>153</v>
      </c>
      <c r="X125">
        <v>0</v>
      </c>
      <c r="Y125">
        <v>1433457</v>
      </c>
      <c r="Z125">
        <v>1</v>
      </c>
      <c r="AA125">
        <v>0</v>
      </c>
      <c r="AB125">
        <v>0</v>
      </c>
      <c r="AC125">
        <v>0</v>
      </c>
      <c r="AD125">
        <v>0</v>
      </c>
      <c r="AE125">
        <v>0</v>
      </c>
      <c r="AF125">
        <v>0</v>
      </c>
      <c r="AG125">
        <v>0</v>
      </c>
      <c r="AH125">
        <v>0</v>
      </c>
      <c r="AI125">
        <v>0</v>
      </c>
      <c r="AJ125">
        <v>0</v>
      </c>
      <c r="AK125">
        <v>0</v>
      </c>
      <c r="AL125">
        <v>0</v>
      </c>
      <c r="AM125">
        <v>0</v>
      </c>
      <c r="AN125">
        <v>13.616438356164384</v>
      </c>
      <c r="AO125">
        <v>0</v>
      </c>
      <c r="AP125">
        <v>0</v>
      </c>
      <c r="AQ125">
        <v>0</v>
      </c>
      <c r="AR125">
        <v>0</v>
      </c>
      <c r="AS125">
        <v>0</v>
      </c>
      <c r="AT125">
        <v>0</v>
      </c>
      <c r="AU125">
        <v>0</v>
      </c>
      <c r="AV125">
        <v>0</v>
      </c>
      <c r="AW125">
        <v>0</v>
      </c>
      <c r="AX125">
        <v>0</v>
      </c>
      <c r="AY125">
        <v>0</v>
      </c>
      <c r="AZ125">
        <v>0</v>
      </c>
      <c r="BA125">
        <v>0</v>
      </c>
      <c r="BB125">
        <v>0</v>
      </c>
      <c r="BC125">
        <v>0</v>
      </c>
      <c r="BD125">
        <v>0.1143</v>
      </c>
      <c r="BE125">
        <v>0</v>
      </c>
      <c r="BF125">
        <v>0</v>
      </c>
      <c r="BG125">
        <v>0</v>
      </c>
      <c r="BH125">
        <v>0</v>
      </c>
      <c r="BI125">
        <v>0</v>
      </c>
      <c r="BJ125">
        <v>0</v>
      </c>
      <c r="BK125">
        <v>0</v>
      </c>
      <c r="BL125">
        <v>0</v>
      </c>
      <c r="BM125">
        <v>0</v>
      </c>
      <c r="BN125">
        <v>0</v>
      </c>
      <c r="BO125">
        <v>0</v>
      </c>
      <c r="BP125">
        <v>0</v>
      </c>
      <c r="BQ125">
        <v>0</v>
      </c>
      <c r="BR125">
        <v>1.4999999999999999E-2</v>
      </c>
      <c r="BS125">
        <v>0</v>
      </c>
      <c r="BT125">
        <v>0</v>
      </c>
      <c r="BU125">
        <v>0</v>
      </c>
      <c r="BV125">
        <v>0</v>
      </c>
      <c r="BW125">
        <v>0</v>
      </c>
      <c r="BX125">
        <v>81.599999999999994</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1</v>
      </c>
      <c r="FS125">
        <v>0</v>
      </c>
      <c r="FT125">
        <v>0</v>
      </c>
      <c r="FU125">
        <v>0</v>
      </c>
      <c r="FV125">
        <v>0</v>
      </c>
      <c r="FW125">
        <v>0</v>
      </c>
      <c r="FX125">
        <v>0</v>
      </c>
      <c r="FY125">
        <v>4.4594811006005424</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0.34899999999999998</v>
      </c>
      <c r="GV125">
        <v>0</v>
      </c>
      <c r="GW125">
        <v>0</v>
      </c>
      <c r="GX125">
        <v>0</v>
      </c>
      <c r="GY125">
        <v>0</v>
      </c>
      <c r="GZ125">
        <v>0</v>
      </c>
      <c r="HA125">
        <v>0</v>
      </c>
      <c r="HB125">
        <v>0</v>
      </c>
      <c r="HC125">
        <v>0</v>
      </c>
      <c r="HD125">
        <v>0</v>
      </c>
      <c r="HE125">
        <v>0</v>
      </c>
      <c r="HF125">
        <v>0</v>
      </c>
      <c r="HG125">
        <v>0</v>
      </c>
      <c r="HH125">
        <v>0</v>
      </c>
      <c r="HI125">
        <v>1.4999999999999999E-2</v>
      </c>
      <c r="HJ125">
        <v>0</v>
      </c>
      <c r="HK125">
        <v>0</v>
      </c>
      <c r="HL125">
        <v>0</v>
      </c>
      <c r="HM125">
        <v>0</v>
      </c>
      <c r="HN125">
        <v>0</v>
      </c>
      <c r="HO125">
        <v>81.599999999999994</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0</v>
      </c>
      <c r="JE125">
        <v>0</v>
      </c>
      <c r="JF125">
        <v>0</v>
      </c>
      <c r="JG125">
        <v>0</v>
      </c>
      <c r="JH125">
        <v>0</v>
      </c>
      <c r="JI125">
        <v>0</v>
      </c>
      <c r="JJ125">
        <v>0</v>
      </c>
      <c r="JK125">
        <v>0</v>
      </c>
      <c r="JL125">
        <v>0</v>
      </c>
      <c r="JM125">
        <v>0</v>
      </c>
      <c r="JN125">
        <v>0</v>
      </c>
      <c r="JO125">
        <v>0</v>
      </c>
      <c r="JP125">
        <v>0</v>
      </c>
      <c r="JQ125">
        <v>0</v>
      </c>
      <c r="JR125">
        <v>0</v>
      </c>
      <c r="JS125">
        <v>0</v>
      </c>
      <c r="JT125">
        <v>0</v>
      </c>
      <c r="JU125">
        <v>0</v>
      </c>
      <c r="JV125">
        <v>0</v>
      </c>
      <c r="JW125">
        <v>0</v>
      </c>
      <c r="JX125">
        <v>0</v>
      </c>
      <c r="JY125">
        <v>0</v>
      </c>
      <c r="JZ125">
        <v>0</v>
      </c>
      <c r="KA125">
        <v>0</v>
      </c>
      <c r="KB125">
        <v>0</v>
      </c>
      <c r="KC125">
        <v>0</v>
      </c>
      <c r="KD125">
        <v>0</v>
      </c>
      <c r="KE125">
        <v>0</v>
      </c>
      <c r="KF125">
        <v>0</v>
      </c>
      <c r="KG125">
        <v>0</v>
      </c>
      <c r="KH125">
        <v>0</v>
      </c>
      <c r="KI125">
        <v>0</v>
      </c>
      <c r="KJ125">
        <v>0</v>
      </c>
      <c r="KK125">
        <v>0</v>
      </c>
      <c r="KL125">
        <v>0</v>
      </c>
      <c r="KM125">
        <v>0</v>
      </c>
      <c r="KN125">
        <v>0</v>
      </c>
      <c r="KO125">
        <v>0</v>
      </c>
      <c r="KP125">
        <v>0</v>
      </c>
      <c r="KQ125">
        <v>0</v>
      </c>
      <c r="KR125">
        <v>0</v>
      </c>
      <c r="KS125">
        <v>0</v>
      </c>
      <c r="KT125">
        <v>0</v>
      </c>
      <c r="KU125">
        <v>0</v>
      </c>
      <c r="KV125">
        <v>0</v>
      </c>
      <c r="KW125">
        <v>0</v>
      </c>
      <c r="KX125">
        <v>0</v>
      </c>
      <c r="KY125">
        <v>0</v>
      </c>
      <c r="KZ125">
        <v>0</v>
      </c>
      <c r="LA125">
        <v>0</v>
      </c>
      <c r="LB125">
        <v>0</v>
      </c>
      <c r="LC125">
        <v>0</v>
      </c>
      <c r="LD125">
        <v>0</v>
      </c>
      <c r="LE125">
        <v>0</v>
      </c>
      <c r="LF125">
        <v>0</v>
      </c>
      <c r="LG125">
        <v>0</v>
      </c>
      <c r="LH125">
        <v>0</v>
      </c>
      <c r="LI125">
        <v>0.9365</v>
      </c>
      <c r="LJ125">
        <v>0.98369101444396723</v>
      </c>
      <c r="LK125">
        <v>0</v>
      </c>
      <c r="LL125">
        <v>0</v>
      </c>
      <c r="LM125">
        <v>1</v>
      </c>
      <c r="LN125">
        <v>0.95</v>
      </c>
      <c r="LO125">
        <v>0</v>
      </c>
      <c r="LP125">
        <v>1</v>
      </c>
      <c r="LQ125">
        <v>0.78</v>
      </c>
      <c r="LR125">
        <v>0</v>
      </c>
      <c r="LS125">
        <v>8.4507042253521125E-2</v>
      </c>
      <c r="LT125">
        <v>0</v>
      </c>
    </row>
    <row r="126" spans="1:332" ht="15" customHeight="1">
      <c r="A126" t="str">
        <v>CDM AMS II.G</v>
      </c>
      <c r="B126" t="str">
        <v>AMS II.G. ver. 12</v>
      </c>
      <c r="C126">
        <v>9956</v>
      </c>
      <c r="D126" t="str">
        <v>PoA 9956 CPA24</v>
      </c>
      <c r="E126" t="str">
        <v>MR3</v>
      </c>
      <c r="F126" t="str">
        <v>Domestic (2020)</v>
      </c>
      <c r="G126">
        <v>10619</v>
      </c>
      <c r="H126" t="str">
        <v>firewood</v>
      </c>
      <c r="I126">
        <v>10619</v>
      </c>
      <c r="J126">
        <v>1.1334187213149749</v>
      </c>
      <c r="K126">
        <v>0</v>
      </c>
      <c r="L126" t="str">
        <v>cdm_imp_firewood</v>
      </c>
      <c r="M126">
        <v>1</v>
      </c>
      <c r="N126" t="str">
        <v>Sub-Saharan Africa</v>
      </c>
      <c r="O126" t="str">
        <v>Uganda</v>
      </c>
      <c r="P126" t="str">
        <v>Uganda tot</v>
      </c>
      <c r="Q126">
        <v>4.9000000000000004</v>
      </c>
      <c r="R126">
        <v>0.82</v>
      </c>
      <c r="S126">
        <v>0</v>
      </c>
      <c r="T126">
        <v>0.35</v>
      </c>
      <c r="U126">
        <v>9369</v>
      </c>
      <c r="V126">
        <v>0</v>
      </c>
      <c r="W126">
        <v>153</v>
      </c>
      <c r="X126">
        <v>0</v>
      </c>
      <c r="Y126">
        <v>1433457</v>
      </c>
      <c r="Z126">
        <v>1</v>
      </c>
      <c r="AA126">
        <v>0</v>
      </c>
      <c r="AB126">
        <v>0</v>
      </c>
      <c r="AC126">
        <v>0</v>
      </c>
      <c r="AD126">
        <v>0</v>
      </c>
      <c r="AE126">
        <v>0</v>
      </c>
      <c r="AF126">
        <v>0</v>
      </c>
      <c r="AG126">
        <v>0</v>
      </c>
      <c r="AH126">
        <v>0</v>
      </c>
      <c r="AI126">
        <v>0</v>
      </c>
      <c r="AJ126">
        <v>0</v>
      </c>
      <c r="AK126">
        <v>0</v>
      </c>
      <c r="AL126">
        <v>0</v>
      </c>
      <c r="AM126">
        <v>0</v>
      </c>
      <c r="AN126">
        <v>13.616438356164384</v>
      </c>
      <c r="AO126">
        <v>0</v>
      </c>
      <c r="AP126">
        <v>0</v>
      </c>
      <c r="AQ126">
        <v>0</v>
      </c>
      <c r="AR126">
        <v>0</v>
      </c>
      <c r="AS126">
        <v>0</v>
      </c>
      <c r="AT126">
        <v>0</v>
      </c>
      <c r="AU126">
        <v>0</v>
      </c>
      <c r="AV126">
        <v>0</v>
      </c>
      <c r="AW126">
        <v>0</v>
      </c>
      <c r="AX126">
        <v>0</v>
      </c>
      <c r="AY126">
        <v>0</v>
      </c>
      <c r="AZ126">
        <v>0</v>
      </c>
      <c r="BA126">
        <v>0</v>
      </c>
      <c r="BB126">
        <v>0</v>
      </c>
      <c r="BC126">
        <v>0</v>
      </c>
      <c r="BD126">
        <v>0.1143</v>
      </c>
      <c r="BE126">
        <v>0</v>
      </c>
      <c r="BF126">
        <v>0</v>
      </c>
      <c r="BG126">
        <v>0</v>
      </c>
      <c r="BH126">
        <v>0</v>
      </c>
      <c r="BI126">
        <v>0</v>
      </c>
      <c r="BJ126">
        <v>0</v>
      </c>
      <c r="BK126">
        <v>0</v>
      </c>
      <c r="BL126">
        <v>0</v>
      </c>
      <c r="BM126">
        <v>0</v>
      </c>
      <c r="BN126">
        <v>0</v>
      </c>
      <c r="BO126">
        <v>0</v>
      </c>
      <c r="BP126">
        <v>0</v>
      </c>
      <c r="BQ126">
        <v>0</v>
      </c>
      <c r="BR126">
        <v>1.4999999999999999E-2</v>
      </c>
      <c r="BS126">
        <v>0</v>
      </c>
      <c r="BT126">
        <v>0</v>
      </c>
      <c r="BU126">
        <v>0</v>
      </c>
      <c r="BV126">
        <v>0</v>
      </c>
      <c r="BW126">
        <v>0</v>
      </c>
      <c r="BX126">
        <v>81.599999999999994</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1</v>
      </c>
      <c r="FS126">
        <v>0</v>
      </c>
      <c r="FT126">
        <v>0</v>
      </c>
      <c r="FU126">
        <v>0</v>
      </c>
      <c r="FV126">
        <v>0</v>
      </c>
      <c r="FW126">
        <v>0</v>
      </c>
      <c r="FX126">
        <v>0</v>
      </c>
      <c r="FY126">
        <v>4.4594811006005424</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0.34899999999999998</v>
      </c>
      <c r="GV126">
        <v>0</v>
      </c>
      <c r="GW126">
        <v>0</v>
      </c>
      <c r="GX126">
        <v>0</v>
      </c>
      <c r="GY126">
        <v>0</v>
      </c>
      <c r="GZ126">
        <v>0</v>
      </c>
      <c r="HA126">
        <v>0</v>
      </c>
      <c r="HB126">
        <v>0</v>
      </c>
      <c r="HC126">
        <v>0</v>
      </c>
      <c r="HD126">
        <v>0</v>
      </c>
      <c r="HE126">
        <v>0</v>
      </c>
      <c r="HF126">
        <v>0</v>
      </c>
      <c r="HG126">
        <v>0</v>
      </c>
      <c r="HH126">
        <v>0</v>
      </c>
      <c r="HI126">
        <v>1.4999999999999999E-2</v>
      </c>
      <c r="HJ126">
        <v>0</v>
      </c>
      <c r="HK126">
        <v>0</v>
      </c>
      <c r="HL126">
        <v>0</v>
      </c>
      <c r="HM126">
        <v>0</v>
      </c>
      <c r="HN126">
        <v>0</v>
      </c>
      <c r="HO126">
        <v>81.599999999999994</v>
      </c>
      <c r="HP126">
        <v>0</v>
      </c>
      <c r="HQ126">
        <v>0</v>
      </c>
      <c r="HR126">
        <v>0</v>
      </c>
      <c r="HS126">
        <v>0</v>
      </c>
      <c r="HT126">
        <v>0</v>
      </c>
      <c r="HU126">
        <v>0</v>
      </c>
      <c r="HV126">
        <v>0</v>
      </c>
      <c r="HW126">
        <v>0</v>
      </c>
      <c r="HX126">
        <v>0</v>
      </c>
      <c r="HY126">
        <v>0</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0</v>
      </c>
      <c r="JD126">
        <v>0</v>
      </c>
      <c r="JE126">
        <v>0</v>
      </c>
      <c r="JF126">
        <v>0</v>
      </c>
      <c r="JG126">
        <v>0</v>
      </c>
      <c r="JH126">
        <v>0</v>
      </c>
      <c r="JI126">
        <v>0</v>
      </c>
      <c r="JJ126">
        <v>0</v>
      </c>
      <c r="JK126">
        <v>0</v>
      </c>
      <c r="JL126">
        <v>0</v>
      </c>
      <c r="JM126">
        <v>0</v>
      </c>
      <c r="JN126">
        <v>0</v>
      </c>
      <c r="JO126">
        <v>0</v>
      </c>
      <c r="JP126">
        <v>0</v>
      </c>
      <c r="JQ126">
        <v>0</v>
      </c>
      <c r="JR126">
        <v>0</v>
      </c>
      <c r="JS126">
        <v>0</v>
      </c>
      <c r="JT126">
        <v>0</v>
      </c>
      <c r="JU126">
        <v>0</v>
      </c>
      <c r="JV126">
        <v>0</v>
      </c>
      <c r="JW126">
        <v>0</v>
      </c>
      <c r="JX126">
        <v>0</v>
      </c>
      <c r="JY126">
        <v>0</v>
      </c>
      <c r="JZ126">
        <v>0</v>
      </c>
      <c r="KA126">
        <v>0</v>
      </c>
      <c r="KB126">
        <v>0</v>
      </c>
      <c r="KC126">
        <v>0</v>
      </c>
      <c r="KD126">
        <v>0</v>
      </c>
      <c r="KE126">
        <v>0</v>
      </c>
      <c r="KF126">
        <v>0</v>
      </c>
      <c r="KG126">
        <v>0</v>
      </c>
      <c r="KH126">
        <v>0</v>
      </c>
      <c r="KI126">
        <v>0</v>
      </c>
      <c r="KJ126">
        <v>0</v>
      </c>
      <c r="KK126">
        <v>0</v>
      </c>
      <c r="KL126">
        <v>0</v>
      </c>
      <c r="KM126">
        <v>0</v>
      </c>
      <c r="KN126">
        <v>0</v>
      </c>
      <c r="KO126">
        <v>0</v>
      </c>
      <c r="KP126">
        <v>0</v>
      </c>
      <c r="KQ126">
        <v>0</v>
      </c>
      <c r="KR126">
        <v>0</v>
      </c>
      <c r="KS126">
        <v>0</v>
      </c>
      <c r="KT126">
        <v>0</v>
      </c>
      <c r="KU126">
        <v>0</v>
      </c>
      <c r="KV126">
        <v>0</v>
      </c>
      <c r="KW126">
        <v>0</v>
      </c>
      <c r="KX126">
        <v>0</v>
      </c>
      <c r="KY126">
        <v>0</v>
      </c>
      <c r="KZ126">
        <v>0</v>
      </c>
      <c r="LA126">
        <v>0</v>
      </c>
      <c r="LB126">
        <v>0</v>
      </c>
      <c r="LC126">
        <v>0</v>
      </c>
      <c r="LD126">
        <v>0</v>
      </c>
      <c r="LE126">
        <v>0</v>
      </c>
      <c r="LF126">
        <v>0</v>
      </c>
      <c r="LG126">
        <v>0</v>
      </c>
      <c r="LH126">
        <v>0</v>
      </c>
      <c r="LI126">
        <v>0.9365</v>
      </c>
      <c r="LJ126">
        <v>0.98976524255735954</v>
      </c>
      <c r="LK126">
        <v>0</v>
      </c>
      <c r="LL126">
        <v>0</v>
      </c>
      <c r="LM126">
        <v>1</v>
      </c>
      <c r="LN126">
        <v>0.95</v>
      </c>
      <c r="LO126">
        <v>0</v>
      </c>
      <c r="LP126">
        <v>1</v>
      </c>
      <c r="LQ126">
        <v>0.78</v>
      </c>
      <c r="LR126">
        <v>0</v>
      </c>
      <c r="LS126">
        <v>8.4507042253521125E-2</v>
      </c>
      <c r="LT126">
        <v>0</v>
      </c>
    </row>
    <row r="127" spans="1:332" ht="15" customHeight="1">
      <c r="A127" t="str">
        <v>CDM AMS II.G</v>
      </c>
      <c r="B127" t="str">
        <v>AMS II.G. ver. 12</v>
      </c>
      <c r="C127">
        <v>9956</v>
      </c>
      <c r="D127" t="str">
        <v>PoA 9956 CPA45</v>
      </c>
      <c r="E127" t="str">
        <v>MR2</v>
      </c>
      <c r="F127" t="str">
        <v>Domestic (2020)</v>
      </c>
      <c r="G127">
        <v>278</v>
      </c>
      <c r="H127" t="str">
        <v>firewood</v>
      </c>
      <c r="I127">
        <v>278</v>
      </c>
      <c r="J127">
        <v>4.5335942596216566E-2</v>
      </c>
      <c r="K127">
        <v>0</v>
      </c>
      <c r="L127" t="str">
        <v>cdm_imp_firewood</v>
      </c>
      <c r="M127">
        <v>1</v>
      </c>
      <c r="N127" t="str">
        <v>Sub-Saharan Africa</v>
      </c>
      <c r="O127" t="str">
        <v>Uganda</v>
      </c>
      <c r="P127" t="str">
        <v>Uganda tot</v>
      </c>
      <c r="Q127">
        <v>4.9000000000000004</v>
      </c>
      <c r="R127">
        <v>0.82</v>
      </c>
      <c r="S127">
        <v>0</v>
      </c>
      <c r="T127">
        <v>0.35</v>
      </c>
      <c r="U127">
        <v>6132</v>
      </c>
      <c r="V127">
        <v>0</v>
      </c>
      <c r="W127">
        <v>182</v>
      </c>
      <c r="X127">
        <v>0</v>
      </c>
      <c r="Y127">
        <v>1116024</v>
      </c>
      <c r="Z127">
        <v>1</v>
      </c>
      <c r="AA127">
        <v>0</v>
      </c>
      <c r="AB127">
        <v>0</v>
      </c>
      <c r="AC127">
        <v>0</v>
      </c>
      <c r="AD127">
        <v>0</v>
      </c>
      <c r="AE127">
        <v>0</v>
      </c>
      <c r="AF127">
        <v>0</v>
      </c>
      <c r="AG127">
        <v>0</v>
      </c>
      <c r="AH127">
        <v>0</v>
      </c>
      <c r="AI127">
        <v>0</v>
      </c>
      <c r="AJ127">
        <v>0</v>
      </c>
      <c r="AK127">
        <v>0</v>
      </c>
      <c r="AL127">
        <v>0</v>
      </c>
      <c r="AM127">
        <v>0</v>
      </c>
      <c r="AN127">
        <v>13.616438356164384</v>
      </c>
      <c r="AO127">
        <v>0</v>
      </c>
      <c r="AP127">
        <v>0</v>
      </c>
      <c r="AQ127">
        <v>0</v>
      </c>
      <c r="AR127">
        <v>0</v>
      </c>
      <c r="AS127">
        <v>0</v>
      </c>
      <c r="AT127">
        <v>0</v>
      </c>
      <c r="AU127">
        <v>0</v>
      </c>
      <c r="AV127">
        <v>0</v>
      </c>
      <c r="AW127">
        <v>0</v>
      </c>
      <c r="AX127">
        <v>0</v>
      </c>
      <c r="AY127">
        <v>0</v>
      </c>
      <c r="AZ127">
        <v>0</v>
      </c>
      <c r="BA127">
        <v>0</v>
      </c>
      <c r="BB127">
        <v>0</v>
      </c>
      <c r="BC127">
        <v>0</v>
      </c>
      <c r="BD127">
        <v>0.1143</v>
      </c>
      <c r="BE127">
        <v>0</v>
      </c>
      <c r="BF127">
        <v>0</v>
      </c>
      <c r="BG127">
        <v>0</v>
      </c>
      <c r="BH127">
        <v>0</v>
      </c>
      <c r="BI127">
        <v>0</v>
      </c>
      <c r="BJ127">
        <v>0</v>
      </c>
      <c r="BK127">
        <v>0</v>
      </c>
      <c r="BL127">
        <v>0</v>
      </c>
      <c r="BM127">
        <v>0</v>
      </c>
      <c r="BN127">
        <v>0</v>
      </c>
      <c r="BO127">
        <v>0</v>
      </c>
      <c r="BP127">
        <v>0</v>
      </c>
      <c r="BQ127">
        <v>0</v>
      </c>
      <c r="BR127">
        <v>1.4999999999999999E-2</v>
      </c>
      <c r="BS127">
        <v>0</v>
      </c>
      <c r="BT127">
        <v>0</v>
      </c>
      <c r="BU127">
        <v>0</v>
      </c>
      <c r="BV127">
        <v>0</v>
      </c>
      <c r="BW127">
        <v>0</v>
      </c>
      <c r="BX127">
        <v>81.599999999999994</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1</v>
      </c>
      <c r="FS127">
        <v>0</v>
      </c>
      <c r="FT127">
        <v>0</v>
      </c>
      <c r="FU127">
        <v>0</v>
      </c>
      <c r="FV127">
        <v>0</v>
      </c>
      <c r="FW127">
        <v>0</v>
      </c>
      <c r="FX127">
        <v>0</v>
      </c>
      <c r="FY127">
        <v>4.4177090664478831</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0.3523</v>
      </c>
      <c r="GV127">
        <v>0</v>
      </c>
      <c r="GW127">
        <v>0</v>
      </c>
      <c r="GX127">
        <v>0</v>
      </c>
      <c r="GY127">
        <v>0</v>
      </c>
      <c r="GZ127">
        <v>0</v>
      </c>
      <c r="HA127">
        <v>0</v>
      </c>
      <c r="HB127">
        <v>0</v>
      </c>
      <c r="HC127">
        <v>0</v>
      </c>
      <c r="HD127">
        <v>0</v>
      </c>
      <c r="HE127">
        <v>0</v>
      </c>
      <c r="HF127">
        <v>0</v>
      </c>
      <c r="HG127">
        <v>0</v>
      </c>
      <c r="HH127">
        <v>0</v>
      </c>
      <c r="HI127">
        <v>1.4999999999999999E-2</v>
      </c>
      <c r="HJ127">
        <v>0</v>
      </c>
      <c r="HK127">
        <v>0</v>
      </c>
      <c r="HL127">
        <v>0</v>
      </c>
      <c r="HM127">
        <v>0</v>
      </c>
      <c r="HN127">
        <v>0</v>
      </c>
      <c r="HO127">
        <v>81.599999999999994</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0</v>
      </c>
      <c r="JA127">
        <v>0</v>
      </c>
      <c r="JB127">
        <v>0</v>
      </c>
      <c r="JC127">
        <v>0</v>
      </c>
      <c r="JD127">
        <v>0</v>
      </c>
      <c r="JE127">
        <v>0</v>
      </c>
      <c r="JF127">
        <v>0</v>
      </c>
      <c r="JG127">
        <v>0</v>
      </c>
      <c r="JH127">
        <v>0</v>
      </c>
      <c r="JI127">
        <v>0</v>
      </c>
      <c r="JJ127">
        <v>0</v>
      </c>
      <c r="JK127">
        <v>0</v>
      </c>
      <c r="JL127">
        <v>0</v>
      </c>
      <c r="JM127">
        <v>0</v>
      </c>
      <c r="JN127">
        <v>0</v>
      </c>
      <c r="JO127">
        <v>0</v>
      </c>
      <c r="JP127">
        <v>0</v>
      </c>
      <c r="JQ127">
        <v>0</v>
      </c>
      <c r="JR127">
        <v>0</v>
      </c>
      <c r="JS127">
        <v>0</v>
      </c>
      <c r="JT127">
        <v>0</v>
      </c>
      <c r="JU127">
        <v>0</v>
      </c>
      <c r="JV127">
        <v>0</v>
      </c>
      <c r="JW127">
        <v>0</v>
      </c>
      <c r="JX127">
        <v>0</v>
      </c>
      <c r="JY127">
        <v>0</v>
      </c>
      <c r="JZ127">
        <v>0</v>
      </c>
      <c r="KA127">
        <v>0</v>
      </c>
      <c r="KB127">
        <v>0</v>
      </c>
      <c r="KC127">
        <v>0</v>
      </c>
      <c r="KD127">
        <v>0</v>
      </c>
      <c r="KE127">
        <v>0</v>
      </c>
      <c r="KF127">
        <v>0</v>
      </c>
      <c r="KG127">
        <v>0</v>
      </c>
      <c r="KH127">
        <v>0</v>
      </c>
      <c r="KI127">
        <v>0</v>
      </c>
      <c r="KJ127">
        <v>0</v>
      </c>
      <c r="KK127">
        <v>0</v>
      </c>
      <c r="KL127">
        <v>0</v>
      </c>
      <c r="KM127">
        <v>0</v>
      </c>
      <c r="KN127">
        <v>0</v>
      </c>
      <c r="KO127">
        <v>0</v>
      </c>
      <c r="KP127">
        <v>0</v>
      </c>
      <c r="KQ127">
        <v>0</v>
      </c>
      <c r="KR127">
        <v>0</v>
      </c>
      <c r="KS127">
        <v>0</v>
      </c>
      <c r="KT127">
        <v>0</v>
      </c>
      <c r="KU127">
        <v>0</v>
      </c>
      <c r="KV127">
        <v>0</v>
      </c>
      <c r="KW127">
        <v>0</v>
      </c>
      <c r="KX127">
        <v>0</v>
      </c>
      <c r="KY127">
        <v>0</v>
      </c>
      <c r="KZ127">
        <v>0</v>
      </c>
      <c r="LA127">
        <v>0</v>
      </c>
      <c r="LB127">
        <v>0</v>
      </c>
      <c r="LC127">
        <v>0</v>
      </c>
      <c r="LD127">
        <v>0</v>
      </c>
      <c r="LE127">
        <v>0</v>
      </c>
      <c r="LF127">
        <v>0</v>
      </c>
      <c r="LG127">
        <v>0</v>
      </c>
      <c r="LH127">
        <v>0</v>
      </c>
      <c r="LI127">
        <v>0.9546</v>
      </c>
      <c r="LJ127">
        <v>3.3957309279323292E-2</v>
      </c>
      <c r="LK127">
        <v>0</v>
      </c>
      <c r="LL127">
        <v>0</v>
      </c>
      <c r="LM127">
        <v>1</v>
      </c>
      <c r="LN127">
        <v>0.95</v>
      </c>
      <c r="LO127">
        <v>0</v>
      </c>
      <c r="LP127">
        <v>1</v>
      </c>
      <c r="LQ127">
        <v>0.78</v>
      </c>
      <c r="LR127">
        <v>0</v>
      </c>
      <c r="LS127">
        <v>0.1227364185110664</v>
      </c>
      <c r="LT127">
        <v>0</v>
      </c>
    </row>
    <row r="128" spans="1:332" ht="15" customHeight="1">
      <c r="A128" t="str">
        <v>CDM AMS II.G</v>
      </c>
      <c r="B128" t="str">
        <v>AMS II.G. ver. 12</v>
      </c>
      <c r="C128">
        <v>9956</v>
      </c>
      <c r="D128" t="str">
        <v>PoA 9956 CPA44</v>
      </c>
      <c r="E128" t="str">
        <v>MR2</v>
      </c>
      <c r="F128" t="str">
        <v>Domestic (2020)</v>
      </c>
      <c r="G128">
        <v>499</v>
      </c>
      <c r="H128" t="str">
        <v>firewood</v>
      </c>
      <c r="I128">
        <v>499</v>
      </c>
      <c r="J128">
        <v>8.1243894496906541E-2</v>
      </c>
      <c r="K128">
        <v>0</v>
      </c>
      <c r="L128" t="str">
        <v>cdm_imp_firewood</v>
      </c>
      <c r="M128">
        <v>1</v>
      </c>
      <c r="N128" t="str">
        <v>Sub-Saharan Africa</v>
      </c>
      <c r="O128" t="str">
        <v>Uganda</v>
      </c>
      <c r="P128" t="str">
        <v>Uganda tot</v>
      </c>
      <c r="Q128">
        <v>4.9000000000000004</v>
      </c>
      <c r="R128">
        <v>0.82</v>
      </c>
      <c r="S128">
        <v>0</v>
      </c>
      <c r="T128">
        <v>0.35</v>
      </c>
      <c r="U128">
        <v>6142</v>
      </c>
      <c r="V128">
        <v>0</v>
      </c>
      <c r="W128">
        <v>182</v>
      </c>
      <c r="X128">
        <v>0</v>
      </c>
      <c r="Y128">
        <v>1117844</v>
      </c>
      <c r="Z128">
        <v>1</v>
      </c>
      <c r="AA128">
        <v>0</v>
      </c>
      <c r="AB128">
        <v>0</v>
      </c>
      <c r="AC128">
        <v>0</v>
      </c>
      <c r="AD128">
        <v>0</v>
      </c>
      <c r="AE128">
        <v>0</v>
      </c>
      <c r="AF128">
        <v>0</v>
      </c>
      <c r="AG128">
        <v>0</v>
      </c>
      <c r="AH128">
        <v>0</v>
      </c>
      <c r="AI128">
        <v>0</v>
      </c>
      <c r="AJ128">
        <v>0</v>
      </c>
      <c r="AK128">
        <v>0</v>
      </c>
      <c r="AL128">
        <v>0</v>
      </c>
      <c r="AM128">
        <v>0</v>
      </c>
      <c r="AN128">
        <v>13.616438356164384</v>
      </c>
      <c r="AO128">
        <v>0</v>
      </c>
      <c r="AP128">
        <v>0</v>
      </c>
      <c r="AQ128">
        <v>0</v>
      </c>
      <c r="AR128">
        <v>0</v>
      </c>
      <c r="AS128">
        <v>0</v>
      </c>
      <c r="AT128">
        <v>0</v>
      </c>
      <c r="AU128">
        <v>0</v>
      </c>
      <c r="AV128">
        <v>0</v>
      </c>
      <c r="AW128">
        <v>0</v>
      </c>
      <c r="AX128">
        <v>0</v>
      </c>
      <c r="AY128">
        <v>0</v>
      </c>
      <c r="AZ128">
        <v>0</v>
      </c>
      <c r="BA128">
        <v>0</v>
      </c>
      <c r="BB128">
        <v>0</v>
      </c>
      <c r="BC128">
        <v>0</v>
      </c>
      <c r="BD128">
        <v>0.1143</v>
      </c>
      <c r="BE128">
        <v>0</v>
      </c>
      <c r="BF128">
        <v>0</v>
      </c>
      <c r="BG128">
        <v>0</v>
      </c>
      <c r="BH128">
        <v>0</v>
      </c>
      <c r="BI128">
        <v>0</v>
      </c>
      <c r="BJ128">
        <v>0</v>
      </c>
      <c r="BK128">
        <v>0</v>
      </c>
      <c r="BL128">
        <v>0</v>
      </c>
      <c r="BM128">
        <v>0</v>
      </c>
      <c r="BN128">
        <v>0</v>
      </c>
      <c r="BO128">
        <v>0</v>
      </c>
      <c r="BP128">
        <v>0</v>
      </c>
      <c r="BQ128">
        <v>0</v>
      </c>
      <c r="BR128">
        <v>1.4999999999999999E-2</v>
      </c>
      <c r="BS128">
        <v>0</v>
      </c>
      <c r="BT128">
        <v>0</v>
      </c>
      <c r="BU128">
        <v>0</v>
      </c>
      <c r="BV128">
        <v>0</v>
      </c>
      <c r="BW128">
        <v>0</v>
      </c>
      <c r="BX128">
        <v>81.599999999999994</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1</v>
      </c>
      <c r="FS128">
        <v>0</v>
      </c>
      <c r="FT128">
        <v>0</v>
      </c>
      <c r="FU128">
        <v>0</v>
      </c>
      <c r="FV128">
        <v>0</v>
      </c>
      <c r="FW128">
        <v>0</v>
      </c>
      <c r="FX128">
        <v>0</v>
      </c>
      <c r="FY128">
        <v>4.4177090664478831</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v>
      </c>
      <c r="GU128">
        <v>0.3523</v>
      </c>
      <c r="GV128">
        <v>0</v>
      </c>
      <c r="GW128">
        <v>0</v>
      </c>
      <c r="GX128">
        <v>0</v>
      </c>
      <c r="GY128">
        <v>0</v>
      </c>
      <c r="GZ128">
        <v>0</v>
      </c>
      <c r="HA128">
        <v>0</v>
      </c>
      <c r="HB128">
        <v>0</v>
      </c>
      <c r="HC128">
        <v>0</v>
      </c>
      <c r="HD128">
        <v>0</v>
      </c>
      <c r="HE128">
        <v>0</v>
      </c>
      <c r="HF128">
        <v>0</v>
      </c>
      <c r="HG128">
        <v>0</v>
      </c>
      <c r="HH128">
        <v>0</v>
      </c>
      <c r="HI128">
        <v>1.4999999999999999E-2</v>
      </c>
      <c r="HJ128">
        <v>0</v>
      </c>
      <c r="HK128">
        <v>0</v>
      </c>
      <c r="HL128">
        <v>0</v>
      </c>
      <c r="HM128">
        <v>0</v>
      </c>
      <c r="HN128">
        <v>0</v>
      </c>
      <c r="HO128">
        <v>81.599999999999994</v>
      </c>
      <c r="HP128">
        <v>0</v>
      </c>
      <c r="HQ128">
        <v>0</v>
      </c>
      <c r="HR128">
        <v>0</v>
      </c>
      <c r="HS128">
        <v>0</v>
      </c>
      <c r="HT128">
        <v>0</v>
      </c>
      <c r="HU128">
        <v>0</v>
      </c>
      <c r="HV128">
        <v>0</v>
      </c>
      <c r="HW128">
        <v>0</v>
      </c>
      <c r="HX128">
        <v>0</v>
      </c>
      <c r="HY128">
        <v>0</v>
      </c>
      <c r="HZ128">
        <v>0</v>
      </c>
      <c r="IA128">
        <v>0</v>
      </c>
      <c r="IB128">
        <v>0</v>
      </c>
      <c r="IC128">
        <v>0</v>
      </c>
      <c r="ID128">
        <v>0</v>
      </c>
      <c r="IE128">
        <v>0</v>
      </c>
      <c r="IF128">
        <v>0</v>
      </c>
      <c r="IG128">
        <v>0</v>
      </c>
      <c r="IH128">
        <v>0</v>
      </c>
      <c r="II128">
        <v>0</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0</v>
      </c>
      <c r="JE128">
        <v>0</v>
      </c>
      <c r="JF128">
        <v>0</v>
      </c>
      <c r="JG128">
        <v>0</v>
      </c>
      <c r="JH128">
        <v>0</v>
      </c>
      <c r="JI128">
        <v>0</v>
      </c>
      <c r="JJ128">
        <v>0</v>
      </c>
      <c r="JK128">
        <v>0</v>
      </c>
      <c r="JL128">
        <v>0</v>
      </c>
      <c r="JM128">
        <v>0</v>
      </c>
      <c r="JN128">
        <v>0</v>
      </c>
      <c r="JO128">
        <v>0</v>
      </c>
      <c r="JP128">
        <v>0</v>
      </c>
      <c r="JQ128">
        <v>0</v>
      </c>
      <c r="JR128">
        <v>0</v>
      </c>
      <c r="JS128">
        <v>0</v>
      </c>
      <c r="JT128">
        <v>0</v>
      </c>
      <c r="JU128">
        <v>0</v>
      </c>
      <c r="JV128">
        <v>0</v>
      </c>
      <c r="JW128">
        <v>0</v>
      </c>
      <c r="JX128">
        <v>0</v>
      </c>
      <c r="JY128">
        <v>0</v>
      </c>
      <c r="JZ128">
        <v>0</v>
      </c>
      <c r="KA128">
        <v>0</v>
      </c>
      <c r="KB128">
        <v>0</v>
      </c>
      <c r="KC128">
        <v>0</v>
      </c>
      <c r="KD128">
        <v>0</v>
      </c>
      <c r="KE128">
        <v>0</v>
      </c>
      <c r="KF128">
        <v>0</v>
      </c>
      <c r="KG128">
        <v>0</v>
      </c>
      <c r="KH128">
        <v>0</v>
      </c>
      <c r="KI128">
        <v>0</v>
      </c>
      <c r="KJ128">
        <v>0</v>
      </c>
      <c r="KK128">
        <v>0</v>
      </c>
      <c r="KL128">
        <v>0</v>
      </c>
      <c r="KM128">
        <v>0</v>
      </c>
      <c r="KN128">
        <v>0</v>
      </c>
      <c r="KO128">
        <v>0</v>
      </c>
      <c r="KP128">
        <v>0</v>
      </c>
      <c r="KQ128">
        <v>0</v>
      </c>
      <c r="KR128">
        <v>0</v>
      </c>
      <c r="KS128">
        <v>0</v>
      </c>
      <c r="KT128">
        <v>0</v>
      </c>
      <c r="KU128">
        <v>0</v>
      </c>
      <c r="KV128">
        <v>0</v>
      </c>
      <c r="KW128">
        <v>0</v>
      </c>
      <c r="KX128">
        <v>0</v>
      </c>
      <c r="KY128">
        <v>0</v>
      </c>
      <c r="KZ128">
        <v>0</v>
      </c>
      <c r="LA128">
        <v>0</v>
      </c>
      <c r="LB128">
        <v>0</v>
      </c>
      <c r="LC128">
        <v>0</v>
      </c>
      <c r="LD128">
        <v>0</v>
      </c>
      <c r="LE128">
        <v>0</v>
      </c>
      <c r="LF128">
        <v>0</v>
      </c>
      <c r="LG128">
        <v>0</v>
      </c>
      <c r="LH128">
        <v>0</v>
      </c>
      <c r="LI128">
        <v>0.9546</v>
      </c>
      <c r="LJ128">
        <v>6.078383411486319E-2</v>
      </c>
      <c r="LK128">
        <v>0</v>
      </c>
      <c r="LL128">
        <v>0</v>
      </c>
      <c r="LM128">
        <v>1</v>
      </c>
      <c r="LN128">
        <v>0.95</v>
      </c>
      <c r="LO128">
        <v>0</v>
      </c>
      <c r="LP128">
        <v>1</v>
      </c>
      <c r="LQ128">
        <v>0.78</v>
      </c>
      <c r="LR128">
        <v>0</v>
      </c>
      <c r="LS128">
        <v>0.1227364185110664</v>
      </c>
      <c r="LT128">
        <v>0</v>
      </c>
    </row>
    <row r="129" spans="1:332" ht="15" customHeight="1">
      <c r="A129" t="str">
        <v>CDM AMS II.G</v>
      </c>
      <c r="B129" t="str">
        <v>AMS II.G. ver. 12</v>
      </c>
      <c r="C129">
        <v>9956</v>
      </c>
      <c r="D129" t="str">
        <v>PoA 9956 CPA43</v>
      </c>
      <c r="E129" t="str">
        <v>MR2</v>
      </c>
      <c r="F129" t="str">
        <v>Domestic (2020)</v>
      </c>
      <c r="G129">
        <v>802</v>
      </c>
      <c r="H129" t="str">
        <v>firewood</v>
      </c>
      <c r="I129">
        <v>802</v>
      </c>
      <c r="J129">
        <v>0.13057635949202215</v>
      </c>
      <c r="K129">
        <v>0</v>
      </c>
      <c r="L129" t="str">
        <v>cdm_imp_firewood</v>
      </c>
      <c r="M129">
        <v>1</v>
      </c>
      <c r="N129" t="str">
        <v>Sub-Saharan Africa</v>
      </c>
      <c r="O129" t="str">
        <v>Uganda</v>
      </c>
      <c r="P129" t="str">
        <v>Uganda tot</v>
      </c>
      <c r="Q129">
        <v>4.9000000000000004</v>
      </c>
      <c r="R129">
        <v>0.82</v>
      </c>
      <c r="S129">
        <v>0</v>
      </c>
      <c r="T129">
        <v>0.35</v>
      </c>
      <c r="U129">
        <v>6142</v>
      </c>
      <c r="V129">
        <v>0</v>
      </c>
      <c r="W129">
        <v>182</v>
      </c>
      <c r="X129">
        <v>0</v>
      </c>
      <c r="Y129">
        <v>1117844</v>
      </c>
      <c r="Z129">
        <v>1</v>
      </c>
      <c r="AA129">
        <v>0</v>
      </c>
      <c r="AB129">
        <v>0</v>
      </c>
      <c r="AC129">
        <v>0</v>
      </c>
      <c r="AD129">
        <v>0</v>
      </c>
      <c r="AE129">
        <v>0</v>
      </c>
      <c r="AF129">
        <v>0</v>
      </c>
      <c r="AG129">
        <v>0</v>
      </c>
      <c r="AH129">
        <v>0</v>
      </c>
      <c r="AI129">
        <v>0</v>
      </c>
      <c r="AJ129">
        <v>0</v>
      </c>
      <c r="AK129">
        <v>0</v>
      </c>
      <c r="AL129">
        <v>0</v>
      </c>
      <c r="AM129">
        <v>0</v>
      </c>
      <c r="AN129">
        <v>13.616438356164384</v>
      </c>
      <c r="AO129">
        <v>0</v>
      </c>
      <c r="AP129">
        <v>0</v>
      </c>
      <c r="AQ129">
        <v>0</v>
      </c>
      <c r="AR129">
        <v>0</v>
      </c>
      <c r="AS129">
        <v>0</v>
      </c>
      <c r="AT129">
        <v>0</v>
      </c>
      <c r="AU129">
        <v>0</v>
      </c>
      <c r="AV129">
        <v>0</v>
      </c>
      <c r="AW129">
        <v>0</v>
      </c>
      <c r="AX129">
        <v>0</v>
      </c>
      <c r="AY129">
        <v>0</v>
      </c>
      <c r="AZ129">
        <v>0</v>
      </c>
      <c r="BA129">
        <v>0</v>
      </c>
      <c r="BB129">
        <v>0</v>
      </c>
      <c r="BC129">
        <v>0</v>
      </c>
      <c r="BD129">
        <v>0.1143</v>
      </c>
      <c r="BE129">
        <v>0</v>
      </c>
      <c r="BF129">
        <v>0</v>
      </c>
      <c r="BG129">
        <v>0</v>
      </c>
      <c r="BH129">
        <v>0</v>
      </c>
      <c r="BI129">
        <v>0</v>
      </c>
      <c r="BJ129">
        <v>0</v>
      </c>
      <c r="BK129">
        <v>0</v>
      </c>
      <c r="BL129">
        <v>0</v>
      </c>
      <c r="BM129">
        <v>0</v>
      </c>
      <c r="BN129">
        <v>0</v>
      </c>
      <c r="BO129">
        <v>0</v>
      </c>
      <c r="BP129">
        <v>0</v>
      </c>
      <c r="BQ129">
        <v>0</v>
      </c>
      <c r="BR129">
        <v>1.4999999999999999E-2</v>
      </c>
      <c r="BS129">
        <v>0</v>
      </c>
      <c r="BT129">
        <v>0</v>
      </c>
      <c r="BU129">
        <v>0</v>
      </c>
      <c r="BV129">
        <v>0</v>
      </c>
      <c r="BW129">
        <v>0</v>
      </c>
      <c r="BX129">
        <v>81.599999999999994</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1</v>
      </c>
      <c r="FS129">
        <v>0</v>
      </c>
      <c r="FT129">
        <v>0</v>
      </c>
      <c r="FU129">
        <v>0</v>
      </c>
      <c r="FV129">
        <v>0</v>
      </c>
      <c r="FW129">
        <v>0</v>
      </c>
      <c r="FX129">
        <v>0</v>
      </c>
      <c r="FY129">
        <v>4.4177090664478831</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0.3523</v>
      </c>
      <c r="GV129">
        <v>0</v>
      </c>
      <c r="GW129">
        <v>0</v>
      </c>
      <c r="GX129">
        <v>0</v>
      </c>
      <c r="GY129">
        <v>0</v>
      </c>
      <c r="GZ129">
        <v>0</v>
      </c>
      <c r="HA129">
        <v>0</v>
      </c>
      <c r="HB129">
        <v>0</v>
      </c>
      <c r="HC129">
        <v>0</v>
      </c>
      <c r="HD129">
        <v>0</v>
      </c>
      <c r="HE129">
        <v>0</v>
      </c>
      <c r="HF129">
        <v>0</v>
      </c>
      <c r="HG129">
        <v>0</v>
      </c>
      <c r="HH129">
        <v>0</v>
      </c>
      <c r="HI129">
        <v>1.4999999999999999E-2</v>
      </c>
      <c r="HJ129">
        <v>0</v>
      </c>
      <c r="HK129">
        <v>0</v>
      </c>
      <c r="HL129">
        <v>0</v>
      </c>
      <c r="HM129">
        <v>0</v>
      </c>
      <c r="HN129">
        <v>0</v>
      </c>
      <c r="HO129">
        <v>81.599999999999994</v>
      </c>
      <c r="HP129">
        <v>0</v>
      </c>
      <c r="HQ129">
        <v>0</v>
      </c>
      <c r="HR129">
        <v>0</v>
      </c>
      <c r="HS129">
        <v>0</v>
      </c>
      <c r="HT129">
        <v>0</v>
      </c>
      <c r="HU129">
        <v>0</v>
      </c>
      <c r="HV129">
        <v>0</v>
      </c>
      <c r="HW129">
        <v>0</v>
      </c>
      <c r="HX129">
        <v>0</v>
      </c>
      <c r="HY129">
        <v>0</v>
      </c>
      <c r="HZ129">
        <v>0</v>
      </c>
      <c r="IA129">
        <v>0</v>
      </c>
      <c r="IB129">
        <v>0</v>
      </c>
      <c r="IC129">
        <v>0</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0</v>
      </c>
      <c r="JB129">
        <v>0</v>
      </c>
      <c r="JC129">
        <v>0</v>
      </c>
      <c r="JD129">
        <v>0</v>
      </c>
      <c r="JE129">
        <v>0</v>
      </c>
      <c r="JF129">
        <v>0</v>
      </c>
      <c r="JG129">
        <v>0</v>
      </c>
      <c r="JH129">
        <v>0</v>
      </c>
      <c r="JI129">
        <v>0</v>
      </c>
      <c r="JJ129">
        <v>0</v>
      </c>
      <c r="JK129">
        <v>0</v>
      </c>
      <c r="JL129">
        <v>0</v>
      </c>
      <c r="JM129">
        <v>0</v>
      </c>
      <c r="JN129">
        <v>0</v>
      </c>
      <c r="JO129">
        <v>0</v>
      </c>
      <c r="JP129">
        <v>0</v>
      </c>
      <c r="JQ129">
        <v>0</v>
      </c>
      <c r="JR129">
        <v>0</v>
      </c>
      <c r="JS129">
        <v>0</v>
      </c>
      <c r="JT129">
        <v>0</v>
      </c>
      <c r="JU129">
        <v>0</v>
      </c>
      <c r="JV129">
        <v>0</v>
      </c>
      <c r="JW129">
        <v>0</v>
      </c>
      <c r="JX129">
        <v>0</v>
      </c>
      <c r="JY129">
        <v>0</v>
      </c>
      <c r="JZ129">
        <v>0</v>
      </c>
      <c r="KA129">
        <v>0</v>
      </c>
      <c r="KB129">
        <v>0</v>
      </c>
      <c r="KC129">
        <v>0</v>
      </c>
      <c r="KD129">
        <v>0</v>
      </c>
      <c r="KE129">
        <v>0</v>
      </c>
      <c r="KF129">
        <v>0</v>
      </c>
      <c r="KG129">
        <v>0</v>
      </c>
      <c r="KH129">
        <v>0</v>
      </c>
      <c r="KI129">
        <v>0</v>
      </c>
      <c r="KJ129">
        <v>0</v>
      </c>
      <c r="KK129">
        <v>0</v>
      </c>
      <c r="KL129">
        <v>0</v>
      </c>
      <c r="KM129">
        <v>0</v>
      </c>
      <c r="KN129">
        <v>0</v>
      </c>
      <c r="KO129">
        <v>0</v>
      </c>
      <c r="KP129">
        <v>0</v>
      </c>
      <c r="KQ129">
        <v>0</v>
      </c>
      <c r="KR129">
        <v>0</v>
      </c>
      <c r="KS129">
        <v>0</v>
      </c>
      <c r="KT129">
        <v>0</v>
      </c>
      <c r="KU129">
        <v>0</v>
      </c>
      <c r="KV129">
        <v>0</v>
      </c>
      <c r="KW129">
        <v>0</v>
      </c>
      <c r="KX129">
        <v>0</v>
      </c>
      <c r="KY129">
        <v>0</v>
      </c>
      <c r="KZ129">
        <v>0</v>
      </c>
      <c r="LA129">
        <v>0</v>
      </c>
      <c r="LB129">
        <v>0</v>
      </c>
      <c r="LC129">
        <v>0</v>
      </c>
      <c r="LD129">
        <v>0</v>
      </c>
      <c r="LE129">
        <v>0</v>
      </c>
      <c r="LF129">
        <v>0</v>
      </c>
      <c r="LG129">
        <v>0</v>
      </c>
      <c r="LH129">
        <v>0</v>
      </c>
      <c r="LI129">
        <v>0.9546</v>
      </c>
      <c r="LJ129">
        <v>9.7665587246863181E-2</v>
      </c>
      <c r="LK129">
        <v>0</v>
      </c>
      <c r="LL129">
        <v>0</v>
      </c>
      <c r="LM129">
        <v>1</v>
      </c>
      <c r="LN129">
        <v>0.95</v>
      </c>
      <c r="LO129">
        <v>0</v>
      </c>
      <c r="LP129">
        <v>1</v>
      </c>
      <c r="LQ129">
        <v>0.78</v>
      </c>
      <c r="LR129">
        <v>0</v>
      </c>
      <c r="LS129">
        <v>0.1227364185110664</v>
      </c>
      <c r="LT129">
        <v>0</v>
      </c>
    </row>
    <row r="130" spans="1:332" ht="15" customHeight="1">
      <c r="A130" t="str">
        <v>CDM AMS II.G</v>
      </c>
      <c r="B130" t="str">
        <v>AMS II.G. ver. 12</v>
      </c>
      <c r="C130">
        <v>9956</v>
      </c>
      <c r="D130" t="str">
        <v>PoA 9956 CPA42</v>
      </c>
      <c r="E130" t="str">
        <v>MR2</v>
      </c>
      <c r="F130" t="str">
        <v>Domestic (2020)</v>
      </c>
      <c r="G130">
        <v>1064</v>
      </c>
      <c r="H130" t="str">
        <v>firewood</v>
      </c>
      <c r="I130">
        <v>1064</v>
      </c>
      <c r="J130">
        <v>0.17323347443829371</v>
      </c>
      <c r="K130">
        <v>0</v>
      </c>
      <c r="L130" t="str">
        <v>cdm_imp_firewood</v>
      </c>
      <c r="M130">
        <v>1</v>
      </c>
      <c r="N130" t="str">
        <v>Sub-Saharan Africa</v>
      </c>
      <c r="O130" t="str">
        <v>Uganda</v>
      </c>
      <c r="P130" t="str">
        <v>Uganda tot</v>
      </c>
      <c r="Q130">
        <v>4.9000000000000004</v>
      </c>
      <c r="R130">
        <v>0.82</v>
      </c>
      <c r="S130">
        <v>0</v>
      </c>
      <c r="T130">
        <v>0.35</v>
      </c>
      <c r="U130">
        <v>6142</v>
      </c>
      <c r="V130">
        <v>0</v>
      </c>
      <c r="W130">
        <v>182</v>
      </c>
      <c r="X130">
        <v>0</v>
      </c>
      <c r="Y130">
        <v>1117844</v>
      </c>
      <c r="Z130">
        <v>1</v>
      </c>
      <c r="AA130">
        <v>0</v>
      </c>
      <c r="AB130">
        <v>0</v>
      </c>
      <c r="AC130">
        <v>0</v>
      </c>
      <c r="AD130">
        <v>0</v>
      </c>
      <c r="AE130">
        <v>0</v>
      </c>
      <c r="AF130">
        <v>0</v>
      </c>
      <c r="AG130">
        <v>0</v>
      </c>
      <c r="AH130">
        <v>0</v>
      </c>
      <c r="AI130">
        <v>0</v>
      </c>
      <c r="AJ130">
        <v>0</v>
      </c>
      <c r="AK130">
        <v>0</v>
      </c>
      <c r="AL130">
        <v>0</v>
      </c>
      <c r="AM130">
        <v>0</v>
      </c>
      <c r="AN130">
        <v>13.616438356164384</v>
      </c>
      <c r="AO130">
        <v>0</v>
      </c>
      <c r="AP130">
        <v>0</v>
      </c>
      <c r="AQ130">
        <v>0</v>
      </c>
      <c r="AR130">
        <v>0</v>
      </c>
      <c r="AS130">
        <v>0</v>
      </c>
      <c r="AT130">
        <v>0</v>
      </c>
      <c r="AU130">
        <v>0</v>
      </c>
      <c r="AV130">
        <v>0</v>
      </c>
      <c r="AW130">
        <v>0</v>
      </c>
      <c r="AX130">
        <v>0</v>
      </c>
      <c r="AY130">
        <v>0</v>
      </c>
      <c r="AZ130">
        <v>0</v>
      </c>
      <c r="BA130">
        <v>0</v>
      </c>
      <c r="BB130">
        <v>0</v>
      </c>
      <c r="BC130">
        <v>0</v>
      </c>
      <c r="BD130">
        <v>0.1143</v>
      </c>
      <c r="BE130">
        <v>0</v>
      </c>
      <c r="BF130">
        <v>0</v>
      </c>
      <c r="BG130">
        <v>0</v>
      </c>
      <c r="BH130">
        <v>0</v>
      </c>
      <c r="BI130">
        <v>0</v>
      </c>
      <c r="BJ130">
        <v>0</v>
      </c>
      <c r="BK130">
        <v>0</v>
      </c>
      <c r="BL130">
        <v>0</v>
      </c>
      <c r="BM130">
        <v>0</v>
      </c>
      <c r="BN130">
        <v>0</v>
      </c>
      <c r="BO130">
        <v>0</v>
      </c>
      <c r="BP130">
        <v>0</v>
      </c>
      <c r="BQ130">
        <v>0</v>
      </c>
      <c r="BR130">
        <v>1.4999999999999999E-2</v>
      </c>
      <c r="BS130">
        <v>0</v>
      </c>
      <c r="BT130">
        <v>0</v>
      </c>
      <c r="BU130">
        <v>0</v>
      </c>
      <c r="BV130">
        <v>0</v>
      </c>
      <c r="BW130">
        <v>0</v>
      </c>
      <c r="BX130">
        <v>81.599999999999994</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1</v>
      </c>
      <c r="FS130">
        <v>0</v>
      </c>
      <c r="FT130">
        <v>0</v>
      </c>
      <c r="FU130">
        <v>0</v>
      </c>
      <c r="FV130">
        <v>0</v>
      </c>
      <c r="FW130">
        <v>0</v>
      </c>
      <c r="FX130">
        <v>0</v>
      </c>
      <c r="FY130">
        <v>4.4177090664478831</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0.3523</v>
      </c>
      <c r="GV130">
        <v>0</v>
      </c>
      <c r="GW130">
        <v>0</v>
      </c>
      <c r="GX130">
        <v>0</v>
      </c>
      <c r="GY130">
        <v>0</v>
      </c>
      <c r="GZ130">
        <v>0</v>
      </c>
      <c r="HA130">
        <v>0</v>
      </c>
      <c r="HB130">
        <v>0</v>
      </c>
      <c r="HC130">
        <v>0</v>
      </c>
      <c r="HD130">
        <v>0</v>
      </c>
      <c r="HE130">
        <v>0</v>
      </c>
      <c r="HF130">
        <v>0</v>
      </c>
      <c r="HG130">
        <v>0</v>
      </c>
      <c r="HH130">
        <v>0</v>
      </c>
      <c r="HI130">
        <v>1.4999999999999999E-2</v>
      </c>
      <c r="HJ130">
        <v>0</v>
      </c>
      <c r="HK130">
        <v>0</v>
      </c>
      <c r="HL130">
        <v>0</v>
      </c>
      <c r="HM130">
        <v>0</v>
      </c>
      <c r="HN130">
        <v>0</v>
      </c>
      <c r="HO130">
        <v>81.599999999999994</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0</v>
      </c>
      <c r="JL130">
        <v>0</v>
      </c>
      <c r="JM130">
        <v>0</v>
      </c>
      <c r="JN130">
        <v>0</v>
      </c>
      <c r="JO130">
        <v>0</v>
      </c>
      <c r="JP130">
        <v>0</v>
      </c>
      <c r="JQ130">
        <v>0</v>
      </c>
      <c r="JR130">
        <v>0</v>
      </c>
      <c r="JS130">
        <v>0</v>
      </c>
      <c r="JT130">
        <v>0</v>
      </c>
      <c r="JU130">
        <v>0</v>
      </c>
      <c r="JV130">
        <v>0</v>
      </c>
      <c r="JW130">
        <v>0</v>
      </c>
      <c r="JX130">
        <v>0</v>
      </c>
      <c r="JY130">
        <v>0</v>
      </c>
      <c r="JZ130">
        <v>0</v>
      </c>
      <c r="KA130">
        <v>0</v>
      </c>
      <c r="KB130">
        <v>0</v>
      </c>
      <c r="KC130">
        <v>0</v>
      </c>
      <c r="KD130">
        <v>0</v>
      </c>
      <c r="KE130">
        <v>0</v>
      </c>
      <c r="KF130">
        <v>0</v>
      </c>
      <c r="KG130">
        <v>0</v>
      </c>
      <c r="KH130">
        <v>0</v>
      </c>
      <c r="KI130">
        <v>0</v>
      </c>
      <c r="KJ130">
        <v>0</v>
      </c>
      <c r="KK130">
        <v>0</v>
      </c>
      <c r="KL130">
        <v>0</v>
      </c>
      <c r="KM130">
        <v>0</v>
      </c>
      <c r="KN130">
        <v>0</v>
      </c>
      <c r="KO130">
        <v>0</v>
      </c>
      <c r="KP130">
        <v>0</v>
      </c>
      <c r="KQ130">
        <v>0</v>
      </c>
      <c r="KR130">
        <v>0</v>
      </c>
      <c r="KS130">
        <v>0</v>
      </c>
      <c r="KT130">
        <v>0</v>
      </c>
      <c r="KU130">
        <v>0</v>
      </c>
      <c r="KV130">
        <v>0</v>
      </c>
      <c r="KW130">
        <v>0</v>
      </c>
      <c r="KX130">
        <v>0</v>
      </c>
      <c r="KY130">
        <v>0</v>
      </c>
      <c r="KZ130">
        <v>0</v>
      </c>
      <c r="LA130">
        <v>0</v>
      </c>
      <c r="LB130">
        <v>0</v>
      </c>
      <c r="LC130">
        <v>0</v>
      </c>
      <c r="LD130">
        <v>0</v>
      </c>
      <c r="LE130">
        <v>0</v>
      </c>
      <c r="LF130">
        <v>0</v>
      </c>
      <c r="LG130">
        <v>0</v>
      </c>
      <c r="LH130">
        <v>0</v>
      </c>
      <c r="LI130">
        <v>0.9546</v>
      </c>
      <c r="LJ130">
        <v>0.12958350122580825</v>
      </c>
      <c r="LK130">
        <v>0</v>
      </c>
      <c r="LL130">
        <v>0</v>
      </c>
      <c r="LM130">
        <v>1</v>
      </c>
      <c r="LN130">
        <v>0.95</v>
      </c>
      <c r="LO130">
        <v>0</v>
      </c>
      <c r="LP130">
        <v>1</v>
      </c>
      <c r="LQ130">
        <v>0.78</v>
      </c>
      <c r="LR130">
        <v>0</v>
      </c>
      <c r="LS130">
        <v>0.1227364185110664</v>
      </c>
      <c r="LT130">
        <v>0</v>
      </c>
    </row>
    <row r="131" spans="1:332" ht="15" customHeight="1">
      <c r="A131" t="str">
        <v>CDM AMS II.G</v>
      </c>
      <c r="B131" t="str">
        <v>AMS II.G. ver. 12</v>
      </c>
      <c r="C131">
        <v>9956</v>
      </c>
      <c r="D131" t="str">
        <v>PoA 9956 CPA41</v>
      </c>
      <c r="E131" t="str">
        <v>MR2</v>
      </c>
      <c r="F131" t="str">
        <v>Domestic (2020)</v>
      </c>
      <c r="G131">
        <v>1295</v>
      </c>
      <c r="H131" t="str">
        <v>firewood</v>
      </c>
      <c r="I131">
        <v>1295</v>
      </c>
      <c r="J131">
        <v>0.21084337349397592</v>
      </c>
      <c r="K131">
        <v>0</v>
      </c>
      <c r="L131" t="str">
        <v>cdm_imp_firewood</v>
      </c>
      <c r="M131">
        <v>1</v>
      </c>
      <c r="N131" t="str">
        <v>Sub-Saharan Africa</v>
      </c>
      <c r="O131" t="str">
        <v>Uganda</v>
      </c>
      <c r="P131" t="str">
        <v>Uganda tot</v>
      </c>
      <c r="Q131">
        <v>4.9000000000000004</v>
      </c>
      <c r="R131">
        <v>0.82</v>
      </c>
      <c r="S131">
        <v>0</v>
      </c>
      <c r="T131">
        <v>0.35</v>
      </c>
      <c r="U131">
        <v>6142</v>
      </c>
      <c r="V131">
        <v>0</v>
      </c>
      <c r="W131">
        <v>182</v>
      </c>
      <c r="X131">
        <v>0</v>
      </c>
      <c r="Y131">
        <v>1117844</v>
      </c>
      <c r="Z131">
        <v>1</v>
      </c>
      <c r="AA131">
        <v>0</v>
      </c>
      <c r="AB131">
        <v>0</v>
      </c>
      <c r="AC131">
        <v>0</v>
      </c>
      <c r="AD131">
        <v>0</v>
      </c>
      <c r="AE131">
        <v>0</v>
      </c>
      <c r="AF131">
        <v>0</v>
      </c>
      <c r="AG131">
        <v>0</v>
      </c>
      <c r="AH131">
        <v>0</v>
      </c>
      <c r="AI131">
        <v>0</v>
      </c>
      <c r="AJ131">
        <v>0</v>
      </c>
      <c r="AK131">
        <v>0</v>
      </c>
      <c r="AL131">
        <v>0</v>
      </c>
      <c r="AM131">
        <v>0</v>
      </c>
      <c r="AN131">
        <v>13.616438356164384</v>
      </c>
      <c r="AO131">
        <v>0</v>
      </c>
      <c r="AP131">
        <v>0</v>
      </c>
      <c r="AQ131">
        <v>0</v>
      </c>
      <c r="AR131">
        <v>0</v>
      </c>
      <c r="AS131">
        <v>0</v>
      </c>
      <c r="AT131">
        <v>0</v>
      </c>
      <c r="AU131">
        <v>0</v>
      </c>
      <c r="AV131">
        <v>0</v>
      </c>
      <c r="AW131">
        <v>0</v>
      </c>
      <c r="AX131">
        <v>0</v>
      </c>
      <c r="AY131">
        <v>0</v>
      </c>
      <c r="AZ131">
        <v>0</v>
      </c>
      <c r="BA131">
        <v>0</v>
      </c>
      <c r="BB131">
        <v>0</v>
      </c>
      <c r="BC131">
        <v>0</v>
      </c>
      <c r="BD131">
        <v>0.1143</v>
      </c>
      <c r="BE131">
        <v>0</v>
      </c>
      <c r="BF131">
        <v>0</v>
      </c>
      <c r="BG131">
        <v>0</v>
      </c>
      <c r="BH131">
        <v>0</v>
      </c>
      <c r="BI131">
        <v>0</v>
      </c>
      <c r="BJ131">
        <v>0</v>
      </c>
      <c r="BK131">
        <v>0</v>
      </c>
      <c r="BL131">
        <v>0</v>
      </c>
      <c r="BM131">
        <v>0</v>
      </c>
      <c r="BN131">
        <v>0</v>
      </c>
      <c r="BO131">
        <v>0</v>
      </c>
      <c r="BP131">
        <v>0</v>
      </c>
      <c r="BQ131">
        <v>0</v>
      </c>
      <c r="BR131">
        <v>1.4999999999999999E-2</v>
      </c>
      <c r="BS131">
        <v>0</v>
      </c>
      <c r="BT131">
        <v>0</v>
      </c>
      <c r="BU131">
        <v>0</v>
      </c>
      <c r="BV131">
        <v>0</v>
      </c>
      <c r="BW131">
        <v>0</v>
      </c>
      <c r="BX131">
        <v>81.599999999999994</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1</v>
      </c>
      <c r="FS131">
        <v>0</v>
      </c>
      <c r="FT131">
        <v>0</v>
      </c>
      <c r="FU131">
        <v>0</v>
      </c>
      <c r="FV131">
        <v>0</v>
      </c>
      <c r="FW131">
        <v>0</v>
      </c>
      <c r="FX131">
        <v>0</v>
      </c>
      <c r="FY131">
        <v>4.4177090664478831</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0.3523</v>
      </c>
      <c r="GV131">
        <v>0</v>
      </c>
      <c r="GW131">
        <v>0</v>
      </c>
      <c r="GX131">
        <v>0</v>
      </c>
      <c r="GY131">
        <v>0</v>
      </c>
      <c r="GZ131">
        <v>0</v>
      </c>
      <c r="HA131">
        <v>0</v>
      </c>
      <c r="HB131">
        <v>0</v>
      </c>
      <c r="HC131">
        <v>0</v>
      </c>
      <c r="HD131">
        <v>0</v>
      </c>
      <c r="HE131">
        <v>0</v>
      </c>
      <c r="HF131">
        <v>0</v>
      </c>
      <c r="HG131">
        <v>0</v>
      </c>
      <c r="HH131">
        <v>0</v>
      </c>
      <c r="HI131">
        <v>1.4999999999999999E-2</v>
      </c>
      <c r="HJ131">
        <v>0</v>
      </c>
      <c r="HK131">
        <v>0</v>
      </c>
      <c r="HL131">
        <v>0</v>
      </c>
      <c r="HM131">
        <v>0</v>
      </c>
      <c r="HN131">
        <v>0</v>
      </c>
      <c r="HO131">
        <v>81.599999999999994</v>
      </c>
      <c r="HP131">
        <v>0</v>
      </c>
      <c r="HQ131">
        <v>0</v>
      </c>
      <c r="HR131">
        <v>0</v>
      </c>
      <c r="HS131">
        <v>0</v>
      </c>
      <c r="HT131">
        <v>0</v>
      </c>
      <c r="HU131">
        <v>0</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0</v>
      </c>
      <c r="JE131">
        <v>0</v>
      </c>
      <c r="JF131">
        <v>0</v>
      </c>
      <c r="JG131">
        <v>0</v>
      </c>
      <c r="JH131">
        <v>0</v>
      </c>
      <c r="JI131">
        <v>0</v>
      </c>
      <c r="JJ131">
        <v>0</v>
      </c>
      <c r="JK131">
        <v>0</v>
      </c>
      <c r="JL131">
        <v>0</v>
      </c>
      <c r="JM131">
        <v>0</v>
      </c>
      <c r="JN131">
        <v>0</v>
      </c>
      <c r="JO131">
        <v>0</v>
      </c>
      <c r="JP131">
        <v>0</v>
      </c>
      <c r="JQ131">
        <v>0</v>
      </c>
      <c r="JR131">
        <v>0</v>
      </c>
      <c r="JS131">
        <v>0</v>
      </c>
      <c r="JT131">
        <v>0</v>
      </c>
      <c r="JU131">
        <v>0</v>
      </c>
      <c r="JV131">
        <v>0</v>
      </c>
      <c r="JW131">
        <v>0</v>
      </c>
      <c r="JX131">
        <v>0</v>
      </c>
      <c r="JY131">
        <v>0</v>
      </c>
      <c r="JZ131">
        <v>0</v>
      </c>
      <c r="KA131">
        <v>0</v>
      </c>
      <c r="KB131">
        <v>0</v>
      </c>
      <c r="KC131">
        <v>0</v>
      </c>
      <c r="KD131">
        <v>0</v>
      </c>
      <c r="KE131">
        <v>0</v>
      </c>
      <c r="KF131">
        <v>0</v>
      </c>
      <c r="KG131">
        <v>0</v>
      </c>
      <c r="KH131">
        <v>0</v>
      </c>
      <c r="KI131">
        <v>0</v>
      </c>
      <c r="KJ131">
        <v>0</v>
      </c>
      <c r="KK131">
        <v>0</v>
      </c>
      <c r="KL131">
        <v>0</v>
      </c>
      <c r="KM131">
        <v>0</v>
      </c>
      <c r="KN131">
        <v>0</v>
      </c>
      <c r="KO131">
        <v>0</v>
      </c>
      <c r="KP131">
        <v>0</v>
      </c>
      <c r="KQ131">
        <v>0</v>
      </c>
      <c r="KR131">
        <v>0</v>
      </c>
      <c r="KS131">
        <v>0</v>
      </c>
      <c r="KT131">
        <v>0</v>
      </c>
      <c r="KU131">
        <v>0</v>
      </c>
      <c r="KV131">
        <v>0</v>
      </c>
      <c r="KW131">
        <v>0</v>
      </c>
      <c r="KX131">
        <v>0</v>
      </c>
      <c r="KY131">
        <v>0</v>
      </c>
      <c r="KZ131">
        <v>0</v>
      </c>
      <c r="LA131">
        <v>0</v>
      </c>
      <c r="LB131">
        <v>0</v>
      </c>
      <c r="LC131">
        <v>0</v>
      </c>
      <c r="LD131">
        <v>0</v>
      </c>
      <c r="LE131">
        <v>0</v>
      </c>
      <c r="LF131">
        <v>0</v>
      </c>
      <c r="LG131">
        <v>0</v>
      </c>
      <c r="LH131">
        <v>0</v>
      </c>
      <c r="LI131">
        <v>0.9546</v>
      </c>
      <c r="LJ131">
        <v>0.15770270436476264</v>
      </c>
      <c r="LK131">
        <v>0</v>
      </c>
      <c r="LL131">
        <v>0</v>
      </c>
      <c r="LM131">
        <v>1</v>
      </c>
      <c r="LN131">
        <v>0.95</v>
      </c>
      <c r="LO131">
        <v>0</v>
      </c>
      <c r="LP131">
        <v>1</v>
      </c>
      <c r="LQ131">
        <v>0.78</v>
      </c>
      <c r="LR131">
        <v>0</v>
      </c>
      <c r="LS131">
        <v>0.1227364185110664</v>
      </c>
      <c r="LT131">
        <v>0</v>
      </c>
    </row>
    <row r="132" spans="1:332" ht="15" customHeight="1">
      <c r="A132" t="str">
        <v>CDM AMS II.G</v>
      </c>
      <c r="B132" t="str">
        <v>AMS II.G. ver. 12</v>
      </c>
      <c r="C132">
        <v>9956</v>
      </c>
      <c r="D132" t="str">
        <v>PoA 9956 CPA40</v>
      </c>
      <c r="E132" t="str">
        <v>MR2</v>
      </c>
      <c r="F132" t="str">
        <v>Domestic (2020)</v>
      </c>
      <c r="G132">
        <v>3782</v>
      </c>
      <c r="H132" t="str">
        <v>firewood</v>
      </c>
      <c r="I132">
        <v>3782</v>
      </c>
      <c r="J132">
        <v>0.61576033865190494</v>
      </c>
      <c r="K132">
        <v>0</v>
      </c>
      <c r="L132" t="str">
        <v>cdm_imp_firewood</v>
      </c>
      <c r="M132">
        <v>1</v>
      </c>
      <c r="N132" t="str">
        <v>Sub-Saharan Africa</v>
      </c>
      <c r="O132" t="str">
        <v>Uganda</v>
      </c>
      <c r="P132" t="str">
        <v>Uganda tot</v>
      </c>
      <c r="Q132">
        <v>4.9000000000000004</v>
      </c>
      <c r="R132">
        <v>0.82</v>
      </c>
      <c r="S132">
        <v>0</v>
      </c>
      <c r="T132">
        <v>0.35</v>
      </c>
      <c r="U132">
        <v>6142</v>
      </c>
      <c r="V132">
        <v>0</v>
      </c>
      <c r="W132">
        <v>182</v>
      </c>
      <c r="X132">
        <v>0</v>
      </c>
      <c r="Y132">
        <v>1117844</v>
      </c>
      <c r="Z132">
        <v>1</v>
      </c>
      <c r="AA132">
        <v>0</v>
      </c>
      <c r="AB132">
        <v>0</v>
      </c>
      <c r="AC132">
        <v>0</v>
      </c>
      <c r="AD132">
        <v>0</v>
      </c>
      <c r="AE132">
        <v>0</v>
      </c>
      <c r="AF132">
        <v>0</v>
      </c>
      <c r="AG132">
        <v>0</v>
      </c>
      <c r="AH132">
        <v>0</v>
      </c>
      <c r="AI132">
        <v>0</v>
      </c>
      <c r="AJ132">
        <v>0</v>
      </c>
      <c r="AK132">
        <v>0</v>
      </c>
      <c r="AL132">
        <v>0</v>
      </c>
      <c r="AM132">
        <v>0</v>
      </c>
      <c r="AN132">
        <v>13.616438356164384</v>
      </c>
      <c r="AO132">
        <v>0</v>
      </c>
      <c r="AP132">
        <v>0</v>
      </c>
      <c r="AQ132">
        <v>0</v>
      </c>
      <c r="AR132">
        <v>0</v>
      </c>
      <c r="AS132">
        <v>0</v>
      </c>
      <c r="AT132">
        <v>0</v>
      </c>
      <c r="AU132">
        <v>0</v>
      </c>
      <c r="AV132">
        <v>0</v>
      </c>
      <c r="AW132">
        <v>0</v>
      </c>
      <c r="AX132">
        <v>0</v>
      </c>
      <c r="AY132">
        <v>0</v>
      </c>
      <c r="AZ132">
        <v>0</v>
      </c>
      <c r="BA132">
        <v>0</v>
      </c>
      <c r="BB132">
        <v>0</v>
      </c>
      <c r="BC132">
        <v>0</v>
      </c>
      <c r="BD132">
        <v>0.1143</v>
      </c>
      <c r="BE132">
        <v>0</v>
      </c>
      <c r="BF132">
        <v>0</v>
      </c>
      <c r="BG132">
        <v>0</v>
      </c>
      <c r="BH132">
        <v>0</v>
      </c>
      <c r="BI132">
        <v>0</v>
      </c>
      <c r="BJ132">
        <v>0</v>
      </c>
      <c r="BK132">
        <v>0</v>
      </c>
      <c r="BL132">
        <v>0</v>
      </c>
      <c r="BM132">
        <v>0</v>
      </c>
      <c r="BN132">
        <v>0</v>
      </c>
      <c r="BO132">
        <v>0</v>
      </c>
      <c r="BP132">
        <v>0</v>
      </c>
      <c r="BQ132">
        <v>0</v>
      </c>
      <c r="BR132">
        <v>1.4999999999999999E-2</v>
      </c>
      <c r="BS132">
        <v>0</v>
      </c>
      <c r="BT132">
        <v>0</v>
      </c>
      <c r="BU132">
        <v>0</v>
      </c>
      <c r="BV132">
        <v>0</v>
      </c>
      <c r="BW132">
        <v>0</v>
      </c>
      <c r="BX132">
        <v>81.599999999999994</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1</v>
      </c>
      <c r="FS132">
        <v>0</v>
      </c>
      <c r="FT132">
        <v>0</v>
      </c>
      <c r="FU132">
        <v>0</v>
      </c>
      <c r="FV132">
        <v>0</v>
      </c>
      <c r="FW132">
        <v>0</v>
      </c>
      <c r="FX132">
        <v>0</v>
      </c>
      <c r="FY132">
        <v>4.4177090664478831</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0.3523</v>
      </c>
      <c r="GV132">
        <v>0</v>
      </c>
      <c r="GW132">
        <v>0</v>
      </c>
      <c r="GX132">
        <v>0</v>
      </c>
      <c r="GY132">
        <v>0</v>
      </c>
      <c r="GZ132">
        <v>0</v>
      </c>
      <c r="HA132">
        <v>0</v>
      </c>
      <c r="HB132">
        <v>0</v>
      </c>
      <c r="HC132">
        <v>0</v>
      </c>
      <c r="HD132">
        <v>0</v>
      </c>
      <c r="HE132">
        <v>0</v>
      </c>
      <c r="HF132">
        <v>0</v>
      </c>
      <c r="HG132">
        <v>0</v>
      </c>
      <c r="HH132">
        <v>0</v>
      </c>
      <c r="HI132">
        <v>1.4999999999999999E-2</v>
      </c>
      <c r="HJ132">
        <v>0</v>
      </c>
      <c r="HK132">
        <v>0</v>
      </c>
      <c r="HL132">
        <v>0</v>
      </c>
      <c r="HM132">
        <v>0</v>
      </c>
      <c r="HN132">
        <v>0</v>
      </c>
      <c r="HO132">
        <v>81.599999999999994</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0</v>
      </c>
      <c r="JD132">
        <v>0</v>
      </c>
      <c r="JE132">
        <v>0</v>
      </c>
      <c r="JF132">
        <v>0</v>
      </c>
      <c r="JG132">
        <v>0</v>
      </c>
      <c r="JH132">
        <v>0</v>
      </c>
      <c r="JI132">
        <v>0</v>
      </c>
      <c r="JJ132">
        <v>0</v>
      </c>
      <c r="JK132">
        <v>0</v>
      </c>
      <c r="JL132">
        <v>0</v>
      </c>
      <c r="JM132">
        <v>0</v>
      </c>
      <c r="JN132">
        <v>0</v>
      </c>
      <c r="JO132">
        <v>0</v>
      </c>
      <c r="JP132">
        <v>0</v>
      </c>
      <c r="JQ132">
        <v>0</v>
      </c>
      <c r="JR132">
        <v>0</v>
      </c>
      <c r="JS132">
        <v>0</v>
      </c>
      <c r="JT132">
        <v>0</v>
      </c>
      <c r="JU132">
        <v>0</v>
      </c>
      <c r="JV132">
        <v>0</v>
      </c>
      <c r="JW132">
        <v>0</v>
      </c>
      <c r="JX132">
        <v>0</v>
      </c>
      <c r="JY132">
        <v>0</v>
      </c>
      <c r="JZ132">
        <v>0</v>
      </c>
      <c r="KA132">
        <v>0</v>
      </c>
      <c r="KB132">
        <v>0</v>
      </c>
      <c r="KC132">
        <v>0</v>
      </c>
      <c r="KD132">
        <v>0</v>
      </c>
      <c r="KE132">
        <v>0</v>
      </c>
      <c r="KF132">
        <v>0</v>
      </c>
      <c r="KG132">
        <v>0</v>
      </c>
      <c r="KH132">
        <v>0</v>
      </c>
      <c r="KI132">
        <v>0</v>
      </c>
      <c r="KJ132">
        <v>0</v>
      </c>
      <c r="KK132">
        <v>0</v>
      </c>
      <c r="KL132">
        <v>0</v>
      </c>
      <c r="KM132">
        <v>0</v>
      </c>
      <c r="KN132">
        <v>0</v>
      </c>
      <c r="KO132">
        <v>0</v>
      </c>
      <c r="KP132">
        <v>0</v>
      </c>
      <c r="KQ132">
        <v>0</v>
      </c>
      <c r="KR132">
        <v>0</v>
      </c>
      <c r="KS132">
        <v>0</v>
      </c>
      <c r="KT132">
        <v>0</v>
      </c>
      <c r="KU132">
        <v>0</v>
      </c>
      <c r="KV132">
        <v>0</v>
      </c>
      <c r="KW132">
        <v>0</v>
      </c>
      <c r="KX132">
        <v>0</v>
      </c>
      <c r="KY132">
        <v>0</v>
      </c>
      <c r="KZ132">
        <v>0</v>
      </c>
      <c r="LA132">
        <v>0</v>
      </c>
      <c r="LB132">
        <v>0</v>
      </c>
      <c r="LC132">
        <v>0</v>
      </c>
      <c r="LD132">
        <v>0</v>
      </c>
      <c r="LE132">
        <v>0</v>
      </c>
      <c r="LF132">
        <v>0</v>
      </c>
      <c r="LG132">
        <v>0</v>
      </c>
      <c r="LH132">
        <v>0</v>
      </c>
      <c r="LI132">
        <v>0.9546</v>
      </c>
      <c r="LJ132">
        <v>0.46033452413069231</v>
      </c>
      <c r="LK132">
        <v>0</v>
      </c>
      <c r="LL132">
        <v>0</v>
      </c>
      <c r="LM132">
        <v>1</v>
      </c>
      <c r="LN132">
        <v>0.95</v>
      </c>
      <c r="LO132">
        <v>0</v>
      </c>
      <c r="LP132">
        <v>1</v>
      </c>
      <c r="LQ132">
        <v>0.78</v>
      </c>
      <c r="LR132">
        <v>0</v>
      </c>
      <c r="LS132">
        <v>0.1227364185110664</v>
      </c>
      <c r="LT132">
        <v>0</v>
      </c>
    </row>
    <row r="133" spans="1:332" ht="15" customHeight="1">
      <c r="A133" t="str">
        <v>CDM AMS II.G</v>
      </c>
      <c r="B133" t="str">
        <v>AMS II.G. ver. 12</v>
      </c>
      <c r="C133">
        <v>9956</v>
      </c>
      <c r="D133" t="str">
        <v>PoA 9956 CPA39</v>
      </c>
      <c r="E133" t="str">
        <v>MR2</v>
      </c>
      <c r="F133" t="str">
        <v>Domestic (2020)</v>
      </c>
      <c r="G133">
        <v>4133</v>
      </c>
      <c r="H133" t="str">
        <v>firewood</v>
      </c>
      <c r="I133">
        <v>4133</v>
      </c>
      <c r="J133">
        <v>0.67290784760664279</v>
      </c>
      <c r="K133">
        <v>0</v>
      </c>
      <c r="L133" t="str">
        <v>cdm_imp_firewood</v>
      </c>
      <c r="M133">
        <v>1</v>
      </c>
      <c r="N133" t="str">
        <v>Sub-Saharan Africa</v>
      </c>
      <c r="O133" t="str">
        <v>Uganda</v>
      </c>
      <c r="P133" t="str">
        <v>Uganda tot</v>
      </c>
      <c r="Q133">
        <v>4.9000000000000004</v>
      </c>
      <c r="R133">
        <v>0.82</v>
      </c>
      <c r="S133">
        <v>0</v>
      </c>
      <c r="T133">
        <v>0.35</v>
      </c>
      <c r="U133">
        <v>6142</v>
      </c>
      <c r="V133">
        <v>0</v>
      </c>
      <c r="W133">
        <v>182</v>
      </c>
      <c r="X133">
        <v>0</v>
      </c>
      <c r="Y133">
        <v>1117844</v>
      </c>
      <c r="Z133">
        <v>1</v>
      </c>
      <c r="AA133">
        <v>0</v>
      </c>
      <c r="AB133">
        <v>0</v>
      </c>
      <c r="AC133">
        <v>0</v>
      </c>
      <c r="AD133">
        <v>0</v>
      </c>
      <c r="AE133">
        <v>0</v>
      </c>
      <c r="AF133">
        <v>0</v>
      </c>
      <c r="AG133">
        <v>0</v>
      </c>
      <c r="AH133">
        <v>0</v>
      </c>
      <c r="AI133">
        <v>0</v>
      </c>
      <c r="AJ133">
        <v>0</v>
      </c>
      <c r="AK133">
        <v>0</v>
      </c>
      <c r="AL133">
        <v>0</v>
      </c>
      <c r="AM133">
        <v>0</v>
      </c>
      <c r="AN133">
        <v>13.616438356164384</v>
      </c>
      <c r="AO133">
        <v>0</v>
      </c>
      <c r="AP133">
        <v>0</v>
      </c>
      <c r="AQ133">
        <v>0</v>
      </c>
      <c r="AR133">
        <v>0</v>
      </c>
      <c r="AS133">
        <v>0</v>
      </c>
      <c r="AT133">
        <v>0</v>
      </c>
      <c r="AU133">
        <v>0</v>
      </c>
      <c r="AV133">
        <v>0</v>
      </c>
      <c r="AW133">
        <v>0</v>
      </c>
      <c r="AX133">
        <v>0</v>
      </c>
      <c r="AY133">
        <v>0</v>
      </c>
      <c r="AZ133">
        <v>0</v>
      </c>
      <c r="BA133">
        <v>0</v>
      </c>
      <c r="BB133">
        <v>0</v>
      </c>
      <c r="BC133">
        <v>0</v>
      </c>
      <c r="BD133">
        <v>0.1143</v>
      </c>
      <c r="BE133">
        <v>0</v>
      </c>
      <c r="BF133">
        <v>0</v>
      </c>
      <c r="BG133">
        <v>0</v>
      </c>
      <c r="BH133">
        <v>0</v>
      </c>
      <c r="BI133">
        <v>0</v>
      </c>
      <c r="BJ133">
        <v>0</v>
      </c>
      <c r="BK133">
        <v>0</v>
      </c>
      <c r="BL133">
        <v>0</v>
      </c>
      <c r="BM133">
        <v>0</v>
      </c>
      <c r="BN133">
        <v>0</v>
      </c>
      <c r="BO133">
        <v>0</v>
      </c>
      <c r="BP133">
        <v>0</v>
      </c>
      <c r="BQ133">
        <v>0</v>
      </c>
      <c r="BR133">
        <v>1.4999999999999999E-2</v>
      </c>
      <c r="BS133">
        <v>0</v>
      </c>
      <c r="BT133">
        <v>0</v>
      </c>
      <c r="BU133">
        <v>0</v>
      </c>
      <c r="BV133">
        <v>0</v>
      </c>
      <c r="BW133">
        <v>0</v>
      </c>
      <c r="BX133">
        <v>81.599999999999994</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1</v>
      </c>
      <c r="FS133">
        <v>0</v>
      </c>
      <c r="FT133">
        <v>0</v>
      </c>
      <c r="FU133">
        <v>0</v>
      </c>
      <c r="FV133">
        <v>0</v>
      </c>
      <c r="FW133">
        <v>0</v>
      </c>
      <c r="FX133">
        <v>0</v>
      </c>
      <c r="FY133">
        <v>4.4177090664478831</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0.3523</v>
      </c>
      <c r="GV133">
        <v>0</v>
      </c>
      <c r="GW133">
        <v>0</v>
      </c>
      <c r="GX133">
        <v>0</v>
      </c>
      <c r="GY133">
        <v>0</v>
      </c>
      <c r="GZ133">
        <v>0</v>
      </c>
      <c r="HA133">
        <v>0</v>
      </c>
      <c r="HB133">
        <v>0</v>
      </c>
      <c r="HC133">
        <v>0</v>
      </c>
      <c r="HD133">
        <v>0</v>
      </c>
      <c r="HE133">
        <v>0</v>
      </c>
      <c r="HF133">
        <v>0</v>
      </c>
      <c r="HG133">
        <v>0</v>
      </c>
      <c r="HH133">
        <v>0</v>
      </c>
      <c r="HI133">
        <v>1.4999999999999999E-2</v>
      </c>
      <c r="HJ133">
        <v>0</v>
      </c>
      <c r="HK133">
        <v>0</v>
      </c>
      <c r="HL133">
        <v>0</v>
      </c>
      <c r="HM133">
        <v>0</v>
      </c>
      <c r="HN133">
        <v>0</v>
      </c>
      <c r="HO133">
        <v>81.599999999999994</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0</v>
      </c>
      <c r="JA133">
        <v>0</v>
      </c>
      <c r="JB133">
        <v>0</v>
      </c>
      <c r="JC133">
        <v>0</v>
      </c>
      <c r="JD133">
        <v>0</v>
      </c>
      <c r="JE133">
        <v>0</v>
      </c>
      <c r="JF133">
        <v>0</v>
      </c>
      <c r="JG133">
        <v>0</v>
      </c>
      <c r="JH133">
        <v>0</v>
      </c>
      <c r="JI133">
        <v>0</v>
      </c>
      <c r="JJ133">
        <v>0</v>
      </c>
      <c r="JK133">
        <v>0</v>
      </c>
      <c r="JL133">
        <v>0</v>
      </c>
      <c r="JM133">
        <v>0</v>
      </c>
      <c r="JN133">
        <v>0</v>
      </c>
      <c r="JO133">
        <v>0</v>
      </c>
      <c r="JP133">
        <v>0</v>
      </c>
      <c r="JQ133">
        <v>0</v>
      </c>
      <c r="JR133">
        <v>0</v>
      </c>
      <c r="JS133">
        <v>0</v>
      </c>
      <c r="JT133">
        <v>0</v>
      </c>
      <c r="JU133">
        <v>0</v>
      </c>
      <c r="JV133">
        <v>0</v>
      </c>
      <c r="JW133">
        <v>0</v>
      </c>
      <c r="JX133">
        <v>0</v>
      </c>
      <c r="JY133">
        <v>0</v>
      </c>
      <c r="JZ133">
        <v>0</v>
      </c>
      <c r="KA133">
        <v>0</v>
      </c>
      <c r="KB133">
        <v>0</v>
      </c>
      <c r="KC133">
        <v>0</v>
      </c>
      <c r="KD133">
        <v>0</v>
      </c>
      <c r="KE133">
        <v>0</v>
      </c>
      <c r="KF133">
        <v>0</v>
      </c>
      <c r="KG133">
        <v>0</v>
      </c>
      <c r="KH133">
        <v>0</v>
      </c>
      <c r="KI133">
        <v>0</v>
      </c>
      <c r="KJ133">
        <v>0</v>
      </c>
      <c r="KK133">
        <v>0</v>
      </c>
      <c r="KL133">
        <v>0</v>
      </c>
      <c r="KM133">
        <v>0</v>
      </c>
      <c r="KN133">
        <v>0</v>
      </c>
      <c r="KO133">
        <v>0</v>
      </c>
      <c r="KP133">
        <v>0</v>
      </c>
      <c r="KQ133">
        <v>0</v>
      </c>
      <c r="KR133">
        <v>0</v>
      </c>
      <c r="KS133">
        <v>0</v>
      </c>
      <c r="KT133">
        <v>0</v>
      </c>
      <c r="KU133">
        <v>0</v>
      </c>
      <c r="KV133">
        <v>0</v>
      </c>
      <c r="KW133">
        <v>0</v>
      </c>
      <c r="KX133">
        <v>0</v>
      </c>
      <c r="KY133">
        <v>0</v>
      </c>
      <c r="KZ133">
        <v>0</v>
      </c>
      <c r="LA133">
        <v>0</v>
      </c>
      <c r="LB133">
        <v>0</v>
      </c>
      <c r="LC133">
        <v>0</v>
      </c>
      <c r="LD133">
        <v>0</v>
      </c>
      <c r="LE133">
        <v>0</v>
      </c>
      <c r="LF133">
        <v>0</v>
      </c>
      <c r="LG133">
        <v>0</v>
      </c>
      <c r="LH133">
        <v>0</v>
      </c>
      <c r="LI133">
        <v>0.9546</v>
      </c>
      <c r="LJ133">
        <v>0.50304191882801375</v>
      </c>
      <c r="LK133">
        <v>0</v>
      </c>
      <c r="LL133">
        <v>0</v>
      </c>
      <c r="LM133">
        <v>1</v>
      </c>
      <c r="LN133">
        <v>0.95</v>
      </c>
      <c r="LO133">
        <v>0</v>
      </c>
      <c r="LP133">
        <v>1</v>
      </c>
      <c r="LQ133">
        <v>0.78</v>
      </c>
      <c r="LR133">
        <v>0</v>
      </c>
      <c r="LS133">
        <v>0.1227364185110664</v>
      </c>
      <c r="LT133">
        <v>0</v>
      </c>
    </row>
    <row r="134" spans="1:332" ht="15" customHeight="1">
      <c r="A134" t="str">
        <v>CDM AMS II.G</v>
      </c>
      <c r="B134" t="str">
        <v>AMS II.G. ver. 12</v>
      </c>
      <c r="C134">
        <v>9956</v>
      </c>
      <c r="D134" t="str">
        <v>PoA 9956 CPA38</v>
      </c>
      <c r="E134" t="str">
        <v>MR2</v>
      </c>
      <c r="F134" t="str">
        <v>Domestic (2020)</v>
      </c>
      <c r="G134">
        <v>2033</v>
      </c>
      <c r="H134" t="str">
        <v>firewood</v>
      </c>
      <c r="I134">
        <v>2033</v>
      </c>
      <c r="J134">
        <v>0.33099967437316835</v>
      </c>
      <c r="K134">
        <v>0</v>
      </c>
      <c r="L134" t="str">
        <v>cdm_imp_firewood</v>
      </c>
      <c r="M134">
        <v>1</v>
      </c>
      <c r="N134" t="str">
        <v>Sub-Saharan Africa</v>
      </c>
      <c r="O134" t="str">
        <v>Uganda</v>
      </c>
      <c r="P134" t="str">
        <v>Uganda tot</v>
      </c>
      <c r="Q134">
        <v>4.9000000000000004</v>
      </c>
      <c r="R134">
        <v>0.82</v>
      </c>
      <c r="S134">
        <v>0</v>
      </c>
      <c r="T134">
        <v>0.35</v>
      </c>
      <c r="U134">
        <v>6142</v>
      </c>
      <c r="V134">
        <v>0</v>
      </c>
      <c r="W134">
        <v>182</v>
      </c>
      <c r="X134">
        <v>0</v>
      </c>
      <c r="Y134">
        <v>1117844</v>
      </c>
      <c r="Z134">
        <v>1</v>
      </c>
      <c r="AA134">
        <v>0</v>
      </c>
      <c r="AB134">
        <v>0</v>
      </c>
      <c r="AC134">
        <v>0</v>
      </c>
      <c r="AD134">
        <v>0</v>
      </c>
      <c r="AE134">
        <v>0</v>
      </c>
      <c r="AF134">
        <v>0</v>
      </c>
      <c r="AG134">
        <v>0</v>
      </c>
      <c r="AH134">
        <v>0</v>
      </c>
      <c r="AI134">
        <v>0</v>
      </c>
      <c r="AJ134">
        <v>0</v>
      </c>
      <c r="AK134">
        <v>0</v>
      </c>
      <c r="AL134">
        <v>0</v>
      </c>
      <c r="AM134">
        <v>0</v>
      </c>
      <c r="AN134">
        <v>13.616438356164384</v>
      </c>
      <c r="AO134">
        <v>0</v>
      </c>
      <c r="AP134">
        <v>0</v>
      </c>
      <c r="AQ134">
        <v>0</v>
      </c>
      <c r="AR134">
        <v>0</v>
      </c>
      <c r="AS134">
        <v>0</v>
      </c>
      <c r="AT134">
        <v>0</v>
      </c>
      <c r="AU134">
        <v>0</v>
      </c>
      <c r="AV134">
        <v>0</v>
      </c>
      <c r="AW134">
        <v>0</v>
      </c>
      <c r="AX134">
        <v>0</v>
      </c>
      <c r="AY134">
        <v>0</v>
      </c>
      <c r="AZ134">
        <v>0</v>
      </c>
      <c r="BA134">
        <v>0</v>
      </c>
      <c r="BB134">
        <v>0</v>
      </c>
      <c r="BC134">
        <v>0</v>
      </c>
      <c r="BD134">
        <v>0.1143</v>
      </c>
      <c r="BE134">
        <v>0</v>
      </c>
      <c r="BF134">
        <v>0</v>
      </c>
      <c r="BG134">
        <v>0</v>
      </c>
      <c r="BH134">
        <v>0</v>
      </c>
      <c r="BI134">
        <v>0</v>
      </c>
      <c r="BJ134">
        <v>0</v>
      </c>
      <c r="BK134">
        <v>0</v>
      </c>
      <c r="BL134">
        <v>0</v>
      </c>
      <c r="BM134">
        <v>0</v>
      </c>
      <c r="BN134">
        <v>0</v>
      </c>
      <c r="BO134">
        <v>0</v>
      </c>
      <c r="BP134">
        <v>0</v>
      </c>
      <c r="BQ134">
        <v>0</v>
      </c>
      <c r="BR134">
        <v>1.4999999999999999E-2</v>
      </c>
      <c r="BS134">
        <v>0</v>
      </c>
      <c r="BT134">
        <v>0</v>
      </c>
      <c r="BU134">
        <v>0</v>
      </c>
      <c r="BV134">
        <v>0</v>
      </c>
      <c r="BW134">
        <v>0</v>
      </c>
      <c r="BX134">
        <v>81.599999999999994</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1</v>
      </c>
      <c r="FS134">
        <v>0</v>
      </c>
      <c r="FT134">
        <v>0</v>
      </c>
      <c r="FU134">
        <v>0</v>
      </c>
      <c r="FV134">
        <v>0</v>
      </c>
      <c r="FW134">
        <v>0</v>
      </c>
      <c r="FX134">
        <v>0</v>
      </c>
      <c r="FY134">
        <v>4.4177090664478831</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0.3523</v>
      </c>
      <c r="GV134">
        <v>0</v>
      </c>
      <c r="GW134">
        <v>0</v>
      </c>
      <c r="GX134">
        <v>0</v>
      </c>
      <c r="GY134">
        <v>0</v>
      </c>
      <c r="GZ134">
        <v>0</v>
      </c>
      <c r="HA134">
        <v>0</v>
      </c>
      <c r="HB134">
        <v>0</v>
      </c>
      <c r="HC134">
        <v>0</v>
      </c>
      <c r="HD134">
        <v>0</v>
      </c>
      <c r="HE134">
        <v>0</v>
      </c>
      <c r="HF134">
        <v>0</v>
      </c>
      <c r="HG134">
        <v>0</v>
      </c>
      <c r="HH134">
        <v>0</v>
      </c>
      <c r="HI134">
        <v>1.4999999999999999E-2</v>
      </c>
      <c r="HJ134">
        <v>0</v>
      </c>
      <c r="HK134">
        <v>0</v>
      </c>
      <c r="HL134">
        <v>0</v>
      </c>
      <c r="HM134">
        <v>0</v>
      </c>
      <c r="HN134">
        <v>0</v>
      </c>
      <c r="HO134">
        <v>81.599999999999994</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0</v>
      </c>
      <c r="IZ134">
        <v>0</v>
      </c>
      <c r="JA134">
        <v>0</v>
      </c>
      <c r="JB134">
        <v>0</v>
      </c>
      <c r="JC134">
        <v>0</v>
      </c>
      <c r="JD134">
        <v>0</v>
      </c>
      <c r="JE134">
        <v>0</v>
      </c>
      <c r="JF134">
        <v>0</v>
      </c>
      <c r="JG134">
        <v>0</v>
      </c>
      <c r="JH134">
        <v>0</v>
      </c>
      <c r="JI134">
        <v>0</v>
      </c>
      <c r="JJ134">
        <v>0</v>
      </c>
      <c r="JK134">
        <v>0</v>
      </c>
      <c r="JL134">
        <v>0</v>
      </c>
      <c r="JM134">
        <v>0</v>
      </c>
      <c r="JN134">
        <v>0</v>
      </c>
      <c r="JO134">
        <v>0</v>
      </c>
      <c r="JP134">
        <v>0</v>
      </c>
      <c r="JQ134">
        <v>0</v>
      </c>
      <c r="JR134">
        <v>0</v>
      </c>
      <c r="JS134">
        <v>0</v>
      </c>
      <c r="JT134">
        <v>0</v>
      </c>
      <c r="JU134">
        <v>0</v>
      </c>
      <c r="JV134">
        <v>0</v>
      </c>
      <c r="JW134">
        <v>0</v>
      </c>
      <c r="JX134">
        <v>0</v>
      </c>
      <c r="JY134">
        <v>0</v>
      </c>
      <c r="JZ134">
        <v>0</v>
      </c>
      <c r="KA134">
        <v>0</v>
      </c>
      <c r="KB134">
        <v>0</v>
      </c>
      <c r="KC134">
        <v>0</v>
      </c>
      <c r="KD134">
        <v>0</v>
      </c>
      <c r="KE134">
        <v>0</v>
      </c>
      <c r="KF134">
        <v>0</v>
      </c>
      <c r="KG134">
        <v>0</v>
      </c>
      <c r="KH134">
        <v>0</v>
      </c>
      <c r="KI134">
        <v>0</v>
      </c>
      <c r="KJ134">
        <v>0</v>
      </c>
      <c r="KK134">
        <v>0</v>
      </c>
      <c r="KL134">
        <v>0</v>
      </c>
      <c r="KM134">
        <v>0</v>
      </c>
      <c r="KN134">
        <v>0</v>
      </c>
      <c r="KO134">
        <v>0</v>
      </c>
      <c r="KP134">
        <v>0</v>
      </c>
      <c r="KQ134">
        <v>0</v>
      </c>
      <c r="KR134">
        <v>0</v>
      </c>
      <c r="KS134">
        <v>0</v>
      </c>
      <c r="KT134">
        <v>0</v>
      </c>
      <c r="KU134">
        <v>0</v>
      </c>
      <c r="KV134">
        <v>0</v>
      </c>
      <c r="KW134">
        <v>0</v>
      </c>
      <c r="KX134">
        <v>0</v>
      </c>
      <c r="KY134">
        <v>0</v>
      </c>
      <c r="KZ134">
        <v>0</v>
      </c>
      <c r="LA134">
        <v>0</v>
      </c>
      <c r="LB134">
        <v>0</v>
      </c>
      <c r="LC134">
        <v>0</v>
      </c>
      <c r="LD134">
        <v>0</v>
      </c>
      <c r="LE134">
        <v>0</v>
      </c>
      <c r="LF134">
        <v>0</v>
      </c>
      <c r="LG134">
        <v>0</v>
      </c>
      <c r="LH134">
        <v>0</v>
      </c>
      <c r="LI134">
        <v>0.9546</v>
      </c>
      <c r="LJ134">
        <v>0.24745862268082305</v>
      </c>
      <c r="LK134">
        <v>0</v>
      </c>
      <c r="LL134">
        <v>0</v>
      </c>
      <c r="LM134">
        <v>1</v>
      </c>
      <c r="LN134">
        <v>0.95</v>
      </c>
      <c r="LO134">
        <v>0</v>
      </c>
      <c r="LP134">
        <v>1</v>
      </c>
      <c r="LQ134">
        <v>0.78</v>
      </c>
      <c r="LR134">
        <v>0</v>
      </c>
      <c r="LS134">
        <v>0.1227364185110664</v>
      </c>
      <c r="LT134">
        <v>0</v>
      </c>
    </row>
    <row r="135" spans="1:332" ht="15" customHeight="1">
      <c r="A135" t="str">
        <v>CDM AMS II.G</v>
      </c>
      <c r="B135" t="str">
        <v>AMS II.G. ver. 12</v>
      </c>
      <c r="C135">
        <v>9956</v>
      </c>
      <c r="D135" t="str">
        <v>PoA 9956 CPA37</v>
      </c>
      <c r="E135" t="str">
        <v>MR2</v>
      </c>
      <c r="F135" t="str">
        <v>Domestic (2020)</v>
      </c>
      <c r="G135">
        <v>2247</v>
      </c>
      <c r="H135" t="str">
        <v>firewood</v>
      </c>
      <c r="I135">
        <v>2247</v>
      </c>
      <c r="J135">
        <v>0.36584174535981767</v>
      </c>
      <c r="K135">
        <v>0</v>
      </c>
      <c r="L135" t="str">
        <v>cdm_imp_firewood</v>
      </c>
      <c r="M135">
        <v>1</v>
      </c>
      <c r="N135" t="str">
        <v>Sub-Saharan Africa</v>
      </c>
      <c r="O135" t="str">
        <v>Uganda</v>
      </c>
      <c r="P135" t="str">
        <v>Uganda tot</v>
      </c>
      <c r="Q135">
        <v>4.9000000000000004</v>
      </c>
      <c r="R135">
        <v>0.82</v>
      </c>
      <c r="S135">
        <v>0</v>
      </c>
      <c r="T135">
        <v>0.35</v>
      </c>
      <c r="U135">
        <v>6142</v>
      </c>
      <c r="V135">
        <v>0</v>
      </c>
      <c r="W135">
        <v>182</v>
      </c>
      <c r="X135">
        <v>0</v>
      </c>
      <c r="Y135">
        <v>1117844</v>
      </c>
      <c r="Z135">
        <v>1</v>
      </c>
      <c r="AA135">
        <v>0</v>
      </c>
      <c r="AB135">
        <v>0</v>
      </c>
      <c r="AC135">
        <v>0</v>
      </c>
      <c r="AD135">
        <v>0</v>
      </c>
      <c r="AE135">
        <v>0</v>
      </c>
      <c r="AF135">
        <v>0</v>
      </c>
      <c r="AG135">
        <v>0</v>
      </c>
      <c r="AH135">
        <v>0</v>
      </c>
      <c r="AI135">
        <v>0</v>
      </c>
      <c r="AJ135">
        <v>0</v>
      </c>
      <c r="AK135">
        <v>0</v>
      </c>
      <c r="AL135">
        <v>0</v>
      </c>
      <c r="AM135">
        <v>0</v>
      </c>
      <c r="AN135">
        <v>13.616438356164384</v>
      </c>
      <c r="AO135">
        <v>0</v>
      </c>
      <c r="AP135">
        <v>0</v>
      </c>
      <c r="AQ135">
        <v>0</v>
      </c>
      <c r="AR135">
        <v>0</v>
      </c>
      <c r="AS135">
        <v>0</v>
      </c>
      <c r="AT135">
        <v>0</v>
      </c>
      <c r="AU135">
        <v>0</v>
      </c>
      <c r="AV135">
        <v>0</v>
      </c>
      <c r="AW135">
        <v>0</v>
      </c>
      <c r="AX135">
        <v>0</v>
      </c>
      <c r="AY135">
        <v>0</v>
      </c>
      <c r="AZ135">
        <v>0</v>
      </c>
      <c r="BA135">
        <v>0</v>
      </c>
      <c r="BB135">
        <v>0</v>
      </c>
      <c r="BC135">
        <v>0</v>
      </c>
      <c r="BD135">
        <v>0.1143</v>
      </c>
      <c r="BE135">
        <v>0</v>
      </c>
      <c r="BF135">
        <v>0</v>
      </c>
      <c r="BG135">
        <v>0</v>
      </c>
      <c r="BH135">
        <v>0</v>
      </c>
      <c r="BI135">
        <v>0</v>
      </c>
      <c r="BJ135">
        <v>0</v>
      </c>
      <c r="BK135">
        <v>0</v>
      </c>
      <c r="BL135">
        <v>0</v>
      </c>
      <c r="BM135">
        <v>0</v>
      </c>
      <c r="BN135">
        <v>0</v>
      </c>
      <c r="BO135">
        <v>0</v>
      </c>
      <c r="BP135">
        <v>0</v>
      </c>
      <c r="BQ135">
        <v>0</v>
      </c>
      <c r="BR135">
        <v>1.4999999999999999E-2</v>
      </c>
      <c r="BS135">
        <v>0</v>
      </c>
      <c r="BT135">
        <v>0</v>
      </c>
      <c r="BU135">
        <v>0</v>
      </c>
      <c r="BV135">
        <v>0</v>
      </c>
      <c r="BW135">
        <v>0</v>
      </c>
      <c r="BX135">
        <v>81.599999999999994</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1</v>
      </c>
      <c r="FS135">
        <v>0</v>
      </c>
      <c r="FT135">
        <v>0</v>
      </c>
      <c r="FU135">
        <v>0</v>
      </c>
      <c r="FV135">
        <v>0</v>
      </c>
      <c r="FW135">
        <v>0</v>
      </c>
      <c r="FX135">
        <v>0</v>
      </c>
      <c r="FY135">
        <v>4.4177090664478831</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0.3523</v>
      </c>
      <c r="GV135">
        <v>0</v>
      </c>
      <c r="GW135">
        <v>0</v>
      </c>
      <c r="GX135">
        <v>0</v>
      </c>
      <c r="GY135">
        <v>0</v>
      </c>
      <c r="GZ135">
        <v>0</v>
      </c>
      <c r="HA135">
        <v>0</v>
      </c>
      <c r="HB135">
        <v>0</v>
      </c>
      <c r="HC135">
        <v>0</v>
      </c>
      <c r="HD135">
        <v>0</v>
      </c>
      <c r="HE135">
        <v>0</v>
      </c>
      <c r="HF135">
        <v>0</v>
      </c>
      <c r="HG135">
        <v>0</v>
      </c>
      <c r="HH135">
        <v>0</v>
      </c>
      <c r="HI135">
        <v>1.4999999999999999E-2</v>
      </c>
      <c r="HJ135">
        <v>0</v>
      </c>
      <c r="HK135">
        <v>0</v>
      </c>
      <c r="HL135">
        <v>0</v>
      </c>
      <c r="HM135">
        <v>0</v>
      </c>
      <c r="HN135">
        <v>0</v>
      </c>
      <c r="HO135">
        <v>81.599999999999994</v>
      </c>
      <c r="HP135">
        <v>0</v>
      </c>
      <c r="HQ135">
        <v>0</v>
      </c>
      <c r="HR135">
        <v>0</v>
      </c>
      <c r="HS135">
        <v>0</v>
      </c>
      <c r="HT135">
        <v>0</v>
      </c>
      <c r="HU135">
        <v>0</v>
      </c>
      <c r="HV135">
        <v>0</v>
      </c>
      <c r="HW135">
        <v>0</v>
      </c>
      <c r="HX135">
        <v>0</v>
      </c>
      <c r="HY135">
        <v>0</v>
      </c>
      <c r="HZ135">
        <v>0</v>
      </c>
      <c r="IA135">
        <v>0</v>
      </c>
      <c r="IB135">
        <v>0</v>
      </c>
      <c r="IC135">
        <v>0</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0</v>
      </c>
      <c r="IY135">
        <v>0</v>
      </c>
      <c r="IZ135">
        <v>0</v>
      </c>
      <c r="JA135">
        <v>0</v>
      </c>
      <c r="JB135">
        <v>0</v>
      </c>
      <c r="JC135">
        <v>0</v>
      </c>
      <c r="JD135">
        <v>0</v>
      </c>
      <c r="JE135">
        <v>0</v>
      </c>
      <c r="JF135">
        <v>0</v>
      </c>
      <c r="JG135">
        <v>0</v>
      </c>
      <c r="JH135">
        <v>0</v>
      </c>
      <c r="JI135">
        <v>0</v>
      </c>
      <c r="JJ135">
        <v>0</v>
      </c>
      <c r="JK135">
        <v>0</v>
      </c>
      <c r="JL135">
        <v>0</v>
      </c>
      <c r="JM135">
        <v>0</v>
      </c>
      <c r="JN135">
        <v>0</v>
      </c>
      <c r="JO135">
        <v>0</v>
      </c>
      <c r="JP135">
        <v>0</v>
      </c>
      <c r="JQ135">
        <v>0</v>
      </c>
      <c r="JR135">
        <v>0</v>
      </c>
      <c r="JS135">
        <v>0</v>
      </c>
      <c r="JT135">
        <v>0</v>
      </c>
      <c r="JU135">
        <v>0</v>
      </c>
      <c r="JV135">
        <v>0</v>
      </c>
      <c r="JW135">
        <v>0</v>
      </c>
      <c r="JX135">
        <v>0</v>
      </c>
      <c r="JY135">
        <v>0</v>
      </c>
      <c r="JZ135">
        <v>0</v>
      </c>
      <c r="KA135">
        <v>0</v>
      </c>
      <c r="KB135">
        <v>0</v>
      </c>
      <c r="KC135">
        <v>0</v>
      </c>
      <c r="KD135">
        <v>0</v>
      </c>
      <c r="KE135">
        <v>0</v>
      </c>
      <c r="KF135">
        <v>0</v>
      </c>
      <c r="KG135">
        <v>0</v>
      </c>
      <c r="KH135">
        <v>0</v>
      </c>
      <c r="KI135">
        <v>0</v>
      </c>
      <c r="KJ135">
        <v>0</v>
      </c>
      <c r="KK135">
        <v>0</v>
      </c>
      <c r="KL135">
        <v>0</v>
      </c>
      <c r="KM135">
        <v>0</v>
      </c>
      <c r="KN135">
        <v>0</v>
      </c>
      <c r="KO135">
        <v>0</v>
      </c>
      <c r="KP135">
        <v>0</v>
      </c>
      <c r="KQ135">
        <v>0</v>
      </c>
      <c r="KR135">
        <v>0</v>
      </c>
      <c r="KS135">
        <v>0</v>
      </c>
      <c r="KT135">
        <v>0</v>
      </c>
      <c r="KU135">
        <v>0</v>
      </c>
      <c r="KV135">
        <v>0</v>
      </c>
      <c r="KW135">
        <v>0</v>
      </c>
      <c r="KX135">
        <v>0</v>
      </c>
      <c r="KY135">
        <v>0</v>
      </c>
      <c r="KZ135">
        <v>0</v>
      </c>
      <c r="LA135">
        <v>0</v>
      </c>
      <c r="LB135">
        <v>0</v>
      </c>
      <c r="LC135">
        <v>0</v>
      </c>
      <c r="LD135">
        <v>0</v>
      </c>
      <c r="LE135">
        <v>0</v>
      </c>
      <c r="LF135">
        <v>0</v>
      </c>
      <c r="LG135">
        <v>0</v>
      </c>
      <c r="LH135">
        <v>0</v>
      </c>
      <c r="LI135">
        <v>0.9546</v>
      </c>
      <c r="LJ135">
        <v>0.27347149507923735</v>
      </c>
      <c r="LK135">
        <v>0</v>
      </c>
      <c r="LL135">
        <v>0</v>
      </c>
      <c r="LM135">
        <v>1</v>
      </c>
      <c r="LN135">
        <v>0.95</v>
      </c>
      <c r="LO135">
        <v>0</v>
      </c>
      <c r="LP135">
        <v>1</v>
      </c>
      <c r="LQ135">
        <v>0.78</v>
      </c>
      <c r="LR135">
        <v>0</v>
      </c>
      <c r="LS135">
        <v>0.1227364185110664</v>
      </c>
      <c r="LT135">
        <v>0</v>
      </c>
    </row>
    <row r="136" spans="1:332" ht="15" customHeight="1">
      <c r="A136" t="str">
        <v>CDM AMS II.G</v>
      </c>
      <c r="B136" t="str">
        <v>AMS II.G. ver. 12</v>
      </c>
      <c r="C136">
        <v>9956</v>
      </c>
      <c r="D136" t="str">
        <v>PoA 9956 CPA36</v>
      </c>
      <c r="E136" t="str">
        <v>MR2</v>
      </c>
      <c r="F136" t="str">
        <v>Domestic (2020)</v>
      </c>
      <c r="G136">
        <v>2420</v>
      </c>
      <c r="H136" t="str">
        <v>firewood</v>
      </c>
      <c r="I136">
        <v>2420</v>
      </c>
      <c r="J136">
        <v>0.39400846629762293</v>
      </c>
      <c r="K136">
        <v>0</v>
      </c>
      <c r="L136" t="str">
        <v>cdm_imp_firewood</v>
      </c>
      <c r="M136">
        <v>1</v>
      </c>
      <c r="N136" t="str">
        <v>Sub-Saharan Africa</v>
      </c>
      <c r="O136" t="str">
        <v>Uganda</v>
      </c>
      <c r="P136" t="str">
        <v>Uganda tot</v>
      </c>
      <c r="Q136">
        <v>4.9000000000000004</v>
      </c>
      <c r="R136">
        <v>0.82</v>
      </c>
      <c r="S136">
        <v>0</v>
      </c>
      <c r="T136">
        <v>0.35</v>
      </c>
      <c r="U136">
        <v>6142</v>
      </c>
      <c r="V136">
        <v>0</v>
      </c>
      <c r="W136">
        <v>182</v>
      </c>
      <c r="X136">
        <v>0</v>
      </c>
      <c r="Y136">
        <v>1117844</v>
      </c>
      <c r="Z136">
        <v>1</v>
      </c>
      <c r="AA136">
        <v>0</v>
      </c>
      <c r="AB136">
        <v>0</v>
      </c>
      <c r="AC136">
        <v>0</v>
      </c>
      <c r="AD136">
        <v>0</v>
      </c>
      <c r="AE136">
        <v>0</v>
      </c>
      <c r="AF136">
        <v>0</v>
      </c>
      <c r="AG136">
        <v>0</v>
      </c>
      <c r="AH136">
        <v>0</v>
      </c>
      <c r="AI136">
        <v>0</v>
      </c>
      <c r="AJ136">
        <v>0</v>
      </c>
      <c r="AK136">
        <v>0</v>
      </c>
      <c r="AL136">
        <v>0</v>
      </c>
      <c r="AM136">
        <v>0</v>
      </c>
      <c r="AN136">
        <v>13.616438356164384</v>
      </c>
      <c r="AO136">
        <v>0</v>
      </c>
      <c r="AP136">
        <v>0</v>
      </c>
      <c r="AQ136">
        <v>0</v>
      </c>
      <c r="AR136">
        <v>0</v>
      </c>
      <c r="AS136">
        <v>0</v>
      </c>
      <c r="AT136">
        <v>0</v>
      </c>
      <c r="AU136">
        <v>0</v>
      </c>
      <c r="AV136">
        <v>0</v>
      </c>
      <c r="AW136">
        <v>0</v>
      </c>
      <c r="AX136">
        <v>0</v>
      </c>
      <c r="AY136">
        <v>0</v>
      </c>
      <c r="AZ136">
        <v>0</v>
      </c>
      <c r="BA136">
        <v>0</v>
      </c>
      <c r="BB136">
        <v>0</v>
      </c>
      <c r="BC136">
        <v>0</v>
      </c>
      <c r="BD136">
        <v>0.1143</v>
      </c>
      <c r="BE136">
        <v>0</v>
      </c>
      <c r="BF136">
        <v>0</v>
      </c>
      <c r="BG136">
        <v>0</v>
      </c>
      <c r="BH136">
        <v>0</v>
      </c>
      <c r="BI136">
        <v>0</v>
      </c>
      <c r="BJ136">
        <v>0</v>
      </c>
      <c r="BK136">
        <v>0</v>
      </c>
      <c r="BL136">
        <v>0</v>
      </c>
      <c r="BM136">
        <v>0</v>
      </c>
      <c r="BN136">
        <v>0</v>
      </c>
      <c r="BO136">
        <v>0</v>
      </c>
      <c r="BP136">
        <v>0</v>
      </c>
      <c r="BQ136">
        <v>0</v>
      </c>
      <c r="BR136">
        <v>1.4999999999999999E-2</v>
      </c>
      <c r="BS136">
        <v>0</v>
      </c>
      <c r="BT136">
        <v>0</v>
      </c>
      <c r="BU136">
        <v>0</v>
      </c>
      <c r="BV136">
        <v>0</v>
      </c>
      <c r="BW136">
        <v>0</v>
      </c>
      <c r="BX136">
        <v>81.599999999999994</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1</v>
      </c>
      <c r="FS136">
        <v>0</v>
      </c>
      <c r="FT136">
        <v>0</v>
      </c>
      <c r="FU136">
        <v>0</v>
      </c>
      <c r="FV136">
        <v>0</v>
      </c>
      <c r="FW136">
        <v>0</v>
      </c>
      <c r="FX136">
        <v>0</v>
      </c>
      <c r="FY136">
        <v>4.4177090664478831</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0.3523</v>
      </c>
      <c r="GV136">
        <v>0</v>
      </c>
      <c r="GW136">
        <v>0</v>
      </c>
      <c r="GX136">
        <v>0</v>
      </c>
      <c r="GY136">
        <v>0</v>
      </c>
      <c r="GZ136">
        <v>0</v>
      </c>
      <c r="HA136">
        <v>0</v>
      </c>
      <c r="HB136">
        <v>0</v>
      </c>
      <c r="HC136">
        <v>0</v>
      </c>
      <c r="HD136">
        <v>0</v>
      </c>
      <c r="HE136">
        <v>0</v>
      </c>
      <c r="HF136">
        <v>0</v>
      </c>
      <c r="HG136">
        <v>0</v>
      </c>
      <c r="HH136">
        <v>0</v>
      </c>
      <c r="HI136">
        <v>1.4999999999999999E-2</v>
      </c>
      <c r="HJ136">
        <v>0</v>
      </c>
      <c r="HK136">
        <v>0</v>
      </c>
      <c r="HL136">
        <v>0</v>
      </c>
      <c r="HM136">
        <v>0</v>
      </c>
      <c r="HN136">
        <v>0</v>
      </c>
      <c r="HO136">
        <v>81.599999999999994</v>
      </c>
      <c r="HP136">
        <v>0</v>
      </c>
      <c r="HQ136">
        <v>0</v>
      </c>
      <c r="HR136">
        <v>0</v>
      </c>
      <c r="HS136">
        <v>0</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0</v>
      </c>
      <c r="JD136">
        <v>0</v>
      </c>
      <c r="JE136">
        <v>0</v>
      </c>
      <c r="JF136">
        <v>0</v>
      </c>
      <c r="JG136">
        <v>0</v>
      </c>
      <c r="JH136">
        <v>0</v>
      </c>
      <c r="JI136">
        <v>0</v>
      </c>
      <c r="JJ136">
        <v>0</v>
      </c>
      <c r="JK136">
        <v>0</v>
      </c>
      <c r="JL136">
        <v>0</v>
      </c>
      <c r="JM136">
        <v>0</v>
      </c>
      <c r="JN136">
        <v>0</v>
      </c>
      <c r="JO136">
        <v>0</v>
      </c>
      <c r="JP136">
        <v>0</v>
      </c>
      <c r="JQ136">
        <v>0</v>
      </c>
      <c r="JR136">
        <v>0</v>
      </c>
      <c r="JS136">
        <v>0</v>
      </c>
      <c r="JT136">
        <v>0</v>
      </c>
      <c r="JU136">
        <v>0</v>
      </c>
      <c r="JV136">
        <v>0</v>
      </c>
      <c r="JW136">
        <v>0</v>
      </c>
      <c r="JX136">
        <v>0</v>
      </c>
      <c r="JY136">
        <v>0</v>
      </c>
      <c r="JZ136">
        <v>0</v>
      </c>
      <c r="KA136">
        <v>0</v>
      </c>
      <c r="KB136">
        <v>0</v>
      </c>
      <c r="KC136">
        <v>0</v>
      </c>
      <c r="KD136">
        <v>0</v>
      </c>
      <c r="KE136">
        <v>0</v>
      </c>
      <c r="KF136">
        <v>0</v>
      </c>
      <c r="KG136">
        <v>0</v>
      </c>
      <c r="KH136">
        <v>0</v>
      </c>
      <c r="KI136">
        <v>0</v>
      </c>
      <c r="KJ136">
        <v>0</v>
      </c>
      <c r="KK136">
        <v>0</v>
      </c>
      <c r="KL136">
        <v>0</v>
      </c>
      <c r="KM136">
        <v>0</v>
      </c>
      <c r="KN136">
        <v>0</v>
      </c>
      <c r="KO136">
        <v>0</v>
      </c>
      <c r="KP136">
        <v>0</v>
      </c>
      <c r="KQ136">
        <v>0</v>
      </c>
      <c r="KR136">
        <v>0</v>
      </c>
      <c r="KS136">
        <v>0</v>
      </c>
      <c r="KT136">
        <v>0</v>
      </c>
      <c r="KU136">
        <v>0</v>
      </c>
      <c r="KV136">
        <v>0</v>
      </c>
      <c r="KW136">
        <v>0</v>
      </c>
      <c r="KX136">
        <v>0</v>
      </c>
      <c r="KY136">
        <v>0</v>
      </c>
      <c r="KZ136">
        <v>0</v>
      </c>
      <c r="LA136">
        <v>0</v>
      </c>
      <c r="LB136">
        <v>0</v>
      </c>
      <c r="LC136">
        <v>0</v>
      </c>
      <c r="LD136">
        <v>0</v>
      </c>
      <c r="LE136">
        <v>0</v>
      </c>
      <c r="LF136">
        <v>0</v>
      </c>
      <c r="LG136">
        <v>0</v>
      </c>
      <c r="LH136">
        <v>0</v>
      </c>
      <c r="LI136">
        <v>0.9546</v>
      </c>
      <c r="LJ136">
        <v>0.29460617328482253</v>
      </c>
      <c r="LK136">
        <v>0</v>
      </c>
      <c r="LL136">
        <v>0</v>
      </c>
      <c r="LM136">
        <v>1</v>
      </c>
      <c r="LN136">
        <v>0.95</v>
      </c>
      <c r="LO136">
        <v>0</v>
      </c>
      <c r="LP136">
        <v>1</v>
      </c>
      <c r="LQ136">
        <v>0.78</v>
      </c>
      <c r="LR136">
        <v>0</v>
      </c>
      <c r="LS136">
        <v>0.1227364185110664</v>
      </c>
      <c r="LT136">
        <v>0</v>
      </c>
    </row>
    <row r="137" spans="1:332" ht="15" customHeight="1">
      <c r="A137" t="str">
        <v>CDM AMS II.G</v>
      </c>
      <c r="B137" t="str">
        <v>AMS II.G. ver. 12</v>
      </c>
      <c r="C137">
        <v>9956</v>
      </c>
      <c r="D137" t="str">
        <v>PoA 9956 CPA35</v>
      </c>
      <c r="E137" t="str">
        <v>MR2</v>
      </c>
      <c r="F137" t="str">
        <v>Domestic (2020)</v>
      </c>
      <c r="G137">
        <v>2656</v>
      </c>
      <c r="H137" t="str">
        <v>firewood</v>
      </c>
      <c r="I137">
        <v>2656</v>
      </c>
      <c r="J137">
        <v>0.43243243243243246</v>
      </c>
      <c r="K137">
        <v>0</v>
      </c>
      <c r="L137" t="str">
        <v>cdm_imp_firewood</v>
      </c>
      <c r="M137">
        <v>1</v>
      </c>
      <c r="N137" t="str">
        <v>Sub-Saharan Africa</v>
      </c>
      <c r="O137" t="str">
        <v>Uganda</v>
      </c>
      <c r="P137" t="str">
        <v>Uganda tot</v>
      </c>
      <c r="Q137">
        <v>4.9000000000000004</v>
      </c>
      <c r="R137">
        <v>0.82</v>
      </c>
      <c r="S137">
        <v>0</v>
      </c>
      <c r="T137">
        <v>0.35</v>
      </c>
      <c r="U137">
        <v>6142</v>
      </c>
      <c r="V137">
        <v>0</v>
      </c>
      <c r="W137">
        <v>182</v>
      </c>
      <c r="X137">
        <v>0</v>
      </c>
      <c r="Y137">
        <v>1117844</v>
      </c>
      <c r="Z137">
        <v>1</v>
      </c>
      <c r="AA137">
        <v>0</v>
      </c>
      <c r="AB137">
        <v>0</v>
      </c>
      <c r="AC137">
        <v>0</v>
      </c>
      <c r="AD137">
        <v>0</v>
      </c>
      <c r="AE137">
        <v>0</v>
      </c>
      <c r="AF137">
        <v>0</v>
      </c>
      <c r="AG137">
        <v>0</v>
      </c>
      <c r="AH137">
        <v>0</v>
      </c>
      <c r="AI137">
        <v>0</v>
      </c>
      <c r="AJ137">
        <v>0</v>
      </c>
      <c r="AK137">
        <v>0</v>
      </c>
      <c r="AL137">
        <v>0</v>
      </c>
      <c r="AM137">
        <v>0</v>
      </c>
      <c r="AN137">
        <v>13.616438356164384</v>
      </c>
      <c r="AO137">
        <v>0</v>
      </c>
      <c r="AP137">
        <v>0</v>
      </c>
      <c r="AQ137">
        <v>0</v>
      </c>
      <c r="AR137">
        <v>0</v>
      </c>
      <c r="AS137">
        <v>0</v>
      </c>
      <c r="AT137">
        <v>0</v>
      </c>
      <c r="AU137">
        <v>0</v>
      </c>
      <c r="AV137">
        <v>0</v>
      </c>
      <c r="AW137">
        <v>0</v>
      </c>
      <c r="AX137">
        <v>0</v>
      </c>
      <c r="AY137">
        <v>0</v>
      </c>
      <c r="AZ137">
        <v>0</v>
      </c>
      <c r="BA137">
        <v>0</v>
      </c>
      <c r="BB137">
        <v>0</v>
      </c>
      <c r="BC137">
        <v>0</v>
      </c>
      <c r="BD137">
        <v>0.1143</v>
      </c>
      <c r="BE137">
        <v>0</v>
      </c>
      <c r="BF137">
        <v>0</v>
      </c>
      <c r="BG137">
        <v>0</v>
      </c>
      <c r="BH137">
        <v>0</v>
      </c>
      <c r="BI137">
        <v>0</v>
      </c>
      <c r="BJ137">
        <v>0</v>
      </c>
      <c r="BK137">
        <v>0</v>
      </c>
      <c r="BL137">
        <v>0</v>
      </c>
      <c r="BM137">
        <v>0</v>
      </c>
      <c r="BN137">
        <v>0</v>
      </c>
      <c r="BO137">
        <v>0</v>
      </c>
      <c r="BP137">
        <v>0</v>
      </c>
      <c r="BQ137">
        <v>0</v>
      </c>
      <c r="BR137">
        <v>1.4999999999999999E-2</v>
      </c>
      <c r="BS137">
        <v>0</v>
      </c>
      <c r="BT137">
        <v>0</v>
      </c>
      <c r="BU137">
        <v>0</v>
      </c>
      <c r="BV137">
        <v>0</v>
      </c>
      <c r="BW137">
        <v>0</v>
      </c>
      <c r="BX137">
        <v>81.599999999999994</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1</v>
      </c>
      <c r="FS137">
        <v>0</v>
      </c>
      <c r="FT137">
        <v>0</v>
      </c>
      <c r="FU137">
        <v>0</v>
      </c>
      <c r="FV137">
        <v>0</v>
      </c>
      <c r="FW137">
        <v>0</v>
      </c>
      <c r="FX137">
        <v>0</v>
      </c>
      <c r="FY137">
        <v>4.4177090664478831</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0.3523</v>
      </c>
      <c r="GV137">
        <v>0</v>
      </c>
      <c r="GW137">
        <v>0</v>
      </c>
      <c r="GX137">
        <v>0</v>
      </c>
      <c r="GY137">
        <v>0</v>
      </c>
      <c r="GZ137">
        <v>0</v>
      </c>
      <c r="HA137">
        <v>0</v>
      </c>
      <c r="HB137">
        <v>0</v>
      </c>
      <c r="HC137">
        <v>0</v>
      </c>
      <c r="HD137">
        <v>0</v>
      </c>
      <c r="HE137">
        <v>0</v>
      </c>
      <c r="HF137">
        <v>0</v>
      </c>
      <c r="HG137">
        <v>0</v>
      </c>
      <c r="HH137">
        <v>0</v>
      </c>
      <c r="HI137">
        <v>1.4999999999999999E-2</v>
      </c>
      <c r="HJ137">
        <v>0</v>
      </c>
      <c r="HK137">
        <v>0</v>
      </c>
      <c r="HL137">
        <v>0</v>
      </c>
      <c r="HM137">
        <v>0</v>
      </c>
      <c r="HN137">
        <v>0</v>
      </c>
      <c r="HO137">
        <v>81.599999999999994</v>
      </c>
      <c r="HP137">
        <v>0</v>
      </c>
      <c r="HQ137">
        <v>0</v>
      </c>
      <c r="HR137">
        <v>0</v>
      </c>
      <c r="HS137">
        <v>0</v>
      </c>
      <c r="HT137">
        <v>0</v>
      </c>
      <c r="HU137">
        <v>0</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0</v>
      </c>
      <c r="JI137">
        <v>0</v>
      </c>
      <c r="JJ137">
        <v>0</v>
      </c>
      <c r="JK137">
        <v>0</v>
      </c>
      <c r="JL137">
        <v>0</v>
      </c>
      <c r="JM137">
        <v>0</v>
      </c>
      <c r="JN137">
        <v>0</v>
      </c>
      <c r="JO137">
        <v>0</v>
      </c>
      <c r="JP137">
        <v>0</v>
      </c>
      <c r="JQ137">
        <v>0</v>
      </c>
      <c r="JR137">
        <v>0</v>
      </c>
      <c r="JS137">
        <v>0</v>
      </c>
      <c r="JT137">
        <v>0</v>
      </c>
      <c r="JU137">
        <v>0</v>
      </c>
      <c r="JV137">
        <v>0</v>
      </c>
      <c r="JW137">
        <v>0</v>
      </c>
      <c r="JX137">
        <v>0</v>
      </c>
      <c r="JY137">
        <v>0</v>
      </c>
      <c r="JZ137">
        <v>0</v>
      </c>
      <c r="KA137">
        <v>0</v>
      </c>
      <c r="KB137">
        <v>0</v>
      </c>
      <c r="KC137">
        <v>0</v>
      </c>
      <c r="KD137">
        <v>0</v>
      </c>
      <c r="KE137">
        <v>0</v>
      </c>
      <c r="KF137">
        <v>0</v>
      </c>
      <c r="KG137">
        <v>0</v>
      </c>
      <c r="KH137">
        <v>0</v>
      </c>
      <c r="KI137">
        <v>0</v>
      </c>
      <c r="KJ137">
        <v>0</v>
      </c>
      <c r="KK137">
        <v>0</v>
      </c>
      <c r="KL137">
        <v>0</v>
      </c>
      <c r="KM137">
        <v>0</v>
      </c>
      <c r="KN137">
        <v>0</v>
      </c>
      <c r="KO137">
        <v>0</v>
      </c>
      <c r="KP137">
        <v>0</v>
      </c>
      <c r="KQ137">
        <v>0</v>
      </c>
      <c r="KR137">
        <v>0</v>
      </c>
      <c r="KS137">
        <v>0</v>
      </c>
      <c r="KT137">
        <v>0</v>
      </c>
      <c r="KU137">
        <v>0</v>
      </c>
      <c r="KV137">
        <v>0</v>
      </c>
      <c r="KW137">
        <v>0</v>
      </c>
      <c r="KX137">
        <v>0</v>
      </c>
      <c r="KY137">
        <v>0</v>
      </c>
      <c r="KZ137">
        <v>0</v>
      </c>
      <c r="LA137">
        <v>0</v>
      </c>
      <c r="LB137">
        <v>0</v>
      </c>
      <c r="LC137">
        <v>0</v>
      </c>
      <c r="LD137">
        <v>0</v>
      </c>
      <c r="LE137">
        <v>0</v>
      </c>
      <c r="LF137">
        <v>0</v>
      </c>
      <c r="LG137">
        <v>0</v>
      </c>
      <c r="LH137">
        <v>0</v>
      </c>
      <c r="LI137">
        <v>0.9546</v>
      </c>
      <c r="LJ137">
        <v>0.32329634282527803</v>
      </c>
      <c r="LK137">
        <v>0</v>
      </c>
      <c r="LL137">
        <v>0</v>
      </c>
      <c r="LM137">
        <v>1</v>
      </c>
      <c r="LN137">
        <v>0.95</v>
      </c>
      <c r="LO137">
        <v>0</v>
      </c>
      <c r="LP137">
        <v>1</v>
      </c>
      <c r="LQ137">
        <v>0.78</v>
      </c>
      <c r="LR137">
        <v>0</v>
      </c>
      <c r="LS137">
        <v>0.1227364185110664</v>
      </c>
      <c r="LT137">
        <v>0</v>
      </c>
    </row>
    <row r="138" spans="1:332" ht="15" customHeight="1">
      <c r="A138" t="str">
        <v>CDM AMS II.G</v>
      </c>
      <c r="B138" t="str">
        <v>AMS II.G. ver. 12</v>
      </c>
      <c r="C138">
        <v>9956</v>
      </c>
      <c r="D138" t="str">
        <v>PoA 9956 CPA34</v>
      </c>
      <c r="E138" t="str">
        <v>MR2</v>
      </c>
      <c r="F138" t="str">
        <v>Domestic (2020)</v>
      </c>
      <c r="G138">
        <v>2932</v>
      </c>
      <c r="H138" t="str">
        <v>firewood</v>
      </c>
      <c r="I138">
        <v>2932</v>
      </c>
      <c r="J138">
        <v>0.47736893520026052</v>
      </c>
      <c r="K138">
        <v>0</v>
      </c>
      <c r="L138" t="str">
        <v>cdm_imp_firewood</v>
      </c>
      <c r="M138">
        <v>1</v>
      </c>
      <c r="N138" t="str">
        <v>Sub-Saharan Africa</v>
      </c>
      <c r="O138" t="str">
        <v>Uganda</v>
      </c>
      <c r="P138" t="str">
        <v>Uganda tot</v>
      </c>
      <c r="Q138">
        <v>4.9000000000000004</v>
      </c>
      <c r="R138">
        <v>0.82</v>
      </c>
      <c r="S138">
        <v>0</v>
      </c>
      <c r="T138">
        <v>0.35</v>
      </c>
      <c r="U138">
        <v>6142</v>
      </c>
      <c r="V138">
        <v>0</v>
      </c>
      <c r="W138">
        <v>182</v>
      </c>
      <c r="X138">
        <v>0</v>
      </c>
      <c r="Y138">
        <v>1117844</v>
      </c>
      <c r="Z138">
        <v>1</v>
      </c>
      <c r="AA138">
        <v>0</v>
      </c>
      <c r="AB138">
        <v>0</v>
      </c>
      <c r="AC138">
        <v>0</v>
      </c>
      <c r="AD138">
        <v>0</v>
      </c>
      <c r="AE138">
        <v>0</v>
      </c>
      <c r="AF138">
        <v>0</v>
      </c>
      <c r="AG138">
        <v>0</v>
      </c>
      <c r="AH138">
        <v>0</v>
      </c>
      <c r="AI138">
        <v>0</v>
      </c>
      <c r="AJ138">
        <v>0</v>
      </c>
      <c r="AK138">
        <v>0</v>
      </c>
      <c r="AL138">
        <v>0</v>
      </c>
      <c r="AM138">
        <v>0</v>
      </c>
      <c r="AN138">
        <v>13.616438356164384</v>
      </c>
      <c r="AO138">
        <v>0</v>
      </c>
      <c r="AP138">
        <v>0</v>
      </c>
      <c r="AQ138">
        <v>0</v>
      </c>
      <c r="AR138">
        <v>0</v>
      </c>
      <c r="AS138">
        <v>0</v>
      </c>
      <c r="AT138">
        <v>0</v>
      </c>
      <c r="AU138">
        <v>0</v>
      </c>
      <c r="AV138">
        <v>0</v>
      </c>
      <c r="AW138">
        <v>0</v>
      </c>
      <c r="AX138">
        <v>0</v>
      </c>
      <c r="AY138">
        <v>0</v>
      </c>
      <c r="AZ138">
        <v>0</v>
      </c>
      <c r="BA138">
        <v>0</v>
      </c>
      <c r="BB138">
        <v>0</v>
      </c>
      <c r="BC138">
        <v>0</v>
      </c>
      <c r="BD138">
        <v>0.1143</v>
      </c>
      <c r="BE138">
        <v>0</v>
      </c>
      <c r="BF138">
        <v>0</v>
      </c>
      <c r="BG138">
        <v>0</v>
      </c>
      <c r="BH138">
        <v>0</v>
      </c>
      <c r="BI138">
        <v>0</v>
      </c>
      <c r="BJ138">
        <v>0</v>
      </c>
      <c r="BK138">
        <v>0</v>
      </c>
      <c r="BL138">
        <v>0</v>
      </c>
      <c r="BM138">
        <v>0</v>
      </c>
      <c r="BN138">
        <v>0</v>
      </c>
      <c r="BO138">
        <v>0</v>
      </c>
      <c r="BP138">
        <v>0</v>
      </c>
      <c r="BQ138">
        <v>0</v>
      </c>
      <c r="BR138">
        <v>1.4999999999999999E-2</v>
      </c>
      <c r="BS138">
        <v>0</v>
      </c>
      <c r="BT138">
        <v>0</v>
      </c>
      <c r="BU138">
        <v>0</v>
      </c>
      <c r="BV138">
        <v>0</v>
      </c>
      <c r="BW138">
        <v>0</v>
      </c>
      <c r="BX138">
        <v>81.599999999999994</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1</v>
      </c>
      <c r="FS138">
        <v>0</v>
      </c>
      <c r="FT138">
        <v>0</v>
      </c>
      <c r="FU138">
        <v>0</v>
      </c>
      <c r="FV138">
        <v>0</v>
      </c>
      <c r="FW138">
        <v>0</v>
      </c>
      <c r="FX138">
        <v>0</v>
      </c>
      <c r="FY138">
        <v>4.4177090664478831</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0.3523</v>
      </c>
      <c r="GV138">
        <v>0</v>
      </c>
      <c r="GW138">
        <v>0</v>
      </c>
      <c r="GX138">
        <v>0</v>
      </c>
      <c r="GY138">
        <v>0</v>
      </c>
      <c r="GZ138">
        <v>0</v>
      </c>
      <c r="HA138">
        <v>0</v>
      </c>
      <c r="HB138">
        <v>0</v>
      </c>
      <c r="HC138">
        <v>0</v>
      </c>
      <c r="HD138">
        <v>0</v>
      </c>
      <c r="HE138">
        <v>0</v>
      </c>
      <c r="HF138">
        <v>0</v>
      </c>
      <c r="HG138">
        <v>0</v>
      </c>
      <c r="HH138">
        <v>0</v>
      </c>
      <c r="HI138">
        <v>1.4999999999999999E-2</v>
      </c>
      <c r="HJ138">
        <v>0</v>
      </c>
      <c r="HK138">
        <v>0</v>
      </c>
      <c r="HL138">
        <v>0</v>
      </c>
      <c r="HM138">
        <v>0</v>
      </c>
      <c r="HN138">
        <v>0</v>
      </c>
      <c r="HO138">
        <v>81.599999999999994</v>
      </c>
      <c r="HP138">
        <v>0</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0</v>
      </c>
      <c r="JE138">
        <v>0</v>
      </c>
      <c r="JF138">
        <v>0</v>
      </c>
      <c r="JG138">
        <v>0</v>
      </c>
      <c r="JH138">
        <v>0</v>
      </c>
      <c r="JI138">
        <v>0</v>
      </c>
      <c r="JJ138">
        <v>0</v>
      </c>
      <c r="JK138">
        <v>0</v>
      </c>
      <c r="JL138">
        <v>0</v>
      </c>
      <c r="JM138">
        <v>0</v>
      </c>
      <c r="JN138">
        <v>0</v>
      </c>
      <c r="JO138">
        <v>0</v>
      </c>
      <c r="JP138">
        <v>0</v>
      </c>
      <c r="JQ138">
        <v>0</v>
      </c>
      <c r="JR138">
        <v>0</v>
      </c>
      <c r="JS138">
        <v>0</v>
      </c>
      <c r="JT138">
        <v>0</v>
      </c>
      <c r="JU138">
        <v>0</v>
      </c>
      <c r="JV138">
        <v>0</v>
      </c>
      <c r="JW138">
        <v>0</v>
      </c>
      <c r="JX138">
        <v>0</v>
      </c>
      <c r="JY138">
        <v>0</v>
      </c>
      <c r="JZ138">
        <v>0</v>
      </c>
      <c r="KA138">
        <v>0</v>
      </c>
      <c r="KB138">
        <v>0</v>
      </c>
      <c r="KC138">
        <v>0</v>
      </c>
      <c r="KD138">
        <v>0</v>
      </c>
      <c r="KE138">
        <v>0</v>
      </c>
      <c r="KF138">
        <v>0</v>
      </c>
      <c r="KG138">
        <v>0</v>
      </c>
      <c r="KH138">
        <v>0</v>
      </c>
      <c r="KI138">
        <v>0</v>
      </c>
      <c r="KJ138">
        <v>0</v>
      </c>
      <c r="KK138">
        <v>0</v>
      </c>
      <c r="KL138">
        <v>0</v>
      </c>
      <c r="KM138">
        <v>0</v>
      </c>
      <c r="KN138">
        <v>0</v>
      </c>
      <c r="KO138">
        <v>0</v>
      </c>
      <c r="KP138">
        <v>0</v>
      </c>
      <c r="KQ138">
        <v>0</v>
      </c>
      <c r="KR138">
        <v>0</v>
      </c>
      <c r="KS138">
        <v>0</v>
      </c>
      <c r="KT138">
        <v>0</v>
      </c>
      <c r="KU138">
        <v>0</v>
      </c>
      <c r="KV138">
        <v>0</v>
      </c>
      <c r="KW138">
        <v>0</v>
      </c>
      <c r="KX138">
        <v>0</v>
      </c>
      <c r="KY138">
        <v>0</v>
      </c>
      <c r="KZ138">
        <v>0</v>
      </c>
      <c r="LA138">
        <v>0</v>
      </c>
      <c r="LB138">
        <v>0</v>
      </c>
      <c r="LC138">
        <v>0</v>
      </c>
      <c r="LD138">
        <v>0</v>
      </c>
      <c r="LE138">
        <v>0</v>
      </c>
      <c r="LF138">
        <v>0</v>
      </c>
      <c r="LG138">
        <v>0</v>
      </c>
      <c r="LH138">
        <v>0</v>
      </c>
      <c r="LI138">
        <v>0.9546</v>
      </c>
      <c r="LJ138">
        <v>0.3568477559935192</v>
      </c>
      <c r="LK138">
        <v>0</v>
      </c>
      <c r="LL138">
        <v>0</v>
      </c>
      <c r="LM138">
        <v>1</v>
      </c>
      <c r="LN138">
        <v>0.95</v>
      </c>
      <c r="LO138">
        <v>0</v>
      </c>
      <c r="LP138">
        <v>1</v>
      </c>
      <c r="LQ138">
        <v>0.78</v>
      </c>
      <c r="LR138">
        <v>0</v>
      </c>
      <c r="LS138">
        <v>0.1227364185110664</v>
      </c>
      <c r="LT138">
        <v>0</v>
      </c>
    </row>
    <row r="139" spans="1:332" ht="15" customHeight="1">
      <c r="A139" t="str">
        <v>CDM AMS II.G</v>
      </c>
      <c r="B139" t="str">
        <v>AMS II.G. ver. 12</v>
      </c>
      <c r="C139">
        <v>9956</v>
      </c>
      <c r="D139" t="str">
        <v>PoA 9956 CPA33</v>
      </c>
      <c r="E139" t="str">
        <v>MR2</v>
      </c>
      <c r="F139" t="str">
        <v>Domestic (2020)</v>
      </c>
      <c r="G139">
        <v>3996</v>
      </c>
      <c r="H139" t="str">
        <v>firewood</v>
      </c>
      <c r="I139">
        <v>3996</v>
      </c>
      <c r="J139">
        <v>0.6506024096385542</v>
      </c>
      <c r="K139">
        <v>0</v>
      </c>
      <c r="L139" t="str">
        <v>cdm_imp_firewood</v>
      </c>
      <c r="M139">
        <v>1</v>
      </c>
      <c r="N139" t="str">
        <v>Sub-Saharan Africa</v>
      </c>
      <c r="O139" t="str">
        <v>Uganda</v>
      </c>
      <c r="P139" t="str">
        <v>Uganda tot</v>
      </c>
      <c r="Q139">
        <v>4.9000000000000004</v>
      </c>
      <c r="R139">
        <v>0.82</v>
      </c>
      <c r="S139">
        <v>0</v>
      </c>
      <c r="T139">
        <v>0.35</v>
      </c>
      <c r="U139">
        <v>6142</v>
      </c>
      <c r="V139">
        <v>0</v>
      </c>
      <c r="W139">
        <v>182</v>
      </c>
      <c r="X139">
        <v>0</v>
      </c>
      <c r="Y139">
        <v>1117844</v>
      </c>
      <c r="Z139">
        <v>1</v>
      </c>
      <c r="AA139">
        <v>0</v>
      </c>
      <c r="AB139">
        <v>0</v>
      </c>
      <c r="AC139">
        <v>0</v>
      </c>
      <c r="AD139">
        <v>0</v>
      </c>
      <c r="AE139">
        <v>0</v>
      </c>
      <c r="AF139">
        <v>0</v>
      </c>
      <c r="AG139">
        <v>0</v>
      </c>
      <c r="AH139">
        <v>0</v>
      </c>
      <c r="AI139">
        <v>0</v>
      </c>
      <c r="AJ139">
        <v>0</v>
      </c>
      <c r="AK139">
        <v>0</v>
      </c>
      <c r="AL139">
        <v>0</v>
      </c>
      <c r="AM139">
        <v>0</v>
      </c>
      <c r="AN139">
        <v>13.616438356164384</v>
      </c>
      <c r="AO139">
        <v>0</v>
      </c>
      <c r="AP139">
        <v>0</v>
      </c>
      <c r="AQ139">
        <v>0</v>
      </c>
      <c r="AR139">
        <v>0</v>
      </c>
      <c r="AS139">
        <v>0</v>
      </c>
      <c r="AT139">
        <v>0</v>
      </c>
      <c r="AU139">
        <v>0</v>
      </c>
      <c r="AV139">
        <v>0</v>
      </c>
      <c r="AW139">
        <v>0</v>
      </c>
      <c r="AX139">
        <v>0</v>
      </c>
      <c r="AY139">
        <v>0</v>
      </c>
      <c r="AZ139">
        <v>0</v>
      </c>
      <c r="BA139">
        <v>0</v>
      </c>
      <c r="BB139">
        <v>0</v>
      </c>
      <c r="BC139">
        <v>0</v>
      </c>
      <c r="BD139">
        <v>0.1143</v>
      </c>
      <c r="BE139">
        <v>0</v>
      </c>
      <c r="BF139">
        <v>0</v>
      </c>
      <c r="BG139">
        <v>0</v>
      </c>
      <c r="BH139">
        <v>0</v>
      </c>
      <c r="BI139">
        <v>0</v>
      </c>
      <c r="BJ139">
        <v>0</v>
      </c>
      <c r="BK139">
        <v>0</v>
      </c>
      <c r="BL139">
        <v>0</v>
      </c>
      <c r="BM139">
        <v>0</v>
      </c>
      <c r="BN139">
        <v>0</v>
      </c>
      <c r="BO139">
        <v>0</v>
      </c>
      <c r="BP139">
        <v>0</v>
      </c>
      <c r="BQ139">
        <v>0</v>
      </c>
      <c r="BR139">
        <v>1.4999999999999999E-2</v>
      </c>
      <c r="BS139">
        <v>0</v>
      </c>
      <c r="BT139">
        <v>0</v>
      </c>
      <c r="BU139">
        <v>0</v>
      </c>
      <c r="BV139">
        <v>0</v>
      </c>
      <c r="BW139">
        <v>0</v>
      </c>
      <c r="BX139">
        <v>81.599999999999994</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1</v>
      </c>
      <c r="FS139">
        <v>0</v>
      </c>
      <c r="FT139">
        <v>0</v>
      </c>
      <c r="FU139">
        <v>0</v>
      </c>
      <c r="FV139">
        <v>0</v>
      </c>
      <c r="FW139">
        <v>0</v>
      </c>
      <c r="FX139">
        <v>0</v>
      </c>
      <c r="FY139">
        <v>4.4177090664478831</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0.3523</v>
      </c>
      <c r="GV139">
        <v>0</v>
      </c>
      <c r="GW139">
        <v>0</v>
      </c>
      <c r="GX139">
        <v>0</v>
      </c>
      <c r="GY139">
        <v>0</v>
      </c>
      <c r="GZ139">
        <v>0</v>
      </c>
      <c r="HA139">
        <v>0</v>
      </c>
      <c r="HB139">
        <v>0</v>
      </c>
      <c r="HC139">
        <v>0</v>
      </c>
      <c r="HD139">
        <v>0</v>
      </c>
      <c r="HE139">
        <v>0</v>
      </c>
      <c r="HF139">
        <v>0</v>
      </c>
      <c r="HG139">
        <v>0</v>
      </c>
      <c r="HH139">
        <v>0</v>
      </c>
      <c r="HI139">
        <v>1.4999999999999999E-2</v>
      </c>
      <c r="HJ139">
        <v>0</v>
      </c>
      <c r="HK139">
        <v>0</v>
      </c>
      <c r="HL139">
        <v>0</v>
      </c>
      <c r="HM139">
        <v>0</v>
      </c>
      <c r="HN139">
        <v>0</v>
      </c>
      <c r="HO139">
        <v>81.599999999999994</v>
      </c>
      <c r="HP139">
        <v>0</v>
      </c>
      <c r="HQ139">
        <v>0</v>
      </c>
      <c r="HR139">
        <v>0</v>
      </c>
      <c r="HS139">
        <v>0</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0</v>
      </c>
      <c r="IP139">
        <v>0</v>
      </c>
      <c r="IQ139">
        <v>0</v>
      </c>
      <c r="IR139">
        <v>0</v>
      </c>
      <c r="IS139">
        <v>0</v>
      </c>
      <c r="IT139">
        <v>0</v>
      </c>
      <c r="IU139">
        <v>0</v>
      </c>
      <c r="IV139">
        <v>0</v>
      </c>
      <c r="IW139">
        <v>0</v>
      </c>
      <c r="IX139">
        <v>0</v>
      </c>
      <c r="IY139">
        <v>0</v>
      </c>
      <c r="IZ139">
        <v>0</v>
      </c>
      <c r="JA139">
        <v>0</v>
      </c>
      <c r="JB139">
        <v>0</v>
      </c>
      <c r="JC139">
        <v>0</v>
      </c>
      <c r="JD139">
        <v>0</v>
      </c>
      <c r="JE139">
        <v>0</v>
      </c>
      <c r="JF139">
        <v>0</v>
      </c>
      <c r="JG139">
        <v>0</v>
      </c>
      <c r="JH139">
        <v>0</v>
      </c>
      <c r="JI139">
        <v>0</v>
      </c>
      <c r="JJ139">
        <v>0</v>
      </c>
      <c r="JK139">
        <v>0</v>
      </c>
      <c r="JL139">
        <v>0</v>
      </c>
      <c r="JM139">
        <v>0</v>
      </c>
      <c r="JN139">
        <v>0</v>
      </c>
      <c r="JO139">
        <v>0</v>
      </c>
      <c r="JP139">
        <v>0</v>
      </c>
      <c r="JQ139">
        <v>0</v>
      </c>
      <c r="JR139">
        <v>0</v>
      </c>
      <c r="JS139">
        <v>0</v>
      </c>
      <c r="JT139">
        <v>0</v>
      </c>
      <c r="JU139">
        <v>0</v>
      </c>
      <c r="JV139">
        <v>0</v>
      </c>
      <c r="JW139">
        <v>0</v>
      </c>
      <c r="JX139">
        <v>0</v>
      </c>
      <c r="JY139">
        <v>0</v>
      </c>
      <c r="JZ139">
        <v>0</v>
      </c>
      <c r="KA139">
        <v>0</v>
      </c>
      <c r="KB139">
        <v>0</v>
      </c>
      <c r="KC139">
        <v>0</v>
      </c>
      <c r="KD139">
        <v>0</v>
      </c>
      <c r="KE139">
        <v>0</v>
      </c>
      <c r="KF139">
        <v>0</v>
      </c>
      <c r="KG139">
        <v>0</v>
      </c>
      <c r="KH139">
        <v>0</v>
      </c>
      <c r="KI139">
        <v>0</v>
      </c>
      <c r="KJ139">
        <v>0</v>
      </c>
      <c r="KK139">
        <v>0</v>
      </c>
      <c r="KL139">
        <v>0</v>
      </c>
      <c r="KM139">
        <v>0</v>
      </c>
      <c r="KN139">
        <v>0</v>
      </c>
      <c r="KO139">
        <v>0</v>
      </c>
      <c r="KP139">
        <v>0</v>
      </c>
      <c r="KQ139">
        <v>0</v>
      </c>
      <c r="KR139">
        <v>0</v>
      </c>
      <c r="KS139">
        <v>0</v>
      </c>
      <c r="KT139">
        <v>0</v>
      </c>
      <c r="KU139">
        <v>0</v>
      </c>
      <c r="KV139">
        <v>0</v>
      </c>
      <c r="KW139">
        <v>0</v>
      </c>
      <c r="KX139">
        <v>0</v>
      </c>
      <c r="KY139">
        <v>0</v>
      </c>
      <c r="KZ139">
        <v>0</v>
      </c>
      <c r="LA139">
        <v>0</v>
      </c>
      <c r="LB139">
        <v>0</v>
      </c>
      <c r="LC139">
        <v>0</v>
      </c>
      <c r="LD139">
        <v>0</v>
      </c>
      <c r="LE139">
        <v>0</v>
      </c>
      <c r="LF139">
        <v>0</v>
      </c>
      <c r="LG139">
        <v>0</v>
      </c>
      <c r="LH139">
        <v>0</v>
      </c>
      <c r="LI139">
        <v>0.9546</v>
      </c>
      <c r="LJ139">
        <v>0.48638575833420772</v>
      </c>
      <c r="LK139">
        <v>0</v>
      </c>
      <c r="LL139">
        <v>0</v>
      </c>
      <c r="LM139">
        <v>1</v>
      </c>
      <c r="LN139">
        <v>0.95</v>
      </c>
      <c r="LO139">
        <v>0</v>
      </c>
      <c r="LP139">
        <v>1</v>
      </c>
      <c r="LQ139">
        <v>0.78</v>
      </c>
      <c r="LR139">
        <v>0</v>
      </c>
      <c r="LS139">
        <v>0.1227364185110664</v>
      </c>
      <c r="LT139">
        <v>0</v>
      </c>
    </row>
    <row r="140" spans="1:332" ht="15" customHeight="1">
      <c r="A140" t="str">
        <v>CDM AMS II.G</v>
      </c>
      <c r="B140" t="str">
        <v>AMS II.G. ver. 12</v>
      </c>
      <c r="C140">
        <v>9956</v>
      </c>
      <c r="D140" t="str">
        <v>PoA 9956 CPA32</v>
      </c>
      <c r="E140" t="str">
        <v>MR2</v>
      </c>
      <c r="F140" t="str">
        <v>Domestic (2020)</v>
      </c>
      <c r="G140">
        <v>4223</v>
      </c>
      <c r="H140" t="str">
        <v>firewood</v>
      </c>
      <c r="I140">
        <v>4223</v>
      </c>
      <c r="J140">
        <v>0.68756105503093456</v>
      </c>
      <c r="K140">
        <v>0</v>
      </c>
      <c r="L140" t="str">
        <v>cdm_imp_firewood</v>
      </c>
      <c r="M140">
        <v>1</v>
      </c>
      <c r="N140" t="str">
        <v>Sub-Saharan Africa</v>
      </c>
      <c r="O140" t="str">
        <v>Uganda</v>
      </c>
      <c r="P140" t="str">
        <v>Uganda tot</v>
      </c>
      <c r="Q140">
        <v>4.9000000000000004</v>
      </c>
      <c r="R140">
        <v>0.82</v>
      </c>
      <c r="S140">
        <v>0</v>
      </c>
      <c r="T140">
        <v>0.35</v>
      </c>
      <c r="U140">
        <v>6142</v>
      </c>
      <c r="V140">
        <v>0</v>
      </c>
      <c r="W140">
        <v>182</v>
      </c>
      <c r="X140">
        <v>0</v>
      </c>
      <c r="Y140">
        <v>1117844</v>
      </c>
      <c r="Z140">
        <v>1</v>
      </c>
      <c r="AA140">
        <v>0</v>
      </c>
      <c r="AB140">
        <v>0</v>
      </c>
      <c r="AC140">
        <v>0</v>
      </c>
      <c r="AD140">
        <v>0</v>
      </c>
      <c r="AE140">
        <v>0</v>
      </c>
      <c r="AF140">
        <v>0</v>
      </c>
      <c r="AG140">
        <v>0</v>
      </c>
      <c r="AH140">
        <v>0</v>
      </c>
      <c r="AI140">
        <v>0</v>
      </c>
      <c r="AJ140">
        <v>0</v>
      </c>
      <c r="AK140">
        <v>0</v>
      </c>
      <c r="AL140">
        <v>0</v>
      </c>
      <c r="AM140">
        <v>0</v>
      </c>
      <c r="AN140">
        <v>13.616438356164384</v>
      </c>
      <c r="AO140">
        <v>0</v>
      </c>
      <c r="AP140">
        <v>0</v>
      </c>
      <c r="AQ140">
        <v>0</v>
      </c>
      <c r="AR140">
        <v>0</v>
      </c>
      <c r="AS140">
        <v>0</v>
      </c>
      <c r="AT140">
        <v>0</v>
      </c>
      <c r="AU140">
        <v>0</v>
      </c>
      <c r="AV140">
        <v>0</v>
      </c>
      <c r="AW140">
        <v>0</v>
      </c>
      <c r="AX140">
        <v>0</v>
      </c>
      <c r="AY140">
        <v>0</v>
      </c>
      <c r="AZ140">
        <v>0</v>
      </c>
      <c r="BA140">
        <v>0</v>
      </c>
      <c r="BB140">
        <v>0</v>
      </c>
      <c r="BC140">
        <v>0</v>
      </c>
      <c r="BD140">
        <v>0.1143</v>
      </c>
      <c r="BE140">
        <v>0</v>
      </c>
      <c r="BF140">
        <v>0</v>
      </c>
      <c r="BG140">
        <v>0</v>
      </c>
      <c r="BH140">
        <v>0</v>
      </c>
      <c r="BI140">
        <v>0</v>
      </c>
      <c r="BJ140">
        <v>0</v>
      </c>
      <c r="BK140">
        <v>0</v>
      </c>
      <c r="BL140">
        <v>0</v>
      </c>
      <c r="BM140">
        <v>0</v>
      </c>
      <c r="BN140">
        <v>0</v>
      </c>
      <c r="BO140">
        <v>0</v>
      </c>
      <c r="BP140">
        <v>0</v>
      </c>
      <c r="BQ140">
        <v>0</v>
      </c>
      <c r="BR140">
        <v>1.4999999999999999E-2</v>
      </c>
      <c r="BS140">
        <v>0</v>
      </c>
      <c r="BT140">
        <v>0</v>
      </c>
      <c r="BU140">
        <v>0</v>
      </c>
      <c r="BV140">
        <v>0</v>
      </c>
      <c r="BW140">
        <v>0</v>
      </c>
      <c r="BX140">
        <v>81.599999999999994</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1</v>
      </c>
      <c r="FS140">
        <v>0</v>
      </c>
      <c r="FT140">
        <v>0</v>
      </c>
      <c r="FU140">
        <v>0</v>
      </c>
      <c r="FV140">
        <v>0</v>
      </c>
      <c r="FW140">
        <v>0</v>
      </c>
      <c r="FX140">
        <v>0</v>
      </c>
      <c r="FY140">
        <v>4.4177090664478831</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0.3523</v>
      </c>
      <c r="GV140">
        <v>0</v>
      </c>
      <c r="GW140">
        <v>0</v>
      </c>
      <c r="GX140">
        <v>0</v>
      </c>
      <c r="GY140">
        <v>0</v>
      </c>
      <c r="GZ140">
        <v>0</v>
      </c>
      <c r="HA140">
        <v>0</v>
      </c>
      <c r="HB140">
        <v>0</v>
      </c>
      <c r="HC140">
        <v>0</v>
      </c>
      <c r="HD140">
        <v>0</v>
      </c>
      <c r="HE140">
        <v>0</v>
      </c>
      <c r="HF140">
        <v>0</v>
      </c>
      <c r="HG140">
        <v>0</v>
      </c>
      <c r="HH140">
        <v>0</v>
      </c>
      <c r="HI140">
        <v>1.4999999999999999E-2</v>
      </c>
      <c r="HJ140">
        <v>0</v>
      </c>
      <c r="HK140">
        <v>0</v>
      </c>
      <c r="HL140">
        <v>0</v>
      </c>
      <c r="HM140">
        <v>0</v>
      </c>
      <c r="HN140">
        <v>0</v>
      </c>
      <c r="HO140">
        <v>81.599999999999994</v>
      </c>
      <c r="HP140">
        <v>0</v>
      </c>
      <c r="HQ140">
        <v>0</v>
      </c>
      <c r="HR140">
        <v>0</v>
      </c>
      <c r="HS140">
        <v>0</v>
      </c>
      <c r="HT140">
        <v>0</v>
      </c>
      <c r="HU140">
        <v>0</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v>
      </c>
      <c r="IU140">
        <v>0</v>
      </c>
      <c r="IV140">
        <v>0</v>
      </c>
      <c r="IW140">
        <v>0</v>
      </c>
      <c r="IX140">
        <v>0</v>
      </c>
      <c r="IY140">
        <v>0</v>
      </c>
      <c r="IZ140">
        <v>0</v>
      </c>
      <c r="JA140">
        <v>0</v>
      </c>
      <c r="JB140">
        <v>0</v>
      </c>
      <c r="JC140">
        <v>0</v>
      </c>
      <c r="JD140">
        <v>0</v>
      </c>
      <c r="JE140">
        <v>0</v>
      </c>
      <c r="JF140">
        <v>0</v>
      </c>
      <c r="JG140">
        <v>0</v>
      </c>
      <c r="JH140">
        <v>0</v>
      </c>
      <c r="JI140">
        <v>0</v>
      </c>
      <c r="JJ140">
        <v>0</v>
      </c>
      <c r="JK140">
        <v>0</v>
      </c>
      <c r="JL140">
        <v>0</v>
      </c>
      <c r="JM140">
        <v>0</v>
      </c>
      <c r="JN140">
        <v>0</v>
      </c>
      <c r="JO140">
        <v>0</v>
      </c>
      <c r="JP140">
        <v>0</v>
      </c>
      <c r="JQ140">
        <v>0</v>
      </c>
      <c r="JR140">
        <v>0</v>
      </c>
      <c r="JS140">
        <v>0</v>
      </c>
      <c r="JT140">
        <v>0</v>
      </c>
      <c r="JU140">
        <v>0</v>
      </c>
      <c r="JV140">
        <v>0</v>
      </c>
      <c r="JW140">
        <v>0</v>
      </c>
      <c r="JX140">
        <v>0</v>
      </c>
      <c r="JY140">
        <v>0</v>
      </c>
      <c r="JZ140">
        <v>0</v>
      </c>
      <c r="KA140">
        <v>0</v>
      </c>
      <c r="KB140">
        <v>0</v>
      </c>
      <c r="KC140">
        <v>0</v>
      </c>
      <c r="KD140">
        <v>0</v>
      </c>
      <c r="KE140">
        <v>0</v>
      </c>
      <c r="KF140">
        <v>0</v>
      </c>
      <c r="KG140">
        <v>0</v>
      </c>
      <c r="KH140">
        <v>0</v>
      </c>
      <c r="KI140">
        <v>0</v>
      </c>
      <c r="KJ140">
        <v>0</v>
      </c>
      <c r="KK140">
        <v>0</v>
      </c>
      <c r="KL140">
        <v>0</v>
      </c>
      <c r="KM140">
        <v>0</v>
      </c>
      <c r="KN140">
        <v>0</v>
      </c>
      <c r="KO140">
        <v>0</v>
      </c>
      <c r="KP140">
        <v>0</v>
      </c>
      <c r="KQ140">
        <v>0</v>
      </c>
      <c r="KR140">
        <v>0</v>
      </c>
      <c r="KS140">
        <v>0</v>
      </c>
      <c r="KT140">
        <v>0</v>
      </c>
      <c r="KU140">
        <v>0</v>
      </c>
      <c r="KV140">
        <v>0</v>
      </c>
      <c r="KW140">
        <v>0</v>
      </c>
      <c r="KX140">
        <v>0</v>
      </c>
      <c r="KY140">
        <v>0</v>
      </c>
      <c r="KZ140">
        <v>0</v>
      </c>
      <c r="LA140">
        <v>0</v>
      </c>
      <c r="LB140">
        <v>0</v>
      </c>
      <c r="LC140">
        <v>0</v>
      </c>
      <c r="LD140">
        <v>0</v>
      </c>
      <c r="LE140">
        <v>0</v>
      </c>
      <c r="LF140">
        <v>0</v>
      </c>
      <c r="LG140">
        <v>0</v>
      </c>
      <c r="LH140">
        <v>0</v>
      </c>
      <c r="LI140">
        <v>0.9546</v>
      </c>
      <c r="LJ140">
        <v>0.51400804227685548</v>
      </c>
      <c r="LK140">
        <v>0</v>
      </c>
      <c r="LL140">
        <v>0</v>
      </c>
      <c r="LM140">
        <v>1</v>
      </c>
      <c r="LN140">
        <v>0.95</v>
      </c>
      <c r="LO140">
        <v>0</v>
      </c>
      <c r="LP140">
        <v>1</v>
      </c>
      <c r="LQ140">
        <v>0.78</v>
      </c>
      <c r="LR140">
        <v>0</v>
      </c>
      <c r="LS140">
        <v>0.1227364185110664</v>
      </c>
      <c r="LT140">
        <v>0</v>
      </c>
    </row>
    <row r="141" spans="1:332" ht="15" customHeight="1">
      <c r="A141" t="str">
        <v>CDM AMS II.G</v>
      </c>
      <c r="B141" t="str">
        <v>AMS II.G. ver. 12</v>
      </c>
      <c r="C141">
        <v>9956</v>
      </c>
      <c r="D141" t="str">
        <v>PoA 9956 CPA31</v>
      </c>
      <c r="E141" t="str">
        <v>MR2</v>
      </c>
      <c r="F141" t="str">
        <v>Domestic (2020)</v>
      </c>
      <c r="G141">
        <v>4786</v>
      </c>
      <c r="H141" t="str">
        <v>firewood</v>
      </c>
      <c r="I141">
        <v>4786</v>
      </c>
      <c r="J141">
        <v>0.77922500814067075</v>
      </c>
      <c r="K141">
        <v>0</v>
      </c>
      <c r="L141" t="str">
        <v>cdm_imp_firewood</v>
      </c>
      <c r="M141">
        <v>1</v>
      </c>
      <c r="N141" t="str">
        <v>Sub-Saharan Africa</v>
      </c>
      <c r="O141" t="str">
        <v>Uganda</v>
      </c>
      <c r="P141" t="str">
        <v>Uganda tot</v>
      </c>
      <c r="Q141">
        <v>4.9000000000000004</v>
      </c>
      <c r="R141">
        <v>0.82</v>
      </c>
      <c r="S141">
        <v>0</v>
      </c>
      <c r="T141">
        <v>0.35</v>
      </c>
      <c r="U141">
        <v>6142</v>
      </c>
      <c r="V141">
        <v>0</v>
      </c>
      <c r="W141">
        <v>182</v>
      </c>
      <c r="X141">
        <v>0</v>
      </c>
      <c r="Y141">
        <v>1117844</v>
      </c>
      <c r="Z141">
        <v>1</v>
      </c>
      <c r="AA141">
        <v>0</v>
      </c>
      <c r="AB141">
        <v>0</v>
      </c>
      <c r="AC141">
        <v>0</v>
      </c>
      <c r="AD141">
        <v>0</v>
      </c>
      <c r="AE141">
        <v>0</v>
      </c>
      <c r="AF141">
        <v>0</v>
      </c>
      <c r="AG141">
        <v>0</v>
      </c>
      <c r="AH141">
        <v>0</v>
      </c>
      <c r="AI141">
        <v>0</v>
      </c>
      <c r="AJ141">
        <v>0</v>
      </c>
      <c r="AK141">
        <v>0</v>
      </c>
      <c r="AL141">
        <v>0</v>
      </c>
      <c r="AM141">
        <v>0</v>
      </c>
      <c r="AN141">
        <v>13.616438356164384</v>
      </c>
      <c r="AO141">
        <v>0</v>
      </c>
      <c r="AP141">
        <v>0</v>
      </c>
      <c r="AQ141">
        <v>0</v>
      </c>
      <c r="AR141">
        <v>0</v>
      </c>
      <c r="AS141">
        <v>0</v>
      </c>
      <c r="AT141">
        <v>0</v>
      </c>
      <c r="AU141">
        <v>0</v>
      </c>
      <c r="AV141">
        <v>0</v>
      </c>
      <c r="AW141">
        <v>0</v>
      </c>
      <c r="AX141">
        <v>0</v>
      </c>
      <c r="AY141">
        <v>0</v>
      </c>
      <c r="AZ141">
        <v>0</v>
      </c>
      <c r="BA141">
        <v>0</v>
      </c>
      <c r="BB141">
        <v>0</v>
      </c>
      <c r="BC141">
        <v>0</v>
      </c>
      <c r="BD141">
        <v>0.1143</v>
      </c>
      <c r="BE141">
        <v>0</v>
      </c>
      <c r="BF141">
        <v>0</v>
      </c>
      <c r="BG141">
        <v>0</v>
      </c>
      <c r="BH141">
        <v>0</v>
      </c>
      <c r="BI141">
        <v>0</v>
      </c>
      <c r="BJ141">
        <v>0</v>
      </c>
      <c r="BK141">
        <v>0</v>
      </c>
      <c r="BL141">
        <v>0</v>
      </c>
      <c r="BM141">
        <v>0</v>
      </c>
      <c r="BN141">
        <v>0</v>
      </c>
      <c r="BO141">
        <v>0</v>
      </c>
      <c r="BP141">
        <v>0</v>
      </c>
      <c r="BQ141">
        <v>0</v>
      </c>
      <c r="BR141">
        <v>1.4999999999999999E-2</v>
      </c>
      <c r="BS141">
        <v>0</v>
      </c>
      <c r="BT141">
        <v>0</v>
      </c>
      <c r="BU141">
        <v>0</v>
      </c>
      <c r="BV141">
        <v>0</v>
      </c>
      <c r="BW141">
        <v>0</v>
      </c>
      <c r="BX141">
        <v>81.599999999999994</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1</v>
      </c>
      <c r="FS141">
        <v>0</v>
      </c>
      <c r="FT141">
        <v>0</v>
      </c>
      <c r="FU141">
        <v>0</v>
      </c>
      <c r="FV141">
        <v>0</v>
      </c>
      <c r="FW141">
        <v>0</v>
      </c>
      <c r="FX141">
        <v>0</v>
      </c>
      <c r="FY141">
        <v>4.4177090664478831</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v>
      </c>
      <c r="GU141">
        <v>0.3523</v>
      </c>
      <c r="GV141">
        <v>0</v>
      </c>
      <c r="GW141">
        <v>0</v>
      </c>
      <c r="GX141">
        <v>0</v>
      </c>
      <c r="GY141">
        <v>0</v>
      </c>
      <c r="GZ141">
        <v>0</v>
      </c>
      <c r="HA141">
        <v>0</v>
      </c>
      <c r="HB141">
        <v>0</v>
      </c>
      <c r="HC141">
        <v>0</v>
      </c>
      <c r="HD141">
        <v>0</v>
      </c>
      <c r="HE141">
        <v>0</v>
      </c>
      <c r="HF141">
        <v>0</v>
      </c>
      <c r="HG141">
        <v>0</v>
      </c>
      <c r="HH141">
        <v>0</v>
      </c>
      <c r="HI141">
        <v>1.4999999999999999E-2</v>
      </c>
      <c r="HJ141">
        <v>0</v>
      </c>
      <c r="HK141">
        <v>0</v>
      </c>
      <c r="HL141">
        <v>0</v>
      </c>
      <c r="HM141">
        <v>0</v>
      </c>
      <c r="HN141">
        <v>0</v>
      </c>
      <c r="HO141">
        <v>81.599999999999994</v>
      </c>
      <c r="HP141">
        <v>0</v>
      </c>
      <c r="HQ141">
        <v>0</v>
      </c>
      <c r="HR141">
        <v>0</v>
      </c>
      <c r="HS141">
        <v>0</v>
      </c>
      <c r="HT141">
        <v>0</v>
      </c>
      <c r="HU141">
        <v>0</v>
      </c>
      <c r="HV141">
        <v>0</v>
      </c>
      <c r="HW141">
        <v>0</v>
      </c>
      <c r="HX141">
        <v>0</v>
      </c>
      <c r="HY141">
        <v>0</v>
      </c>
      <c r="HZ141">
        <v>0</v>
      </c>
      <c r="IA141">
        <v>0</v>
      </c>
      <c r="IB141">
        <v>0</v>
      </c>
      <c r="IC141">
        <v>0</v>
      </c>
      <c r="ID141">
        <v>0</v>
      </c>
      <c r="IE141">
        <v>0</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0</v>
      </c>
      <c r="JF141">
        <v>0</v>
      </c>
      <c r="JG141">
        <v>0</v>
      </c>
      <c r="JH141">
        <v>0</v>
      </c>
      <c r="JI141">
        <v>0</v>
      </c>
      <c r="JJ141">
        <v>0</v>
      </c>
      <c r="JK141">
        <v>0</v>
      </c>
      <c r="JL141">
        <v>0</v>
      </c>
      <c r="JM141">
        <v>0</v>
      </c>
      <c r="JN141">
        <v>0</v>
      </c>
      <c r="JO141">
        <v>0</v>
      </c>
      <c r="JP141">
        <v>0</v>
      </c>
      <c r="JQ141">
        <v>0</v>
      </c>
      <c r="JR141">
        <v>0</v>
      </c>
      <c r="JS141">
        <v>0</v>
      </c>
      <c r="JT141">
        <v>0</v>
      </c>
      <c r="JU141">
        <v>0</v>
      </c>
      <c r="JV141">
        <v>0</v>
      </c>
      <c r="JW141">
        <v>0</v>
      </c>
      <c r="JX141">
        <v>0</v>
      </c>
      <c r="JY141">
        <v>0</v>
      </c>
      <c r="JZ141">
        <v>0</v>
      </c>
      <c r="KA141">
        <v>0</v>
      </c>
      <c r="KB141">
        <v>0</v>
      </c>
      <c r="KC141">
        <v>0</v>
      </c>
      <c r="KD141">
        <v>0</v>
      </c>
      <c r="KE141">
        <v>0</v>
      </c>
      <c r="KF141">
        <v>0</v>
      </c>
      <c r="KG141">
        <v>0</v>
      </c>
      <c r="KH141">
        <v>0</v>
      </c>
      <c r="KI141">
        <v>0</v>
      </c>
      <c r="KJ141">
        <v>0</v>
      </c>
      <c r="KK141">
        <v>0</v>
      </c>
      <c r="KL141">
        <v>0</v>
      </c>
      <c r="KM141">
        <v>0</v>
      </c>
      <c r="KN141">
        <v>0</v>
      </c>
      <c r="KO141">
        <v>0</v>
      </c>
      <c r="KP141">
        <v>0</v>
      </c>
      <c r="KQ141">
        <v>0</v>
      </c>
      <c r="KR141">
        <v>0</v>
      </c>
      <c r="KS141">
        <v>0</v>
      </c>
      <c r="KT141">
        <v>0</v>
      </c>
      <c r="KU141">
        <v>0</v>
      </c>
      <c r="KV141">
        <v>0</v>
      </c>
      <c r="KW141">
        <v>0</v>
      </c>
      <c r="KX141">
        <v>0</v>
      </c>
      <c r="KY141">
        <v>0</v>
      </c>
      <c r="KZ141">
        <v>0</v>
      </c>
      <c r="LA141">
        <v>0</v>
      </c>
      <c r="LB141">
        <v>0</v>
      </c>
      <c r="LC141">
        <v>0</v>
      </c>
      <c r="LD141">
        <v>0</v>
      </c>
      <c r="LE141">
        <v>0</v>
      </c>
      <c r="LF141">
        <v>0</v>
      </c>
      <c r="LG141">
        <v>0</v>
      </c>
      <c r="LH141">
        <v>0</v>
      </c>
      <c r="LI141">
        <v>0.9546</v>
      </c>
      <c r="LJ141">
        <v>0.58250527562200549</v>
      </c>
      <c r="LK141">
        <v>0</v>
      </c>
      <c r="LL141">
        <v>0</v>
      </c>
      <c r="LM141">
        <v>1</v>
      </c>
      <c r="LN141">
        <v>0.95</v>
      </c>
      <c r="LO141">
        <v>0</v>
      </c>
      <c r="LP141">
        <v>1</v>
      </c>
      <c r="LQ141">
        <v>0.78</v>
      </c>
      <c r="LR141">
        <v>0</v>
      </c>
      <c r="LS141">
        <v>0.1227364185110664</v>
      </c>
      <c r="LT141">
        <v>0</v>
      </c>
    </row>
    <row r="142" spans="1:332" ht="15" customHeight="1">
      <c r="A142" t="str">
        <v>CDM AMS II.G</v>
      </c>
      <c r="B142" t="str">
        <v>AMS II.G. ver. 12</v>
      </c>
      <c r="C142">
        <v>9956</v>
      </c>
      <c r="D142" t="str">
        <v>PoA 9956 CPA30</v>
      </c>
      <c r="E142" t="str">
        <v>MR2</v>
      </c>
      <c r="F142" t="str">
        <v>Domestic (2020)</v>
      </c>
      <c r="G142">
        <v>6114</v>
      </c>
      <c r="H142" t="str">
        <v>firewood</v>
      </c>
      <c r="I142">
        <v>6114</v>
      </c>
      <c r="J142">
        <v>0.99544122435688698</v>
      </c>
      <c r="K142">
        <v>0</v>
      </c>
      <c r="L142" t="str">
        <v>cdm_imp_firewood</v>
      </c>
      <c r="M142">
        <v>1</v>
      </c>
      <c r="N142" t="str">
        <v>Sub-Saharan Africa</v>
      </c>
      <c r="O142" t="str">
        <v>Uganda</v>
      </c>
      <c r="P142" t="str">
        <v>Uganda tot</v>
      </c>
      <c r="Q142">
        <v>4.9000000000000004</v>
      </c>
      <c r="R142">
        <v>0.82</v>
      </c>
      <c r="S142">
        <v>0</v>
      </c>
      <c r="T142">
        <v>0.35</v>
      </c>
      <c r="U142">
        <v>6142</v>
      </c>
      <c r="V142">
        <v>0</v>
      </c>
      <c r="W142">
        <v>182</v>
      </c>
      <c r="X142">
        <v>0</v>
      </c>
      <c r="Y142">
        <v>1117844</v>
      </c>
      <c r="Z142">
        <v>1</v>
      </c>
      <c r="AA142">
        <v>0</v>
      </c>
      <c r="AB142">
        <v>0</v>
      </c>
      <c r="AC142">
        <v>0</v>
      </c>
      <c r="AD142">
        <v>0</v>
      </c>
      <c r="AE142">
        <v>0</v>
      </c>
      <c r="AF142">
        <v>0</v>
      </c>
      <c r="AG142">
        <v>0</v>
      </c>
      <c r="AH142">
        <v>0</v>
      </c>
      <c r="AI142">
        <v>0</v>
      </c>
      <c r="AJ142">
        <v>0</v>
      </c>
      <c r="AK142">
        <v>0</v>
      </c>
      <c r="AL142">
        <v>0</v>
      </c>
      <c r="AM142">
        <v>0</v>
      </c>
      <c r="AN142">
        <v>13.616438356164384</v>
      </c>
      <c r="AO142">
        <v>0</v>
      </c>
      <c r="AP142">
        <v>0</v>
      </c>
      <c r="AQ142">
        <v>0</v>
      </c>
      <c r="AR142">
        <v>0</v>
      </c>
      <c r="AS142">
        <v>0</v>
      </c>
      <c r="AT142">
        <v>0</v>
      </c>
      <c r="AU142">
        <v>0</v>
      </c>
      <c r="AV142">
        <v>0</v>
      </c>
      <c r="AW142">
        <v>0</v>
      </c>
      <c r="AX142">
        <v>0</v>
      </c>
      <c r="AY142">
        <v>0</v>
      </c>
      <c r="AZ142">
        <v>0</v>
      </c>
      <c r="BA142">
        <v>0</v>
      </c>
      <c r="BB142">
        <v>0</v>
      </c>
      <c r="BC142">
        <v>0</v>
      </c>
      <c r="BD142">
        <v>0.1143</v>
      </c>
      <c r="BE142">
        <v>0</v>
      </c>
      <c r="BF142">
        <v>0</v>
      </c>
      <c r="BG142">
        <v>0</v>
      </c>
      <c r="BH142">
        <v>0</v>
      </c>
      <c r="BI142">
        <v>0</v>
      </c>
      <c r="BJ142">
        <v>0</v>
      </c>
      <c r="BK142">
        <v>0</v>
      </c>
      <c r="BL142">
        <v>0</v>
      </c>
      <c r="BM142">
        <v>0</v>
      </c>
      <c r="BN142">
        <v>0</v>
      </c>
      <c r="BO142">
        <v>0</v>
      </c>
      <c r="BP142">
        <v>0</v>
      </c>
      <c r="BQ142">
        <v>0</v>
      </c>
      <c r="BR142">
        <v>1.4999999999999999E-2</v>
      </c>
      <c r="BS142">
        <v>0</v>
      </c>
      <c r="BT142">
        <v>0</v>
      </c>
      <c r="BU142">
        <v>0</v>
      </c>
      <c r="BV142">
        <v>0</v>
      </c>
      <c r="BW142">
        <v>0</v>
      </c>
      <c r="BX142">
        <v>81.599999999999994</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1</v>
      </c>
      <c r="FS142">
        <v>0</v>
      </c>
      <c r="FT142">
        <v>0</v>
      </c>
      <c r="FU142">
        <v>0</v>
      </c>
      <c r="FV142">
        <v>0</v>
      </c>
      <c r="FW142">
        <v>0</v>
      </c>
      <c r="FX142">
        <v>0</v>
      </c>
      <c r="FY142">
        <v>4.4177090664478831</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v>
      </c>
      <c r="GU142">
        <v>0.3523</v>
      </c>
      <c r="GV142">
        <v>0</v>
      </c>
      <c r="GW142">
        <v>0</v>
      </c>
      <c r="GX142">
        <v>0</v>
      </c>
      <c r="GY142">
        <v>0</v>
      </c>
      <c r="GZ142">
        <v>0</v>
      </c>
      <c r="HA142">
        <v>0</v>
      </c>
      <c r="HB142">
        <v>0</v>
      </c>
      <c r="HC142">
        <v>0</v>
      </c>
      <c r="HD142">
        <v>0</v>
      </c>
      <c r="HE142">
        <v>0</v>
      </c>
      <c r="HF142">
        <v>0</v>
      </c>
      <c r="HG142">
        <v>0</v>
      </c>
      <c r="HH142">
        <v>0</v>
      </c>
      <c r="HI142">
        <v>1.4999999999999999E-2</v>
      </c>
      <c r="HJ142">
        <v>0</v>
      </c>
      <c r="HK142">
        <v>0</v>
      </c>
      <c r="HL142">
        <v>0</v>
      </c>
      <c r="HM142">
        <v>0</v>
      </c>
      <c r="HN142">
        <v>0</v>
      </c>
      <c r="HO142">
        <v>81.599999999999994</v>
      </c>
      <c r="HP142">
        <v>0</v>
      </c>
      <c r="HQ142">
        <v>0</v>
      </c>
      <c r="HR142">
        <v>0</v>
      </c>
      <c r="HS142">
        <v>0</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0</v>
      </c>
      <c r="IP142">
        <v>0</v>
      </c>
      <c r="IQ142">
        <v>0</v>
      </c>
      <c r="IR142">
        <v>0</v>
      </c>
      <c r="IS142">
        <v>0</v>
      </c>
      <c r="IT142">
        <v>0</v>
      </c>
      <c r="IU142">
        <v>0</v>
      </c>
      <c r="IV142">
        <v>0</v>
      </c>
      <c r="IW142">
        <v>0</v>
      </c>
      <c r="IX142">
        <v>0</v>
      </c>
      <c r="IY142">
        <v>0</v>
      </c>
      <c r="IZ142">
        <v>0</v>
      </c>
      <c r="JA142">
        <v>0</v>
      </c>
      <c r="JB142">
        <v>0</v>
      </c>
      <c r="JC142">
        <v>0</v>
      </c>
      <c r="JD142">
        <v>0</v>
      </c>
      <c r="JE142">
        <v>0</v>
      </c>
      <c r="JF142">
        <v>0</v>
      </c>
      <c r="JG142">
        <v>0</v>
      </c>
      <c r="JH142">
        <v>0</v>
      </c>
      <c r="JI142">
        <v>0</v>
      </c>
      <c r="JJ142">
        <v>0</v>
      </c>
      <c r="JK142">
        <v>0</v>
      </c>
      <c r="JL142">
        <v>0</v>
      </c>
      <c r="JM142">
        <v>0</v>
      </c>
      <c r="JN142">
        <v>0</v>
      </c>
      <c r="JO142">
        <v>0</v>
      </c>
      <c r="JP142">
        <v>0</v>
      </c>
      <c r="JQ142">
        <v>0</v>
      </c>
      <c r="JR142">
        <v>0</v>
      </c>
      <c r="JS142">
        <v>0</v>
      </c>
      <c r="JT142">
        <v>0</v>
      </c>
      <c r="JU142">
        <v>0</v>
      </c>
      <c r="JV142">
        <v>0</v>
      </c>
      <c r="JW142">
        <v>0</v>
      </c>
      <c r="JX142">
        <v>0</v>
      </c>
      <c r="JY142">
        <v>0</v>
      </c>
      <c r="JZ142">
        <v>0</v>
      </c>
      <c r="KA142">
        <v>0</v>
      </c>
      <c r="KB142">
        <v>0</v>
      </c>
      <c r="KC142">
        <v>0</v>
      </c>
      <c r="KD142">
        <v>0</v>
      </c>
      <c r="KE142">
        <v>0</v>
      </c>
      <c r="KF142">
        <v>0</v>
      </c>
      <c r="KG142">
        <v>0</v>
      </c>
      <c r="KH142">
        <v>0</v>
      </c>
      <c r="KI142">
        <v>0</v>
      </c>
      <c r="KJ142">
        <v>0</v>
      </c>
      <c r="KK142">
        <v>0</v>
      </c>
      <c r="KL142">
        <v>0</v>
      </c>
      <c r="KM142">
        <v>0</v>
      </c>
      <c r="KN142">
        <v>0</v>
      </c>
      <c r="KO142">
        <v>0</v>
      </c>
      <c r="KP142">
        <v>0</v>
      </c>
      <c r="KQ142">
        <v>0</v>
      </c>
      <c r="KR142">
        <v>0</v>
      </c>
      <c r="KS142">
        <v>0</v>
      </c>
      <c r="KT142">
        <v>0</v>
      </c>
      <c r="KU142">
        <v>0</v>
      </c>
      <c r="KV142">
        <v>0</v>
      </c>
      <c r="KW142">
        <v>0</v>
      </c>
      <c r="KX142">
        <v>0</v>
      </c>
      <c r="KY142">
        <v>0</v>
      </c>
      <c r="KZ142">
        <v>0</v>
      </c>
      <c r="LA142">
        <v>0</v>
      </c>
      <c r="LB142">
        <v>0</v>
      </c>
      <c r="LC142">
        <v>0</v>
      </c>
      <c r="LD142">
        <v>0</v>
      </c>
      <c r="LE142">
        <v>0</v>
      </c>
      <c r="LF142">
        <v>0</v>
      </c>
      <c r="LG142">
        <v>0</v>
      </c>
      <c r="LH142">
        <v>0</v>
      </c>
      <c r="LI142">
        <v>0.9546</v>
      </c>
      <c r="LJ142">
        <v>0.74410750208202192</v>
      </c>
      <c r="LK142">
        <v>0</v>
      </c>
      <c r="LL142">
        <v>0</v>
      </c>
      <c r="LM142">
        <v>1</v>
      </c>
      <c r="LN142">
        <v>0.95</v>
      </c>
      <c r="LO142">
        <v>0</v>
      </c>
      <c r="LP142">
        <v>1</v>
      </c>
      <c r="LQ142">
        <v>0.78</v>
      </c>
      <c r="LR142">
        <v>0</v>
      </c>
      <c r="LS142">
        <v>0.1227364185110664</v>
      </c>
      <c r="LT142">
        <v>0</v>
      </c>
    </row>
    <row r="143" spans="1:332" ht="15" customHeight="1">
      <c r="A143" t="str">
        <v>CDM AMS II.G</v>
      </c>
      <c r="B143" t="str">
        <v>AMS II.G. ver. 12</v>
      </c>
      <c r="C143">
        <v>9956</v>
      </c>
      <c r="D143" t="str">
        <v>PoA 9956 CPA29</v>
      </c>
      <c r="E143" t="str">
        <v>MR2</v>
      </c>
      <c r="F143" t="str">
        <v>Domestic (2020)</v>
      </c>
      <c r="G143">
        <v>6507</v>
      </c>
      <c r="H143" t="str">
        <v>firewood</v>
      </c>
      <c r="I143">
        <v>6507</v>
      </c>
      <c r="J143">
        <v>1.0594268967762943</v>
      </c>
      <c r="K143">
        <v>0</v>
      </c>
      <c r="L143" t="str">
        <v>cdm_imp_firewood</v>
      </c>
      <c r="M143">
        <v>1</v>
      </c>
      <c r="N143" t="str">
        <v>Sub-Saharan Africa</v>
      </c>
      <c r="O143" t="str">
        <v>Uganda</v>
      </c>
      <c r="P143" t="str">
        <v>Uganda tot</v>
      </c>
      <c r="Q143">
        <v>4.9000000000000004</v>
      </c>
      <c r="R143">
        <v>0.82</v>
      </c>
      <c r="S143">
        <v>0</v>
      </c>
      <c r="T143">
        <v>0.35</v>
      </c>
      <c r="U143">
        <v>6142</v>
      </c>
      <c r="V143">
        <v>0</v>
      </c>
      <c r="W143">
        <v>182</v>
      </c>
      <c r="X143">
        <v>0</v>
      </c>
      <c r="Y143">
        <v>1117844</v>
      </c>
      <c r="Z143">
        <v>1</v>
      </c>
      <c r="AA143">
        <v>0</v>
      </c>
      <c r="AB143">
        <v>0</v>
      </c>
      <c r="AC143">
        <v>0</v>
      </c>
      <c r="AD143">
        <v>0</v>
      </c>
      <c r="AE143">
        <v>0</v>
      </c>
      <c r="AF143">
        <v>0</v>
      </c>
      <c r="AG143">
        <v>0</v>
      </c>
      <c r="AH143">
        <v>0</v>
      </c>
      <c r="AI143">
        <v>0</v>
      </c>
      <c r="AJ143">
        <v>0</v>
      </c>
      <c r="AK143">
        <v>0</v>
      </c>
      <c r="AL143">
        <v>0</v>
      </c>
      <c r="AM143">
        <v>0</v>
      </c>
      <c r="AN143">
        <v>13.616438356164384</v>
      </c>
      <c r="AO143">
        <v>0</v>
      </c>
      <c r="AP143">
        <v>0</v>
      </c>
      <c r="AQ143">
        <v>0</v>
      </c>
      <c r="AR143">
        <v>0</v>
      </c>
      <c r="AS143">
        <v>0</v>
      </c>
      <c r="AT143">
        <v>0</v>
      </c>
      <c r="AU143">
        <v>0</v>
      </c>
      <c r="AV143">
        <v>0</v>
      </c>
      <c r="AW143">
        <v>0</v>
      </c>
      <c r="AX143">
        <v>0</v>
      </c>
      <c r="AY143">
        <v>0</v>
      </c>
      <c r="AZ143">
        <v>0</v>
      </c>
      <c r="BA143">
        <v>0</v>
      </c>
      <c r="BB143">
        <v>0</v>
      </c>
      <c r="BC143">
        <v>0</v>
      </c>
      <c r="BD143">
        <v>0.1143</v>
      </c>
      <c r="BE143">
        <v>0</v>
      </c>
      <c r="BF143">
        <v>0</v>
      </c>
      <c r="BG143">
        <v>0</v>
      </c>
      <c r="BH143">
        <v>0</v>
      </c>
      <c r="BI143">
        <v>0</v>
      </c>
      <c r="BJ143">
        <v>0</v>
      </c>
      <c r="BK143">
        <v>0</v>
      </c>
      <c r="BL143">
        <v>0</v>
      </c>
      <c r="BM143">
        <v>0</v>
      </c>
      <c r="BN143">
        <v>0</v>
      </c>
      <c r="BO143">
        <v>0</v>
      </c>
      <c r="BP143">
        <v>0</v>
      </c>
      <c r="BQ143">
        <v>0</v>
      </c>
      <c r="BR143">
        <v>1.4999999999999999E-2</v>
      </c>
      <c r="BS143">
        <v>0</v>
      </c>
      <c r="BT143">
        <v>0</v>
      </c>
      <c r="BU143">
        <v>0</v>
      </c>
      <c r="BV143">
        <v>0</v>
      </c>
      <c r="BW143">
        <v>0</v>
      </c>
      <c r="BX143">
        <v>81.599999999999994</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1</v>
      </c>
      <c r="FS143">
        <v>0</v>
      </c>
      <c r="FT143">
        <v>0</v>
      </c>
      <c r="FU143">
        <v>0</v>
      </c>
      <c r="FV143">
        <v>0</v>
      </c>
      <c r="FW143">
        <v>0</v>
      </c>
      <c r="FX143">
        <v>0</v>
      </c>
      <c r="FY143">
        <v>4.4177090664478831</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0.3523</v>
      </c>
      <c r="GV143">
        <v>0</v>
      </c>
      <c r="GW143">
        <v>0</v>
      </c>
      <c r="GX143">
        <v>0</v>
      </c>
      <c r="GY143">
        <v>0</v>
      </c>
      <c r="GZ143">
        <v>0</v>
      </c>
      <c r="HA143">
        <v>0</v>
      </c>
      <c r="HB143">
        <v>0</v>
      </c>
      <c r="HC143">
        <v>0</v>
      </c>
      <c r="HD143">
        <v>0</v>
      </c>
      <c r="HE143">
        <v>0</v>
      </c>
      <c r="HF143">
        <v>0</v>
      </c>
      <c r="HG143">
        <v>0</v>
      </c>
      <c r="HH143">
        <v>0</v>
      </c>
      <c r="HI143">
        <v>1.4999999999999999E-2</v>
      </c>
      <c r="HJ143">
        <v>0</v>
      </c>
      <c r="HK143">
        <v>0</v>
      </c>
      <c r="HL143">
        <v>0</v>
      </c>
      <c r="HM143">
        <v>0</v>
      </c>
      <c r="HN143">
        <v>0</v>
      </c>
      <c r="HO143">
        <v>81.599999999999994</v>
      </c>
      <c r="HP143">
        <v>0</v>
      </c>
      <c r="HQ143">
        <v>0</v>
      </c>
      <c r="HR143">
        <v>0</v>
      </c>
      <c r="HS143">
        <v>0</v>
      </c>
      <c r="HT143">
        <v>0</v>
      </c>
      <c r="HU143">
        <v>0</v>
      </c>
      <c r="HV143">
        <v>0</v>
      </c>
      <c r="HW143">
        <v>0</v>
      </c>
      <c r="HX143">
        <v>0</v>
      </c>
      <c r="HY143">
        <v>0</v>
      </c>
      <c r="HZ143">
        <v>0</v>
      </c>
      <c r="IA143">
        <v>0</v>
      </c>
      <c r="IB143">
        <v>0</v>
      </c>
      <c r="IC143">
        <v>0</v>
      </c>
      <c r="ID143">
        <v>0</v>
      </c>
      <c r="IE143">
        <v>0</v>
      </c>
      <c r="IF143">
        <v>0</v>
      </c>
      <c r="IG143">
        <v>0</v>
      </c>
      <c r="IH143">
        <v>0</v>
      </c>
      <c r="II143">
        <v>0</v>
      </c>
      <c r="IJ143">
        <v>0</v>
      </c>
      <c r="IK143">
        <v>0</v>
      </c>
      <c r="IL143">
        <v>0</v>
      </c>
      <c r="IM143">
        <v>0</v>
      </c>
      <c r="IN143">
        <v>0</v>
      </c>
      <c r="IO143">
        <v>0</v>
      </c>
      <c r="IP143">
        <v>0</v>
      </c>
      <c r="IQ143">
        <v>0</v>
      </c>
      <c r="IR143">
        <v>0</v>
      </c>
      <c r="IS143">
        <v>0</v>
      </c>
      <c r="IT143">
        <v>0</v>
      </c>
      <c r="IU143">
        <v>0</v>
      </c>
      <c r="IV143">
        <v>0</v>
      </c>
      <c r="IW143">
        <v>0</v>
      </c>
      <c r="IX143">
        <v>0</v>
      </c>
      <c r="IY143">
        <v>0</v>
      </c>
      <c r="IZ143">
        <v>0</v>
      </c>
      <c r="JA143">
        <v>0</v>
      </c>
      <c r="JB143">
        <v>0</v>
      </c>
      <c r="JC143">
        <v>0</v>
      </c>
      <c r="JD143">
        <v>0</v>
      </c>
      <c r="JE143">
        <v>0</v>
      </c>
      <c r="JF143">
        <v>0</v>
      </c>
      <c r="JG143">
        <v>0</v>
      </c>
      <c r="JH143">
        <v>0</v>
      </c>
      <c r="JI143">
        <v>0</v>
      </c>
      <c r="JJ143">
        <v>0</v>
      </c>
      <c r="JK143">
        <v>0</v>
      </c>
      <c r="JL143">
        <v>0</v>
      </c>
      <c r="JM143">
        <v>0</v>
      </c>
      <c r="JN143">
        <v>0</v>
      </c>
      <c r="JO143">
        <v>0</v>
      </c>
      <c r="JP143">
        <v>0</v>
      </c>
      <c r="JQ143">
        <v>0</v>
      </c>
      <c r="JR143">
        <v>0</v>
      </c>
      <c r="JS143">
        <v>0</v>
      </c>
      <c r="JT143">
        <v>0</v>
      </c>
      <c r="JU143">
        <v>0</v>
      </c>
      <c r="JV143">
        <v>0</v>
      </c>
      <c r="JW143">
        <v>0</v>
      </c>
      <c r="JX143">
        <v>0</v>
      </c>
      <c r="JY143">
        <v>0</v>
      </c>
      <c r="JZ143">
        <v>0</v>
      </c>
      <c r="KA143">
        <v>0</v>
      </c>
      <c r="KB143">
        <v>0</v>
      </c>
      <c r="KC143">
        <v>0</v>
      </c>
      <c r="KD143">
        <v>0</v>
      </c>
      <c r="KE143">
        <v>0</v>
      </c>
      <c r="KF143">
        <v>0</v>
      </c>
      <c r="KG143">
        <v>0</v>
      </c>
      <c r="KH143">
        <v>0</v>
      </c>
      <c r="KI143">
        <v>0</v>
      </c>
      <c r="KJ143">
        <v>0</v>
      </c>
      <c r="KK143">
        <v>0</v>
      </c>
      <c r="KL143">
        <v>0</v>
      </c>
      <c r="KM143">
        <v>0</v>
      </c>
      <c r="KN143">
        <v>0</v>
      </c>
      <c r="KO143">
        <v>0</v>
      </c>
      <c r="KP143">
        <v>0</v>
      </c>
      <c r="KQ143">
        <v>0</v>
      </c>
      <c r="KR143">
        <v>0</v>
      </c>
      <c r="KS143">
        <v>0</v>
      </c>
      <c r="KT143">
        <v>0</v>
      </c>
      <c r="KU143">
        <v>0</v>
      </c>
      <c r="KV143">
        <v>0</v>
      </c>
      <c r="KW143">
        <v>0</v>
      </c>
      <c r="KX143">
        <v>0</v>
      </c>
      <c r="KY143">
        <v>0</v>
      </c>
      <c r="KZ143">
        <v>0</v>
      </c>
      <c r="LA143">
        <v>0</v>
      </c>
      <c r="LB143">
        <v>0</v>
      </c>
      <c r="LC143">
        <v>0</v>
      </c>
      <c r="LD143">
        <v>0</v>
      </c>
      <c r="LE143">
        <v>0</v>
      </c>
      <c r="LF143">
        <v>0</v>
      </c>
      <c r="LG143">
        <v>0</v>
      </c>
      <c r="LH143">
        <v>0</v>
      </c>
      <c r="LI143">
        <v>0.9546</v>
      </c>
      <c r="LJ143">
        <v>0.79193842809781867</v>
      </c>
      <c r="LK143">
        <v>0</v>
      </c>
      <c r="LL143">
        <v>0</v>
      </c>
      <c r="LM143">
        <v>1</v>
      </c>
      <c r="LN143">
        <v>0.95</v>
      </c>
      <c r="LO143">
        <v>0</v>
      </c>
      <c r="LP143">
        <v>1</v>
      </c>
      <c r="LQ143">
        <v>0.78</v>
      </c>
      <c r="LR143">
        <v>0</v>
      </c>
      <c r="LS143">
        <v>0.1227364185110664</v>
      </c>
      <c r="LT143">
        <v>0</v>
      </c>
    </row>
    <row r="144" spans="1:332" ht="15" customHeight="1">
      <c r="A144" t="str">
        <v>CDM AMS II.G</v>
      </c>
      <c r="B144" t="str">
        <v>AMS II.G. ver. 12</v>
      </c>
      <c r="C144">
        <v>9956</v>
      </c>
      <c r="D144" t="str">
        <v>PoA 9956 CPA28</v>
      </c>
      <c r="E144" t="str">
        <v>MR2</v>
      </c>
      <c r="F144" t="str">
        <v>Domestic (2020)</v>
      </c>
      <c r="G144">
        <v>6818</v>
      </c>
      <c r="H144" t="str">
        <v>firewood</v>
      </c>
      <c r="I144">
        <v>6818</v>
      </c>
      <c r="J144">
        <v>1.1100618690980137</v>
      </c>
      <c r="K144">
        <v>0</v>
      </c>
      <c r="L144" t="str">
        <v>cdm_imp_firewood</v>
      </c>
      <c r="M144">
        <v>1</v>
      </c>
      <c r="N144" t="str">
        <v>Sub-Saharan Africa</v>
      </c>
      <c r="O144" t="str">
        <v>Uganda</v>
      </c>
      <c r="P144" t="str">
        <v>Uganda tot</v>
      </c>
      <c r="Q144">
        <v>4.9000000000000004</v>
      </c>
      <c r="R144">
        <v>0.82</v>
      </c>
      <c r="S144">
        <v>0</v>
      </c>
      <c r="T144">
        <v>0.35</v>
      </c>
      <c r="U144">
        <v>6142</v>
      </c>
      <c r="V144">
        <v>0</v>
      </c>
      <c r="W144">
        <v>182</v>
      </c>
      <c r="X144">
        <v>0</v>
      </c>
      <c r="Y144">
        <v>1117844</v>
      </c>
      <c r="Z144">
        <v>1</v>
      </c>
      <c r="AA144">
        <v>0</v>
      </c>
      <c r="AB144">
        <v>0</v>
      </c>
      <c r="AC144">
        <v>0</v>
      </c>
      <c r="AD144">
        <v>0</v>
      </c>
      <c r="AE144">
        <v>0</v>
      </c>
      <c r="AF144">
        <v>0</v>
      </c>
      <c r="AG144">
        <v>0</v>
      </c>
      <c r="AH144">
        <v>0</v>
      </c>
      <c r="AI144">
        <v>0</v>
      </c>
      <c r="AJ144">
        <v>0</v>
      </c>
      <c r="AK144">
        <v>0</v>
      </c>
      <c r="AL144">
        <v>0</v>
      </c>
      <c r="AM144">
        <v>0</v>
      </c>
      <c r="AN144">
        <v>13.616438356164384</v>
      </c>
      <c r="AO144">
        <v>0</v>
      </c>
      <c r="AP144">
        <v>0</v>
      </c>
      <c r="AQ144">
        <v>0</v>
      </c>
      <c r="AR144">
        <v>0</v>
      </c>
      <c r="AS144">
        <v>0</v>
      </c>
      <c r="AT144">
        <v>0</v>
      </c>
      <c r="AU144">
        <v>0</v>
      </c>
      <c r="AV144">
        <v>0</v>
      </c>
      <c r="AW144">
        <v>0</v>
      </c>
      <c r="AX144">
        <v>0</v>
      </c>
      <c r="AY144">
        <v>0</v>
      </c>
      <c r="AZ144">
        <v>0</v>
      </c>
      <c r="BA144">
        <v>0</v>
      </c>
      <c r="BB144">
        <v>0</v>
      </c>
      <c r="BC144">
        <v>0</v>
      </c>
      <c r="BD144">
        <v>0.1143</v>
      </c>
      <c r="BE144">
        <v>0</v>
      </c>
      <c r="BF144">
        <v>0</v>
      </c>
      <c r="BG144">
        <v>0</v>
      </c>
      <c r="BH144">
        <v>0</v>
      </c>
      <c r="BI144">
        <v>0</v>
      </c>
      <c r="BJ144">
        <v>0</v>
      </c>
      <c r="BK144">
        <v>0</v>
      </c>
      <c r="BL144">
        <v>0</v>
      </c>
      <c r="BM144">
        <v>0</v>
      </c>
      <c r="BN144">
        <v>0</v>
      </c>
      <c r="BO144">
        <v>0</v>
      </c>
      <c r="BP144">
        <v>0</v>
      </c>
      <c r="BQ144">
        <v>0</v>
      </c>
      <c r="BR144">
        <v>1.4999999999999999E-2</v>
      </c>
      <c r="BS144">
        <v>0</v>
      </c>
      <c r="BT144">
        <v>0</v>
      </c>
      <c r="BU144">
        <v>0</v>
      </c>
      <c r="BV144">
        <v>0</v>
      </c>
      <c r="BW144">
        <v>0</v>
      </c>
      <c r="BX144">
        <v>81.599999999999994</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1</v>
      </c>
      <c r="FS144">
        <v>0</v>
      </c>
      <c r="FT144">
        <v>0</v>
      </c>
      <c r="FU144">
        <v>0</v>
      </c>
      <c r="FV144">
        <v>0</v>
      </c>
      <c r="FW144">
        <v>0</v>
      </c>
      <c r="FX144">
        <v>0</v>
      </c>
      <c r="FY144">
        <v>4.4177090664478831</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0.3523</v>
      </c>
      <c r="GV144">
        <v>0</v>
      </c>
      <c r="GW144">
        <v>0</v>
      </c>
      <c r="GX144">
        <v>0</v>
      </c>
      <c r="GY144">
        <v>0</v>
      </c>
      <c r="GZ144">
        <v>0</v>
      </c>
      <c r="HA144">
        <v>0</v>
      </c>
      <c r="HB144">
        <v>0</v>
      </c>
      <c r="HC144">
        <v>0</v>
      </c>
      <c r="HD144">
        <v>0</v>
      </c>
      <c r="HE144">
        <v>0</v>
      </c>
      <c r="HF144">
        <v>0</v>
      </c>
      <c r="HG144">
        <v>0</v>
      </c>
      <c r="HH144">
        <v>0</v>
      </c>
      <c r="HI144">
        <v>1.4999999999999999E-2</v>
      </c>
      <c r="HJ144">
        <v>0</v>
      </c>
      <c r="HK144">
        <v>0</v>
      </c>
      <c r="HL144">
        <v>0</v>
      </c>
      <c r="HM144">
        <v>0</v>
      </c>
      <c r="HN144">
        <v>0</v>
      </c>
      <c r="HO144">
        <v>81.599999999999994</v>
      </c>
      <c r="HP144">
        <v>0</v>
      </c>
      <c r="HQ144">
        <v>0</v>
      </c>
      <c r="HR144">
        <v>0</v>
      </c>
      <c r="HS144">
        <v>0</v>
      </c>
      <c r="HT144">
        <v>0</v>
      </c>
      <c r="HU144">
        <v>0</v>
      </c>
      <c r="HV144">
        <v>0</v>
      </c>
      <c r="HW144">
        <v>0</v>
      </c>
      <c r="HX144">
        <v>0</v>
      </c>
      <c r="HY144">
        <v>0</v>
      </c>
      <c r="HZ144">
        <v>0</v>
      </c>
      <c r="IA144">
        <v>0</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0</v>
      </c>
      <c r="JF144">
        <v>0</v>
      </c>
      <c r="JG144">
        <v>0</v>
      </c>
      <c r="JH144">
        <v>0</v>
      </c>
      <c r="JI144">
        <v>0</v>
      </c>
      <c r="JJ144">
        <v>0</v>
      </c>
      <c r="JK144">
        <v>0</v>
      </c>
      <c r="JL144">
        <v>0</v>
      </c>
      <c r="JM144">
        <v>0</v>
      </c>
      <c r="JN144">
        <v>0</v>
      </c>
      <c r="JO144">
        <v>0</v>
      </c>
      <c r="JP144">
        <v>0</v>
      </c>
      <c r="JQ144">
        <v>0</v>
      </c>
      <c r="JR144">
        <v>0</v>
      </c>
      <c r="JS144">
        <v>0</v>
      </c>
      <c r="JT144">
        <v>0</v>
      </c>
      <c r="JU144">
        <v>0</v>
      </c>
      <c r="JV144">
        <v>0</v>
      </c>
      <c r="JW144">
        <v>0</v>
      </c>
      <c r="JX144">
        <v>0</v>
      </c>
      <c r="JY144">
        <v>0</v>
      </c>
      <c r="JZ144">
        <v>0</v>
      </c>
      <c r="KA144">
        <v>0</v>
      </c>
      <c r="KB144">
        <v>0</v>
      </c>
      <c r="KC144">
        <v>0</v>
      </c>
      <c r="KD144">
        <v>0</v>
      </c>
      <c r="KE144">
        <v>0</v>
      </c>
      <c r="KF144">
        <v>0</v>
      </c>
      <c r="KG144">
        <v>0</v>
      </c>
      <c r="KH144">
        <v>0</v>
      </c>
      <c r="KI144">
        <v>0</v>
      </c>
      <c r="KJ144">
        <v>0</v>
      </c>
      <c r="KK144">
        <v>0</v>
      </c>
      <c r="KL144">
        <v>0</v>
      </c>
      <c r="KM144">
        <v>0</v>
      </c>
      <c r="KN144">
        <v>0</v>
      </c>
      <c r="KO144">
        <v>0</v>
      </c>
      <c r="KP144">
        <v>0</v>
      </c>
      <c r="KQ144">
        <v>0</v>
      </c>
      <c r="KR144">
        <v>0</v>
      </c>
      <c r="KS144">
        <v>0</v>
      </c>
      <c r="KT144">
        <v>0</v>
      </c>
      <c r="KU144">
        <v>0</v>
      </c>
      <c r="KV144">
        <v>0</v>
      </c>
      <c r="KW144">
        <v>0</v>
      </c>
      <c r="KX144">
        <v>0</v>
      </c>
      <c r="KY144">
        <v>0</v>
      </c>
      <c r="KZ144">
        <v>0</v>
      </c>
      <c r="LA144">
        <v>0</v>
      </c>
      <c r="LB144">
        <v>0</v>
      </c>
      <c r="LC144">
        <v>0</v>
      </c>
      <c r="LD144">
        <v>0</v>
      </c>
      <c r="LE144">
        <v>0</v>
      </c>
      <c r="LF144">
        <v>0</v>
      </c>
      <c r="LG144">
        <v>0</v>
      </c>
      <c r="LH144">
        <v>0</v>
      </c>
      <c r="LI144">
        <v>0.9546</v>
      </c>
      <c r="LJ144">
        <v>0.82974621736225274</v>
      </c>
      <c r="LK144">
        <v>0</v>
      </c>
      <c r="LL144">
        <v>0</v>
      </c>
      <c r="LM144">
        <v>1</v>
      </c>
      <c r="LN144">
        <v>0.95</v>
      </c>
      <c r="LO144">
        <v>0</v>
      </c>
      <c r="LP144">
        <v>1</v>
      </c>
      <c r="LQ144">
        <v>0.78</v>
      </c>
      <c r="LR144">
        <v>0</v>
      </c>
      <c r="LS144">
        <v>0.1227364185110664</v>
      </c>
      <c r="LT144">
        <v>0</v>
      </c>
    </row>
    <row r="145" spans="1:332" ht="15" customHeight="1">
      <c r="A145" t="str">
        <v>CDM AMS II.G</v>
      </c>
      <c r="B145" t="str">
        <v>AMS II.G. ver. 12</v>
      </c>
      <c r="C145">
        <v>9956</v>
      </c>
      <c r="D145" t="str">
        <v>PoA 9956 CPA27</v>
      </c>
      <c r="E145" t="str">
        <v>MR2</v>
      </c>
      <c r="F145" t="str">
        <v>Domestic (2020)</v>
      </c>
      <c r="G145">
        <v>7165</v>
      </c>
      <c r="H145" t="str">
        <v>firewood</v>
      </c>
      <c r="I145">
        <v>7165</v>
      </c>
      <c r="J145">
        <v>1.1665581243894496</v>
      </c>
      <c r="K145">
        <v>0</v>
      </c>
      <c r="L145" t="str">
        <v>cdm_imp_firewood</v>
      </c>
      <c r="M145">
        <v>1</v>
      </c>
      <c r="N145" t="str">
        <v>Sub-Saharan Africa</v>
      </c>
      <c r="O145" t="str">
        <v>Uganda</v>
      </c>
      <c r="P145" t="str">
        <v>Uganda tot</v>
      </c>
      <c r="Q145">
        <v>4.9000000000000004</v>
      </c>
      <c r="R145">
        <v>0.82</v>
      </c>
      <c r="S145">
        <v>0</v>
      </c>
      <c r="T145">
        <v>0.35</v>
      </c>
      <c r="U145">
        <v>6142</v>
      </c>
      <c r="V145">
        <v>0</v>
      </c>
      <c r="W145">
        <v>182</v>
      </c>
      <c r="X145">
        <v>0</v>
      </c>
      <c r="Y145">
        <v>1117844</v>
      </c>
      <c r="Z145">
        <v>1</v>
      </c>
      <c r="AA145">
        <v>0</v>
      </c>
      <c r="AB145">
        <v>0</v>
      </c>
      <c r="AC145">
        <v>0</v>
      </c>
      <c r="AD145">
        <v>0</v>
      </c>
      <c r="AE145">
        <v>0</v>
      </c>
      <c r="AF145">
        <v>0</v>
      </c>
      <c r="AG145">
        <v>0</v>
      </c>
      <c r="AH145">
        <v>0</v>
      </c>
      <c r="AI145">
        <v>0</v>
      </c>
      <c r="AJ145">
        <v>0</v>
      </c>
      <c r="AK145">
        <v>0</v>
      </c>
      <c r="AL145">
        <v>0</v>
      </c>
      <c r="AM145">
        <v>0</v>
      </c>
      <c r="AN145">
        <v>13.616438356164384</v>
      </c>
      <c r="AO145">
        <v>0</v>
      </c>
      <c r="AP145">
        <v>0</v>
      </c>
      <c r="AQ145">
        <v>0</v>
      </c>
      <c r="AR145">
        <v>0</v>
      </c>
      <c r="AS145">
        <v>0</v>
      </c>
      <c r="AT145">
        <v>0</v>
      </c>
      <c r="AU145">
        <v>0</v>
      </c>
      <c r="AV145">
        <v>0</v>
      </c>
      <c r="AW145">
        <v>0</v>
      </c>
      <c r="AX145">
        <v>0</v>
      </c>
      <c r="AY145">
        <v>0</v>
      </c>
      <c r="AZ145">
        <v>0</v>
      </c>
      <c r="BA145">
        <v>0</v>
      </c>
      <c r="BB145">
        <v>0</v>
      </c>
      <c r="BC145">
        <v>0</v>
      </c>
      <c r="BD145">
        <v>0.1143</v>
      </c>
      <c r="BE145">
        <v>0</v>
      </c>
      <c r="BF145">
        <v>0</v>
      </c>
      <c r="BG145">
        <v>0</v>
      </c>
      <c r="BH145">
        <v>0</v>
      </c>
      <c r="BI145">
        <v>0</v>
      </c>
      <c r="BJ145">
        <v>0</v>
      </c>
      <c r="BK145">
        <v>0</v>
      </c>
      <c r="BL145">
        <v>0</v>
      </c>
      <c r="BM145">
        <v>0</v>
      </c>
      <c r="BN145">
        <v>0</v>
      </c>
      <c r="BO145">
        <v>0</v>
      </c>
      <c r="BP145">
        <v>0</v>
      </c>
      <c r="BQ145">
        <v>0</v>
      </c>
      <c r="BR145">
        <v>1.4999999999999999E-2</v>
      </c>
      <c r="BS145">
        <v>0</v>
      </c>
      <c r="BT145">
        <v>0</v>
      </c>
      <c r="BU145">
        <v>0</v>
      </c>
      <c r="BV145">
        <v>0</v>
      </c>
      <c r="BW145">
        <v>0</v>
      </c>
      <c r="BX145">
        <v>81.599999999999994</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1</v>
      </c>
      <c r="FS145">
        <v>0</v>
      </c>
      <c r="FT145">
        <v>0</v>
      </c>
      <c r="FU145">
        <v>0</v>
      </c>
      <c r="FV145">
        <v>0</v>
      </c>
      <c r="FW145">
        <v>0</v>
      </c>
      <c r="FX145">
        <v>0</v>
      </c>
      <c r="FY145">
        <v>4.4177090664478831</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0.3523</v>
      </c>
      <c r="GV145">
        <v>0</v>
      </c>
      <c r="GW145">
        <v>0</v>
      </c>
      <c r="GX145">
        <v>0</v>
      </c>
      <c r="GY145">
        <v>0</v>
      </c>
      <c r="GZ145">
        <v>0</v>
      </c>
      <c r="HA145">
        <v>0</v>
      </c>
      <c r="HB145">
        <v>0</v>
      </c>
      <c r="HC145">
        <v>0</v>
      </c>
      <c r="HD145">
        <v>0</v>
      </c>
      <c r="HE145">
        <v>0</v>
      </c>
      <c r="HF145">
        <v>0</v>
      </c>
      <c r="HG145">
        <v>0</v>
      </c>
      <c r="HH145">
        <v>0</v>
      </c>
      <c r="HI145">
        <v>1.4999999999999999E-2</v>
      </c>
      <c r="HJ145">
        <v>0</v>
      </c>
      <c r="HK145">
        <v>0</v>
      </c>
      <c r="HL145">
        <v>0</v>
      </c>
      <c r="HM145">
        <v>0</v>
      </c>
      <c r="HN145">
        <v>0</v>
      </c>
      <c r="HO145">
        <v>81.599999999999994</v>
      </c>
      <c r="HP145">
        <v>0</v>
      </c>
      <c r="HQ145">
        <v>0</v>
      </c>
      <c r="HR145">
        <v>0</v>
      </c>
      <c r="HS145">
        <v>0</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0</v>
      </c>
      <c r="IW145">
        <v>0</v>
      </c>
      <c r="IX145">
        <v>0</v>
      </c>
      <c r="IY145">
        <v>0</v>
      </c>
      <c r="IZ145">
        <v>0</v>
      </c>
      <c r="JA145">
        <v>0</v>
      </c>
      <c r="JB145">
        <v>0</v>
      </c>
      <c r="JC145">
        <v>0</v>
      </c>
      <c r="JD145">
        <v>0</v>
      </c>
      <c r="JE145">
        <v>0</v>
      </c>
      <c r="JF145">
        <v>0</v>
      </c>
      <c r="JG145">
        <v>0</v>
      </c>
      <c r="JH145">
        <v>0</v>
      </c>
      <c r="JI145">
        <v>0</v>
      </c>
      <c r="JJ145">
        <v>0</v>
      </c>
      <c r="JK145">
        <v>0</v>
      </c>
      <c r="JL145">
        <v>0</v>
      </c>
      <c r="JM145">
        <v>0</v>
      </c>
      <c r="JN145">
        <v>0</v>
      </c>
      <c r="JO145">
        <v>0</v>
      </c>
      <c r="JP145">
        <v>0</v>
      </c>
      <c r="JQ145">
        <v>0</v>
      </c>
      <c r="JR145">
        <v>0</v>
      </c>
      <c r="JS145">
        <v>0</v>
      </c>
      <c r="JT145">
        <v>0</v>
      </c>
      <c r="JU145">
        <v>0</v>
      </c>
      <c r="JV145">
        <v>0</v>
      </c>
      <c r="JW145">
        <v>0</v>
      </c>
      <c r="JX145">
        <v>0</v>
      </c>
      <c r="JY145">
        <v>0</v>
      </c>
      <c r="JZ145">
        <v>0</v>
      </c>
      <c r="KA145">
        <v>0</v>
      </c>
      <c r="KB145">
        <v>0</v>
      </c>
      <c r="KC145">
        <v>0</v>
      </c>
      <c r="KD145">
        <v>0</v>
      </c>
      <c r="KE145">
        <v>0</v>
      </c>
      <c r="KF145">
        <v>0</v>
      </c>
      <c r="KG145">
        <v>0</v>
      </c>
      <c r="KH145">
        <v>0</v>
      </c>
      <c r="KI145">
        <v>0</v>
      </c>
      <c r="KJ145">
        <v>0</v>
      </c>
      <c r="KK145">
        <v>0</v>
      </c>
      <c r="KL145">
        <v>0</v>
      </c>
      <c r="KM145">
        <v>0</v>
      </c>
      <c r="KN145">
        <v>0</v>
      </c>
      <c r="KO145">
        <v>0</v>
      </c>
      <c r="KP145">
        <v>0</v>
      </c>
      <c r="KQ145">
        <v>0</v>
      </c>
      <c r="KR145">
        <v>0</v>
      </c>
      <c r="KS145">
        <v>0</v>
      </c>
      <c r="KT145">
        <v>0</v>
      </c>
      <c r="KU145">
        <v>0</v>
      </c>
      <c r="KV145">
        <v>0</v>
      </c>
      <c r="KW145">
        <v>0</v>
      </c>
      <c r="KX145">
        <v>0</v>
      </c>
      <c r="KY145">
        <v>0</v>
      </c>
      <c r="KZ145">
        <v>0</v>
      </c>
      <c r="LA145">
        <v>0</v>
      </c>
      <c r="LB145">
        <v>0</v>
      </c>
      <c r="LC145">
        <v>0</v>
      </c>
      <c r="LD145">
        <v>0</v>
      </c>
      <c r="LE145">
        <v>0</v>
      </c>
      <c r="LF145">
        <v>0</v>
      </c>
      <c r="LG145">
        <v>0</v>
      </c>
      <c r="LH145">
        <v>0</v>
      </c>
      <c r="LI145">
        <v>0.9546</v>
      </c>
      <c r="LJ145">
        <v>0.87198167264333515</v>
      </c>
      <c r="LK145">
        <v>0</v>
      </c>
      <c r="LL145">
        <v>0</v>
      </c>
      <c r="LM145">
        <v>1</v>
      </c>
      <c r="LN145">
        <v>0.95</v>
      </c>
      <c r="LO145">
        <v>0</v>
      </c>
      <c r="LP145">
        <v>1</v>
      </c>
      <c r="LQ145">
        <v>0.78</v>
      </c>
      <c r="LR145">
        <v>0</v>
      </c>
      <c r="LS145">
        <v>0.1227364185110664</v>
      </c>
      <c r="LT145">
        <v>0</v>
      </c>
    </row>
    <row r="146" spans="1:332" ht="15" customHeight="1">
      <c r="A146" t="str">
        <v>CDM AMS II.G</v>
      </c>
      <c r="B146" t="str">
        <v>AMS II.G. ver. 12</v>
      </c>
      <c r="C146">
        <v>9956</v>
      </c>
      <c r="D146" t="str">
        <v>PoA 9956 CPA26</v>
      </c>
      <c r="E146" t="str">
        <v>MR2</v>
      </c>
      <c r="F146" t="str">
        <v>Domestic (2020)</v>
      </c>
      <c r="G146">
        <v>7467</v>
      </c>
      <c r="H146" t="str">
        <v>firewood</v>
      </c>
      <c r="I146">
        <v>7467</v>
      </c>
      <c r="J146">
        <v>1.2157277759687399</v>
      </c>
      <c r="K146">
        <v>0</v>
      </c>
      <c r="L146" t="str">
        <v>cdm_imp_firewood</v>
      </c>
      <c r="M146">
        <v>1</v>
      </c>
      <c r="N146" t="str">
        <v>Sub-Saharan Africa</v>
      </c>
      <c r="O146" t="str">
        <v>Uganda</v>
      </c>
      <c r="P146" t="str">
        <v>Uganda tot</v>
      </c>
      <c r="Q146">
        <v>4.9000000000000004</v>
      </c>
      <c r="R146">
        <v>0.82</v>
      </c>
      <c r="S146">
        <v>0</v>
      </c>
      <c r="T146">
        <v>0.35</v>
      </c>
      <c r="U146">
        <v>6142</v>
      </c>
      <c r="V146">
        <v>0</v>
      </c>
      <c r="W146">
        <v>182</v>
      </c>
      <c r="X146">
        <v>0</v>
      </c>
      <c r="Y146">
        <v>1117844</v>
      </c>
      <c r="Z146">
        <v>1</v>
      </c>
      <c r="AA146">
        <v>0</v>
      </c>
      <c r="AB146">
        <v>0</v>
      </c>
      <c r="AC146">
        <v>0</v>
      </c>
      <c r="AD146">
        <v>0</v>
      </c>
      <c r="AE146">
        <v>0</v>
      </c>
      <c r="AF146">
        <v>0</v>
      </c>
      <c r="AG146">
        <v>0</v>
      </c>
      <c r="AH146">
        <v>0</v>
      </c>
      <c r="AI146">
        <v>0</v>
      </c>
      <c r="AJ146">
        <v>0</v>
      </c>
      <c r="AK146">
        <v>0</v>
      </c>
      <c r="AL146">
        <v>0</v>
      </c>
      <c r="AM146">
        <v>0</v>
      </c>
      <c r="AN146">
        <v>13.616438356164384</v>
      </c>
      <c r="AO146">
        <v>0</v>
      </c>
      <c r="AP146">
        <v>0</v>
      </c>
      <c r="AQ146">
        <v>0</v>
      </c>
      <c r="AR146">
        <v>0</v>
      </c>
      <c r="AS146">
        <v>0</v>
      </c>
      <c r="AT146">
        <v>0</v>
      </c>
      <c r="AU146">
        <v>0</v>
      </c>
      <c r="AV146">
        <v>0</v>
      </c>
      <c r="AW146">
        <v>0</v>
      </c>
      <c r="AX146">
        <v>0</v>
      </c>
      <c r="AY146">
        <v>0</v>
      </c>
      <c r="AZ146">
        <v>0</v>
      </c>
      <c r="BA146">
        <v>0</v>
      </c>
      <c r="BB146">
        <v>0</v>
      </c>
      <c r="BC146">
        <v>0</v>
      </c>
      <c r="BD146">
        <v>0.1143</v>
      </c>
      <c r="BE146">
        <v>0</v>
      </c>
      <c r="BF146">
        <v>0</v>
      </c>
      <c r="BG146">
        <v>0</v>
      </c>
      <c r="BH146">
        <v>0</v>
      </c>
      <c r="BI146">
        <v>0</v>
      </c>
      <c r="BJ146">
        <v>0</v>
      </c>
      <c r="BK146">
        <v>0</v>
      </c>
      <c r="BL146">
        <v>0</v>
      </c>
      <c r="BM146">
        <v>0</v>
      </c>
      <c r="BN146">
        <v>0</v>
      </c>
      <c r="BO146">
        <v>0</v>
      </c>
      <c r="BP146">
        <v>0</v>
      </c>
      <c r="BQ146">
        <v>0</v>
      </c>
      <c r="BR146">
        <v>1.4999999999999999E-2</v>
      </c>
      <c r="BS146">
        <v>0</v>
      </c>
      <c r="BT146">
        <v>0</v>
      </c>
      <c r="BU146">
        <v>0</v>
      </c>
      <c r="BV146">
        <v>0</v>
      </c>
      <c r="BW146">
        <v>0</v>
      </c>
      <c r="BX146">
        <v>81.599999999999994</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1</v>
      </c>
      <c r="FS146">
        <v>0</v>
      </c>
      <c r="FT146">
        <v>0</v>
      </c>
      <c r="FU146">
        <v>0</v>
      </c>
      <c r="FV146">
        <v>0</v>
      </c>
      <c r="FW146">
        <v>0</v>
      </c>
      <c r="FX146">
        <v>0</v>
      </c>
      <c r="FY146">
        <v>4.4177090664478831</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0.3523</v>
      </c>
      <c r="GV146">
        <v>0</v>
      </c>
      <c r="GW146">
        <v>0</v>
      </c>
      <c r="GX146">
        <v>0</v>
      </c>
      <c r="GY146">
        <v>0</v>
      </c>
      <c r="GZ146">
        <v>0</v>
      </c>
      <c r="HA146">
        <v>0</v>
      </c>
      <c r="HB146">
        <v>0</v>
      </c>
      <c r="HC146">
        <v>0</v>
      </c>
      <c r="HD146">
        <v>0</v>
      </c>
      <c r="HE146">
        <v>0</v>
      </c>
      <c r="HF146">
        <v>0</v>
      </c>
      <c r="HG146">
        <v>0</v>
      </c>
      <c r="HH146">
        <v>0</v>
      </c>
      <c r="HI146">
        <v>1.4999999999999999E-2</v>
      </c>
      <c r="HJ146">
        <v>0</v>
      </c>
      <c r="HK146">
        <v>0</v>
      </c>
      <c r="HL146">
        <v>0</v>
      </c>
      <c r="HM146">
        <v>0</v>
      </c>
      <c r="HN146">
        <v>0</v>
      </c>
      <c r="HO146">
        <v>81.599999999999994</v>
      </c>
      <c r="HP146">
        <v>0</v>
      </c>
      <c r="HQ146">
        <v>0</v>
      </c>
      <c r="HR146">
        <v>0</v>
      </c>
      <c r="HS146">
        <v>0</v>
      </c>
      <c r="HT146">
        <v>0</v>
      </c>
      <c r="HU146">
        <v>0</v>
      </c>
      <c r="HV146">
        <v>0</v>
      </c>
      <c r="HW146">
        <v>0</v>
      </c>
      <c r="HX146">
        <v>0</v>
      </c>
      <c r="HY146">
        <v>0</v>
      </c>
      <c r="HZ146">
        <v>0</v>
      </c>
      <c r="IA146">
        <v>0</v>
      </c>
      <c r="IB146">
        <v>0</v>
      </c>
      <c r="IC146">
        <v>0</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0</v>
      </c>
      <c r="JB146">
        <v>0</v>
      </c>
      <c r="JC146">
        <v>0</v>
      </c>
      <c r="JD146">
        <v>0</v>
      </c>
      <c r="JE146">
        <v>0</v>
      </c>
      <c r="JF146">
        <v>0</v>
      </c>
      <c r="JG146">
        <v>0</v>
      </c>
      <c r="JH146">
        <v>0</v>
      </c>
      <c r="JI146">
        <v>0</v>
      </c>
      <c r="JJ146">
        <v>0</v>
      </c>
      <c r="JK146">
        <v>0</v>
      </c>
      <c r="JL146">
        <v>0</v>
      </c>
      <c r="JM146">
        <v>0</v>
      </c>
      <c r="JN146">
        <v>0</v>
      </c>
      <c r="JO146">
        <v>0</v>
      </c>
      <c r="JP146">
        <v>0</v>
      </c>
      <c r="JQ146">
        <v>0</v>
      </c>
      <c r="JR146">
        <v>0</v>
      </c>
      <c r="JS146">
        <v>0</v>
      </c>
      <c r="JT146">
        <v>0</v>
      </c>
      <c r="JU146">
        <v>0</v>
      </c>
      <c r="JV146">
        <v>0</v>
      </c>
      <c r="JW146">
        <v>0</v>
      </c>
      <c r="JX146">
        <v>0</v>
      </c>
      <c r="JY146">
        <v>0</v>
      </c>
      <c r="JZ146">
        <v>0</v>
      </c>
      <c r="KA146">
        <v>0</v>
      </c>
      <c r="KB146">
        <v>0</v>
      </c>
      <c r="KC146">
        <v>0</v>
      </c>
      <c r="KD146">
        <v>0</v>
      </c>
      <c r="KE146">
        <v>0</v>
      </c>
      <c r="KF146">
        <v>0</v>
      </c>
      <c r="KG146">
        <v>0</v>
      </c>
      <c r="KH146">
        <v>0</v>
      </c>
      <c r="KI146">
        <v>0</v>
      </c>
      <c r="KJ146">
        <v>0</v>
      </c>
      <c r="KK146">
        <v>0</v>
      </c>
      <c r="KL146">
        <v>0</v>
      </c>
      <c r="KM146">
        <v>0</v>
      </c>
      <c r="KN146">
        <v>0</v>
      </c>
      <c r="KO146">
        <v>0</v>
      </c>
      <c r="KP146">
        <v>0</v>
      </c>
      <c r="KQ146">
        <v>0</v>
      </c>
      <c r="KR146">
        <v>0</v>
      </c>
      <c r="KS146">
        <v>0</v>
      </c>
      <c r="KT146">
        <v>0</v>
      </c>
      <c r="KU146">
        <v>0</v>
      </c>
      <c r="KV146">
        <v>0</v>
      </c>
      <c r="KW146">
        <v>0</v>
      </c>
      <c r="KX146">
        <v>0</v>
      </c>
      <c r="KY146">
        <v>0</v>
      </c>
      <c r="KZ146">
        <v>0</v>
      </c>
      <c r="LA146">
        <v>0</v>
      </c>
      <c r="LB146">
        <v>0</v>
      </c>
      <c r="LC146">
        <v>0</v>
      </c>
      <c r="LD146">
        <v>0</v>
      </c>
      <c r="LE146">
        <v>0</v>
      </c>
      <c r="LF146">
        <v>0</v>
      </c>
      <c r="LG146">
        <v>0</v>
      </c>
      <c r="LH146">
        <v>0</v>
      </c>
      <c r="LI146">
        <v>0.9546</v>
      </c>
      <c r="LJ146">
        <v>0.90878224149012088</v>
      </c>
      <c r="LK146">
        <v>0</v>
      </c>
      <c r="LL146">
        <v>0</v>
      </c>
      <c r="LM146">
        <v>1</v>
      </c>
      <c r="LN146">
        <v>0.95</v>
      </c>
      <c r="LO146">
        <v>0</v>
      </c>
      <c r="LP146">
        <v>1</v>
      </c>
      <c r="LQ146">
        <v>0.78</v>
      </c>
      <c r="LR146">
        <v>0</v>
      </c>
      <c r="LS146">
        <v>0.1227364185110664</v>
      </c>
      <c r="LT146">
        <v>0</v>
      </c>
    </row>
    <row r="147" spans="1:332" ht="15" customHeight="1">
      <c r="A147" t="str">
        <v>CDM AMS II.G</v>
      </c>
      <c r="B147" t="str">
        <v>AMS II.G. ver. 12</v>
      </c>
      <c r="C147">
        <v>9956</v>
      </c>
      <c r="D147" t="str">
        <v>PoA 9956 CPA25</v>
      </c>
      <c r="E147" t="str">
        <v>MR2</v>
      </c>
      <c r="F147" t="str">
        <v>Domestic (2020)</v>
      </c>
      <c r="G147">
        <v>7790</v>
      </c>
      <c r="H147" t="str">
        <v>firewood</v>
      </c>
      <c r="I147">
        <v>7790</v>
      </c>
      <c r="J147">
        <v>1.2683165092803648</v>
      </c>
      <c r="K147">
        <v>0</v>
      </c>
      <c r="L147" t="str">
        <v>cdm_imp_firewood</v>
      </c>
      <c r="M147">
        <v>1</v>
      </c>
      <c r="N147" t="str">
        <v>Sub-Saharan Africa</v>
      </c>
      <c r="O147" t="str">
        <v>Uganda</v>
      </c>
      <c r="P147" t="str">
        <v>Uganda tot</v>
      </c>
      <c r="Q147">
        <v>4.9000000000000004</v>
      </c>
      <c r="R147">
        <v>0.82</v>
      </c>
      <c r="S147">
        <v>0</v>
      </c>
      <c r="T147">
        <v>0.35</v>
      </c>
      <c r="U147">
        <v>6142</v>
      </c>
      <c r="V147">
        <v>0</v>
      </c>
      <c r="W147">
        <v>182</v>
      </c>
      <c r="X147">
        <v>0</v>
      </c>
      <c r="Y147">
        <v>1117844</v>
      </c>
      <c r="Z147">
        <v>1</v>
      </c>
      <c r="AA147">
        <v>0</v>
      </c>
      <c r="AB147">
        <v>0</v>
      </c>
      <c r="AC147">
        <v>0</v>
      </c>
      <c r="AD147">
        <v>0</v>
      </c>
      <c r="AE147">
        <v>0</v>
      </c>
      <c r="AF147">
        <v>0</v>
      </c>
      <c r="AG147">
        <v>0</v>
      </c>
      <c r="AH147">
        <v>0</v>
      </c>
      <c r="AI147">
        <v>0</v>
      </c>
      <c r="AJ147">
        <v>0</v>
      </c>
      <c r="AK147">
        <v>0</v>
      </c>
      <c r="AL147">
        <v>0</v>
      </c>
      <c r="AM147">
        <v>0</v>
      </c>
      <c r="AN147">
        <v>13.616438356164384</v>
      </c>
      <c r="AO147">
        <v>0</v>
      </c>
      <c r="AP147">
        <v>0</v>
      </c>
      <c r="AQ147">
        <v>0</v>
      </c>
      <c r="AR147">
        <v>0</v>
      </c>
      <c r="AS147">
        <v>0</v>
      </c>
      <c r="AT147">
        <v>0</v>
      </c>
      <c r="AU147">
        <v>0</v>
      </c>
      <c r="AV147">
        <v>0</v>
      </c>
      <c r="AW147">
        <v>0</v>
      </c>
      <c r="AX147">
        <v>0</v>
      </c>
      <c r="AY147">
        <v>0</v>
      </c>
      <c r="AZ147">
        <v>0</v>
      </c>
      <c r="BA147">
        <v>0</v>
      </c>
      <c r="BB147">
        <v>0</v>
      </c>
      <c r="BC147">
        <v>0</v>
      </c>
      <c r="BD147">
        <v>0.1143</v>
      </c>
      <c r="BE147">
        <v>0</v>
      </c>
      <c r="BF147">
        <v>0</v>
      </c>
      <c r="BG147">
        <v>0</v>
      </c>
      <c r="BH147">
        <v>0</v>
      </c>
      <c r="BI147">
        <v>0</v>
      </c>
      <c r="BJ147">
        <v>0</v>
      </c>
      <c r="BK147">
        <v>0</v>
      </c>
      <c r="BL147">
        <v>0</v>
      </c>
      <c r="BM147">
        <v>0</v>
      </c>
      <c r="BN147">
        <v>0</v>
      </c>
      <c r="BO147">
        <v>0</v>
      </c>
      <c r="BP147">
        <v>0</v>
      </c>
      <c r="BQ147">
        <v>0</v>
      </c>
      <c r="BR147">
        <v>1.4999999999999999E-2</v>
      </c>
      <c r="BS147">
        <v>0</v>
      </c>
      <c r="BT147">
        <v>0</v>
      </c>
      <c r="BU147">
        <v>0</v>
      </c>
      <c r="BV147">
        <v>0</v>
      </c>
      <c r="BW147">
        <v>0</v>
      </c>
      <c r="BX147">
        <v>81.599999999999994</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1</v>
      </c>
      <c r="FS147">
        <v>0</v>
      </c>
      <c r="FT147">
        <v>0</v>
      </c>
      <c r="FU147">
        <v>0</v>
      </c>
      <c r="FV147">
        <v>0</v>
      </c>
      <c r="FW147">
        <v>0</v>
      </c>
      <c r="FX147">
        <v>0</v>
      </c>
      <c r="FY147">
        <v>4.4177090664478831</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c r="GS147">
        <v>0</v>
      </c>
      <c r="GT147">
        <v>0</v>
      </c>
      <c r="GU147">
        <v>0.3523</v>
      </c>
      <c r="GV147">
        <v>0</v>
      </c>
      <c r="GW147">
        <v>0</v>
      </c>
      <c r="GX147">
        <v>0</v>
      </c>
      <c r="GY147">
        <v>0</v>
      </c>
      <c r="GZ147">
        <v>0</v>
      </c>
      <c r="HA147">
        <v>0</v>
      </c>
      <c r="HB147">
        <v>0</v>
      </c>
      <c r="HC147">
        <v>0</v>
      </c>
      <c r="HD147">
        <v>0</v>
      </c>
      <c r="HE147">
        <v>0</v>
      </c>
      <c r="HF147">
        <v>0</v>
      </c>
      <c r="HG147">
        <v>0</v>
      </c>
      <c r="HH147">
        <v>0</v>
      </c>
      <c r="HI147">
        <v>1.4999999999999999E-2</v>
      </c>
      <c r="HJ147">
        <v>0</v>
      </c>
      <c r="HK147">
        <v>0</v>
      </c>
      <c r="HL147">
        <v>0</v>
      </c>
      <c r="HM147">
        <v>0</v>
      </c>
      <c r="HN147">
        <v>0</v>
      </c>
      <c r="HO147">
        <v>81.599999999999994</v>
      </c>
      <c r="HP147">
        <v>0</v>
      </c>
      <c r="HQ147">
        <v>0</v>
      </c>
      <c r="HR147">
        <v>0</v>
      </c>
      <c r="HS147">
        <v>0</v>
      </c>
      <c r="HT147">
        <v>0</v>
      </c>
      <c r="HU147">
        <v>0</v>
      </c>
      <c r="HV147">
        <v>0</v>
      </c>
      <c r="HW147">
        <v>0</v>
      </c>
      <c r="HX147">
        <v>0</v>
      </c>
      <c r="HY147">
        <v>0</v>
      </c>
      <c r="HZ147">
        <v>0</v>
      </c>
      <c r="IA147">
        <v>0</v>
      </c>
      <c r="IB147">
        <v>0</v>
      </c>
      <c r="IC147">
        <v>0</v>
      </c>
      <c r="ID147">
        <v>0</v>
      </c>
      <c r="IE147">
        <v>0</v>
      </c>
      <c r="IF147">
        <v>0</v>
      </c>
      <c r="IG147">
        <v>0</v>
      </c>
      <c r="IH147">
        <v>0</v>
      </c>
      <c r="II147">
        <v>0</v>
      </c>
      <c r="IJ147">
        <v>0</v>
      </c>
      <c r="IK147">
        <v>0</v>
      </c>
      <c r="IL147">
        <v>0</v>
      </c>
      <c r="IM147">
        <v>0</v>
      </c>
      <c r="IN147">
        <v>0</v>
      </c>
      <c r="IO147">
        <v>0</v>
      </c>
      <c r="IP147">
        <v>0</v>
      </c>
      <c r="IQ147">
        <v>0</v>
      </c>
      <c r="IR147">
        <v>0</v>
      </c>
      <c r="IS147">
        <v>0</v>
      </c>
      <c r="IT147">
        <v>0</v>
      </c>
      <c r="IU147">
        <v>0</v>
      </c>
      <c r="IV147">
        <v>0</v>
      </c>
      <c r="IW147">
        <v>0</v>
      </c>
      <c r="IX147">
        <v>0</v>
      </c>
      <c r="IY147">
        <v>0</v>
      </c>
      <c r="IZ147">
        <v>0</v>
      </c>
      <c r="JA147">
        <v>0</v>
      </c>
      <c r="JB147">
        <v>0</v>
      </c>
      <c r="JC147">
        <v>0</v>
      </c>
      <c r="JD147">
        <v>0</v>
      </c>
      <c r="JE147">
        <v>0</v>
      </c>
      <c r="JF147">
        <v>0</v>
      </c>
      <c r="JG147">
        <v>0</v>
      </c>
      <c r="JH147">
        <v>0</v>
      </c>
      <c r="JI147">
        <v>0</v>
      </c>
      <c r="JJ147">
        <v>0</v>
      </c>
      <c r="JK147">
        <v>0</v>
      </c>
      <c r="JL147">
        <v>0</v>
      </c>
      <c r="JM147">
        <v>0</v>
      </c>
      <c r="JN147">
        <v>0</v>
      </c>
      <c r="JO147">
        <v>0</v>
      </c>
      <c r="JP147">
        <v>0</v>
      </c>
      <c r="JQ147">
        <v>0</v>
      </c>
      <c r="JR147">
        <v>0</v>
      </c>
      <c r="JS147">
        <v>0</v>
      </c>
      <c r="JT147">
        <v>0</v>
      </c>
      <c r="JU147">
        <v>0</v>
      </c>
      <c r="JV147">
        <v>0</v>
      </c>
      <c r="JW147">
        <v>0</v>
      </c>
      <c r="JX147">
        <v>0</v>
      </c>
      <c r="JY147">
        <v>0</v>
      </c>
      <c r="JZ147">
        <v>0</v>
      </c>
      <c r="KA147">
        <v>0</v>
      </c>
      <c r="KB147">
        <v>0</v>
      </c>
      <c r="KC147">
        <v>0</v>
      </c>
      <c r="KD147">
        <v>0</v>
      </c>
      <c r="KE147">
        <v>0</v>
      </c>
      <c r="KF147">
        <v>0</v>
      </c>
      <c r="KG147">
        <v>0</v>
      </c>
      <c r="KH147">
        <v>0</v>
      </c>
      <c r="KI147">
        <v>0</v>
      </c>
      <c r="KJ147">
        <v>0</v>
      </c>
      <c r="KK147">
        <v>0</v>
      </c>
      <c r="KL147">
        <v>0</v>
      </c>
      <c r="KM147">
        <v>0</v>
      </c>
      <c r="KN147">
        <v>0</v>
      </c>
      <c r="KO147">
        <v>0</v>
      </c>
      <c r="KP147">
        <v>0</v>
      </c>
      <c r="KQ147">
        <v>0</v>
      </c>
      <c r="KR147">
        <v>0</v>
      </c>
      <c r="KS147">
        <v>0</v>
      </c>
      <c r="KT147">
        <v>0</v>
      </c>
      <c r="KU147">
        <v>0</v>
      </c>
      <c r="KV147">
        <v>0</v>
      </c>
      <c r="KW147">
        <v>0</v>
      </c>
      <c r="KX147">
        <v>0</v>
      </c>
      <c r="KY147">
        <v>0</v>
      </c>
      <c r="KZ147">
        <v>0</v>
      </c>
      <c r="LA147">
        <v>0</v>
      </c>
      <c r="LB147">
        <v>0</v>
      </c>
      <c r="LC147">
        <v>0</v>
      </c>
      <c r="LD147">
        <v>0</v>
      </c>
      <c r="LE147">
        <v>0</v>
      </c>
      <c r="LF147">
        <v>0</v>
      </c>
      <c r="LG147">
        <v>0</v>
      </c>
      <c r="LH147">
        <v>0</v>
      </c>
      <c r="LI147">
        <v>0.9546</v>
      </c>
      <c r="LJ147">
        <v>0.94801477035330217</v>
      </c>
      <c r="LK147">
        <v>0</v>
      </c>
      <c r="LL147">
        <v>0</v>
      </c>
      <c r="LM147">
        <v>1</v>
      </c>
      <c r="LN147">
        <v>0.95</v>
      </c>
      <c r="LO147">
        <v>0</v>
      </c>
      <c r="LP147">
        <v>1</v>
      </c>
      <c r="LQ147">
        <v>0.78</v>
      </c>
      <c r="LR147">
        <v>0</v>
      </c>
      <c r="LS147">
        <v>0.1227364185110664</v>
      </c>
      <c r="LT147">
        <v>0</v>
      </c>
    </row>
    <row r="148" spans="1:332" ht="15" customHeight="1">
      <c r="A148" t="str">
        <v>CDM AMS II.G</v>
      </c>
      <c r="B148" t="str">
        <v>AMS II.G. ver. 12</v>
      </c>
      <c r="C148">
        <v>9956</v>
      </c>
      <c r="D148" t="str">
        <v>PoA 9956 CPA24</v>
      </c>
      <c r="E148" t="str">
        <v>MR2</v>
      </c>
      <c r="F148" t="str">
        <v>Domestic (2020)</v>
      </c>
      <c r="G148">
        <v>8107</v>
      </c>
      <c r="H148" t="str">
        <v>firewood</v>
      </c>
      <c r="I148">
        <v>8107</v>
      </c>
      <c r="J148">
        <v>1.3199283620970368</v>
      </c>
      <c r="K148">
        <v>0</v>
      </c>
      <c r="L148" t="str">
        <v>cdm_imp_firewood</v>
      </c>
      <c r="M148">
        <v>1</v>
      </c>
      <c r="N148" t="str">
        <v>Sub-Saharan Africa</v>
      </c>
      <c r="O148" t="str">
        <v>Uganda</v>
      </c>
      <c r="P148" t="str">
        <v>Uganda tot</v>
      </c>
      <c r="Q148">
        <v>4.9000000000000004</v>
      </c>
      <c r="R148">
        <v>0.82</v>
      </c>
      <c r="S148">
        <v>0</v>
      </c>
      <c r="T148">
        <v>0.35</v>
      </c>
      <c r="U148">
        <v>6142</v>
      </c>
      <c r="V148">
        <v>0</v>
      </c>
      <c r="W148">
        <v>182</v>
      </c>
      <c r="X148">
        <v>0</v>
      </c>
      <c r="Y148">
        <v>1117844</v>
      </c>
      <c r="Z148">
        <v>1</v>
      </c>
      <c r="AA148">
        <v>0</v>
      </c>
      <c r="AB148">
        <v>0</v>
      </c>
      <c r="AC148">
        <v>0</v>
      </c>
      <c r="AD148">
        <v>0</v>
      </c>
      <c r="AE148">
        <v>0</v>
      </c>
      <c r="AF148">
        <v>0</v>
      </c>
      <c r="AG148">
        <v>0</v>
      </c>
      <c r="AH148">
        <v>0</v>
      </c>
      <c r="AI148">
        <v>0</v>
      </c>
      <c r="AJ148">
        <v>0</v>
      </c>
      <c r="AK148">
        <v>0</v>
      </c>
      <c r="AL148">
        <v>0</v>
      </c>
      <c r="AM148">
        <v>0</v>
      </c>
      <c r="AN148">
        <v>13.616438356164384</v>
      </c>
      <c r="AO148">
        <v>0</v>
      </c>
      <c r="AP148">
        <v>0</v>
      </c>
      <c r="AQ148">
        <v>0</v>
      </c>
      <c r="AR148">
        <v>0</v>
      </c>
      <c r="AS148">
        <v>0</v>
      </c>
      <c r="AT148">
        <v>0</v>
      </c>
      <c r="AU148">
        <v>0</v>
      </c>
      <c r="AV148">
        <v>0</v>
      </c>
      <c r="AW148">
        <v>0</v>
      </c>
      <c r="AX148">
        <v>0</v>
      </c>
      <c r="AY148">
        <v>0</v>
      </c>
      <c r="AZ148">
        <v>0</v>
      </c>
      <c r="BA148">
        <v>0</v>
      </c>
      <c r="BB148">
        <v>0</v>
      </c>
      <c r="BC148">
        <v>0</v>
      </c>
      <c r="BD148">
        <v>0.1143</v>
      </c>
      <c r="BE148">
        <v>0</v>
      </c>
      <c r="BF148">
        <v>0</v>
      </c>
      <c r="BG148">
        <v>0</v>
      </c>
      <c r="BH148">
        <v>0</v>
      </c>
      <c r="BI148">
        <v>0</v>
      </c>
      <c r="BJ148">
        <v>0</v>
      </c>
      <c r="BK148">
        <v>0</v>
      </c>
      <c r="BL148">
        <v>0</v>
      </c>
      <c r="BM148">
        <v>0</v>
      </c>
      <c r="BN148">
        <v>0</v>
      </c>
      <c r="BO148">
        <v>0</v>
      </c>
      <c r="BP148">
        <v>0</v>
      </c>
      <c r="BQ148">
        <v>0</v>
      </c>
      <c r="BR148">
        <v>1.4999999999999999E-2</v>
      </c>
      <c r="BS148">
        <v>0</v>
      </c>
      <c r="BT148">
        <v>0</v>
      </c>
      <c r="BU148">
        <v>0</v>
      </c>
      <c r="BV148">
        <v>0</v>
      </c>
      <c r="BW148">
        <v>0</v>
      </c>
      <c r="BX148">
        <v>81.599999999999994</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1</v>
      </c>
      <c r="FS148">
        <v>0</v>
      </c>
      <c r="FT148">
        <v>0</v>
      </c>
      <c r="FU148">
        <v>0</v>
      </c>
      <c r="FV148">
        <v>0</v>
      </c>
      <c r="FW148">
        <v>0</v>
      </c>
      <c r="FX148">
        <v>0</v>
      </c>
      <c r="FY148">
        <v>4.4177090664478831</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0.3523</v>
      </c>
      <c r="GV148">
        <v>0</v>
      </c>
      <c r="GW148">
        <v>0</v>
      </c>
      <c r="GX148">
        <v>0</v>
      </c>
      <c r="GY148">
        <v>0</v>
      </c>
      <c r="GZ148">
        <v>0</v>
      </c>
      <c r="HA148">
        <v>0</v>
      </c>
      <c r="HB148">
        <v>0</v>
      </c>
      <c r="HC148">
        <v>0</v>
      </c>
      <c r="HD148">
        <v>0</v>
      </c>
      <c r="HE148">
        <v>0</v>
      </c>
      <c r="HF148">
        <v>0</v>
      </c>
      <c r="HG148">
        <v>0</v>
      </c>
      <c r="HH148">
        <v>0</v>
      </c>
      <c r="HI148">
        <v>1.4999999999999999E-2</v>
      </c>
      <c r="HJ148">
        <v>0</v>
      </c>
      <c r="HK148">
        <v>0</v>
      </c>
      <c r="HL148">
        <v>0</v>
      </c>
      <c r="HM148">
        <v>0</v>
      </c>
      <c r="HN148">
        <v>0</v>
      </c>
      <c r="HO148">
        <v>81.599999999999994</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0</v>
      </c>
      <c r="JB148">
        <v>0</v>
      </c>
      <c r="JC148">
        <v>0</v>
      </c>
      <c r="JD148">
        <v>0</v>
      </c>
      <c r="JE148">
        <v>0</v>
      </c>
      <c r="JF148">
        <v>0</v>
      </c>
      <c r="JG148">
        <v>0</v>
      </c>
      <c r="JH148">
        <v>0</v>
      </c>
      <c r="JI148">
        <v>0</v>
      </c>
      <c r="JJ148">
        <v>0</v>
      </c>
      <c r="JK148">
        <v>0</v>
      </c>
      <c r="JL148">
        <v>0</v>
      </c>
      <c r="JM148">
        <v>0</v>
      </c>
      <c r="JN148">
        <v>0</v>
      </c>
      <c r="JO148">
        <v>0</v>
      </c>
      <c r="JP148">
        <v>0</v>
      </c>
      <c r="JQ148">
        <v>0</v>
      </c>
      <c r="JR148">
        <v>0</v>
      </c>
      <c r="JS148">
        <v>0</v>
      </c>
      <c r="JT148">
        <v>0</v>
      </c>
      <c r="JU148">
        <v>0</v>
      </c>
      <c r="JV148">
        <v>0</v>
      </c>
      <c r="JW148">
        <v>0</v>
      </c>
      <c r="JX148">
        <v>0</v>
      </c>
      <c r="JY148">
        <v>0</v>
      </c>
      <c r="JZ148">
        <v>0</v>
      </c>
      <c r="KA148">
        <v>0</v>
      </c>
      <c r="KB148">
        <v>0</v>
      </c>
      <c r="KC148">
        <v>0</v>
      </c>
      <c r="KD148">
        <v>0</v>
      </c>
      <c r="KE148">
        <v>0</v>
      </c>
      <c r="KF148">
        <v>0</v>
      </c>
      <c r="KG148">
        <v>0</v>
      </c>
      <c r="KH148">
        <v>0</v>
      </c>
      <c r="KI148">
        <v>0</v>
      </c>
      <c r="KJ148">
        <v>0</v>
      </c>
      <c r="KK148">
        <v>0</v>
      </c>
      <c r="KL148">
        <v>0</v>
      </c>
      <c r="KM148">
        <v>0</v>
      </c>
      <c r="KN148">
        <v>0</v>
      </c>
      <c r="KO148">
        <v>0</v>
      </c>
      <c r="KP148">
        <v>0</v>
      </c>
      <c r="KQ148">
        <v>0</v>
      </c>
      <c r="KR148">
        <v>0</v>
      </c>
      <c r="KS148">
        <v>0</v>
      </c>
      <c r="KT148">
        <v>0</v>
      </c>
      <c r="KU148">
        <v>0</v>
      </c>
      <c r="KV148">
        <v>0</v>
      </c>
      <c r="KW148">
        <v>0</v>
      </c>
      <c r="KX148">
        <v>0</v>
      </c>
      <c r="KY148">
        <v>0</v>
      </c>
      <c r="KZ148">
        <v>0</v>
      </c>
      <c r="LA148">
        <v>0</v>
      </c>
      <c r="LB148">
        <v>0</v>
      </c>
      <c r="LC148">
        <v>0</v>
      </c>
      <c r="LD148">
        <v>0</v>
      </c>
      <c r="LE148">
        <v>0</v>
      </c>
      <c r="LF148">
        <v>0</v>
      </c>
      <c r="LG148">
        <v>0</v>
      </c>
      <c r="LH148">
        <v>0</v>
      </c>
      <c r="LI148">
        <v>0.9546</v>
      </c>
      <c r="LJ148">
        <v>0.98656303166968673</v>
      </c>
      <c r="LK148">
        <v>0</v>
      </c>
      <c r="LL148">
        <v>0</v>
      </c>
      <c r="LM148">
        <v>1</v>
      </c>
      <c r="LN148">
        <v>0.95</v>
      </c>
      <c r="LO148">
        <v>0</v>
      </c>
      <c r="LP148">
        <v>1</v>
      </c>
      <c r="LQ148">
        <v>0.78</v>
      </c>
      <c r="LR148">
        <v>0</v>
      </c>
      <c r="LS148">
        <v>0.1227364185110664</v>
      </c>
      <c r="LT148">
        <v>0</v>
      </c>
    </row>
    <row r="149" spans="1:332" ht="15" customHeight="1">
      <c r="A149" t="str">
        <v>CDM AMS II.G</v>
      </c>
      <c r="B149" t="str">
        <v>AMS II.G. ver. 12</v>
      </c>
      <c r="C149">
        <v>9956</v>
      </c>
      <c r="D149" t="str">
        <v>PoA 9956 CPA45</v>
      </c>
      <c r="E149" t="str">
        <v>MR1</v>
      </c>
      <c r="F149" t="str">
        <v>Domestic (2020)</v>
      </c>
      <c r="G149">
        <v>4</v>
      </c>
      <c r="H149" t="str">
        <v>firewood</v>
      </c>
      <c r="I149">
        <v>4</v>
      </c>
      <c r="J149">
        <v>9.7560975609756101E-2</v>
      </c>
      <c r="K149">
        <v>0</v>
      </c>
      <c r="L149" t="str">
        <v>cdm_imp_firewood</v>
      </c>
      <c r="M149">
        <v>1</v>
      </c>
      <c r="N149" t="str">
        <v>Sub-Saharan Africa</v>
      </c>
      <c r="O149" t="str">
        <v>Uganda</v>
      </c>
      <c r="P149" t="str">
        <v>Uganda tot</v>
      </c>
      <c r="Q149">
        <v>4.9000000000000004</v>
      </c>
      <c r="R149">
        <v>0.82</v>
      </c>
      <c r="S149">
        <v>0</v>
      </c>
      <c r="T149">
        <v>0.35</v>
      </c>
      <c r="U149">
        <v>41</v>
      </c>
      <c r="V149">
        <v>0</v>
      </c>
      <c r="W149">
        <v>25</v>
      </c>
      <c r="X149">
        <v>0</v>
      </c>
      <c r="Y149">
        <v>1025</v>
      </c>
      <c r="Z149">
        <v>1</v>
      </c>
      <c r="AA149">
        <v>0</v>
      </c>
      <c r="AB149">
        <v>0</v>
      </c>
      <c r="AC149">
        <v>0</v>
      </c>
      <c r="AD149">
        <v>0</v>
      </c>
      <c r="AE149">
        <v>0</v>
      </c>
      <c r="AF149">
        <v>0</v>
      </c>
      <c r="AG149">
        <v>0</v>
      </c>
      <c r="AH149">
        <v>0</v>
      </c>
      <c r="AI149">
        <v>0</v>
      </c>
      <c r="AJ149">
        <v>0</v>
      </c>
      <c r="AK149">
        <v>0</v>
      </c>
      <c r="AL149">
        <v>0</v>
      </c>
      <c r="AM149">
        <v>0</v>
      </c>
      <c r="AN149">
        <v>13.616438356164384</v>
      </c>
      <c r="AO149">
        <v>0</v>
      </c>
      <c r="AP149">
        <v>0</v>
      </c>
      <c r="AQ149">
        <v>0</v>
      </c>
      <c r="AR149">
        <v>0</v>
      </c>
      <c r="AS149">
        <v>0</v>
      </c>
      <c r="AT149">
        <v>0</v>
      </c>
      <c r="AU149">
        <v>0</v>
      </c>
      <c r="AV149">
        <v>0</v>
      </c>
      <c r="AW149">
        <v>0</v>
      </c>
      <c r="AX149">
        <v>0</v>
      </c>
      <c r="AY149">
        <v>0</v>
      </c>
      <c r="AZ149">
        <v>0</v>
      </c>
      <c r="BA149">
        <v>0</v>
      </c>
      <c r="BB149">
        <v>0</v>
      </c>
      <c r="BC149">
        <v>0</v>
      </c>
      <c r="BD149">
        <v>0.1143</v>
      </c>
      <c r="BE149">
        <v>0</v>
      </c>
      <c r="BF149">
        <v>0</v>
      </c>
      <c r="BG149">
        <v>0</v>
      </c>
      <c r="BH149">
        <v>0</v>
      </c>
      <c r="BI149">
        <v>0</v>
      </c>
      <c r="BJ149">
        <v>0</v>
      </c>
      <c r="BK149">
        <v>0</v>
      </c>
      <c r="BL149">
        <v>0</v>
      </c>
      <c r="BM149">
        <v>0</v>
      </c>
      <c r="BN149">
        <v>0</v>
      </c>
      <c r="BO149">
        <v>0</v>
      </c>
      <c r="BP149">
        <v>0</v>
      </c>
      <c r="BQ149">
        <v>0</v>
      </c>
      <c r="BR149">
        <v>1.4999999999999999E-2</v>
      </c>
      <c r="BS149">
        <v>0</v>
      </c>
      <c r="BT149">
        <v>0</v>
      </c>
      <c r="BU149">
        <v>0</v>
      </c>
      <c r="BV149">
        <v>0</v>
      </c>
      <c r="BW149">
        <v>0</v>
      </c>
      <c r="BX149">
        <v>81.599999999999994</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1</v>
      </c>
      <c r="FS149">
        <v>0</v>
      </c>
      <c r="FT149">
        <v>0</v>
      </c>
      <c r="FU149">
        <v>0</v>
      </c>
      <c r="FV149">
        <v>0</v>
      </c>
      <c r="FW149">
        <v>0</v>
      </c>
      <c r="FX149">
        <v>0</v>
      </c>
      <c r="FY149">
        <v>4.3256223015830715</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v>
      </c>
      <c r="GU149">
        <v>0.35980000000000001</v>
      </c>
      <c r="GV149">
        <v>0</v>
      </c>
      <c r="GW149">
        <v>0</v>
      </c>
      <c r="GX149">
        <v>0</v>
      </c>
      <c r="GY149">
        <v>0</v>
      </c>
      <c r="GZ149">
        <v>0</v>
      </c>
      <c r="HA149">
        <v>0</v>
      </c>
      <c r="HB149">
        <v>0</v>
      </c>
      <c r="HC149">
        <v>0</v>
      </c>
      <c r="HD149">
        <v>0</v>
      </c>
      <c r="HE149">
        <v>0</v>
      </c>
      <c r="HF149">
        <v>0</v>
      </c>
      <c r="HG149">
        <v>0</v>
      </c>
      <c r="HH149">
        <v>0</v>
      </c>
      <c r="HI149">
        <v>1.4999999999999999E-2</v>
      </c>
      <c r="HJ149">
        <v>0</v>
      </c>
      <c r="HK149">
        <v>0</v>
      </c>
      <c r="HL149">
        <v>0</v>
      </c>
      <c r="HM149">
        <v>0</v>
      </c>
      <c r="HN149">
        <v>0</v>
      </c>
      <c r="HO149">
        <v>81.599999999999994</v>
      </c>
      <c r="HP149">
        <v>0</v>
      </c>
      <c r="HQ149">
        <v>0</v>
      </c>
      <c r="HR149">
        <v>0</v>
      </c>
      <c r="HS149">
        <v>0</v>
      </c>
      <c r="HT149">
        <v>0</v>
      </c>
      <c r="HU149">
        <v>0</v>
      </c>
      <c r="HV149">
        <v>0</v>
      </c>
      <c r="HW149">
        <v>0</v>
      </c>
      <c r="HX149">
        <v>0</v>
      </c>
      <c r="HY149">
        <v>0</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0</v>
      </c>
      <c r="JC149">
        <v>0</v>
      </c>
      <c r="JD149">
        <v>0</v>
      </c>
      <c r="JE149">
        <v>0</v>
      </c>
      <c r="JF149">
        <v>0</v>
      </c>
      <c r="JG149">
        <v>0</v>
      </c>
      <c r="JH149">
        <v>0</v>
      </c>
      <c r="JI149">
        <v>0</v>
      </c>
      <c r="JJ149">
        <v>0</v>
      </c>
      <c r="JK149">
        <v>0</v>
      </c>
      <c r="JL149">
        <v>0</v>
      </c>
      <c r="JM149">
        <v>0</v>
      </c>
      <c r="JN149">
        <v>0</v>
      </c>
      <c r="JO149">
        <v>0</v>
      </c>
      <c r="JP149">
        <v>0</v>
      </c>
      <c r="JQ149">
        <v>0</v>
      </c>
      <c r="JR149">
        <v>0</v>
      </c>
      <c r="JS149">
        <v>0</v>
      </c>
      <c r="JT149">
        <v>0</v>
      </c>
      <c r="JU149">
        <v>0</v>
      </c>
      <c r="JV149">
        <v>0</v>
      </c>
      <c r="JW149">
        <v>0</v>
      </c>
      <c r="JX149">
        <v>0</v>
      </c>
      <c r="JY149">
        <v>0</v>
      </c>
      <c r="JZ149">
        <v>0</v>
      </c>
      <c r="KA149">
        <v>0</v>
      </c>
      <c r="KB149">
        <v>0</v>
      </c>
      <c r="KC149">
        <v>0</v>
      </c>
      <c r="KD149">
        <v>0</v>
      </c>
      <c r="KE149">
        <v>0</v>
      </c>
      <c r="KF149">
        <v>0</v>
      </c>
      <c r="KG149">
        <v>0</v>
      </c>
      <c r="KH149">
        <v>0</v>
      </c>
      <c r="KI149">
        <v>0</v>
      </c>
      <c r="KJ149">
        <v>0</v>
      </c>
      <c r="KK149">
        <v>0</v>
      </c>
      <c r="KL149">
        <v>0</v>
      </c>
      <c r="KM149">
        <v>0</v>
      </c>
      <c r="KN149">
        <v>0</v>
      </c>
      <c r="KO149">
        <v>0</v>
      </c>
      <c r="KP149">
        <v>0</v>
      </c>
      <c r="KQ149">
        <v>0</v>
      </c>
      <c r="KR149">
        <v>0</v>
      </c>
      <c r="KS149">
        <v>0</v>
      </c>
      <c r="KT149">
        <v>0</v>
      </c>
      <c r="KU149">
        <v>0</v>
      </c>
      <c r="KV149">
        <v>0</v>
      </c>
      <c r="KW149">
        <v>0</v>
      </c>
      <c r="KX149">
        <v>0</v>
      </c>
      <c r="KY149">
        <v>0</v>
      </c>
      <c r="KZ149">
        <v>0</v>
      </c>
      <c r="LA149">
        <v>0</v>
      </c>
      <c r="LB149">
        <v>0</v>
      </c>
      <c r="LC149">
        <v>0</v>
      </c>
      <c r="LD149">
        <v>0</v>
      </c>
      <c r="LE149">
        <v>0</v>
      </c>
      <c r="LF149">
        <v>0</v>
      </c>
      <c r="LG149">
        <v>0</v>
      </c>
      <c r="LH149">
        <v>0</v>
      </c>
      <c r="LI149">
        <v>1</v>
      </c>
      <c r="LJ149">
        <v>0.51079568172730805</v>
      </c>
      <c r="LK149">
        <v>0</v>
      </c>
      <c r="LL149">
        <v>0</v>
      </c>
      <c r="LM149">
        <v>1</v>
      </c>
      <c r="LN149">
        <v>0.95</v>
      </c>
      <c r="LO149">
        <v>0</v>
      </c>
      <c r="LP149">
        <v>1</v>
      </c>
      <c r="LQ149">
        <v>0.78</v>
      </c>
      <c r="LR149">
        <v>0</v>
      </c>
      <c r="LS149">
        <v>0.12877263581488935</v>
      </c>
      <c r="LT149">
        <v>0</v>
      </c>
    </row>
    <row r="150" spans="1:332" ht="15" customHeight="1">
      <c r="A150" t="str">
        <v>CDM AMS II.G</v>
      </c>
      <c r="B150" t="str">
        <v>AMS II.G. ver. 12</v>
      </c>
      <c r="C150">
        <v>9956</v>
      </c>
      <c r="D150" t="str">
        <v>PoA 9956 CPA44</v>
      </c>
      <c r="E150" t="str">
        <v>MR1</v>
      </c>
      <c r="F150" t="str">
        <v>Domestic (2020)</v>
      </c>
      <c r="G150">
        <v>4</v>
      </c>
      <c r="H150" t="str">
        <v>firewood</v>
      </c>
      <c r="I150">
        <v>4</v>
      </c>
      <c r="J150">
        <v>8.8888888888888892E-2</v>
      </c>
      <c r="K150">
        <v>0</v>
      </c>
      <c r="L150" t="str">
        <v>cdm_imp_firewood</v>
      </c>
      <c r="M150">
        <v>1</v>
      </c>
      <c r="N150" t="str">
        <v>Sub-Saharan Africa</v>
      </c>
      <c r="O150" t="str">
        <v>Uganda</v>
      </c>
      <c r="P150" t="str">
        <v>Uganda tot</v>
      </c>
      <c r="Q150">
        <v>4.9000000000000004</v>
      </c>
      <c r="R150">
        <v>0.82</v>
      </c>
      <c r="S150">
        <v>0</v>
      </c>
      <c r="T150">
        <v>0.35</v>
      </c>
      <c r="U150">
        <v>45</v>
      </c>
      <c r="V150">
        <v>0</v>
      </c>
      <c r="W150">
        <v>25</v>
      </c>
      <c r="X150">
        <v>0</v>
      </c>
      <c r="Y150">
        <v>1125</v>
      </c>
      <c r="Z150">
        <v>1</v>
      </c>
      <c r="AA150">
        <v>0</v>
      </c>
      <c r="AB150">
        <v>0</v>
      </c>
      <c r="AC150">
        <v>0</v>
      </c>
      <c r="AD150">
        <v>0</v>
      </c>
      <c r="AE150">
        <v>0</v>
      </c>
      <c r="AF150">
        <v>0</v>
      </c>
      <c r="AG150">
        <v>0</v>
      </c>
      <c r="AH150">
        <v>0</v>
      </c>
      <c r="AI150">
        <v>0</v>
      </c>
      <c r="AJ150">
        <v>0</v>
      </c>
      <c r="AK150">
        <v>0</v>
      </c>
      <c r="AL150">
        <v>0</v>
      </c>
      <c r="AM150">
        <v>0</v>
      </c>
      <c r="AN150">
        <v>13.616438356164384</v>
      </c>
      <c r="AO150">
        <v>0</v>
      </c>
      <c r="AP150">
        <v>0</v>
      </c>
      <c r="AQ150">
        <v>0</v>
      </c>
      <c r="AR150">
        <v>0</v>
      </c>
      <c r="AS150">
        <v>0</v>
      </c>
      <c r="AT150">
        <v>0</v>
      </c>
      <c r="AU150">
        <v>0</v>
      </c>
      <c r="AV150">
        <v>0</v>
      </c>
      <c r="AW150">
        <v>0</v>
      </c>
      <c r="AX150">
        <v>0</v>
      </c>
      <c r="AY150">
        <v>0</v>
      </c>
      <c r="AZ150">
        <v>0</v>
      </c>
      <c r="BA150">
        <v>0</v>
      </c>
      <c r="BB150">
        <v>0</v>
      </c>
      <c r="BC150">
        <v>0</v>
      </c>
      <c r="BD150">
        <v>0.1143</v>
      </c>
      <c r="BE150">
        <v>0</v>
      </c>
      <c r="BF150">
        <v>0</v>
      </c>
      <c r="BG150">
        <v>0</v>
      </c>
      <c r="BH150">
        <v>0</v>
      </c>
      <c r="BI150">
        <v>0</v>
      </c>
      <c r="BJ150">
        <v>0</v>
      </c>
      <c r="BK150">
        <v>0</v>
      </c>
      <c r="BL150">
        <v>0</v>
      </c>
      <c r="BM150">
        <v>0</v>
      </c>
      <c r="BN150">
        <v>0</v>
      </c>
      <c r="BO150">
        <v>0</v>
      </c>
      <c r="BP150">
        <v>0</v>
      </c>
      <c r="BQ150">
        <v>0</v>
      </c>
      <c r="BR150">
        <v>1.4999999999999999E-2</v>
      </c>
      <c r="BS150">
        <v>0</v>
      </c>
      <c r="BT150">
        <v>0</v>
      </c>
      <c r="BU150">
        <v>0</v>
      </c>
      <c r="BV150">
        <v>0</v>
      </c>
      <c r="BW150">
        <v>0</v>
      </c>
      <c r="BX150">
        <v>81.599999999999994</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1</v>
      </c>
      <c r="FS150">
        <v>0</v>
      </c>
      <c r="FT150">
        <v>0</v>
      </c>
      <c r="FU150">
        <v>0</v>
      </c>
      <c r="FV150">
        <v>0</v>
      </c>
      <c r="FW150">
        <v>0</v>
      </c>
      <c r="FX150">
        <v>0</v>
      </c>
      <c r="FY150">
        <v>4.3256223015830715</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0.35980000000000001</v>
      </c>
      <c r="GV150">
        <v>0</v>
      </c>
      <c r="GW150">
        <v>0</v>
      </c>
      <c r="GX150">
        <v>0</v>
      </c>
      <c r="GY150">
        <v>0</v>
      </c>
      <c r="GZ150">
        <v>0</v>
      </c>
      <c r="HA150">
        <v>0</v>
      </c>
      <c r="HB150">
        <v>0</v>
      </c>
      <c r="HC150">
        <v>0</v>
      </c>
      <c r="HD150">
        <v>0</v>
      </c>
      <c r="HE150">
        <v>0</v>
      </c>
      <c r="HF150">
        <v>0</v>
      </c>
      <c r="HG150">
        <v>0</v>
      </c>
      <c r="HH150">
        <v>0</v>
      </c>
      <c r="HI150">
        <v>1.4999999999999999E-2</v>
      </c>
      <c r="HJ150">
        <v>0</v>
      </c>
      <c r="HK150">
        <v>0</v>
      </c>
      <c r="HL150">
        <v>0</v>
      </c>
      <c r="HM150">
        <v>0</v>
      </c>
      <c r="HN150">
        <v>0</v>
      </c>
      <c r="HO150">
        <v>81.599999999999994</v>
      </c>
      <c r="HP150">
        <v>0</v>
      </c>
      <c r="HQ150">
        <v>0</v>
      </c>
      <c r="HR150">
        <v>0</v>
      </c>
      <c r="HS150">
        <v>0</v>
      </c>
      <c r="HT150">
        <v>0</v>
      </c>
      <c r="HU150">
        <v>0</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0</v>
      </c>
      <c r="IT150">
        <v>0</v>
      </c>
      <c r="IU150">
        <v>0</v>
      </c>
      <c r="IV150">
        <v>0</v>
      </c>
      <c r="IW150">
        <v>0</v>
      </c>
      <c r="IX150">
        <v>0</v>
      </c>
      <c r="IY150">
        <v>0</v>
      </c>
      <c r="IZ150">
        <v>0</v>
      </c>
      <c r="JA150">
        <v>0</v>
      </c>
      <c r="JB150">
        <v>0</v>
      </c>
      <c r="JC150">
        <v>0</v>
      </c>
      <c r="JD150">
        <v>0</v>
      </c>
      <c r="JE150">
        <v>0</v>
      </c>
      <c r="JF150">
        <v>0</v>
      </c>
      <c r="JG150">
        <v>0</v>
      </c>
      <c r="JH150">
        <v>0</v>
      </c>
      <c r="JI150">
        <v>0</v>
      </c>
      <c r="JJ150">
        <v>0</v>
      </c>
      <c r="JK150">
        <v>0</v>
      </c>
      <c r="JL150">
        <v>0</v>
      </c>
      <c r="JM150">
        <v>0</v>
      </c>
      <c r="JN150">
        <v>0</v>
      </c>
      <c r="JO150">
        <v>0</v>
      </c>
      <c r="JP150">
        <v>0</v>
      </c>
      <c r="JQ150">
        <v>0</v>
      </c>
      <c r="JR150">
        <v>0</v>
      </c>
      <c r="JS150">
        <v>0</v>
      </c>
      <c r="JT150">
        <v>0</v>
      </c>
      <c r="JU150">
        <v>0</v>
      </c>
      <c r="JV150">
        <v>0</v>
      </c>
      <c r="JW150">
        <v>0</v>
      </c>
      <c r="JX150">
        <v>0</v>
      </c>
      <c r="JY150">
        <v>0</v>
      </c>
      <c r="JZ150">
        <v>0</v>
      </c>
      <c r="KA150">
        <v>0</v>
      </c>
      <c r="KB150">
        <v>0</v>
      </c>
      <c r="KC150">
        <v>0</v>
      </c>
      <c r="KD150">
        <v>0</v>
      </c>
      <c r="KE150">
        <v>0</v>
      </c>
      <c r="KF150">
        <v>0</v>
      </c>
      <c r="KG150">
        <v>0</v>
      </c>
      <c r="KH150">
        <v>0</v>
      </c>
      <c r="KI150">
        <v>0</v>
      </c>
      <c r="KJ150">
        <v>0</v>
      </c>
      <c r="KK150">
        <v>0</v>
      </c>
      <c r="KL150">
        <v>0</v>
      </c>
      <c r="KM150">
        <v>0</v>
      </c>
      <c r="KN150">
        <v>0</v>
      </c>
      <c r="KO150">
        <v>0</v>
      </c>
      <c r="KP150">
        <v>0</v>
      </c>
      <c r="KQ150">
        <v>0</v>
      </c>
      <c r="KR150">
        <v>0</v>
      </c>
      <c r="KS150">
        <v>0</v>
      </c>
      <c r="KT150">
        <v>0</v>
      </c>
      <c r="KU150">
        <v>0</v>
      </c>
      <c r="KV150">
        <v>0</v>
      </c>
      <c r="KW150">
        <v>0</v>
      </c>
      <c r="KX150">
        <v>0</v>
      </c>
      <c r="KY150">
        <v>0</v>
      </c>
      <c r="KZ150">
        <v>0</v>
      </c>
      <c r="LA150">
        <v>0</v>
      </c>
      <c r="LB150">
        <v>0</v>
      </c>
      <c r="LC150">
        <v>0</v>
      </c>
      <c r="LD150">
        <v>0</v>
      </c>
      <c r="LE150">
        <v>0</v>
      </c>
      <c r="LF150">
        <v>0</v>
      </c>
      <c r="LG150">
        <v>0</v>
      </c>
      <c r="LH150">
        <v>0</v>
      </c>
      <c r="LI150">
        <v>1</v>
      </c>
      <c r="LJ150">
        <v>0.46805100182149195</v>
      </c>
      <c r="LK150">
        <v>0</v>
      </c>
      <c r="LL150">
        <v>0</v>
      </c>
      <c r="LM150">
        <v>1</v>
      </c>
      <c r="LN150">
        <v>0.95</v>
      </c>
      <c r="LO150">
        <v>0</v>
      </c>
      <c r="LP150">
        <v>1</v>
      </c>
      <c r="LQ150">
        <v>0.78</v>
      </c>
      <c r="LR150">
        <v>0</v>
      </c>
      <c r="LS150">
        <v>0.12877263581488935</v>
      </c>
      <c r="LT150">
        <v>0</v>
      </c>
    </row>
    <row r="151" spans="1:332" ht="15" customHeight="1">
      <c r="A151" t="str">
        <v>CDM AMS II.G</v>
      </c>
      <c r="B151" t="str">
        <v>AMS II.G. ver. 12</v>
      </c>
      <c r="C151">
        <v>9956</v>
      </c>
      <c r="D151" t="str">
        <v>PoA 9956 CPA43</v>
      </c>
      <c r="E151" t="str">
        <v>MR1</v>
      </c>
      <c r="F151" t="str">
        <v>Domestic (2020)</v>
      </c>
      <c r="G151">
        <v>4</v>
      </c>
      <c r="H151" t="str">
        <v>firewood</v>
      </c>
      <c r="I151">
        <v>4</v>
      </c>
      <c r="J151">
        <v>8.8888888888888892E-2</v>
      </c>
      <c r="K151">
        <v>0</v>
      </c>
      <c r="L151" t="str">
        <v>cdm_imp_firewood</v>
      </c>
      <c r="M151">
        <v>1</v>
      </c>
      <c r="N151" t="str">
        <v>Sub-Saharan Africa</v>
      </c>
      <c r="O151" t="str">
        <v>Uganda</v>
      </c>
      <c r="P151" t="str">
        <v>Uganda tot</v>
      </c>
      <c r="Q151">
        <v>4.9000000000000004</v>
      </c>
      <c r="R151">
        <v>0.82</v>
      </c>
      <c r="S151">
        <v>0</v>
      </c>
      <c r="T151">
        <v>0.35</v>
      </c>
      <c r="U151">
        <v>45</v>
      </c>
      <c r="V151">
        <v>0</v>
      </c>
      <c r="W151">
        <v>25</v>
      </c>
      <c r="X151">
        <v>0</v>
      </c>
      <c r="Y151">
        <v>1125</v>
      </c>
      <c r="Z151">
        <v>1</v>
      </c>
      <c r="AA151">
        <v>0</v>
      </c>
      <c r="AB151">
        <v>0</v>
      </c>
      <c r="AC151">
        <v>0</v>
      </c>
      <c r="AD151">
        <v>0</v>
      </c>
      <c r="AE151">
        <v>0</v>
      </c>
      <c r="AF151">
        <v>0</v>
      </c>
      <c r="AG151">
        <v>0</v>
      </c>
      <c r="AH151">
        <v>0</v>
      </c>
      <c r="AI151">
        <v>0</v>
      </c>
      <c r="AJ151">
        <v>0</v>
      </c>
      <c r="AK151">
        <v>0</v>
      </c>
      <c r="AL151">
        <v>0</v>
      </c>
      <c r="AM151">
        <v>0</v>
      </c>
      <c r="AN151">
        <v>13.616438356164384</v>
      </c>
      <c r="AO151">
        <v>0</v>
      </c>
      <c r="AP151">
        <v>0</v>
      </c>
      <c r="AQ151">
        <v>0</v>
      </c>
      <c r="AR151">
        <v>0</v>
      </c>
      <c r="AS151">
        <v>0</v>
      </c>
      <c r="AT151">
        <v>0</v>
      </c>
      <c r="AU151">
        <v>0</v>
      </c>
      <c r="AV151">
        <v>0</v>
      </c>
      <c r="AW151">
        <v>0</v>
      </c>
      <c r="AX151">
        <v>0</v>
      </c>
      <c r="AY151">
        <v>0</v>
      </c>
      <c r="AZ151">
        <v>0</v>
      </c>
      <c r="BA151">
        <v>0</v>
      </c>
      <c r="BB151">
        <v>0</v>
      </c>
      <c r="BC151">
        <v>0</v>
      </c>
      <c r="BD151">
        <v>0.1143</v>
      </c>
      <c r="BE151">
        <v>0</v>
      </c>
      <c r="BF151">
        <v>0</v>
      </c>
      <c r="BG151">
        <v>0</v>
      </c>
      <c r="BH151">
        <v>0</v>
      </c>
      <c r="BI151">
        <v>0</v>
      </c>
      <c r="BJ151">
        <v>0</v>
      </c>
      <c r="BK151">
        <v>0</v>
      </c>
      <c r="BL151">
        <v>0</v>
      </c>
      <c r="BM151">
        <v>0</v>
      </c>
      <c r="BN151">
        <v>0</v>
      </c>
      <c r="BO151">
        <v>0</v>
      </c>
      <c r="BP151">
        <v>0</v>
      </c>
      <c r="BQ151">
        <v>0</v>
      </c>
      <c r="BR151">
        <v>1.4999999999999999E-2</v>
      </c>
      <c r="BS151">
        <v>0</v>
      </c>
      <c r="BT151">
        <v>0</v>
      </c>
      <c r="BU151">
        <v>0</v>
      </c>
      <c r="BV151">
        <v>0</v>
      </c>
      <c r="BW151">
        <v>0</v>
      </c>
      <c r="BX151">
        <v>81.599999999999994</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1</v>
      </c>
      <c r="FS151">
        <v>0</v>
      </c>
      <c r="FT151">
        <v>0</v>
      </c>
      <c r="FU151">
        <v>0</v>
      </c>
      <c r="FV151">
        <v>0</v>
      </c>
      <c r="FW151">
        <v>0</v>
      </c>
      <c r="FX151">
        <v>0</v>
      </c>
      <c r="FY151">
        <v>4.3256223015830715</v>
      </c>
      <c r="FZ151">
        <v>0</v>
      </c>
      <c r="GA151">
        <v>0</v>
      </c>
      <c r="GB151">
        <v>0</v>
      </c>
      <c r="GC151">
        <v>0</v>
      </c>
      <c r="GD151">
        <v>0</v>
      </c>
      <c r="GE151">
        <v>0</v>
      </c>
      <c r="GF151">
        <v>0</v>
      </c>
      <c r="GG151">
        <v>0</v>
      </c>
      <c r="GH151">
        <v>0</v>
      </c>
      <c r="GI151">
        <v>0</v>
      </c>
      <c r="GJ151">
        <v>0</v>
      </c>
      <c r="GK151">
        <v>0</v>
      </c>
      <c r="GL151">
        <v>0</v>
      </c>
      <c r="GM151">
        <v>0</v>
      </c>
      <c r="GN151">
        <v>0</v>
      </c>
      <c r="GO151">
        <v>0</v>
      </c>
      <c r="GP151">
        <v>0</v>
      </c>
      <c r="GQ151">
        <v>0</v>
      </c>
      <c r="GR151">
        <v>0</v>
      </c>
      <c r="GS151">
        <v>0</v>
      </c>
      <c r="GT151">
        <v>0</v>
      </c>
      <c r="GU151">
        <v>0.35980000000000001</v>
      </c>
      <c r="GV151">
        <v>0</v>
      </c>
      <c r="GW151">
        <v>0</v>
      </c>
      <c r="GX151">
        <v>0</v>
      </c>
      <c r="GY151">
        <v>0</v>
      </c>
      <c r="GZ151">
        <v>0</v>
      </c>
      <c r="HA151">
        <v>0</v>
      </c>
      <c r="HB151">
        <v>0</v>
      </c>
      <c r="HC151">
        <v>0</v>
      </c>
      <c r="HD151">
        <v>0</v>
      </c>
      <c r="HE151">
        <v>0</v>
      </c>
      <c r="HF151">
        <v>0</v>
      </c>
      <c r="HG151">
        <v>0</v>
      </c>
      <c r="HH151">
        <v>0</v>
      </c>
      <c r="HI151">
        <v>1.4999999999999999E-2</v>
      </c>
      <c r="HJ151">
        <v>0</v>
      </c>
      <c r="HK151">
        <v>0</v>
      </c>
      <c r="HL151">
        <v>0</v>
      </c>
      <c r="HM151">
        <v>0</v>
      </c>
      <c r="HN151">
        <v>0</v>
      </c>
      <c r="HO151">
        <v>81.599999999999994</v>
      </c>
      <c r="HP151">
        <v>0</v>
      </c>
      <c r="HQ151">
        <v>0</v>
      </c>
      <c r="HR151">
        <v>0</v>
      </c>
      <c r="HS151">
        <v>0</v>
      </c>
      <c r="HT151">
        <v>0</v>
      </c>
      <c r="HU151">
        <v>0</v>
      </c>
      <c r="HV151">
        <v>0</v>
      </c>
      <c r="HW151">
        <v>0</v>
      </c>
      <c r="HX151">
        <v>0</v>
      </c>
      <c r="HY151">
        <v>0</v>
      </c>
      <c r="HZ151">
        <v>0</v>
      </c>
      <c r="IA151">
        <v>0</v>
      </c>
      <c r="IB151">
        <v>0</v>
      </c>
      <c r="IC151">
        <v>0</v>
      </c>
      <c r="ID151">
        <v>0</v>
      </c>
      <c r="IE151">
        <v>0</v>
      </c>
      <c r="IF151">
        <v>0</v>
      </c>
      <c r="IG151">
        <v>0</v>
      </c>
      <c r="IH151">
        <v>0</v>
      </c>
      <c r="II151">
        <v>0</v>
      </c>
      <c r="IJ151">
        <v>0</v>
      </c>
      <c r="IK151">
        <v>0</v>
      </c>
      <c r="IL151">
        <v>0</v>
      </c>
      <c r="IM151">
        <v>0</v>
      </c>
      <c r="IN151">
        <v>0</v>
      </c>
      <c r="IO151">
        <v>0</v>
      </c>
      <c r="IP151">
        <v>0</v>
      </c>
      <c r="IQ151">
        <v>0</v>
      </c>
      <c r="IR151">
        <v>0</v>
      </c>
      <c r="IS151">
        <v>0</v>
      </c>
      <c r="IT151">
        <v>0</v>
      </c>
      <c r="IU151">
        <v>0</v>
      </c>
      <c r="IV151">
        <v>0</v>
      </c>
      <c r="IW151">
        <v>0</v>
      </c>
      <c r="IX151">
        <v>0</v>
      </c>
      <c r="IY151">
        <v>0</v>
      </c>
      <c r="IZ151">
        <v>0</v>
      </c>
      <c r="JA151">
        <v>0</v>
      </c>
      <c r="JB151">
        <v>0</v>
      </c>
      <c r="JC151">
        <v>0</v>
      </c>
      <c r="JD151">
        <v>0</v>
      </c>
      <c r="JE151">
        <v>0</v>
      </c>
      <c r="JF151">
        <v>0</v>
      </c>
      <c r="JG151">
        <v>0</v>
      </c>
      <c r="JH151">
        <v>0</v>
      </c>
      <c r="JI151">
        <v>0</v>
      </c>
      <c r="JJ151">
        <v>0</v>
      </c>
      <c r="JK151">
        <v>0</v>
      </c>
      <c r="JL151">
        <v>0</v>
      </c>
      <c r="JM151">
        <v>0</v>
      </c>
      <c r="JN151">
        <v>0</v>
      </c>
      <c r="JO151">
        <v>0</v>
      </c>
      <c r="JP151">
        <v>0</v>
      </c>
      <c r="JQ151">
        <v>0</v>
      </c>
      <c r="JR151">
        <v>0</v>
      </c>
      <c r="JS151">
        <v>0</v>
      </c>
      <c r="JT151">
        <v>0</v>
      </c>
      <c r="JU151">
        <v>0</v>
      </c>
      <c r="JV151">
        <v>0</v>
      </c>
      <c r="JW151">
        <v>0</v>
      </c>
      <c r="JX151">
        <v>0</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0</v>
      </c>
      <c r="KU151">
        <v>0</v>
      </c>
      <c r="KV151">
        <v>0</v>
      </c>
      <c r="KW151">
        <v>0</v>
      </c>
      <c r="KX151">
        <v>0</v>
      </c>
      <c r="KY151">
        <v>0</v>
      </c>
      <c r="KZ151">
        <v>0</v>
      </c>
      <c r="LA151">
        <v>0</v>
      </c>
      <c r="LB151">
        <v>0</v>
      </c>
      <c r="LC151">
        <v>0</v>
      </c>
      <c r="LD151">
        <v>0</v>
      </c>
      <c r="LE151">
        <v>0</v>
      </c>
      <c r="LF151">
        <v>0</v>
      </c>
      <c r="LG151">
        <v>0</v>
      </c>
      <c r="LH151">
        <v>0</v>
      </c>
      <c r="LI151">
        <v>1</v>
      </c>
      <c r="LJ151">
        <v>0.46805100182149195</v>
      </c>
      <c r="LK151">
        <v>0</v>
      </c>
      <c r="LL151">
        <v>0</v>
      </c>
      <c r="LM151">
        <v>1</v>
      </c>
      <c r="LN151">
        <v>0.95</v>
      </c>
      <c r="LO151">
        <v>0</v>
      </c>
      <c r="LP151">
        <v>1</v>
      </c>
      <c r="LQ151">
        <v>0.78</v>
      </c>
      <c r="LR151">
        <v>0</v>
      </c>
      <c r="LS151">
        <v>0.12877263581488935</v>
      </c>
      <c r="LT151">
        <v>0</v>
      </c>
    </row>
    <row r="152" spans="1:332" ht="15" customHeight="1">
      <c r="A152" t="str">
        <v>CDM AMS II.G</v>
      </c>
      <c r="B152" t="str">
        <v>AMS II.G. ver. 12</v>
      </c>
      <c r="C152">
        <v>9956</v>
      </c>
      <c r="D152" t="str">
        <v>PoA 9956 CPA42</v>
      </c>
      <c r="E152" t="str">
        <v>MR1</v>
      </c>
      <c r="F152" t="str">
        <v>Domestic (2020)</v>
      </c>
      <c r="G152">
        <v>4</v>
      </c>
      <c r="H152" t="str">
        <v>firewood</v>
      </c>
      <c r="I152">
        <v>4</v>
      </c>
      <c r="J152">
        <v>8.8888888888888892E-2</v>
      </c>
      <c r="K152">
        <v>0</v>
      </c>
      <c r="L152" t="str">
        <v>cdm_imp_firewood</v>
      </c>
      <c r="M152">
        <v>1</v>
      </c>
      <c r="N152" t="str">
        <v>Sub-Saharan Africa</v>
      </c>
      <c r="O152" t="str">
        <v>Uganda</v>
      </c>
      <c r="P152" t="str">
        <v>Uganda tot</v>
      </c>
      <c r="Q152">
        <v>4.9000000000000004</v>
      </c>
      <c r="R152">
        <v>0.82</v>
      </c>
      <c r="S152">
        <v>0</v>
      </c>
      <c r="T152">
        <v>0.35</v>
      </c>
      <c r="U152">
        <v>45</v>
      </c>
      <c r="V152">
        <v>0</v>
      </c>
      <c r="W152">
        <v>25</v>
      </c>
      <c r="X152">
        <v>0</v>
      </c>
      <c r="Y152">
        <v>1125</v>
      </c>
      <c r="Z152">
        <v>1</v>
      </c>
      <c r="AA152">
        <v>0</v>
      </c>
      <c r="AB152">
        <v>0</v>
      </c>
      <c r="AC152">
        <v>0</v>
      </c>
      <c r="AD152">
        <v>0</v>
      </c>
      <c r="AE152">
        <v>0</v>
      </c>
      <c r="AF152">
        <v>0</v>
      </c>
      <c r="AG152">
        <v>0</v>
      </c>
      <c r="AH152">
        <v>0</v>
      </c>
      <c r="AI152">
        <v>0</v>
      </c>
      <c r="AJ152">
        <v>0</v>
      </c>
      <c r="AK152">
        <v>0</v>
      </c>
      <c r="AL152">
        <v>0</v>
      </c>
      <c r="AM152">
        <v>0</v>
      </c>
      <c r="AN152">
        <v>13.616438356164384</v>
      </c>
      <c r="AO152">
        <v>0</v>
      </c>
      <c r="AP152">
        <v>0</v>
      </c>
      <c r="AQ152">
        <v>0</v>
      </c>
      <c r="AR152">
        <v>0</v>
      </c>
      <c r="AS152">
        <v>0</v>
      </c>
      <c r="AT152">
        <v>0</v>
      </c>
      <c r="AU152">
        <v>0</v>
      </c>
      <c r="AV152">
        <v>0</v>
      </c>
      <c r="AW152">
        <v>0</v>
      </c>
      <c r="AX152">
        <v>0</v>
      </c>
      <c r="AY152">
        <v>0</v>
      </c>
      <c r="AZ152">
        <v>0</v>
      </c>
      <c r="BA152">
        <v>0</v>
      </c>
      <c r="BB152">
        <v>0</v>
      </c>
      <c r="BC152">
        <v>0</v>
      </c>
      <c r="BD152">
        <v>0.1143</v>
      </c>
      <c r="BE152">
        <v>0</v>
      </c>
      <c r="BF152">
        <v>0</v>
      </c>
      <c r="BG152">
        <v>0</v>
      </c>
      <c r="BH152">
        <v>0</v>
      </c>
      <c r="BI152">
        <v>0</v>
      </c>
      <c r="BJ152">
        <v>0</v>
      </c>
      <c r="BK152">
        <v>0</v>
      </c>
      <c r="BL152">
        <v>0</v>
      </c>
      <c r="BM152">
        <v>0</v>
      </c>
      <c r="BN152">
        <v>0</v>
      </c>
      <c r="BO152">
        <v>0</v>
      </c>
      <c r="BP152">
        <v>0</v>
      </c>
      <c r="BQ152">
        <v>0</v>
      </c>
      <c r="BR152">
        <v>1.4999999999999999E-2</v>
      </c>
      <c r="BS152">
        <v>0</v>
      </c>
      <c r="BT152">
        <v>0</v>
      </c>
      <c r="BU152">
        <v>0</v>
      </c>
      <c r="BV152">
        <v>0</v>
      </c>
      <c r="BW152">
        <v>0</v>
      </c>
      <c r="BX152">
        <v>81.599999999999994</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1</v>
      </c>
      <c r="FS152">
        <v>0</v>
      </c>
      <c r="FT152">
        <v>0</v>
      </c>
      <c r="FU152">
        <v>0</v>
      </c>
      <c r="FV152">
        <v>0</v>
      </c>
      <c r="FW152">
        <v>0</v>
      </c>
      <c r="FX152">
        <v>0</v>
      </c>
      <c r="FY152">
        <v>4.3256223015830715</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0</v>
      </c>
      <c r="GT152">
        <v>0</v>
      </c>
      <c r="GU152">
        <v>0.35980000000000001</v>
      </c>
      <c r="GV152">
        <v>0</v>
      </c>
      <c r="GW152">
        <v>0</v>
      </c>
      <c r="GX152">
        <v>0</v>
      </c>
      <c r="GY152">
        <v>0</v>
      </c>
      <c r="GZ152">
        <v>0</v>
      </c>
      <c r="HA152">
        <v>0</v>
      </c>
      <c r="HB152">
        <v>0</v>
      </c>
      <c r="HC152">
        <v>0</v>
      </c>
      <c r="HD152">
        <v>0</v>
      </c>
      <c r="HE152">
        <v>0</v>
      </c>
      <c r="HF152">
        <v>0</v>
      </c>
      <c r="HG152">
        <v>0</v>
      </c>
      <c r="HH152">
        <v>0</v>
      </c>
      <c r="HI152">
        <v>1.4999999999999999E-2</v>
      </c>
      <c r="HJ152">
        <v>0</v>
      </c>
      <c r="HK152">
        <v>0</v>
      </c>
      <c r="HL152">
        <v>0</v>
      </c>
      <c r="HM152">
        <v>0</v>
      </c>
      <c r="HN152">
        <v>0</v>
      </c>
      <c r="HO152">
        <v>81.599999999999994</v>
      </c>
      <c r="HP152">
        <v>0</v>
      </c>
      <c r="HQ152">
        <v>0</v>
      </c>
      <c r="HR152">
        <v>0</v>
      </c>
      <c r="HS152">
        <v>0</v>
      </c>
      <c r="HT152">
        <v>0</v>
      </c>
      <c r="HU152">
        <v>0</v>
      </c>
      <c r="HV152">
        <v>0</v>
      </c>
      <c r="HW152">
        <v>0</v>
      </c>
      <c r="HX152">
        <v>0</v>
      </c>
      <c r="HY152">
        <v>0</v>
      </c>
      <c r="HZ152">
        <v>0</v>
      </c>
      <c r="IA152">
        <v>0</v>
      </c>
      <c r="IB152">
        <v>0</v>
      </c>
      <c r="IC152">
        <v>0</v>
      </c>
      <c r="ID152">
        <v>0</v>
      </c>
      <c r="IE152">
        <v>0</v>
      </c>
      <c r="IF152">
        <v>0</v>
      </c>
      <c r="IG152">
        <v>0</v>
      </c>
      <c r="IH152">
        <v>0</v>
      </c>
      <c r="II152">
        <v>0</v>
      </c>
      <c r="IJ152">
        <v>0</v>
      </c>
      <c r="IK152">
        <v>0</v>
      </c>
      <c r="IL152">
        <v>0</v>
      </c>
      <c r="IM152">
        <v>0</v>
      </c>
      <c r="IN152">
        <v>0</v>
      </c>
      <c r="IO152">
        <v>0</v>
      </c>
      <c r="IP152">
        <v>0</v>
      </c>
      <c r="IQ152">
        <v>0</v>
      </c>
      <c r="IR152">
        <v>0</v>
      </c>
      <c r="IS152">
        <v>0</v>
      </c>
      <c r="IT152">
        <v>0</v>
      </c>
      <c r="IU152">
        <v>0</v>
      </c>
      <c r="IV152">
        <v>0</v>
      </c>
      <c r="IW152">
        <v>0</v>
      </c>
      <c r="IX152">
        <v>0</v>
      </c>
      <c r="IY152">
        <v>0</v>
      </c>
      <c r="IZ152">
        <v>0</v>
      </c>
      <c r="JA152">
        <v>0</v>
      </c>
      <c r="JB152">
        <v>0</v>
      </c>
      <c r="JC152">
        <v>0</v>
      </c>
      <c r="JD152">
        <v>0</v>
      </c>
      <c r="JE152">
        <v>0</v>
      </c>
      <c r="JF152">
        <v>0</v>
      </c>
      <c r="JG152">
        <v>0</v>
      </c>
      <c r="JH152">
        <v>0</v>
      </c>
      <c r="JI152">
        <v>0</v>
      </c>
      <c r="JJ152">
        <v>0</v>
      </c>
      <c r="JK152">
        <v>0</v>
      </c>
      <c r="JL152">
        <v>0</v>
      </c>
      <c r="JM152">
        <v>0</v>
      </c>
      <c r="JN152">
        <v>0</v>
      </c>
      <c r="JO152">
        <v>0</v>
      </c>
      <c r="JP152">
        <v>0</v>
      </c>
      <c r="JQ152">
        <v>0</v>
      </c>
      <c r="JR152">
        <v>0</v>
      </c>
      <c r="JS152">
        <v>0</v>
      </c>
      <c r="JT152">
        <v>0</v>
      </c>
      <c r="JU152">
        <v>0</v>
      </c>
      <c r="JV152">
        <v>0</v>
      </c>
      <c r="JW152">
        <v>0</v>
      </c>
      <c r="JX152">
        <v>0</v>
      </c>
      <c r="JY152">
        <v>0</v>
      </c>
      <c r="JZ152">
        <v>0</v>
      </c>
      <c r="KA152">
        <v>0</v>
      </c>
      <c r="KB152">
        <v>0</v>
      </c>
      <c r="KC152">
        <v>0</v>
      </c>
      <c r="KD152">
        <v>0</v>
      </c>
      <c r="KE152">
        <v>0</v>
      </c>
      <c r="KF152">
        <v>0</v>
      </c>
      <c r="KG152">
        <v>0</v>
      </c>
      <c r="KH152">
        <v>0</v>
      </c>
      <c r="KI152">
        <v>0</v>
      </c>
      <c r="KJ152">
        <v>0</v>
      </c>
      <c r="KK152">
        <v>0</v>
      </c>
      <c r="KL152">
        <v>0</v>
      </c>
      <c r="KM152">
        <v>0</v>
      </c>
      <c r="KN152">
        <v>0</v>
      </c>
      <c r="KO152">
        <v>0</v>
      </c>
      <c r="KP152">
        <v>0</v>
      </c>
      <c r="KQ152">
        <v>0</v>
      </c>
      <c r="KR152">
        <v>0</v>
      </c>
      <c r="KS152">
        <v>0</v>
      </c>
      <c r="KT152">
        <v>0</v>
      </c>
      <c r="KU152">
        <v>0</v>
      </c>
      <c r="KV152">
        <v>0</v>
      </c>
      <c r="KW152">
        <v>0</v>
      </c>
      <c r="KX152">
        <v>0</v>
      </c>
      <c r="KY152">
        <v>0</v>
      </c>
      <c r="KZ152">
        <v>0</v>
      </c>
      <c r="LA152">
        <v>0</v>
      </c>
      <c r="LB152">
        <v>0</v>
      </c>
      <c r="LC152">
        <v>0</v>
      </c>
      <c r="LD152">
        <v>0</v>
      </c>
      <c r="LE152">
        <v>0</v>
      </c>
      <c r="LF152">
        <v>0</v>
      </c>
      <c r="LG152">
        <v>0</v>
      </c>
      <c r="LH152">
        <v>0</v>
      </c>
      <c r="LI152">
        <v>1</v>
      </c>
      <c r="LJ152">
        <v>0.46805100182149195</v>
      </c>
      <c r="LK152">
        <v>0</v>
      </c>
      <c r="LL152">
        <v>0</v>
      </c>
      <c r="LM152">
        <v>1</v>
      </c>
      <c r="LN152">
        <v>0.95</v>
      </c>
      <c r="LO152">
        <v>0</v>
      </c>
      <c r="LP152">
        <v>1</v>
      </c>
      <c r="LQ152">
        <v>0.78</v>
      </c>
      <c r="LR152">
        <v>0</v>
      </c>
      <c r="LS152">
        <v>0.12877263581488935</v>
      </c>
      <c r="LT152">
        <v>0</v>
      </c>
    </row>
    <row r="153" spans="1:332" ht="15" customHeight="1">
      <c r="A153" t="str">
        <v>CDM AMS II.G</v>
      </c>
      <c r="B153" t="str">
        <v>AMS II.G. ver. 12</v>
      </c>
      <c r="C153">
        <v>9956</v>
      </c>
      <c r="D153" t="str">
        <v>PoA 9956 CPA41</v>
      </c>
      <c r="E153" t="str">
        <v>MR1</v>
      </c>
      <c r="F153" t="str">
        <v>Domestic (2020)</v>
      </c>
      <c r="G153">
        <v>4</v>
      </c>
      <c r="H153" t="str">
        <v>firewood</v>
      </c>
      <c r="I153">
        <v>4</v>
      </c>
      <c r="J153">
        <v>8.8888888888888892E-2</v>
      </c>
      <c r="K153">
        <v>0</v>
      </c>
      <c r="L153" t="str">
        <v>cdm_imp_firewood</v>
      </c>
      <c r="M153">
        <v>1</v>
      </c>
      <c r="N153" t="str">
        <v>Sub-Saharan Africa</v>
      </c>
      <c r="O153" t="str">
        <v>Uganda</v>
      </c>
      <c r="P153" t="str">
        <v>Uganda tot</v>
      </c>
      <c r="Q153">
        <v>4.9000000000000004</v>
      </c>
      <c r="R153">
        <v>0.82</v>
      </c>
      <c r="S153">
        <v>0</v>
      </c>
      <c r="T153">
        <v>0.35</v>
      </c>
      <c r="U153">
        <v>45</v>
      </c>
      <c r="V153">
        <v>0</v>
      </c>
      <c r="W153">
        <v>25</v>
      </c>
      <c r="X153">
        <v>0</v>
      </c>
      <c r="Y153">
        <v>1125</v>
      </c>
      <c r="Z153">
        <v>1</v>
      </c>
      <c r="AA153">
        <v>0</v>
      </c>
      <c r="AB153">
        <v>0</v>
      </c>
      <c r="AC153">
        <v>0</v>
      </c>
      <c r="AD153">
        <v>0</v>
      </c>
      <c r="AE153">
        <v>0</v>
      </c>
      <c r="AF153">
        <v>0</v>
      </c>
      <c r="AG153">
        <v>0</v>
      </c>
      <c r="AH153">
        <v>0</v>
      </c>
      <c r="AI153">
        <v>0</v>
      </c>
      <c r="AJ153">
        <v>0</v>
      </c>
      <c r="AK153">
        <v>0</v>
      </c>
      <c r="AL153">
        <v>0</v>
      </c>
      <c r="AM153">
        <v>0</v>
      </c>
      <c r="AN153">
        <v>13.616438356164384</v>
      </c>
      <c r="AO153">
        <v>0</v>
      </c>
      <c r="AP153">
        <v>0</v>
      </c>
      <c r="AQ153">
        <v>0</v>
      </c>
      <c r="AR153">
        <v>0</v>
      </c>
      <c r="AS153">
        <v>0</v>
      </c>
      <c r="AT153">
        <v>0</v>
      </c>
      <c r="AU153">
        <v>0</v>
      </c>
      <c r="AV153">
        <v>0</v>
      </c>
      <c r="AW153">
        <v>0</v>
      </c>
      <c r="AX153">
        <v>0</v>
      </c>
      <c r="AY153">
        <v>0</v>
      </c>
      <c r="AZ153">
        <v>0</v>
      </c>
      <c r="BA153">
        <v>0</v>
      </c>
      <c r="BB153">
        <v>0</v>
      </c>
      <c r="BC153">
        <v>0</v>
      </c>
      <c r="BD153">
        <v>0.1143</v>
      </c>
      <c r="BE153">
        <v>0</v>
      </c>
      <c r="BF153">
        <v>0</v>
      </c>
      <c r="BG153">
        <v>0</v>
      </c>
      <c r="BH153">
        <v>0</v>
      </c>
      <c r="BI153">
        <v>0</v>
      </c>
      <c r="BJ153">
        <v>0</v>
      </c>
      <c r="BK153">
        <v>0</v>
      </c>
      <c r="BL153">
        <v>0</v>
      </c>
      <c r="BM153">
        <v>0</v>
      </c>
      <c r="BN153">
        <v>0</v>
      </c>
      <c r="BO153">
        <v>0</v>
      </c>
      <c r="BP153">
        <v>0</v>
      </c>
      <c r="BQ153">
        <v>0</v>
      </c>
      <c r="BR153">
        <v>1.4999999999999999E-2</v>
      </c>
      <c r="BS153">
        <v>0</v>
      </c>
      <c r="BT153">
        <v>0</v>
      </c>
      <c r="BU153">
        <v>0</v>
      </c>
      <c r="BV153">
        <v>0</v>
      </c>
      <c r="BW153">
        <v>0</v>
      </c>
      <c r="BX153">
        <v>81.599999999999994</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1</v>
      </c>
      <c r="FS153">
        <v>0</v>
      </c>
      <c r="FT153">
        <v>0</v>
      </c>
      <c r="FU153">
        <v>0</v>
      </c>
      <c r="FV153">
        <v>0</v>
      </c>
      <c r="FW153">
        <v>0</v>
      </c>
      <c r="FX153">
        <v>0</v>
      </c>
      <c r="FY153">
        <v>4.3256223015830715</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v>
      </c>
      <c r="GU153">
        <v>0.35980000000000001</v>
      </c>
      <c r="GV153">
        <v>0</v>
      </c>
      <c r="GW153">
        <v>0</v>
      </c>
      <c r="GX153">
        <v>0</v>
      </c>
      <c r="GY153">
        <v>0</v>
      </c>
      <c r="GZ153">
        <v>0</v>
      </c>
      <c r="HA153">
        <v>0</v>
      </c>
      <c r="HB153">
        <v>0</v>
      </c>
      <c r="HC153">
        <v>0</v>
      </c>
      <c r="HD153">
        <v>0</v>
      </c>
      <c r="HE153">
        <v>0</v>
      </c>
      <c r="HF153">
        <v>0</v>
      </c>
      <c r="HG153">
        <v>0</v>
      </c>
      <c r="HH153">
        <v>0</v>
      </c>
      <c r="HI153">
        <v>1.4999999999999999E-2</v>
      </c>
      <c r="HJ153">
        <v>0</v>
      </c>
      <c r="HK153">
        <v>0</v>
      </c>
      <c r="HL153">
        <v>0</v>
      </c>
      <c r="HM153">
        <v>0</v>
      </c>
      <c r="HN153">
        <v>0</v>
      </c>
      <c r="HO153">
        <v>81.599999999999994</v>
      </c>
      <c r="HP153">
        <v>0</v>
      </c>
      <c r="HQ153">
        <v>0</v>
      </c>
      <c r="HR153">
        <v>0</v>
      </c>
      <c r="HS153">
        <v>0</v>
      </c>
      <c r="HT153">
        <v>0</v>
      </c>
      <c r="HU153">
        <v>0</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0</v>
      </c>
      <c r="IO153">
        <v>0</v>
      </c>
      <c r="IP153">
        <v>0</v>
      </c>
      <c r="IQ153">
        <v>0</v>
      </c>
      <c r="IR153">
        <v>0</v>
      </c>
      <c r="IS153">
        <v>0</v>
      </c>
      <c r="IT153">
        <v>0</v>
      </c>
      <c r="IU153">
        <v>0</v>
      </c>
      <c r="IV153">
        <v>0</v>
      </c>
      <c r="IW153">
        <v>0</v>
      </c>
      <c r="IX153">
        <v>0</v>
      </c>
      <c r="IY153">
        <v>0</v>
      </c>
      <c r="IZ153">
        <v>0</v>
      </c>
      <c r="JA153">
        <v>0</v>
      </c>
      <c r="JB153">
        <v>0</v>
      </c>
      <c r="JC153">
        <v>0</v>
      </c>
      <c r="JD153">
        <v>0</v>
      </c>
      <c r="JE153">
        <v>0</v>
      </c>
      <c r="JF153">
        <v>0</v>
      </c>
      <c r="JG153">
        <v>0</v>
      </c>
      <c r="JH153">
        <v>0</v>
      </c>
      <c r="JI153">
        <v>0</v>
      </c>
      <c r="JJ153">
        <v>0</v>
      </c>
      <c r="JK153">
        <v>0</v>
      </c>
      <c r="JL153">
        <v>0</v>
      </c>
      <c r="JM153">
        <v>0</v>
      </c>
      <c r="JN153">
        <v>0</v>
      </c>
      <c r="JO153">
        <v>0</v>
      </c>
      <c r="JP153">
        <v>0</v>
      </c>
      <c r="JQ153">
        <v>0</v>
      </c>
      <c r="JR153">
        <v>0</v>
      </c>
      <c r="JS153">
        <v>0</v>
      </c>
      <c r="JT153">
        <v>0</v>
      </c>
      <c r="JU153">
        <v>0</v>
      </c>
      <c r="JV153">
        <v>0</v>
      </c>
      <c r="JW153">
        <v>0</v>
      </c>
      <c r="JX153">
        <v>0</v>
      </c>
      <c r="JY153">
        <v>0</v>
      </c>
      <c r="JZ153">
        <v>0</v>
      </c>
      <c r="KA153">
        <v>0</v>
      </c>
      <c r="KB153">
        <v>0</v>
      </c>
      <c r="KC153">
        <v>0</v>
      </c>
      <c r="KD153">
        <v>0</v>
      </c>
      <c r="KE153">
        <v>0</v>
      </c>
      <c r="KF153">
        <v>0</v>
      </c>
      <c r="KG153">
        <v>0</v>
      </c>
      <c r="KH153">
        <v>0</v>
      </c>
      <c r="KI153">
        <v>0</v>
      </c>
      <c r="KJ153">
        <v>0</v>
      </c>
      <c r="KK153">
        <v>0</v>
      </c>
      <c r="KL153">
        <v>0</v>
      </c>
      <c r="KM153">
        <v>0</v>
      </c>
      <c r="KN153">
        <v>0</v>
      </c>
      <c r="KO153">
        <v>0</v>
      </c>
      <c r="KP153">
        <v>0</v>
      </c>
      <c r="KQ153">
        <v>0</v>
      </c>
      <c r="KR153">
        <v>0</v>
      </c>
      <c r="KS153">
        <v>0</v>
      </c>
      <c r="KT153">
        <v>0</v>
      </c>
      <c r="KU153">
        <v>0</v>
      </c>
      <c r="KV153">
        <v>0</v>
      </c>
      <c r="KW153">
        <v>0</v>
      </c>
      <c r="KX153">
        <v>0</v>
      </c>
      <c r="KY153">
        <v>0</v>
      </c>
      <c r="KZ153">
        <v>0</v>
      </c>
      <c r="LA153">
        <v>0</v>
      </c>
      <c r="LB153">
        <v>0</v>
      </c>
      <c r="LC153">
        <v>0</v>
      </c>
      <c r="LD153">
        <v>0</v>
      </c>
      <c r="LE153">
        <v>0</v>
      </c>
      <c r="LF153">
        <v>0</v>
      </c>
      <c r="LG153">
        <v>0</v>
      </c>
      <c r="LH153">
        <v>0</v>
      </c>
      <c r="LI153">
        <v>1</v>
      </c>
      <c r="LJ153">
        <v>0.46805100182149195</v>
      </c>
      <c r="LK153">
        <v>0</v>
      </c>
      <c r="LL153">
        <v>0</v>
      </c>
      <c r="LM153">
        <v>1</v>
      </c>
      <c r="LN153">
        <v>0.95</v>
      </c>
      <c r="LO153">
        <v>0</v>
      </c>
      <c r="LP153">
        <v>1</v>
      </c>
      <c r="LQ153">
        <v>0.78</v>
      </c>
      <c r="LR153">
        <v>0</v>
      </c>
      <c r="LS153">
        <v>0.12877263581488935</v>
      </c>
      <c r="LT153">
        <v>0</v>
      </c>
    </row>
    <row r="154" spans="1:332" ht="15" customHeight="1">
      <c r="A154" t="str">
        <v>CDM AMS II.G</v>
      </c>
      <c r="B154" t="str">
        <v>AMS II.G. ver. 12</v>
      </c>
      <c r="C154">
        <v>9956</v>
      </c>
      <c r="D154" t="str">
        <v>PoA 9956 CPA40</v>
      </c>
      <c r="E154" t="str">
        <v>MR1</v>
      </c>
      <c r="F154" t="str">
        <v>Domestic (2020)</v>
      </c>
      <c r="G154">
        <v>4</v>
      </c>
      <c r="H154" t="str">
        <v>firewood</v>
      </c>
      <c r="I154">
        <v>4</v>
      </c>
      <c r="J154">
        <v>8.8888888888888892E-2</v>
      </c>
      <c r="K154">
        <v>0</v>
      </c>
      <c r="L154" t="str">
        <v>cdm_imp_firewood</v>
      </c>
      <c r="M154">
        <v>1</v>
      </c>
      <c r="N154" t="str">
        <v>Sub-Saharan Africa</v>
      </c>
      <c r="O154" t="str">
        <v>Uganda</v>
      </c>
      <c r="P154" t="str">
        <v>Uganda tot</v>
      </c>
      <c r="Q154">
        <v>4.9000000000000004</v>
      </c>
      <c r="R154">
        <v>0.82</v>
      </c>
      <c r="S154">
        <v>0</v>
      </c>
      <c r="T154">
        <v>0.35</v>
      </c>
      <c r="U154">
        <v>45</v>
      </c>
      <c r="V154">
        <v>0</v>
      </c>
      <c r="W154">
        <v>25</v>
      </c>
      <c r="X154">
        <v>0</v>
      </c>
      <c r="Y154">
        <v>1125</v>
      </c>
      <c r="Z154">
        <v>1</v>
      </c>
      <c r="AA154">
        <v>0</v>
      </c>
      <c r="AB154">
        <v>0</v>
      </c>
      <c r="AC154">
        <v>0</v>
      </c>
      <c r="AD154">
        <v>0</v>
      </c>
      <c r="AE154">
        <v>0</v>
      </c>
      <c r="AF154">
        <v>0</v>
      </c>
      <c r="AG154">
        <v>0</v>
      </c>
      <c r="AH154">
        <v>0</v>
      </c>
      <c r="AI154">
        <v>0</v>
      </c>
      <c r="AJ154">
        <v>0</v>
      </c>
      <c r="AK154">
        <v>0</v>
      </c>
      <c r="AL154">
        <v>0</v>
      </c>
      <c r="AM154">
        <v>0</v>
      </c>
      <c r="AN154">
        <v>13.616438356164384</v>
      </c>
      <c r="AO154">
        <v>0</v>
      </c>
      <c r="AP154">
        <v>0</v>
      </c>
      <c r="AQ154">
        <v>0</v>
      </c>
      <c r="AR154">
        <v>0</v>
      </c>
      <c r="AS154">
        <v>0</v>
      </c>
      <c r="AT154">
        <v>0</v>
      </c>
      <c r="AU154">
        <v>0</v>
      </c>
      <c r="AV154">
        <v>0</v>
      </c>
      <c r="AW154">
        <v>0</v>
      </c>
      <c r="AX154">
        <v>0</v>
      </c>
      <c r="AY154">
        <v>0</v>
      </c>
      <c r="AZ154">
        <v>0</v>
      </c>
      <c r="BA154">
        <v>0</v>
      </c>
      <c r="BB154">
        <v>0</v>
      </c>
      <c r="BC154">
        <v>0</v>
      </c>
      <c r="BD154">
        <v>0.1143</v>
      </c>
      <c r="BE154">
        <v>0</v>
      </c>
      <c r="BF154">
        <v>0</v>
      </c>
      <c r="BG154">
        <v>0</v>
      </c>
      <c r="BH154">
        <v>0</v>
      </c>
      <c r="BI154">
        <v>0</v>
      </c>
      <c r="BJ154">
        <v>0</v>
      </c>
      <c r="BK154">
        <v>0</v>
      </c>
      <c r="BL154">
        <v>0</v>
      </c>
      <c r="BM154">
        <v>0</v>
      </c>
      <c r="BN154">
        <v>0</v>
      </c>
      <c r="BO154">
        <v>0</v>
      </c>
      <c r="BP154">
        <v>0</v>
      </c>
      <c r="BQ154">
        <v>0</v>
      </c>
      <c r="BR154">
        <v>1.4999999999999999E-2</v>
      </c>
      <c r="BS154">
        <v>0</v>
      </c>
      <c r="BT154">
        <v>0</v>
      </c>
      <c r="BU154">
        <v>0</v>
      </c>
      <c r="BV154">
        <v>0</v>
      </c>
      <c r="BW154">
        <v>0</v>
      </c>
      <c r="BX154">
        <v>81.599999999999994</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1</v>
      </c>
      <c r="FS154">
        <v>0</v>
      </c>
      <c r="FT154">
        <v>0</v>
      </c>
      <c r="FU154">
        <v>0</v>
      </c>
      <c r="FV154">
        <v>0</v>
      </c>
      <c r="FW154">
        <v>0</v>
      </c>
      <c r="FX154">
        <v>0</v>
      </c>
      <c r="FY154">
        <v>4.3256223015830715</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0.35980000000000001</v>
      </c>
      <c r="GV154">
        <v>0</v>
      </c>
      <c r="GW154">
        <v>0</v>
      </c>
      <c r="GX154">
        <v>0</v>
      </c>
      <c r="GY154">
        <v>0</v>
      </c>
      <c r="GZ154">
        <v>0</v>
      </c>
      <c r="HA154">
        <v>0</v>
      </c>
      <c r="HB154">
        <v>0</v>
      </c>
      <c r="HC154">
        <v>0</v>
      </c>
      <c r="HD154">
        <v>0</v>
      </c>
      <c r="HE154">
        <v>0</v>
      </c>
      <c r="HF154">
        <v>0</v>
      </c>
      <c r="HG154">
        <v>0</v>
      </c>
      <c r="HH154">
        <v>0</v>
      </c>
      <c r="HI154">
        <v>1.4999999999999999E-2</v>
      </c>
      <c r="HJ154">
        <v>0</v>
      </c>
      <c r="HK154">
        <v>0</v>
      </c>
      <c r="HL154">
        <v>0</v>
      </c>
      <c r="HM154">
        <v>0</v>
      </c>
      <c r="HN154">
        <v>0</v>
      </c>
      <c r="HO154">
        <v>81.599999999999994</v>
      </c>
      <c r="HP154">
        <v>0</v>
      </c>
      <c r="HQ154">
        <v>0</v>
      </c>
      <c r="HR154">
        <v>0</v>
      </c>
      <c r="HS154">
        <v>0</v>
      </c>
      <c r="HT154">
        <v>0</v>
      </c>
      <c r="HU154">
        <v>0</v>
      </c>
      <c r="HV154">
        <v>0</v>
      </c>
      <c r="HW154">
        <v>0</v>
      </c>
      <c r="HX154">
        <v>0</v>
      </c>
      <c r="HY154">
        <v>0</v>
      </c>
      <c r="HZ154">
        <v>0</v>
      </c>
      <c r="IA154">
        <v>0</v>
      </c>
      <c r="IB154">
        <v>0</v>
      </c>
      <c r="IC154">
        <v>0</v>
      </c>
      <c r="ID154">
        <v>0</v>
      </c>
      <c r="IE154">
        <v>0</v>
      </c>
      <c r="IF154">
        <v>0</v>
      </c>
      <c r="IG154">
        <v>0</v>
      </c>
      <c r="IH154">
        <v>0</v>
      </c>
      <c r="II154">
        <v>0</v>
      </c>
      <c r="IJ154">
        <v>0</v>
      </c>
      <c r="IK154">
        <v>0</v>
      </c>
      <c r="IL154">
        <v>0</v>
      </c>
      <c r="IM154">
        <v>0</v>
      </c>
      <c r="IN154">
        <v>0</v>
      </c>
      <c r="IO154">
        <v>0</v>
      </c>
      <c r="IP154">
        <v>0</v>
      </c>
      <c r="IQ154">
        <v>0</v>
      </c>
      <c r="IR154">
        <v>0</v>
      </c>
      <c r="IS154">
        <v>0</v>
      </c>
      <c r="IT154">
        <v>0</v>
      </c>
      <c r="IU154">
        <v>0</v>
      </c>
      <c r="IV154">
        <v>0</v>
      </c>
      <c r="IW154">
        <v>0</v>
      </c>
      <c r="IX154">
        <v>0</v>
      </c>
      <c r="IY154">
        <v>0</v>
      </c>
      <c r="IZ154">
        <v>0</v>
      </c>
      <c r="JA154">
        <v>0</v>
      </c>
      <c r="JB154">
        <v>0</v>
      </c>
      <c r="JC154">
        <v>0</v>
      </c>
      <c r="JD154">
        <v>0</v>
      </c>
      <c r="JE154">
        <v>0</v>
      </c>
      <c r="JF154">
        <v>0</v>
      </c>
      <c r="JG154">
        <v>0</v>
      </c>
      <c r="JH154">
        <v>0</v>
      </c>
      <c r="JI154">
        <v>0</v>
      </c>
      <c r="JJ154">
        <v>0</v>
      </c>
      <c r="JK154">
        <v>0</v>
      </c>
      <c r="JL154">
        <v>0</v>
      </c>
      <c r="JM154">
        <v>0</v>
      </c>
      <c r="JN154">
        <v>0</v>
      </c>
      <c r="JO154">
        <v>0</v>
      </c>
      <c r="JP154">
        <v>0</v>
      </c>
      <c r="JQ154">
        <v>0</v>
      </c>
      <c r="JR154">
        <v>0</v>
      </c>
      <c r="JS154">
        <v>0</v>
      </c>
      <c r="JT154">
        <v>0</v>
      </c>
      <c r="JU154">
        <v>0</v>
      </c>
      <c r="JV154">
        <v>0</v>
      </c>
      <c r="JW154">
        <v>0</v>
      </c>
      <c r="JX154">
        <v>0</v>
      </c>
      <c r="JY154">
        <v>0</v>
      </c>
      <c r="JZ154">
        <v>0</v>
      </c>
      <c r="KA154">
        <v>0</v>
      </c>
      <c r="KB154">
        <v>0</v>
      </c>
      <c r="KC154">
        <v>0</v>
      </c>
      <c r="KD154">
        <v>0</v>
      </c>
      <c r="KE154">
        <v>0</v>
      </c>
      <c r="KF154">
        <v>0</v>
      </c>
      <c r="KG154">
        <v>0</v>
      </c>
      <c r="KH154">
        <v>0</v>
      </c>
      <c r="KI154">
        <v>0</v>
      </c>
      <c r="KJ154">
        <v>0</v>
      </c>
      <c r="KK154">
        <v>0</v>
      </c>
      <c r="KL154">
        <v>0</v>
      </c>
      <c r="KM154">
        <v>0</v>
      </c>
      <c r="KN154">
        <v>0</v>
      </c>
      <c r="KO154">
        <v>0</v>
      </c>
      <c r="KP154">
        <v>0</v>
      </c>
      <c r="KQ154">
        <v>0</v>
      </c>
      <c r="KR154">
        <v>0</v>
      </c>
      <c r="KS154">
        <v>0</v>
      </c>
      <c r="KT154">
        <v>0</v>
      </c>
      <c r="KU154">
        <v>0</v>
      </c>
      <c r="KV154">
        <v>0</v>
      </c>
      <c r="KW154">
        <v>0</v>
      </c>
      <c r="KX154">
        <v>0</v>
      </c>
      <c r="KY154">
        <v>0</v>
      </c>
      <c r="KZ154">
        <v>0</v>
      </c>
      <c r="LA154">
        <v>0</v>
      </c>
      <c r="LB154">
        <v>0</v>
      </c>
      <c r="LC154">
        <v>0</v>
      </c>
      <c r="LD154">
        <v>0</v>
      </c>
      <c r="LE154">
        <v>0</v>
      </c>
      <c r="LF154">
        <v>0</v>
      </c>
      <c r="LG154">
        <v>0</v>
      </c>
      <c r="LH154">
        <v>0</v>
      </c>
      <c r="LI154">
        <v>1</v>
      </c>
      <c r="LJ154">
        <v>0.46805100182149195</v>
      </c>
      <c r="LK154">
        <v>0</v>
      </c>
      <c r="LL154">
        <v>0</v>
      </c>
      <c r="LM154">
        <v>1</v>
      </c>
      <c r="LN154">
        <v>0.95</v>
      </c>
      <c r="LO154">
        <v>0</v>
      </c>
      <c r="LP154">
        <v>1</v>
      </c>
      <c r="LQ154">
        <v>0.78</v>
      </c>
      <c r="LR154">
        <v>0</v>
      </c>
      <c r="LS154">
        <v>0.12877263581488935</v>
      </c>
      <c r="LT154">
        <v>0</v>
      </c>
    </row>
    <row r="155" spans="1:332" ht="15" customHeight="1">
      <c r="A155" t="str">
        <v>CDM AMS II.G</v>
      </c>
      <c r="B155" t="str">
        <v>AMS II.G. ver. 12</v>
      </c>
      <c r="C155">
        <v>9956</v>
      </c>
      <c r="D155" t="str">
        <v>PoA 9956 CPA39</v>
      </c>
      <c r="E155" t="str">
        <v>MR1</v>
      </c>
      <c r="F155" t="str">
        <v>Domestic (2020)</v>
      </c>
      <c r="G155">
        <v>4</v>
      </c>
      <c r="H155" t="str">
        <v>firewood</v>
      </c>
      <c r="I155">
        <v>4</v>
      </c>
      <c r="J155">
        <v>8.8888888888888892E-2</v>
      </c>
      <c r="K155">
        <v>0</v>
      </c>
      <c r="L155" t="str">
        <v>cdm_imp_firewood</v>
      </c>
      <c r="M155">
        <v>1</v>
      </c>
      <c r="N155" t="str">
        <v>Sub-Saharan Africa</v>
      </c>
      <c r="O155" t="str">
        <v>Uganda</v>
      </c>
      <c r="P155" t="str">
        <v>Uganda tot</v>
      </c>
      <c r="Q155">
        <v>4.9000000000000004</v>
      </c>
      <c r="R155">
        <v>0.82</v>
      </c>
      <c r="S155">
        <v>0</v>
      </c>
      <c r="T155">
        <v>0.35</v>
      </c>
      <c r="U155">
        <v>45</v>
      </c>
      <c r="V155">
        <v>0</v>
      </c>
      <c r="W155">
        <v>25</v>
      </c>
      <c r="X155">
        <v>0</v>
      </c>
      <c r="Y155">
        <v>1125</v>
      </c>
      <c r="Z155">
        <v>1</v>
      </c>
      <c r="AA155">
        <v>0</v>
      </c>
      <c r="AB155">
        <v>0</v>
      </c>
      <c r="AC155">
        <v>0</v>
      </c>
      <c r="AD155">
        <v>0</v>
      </c>
      <c r="AE155">
        <v>0</v>
      </c>
      <c r="AF155">
        <v>0</v>
      </c>
      <c r="AG155">
        <v>0</v>
      </c>
      <c r="AH155">
        <v>0</v>
      </c>
      <c r="AI155">
        <v>0</v>
      </c>
      <c r="AJ155">
        <v>0</v>
      </c>
      <c r="AK155">
        <v>0</v>
      </c>
      <c r="AL155">
        <v>0</v>
      </c>
      <c r="AM155">
        <v>0</v>
      </c>
      <c r="AN155">
        <v>13.616438356164384</v>
      </c>
      <c r="AO155">
        <v>0</v>
      </c>
      <c r="AP155">
        <v>0</v>
      </c>
      <c r="AQ155">
        <v>0</v>
      </c>
      <c r="AR155">
        <v>0</v>
      </c>
      <c r="AS155">
        <v>0</v>
      </c>
      <c r="AT155">
        <v>0</v>
      </c>
      <c r="AU155">
        <v>0</v>
      </c>
      <c r="AV155">
        <v>0</v>
      </c>
      <c r="AW155">
        <v>0</v>
      </c>
      <c r="AX155">
        <v>0</v>
      </c>
      <c r="AY155">
        <v>0</v>
      </c>
      <c r="AZ155">
        <v>0</v>
      </c>
      <c r="BA155">
        <v>0</v>
      </c>
      <c r="BB155">
        <v>0</v>
      </c>
      <c r="BC155">
        <v>0</v>
      </c>
      <c r="BD155">
        <v>0.1143</v>
      </c>
      <c r="BE155">
        <v>0</v>
      </c>
      <c r="BF155">
        <v>0</v>
      </c>
      <c r="BG155">
        <v>0</v>
      </c>
      <c r="BH155">
        <v>0</v>
      </c>
      <c r="BI155">
        <v>0</v>
      </c>
      <c r="BJ155">
        <v>0</v>
      </c>
      <c r="BK155">
        <v>0</v>
      </c>
      <c r="BL155">
        <v>0</v>
      </c>
      <c r="BM155">
        <v>0</v>
      </c>
      <c r="BN155">
        <v>0</v>
      </c>
      <c r="BO155">
        <v>0</v>
      </c>
      <c r="BP155">
        <v>0</v>
      </c>
      <c r="BQ155">
        <v>0</v>
      </c>
      <c r="BR155">
        <v>1.4999999999999999E-2</v>
      </c>
      <c r="BS155">
        <v>0</v>
      </c>
      <c r="BT155">
        <v>0</v>
      </c>
      <c r="BU155">
        <v>0</v>
      </c>
      <c r="BV155">
        <v>0</v>
      </c>
      <c r="BW155">
        <v>0</v>
      </c>
      <c r="BX155">
        <v>81.599999999999994</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1</v>
      </c>
      <c r="FS155">
        <v>0</v>
      </c>
      <c r="FT155">
        <v>0</v>
      </c>
      <c r="FU155">
        <v>0</v>
      </c>
      <c r="FV155">
        <v>0</v>
      </c>
      <c r="FW155">
        <v>0</v>
      </c>
      <c r="FX155">
        <v>0</v>
      </c>
      <c r="FY155">
        <v>4.3256223015830715</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0.35980000000000001</v>
      </c>
      <c r="GV155">
        <v>0</v>
      </c>
      <c r="GW155">
        <v>0</v>
      </c>
      <c r="GX155">
        <v>0</v>
      </c>
      <c r="GY155">
        <v>0</v>
      </c>
      <c r="GZ155">
        <v>0</v>
      </c>
      <c r="HA155">
        <v>0</v>
      </c>
      <c r="HB155">
        <v>0</v>
      </c>
      <c r="HC155">
        <v>0</v>
      </c>
      <c r="HD155">
        <v>0</v>
      </c>
      <c r="HE155">
        <v>0</v>
      </c>
      <c r="HF155">
        <v>0</v>
      </c>
      <c r="HG155">
        <v>0</v>
      </c>
      <c r="HH155">
        <v>0</v>
      </c>
      <c r="HI155">
        <v>1.4999999999999999E-2</v>
      </c>
      <c r="HJ155">
        <v>0</v>
      </c>
      <c r="HK155">
        <v>0</v>
      </c>
      <c r="HL155">
        <v>0</v>
      </c>
      <c r="HM155">
        <v>0</v>
      </c>
      <c r="HN155">
        <v>0</v>
      </c>
      <c r="HO155">
        <v>81.599999999999994</v>
      </c>
      <c r="HP155">
        <v>0</v>
      </c>
      <c r="HQ155">
        <v>0</v>
      </c>
      <c r="HR155">
        <v>0</v>
      </c>
      <c r="HS155">
        <v>0</v>
      </c>
      <c r="HT155">
        <v>0</v>
      </c>
      <c r="HU155">
        <v>0</v>
      </c>
      <c r="HV155">
        <v>0</v>
      </c>
      <c r="HW155">
        <v>0</v>
      </c>
      <c r="HX155">
        <v>0</v>
      </c>
      <c r="HY155">
        <v>0</v>
      </c>
      <c r="HZ155">
        <v>0</v>
      </c>
      <c r="IA155">
        <v>0</v>
      </c>
      <c r="IB155">
        <v>0</v>
      </c>
      <c r="IC155">
        <v>0</v>
      </c>
      <c r="ID155">
        <v>0</v>
      </c>
      <c r="IE155">
        <v>0</v>
      </c>
      <c r="IF155">
        <v>0</v>
      </c>
      <c r="IG155">
        <v>0</v>
      </c>
      <c r="IH155">
        <v>0</v>
      </c>
      <c r="II155">
        <v>0</v>
      </c>
      <c r="IJ155">
        <v>0</v>
      </c>
      <c r="IK155">
        <v>0</v>
      </c>
      <c r="IL155">
        <v>0</v>
      </c>
      <c r="IM155">
        <v>0</v>
      </c>
      <c r="IN155">
        <v>0</v>
      </c>
      <c r="IO155">
        <v>0</v>
      </c>
      <c r="IP155">
        <v>0</v>
      </c>
      <c r="IQ155">
        <v>0</v>
      </c>
      <c r="IR155">
        <v>0</v>
      </c>
      <c r="IS155">
        <v>0</v>
      </c>
      <c r="IT155">
        <v>0</v>
      </c>
      <c r="IU155">
        <v>0</v>
      </c>
      <c r="IV155">
        <v>0</v>
      </c>
      <c r="IW155">
        <v>0</v>
      </c>
      <c r="IX155">
        <v>0</v>
      </c>
      <c r="IY155">
        <v>0</v>
      </c>
      <c r="IZ155">
        <v>0</v>
      </c>
      <c r="JA155">
        <v>0</v>
      </c>
      <c r="JB155">
        <v>0</v>
      </c>
      <c r="JC155">
        <v>0</v>
      </c>
      <c r="JD155">
        <v>0</v>
      </c>
      <c r="JE155">
        <v>0</v>
      </c>
      <c r="JF155">
        <v>0</v>
      </c>
      <c r="JG155">
        <v>0</v>
      </c>
      <c r="JH155">
        <v>0</v>
      </c>
      <c r="JI155">
        <v>0</v>
      </c>
      <c r="JJ155">
        <v>0</v>
      </c>
      <c r="JK155">
        <v>0</v>
      </c>
      <c r="JL155">
        <v>0</v>
      </c>
      <c r="JM155">
        <v>0</v>
      </c>
      <c r="JN155">
        <v>0</v>
      </c>
      <c r="JO155">
        <v>0</v>
      </c>
      <c r="JP155">
        <v>0</v>
      </c>
      <c r="JQ155">
        <v>0</v>
      </c>
      <c r="JR155">
        <v>0</v>
      </c>
      <c r="JS155">
        <v>0</v>
      </c>
      <c r="JT155">
        <v>0</v>
      </c>
      <c r="JU155">
        <v>0</v>
      </c>
      <c r="JV155">
        <v>0</v>
      </c>
      <c r="JW155">
        <v>0</v>
      </c>
      <c r="JX155">
        <v>0</v>
      </c>
      <c r="JY155">
        <v>0</v>
      </c>
      <c r="JZ155">
        <v>0</v>
      </c>
      <c r="KA155">
        <v>0</v>
      </c>
      <c r="KB155">
        <v>0</v>
      </c>
      <c r="KC155">
        <v>0</v>
      </c>
      <c r="KD155">
        <v>0</v>
      </c>
      <c r="KE155">
        <v>0</v>
      </c>
      <c r="KF155">
        <v>0</v>
      </c>
      <c r="KG155">
        <v>0</v>
      </c>
      <c r="KH155">
        <v>0</v>
      </c>
      <c r="KI155">
        <v>0</v>
      </c>
      <c r="KJ155">
        <v>0</v>
      </c>
      <c r="KK155">
        <v>0</v>
      </c>
      <c r="KL155">
        <v>0</v>
      </c>
      <c r="KM155">
        <v>0</v>
      </c>
      <c r="KN155">
        <v>0</v>
      </c>
      <c r="KO155">
        <v>0</v>
      </c>
      <c r="KP155">
        <v>0</v>
      </c>
      <c r="KQ155">
        <v>0</v>
      </c>
      <c r="KR155">
        <v>0</v>
      </c>
      <c r="KS155">
        <v>0</v>
      </c>
      <c r="KT155">
        <v>0</v>
      </c>
      <c r="KU155">
        <v>0</v>
      </c>
      <c r="KV155">
        <v>0</v>
      </c>
      <c r="KW155">
        <v>0</v>
      </c>
      <c r="KX155">
        <v>0</v>
      </c>
      <c r="KY155">
        <v>0</v>
      </c>
      <c r="KZ155">
        <v>0</v>
      </c>
      <c r="LA155">
        <v>0</v>
      </c>
      <c r="LB155">
        <v>0</v>
      </c>
      <c r="LC155">
        <v>0</v>
      </c>
      <c r="LD155">
        <v>0</v>
      </c>
      <c r="LE155">
        <v>0</v>
      </c>
      <c r="LF155">
        <v>0</v>
      </c>
      <c r="LG155">
        <v>0</v>
      </c>
      <c r="LH155">
        <v>0</v>
      </c>
      <c r="LI155">
        <v>1</v>
      </c>
      <c r="LJ155">
        <v>0.46805100182149195</v>
      </c>
      <c r="LK155">
        <v>0</v>
      </c>
      <c r="LL155">
        <v>0</v>
      </c>
      <c r="LM155">
        <v>1</v>
      </c>
      <c r="LN155">
        <v>0.95</v>
      </c>
      <c r="LO155">
        <v>0</v>
      </c>
      <c r="LP155">
        <v>1</v>
      </c>
      <c r="LQ155">
        <v>0.78</v>
      </c>
      <c r="LR155">
        <v>0</v>
      </c>
      <c r="LS155">
        <v>0.12877263581488935</v>
      </c>
      <c r="LT155">
        <v>0</v>
      </c>
    </row>
    <row r="156" spans="1:332" ht="15" customHeight="1">
      <c r="A156" t="str">
        <v>CDM AMS II.G</v>
      </c>
      <c r="B156" t="str">
        <v>AMS II.G. ver. 12</v>
      </c>
      <c r="C156">
        <v>9956</v>
      </c>
      <c r="D156" t="str">
        <v>PoA 9956 CPA38</v>
      </c>
      <c r="E156" t="str">
        <v>MR1</v>
      </c>
      <c r="F156" t="str">
        <v>Domestic (2020)</v>
      </c>
      <c r="G156">
        <v>4</v>
      </c>
      <c r="H156" t="str">
        <v>firewood</v>
      </c>
      <c r="I156">
        <v>4</v>
      </c>
      <c r="J156">
        <v>8.8888888888888892E-2</v>
      </c>
      <c r="K156">
        <v>0</v>
      </c>
      <c r="L156" t="str">
        <v>cdm_imp_firewood</v>
      </c>
      <c r="M156">
        <v>1</v>
      </c>
      <c r="N156" t="str">
        <v>Sub-Saharan Africa</v>
      </c>
      <c r="O156" t="str">
        <v>Uganda</v>
      </c>
      <c r="P156" t="str">
        <v>Uganda tot</v>
      </c>
      <c r="Q156">
        <v>4.9000000000000004</v>
      </c>
      <c r="R156">
        <v>0.82</v>
      </c>
      <c r="S156">
        <v>0</v>
      </c>
      <c r="T156">
        <v>0.35</v>
      </c>
      <c r="U156">
        <v>45</v>
      </c>
      <c r="V156">
        <v>0</v>
      </c>
      <c r="W156">
        <v>25</v>
      </c>
      <c r="X156">
        <v>0</v>
      </c>
      <c r="Y156">
        <v>1125</v>
      </c>
      <c r="Z156">
        <v>1</v>
      </c>
      <c r="AA156">
        <v>0</v>
      </c>
      <c r="AB156">
        <v>0</v>
      </c>
      <c r="AC156">
        <v>0</v>
      </c>
      <c r="AD156">
        <v>0</v>
      </c>
      <c r="AE156">
        <v>0</v>
      </c>
      <c r="AF156">
        <v>0</v>
      </c>
      <c r="AG156">
        <v>0</v>
      </c>
      <c r="AH156">
        <v>0</v>
      </c>
      <c r="AI156">
        <v>0</v>
      </c>
      <c r="AJ156">
        <v>0</v>
      </c>
      <c r="AK156">
        <v>0</v>
      </c>
      <c r="AL156">
        <v>0</v>
      </c>
      <c r="AM156">
        <v>0</v>
      </c>
      <c r="AN156">
        <v>13.616438356164384</v>
      </c>
      <c r="AO156">
        <v>0</v>
      </c>
      <c r="AP156">
        <v>0</v>
      </c>
      <c r="AQ156">
        <v>0</v>
      </c>
      <c r="AR156">
        <v>0</v>
      </c>
      <c r="AS156">
        <v>0</v>
      </c>
      <c r="AT156">
        <v>0</v>
      </c>
      <c r="AU156">
        <v>0</v>
      </c>
      <c r="AV156">
        <v>0</v>
      </c>
      <c r="AW156">
        <v>0</v>
      </c>
      <c r="AX156">
        <v>0</v>
      </c>
      <c r="AY156">
        <v>0</v>
      </c>
      <c r="AZ156">
        <v>0</v>
      </c>
      <c r="BA156">
        <v>0</v>
      </c>
      <c r="BB156">
        <v>0</v>
      </c>
      <c r="BC156">
        <v>0</v>
      </c>
      <c r="BD156">
        <v>0.1143</v>
      </c>
      <c r="BE156">
        <v>0</v>
      </c>
      <c r="BF156">
        <v>0</v>
      </c>
      <c r="BG156">
        <v>0</v>
      </c>
      <c r="BH156">
        <v>0</v>
      </c>
      <c r="BI156">
        <v>0</v>
      </c>
      <c r="BJ156">
        <v>0</v>
      </c>
      <c r="BK156">
        <v>0</v>
      </c>
      <c r="BL156">
        <v>0</v>
      </c>
      <c r="BM156">
        <v>0</v>
      </c>
      <c r="BN156">
        <v>0</v>
      </c>
      <c r="BO156">
        <v>0</v>
      </c>
      <c r="BP156">
        <v>0</v>
      </c>
      <c r="BQ156">
        <v>0</v>
      </c>
      <c r="BR156">
        <v>1.4999999999999999E-2</v>
      </c>
      <c r="BS156">
        <v>0</v>
      </c>
      <c r="BT156">
        <v>0</v>
      </c>
      <c r="BU156">
        <v>0</v>
      </c>
      <c r="BV156">
        <v>0</v>
      </c>
      <c r="BW156">
        <v>0</v>
      </c>
      <c r="BX156">
        <v>81.599999999999994</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1</v>
      </c>
      <c r="FS156">
        <v>0</v>
      </c>
      <c r="FT156">
        <v>0</v>
      </c>
      <c r="FU156">
        <v>0</v>
      </c>
      <c r="FV156">
        <v>0</v>
      </c>
      <c r="FW156">
        <v>0</v>
      </c>
      <c r="FX156">
        <v>0</v>
      </c>
      <c r="FY156">
        <v>4.3256223015830715</v>
      </c>
      <c r="FZ156">
        <v>0</v>
      </c>
      <c r="GA156">
        <v>0</v>
      </c>
      <c r="GB156">
        <v>0</v>
      </c>
      <c r="GC156">
        <v>0</v>
      </c>
      <c r="GD156">
        <v>0</v>
      </c>
      <c r="GE156">
        <v>0</v>
      </c>
      <c r="GF156">
        <v>0</v>
      </c>
      <c r="GG156">
        <v>0</v>
      </c>
      <c r="GH156">
        <v>0</v>
      </c>
      <c r="GI156">
        <v>0</v>
      </c>
      <c r="GJ156">
        <v>0</v>
      </c>
      <c r="GK156">
        <v>0</v>
      </c>
      <c r="GL156">
        <v>0</v>
      </c>
      <c r="GM156">
        <v>0</v>
      </c>
      <c r="GN156">
        <v>0</v>
      </c>
      <c r="GO156">
        <v>0</v>
      </c>
      <c r="GP156">
        <v>0</v>
      </c>
      <c r="GQ156">
        <v>0</v>
      </c>
      <c r="GR156">
        <v>0</v>
      </c>
      <c r="GS156">
        <v>0</v>
      </c>
      <c r="GT156">
        <v>0</v>
      </c>
      <c r="GU156">
        <v>0.35980000000000001</v>
      </c>
      <c r="GV156">
        <v>0</v>
      </c>
      <c r="GW156">
        <v>0</v>
      </c>
      <c r="GX156">
        <v>0</v>
      </c>
      <c r="GY156">
        <v>0</v>
      </c>
      <c r="GZ156">
        <v>0</v>
      </c>
      <c r="HA156">
        <v>0</v>
      </c>
      <c r="HB156">
        <v>0</v>
      </c>
      <c r="HC156">
        <v>0</v>
      </c>
      <c r="HD156">
        <v>0</v>
      </c>
      <c r="HE156">
        <v>0</v>
      </c>
      <c r="HF156">
        <v>0</v>
      </c>
      <c r="HG156">
        <v>0</v>
      </c>
      <c r="HH156">
        <v>0</v>
      </c>
      <c r="HI156">
        <v>1.4999999999999999E-2</v>
      </c>
      <c r="HJ156">
        <v>0</v>
      </c>
      <c r="HK156">
        <v>0</v>
      </c>
      <c r="HL156">
        <v>0</v>
      </c>
      <c r="HM156">
        <v>0</v>
      </c>
      <c r="HN156">
        <v>0</v>
      </c>
      <c r="HO156">
        <v>81.599999999999994</v>
      </c>
      <c r="HP156">
        <v>0</v>
      </c>
      <c r="HQ156">
        <v>0</v>
      </c>
      <c r="HR156">
        <v>0</v>
      </c>
      <c r="HS156">
        <v>0</v>
      </c>
      <c r="HT156">
        <v>0</v>
      </c>
      <c r="HU156">
        <v>0</v>
      </c>
      <c r="HV156">
        <v>0</v>
      </c>
      <c r="HW156">
        <v>0</v>
      </c>
      <c r="HX156">
        <v>0</v>
      </c>
      <c r="HY156">
        <v>0</v>
      </c>
      <c r="HZ156">
        <v>0</v>
      </c>
      <c r="IA156">
        <v>0</v>
      </c>
      <c r="IB156">
        <v>0</v>
      </c>
      <c r="IC156">
        <v>0</v>
      </c>
      <c r="ID156">
        <v>0</v>
      </c>
      <c r="IE156">
        <v>0</v>
      </c>
      <c r="IF156">
        <v>0</v>
      </c>
      <c r="IG156">
        <v>0</v>
      </c>
      <c r="IH156">
        <v>0</v>
      </c>
      <c r="II156">
        <v>0</v>
      </c>
      <c r="IJ156">
        <v>0</v>
      </c>
      <c r="IK156">
        <v>0</v>
      </c>
      <c r="IL156">
        <v>0</v>
      </c>
      <c r="IM156">
        <v>0</v>
      </c>
      <c r="IN156">
        <v>0</v>
      </c>
      <c r="IO156">
        <v>0</v>
      </c>
      <c r="IP156">
        <v>0</v>
      </c>
      <c r="IQ156">
        <v>0</v>
      </c>
      <c r="IR156">
        <v>0</v>
      </c>
      <c r="IS156">
        <v>0</v>
      </c>
      <c r="IT156">
        <v>0</v>
      </c>
      <c r="IU156">
        <v>0</v>
      </c>
      <c r="IV156">
        <v>0</v>
      </c>
      <c r="IW156">
        <v>0</v>
      </c>
      <c r="IX156">
        <v>0</v>
      </c>
      <c r="IY156">
        <v>0</v>
      </c>
      <c r="IZ156">
        <v>0</v>
      </c>
      <c r="JA156">
        <v>0</v>
      </c>
      <c r="JB156">
        <v>0</v>
      </c>
      <c r="JC156">
        <v>0</v>
      </c>
      <c r="JD156">
        <v>0</v>
      </c>
      <c r="JE156">
        <v>0</v>
      </c>
      <c r="JF156">
        <v>0</v>
      </c>
      <c r="JG156">
        <v>0</v>
      </c>
      <c r="JH156">
        <v>0</v>
      </c>
      <c r="JI156">
        <v>0</v>
      </c>
      <c r="JJ156">
        <v>0</v>
      </c>
      <c r="JK156">
        <v>0</v>
      </c>
      <c r="JL156">
        <v>0</v>
      </c>
      <c r="JM156">
        <v>0</v>
      </c>
      <c r="JN156">
        <v>0</v>
      </c>
      <c r="JO156">
        <v>0</v>
      </c>
      <c r="JP156">
        <v>0</v>
      </c>
      <c r="JQ156">
        <v>0</v>
      </c>
      <c r="JR156">
        <v>0</v>
      </c>
      <c r="JS156">
        <v>0</v>
      </c>
      <c r="JT156">
        <v>0</v>
      </c>
      <c r="JU156">
        <v>0</v>
      </c>
      <c r="JV156">
        <v>0</v>
      </c>
      <c r="JW156">
        <v>0</v>
      </c>
      <c r="JX156">
        <v>0</v>
      </c>
      <c r="JY156">
        <v>0</v>
      </c>
      <c r="JZ156">
        <v>0</v>
      </c>
      <c r="KA156">
        <v>0</v>
      </c>
      <c r="KB156">
        <v>0</v>
      </c>
      <c r="KC156">
        <v>0</v>
      </c>
      <c r="KD156">
        <v>0</v>
      </c>
      <c r="KE156">
        <v>0</v>
      </c>
      <c r="KF156">
        <v>0</v>
      </c>
      <c r="KG156">
        <v>0</v>
      </c>
      <c r="KH156">
        <v>0</v>
      </c>
      <c r="KI156">
        <v>0</v>
      </c>
      <c r="KJ156">
        <v>0</v>
      </c>
      <c r="KK156">
        <v>0</v>
      </c>
      <c r="KL156">
        <v>0</v>
      </c>
      <c r="KM156">
        <v>0</v>
      </c>
      <c r="KN156">
        <v>0</v>
      </c>
      <c r="KO156">
        <v>0</v>
      </c>
      <c r="KP156">
        <v>0</v>
      </c>
      <c r="KQ156">
        <v>0</v>
      </c>
      <c r="KR156">
        <v>0</v>
      </c>
      <c r="KS156">
        <v>0</v>
      </c>
      <c r="KT156">
        <v>0</v>
      </c>
      <c r="KU156">
        <v>0</v>
      </c>
      <c r="KV156">
        <v>0</v>
      </c>
      <c r="KW156">
        <v>0</v>
      </c>
      <c r="KX156">
        <v>0</v>
      </c>
      <c r="KY156">
        <v>0</v>
      </c>
      <c r="KZ156">
        <v>0</v>
      </c>
      <c r="LA156">
        <v>0</v>
      </c>
      <c r="LB156">
        <v>0</v>
      </c>
      <c r="LC156">
        <v>0</v>
      </c>
      <c r="LD156">
        <v>0</v>
      </c>
      <c r="LE156">
        <v>0</v>
      </c>
      <c r="LF156">
        <v>0</v>
      </c>
      <c r="LG156">
        <v>0</v>
      </c>
      <c r="LH156">
        <v>0</v>
      </c>
      <c r="LI156">
        <v>1</v>
      </c>
      <c r="LJ156">
        <v>0.46805100182149195</v>
      </c>
      <c r="LK156">
        <v>0</v>
      </c>
      <c r="LL156">
        <v>0</v>
      </c>
      <c r="LM156">
        <v>1</v>
      </c>
      <c r="LN156">
        <v>0.95</v>
      </c>
      <c r="LO156">
        <v>0</v>
      </c>
      <c r="LP156">
        <v>1</v>
      </c>
      <c r="LQ156">
        <v>0.78</v>
      </c>
      <c r="LR156">
        <v>0</v>
      </c>
      <c r="LS156">
        <v>0.12877263581488935</v>
      </c>
      <c r="LT156">
        <v>0</v>
      </c>
    </row>
    <row r="157" spans="1:332" ht="15" customHeight="1">
      <c r="A157" t="str">
        <v>CDM AMS II.G</v>
      </c>
      <c r="B157" t="str">
        <v>AMS II.G. ver. 12</v>
      </c>
      <c r="C157">
        <v>9956</v>
      </c>
      <c r="D157" t="str">
        <v>PoA 9956 CPA37</v>
      </c>
      <c r="E157" t="str">
        <v>MR1</v>
      </c>
      <c r="F157" t="str">
        <v>Domestic (2020)</v>
      </c>
      <c r="G157">
        <v>4</v>
      </c>
      <c r="H157" t="str">
        <v>firewood</v>
      </c>
      <c r="I157">
        <v>4</v>
      </c>
      <c r="J157">
        <v>8.8888888888888892E-2</v>
      </c>
      <c r="K157">
        <v>0</v>
      </c>
      <c r="L157" t="str">
        <v>cdm_imp_firewood</v>
      </c>
      <c r="M157">
        <v>1</v>
      </c>
      <c r="N157" t="str">
        <v>Sub-Saharan Africa</v>
      </c>
      <c r="O157" t="str">
        <v>Uganda</v>
      </c>
      <c r="P157" t="str">
        <v>Uganda tot</v>
      </c>
      <c r="Q157">
        <v>4.9000000000000004</v>
      </c>
      <c r="R157">
        <v>0.82</v>
      </c>
      <c r="S157">
        <v>0</v>
      </c>
      <c r="T157">
        <v>0.35</v>
      </c>
      <c r="U157">
        <v>45</v>
      </c>
      <c r="V157">
        <v>0</v>
      </c>
      <c r="W157">
        <v>25</v>
      </c>
      <c r="X157">
        <v>0</v>
      </c>
      <c r="Y157">
        <v>1125</v>
      </c>
      <c r="Z157">
        <v>1</v>
      </c>
      <c r="AA157">
        <v>0</v>
      </c>
      <c r="AB157">
        <v>0</v>
      </c>
      <c r="AC157">
        <v>0</v>
      </c>
      <c r="AD157">
        <v>0</v>
      </c>
      <c r="AE157">
        <v>0</v>
      </c>
      <c r="AF157">
        <v>0</v>
      </c>
      <c r="AG157">
        <v>0</v>
      </c>
      <c r="AH157">
        <v>0</v>
      </c>
      <c r="AI157">
        <v>0</v>
      </c>
      <c r="AJ157">
        <v>0</v>
      </c>
      <c r="AK157">
        <v>0</v>
      </c>
      <c r="AL157">
        <v>0</v>
      </c>
      <c r="AM157">
        <v>0</v>
      </c>
      <c r="AN157">
        <v>13.616438356164384</v>
      </c>
      <c r="AO157">
        <v>0</v>
      </c>
      <c r="AP157">
        <v>0</v>
      </c>
      <c r="AQ157">
        <v>0</v>
      </c>
      <c r="AR157">
        <v>0</v>
      </c>
      <c r="AS157">
        <v>0</v>
      </c>
      <c r="AT157">
        <v>0</v>
      </c>
      <c r="AU157">
        <v>0</v>
      </c>
      <c r="AV157">
        <v>0</v>
      </c>
      <c r="AW157">
        <v>0</v>
      </c>
      <c r="AX157">
        <v>0</v>
      </c>
      <c r="AY157">
        <v>0</v>
      </c>
      <c r="AZ157">
        <v>0</v>
      </c>
      <c r="BA157">
        <v>0</v>
      </c>
      <c r="BB157">
        <v>0</v>
      </c>
      <c r="BC157">
        <v>0</v>
      </c>
      <c r="BD157">
        <v>0.1143</v>
      </c>
      <c r="BE157">
        <v>0</v>
      </c>
      <c r="BF157">
        <v>0</v>
      </c>
      <c r="BG157">
        <v>0</v>
      </c>
      <c r="BH157">
        <v>0</v>
      </c>
      <c r="BI157">
        <v>0</v>
      </c>
      <c r="BJ157">
        <v>0</v>
      </c>
      <c r="BK157">
        <v>0</v>
      </c>
      <c r="BL157">
        <v>0</v>
      </c>
      <c r="BM157">
        <v>0</v>
      </c>
      <c r="BN157">
        <v>0</v>
      </c>
      <c r="BO157">
        <v>0</v>
      </c>
      <c r="BP157">
        <v>0</v>
      </c>
      <c r="BQ157">
        <v>0</v>
      </c>
      <c r="BR157">
        <v>1.4999999999999999E-2</v>
      </c>
      <c r="BS157">
        <v>0</v>
      </c>
      <c r="BT157">
        <v>0</v>
      </c>
      <c r="BU157">
        <v>0</v>
      </c>
      <c r="BV157">
        <v>0</v>
      </c>
      <c r="BW157">
        <v>0</v>
      </c>
      <c r="BX157">
        <v>81.599999999999994</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1</v>
      </c>
      <c r="FS157">
        <v>0</v>
      </c>
      <c r="FT157">
        <v>0</v>
      </c>
      <c r="FU157">
        <v>0</v>
      </c>
      <c r="FV157">
        <v>0</v>
      </c>
      <c r="FW157">
        <v>0</v>
      </c>
      <c r="FX157">
        <v>0</v>
      </c>
      <c r="FY157">
        <v>4.3256223015830715</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0.35980000000000001</v>
      </c>
      <c r="GV157">
        <v>0</v>
      </c>
      <c r="GW157">
        <v>0</v>
      </c>
      <c r="GX157">
        <v>0</v>
      </c>
      <c r="GY157">
        <v>0</v>
      </c>
      <c r="GZ157">
        <v>0</v>
      </c>
      <c r="HA157">
        <v>0</v>
      </c>
      <c r="HB157">
        <v>0</v>
      </c>
      <c r="HC157">
        <v>0</v>
      </c>
      <c r="HD157">
        <v>0</v>
      </c>
      <c r="HE157">
        <v>0</v>
      </c>
      <c r="HF157">
        <v>0</v>
      </c>
      <c r="HG157">
        <v>0</v>
      </c>
      <c r="HH157">
        <v>0</v>
      </c>
      <c r="HI157">
        <v>1.4999999999999999E-2</v>
      </c>
      <c r="HJ157">
        <v>0</v>
      </c>
      <c r="HK157">
        <v>0</v>
      </c>
      <c r="HL157">
        <v>0</v>
      </c>
      <c r="HM157">
        <v>0</v>
      </c>
      <c r="HN157">
        <v>0</v>
      </c>
      <c r="HO157">
        <v>81.599999999999994</v>
      </c>
      <c r="HP157">
        <v>0</v>
      </c>
      <c r="HQ157">
        <v>0</v>
      </c>
      <c r="HR157">
        <v>0</v>
      </c>
      <c r="HS157">
        <v>0</v>
      </c>
      <c r="HT157">
        <v>0</v>
      </c>
      <c r="HU157">
        <v>0</v>
      </c>
      <c r="HV157">
        <v>0</v>
      </c>
      <c r="HW157">
        <v>0</v>
      </c>
      <c r="HX157">
        <v>0</v>
      </c>
      <c r="HY157">
        <v>0</v>
      </c>
      <c r="HZ157">
        <v>0</v>
      </c>
      <c r="IA157">
        <v>0</v>
      </c>
      <c r="IB157">
        <v>0</v>
      </c>
      <c r="IC157">
        <v>0</v>
      </c>
      <c r="ID157">
        <v>0</v>
      </c>
      <c r="IE157">
        <v>0</v>
      </c>
      <c r="IF157">
        <v>0</v>
      </c>
      <c r="IG157">
        <v>0</v>
      </c>
      <c r="IH157">
        <v>0</v>
      </c>
      <c r="II157">
        <v>0</v>
      </c>
      <c r="IJ157">
        <v>0</v>
      </c>
      <c r="IK157">
        <v>0</v>
      </c>
      <c r="IL157">
        <v>0</v>
      </c>
      <c r="IM157">
        <v>0</v>
      </c>
      <c r="IN157">
        <v>0</v>
      </c>
      <c r="IO157">
        <v>0</v>
      </c>
      <c r="IP157">
        <v>0</v>
      </c>
      <c r="IQ157">
        <v>0</v>
      </c>
      <c r="IR157">
        <v>0</v>
      </c>
      <c r="IS157">
        <v>0</v>
      </c>
      <c r="IT157">
        <v>0</v>
      </c>
      <c r="IU157">
        <v>0</v>
      </c>
      <c r="IV157">
        <v>0</v>
      </c>
      <c r="IW157">
        <v>0</v>
      </c>
      <c r="IX157">
        <v>0</v>
      </c>
      <c r="IY157">
        <v>0</v>
      </c>
      <c r="IZ157">
        <v>0</v>
      </c>
      <c r="JA157">
        <v>0</v>
      </c>
      <c r="JB157">
        <v>0</v>
      </c>
      <c r="JC157">
        <v>0</v>
      </c>
      <c r="JD157">
        <v>0</v>
      </c>
      <c r="JE157">
        <v>0</v>
      </c>
      <c r="JF157">
        <v>0</v>
      </c>
      <c r="JG157">
        <v>0</v>
      </c>
      <c r="JH157">
        <v>0</v>
      </c>
      <c r="JI157">
        <v>0</v>
      </c>
      <c r="JJ157">
        <v>0</v>
      </c>
      <c r="JK157">
        <v>0</v>
      </c>
      <c r="JL157">
        <v>0</v>
      </c>
      <c r="JM157">
        <v>0</v>
      </c>
      <c r="JN157">
        <v>0</v>
      </c>
      <c r="JO157">
        <v>0</v>
      </c>
      <c r="JP157">
        <v>0</v>
      </c>
      <c r="JQ157">
        <v>0</v>
      </c>
      <c r="JR157">
        <v>0</v>
      </c>
      <c r="JS157">
        <v>0</v>
      </c>
      <c r="JT157">
        <v>0</v>
      </c>
      <c r="JU157">
        <v>0</v>
      </c>
      <c r="JV157">
        <v>0</v>
      </c>
      <c r="JW157">
        <v>0</v>
      </c>
      <c r="JX157">
        <v>0</v>
      </c>
      <c r="JY157">
        <v>0</v>
      </c>
      <c r="JZ157">
        <v>0</v>
      </c>
      <c r="KA157">
        <v>0</v>
      </c>
      <c r="KB157">
        <v>0</v>
      </c>
      <c r="KC157">
        <v>0</v>
      </c>
      <c r="KD157">
        <v>0</v>
      </c>
      <c r="KE157">
        <v>0</v>
      </c>
      <c r="KF157">
        <v>0</v>
      </c>
      <c r="KG157">
        <v>0</v>
      </c>
      <c r="KH157">
        <v>0</v>
      </c>
      <c r="KI157">
        <v>0</v>
      </c>
      <c r="KJ157">
        <v>0</v>
      </c>
      <c r="KK157">
        <v>0</v>
      </c>
      <c r="KL157">
        <v>0</v>
      </c>
      <c r="KM157">
        <v>0</v>
      </c>
      <c r="KN157">
        <v>0</v>
      </c>
      <c r="KO157">
        <v>0</v>
      </c>
      <c r="KP157">
        <v>0</v>
      </c>
      <c r="KQ157">
        <v>0</v>
      </c>
      <c r="KR157">
        <v>0</v>
      </c>
      <c r="KS157">
        <v>0</v>
      </c>
      <c r="KT157">
        <v>0</v>
      </c>
      <c r="KU157">
        <v>0</v>
      </c>
      <c r="KV157">
        <v>0</v>
      </c>
      <c r="KW157">
        <v>0</v>
      </c>
      <c r="KX157">
        <v>0</v>
      </c>
      <c r="KY157">
        <v>0</v>
      </c>
      <c r="KZ157">
        <v>0</v>
      </c>
      <c r="LA157">
        <v>0</v>
      </c>
      <c r="LB157">
        <v>0</v>
      </c>
      <c r="LC157">
        <v>0</v>
      </c>
      <c r="LD157">
        <v>0</v>
      </c>
      <c r="LE157">
        <v>0</v>
      </c>
      <c r="LF157">
        <v>0</v>
      </c>
      <c r="LG157">
        <v>0</v>
      </c>
      <c r="LH157">
        <v>0</v>
      </c>
      <c r="LI157">
        <v>1</v>
      </c>
      <c r="LJ157">
        <v>0.46805100182149195</v>
      </c>
      <c r="LK157">
        <v>0</v>
      </c>
      <c r="LL157">
        <v>0</v>
      </c>
      <c r="LM157">
        <v>1</v>
      </c>
      <c r="LN157">
        <v>0.95</v>
      </c>
      <c r="LO157">
        <v>0</v>
      </c>
      <c r="LP157">
        <v>1</v>
      </c>
      <c r="LQ157">
        <v>0.78</v>
      </c>
      <c r="LR157">
        <v>0</v>
      </c>
      <c r="LS157">
        <v>0.12877263581488935</v>
      </c>
      <c r="LT157">
        <v>0</v>
      </c>
    </row>
    <row r="158" spans="1:332" ht="15" customHeight="1">
      <c r="A158" t="str">
        <v>CDM AMS II.G</v>
      </c>
      <c r="B158" t="str">
        <v>AMS II.G. ver. 12</v>
      </c>
      <c r="C158">
        <v>9956</v>
      </c>
      <c r="D158" t="str">
        <v>PoA 9956 CPA36</v>
      </c>
      <c r="E158" t="str">
        <v>MR1</v>
      </c>
      <c r="F158" t="str">
        <v>Domestic (2020)</v>
      </c>
      <c r="G158">
        <v>4</v>
      </c>
      <c r="H158" t="str">
        <v>firewood</v>
      </c>
      <c r="I158">
        <v>4</v>
      </c>
      <c r="J158">
        <v>8.8888888888888892E-2</v>
      </c>
      <c r="K158">
        <v>0</v>
      </c>
      <c r="L158" t="str">
        <v>cdm_imp_firewood</v>
      </c>
      <c r="M158">
        <v>1</v>
      </c>
      <c r="N158" t="str">
        <v>Sub-Saharan Africa</v>
      </c>
      <c r="O158" t="str">
        <v>Uganda</v>
      </c>
      <c r="P158" t="str">
        <v>Uganda tot</v>
      </c>
      <c r="Q158">
        <v>4.9000000000000004</v>
      </c>
      <c r="R158">
        <v>0.82</v>
      </c>
      <c r="S158">
        <v>0</v>
      </c>
      <c r="T158">
        <v>0.35</v>
      </c>
      <c r="U158">
        <v>45</v>
      </c>
      <c r="V158">
        <v>0</v>
      </c>
      <c r="W158">
        <v>25</v>
      </c>
      <c r="X158">
        <v>0</v>
      </c>
      <c r="Y158">
        <v>1125</v>
      </c>
      <c r="Z158">
        <v>1</v>
      </c>
      <c r="AA158">
        <v>0</v>
      </c>
      <c r="AB158">
        <v>0</v>
      </c>
      <c r="AC158">
        <v>0</v>
      </c>
      <c r="AD158">
        <v>0</v>
      </c>
      <c r="AE158">
        <v>0</v>
      </c>
      <c r="AF158">
        <v>0</v>
      </c>
      <c r="AG158">
        <v>0</v>
      </c>
      <c r="AH158">
        <v>0</v>
      </c>
      <c r="AI158">
        <v>0</v>
      </c>
      <c r="AJ158">
        <v>0</v>
      </c>
      <c r="AK158">
        <v>0</v>
      </c>
      <c r="AL158">
        <v>0</v>
      </c>
      <c r="AM158">
        <v>0</v>
      </c>
      <c r="AN158">
        <v>13.616438356164384</v>
      </c>
      <c r="AO158">
        <v>0</v>
      </c>
      <c r="AP158">
        <v>0</v>
      </c>
      <c r="AQ158">
        <v>0</v>
      </c>
      <c r="AR158">
        <v>0</v>
      </c>
      <c r="AS158">
        <v>0</v>
      </c>
      <c r="AT158">
        <v>0</v>
      </c>
      <c r="AU158">
        <v>0</v>
      </c>
      <c r="AV158">
        <v>0</v>
      </c>
      <c r="AW158">
        <v>0</v>
      </c>
      <c r="AX158">
        <v>0</v>
      </c>
      <c r="AY158">
        <v>0</v>
      </c>
      <c r="AZ158">
        <v>0</v>
      </c>
      <c r="BA158">
        <v>0</v>
      </c>
      <c r="BB158">
        <v>0</v>
      </c>
      <c r="BC158">
        <v>0</v>
      </c>
      <c r="BD158">
        <v>0.1143</v>
      </c>
      <c r="BE158">
        <v>0</v>
      </c>
      <c r="BF158">
        <v>0</v>
      </c>
      <c r="BG158">
        <v>0</v>
      </c>
      <c r="BH158">
        <v>0</v>
      </c>
      <c r="BI158">
        <v>0</v>
      </c>
      <c r="BJ158">
        <v>0</v>
      </c>
      <c r="BK158">
        <v>0</v>
      </c>
      <c r="BL158">
        <v>0</v>
      </c>
      <c r="BM158">
        <v>0</v>
      </c>
      <c r="BN158">
        <v>0</v>
      </c>
      <c r="BO158">
        <v>0</v>
      </c>
      <c r="BP158">
        <v>0</v>
      </c>
      <c r="BQ158">
        <v>0</v>
      </c>
      <c r="BR158">
        <v>1.4999999999999999E-2</v>
      </c>
      <c r="BS158">
        <v>0</v>
      </c>
      <c r="BT158">
        <v>0</v>
      </c>
      <c r="BU158">
        <v>0</v>
      </c>
      <c r="BV158">
        <v>0</v>
      </c>
      <c r="BW158">
        <v>0</v>
      </c>
      <c r="BX158">
        <v>81.599999999999994</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1</v>
      </c>
      <c r="FS158">
        <v>0</v>
      </c>
      <c r="FT158">
        <v>0</v>
      </c>
      <c r="FU158">
        <v>0</v>
      </c>
      <c r="FV158">
        <v>0</v>
      </c>
      <c r="FW158">
        <v>0</v>
      </c>
      <c r="FX158">
        <v>0</v>
      </c>
      <c r="FY158">
        <v>4.3256223015830715</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0.35980000000000001</v>
      </c>
      <c r="GV158">
        <v>0</v>
      </c>
      <c r="GW158">
        <v>0</v>
      </c>
      <c r="GX158">
        <v>0</v>
      </c>
      <c r="GY158">
        <v>0</v>
      </c>
      <c r="GZ158">
        <v>0</v>
      </c>
      <c r="HA158">
        <v>0</v>
      </c>
      <c r="HB158">
        <v>0</v>
      </c>
      <c r="HC158">
        <v>0</v>
      </c>
      <c r="HD158">
        <v>0</v>
      </c>
      <c r="HE158">
        <v>0</v>
      </c>
      <c r="HF158">
        <v>0</v>
      </c>
      <c r="HG158">
        <v>0</v>
      </c>
      <c r="HH158">
        <v>0</v>
      </c>
      <c r="HI158">
        <v>1.4999999999999999E-2</v>
      </c>
      <c r="HJ158">
        <v>0</v>
      </c>
      <c r="HK158">
        <v>0</v>
      </c>
      <c r="HL158">
        <v>0</v>
      </c>
      <c r="HM158">
        <v>0</v>
      </c>
      <c r="HN158">
        <v>0</v>
      </c>
      <c r="HO158">
        <v>81.599999999999994</v>
      </c>
      <c r="HP158">
        <v>0</v>
      </c>
      <c r="HQ158">
        <v>0</v>
      </c>
      <c r="HR158">
        <v>0</v>
      </c>
      <c r="HS158">
        <v>0</v>
      </c>
      <c r="HT158">
        <v>0</v>
      </c>
      <c r="HU158">
        <v>0</v>
      </c>
      <c r="HV158">
        <v>0</v>
      </c>
      <c r="HW158">
        <v>0</v>
      </c>
      <c r="HX158">
        <v>0</v>
      </c>
      <c r="HY158">
        <v>0</v>
      </c>
      <c r="HZ158">
        <v>0</v>
      </c>
      <c r="IA158">
        <v>0</v>
      </c>
      <c r="IB158">
        <v>0</v>
      </c>
      <c r="IC158">
        <v>0</v>
      </c>
      <c r="ID158">
        <v>0</v>
      </c>
      <c r="IE158">
        <v>0</v>
      </c>
      <c r="IF158">
        <v>0</v>
      </c>
      <c r="IG158">
        <v>0</v>
      </c>
      <c r="IH158">
        <v>0</v>
      </c>
      <c r="II158">
        <v>0</v>
      </c>
      <c r="IJ158">
        <v>0</v>
      </c>
      <c r="IK158">
        <v>0</v>
      </c>
      <c r="IL158">
        <v>0</v>
      </c>
      <c r="IM158">
        <v>0</v>
      </c>
      <c r="IN158">
        <v>0</v>
      </c>
      <c r="IO158">
        <v>0</v>
      </c>
      <c r="IP158">
        <v>0</v>
      </c>
      <c r="IQ158">
        <v>0</v>
      </c>
      <c r="IR158">
        <v>0</v>
      </c>
      <c r="IS158">
        <v>0</v>
      </c>
      <c r="IT158">
        <v>0</v>
      </c>
      <c r="IU158">
        <v>0</v>
      </c>
      <c r="IV158">
        <v>0</v>
      </c>
      <c r="IW158">
        <v>0</v>
      </c>
      <c r="IX158">
        <v>0</v>
      </c>
      <c r="IY158">
        <v>0</v>
      </c>
      <c r="IZ158">
        <v>0</v>
      </c>
      <c r="JA158">
        <v>0</v>
      </c>
      <c r="JB158">
        <v>0</v>
      </c>
      <c r="JC158">
        <v>0</v>
      </c>
      <c r="JD158">
        <v>0</v>
      </c>
      <c r="JE158">
        <v>0</v>
      </c>
      <c r="JF158">
        <v>0</v>
      </c>
      <c r="JG158">
        <v>0</v>
      </c>
      <c r="JH158">
        <v>0</v>
      </c>
      <c r="JI158">
        <v>0</v>
      </c>
      <c r="JJ158">
        <v>0</v>
      </c>
      <c r="JK158">
        <v>0</v>
      </c>
      <c r="JL158">
        <v>0</v>
      </c>
      <c r="JM158">
        <v>0</v>
      </c>
      <c r="JN158">
        <v>0</v>
      </c>
      <c r="JO158">
        <v>0</v>
      </c>
      <c r="JP158">
        <v>0</v>
      </c>
      <c r="JQ158">
        <v>0</v>
      </c>
      <c r="JR158">
        <v>0</v>
      </c>
      <c r="JS158">
        <v>0</v>
      </c>
      <c r="JT158">
        <v>0</v>
      </c>
      <c r="JU158">
        <v>0</v>
      </c>
      <c r="JV158">
        <v>0</v>
      </c>
      <c r="JW158">
        <v>0</v>
      </c>
      <c r="JX158">
        <v>0</v>
      </c>
      <c r="JY158">
        <v>0</v>
      </c>
      <c r="JZ158">
        <v>0</v>
      </c>
      <c r="KA158">
        <v>0</v>
      </c>
      <c r="KB158">
        <v>0</v>
      </c>
      <c r="KC158">
        <v>0</v>
      </c>
      <c r="KD158">
        <v>0</v>
      </c>
      <c r="KE158">
        <v>0</v>
      </c>
      <c r="KF158">
        <v>0</v>
      </c>
      <c r="KG158">
        <v>0</v>
      </c>
      <c r="KH158">
        <v>0</v>
      </c>
      <c r="KI158">
        <v>0</v>
      </c>
      <c r="KJ158">
        <v>0</v>
      </c>
      <c r="KK158">
        <v>0</v>
      </c>
      <c r="KL158">
        <v>0</v>
      </c>
      <c r="KM158">
        <v>0</v>
      </c>
      <c r="KN158">
        <v>0</v>
      </c>
      <c r="KO158">
        <v>0</v>
      </c>
      <c r="KP158">
        <v>0</v>
      </c>
      <c r="KQ158">
        <v>0</v>
      </c>
      <c r="KR158">
        <v>0</v>
      </c>
      <c r="KS158">
        <v>0</v>
      </c>
      <c r="KT158">
        <v>0</v>
      </c>
      <c r="KU158">
        <v>0</v>
      </c>
      <c r="KV158">
        <v>0</v>
      </c>
      <c r="KW158">
        <v>0</v>
      </c>
      <c r="KX158">
        <v>0</v>
      </c>
      <c r="KY158">
        <v>0</v>
      </c>
      <c r="KZ158">
        <v>0</v>
      </c>
      <c r="LA158">
        <v>0</v>
      </c>
      <c r="LB158">
        <v>0</v>
      </c>
      <c r="LC158">
        <v>0</v>
      </c>
      <c r="LD158">
        <v>0</v>
      </c>
      <c r="LE158">
        <v>0</v>
      </c>
      <c r="LF158">
        <v>0</v>
      </c>
      <c r="LG158">
        <v>0</v>
      </c>
      <c r="LH158">
        <v>0</v>
      </c>
      <c r="LI158">
        <v>1</v>
      </c>
      <c r="LJ158">
        <v>0.46805100182149195</v>
      </c>
      <c r="LK158">
        <v>0</v>
      </c>
      <c r="LL158">
        <v>0</v>
      </c>
      <c r="LM158">
        <v>1</v>
      </c>
      <c r="LN158">
        <v>0.95</v>
      </c>
      <c r="LO158">
        <v>0</v>
      </c>
      <c r="LP158">
        <v>1</v>
      </c>
      <c r="LQ158">
        <v>0.78</v>
      </c>
      <c r="LR158">
        <v>0</v>
      </c>
      <c r="LS158">
        <v>0.12877263581488935</v>
      </c>
      <c r="LT158">
        <v>0</v>
      </c>
    </row>
    <row r="159" spans="1:332" ht="15" customHeight="1">
      <c r="A159" t="str">
        <v>CDM AMS II.G</v>
      </c>
      <c r="B159" t="str">
        <v>AMS II.G. ver. 12</v>
      </c>
      <c r="C159">
        <v>9956</v>
      </c>
      <c r="D159" t="str">
        <v>PoA 9956 CPA35</v>
      </c>
      <c r="E159" t="str">
        <v>MR1</v>
      </c>
      <c r="F159" t="str">
        <v>Domestic (2020)</v>
      </c>
      <c r="G159">
        <v>4</v>
      </c>
      <c r="H159" t="str">
        <v>firewood</v>
      </c>
      <c r="I159">
        <v>4</v>
      </c>
      <c r="J159">
        <v>8.8888888888888892E-2</v>
      </c>
      <c r="K159">
        <v>0</v>
      </c>
      <c r="L159" t="str">
        <v>cdm_imp_firewood</v>
      </c>
      <c r="M159">
        <v>1</v>
      </c>
      <c r="N159" t="str">
        <v>Sub-Saharan Africa</v>
      </c>
      <c r="O159" t="str">
        <v>Uganda</v>
      </c>
      <c r="P159" t="str">
        <v>Uganda tot</v>
      </c>
      <c r="Q159">
        <v>4.9000000000000004</v>
      </c>
      <c r="R159">
        <v>0.82</v>
      </c>
      <c r="S159">
        <v>0</v>
      </c>
      <c r="T159">
        <v>0.35</v>
      </c>
      <c r="U159">
        <v>45</v>
      </c>
      <c r="V159">
        <v>0</v>
      </c>
      <c r="W159">
        <v>25</v>
      </c>
      <c r="X159">
        <v>0</v>
      </c>
      <c r="Y159">
        <v>1125</v>
      </c>
      <c r="Z159">
        <v>1</v>
      </c>
      <c r="AA159">
        <v>0</v>
      </c>
      <c r="AB159">
        <v>0</v>
      </c>
      <c r="AC159">
        <v>0</v>
      </c>
      <c r="AD159">
        <v>0</v>
      </c>
      <c r="AE159">
        <v>0</v>
      </c>
      <c r="AF159">
        <v>0</v>
      </c>
      <c r="AG159">
        <v>0</v>
      </c>
      <c r="AH159">
        <v>0</v>
      </c>
      <c r="AI159">
        <v>0</v>
      </c>
      <c r="AJ159">
        <v>0</v>
      </c>
      <c r="AK159">
        <v>0</v>
      </c>
      <c r="AL159">
        <v>0</v>
      </c>
      <c r="AM159">
        <v>0</v>
      </c>
      <c r="AN159">
        <v>13.616438356164384</v>
      </c>
      <c r="AO159">
        <v>0</v>
      </c>
      <c r="AP159">
        <v>0</v>
      </c>
      <c r="AQ159">
        <v>0</v>
      </c>
      <c r="AR159">
        <v>0</v>
      </c>
      <c r="AS159">
        <v>0</v>
      </c>
      <c r="AT159">
        <v>0</v>
      </c>
      <c r="AU159">
        <v>0</v>
      </c>
      <c r="AV159">
        <v>0</v>
      </c>
      <c r="AW159">
        <v>0</v>
      </c>
      <c r="AX159">
        <v>0</v>
      </c>
      <c r="AY159">
        <v>0</v>
      </c>
      <c r="AZ159">
        <v>0</v>
      </c>
      <c r="BA159">
        <v>0</v>
      </c>
      <c r="BB159">
        <v>0</v>
      </c>
      <c r="BC159">
        <v>0</v>
      </c>
      <c r="BD159">
        <v>0.1143</v>
      </c>
      <c r="BE159">
        <v>0</v>
      </c>
      <c r="BF159">
        <v>0</v>
      </c>
      <c r="BG159">
        <v>0</v>
      </c>
      <c r="BH159">
        <v>0</v>
      </c>
      <c r="BI159">
        <v>0</v>
      </c>
      <c r="BJ159">
        <v>0</v>
      </c>
      <c r="BK159">
        <v>0</v>
      </c>
      <c r="BL159">
        <v>0</v>
      </c>
      <c r="BM159">
        <v>0</v>
      </c>
      <c r="BN159">
        <v>0</v>
      </c>
      <c r="BO159">
        <v>0</v>
      </c>
      <c r="BP159">
        <v>0</v>
      </c>
      <c r="BQ159">
        <v>0</v>
      </c>
      <c r="BR159">
        <v>1.4999999999999999E-2</v>
      </c>
      <c r="BS159">
        <v>0</v>
      </c>
      <c r="BT159">
        <v>0</v>
      </c>
      <c r="BU159">
        <v>0</v>
      </c>
      <c r="BV159">
        <v>0</v>
      </c>
      <c r="BW159">
        <v>0</v>
      </c>
      <c r="BX159">
        <v>81.599999999999994</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1</v>
      </c>
      <c r="FS159">
        <v>0</v>
      </c>
      <c r="FT159">
        <v>0</v>
      </c>
      <c r="FU159">
        <v>0</v>
      </c>
      <c r="FV159">
        <v>0</v>
      </c>
      <c r="FW159">
        <v>0</v>
      </c>
      <c r="FX159">
        <v>0</v>
      </c>
      <c r="FY159">
        <v>4.3256223015830715</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v>
      </c>
      <c r="GU159">
        <v>0.35980000000000001</v>
      </c>
      <c r="GV159">
        <v>0</v>
      </c>
      <c r="GW159">
        <v>0</v>
      </c>
      <c r="GX159">
        <v>0</v>
      </c>
      <c r="GY159">
        <v>0</v>
      </c>
      <c r="GZ159">
        <v>0</v>
      </c>
      <c r="HA159">
        <v>0</v>
      </c>
      <c r="HB159">
        <v>0</v>
      </c>
      <c r="HC159">
        <v>0</v>
      </c>
      <c r="HD159">
        <v>0</v>
      </c>
      <c r="HE159">
        <v>0</v>
      </c>
      <c r="HF159">
        <v>0</v>
      </c>
      <c r="HG159">
        <v>0</v>
      </c>
      <c r="HH159">
        <v>0</v>
      </c>
      <c r="HI159">
        <v>1.4999999999999999E-2</v>
      </c>
      <c r="HJ159">
        <v>0</v>
      </c>
      <c r="HK159">
        <v>0</v>
      </c>
      <c r="HL159">
        <v>0</v>
      </c>
      <c r="HM159">
        <v>0</v>
      </c>
      <c r="HN159">
        <v>0</v>
      </c>
      <c r="HO159">
        <v>81.599999999999994</v>
      </c>
      <c r="HP159">
        <v>0</v>
      </c>
      <c r="HQ159">
        <v>0</v>
      </c>
      <c r="HR159">
        <v>0</v>
      </c>
      <c r="HS159">
        <v>0</v>
      </c>
      <c r="HT159">
        <v>0</v>
      </c>
      <c r="HU159">
        <v>0</v>
      </c>
      <c r="HV159">
        <v>0</v>
      </c>
      <c r="HW159">
        <v>0</v>
      </c>
      <c r="HX159">
        <v>0</v>
      </c>
      <c r="HY159">
        <v>0</v>
      </c>
      <c r="HZ159">
        <v>0</v>
      </c>
      <c r="IA159">
        <v>0</v>
      </c>
      <c r="IB159">
        <v>0</v>
      </c>
      <c r="IC159">
        <v>0</v>
      </c>
      <c r="ID159">
        <v>0</v>
      </c>
      <c r="IE159">
        <v>0</v>
      </c>
      <c r="IF159">
        <v>0</v>
      </c>
      <c r="IG159">
        <v>0</v>
      </c>
      <c r="IH159">
        <v>0</v>
      </c>
      <c r="II159">
        <v>0</v>
      </c>
      <c r="IJ159">
        <v>0</v>
      </c>
      <c r="IK159">
        <v>0</v>
      </c>
      <c r="IL159">
        <v>0</v>
      </c>
      <c r="IM159">
        <v>0</v>
      </c>
      <c r="IN159">
        <v>0</v>
      </c>
      <c r="IO159">
        <v>0</v>
      </c>
      <c r="IP159">
        <v>0</v>
      </c>
      <c r="IQ159">
        <v>0</v>
      </c>
      <c r="IR159">
        <v>0</v>
      </c>
      <c r="IS159">
        <v>0</v>
      </c>
      <c r="IT159">
        <v>0</v>
      </c>
      <c r="IU159">
        <v>0</v>
      </c>
      <c r="IV159">
        <v>0</v>
      </c>
      <c r="IW159">
        <v>0</v>
      </c>
      <c r="IX159">
        <v>0</v>
      </c>
      <c r="IY159">
        <v>0</v>
      </c>
      <c r="IZ159">
        <v>0</v>
      </c>
      <c r="JA159">
        <v>0</v>
      </c>
      <c r="JB159">
        <v>0</v>
      </c>
      <c r="JC159">
        <v>0</v>
      </c>
      <c r="JD159">
        <v>0</v>
      </c>
      <c r="JE159">
        <v>0</v>
      </c>
      <c r="JF159">
        <v>0</v>
      </c>
      <c r="JG159">
        <v>0</v>
      </c>
      <c r="JH159">
        <v>0</v>
      </c>
      <c r="JI159">
        <v>0</v>
      </c>
      <c r="JJ159">
        <v>0</v>
      </c>
      <c r="JK159">
        <v>0</v>
      </c>
      <c r="JL159">
        <v>0</v>
      </c>
      <c r="JM159">
        <v>0</v>
      </c>
      <c r="JN159">
        <v>0</v>
      </c>
      <c r="JO159">
        <v>0</v>
      </c>
      <c r="JP159">
        <v>0</v>
      </c>
      <c r="JQ159">
        <v>0</v>
      </c>
      <c r="JR159">
        <v>0</v>
      </c>
      <c r="JS159">
        <v>0</v>
      </c>
      <c r="JT159">
        <v>0</v>
      </c>
      <c r="JU159">
        <v>0</v>
      </c>
      <c r="JV159">
        <v>0</v>
      </c>
      <c r="JW159">
        <v>0</v>
      </c>
      <c r="JX159">
        <v>0</v>
      </c>
      <c r="JY159">
        <v>0</v>
      </c>
      <c r="JZ159">
        <v>0</v>
      </c>
      <c r="KA159">
        <v>0</v>
      </c>
      <c r="KB159">
        <v>0</v>
      </c>
      <c r="KC159">
        <v>0</v>
      </c>
      <c r="KD159">
        <v>0</v>
      </c>
      <c r="KE159">
        <v>0</v>
      </c>
      <c r="KF159">
        <v>0</v>
      </c>
      <c r="KG159">
        <v>0</v>
      </c>
      <c r="KH159">
        <v>0</v>
      </c>
      <c r="KI159">
        <v>0</v>
      </c>
      <c r="KJ159">
        <v>0</v>
      </c>
      <c r="KK159">
        <v>0</v>
      </c>
      <c r="KL159">
        <v>0</v>
      </c>
      <c r="KM159">
        <v>0</v>
      </c>
      <c r="KN159">
        <v>0</v>
      </c>
      <c r="KO159">
        <v>0</v>
      </c>
      <c r="KP159">
        <v>0</v>
      </c>
      <c r="KQ159">
        <v>0</v>
      </c>
      <c r="KR159">
        <v>0</v>
      </c>
      <c r="KS159">
        <v>0</v>
      </c>
      <c r="KT159">
        <v>0</v>
      </c>
      <c r="KU159">
        <v>0</v>
      </c>
      <c r="KV159">
        <v>0</v>
      </c>
      <c r="KW159">
        <v>0</v>
      </c>
      <c r="KX159">
        <v>0</v>
      </c>
      <c r="KY159">
        <v>0</v>
      </c>
      <c r="KZ159">
        <v>0</v>
      </c>
      <c r="LA159">
        <v>0</v>
      </c>
      <c r="LB159">
        <v>0</v>
      </c>
      <c r="LC159">
        <v>0</v>
      </c>
      <c r="LD159">
        <v>0</v>
      </c>
      <c r="LE159">
        <v>0</v>
      </c>
      <c r="LF159">
        <v>0</v>
      </c>
      <c r="LG159">
        <v>0</v>
      </c>
      <c r="LH159">
        <v>0</v>
      </c>
      <c r="LI159">
        <v>1</v>
      </c>
      <c r="LJ159">
        <v>0.46805100182149195</v>
      </c>
      <c r="LK159">
        <v>0</v>
      </c>
      <c r="LL159">
        <v>0</v>
      </c>
      <c r="LM159">
        <v>1</v>
      </c>
      <c r="LN159">
        <v>0.95</v>
      </c>
      <c r="LO159">
        <v>0</v>
      </c>
      <c r="LP159">
        <v>1</v>
      </c>
      <c r="LQ159">
        <v>0.78</v>
      </c>
      <c r="LR159">
        <v>0</v>
      </c>
      <c r="LS159">
        <v>0.12877263581488935</v>
      </c>
      <c r="LT159">
        <v>0</v>
      </c>
    </row>
    <row r="160" spans="1:332" ht="15" customHeight="1">
      <c r="A160" t="str">
        <v>CDM AMS II.G</v>
      </c>
      <c r="B160" t="str">
        <v>AMS II.G. ver. 12</v>
      </c>
      <c r="C160">
        <v>9956</v>
      </c>
      <c r="D160" t="str">
        <v>PoA 9956 CPA34</v>
      </c>
      <c r="E160" t="str">
        <v>MR1</v>
      </c>
      <c r="F160" t="str">
        <v>Domestic (2020)</v>
      </c>
      <c r="G160">
        <v>4</v>
      </c>
      <c r="H160" t="str">
        <v>firewood</v>
      </c>
      <c r="I160">
        <v>4</v>
      </c>
      <c r="J160">
        <v>8.8888888888888892E-2</v>
      </c>
      <c r="K160">
        <v>0</v>
      </c>
      <c r="L160" t="str">
        <v>cdm_imp_firewood</v>
      </c>
      <c r="M160">
        <v>1</v>
      </c>
      <c r="N160" t="str">
        <v>Sub-Saharan Africa</v>
      </c>
      <c r="O160" t="str">
        <v>Uganda</v>
      </c>
      <c r="P160" t="str">
        <v>Uganda tot</v>
      </c>
      <c r="Q160">
        <v>4.9000000000000004</v>
      </c>
      <c r="R160">
        <v>0.82</v>
      </c>
      <c r="S160">
        <v>0</v>
      </c>
      <c r="T160">
        <v>0.35</v>
      </c>
      <c r="U160">
        <v>45</v>
      </c>
      <c r="V160">
        <v>0</v>
      </c>
      <c r="W160">
        <v>25</v>
      </c>
      <c r="X160">
        <v>0</v>
      </c>
      <c r="Y160">
        <v>1125</v>
      </c>
      <c r="Z160">
        <v>1</v>
      </c>
      <c r="AA160">
        <v>0</v>
      </c>
      <c r="AB160">
        <v>0</v>
      </c>
      <c r="AC160">
        <v>0</v>
      </c>
      <c r="AD160">
        <v>0</v>
      </c>
      <c r="AE160">
        <v>0</v>
      </c>
      <c r="AF160">
        <v>0</v>
      </c>
      <c r="AG160">
        <v>0</v>
      </c>
      <c r="AH160">
        <v>0</v>
      </c>
      <c r="AI160">
        <v>0</v>
      </c>
      <c r="AJ160">
        <v>0</v>
      </c>
      <c r="AK160">
        <v>0</v>
      </c>
      <c r="AL160">
        <v>0</v>
      </c>
      <c r="AM160">
        <v>0</v>
      </c>
      <c r="AN160">
        <v>13.616438356164384</v>
      </c>
      <c r="AO160">
        <v>0</v>
      </c>
      <c r="AP160">
        <v>0</v>
      </c>
      <c r="AQ160">
        <v>0</v>
      </c>
      <c r="AR160">
        <v>0</v>
      </c>
      <c r="AS160">
        <v>0</v>
      </c>
      <c r="AT160">
        <v>0</v>
      </c>
      <c r="AU160">
        <v>0</v>
      </c>
      <c r="AV160">
        <v>0</v>
      </c>
      <c r="AW160">
        <v>0</v>
      </c>
      <c r="AX160">
        <v>0</v>
      </c>
      <c r="AY160">
        <v>0</v>
      </c>
      <c r="AZ160">
        <v>0</v>
      </c>
      <c r="BA160">
        <v>0</v>
      </c>
      <c r="BB160">
        <v>0</v>
      </c>
      <c r="BC160">
        <v>0</v>
      </c>
      <c r="BD160">
        <v>0.1143</v>
      </c>
      <c r="BE160">
        <v>0</v>
      </c>
      <c r="BF160">
        <v>0</v>
      </c>
      <c r="BG160">
        <v>0</v>
      </c>
      <c r="BH160">
        <v>0</v>
      </c>
      <c r="BI160">
        <v>0</v>
      </c>
      <c r="BJ160">
        <v>0</v>
      </c>
      <c r="BK160">
        <v>0</v>
      </c>
      <c r="BL160">
        <v>0</v>
      </c>
      <c r="BM160">
        <v>0</v>
      </c>
      <c r="BN160">
        <v>0</v>
      </c>
      <c r="BO160">
        <v>0</v>
      </c>
      <c r="BP160">
        <v>0</v>
      </c>
      <c r="BQ160">
        <v>0</v>
      </c>
      <c r="BR160">
        <v>1.4999999999999999E-2</v>
      </c>
      <c r="BS160">
        <v>0</v>
      </c>
      <c r="BT160">
        <v>0</v>
      </c>
      <c r="BU160">
        <v>0</v>
      </c>
      <c r="BV160">
        <v>0</v>
      </c>
      <c r="BW160">
        <v>0</v>
      </c>
      <c r="BX160">
        <v>81.599999999999994</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1</v>
      </c>
      <c r="FS160">
        <v>0</v>
      </c>
      <c r="FT160">
        <v>0</v>
      </c>
      <c r="FU160">
        <v>0</v>
      </c>
      <c r="FV160">
        <v>0</v>
      </c>
      <c r="FW160">
        <v>0</v>
      </c>
      <c r="FX160">
        <v>0</v>
      </c>
      <c r="FY160">
        <v>4.3256223015830715</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0.35980000000000001</v>
      </c>
      <c r="GV160">
        <v>0</v>
      </c>
      <c r="GW160">
        <v>0</v>
      </c>
      <c r="GX160">
        <v>0</v>
      </c>
      <c r="GY160">
        <v>0</v>
      </c>
      <c r="GZ160">
        <v>0</v>
      </c>
      <c r="HA160">
        <v>0</v>
      </c>
      <c r="HB160">
        <v>0</v>
      </c>
      <c r="HC160">
        <v>0</v>
      </c>
      <c r="HD160">
        <v>0</v>
      </c>
      <c r="HE160">
        <v>0</v>
      </c>
      <c r="HF160">
        <v>0</v>
      </c>
      <c r="HG160">
        <v>0</v>
      </c>
      <c r="HH160">
        <v>0</v>
      </c>
      <c r="HI160">
        <v>1.4999999999999999E-2</v>
      </c>
      <c r="HJ160">
        <v>0</v>
      </c>
      <c r="HK160">
        <v>0</v>
      </c>
      <c r="HL160">
        <v>0</v>
      </c>
      <c r="HM160">
        <v>0</v>
      </c>
      <c r="HN160">
        <v>0</v>
      </c>
      <c r="HO160">
        <v>81.599999999999994</v>
      </c>
      <c r="HP160">
        <v>0</v>
      </c>
      <c r="HQ160">
        <v>0</v>
      </c>
      <c r="HR160">
        <v>0</v>
      </c>
      <c r="HS160">
        <v>0</v>
      </c>
      <c r="HT160">
        <v>0</v>
      </c>
      <c r="HU160">
        <v>0</v>
      </c>
      <c r="HV160">
        <v>0</v>
      </c>
      <c r="HW160">
        <v>0</v>
      </c>
      <c r="HX160">
        <v>0</v>
      </c>
      <c r="HY160">
        <v>0</v>
      </c>
      <c r="HZ160">
        <v>0</v>
      </c>
      <c r="IA160">
        <v>0</v>
      </c>
      <c r="IB160">
        <v>0</v>
      </c>
      <c r="IC160">
        <v>0</v>
      </c>
      <c r="ID160">
        <v>0</v>
      </c>
      <c r="IE160">
        <v>0</v>
      </c>
      <c r="IF160">
        <v>0</v>
      </c>
      <c r="IG160">
        <v>0</v>
      </c>
      <c r="IH160">
        <v>0</v>
      </c>
      <c r="II160">
        <v>0</v>
      </c>
      <c r="IJ160">
        <v>0</v>
      </c>
      <c r="IK160">
        <v>0</v>
      </c>
      <c r="IL160">
        <v>0</v>
      </c>
      <c r="IM160">
        <v>0</v>
      </c>
      <c r="IN160">
        <v>0</v>
      </c>
      <c r="IO160">
        <v>0</v>
      </c>
      <c r="IP160">
        <v>0</v>
      </c>
      <c r="IQ160">
        <v>0</v>
      </c>
      <c r="IR160">
        <v>0</v>
      </c>
      <c r="IS160">
        <v>0</v>
      </c>
      <c r="IT160">
        <v>0</v>
      </c>
      <c r="IU160">
        <v>0</v>
      </c>
      <c r="IV160">
        <v>0</v>
      </c>
      <c r="IW160">
        <v>0</v>
      </c>
      <c r="IX160">
        <v>0</v>
      </c>
      <c r="IY160">
        <v>0</v>
      </c>
      <c r="IZ160">
        <v>0</v>
      </c>
      <c r="JA160">
        <v>0</v>
      </c>
      <c r="JB160">
        <v>0</v>
      </c>
      <c r="JC160">
        <v>0</v>
      </c>
      <c r="JD160">
        <v>0</v>
      </c>
      <c r="JE160">
        <v>0</v>
      </c>
      <c r="JF160">
        <v>0</v>
      </c>
      <c r="JG160">
        <v>0</v>
      </c>
      <c r="JH160">
        <v>0</v>
      </c>
      <c r="JI160">
        <v>0</v>
      </c>
      <c r="JJ160">
        <v>0</v>
      </c>
      <c r="JK160">
        <v>0</v>
      </c>
      <c r="JL160">
        <v>0</v>
      </c>
      <c r="JM160">
        <v>0</v>
      </c>
      <c r="JN160">
        <v>0</v>
      </c>
      <c r="JO160">
        <v>0</v>
      </c>
      <c r="JP160">
        <v>0</v>
      </c>
      <c r="JQ160">
        <v>0</v>
      </c>
      <c r="JR160">
        <v>0</v>
      </c>
      <c r="JS160">
        <v>0</v>
      </c>
      <c r="JT160">
        <v>0</v>
      </c>
      <c r="JU160">
        <v>0</v>
      </c>
      <c r="JV160">
        <v>0</v>
      </c>
      <c r="JW160">
        <v>0</v>
      </c>
      <c r="JX160">
        <v>0</v>
      </c>
      <c r="JY160">
        <v>0</v>
      </c>
      <c r="JZ160">
        <v>0</v>
      </c>
      <c r="KA160">
        <v>0</v>
      </c>
      <c r="KB160">
        <v>0</v>
      </c>
      <c r="KC160">
        <v>0</v>
      </c>
      <c r="KD160">
        <v>0</v>
      </c>
      <c r="KE160">
        <v>0</v>
      </c>
      <c r="KF160">
        <v>0</v>
      </c>
      <c r="KG160">
        <v>0</v>
      </c>
      <c r="KH160">
        <v>0</v>
      </c>
      <c r="KI160">
        <v>0</v>
      </c>
      <c r="KJ160">
        <v>0</v>
      </c>
      <c r="KK160">
        <v>0</v>
      </c>
      <c r="KL160">
        <v>0</v>
      </c>
      <c r="KM160">
        <v>0</v>
      </c>
      <c r="KN160">
        <v>0</v>
      </c>
      <c r="KO160">
        <v>0</v>
      </c>
      <c r="KP160">
        <v>0</v>
      </c>
      <c r="KQ160">
        <v>0</v>
      </c>
      <c r="KR160">
        <v>0</v>
      </c>
      <c r="KS160">
        <v>0</v>
      </c>
      <c r="KT160">
        <v>0</v>
      </c>
      <c r="KU160">
        <v>0</v>
      </c>
      <c r="KV160">
        <v>0</v>
      </c>
      <c r="KW160">
        <v>0</v>
      </c>
      <c r="KX160">
        <v>0</v>
      </c>
      <c r="KY160">
        <v>0</v>
      </c>
      <c r="KZ160">
        <v>0</v>
      </c>
      <c r="LA160">
        <v>0</v>
      </c>
      <c r="LB160">
        <v>0</v>
      </c>
      <c r="LC160">
        <v>0</v>
      </c>
      <c r="LD160">
        <v>0</v>
      </c>
      <c r="LE160">
        <v>0</v>
      </c>
      <c r="LF160">
        <v>0</v>
      </c>
      <c r="LG160">
        <v>0</v>
      </c>
      <c r="LH160">
        <v>0</v>
      </c>
      <c r="LI160">
        <v>1</v>
      </c>
      <c r="LJ160">
        <v>0.46805100182149195</v>
      </c>
      <c r="LK160">
        <v>0</v>
      </c>
      <c r="LL160">
        <v>0</v>
      </c>
      <c r="LM160">
        <v>1</v>
      </c>
      <c r="LN160">
        <v>0.95</v>
      </c>
      <c r="LO160">
        <v>0</v>
      </c>
      <c r="LP160">
        <v>1</v>
      </c>
      <c r="LQ160">
        <v>0.78</v>
      </c>
      <c r="LR160">
        <v>0</v>
      </c>
      <c r="LS160">
        <v>0.12877263581488935</v>
      </c>
      <c r="LT160">
        <v>0</v>
      </c>
    </row>
    <row r="161" spans="1:332" ht="15" customHeight="1">
      <c r="A161" t="str">
        <v>CDM AMS II.G</v>
      </c>
      <c r="B161" t="str">
        <v>AMS II.G. ver. 12</v>
      </c>
      <c r="C161">
        <v>9956</v>
      </c>
      <c r="D161" t="str">
        <v>PoA 9956 CPA33</v>
      </c>
      <c r="E161" t="str">
        <v>MR1</v>
      </c>
      <c r="F161" t="str">
        <v>Domestic (2020)</v>
      </c>
      <c r="G161">
        <v>12</v>
      </c>
      <c r="H161" t="str">
        <v>firewood</v>
      </c>
      <c r="I161">
        <v>12</v>
      </c>
      <c r="J161">
        <v>1.2E-2</v>
      </c>
      <c r="K161">
        <v>0</v>
      </c>
      <c r="L161" t="str">
        <v>cdm_imp_firewood</v>
      </c>
      <c r="M161">
        <v>1</v>
      </c>
      <c r="N161" t="str">
        <v>Sub-Saharan Africa</v>
      </c>
      <c r="O161" t="str">
        <v>Uganda</v>
      </c>
      <c r="P161" t="str">
        <v>Uganda tot</v>
      </c>
      <c r="Q161">
        <v>4.9000000000000004</v>
      </c>
      <c r="R161">
        <v>0.82</v>
      </c>
      <c r="S161">
        <v>0</v>
      </c>
      <c r="T161">
        <v>0.35</v>
      </c>
      <c r="U161">
        <v>1000</v>
      </c>
      <c r="V161">
        <v>0</v>
      </c>
      <c r="W161">
        <v>25</v>
      </c>
      <c r="X161">
        <v>0</v>
      </c>
      <c r="Y161">
        <v>25000</v>
      </c>
      <c r="Z161">
        <v>1</v>
      </c>
      <c r="AA161">
        <v>0</v>
      </c>
      <c r="AB161">
        <v>0</v>
      </c>
      <c r="AC161">
        <v>0</v>
      </c>
      <c r="AD161">
        <v>0</v>
      </c>
      <c r="AE161">
        <v>0</v>
      </c>
      <c r="AF161">
        <v>0</v>
      </c>
      <c r="AG161">
        <v>0</v>
      </c>
      <c r="AH161">
        <v>0</v>
      </c>
      <c r="AI161">
        <v>0</v>
      </c>
      <c r="AJ161">
        <v>0</v>
      </c>
      <c r="AK161">
        <v>0</v>
      </c>
      <c r="AL161">
        <v>0</v>
      </c>
      <c r="AM161">
        <v>0</v>
      </c>
      <c r="AN161">
        <v>13.616438356164384</v>
      </c>
      <c r="AO161">
        <v>0</v>
      </c>
      <c r="AP161">
        <v>0</v>
      </c>
      <c r="AQ161">
        <v>0</v>
      </c>
      <c r="AR161">
        <v>0</v>
      </c>
      <c r="AS161">
        <v>0</v>
      </c>
      <c r="AT161">
        <v>0</v>
      </c>
      <c r="AU161">
        <v>0</v>
      </c>
      <c r="AV161">
        <v>0</v>
      </c>
      <c r="AW161">
        <v>0</v>
      </c>
      <c r="AX161">
        <v>0</v>
      </c>
      <c r="AY161">
        <v>0</v>
      </c>
      <c r="AZ161">
        <v>0</v>
      </c>
      <c r="BA161">
        <v>0</v>
      </c>
      <c r="BB161">
        <v>0</v>
      </c>
      <c r="BC161">
        <v>0</v>
      </c>
      <c r="BD161">
        <v>0.1143</v>
      </c>
      <c r="BE161">
        <v>0</v>
      </c>
      <c r="BF161">
        <v>0</v>
      </c>
      <c r="BG161">
        <v>0</v>
      </c>
      <c r="BH161">
        <v>0</v>
      </c>
      <c r="BI161">
        <v>0</v>
      </c>
      <c r="BJ161">
        <v>0</v>
      </c>
      <c r="BK161">
        <v>0</v>
      </c>
      <c r="BL161">
        <v>0</v>
      </c>
      <c r="BM161">
        <v>0</v>
      </c>
      <c r="BN161">
        <v>0</v>
      </c>
      <c r="BO161">
        <v>0</v>
      </c>
      <c r="BP161">
        <v>0</v>
      </c>
      <c r="BQ161">
        <v>0</v>
      </c>
      <c r="BR161">
        <v>1.4999999999999999E-2</v>
      </c>
      <c r="BS161">
        <v>0</v>
      </c>
      <c r="BT161">
        <v>0</v>
      </c>
      <c r="BU161">
        <v>0</v>
      </c>
      <c r="BV161">
        <v>0</v>
      </c>
      <c r="BW161">
        <v>0</v>
      </c>
      <c r="BX161">
        <v>81.599999999999994</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1</v>
      </c>
      <c r="FS161">
        <v>0</v>
      </c>
      <c r="FT161">
        <v>0</v>
      </c>
      <c r="FU161">
        <v>0</v>
      </c>
      <c r="FV161">
        <v>0</v>
      </c>
      <c r="FW161">
        <v>0</v>
      </c>
      <c r="FX161">
        <v>0</v>
      </c>
      <c r="FY161">
        <v>4.3256223015830715</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c r="GS161">
        <v>0</v>
      </c>
      <c r="GT161">
        <v>0</v>
      </c>
      <c r="GU161">
        <v>0.35980000000000001</v>
      </c>
      <c r="GV161">
        <v>0</v>
      </c>
      <c r="GW161">
        <v>0</v>
      </c>
      <c r="GX161">
        <v>0</v>
      </c>
      <c r="GY161">
        <v>0</v>
      </c>
      <c r="GZ161">
        <v>0</v>
      </c>
      <c r="HA161">
        <v>0</v>
      </c>
      <c r="HB161">
        <v>0</v>
      </c>
      <c r="HC161">
        <v>0</v>
      </c>
      <c r="HD161">
        <v>0</v>
      </c>
      <c r="HE161">
        <v>0</v>
      </c>
      <c r="HF161">
        <v>0</v>
      </c>
      <c r="HG161">
        <v>0</v>
      </c>
      <c r="HH161">
        <v>0</v>
      </c>
      <c r="HI161">
        <v>1.4999999999999999E-2</v>
      </c>
      <c r="HJ161">
        <v>0</v>
      </c>
      <c r="HK161">
        <v>0</v>
      </c>
      <c r="HL161">
        <v>0</v>
      </c>
      <c r="HM161">
        <v>0</v>
      </c>
      <c r="HN161">
        <v>0</v>
      </c>
      <c r="HO161">
        <v>81.599999999999994</v>
      </c>
      <c r="HP161">
        <v>0</v>
      </c>
      <c r="HQ161">
        <v>0</v>
      </c>
      <c r="HR161">
        <v>0</v>
      </c>
      <c r="HS161">
        <v>0</v>
      </c>
      <c r="HT161">
        <v>0</v>
      </c>
      <c r="HU161">
        <v>0</v>
      </c>
      <c r="HV161">
        <v>0</v>
      </c>
      <c r="HW161">
        <v>0</v>
      </c>
      <c r="HX161">
        <v>0</v>
      </c>
      <c r="HY161">
        <v>0</v>
      </c>
      <c r="HZ161">
        <v>0</v>
      </c>
      <c r="IA161">
        <v>0</v>
      </c>
      <c r="IB161">
        <v>0</v>
      </c>
      <c r="IC161">
        <v>0</v>
      </c>
      <c r="ID161">
        <v>0</v>
      </c>
      <c r="IE161">
        <v>0</v>
      </c>
      <c r="IF161">
        <v>0</v>
      </c>
      <c r="IG161">
        <v>0</v>
      </c>
      <c r="IH161">
        <v>0</v>
      </c>
      <c r="II161">
        <v>0</v>
      </c>
      <c r="IJ161">
        <v>0</v>
      </c>
      <c r="IK161">
        <v>0</v>
      </c>
      <c r="IL161">
        <v>0</v>
      </c>
      <c r="IM161">
        <v>0</v>
      </c>
      <c r="IN161">
        <v>0</v>
      </c>
      <c r="IO161">
        <v>0</v>
      </c>
      <c r="IP161">
        <v>0</v>
      </c>
      <c r="IQ161">
        <v>0</v>
      </c>
      <c r="IR161">
        <v>0</v>
      </c>
      <c r="IS161">
        <v>0</v>
      </c>
      <c r="IT161">
        <v>0</v>
      </c>
      <c r="IU161">
        <v>0</v>
      </c>
      <c r="IV161">
        <v>0</v>
      </c>
      <c r="IW161">
        <v>0</v>
      </c>
      <c r="IX161">
        <v>0</v>
      </c>
      <c r="IY161">
        <v>0</v>
      </c>
      <c r="IZ161">
        <v>0</v>
      </c>
      <c r="JA161">
        <v>0</v>
      </c>
      <c r="JB161">
        <v>0</v>
      </c>
      <c r="JC161">
        <v>0</v>
      </c>
      <c r="JD161">
        <v>0</v>
      </c>
      <c r="JE161">
        <v>0</v>
      </c>
      <c r="JF161">
        <v>0</v>
      </c>
      <c r="JG161">
        <v>0</v>
      </c>
      <c r="JH161">
        <v>0</v>
      </c>
      <c r="JI161">
        <v>0</v>
      </c>
      <c r="JJ161">
        <v>0</v>
      </c>
      <c r="JK161">
        <v>0</v>
      </c>
      <c r="JL161">
        <v>0</v>
      </c>
      <c r="JM161">
        <v>0</v>
      </c>
      <c r="JN161">
        <v>0</v>
      </c>
      <c r="JO161">
        <v>0</v>
      </c>
      <c r="JP161">
        <v>0</v>
      </c>
      <c r="JQ161">
        <v>0</v>
      </c>
      <c r="JR161">
        <v>0</v>
      </c>
      <c r="JS161">
        <v>0</v>
      </c>
      <c r="JT161">
        <v>0</v>
      </c>
      <c r="JU161">
        <v>0</v>
      </c>
      <c r="JV161">
        <v>0</v>
      </c>
      <c r="JW161">
        <v>0</v>
      </c>
      <c r="JX161">
        <v>0</v>
      </c>
      <c r="JY161">
        <v>0</v>
      </c>
      <c r="JZ161">
        <v>0</v>
      </c>
      <c r="KA161">
        <v>0</v>
      </c>
      <c r="KB161">
        <v>0</v>
      </c>
      <c r="KC161">
        <v>0</v>
      </c>
      <c r="KD161">
        <v>0</v>
      </c>
      <c r="KE161">
        <v>0</v>
      </c>
      <c r="KF161">
        <v>0</v>
      </c>
      <c r="KG161">
        <v>0</v>
      </c>
      <c r="KH161">
        <v>0</v>
      </c>
      <c r="KI161">
        <v>0</v>
      </c>
      <c r="KJ161">
        <v>0</v>
      </c>
      <c r="KK161">
        <v>0</v>
      </c>
      <c r="KL161">
        <v>0</v>
      </c>
      <c r="KM161">
        <v>0</v>
      </c>
      <c r="KN161">
        <v>0</v>
      </c>
      <c r="KO161">
        <v>0</v>
      </c>
      <c r="KP161">
        <v>0</v>
      </c>
      <c r="KQ161">
        <v>0</v>
      </c>
      <c r="KR161">
        <v>0</v>
      </c>
      <c r="KS161">
        <v>0</v>
      </c>
      <c r="KT161">
        <v>0</v>
      </c>
      <c r="KU161">
        <v>0</v>
      </c>
      <c r="KV161">
        <v>0</v>
      </c>
      <c r="KW161">
        <v>0</v>
      </c>
      <c r="KX161">
        <v>0</v>
      </c>
      <c r="KY161">
        <v>0</v>
      </c>
      <c r="KZ161">
        <v>0</v>
      </c>
      <c r="LA161">
        <v>0</v>
      </c>
      <c r="LB161">
        <v>0</v>
      </c>
      <c r="LC161">
        <v>0</v>
      </c>
      <c r="LD161">
        <v>0</v>
      </c>
      <c r="LE161">
        <v>0</v>
      </c>
      <c r="LF161">
        <v>0</v>
      </c>
      <c r="LG161">
        <v>0</v>
      </c>
      <c r="LH161">
        <v>0</v>
      </c>
      <c r="LI161">
        <v>1</v>
      </c>
      <c r="LJ161">
        <v>6.3067213114753995E-2</v>
      </c>
      <c r="LK161">
        <v>0</v>
      </c>
      <c r="LL161">
        <v>0</v>
      </c>
      <c r="LM161">
        <v>1</v>
      </c>
      <c r="LN161">
        <v>0.95</v>
      </c>
      <c r="LO161">
        <v>0</v>
      </c>
      <c r="LP161">
        <v>1</v>
      </c>
      <c r="LQ161">
        <v>0.78</v>
      </c>
      <c r="LR161">
        <v>0</v>
      </c>
      <c r="LS161">
        <v>0.12877263581488935</v>
      </c>
      <c r="LT161">
        <v>0</v>
      </c>
    </row>
    <row r="162" spans="1:332" ht="15" customHeight="1">
      <c r="A162" t="str">
        <v>CDM AMS II.G</v>
      </c>
      <c r="B162" t="str">
        <v>AMS II.G. ver. 12</v>
      </c>
      <c r="C162">
        <v>9956</v>
      </c>
      <c r="D162" t="str">
        <v>PoA 9956 CPA32</v>
      </c>
      <c r="E162" t="str">
        <v>MR1</v>
      </c>
      <c r="F162" t="str">
        <v>Domestic (2020)</v>
      </c>
      <c r="G162">
        <v>24</v>
      </c>
      <c r="H162" t="str">
        <v>firewood</v>
      </c>
      <c r="I162">
        <v>24</v>
      </c>
      <c r="J162">
        <v>2.4E-2</v>
      </c>
      <c r="K162">
        <v>0</v>
      </c>
      <c r="L162" t="str">
        <v>cdm_imp_firewood</v>
      </c>
      <c r="M162">
        <v>1</v>
      </c>
      <c r="N162" t="str">
        <v>Sub-Saharan Africa</v>
      </c>
      <c r="O162" t="str">
        <v>Uganda</v>
      </c>
      <c r="P162" t="str">
        <v>Uganda tot</v>
      </c>
      <c r="Q162">
        <v>4.9000000000000004</v>
      </c>
      <c r="R162">
        <v>0.82</v>
      </c>
      <c r="S162">
        <v>0</v>
      </c>
      <c r="T162">
        <v>0.35</v>
      </c>
      <c r="U162">
        <v>1000</v>
      </c>
      <c r="V162">
        <v>0</v>
      </c>
      <c r="W162">
        <v>25</v>
      </c>
      <c r="X162">
        <v>0</v>
      </c>
      <c r="Y162">
        <v>25000</v>
      </c>
      <c r="Z162">
        <v>1</v>
      </c>
      <c r="AA162">
        <v>0</v>
      </c>
      <c r="AB162">
        <v>0</v>
      </c>
      <c r="AC162">
        <v>0</v>
      </c>
      <c r="AD162">
        <v>0</v>
      </c>
      <c r="AE162">
        <v>0</v>
      </c>
      <c r="AF162">
        <v>0</v>
      </c>
      <c r="AG162">
        <v>0</v>
      </c>
      <c r="AH162">
        <v>0</v>
      </c>
      <c r="AI162">
        <v>0</v>
      </c>
      <c r="AJ162">
        <v>0</v>
      </c>
      <c r="AK162">
        <v>0</v>
      </c>
      <c r="AL162">
        <v>0</v>
      </c>
      <c r="AM162">
        <v>0</v>
      </c>
      <c r="AN162">
        <v>13.616438356164384</v>
      </c>
      <c r="AO162">
        <v>0</v>
      </c>
      <c r="AP162">
        <v>0</v>
      </c>
      <c r="AQ162">
        <v>0</v>
      </c>
      <c r="AR162">
        <v>0</v>
      </c>
      <c r="AS162">
        <v>0</v>
      </c>
      <c r="AT162">
        <v>0</v>
      </c>
      <c r="AU162">
        <v>0</v>
      </c>
      <c r="AV162">
        <v>0</v>
      </c>
      <c r="AW162">
        <v>0</v>
      </c>
      <c r="AX162">
        <v>0</v>
      </c>
      <c r="AY162">
        <v>0</v>
      </c>
      <c r="AZ162">
        <v>0</v>
      </c>
      <c r="BA162">
        <v>0</v>
      </c>
      <c r="BB162">
        <v>0</v>
      </c>
      <c r="BC162">
        <v>0</v>
      </c>
      <c r="BD162">
        <v>0.1143</v>
      </c>
      <c r="BE162">
        <v>0</v>
      </c>
      <c r="BF162">
        <v>0</v>
      </c>
      <c r="BG162">
        <v>0</v>
      </c>
      <c r="BH162">
        <v>0</v>
      </c>
      <c r="BI162">
        <v>0</v>
      </c>
      <c r="BJ162">
        <v>0</v>
      </c>
      <c r="BK162">
        <v>0</v>
      </c>
      <c r="BL162">
        <v>0</v>
      </c>
      <c r="BM162">
        <v>0</v>
      </c>
      <c r="BN162">
        <v>0</v>
      </c>
      <c r="BO162">
        <v>0</v>
      </c>
      <c r="BP162">
        <v>0</v>
      </c>
      <c r="BQ162">
        <v>0</v>
      </c>
      <c r="BR162">
        <v>1.4999999999999999E-2</v>
      </c>
      <c r="BS162">
        <v>0</v>
      </c>
      <c r="BT162">
        <v>0</v>
      </c>
      <c r="BU162">
        <v>0</v>
      </c>
      <c r="BV162">
        <v>0</v>
      </c>
      <c r="BW162">
        <v>0</v>
      </c>
      <c r="BX162">
        <v>81.599999999999994</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1</v>
      </c>
      <c r="FS162">
        <v>0</v>
      </c>
      <c r="FT162">
        <v>0</v>
      </c>
      <c r="FU162">
        <v>0</v>
      </c>
      <c r="FV162">
        <v>0</v>
      </c>
      <c r="FW162">
        <v>0</v>
      </c>
      <c r="FX162">
        <v>0</v>
      </c>
      <c r="FY162">
        <v>4.3256223015830715</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0.35980000000000001</v>
      </c>
      <c r="GV162">
        <v>0</v>
      </c>
      <c r="GW162">
        <v>0</v>
      </c>
      <c r="GX162">
        <v>0</v>
      </c>
      <c r="GY162">
        <v>0</v>
      </c>
      <c r="GZ162">
        <v>0</v>
      </c>
      <c r="HA162">
        <v>0</v>
      </c>
      <c r="HB162">
        <v>0</v>
      </c>
      <c r="HC162">
        <v>0</v>
      </c>
      <c r="HD162">
        <v>0</v>
      </c>
      <c r="HE162">
        <v>0</v>
      </c>
      <c r="HF162">
        <v>0</v>
      </c>
      <c r="HG162">
        <v>0</v>
      </c>
      <c r="HH162">
        <v>0</v>
      </c>
      <c r="HI162">
        <v>1.4999999999999999E-2</v>
      </c>
      <c r="HJ162">
        <v>0</v>
      </c>
      <c r="HK162">
        <v>0</v>
      </c>
      <c r="HL162">
        <v>0</v>
      </c>
      <c r="HM162">
        <v>0</v>
      </c>
      <c r="HN162">
        <v>0</v>
      </c>
      <c r="HO162">
        <v>81.599999999999994</v>
      </c>
      <c r="HP162">
        <v>0</v>
      </c>
      <c r="HQ162">
        <v>0</v>
      </c>
      <c r="HR162">
        <v>0</v>
      </c>
      <c r="HS162">
        <v>0</v>
      </c>
      <c r="HT162">
        <v>0</v>
      </c>
      <c r="HU162">
        <v>0</v>
      </c>
      <c r="HV162">
        <v>0</v>
      </c>
      <c r="HW162">
        <v>0</v>
      </c>
      <c r="HX162">
        <v>0</v>
      </c>
      <c r="HY162">
        <v>0</v>
      </c>
      <c r="HZ162">
        <v>0</v>
      </c>
      <c r="IA162">
        <v>0</v>
      </c>
      <c r="IB162">
        <v>0</v>
      </c>
      <c r="IC162">
        <v>0</v>
      </c>
      <c r="ID162">
        <v>0</v>
      </c>
      <c r="IE162">
        <v>0</v>
      </c>
      <c r="IF162">
        <v>0</v>
      </c>
      <c r="IG162">
        <v>0</v>
      </c>
      <c r="IH162">
        <v>0</v>
      </c>
      <c r="II162">
        <v>0</v>
      </c>
      <c r="IJ162">
        <v>0</v>
      </c>
      <c r="IK162">
        <v>0</v>
      </c>
      <c r="IL162">
        <v>0</v>
      </c>
      <c r="IM162">
        <v>0</v>
      </c>
      <c r="IN162">
        <v>0</v>
      </c>
      <c r="IO162">
        <v>0</v>
      </c>
      <c r="IP162">
        <v>0</v>
      </c>
      <c r="IQ162">
        <v>0</v>
      </c>
      <c r="IR162">
        <v>0</v>
      </c>
      <c r="IS162">
        <v>0</v>
      </c>
      <c r="IT162">
        <v>0</v>
      </c>
      <c r="IU162">
        <v>0</v>
      </c>
      <c r="IV162">
        <v>0</v>
      </c>
      <c r="IW162">
        <v>0</v>
      </c>
      <c r="IX162">
        <v>0</v>
      </c>
      <c r="IY162">
        <v>0</v>
      </c>
      <c r="IZ162">
        <v>0</v>
      </c>
      <c r="JA162">
        <v>0</v>
      </c>
      <c r="JB162">
        <v>0</v>
      </c>
      <c r="JC162">
        <v>0</v>
      </c>
      <c r="JD162">
        <v>0</v>
      </c>
      <c r="JE162">
        <v>0</v>
      </c>
      <c r="JF162">
        <v>0</v>
      </c>
      <c r="JG162">
        <v>0</v>
      </c>
      <c r="JH162">
        <v>0</v>
      </c>
      <c r="JI162">
        <v>0</v>
      </c>
      <c r="JJ162">
        <v>0</v>
      </c>
      <c r="JK162">
        <v>0</v>
      </c>
      <c r="JL162">
        <v>0</v>
      </c>
      <c r="JM162">
        <v>0</v>
      </c>
      <c r="JN162">
        <v>0</v>
      </c>
      <c r="JO162">
        <v>0</v>
      </c>
      <c r="JP162">
        <v>0</v>
      </c>
      <c r="JQ162">
        <v>0</v>
      </c>
      <c r="JR162">
        <v>0</v>
      </c>
      <c r="JS162">
        <v>0</v>
      </c>
      <c r="JT162">
        <v>0</v>
      </c>
      <c r="JU162">
        <v>0</v>
      </c>
      <c r="JV162">
        <v>0</v>
      </c>
      <c r="JW162">
        <v>0</v>
      </c>
      <c r="JX162">
        <v>0</v>
      </c>
      <c r="JY162">
        <v>0</v>
      </c>
      <c r="JZ162">
        <v>0</v>
      </c>
      <c r="KA162">
        <v>0</v>
      </c>
      <c r="KB162">
        <v>0</v>
      </c>
      <c r="KC162">
        <v>0</v>
      </c>
      <c r="KD162">
        <v>0</v>
      </c>
      <c r="KE162">
        <v>0</v>
      </c>
      <c r="KF162">
        <v>0</v>
      </c>
      <c r="KG162">
        <v>0</v>
      </c>
      <c r="KH162">
        <v>0</v>
      </c>
      <c r="KI162">
        <v>0</v>
      </c>
      <c r="KJ162">
        <v>0</v>
      </c>
      <c r="KK162">
        <v>0</v>
      </c>
      <c r="KL162">
        <v>0</v>
      </c>
      <c r="KM162">
        <v>0</v>
      </c>
      <c r="KN162">
        <v>0</v>
      </c>
      <c r="KO162">
        <v>0</v>
      </c>
      <c r="KP162">
        <v>0</v>
      </c>
      <c r="KQ162">
        <v>0</v>
      </c>
      <c r="KR162">
        <v>0</v>
      </c>
      <c r="KS162">
        <v>0</v>
      </c>
      <c r="KT162">
        <v>0</v>
      </c>
      <c r="KU162">
        <v>0</v>
      </c>
      <c r="KV162">
        <v>0</v>
      </c>
      <c r="KW162">
        <v>0</v>
      </c>
      <c r="KX162">
        <v>0</v>
      </c>
      <c r="KY162">
        <v>0</v>
      </c>
      <c r="KZ162">
        <v>0</v>
      </c>
      <c r="LA162">
        <v>0</v>
      </c>
      <c r="LB162">
        <v>0</v>
      </c>
      <c r="LC162">
        <v>0</v>
      </c>
      <c r="LD162">
        <v>0</v>
      </c>
      <c r="LE162">
        <v>0</v>
      </c>
      <c r="LF162">
        <v>0</v>
      </c>
      <c r="LG162">
        <v>0</v>
      </c>
      <c r="LH162">
        <v>0</v>
      </c>
      <c r="LI162">
        <v>1</v>
      </c>
      <c r="LJ162">
        <v>0.1293655737704916</v>
      </c>
      <c r="LK162">
        <v>0</v>
      </c>
      <c r="LL162">
        <v>0</v>
      </c>
      <c r="LM162">
        <v>1</v>
      </c>
      <c r="LN162">
        <v>0.95</v>
      </c>
      <c r="LO162">
        <v>0</v>
      </c>
      <c r="LP162">
        <v>1</v>
      </c>
      <c r="LQ162">
        <v>0.78</v>
      </c>
      <c r="LR162">
        <v>0</v>
      </c>
      <c r="LS162">
        <v>0.12877263581488935</v>
      </c>
      <c r="LT162">
        <v>0</v>
      </c>
    </row>
    <row r="163" spans="1:332" ht="15" customHeight="1">
      <c r="A163" t="str">
        <v>CDM AMS II.G</v>
      </c>
      <c r="B163" t="str">
        <v>AMS II.G. ver. 12</v>
      </c>
      <c r="C163">
        <v>9956</v>
      </c>
      <c r="D163" t="str">
        <v>PoA 9956 CPA31</v>
      </c>
      <c r="E163" t="str">
        <v>MR1</v>
      </c>
      <c r="F163" t="str">
        <v>Domestic (2020)</v>
      </c>
      <c r="G163">
        <v>45</v>
      </c>
      <c r="H163" t="str">
        <v>firewood</v>
      </c>
      <c r="I163">
        <v>45</v>
      </c>
      <c r="J163">
        <v>4.4999999999999998E-2</v>
      </c>
      <c r="K163">
        <v>0</v>
      </c>
      <c r="L163" t="str">
        <v>cdm_imp_firewood</v>
      </c>
      <c r="M163">
        <v>1</v>
      </c>
      <c r="N163" t="str">
        <v>Sub-Saharan Africa</v>
      </c>
      <c r="O163" t="str">
        <v>Uganda</v>
      </c>
      <c r="P163" t="str">
        <v>Uganda tot</v>
      </c>
      <c r="Q163">
        <v>4.9000000000000004</v>
      </c>
      <c r="R163">
        <v>0.82</v>
      </c>
      <c r="S163">
        <v>0</v>
      </c>
      <c r="T163">
        <v>0.35</v>
      </c>
      <c r="U163">
        <v>1000</v>
      </c>
      <c r="V163">
        <v>0</v>
      </c>
      <c r="W163">
        <v>25</v>
      </c>
      <c r="X163">
        <v>0</v>
      </c>
      <c r="Y163">
        <v>25000</v>
      </c>
      <c r="Z163">
        <v>1</v>
      </c>
      <c r="AA163">
        <v>0</v>
      </c>
      <c r="AB163">
        <v>0</v>
      </c>
      <c r="AC163">
        <v>0</v>
      </c>
      <c r="AD163">
        <v>0</v>
      </c>
      <c r="AE163">
        <v>0</v>
      </c>
      <c r="AF163">
        <v>0</v>
      </c>
      <c r="AG163">
        <v>0</v>
      </c>
      <c r="AH163">
        <v>0</v>
      </c>
      <c r="AI163">
        <v>0</v>
      </c>
      <c r="AJ163">
        <v>0</v>
      </c>
      <c r="AK163">
        <v>0</v>
      </c>
      <c r="AL163">
        <v>0</v>
      </c>
      <c r="AM163">
        <v>0</v>
      </c>
      <c r="AN163">
        <v>13.616438356164384</v>
      </c>
      <c r="AO163">
        <v>0</v>
      </c>
      <c r="AP163">
        <v>0</v>
      </c>
      <c r="AQ163">
        <v>0</v>
      </c>
      <c r="AR163">
        <v>0</v>
      </c>
      <c r="AS163">
        <v>0</v>
      </c>
      <c r="AT163">
        <v>0</v>
      </c>
      <c r="AU163">
        <v>0</v>
      </c>
      <c r="AV163">
        <v>0</v>
      </c>
      <c r="AW163">
        <v>0</v>
      </c>
      <c r="AX163">
        <v>0</v>
      </c>
      <c r="AY163">
        <v>0</v>
      </c>
      <c r="AZ163">
        <v>0</v>
      </c>
      <c r="BA163">
        <v>0</v>
      </c>
      <c r="BB163">
        <v>0</v>
      </c>
      <c r="BC163">
        <v>0</v>
      </c>
      <c r="BD163">
        <v>0.1143</v>
      </c>
      <c r="BE163">
        <v>0</v>
      </c>
      <c r="BF163">
        <v>0</v>
      </c>
      <c r="BG163">
        <v>0</v>
      </c>
      <c r="BH163">
        <v>0</v>
      </c>
      <c r="BI163">
        <v>0</v>
      </c>
      <c r="BJ163">
        <v>0</v>
      </c>
      <c r="BK163">
        <v>0</v>
      </c>
      <c r="BL163">
        <v>0</v>
      </c>
      <c r="BM163">
        <v>0</v>
      </c>
      <c r="BN163">
        <v>0</v>
      </c>
      <c r="BO163">
        <v>0</v>
      </c>
      <c r="BP163">
        <v>0</v>
      </c>
      <c r="BQ163">
        <v>0</v>
      </c>
      <c r="BR163">
        <v>1.4999999999999999E-2</v>
      </c>
      <c r="BS163">
        <v>0</v>
      </c>
      <c r="BT163">
        <v>0</v>
      </c>
      <c r="BU163">
        <v>0</v>
      </c>
      <c r="BV163">
        <v>0</v>
      </c>
      <c r="BW163">
        <v>0</v>
      </c>
      <c r="BX163">
        <v>81.599999999999994</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1</v>
      </c>
      <c r="FS163">
        <v>0</v>
      </c>
      <c r="FT163">
        <v>0</v>
      </c>
      <c r="FU163">
        <v>0</v>
      </c>
      <c r="FV163">
        <v>0</v>
      </c>
      <c r="FW163">
        <v>0</v>
      </c>
      <c r="FX163">
        <v>0</v>
      </c>
      <c r="FY163">
        <v>4.3256223015830715</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0.35980000000000001</v>
      </c>
      <c r="GV163">
        <v>0</v>
      </c>
      <c r="GW163">
        <v>0</v>
      </c>
      <c r="GX163">
        <v>0</v>
      </c>
      <c r="GY163">
        <v>0</v>
      </c>
      <c r="GZ163">
        <v>0</v>
      </c>
      <c r="HA163">
        <v>0</v>
      </c>
      <c r="HB163">
        <v>0</v>
      </c>
      <c r="HC163">
        <v>0</v>
      </c>
      <c r="HD163">
        <v>0</v>
      </c>
      <c r="HE163">
        <v>0</v>
      </c>
      <c r="HF163">
        <v>0</v>
      </c>
      <c r="HG163">
        <v>0</v>
      </c>
      <c r="HH163">
        <v>0</v>
      </c>
      <c r="HI163">
        <v>1.4999999999999999E-2</v>
      </c>
      <c r="HJ163">
        <v>0</v>
      </c>
      <c r="HK163">
        <v>0</v>
      </c>
      <c r="HL163">
        <v>0</v>
      </c>
      <c r="HM163">
        <v>0</v>
      </c>
      <c r="HN163">
        <v>0</v>
      </c>
      <c r="HO163">
        <v>81.599999999999994</v>
      </c>
      <c r="HP163">
        <v>0</v>
      </c>
      <c r="HQ163">
        <v>0</v>
      </c>
      <c r="HR163">
        <v>0</v>
      </c>
      <c r="HS163">
        <v>0</v>
      </c>
      <c r="HT163">
        <v>0</v>
      </c>
      <c r="HU163">
        <v>0</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0</v>
      </c>
      <c r="JC163">
        <v>0</v>
      </c>
      <c r="JD163">
        <v>0</v>
      </c>
      <c r="JE163">
        <v>0</v>
      </c>
      <c r="JF163">
        <v>0</v>
      </c>
      <c r="JG163">
        <v>0</v>
      </c>
      <c r="JH163">
        <v>0</v>
      </c>
      <c r="JI163">
        <v>0</v>
      </c>
      <c r="JJ163">
        <v>0</v>
      </c>
      <c r="JK163">
        <v>0</v>
      </c>
      <c r="JL163">
        <v>0</v>
      </c>
      <c r="JM163">
        <v>0</v>
      </c>
      <c r="JN163">
        <v>0</v>
      </c>
      <c r="JO163">
        <v>0</v>
      </c>
      <c r="JP163">
        <v>0</v>
      </c>
      <c r="JQ163">
        <v>0</v>
      </c>
      <c r="JR163">
        <v>0</v>
      </c>
      <c r="JS163">
        <v>0</v>
      </c>
      <c r="JT163">
        <v>0</v>
      </c>
      <c r="JU163">
        <v>0</v>
      </c>
      <c r="JV163">
        <v>0</v>
      </c>
      <c r="JW163">
        <v>0</v>
      </c>
      <c r="JX163">
        <v>0</v>
      </c>
      <c r="JY163">
        <v>0</v>
      </c>
      <c r="JZ163">
        <v>0</v>
      </c>
      <c r="KA163">
        <v>0</v>
      </c>
      <c r="KB163">
        <v>0</v>
      </c>
      <c r="KC163">
        <v>0</v>
      </c>
      <c r="KD163">
        <v>0</v>
      </c>
      <c r="KE163">
        <v>0</v>
      </c>
      <c r="KF163">
        <v>0</v>
      </c>
      <c r="KG163">
        <v>0</v>
      </c>
      <c r="KH163">
        <v>0</v>
      </c>
      <c r="KI163">
        <v>0</v>
      </c>
      <c r="KJ163">
        <v>0</v>
      </c>
      <c r="KK163">
        <v>0</v>
      </c>
      <c r="KL163">
        <v>0</v>
      </c>
      <c r="KM163">
        <v>0</v>
      </c>
      <c r="KN163">
        <v>0</v>
      </c>
      <c r="KO163">
        <v>0</v>
      </c>
      <c r="KP163">
        <v>0</v>
      </c>
      <c r="KQ163">
        <v>0</v>
      </c>
      <c r="KR163">
        <v>0</v>
      </c>
      <c r="KS163">
        <v>0</v>
      </c>
      <c r="KT163">
        <v>0</v>
      </c>
      <c r="KU163">
        <v>0</v>
      </c>
      <c r="KV163">
        <v>0</v>
      </c>
      <c r="KW163">
        <v>0</v>
      </c>
      <c r="KX163">
        <v>0</v>
      </c>
      <c r="KY163">
        <v>0</v>
      </c>
      <c r="KZ163">
        <v>0</v>
      </c>
      <c r="LA163">
        <v>0</v>
      </c>
      <c r="LB163">
        <v>0</v>
      </c>
      <c r="LC163">
        <v>0</v>
      </c>
      <c r="LD163">
        <v>0</v>
      </c>
      <c r="LE163">
        <v>0</v>
      </c>
      <c r="LF163">
        <v>0</v>
      </c>
      <c r="LG163">
        <v>0</v>
      </c>
      <c r="LH163">
        <v>0</v>
      </c>
      <c r="LI163">
        <v>1</v>
      </c>
      <c r="LJ163">
        <v>0.2339590163934428</v>
      </c>
      <c r="LK163">
        <v>0</v>
      </c>
      <c r="LL163">
        <v>0</v>
      </c>
      <c r="LM163">
        <v>1</v>
      </c>
      <c r="LN163">
        <v>0.95</v>
      </c>
      <c r="LO163">
        <v>0</v>
      </c>
      <c r="LP163">
        <v>1</v>
      </c>
      <c r="LQ163">
        <v>0.78</v>
      </c>
      <c r="LR163">
        <v>0</v>
      </c>
      <c r="LS163">
        <v>0.12877263581488935</v>
      </c>
      <c r="LT163">
        <v>0</v>
      </c>
    </row>
    <row r="164" spans="1:332" ht="15" customHeight="1">
      <c r="A164" t="str">
        <v>CDM AMS II.G</v>
      </c>
      <c r="B164" t="str">
        <v>AMS II.G. ver. 12</v>
      </c>
      <c r="C164">
        <v>9956</v>
      </c>
      <c r="D164" t="str">
        <v>PoA 9956 CPA30</v>
      </c>
      <c r="E164" t="str">
        <v>MR1</v>
      </c>
      <c r="F164" t="str">
        <v>Domestic (2020)</v>
      </c>
      <c r="G164">
        <v>67</v>
      </c>
      <c r="H164" t="str">
        <v>firewood</v>
      </c>
      <c r="I164">
        <v>67</v>
      </c>
      <c r="J164">
        <v>6.7000000000000004E-2</v>
      </c>
      <c r="K164">
        <v>0</v>
      </c>
      <c r="L164" t="str">
        <v>cdm_imp_firewood</v>
      </c>
      <c r="M164">
        <v>1</v>
      </c>
      <c r="N164" t="str">
        <v>Sub-Saharan Africa</v>
      </c>
      <c r="O164" t="str">
        <v>Uganda</v>
      </c>
      <c r="P164" t="str">
        <v>Uganda tot</v>
      </c>
      <c r="Q164">
        <v>4.9000000000000004</v>
      </c>
      <c r="R164">
        <v>0.82</v>
      </c>
      <c r="S164">
        <v>0</v>
      </c>
      <c r="T164">
        <v>0.35</v>
      </c>
      <c r="U164">
        <v>1000</v>
      </c>
      <c r="V164">
        <v>0</v>
      </c>
      <c r="W164">
        <v>25</v>
      </c>
      <c r="X164">
        <v>0</v>
      </c>
      <c r="Y164">
        <v>25000</v>
      </c>
      <c r="Z164">
        <v>1</v>
      </c>
      <c r="AA164">
        <v>0</v>
      </c>
      <c r="AB164">
        <v>0</v>
      </c>
      <c r="AC164">
        <v>0</v>
      </c>
      <c r="AD164">
        <v>0</v>
      </c>
      <c r="AE164">
        <v>0</v>
      </c>
      <c r="AF164">
        <v>0</v>
      </c>
      <c r="AG164">
        <v>0</v>
      </c>
      <c r="AH164">
        <v>0</v>
      </c>
      <c r="AI164">
        <v>0</v>
      </c>
      <c r="AJ164">
        <v>0</v>
      </c>
      <c r="AK164">
        <v>0</v>
      </c>
      <c r="AL164">
        <v>0</v>
      </c>
      <c r="AM164">
        <v>0</v>
      </c>
      <c r="AN164">
        <v>13.616438356164384</v>
      </c>
      <c r="AO164">
        <v>0</v>
      </c>
      <c r="AP164">
        <v>0</v>
      </c>
      <c r="AQ164">
        <v>0</v>
      </c>
      <c r="AR164">
        <v>0</v>
      </c>
      <c r="AS164">
        <v>0</v>
      </c>
      <c r="AT164">
        <v>0</v>
      </c>
      <c r="AU164">
        <v>0</v>
      </c>
      <c r="AV164">
        <v>0</v>
      </c>
      <c r="AW164">
        <v>0</v>
      </c>
      <c r="AX164">
        <v>0</v>
      </c>
      <c r="AY164">
        <v>0</v>
      </c>
      <c r="AZ164">
        <v>0</v>
      </c>
      <c r="BA164">
        <v>0</v>
      </c>
      <c r="BB164">
        <v>0</v>
      </c>
      <c r="BC164">
        <v>0</v>
      </c>
      <c r="BD164">
        <v>0.1143</v>
      </c>
      <c r="BE164">
        <v>0</v>
      </c>
      <c r="BF164">
        <v>0</v>
      </c>
      <c r="BG164">
        <v>0</v>
      </c>
      <c r="BH164">
        <v>0</v>
      </c>
      <c r="BI164">
        <v>0</v>
      </c>
      <c r="BJ164">
        <v>0</v>
      </c>
      <c r="BK164">
        <v>0</v>
      </c>
      <c r="BL164">
        <v>0</v>
      </c>
      <c r="BM164">
        <v>0</v>
      </c>
      <c r="BN164">
        <v>0</v>
      </c>
      <c r="BO164">
        <v>0</v>
      </c>
      <c r="BP164">
        <v>0</v>
      </c>
      <c r="BQ164">
        <v>0</v>
      </c>
      <c r="BR164">
        <v>1.4999999999999999E-2</v>
      </c>
      <c r="BS164">
        <v>0</v>
      </c>
      <c r="BT164">
        <v>0</v>
      </c>
      <c r="BU164">
        <v>0</v>
      </c>
      <c r="BV164">
        <v>0</v>
      </c>
      <c r="BW164">
        <v>0</v>
      </c>
      <c r="BX164">
        <v>81.599999999999994</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1</v>
      </c>
      <c r="FS164">
        <v>0</v>
      </c>
      <c r="FT164">
        <v>0</v>
      </c>
      <c r="FU164">
        <v>0</v>
      </c>
      <c r="FV164">
        <v>0</v>
      </c>
      <c r="FW164">
        <v>0</v>
      </c>
      <c r="FX164">
        <v>0</v>
      </c>
      <c r="FY164">
        <v>4.3256223015830715</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0.35980000000000001</v>
      </c>
      <c r="GV164">
        <v>0</v>
      </c>
      <c r="GW164">
        <v>0</v>
      </c>
      <c r="GX164">
        <v>0</v>
      </c>
      <c r="GY164">
        <v>0</v>
      </c>
      <c r="GZ164">
        <v>0</v>
      </c>
      <c r="HA164">
        <v>0</v>
      </c>
      <c r="HB164">
        <v>0</v>
      </c>
      <c r="HC164">
        <v>0</v>
      </c>
      <c r="HD164">
        <v>0</v>
      </c>
      <c r="HE164">
        <v>0</v>
      </c>
      <c r="HF164">
        <v>0</v>
      </c>
      <c r="HG164">
        <v>0</v>
      </c>
      <c r="HH164">
        <v>0</v>
      </c>
      <c r="HI164">
        <v>1.4999999999999999E-2</v>
      </c>
      <c r="HJ164">
        <v>0</v>
      </c>
      <c r="HK164">
        <v>0</v>
      </c>
      <c r="HL164">
        <v>0</v>
      </c>
      <c r="HM164">
        <v>0</v>
      </c>
      <c r="HN164">
        <v>0</v>
      </c>
      <c r="HO164">
        <v>81.599999999999994</v>
      </c>
      <c r="HP164">
        <v>0</v>
      </c>
      <c r="HQ164">
        <v>0</v>
      </c>
      <c r="HR164">
        <v>0</v>
      </c>
      <c r="HS164">
        <v>0</v>
      </c>
      <c r="HT164">
        <v>0</v>
      </c>
      <c r="HU164">
        <v>0</v>
      </c>
      <c r="HV164">
        <v>0</v>
      </c>
      <c r="HW164">
        <v>0</v>
      </c>
      <c r="HX164">
        <v>0</v>
      </c>
      <c r="HY164">
        <v>0</v>
      </c>
      <c r="HZ164">
        <v>0</v>
      </c>
      <c r="IA164">
        <v>0</v>
      </c>
      <c r="IB164">
        <v>0</v>
      </c>
      <c r="IC164">
        <v>0</v>
      </c>
      <c r="ID164">
        <v>0</v>
      </c>
      <c r="IE164">
        <v>0</v>
      </c>
      <c r="IF164">
        <v>0</v>
      </c>
      <c r="IG164">
        <v>0</v>
      </c>
      <c r="IH164">
        <v>0</v>
      </c>
      <c r="II164">
        <v>0</v>
      </c>
      <c r="IJ164">
        <v>0</v>
      </c>
      <c r="IK164">
        <v>0</v>
      </c>
      <c r="IL164">
        <v>0</v>
      </c>
      <c r="IM164">
        <v>0</v>
      </c>
      <c r="IN164">
        <v>0</v>
      </c>
      <c r="IO164">
        <v>0</v>
      </c>
      <c r="IP164">
        <v>0</v>
      </c>
      <c r="IQ164">
        <v>0</v>
      </c>
      <c r="IR164">
        <v>0</v>
      </c>
      <c r="IS164">
        <v>0</v>
      </c>
      <c r="IT164">
        <v>0</v>
      </c>
      <c r="IU164">
        <v>0</v>
      </c>
      <c r="IV164">
        <v>0</v>
      </c>
      <c r="IW164">
        <v>0</v>
      </c>
      <c r="IX164">
        <v>0</v>
      </c>
      <c r="IY164">
        <v>0</v>
      </c>
      <c r="IZ164">
        <v>0</v>
      </c>
      <c r="JA164">
        <v>0</v>
      </c>
      <c r="JB164">
        <v>0</v>
      </c>
      <c r="JC164">
        <v>0</v>
      </c>
      <c r="JD164">
        <v>0</v>
      </c>
      <c r="JE164">
        <v>0</v>
      </c>
      <c r="JF164">
        <v>0</v>
      </c>
      <c r="JG164">
        <v>0</v>
      </c>
      <c r="JH164">
        <v>0</v>
      </c>
      <c r="JI164">
        <v>0</v>
      </c>
      <c r="JJ164">
        <v>0</v>
      </c>
      <c r="JK164">
        <v>0</v>
      </c>
      <c r="JL164">
        <v>0</v>
      </c>
      <c r="JM164">
        <v>0</v>
      </c>
      <c r="JN164">
        <v>0</v>
      </c>
      <c r="JO164">
        <v>0</v>
      </c>
      <c r="JP164">
        <v>0</v>
      </c>
      <c r="JQ164">
        <v>0</v>
      </c>
      <c r="JR164">
        <v>0</v>
      </c>
      <c r="JS164">
        <v>0</v>
      </c>
      <c r="JT164">
        <v>0</v>
      </c>
      <c r="JU164">
        <v>0</v>
      </c>
      <c r="JV164">
        <v>0</v>
      </c>
      <c r="JW164">
        <v>0</v>
      </c>
      <c r="JX164">
        <v>0</v>
      </c>
      <c r="JY164">
        <v>0</v>
      </c>
      <c r="JZ164">
        <v>0</v>
      </c>
      <c r="KA164">
        <v>0</v>
      </c>
      <c r="KB164">
        <v>0</v>
      </c>
      <c r="KC164">
        <v>0</v>
      </c>
      <c r="KD164">
        <v>0</v>
      </c>
      <c r="KE164">
        <v>0</v>
      </c>
      <c r="KF164">
        <v>0</v>
      </c>
      <c r="KG164">
        <v>0</v>
      </c>
      <c r="KH164">
        <v>0</v>
      </c>
      <c r="KI164">
        <v>0</v>
      </c>
      <c r="KJ164">
        <v>0</v>
      </c>
      <c r="KK164">
        <v>0</v>
      </c>
      <c r="KL164">
        <v>0</v>
      </c>
      <c r="KM164">
        <v>0</v>
      </c>
      <c r="KN164">
        <v>0</v>
      </c>
      <c r="KO164">
        <v>0</v>
      </c>
      <c r="KP164">
        <v>0</v>
      </c>
      <c r="KQ164">
        <v>0</v>
      </c>
      <c r="KR164">
        <v>0</v>
      </c>
      <c r="KS164">
        <v>0</v>
      </c>
      <c r="KT164">
        <v>0</v>
      </c>
      <c r="KU164">
        <v>0</v>
      </c>
      <c r="KV164">
        <v>0</v>
      </c>
      <c r="KW164">
        <v>0</v>
      </c>
      <c r="KX164">
        <v>0</v>
      </c>
      <c r="KY164">
        <v>0</v>
      </c>
      <c r="KZ164">
        <v>0</v>
      </c>
      <c r="LA164">
        <v>0</v>
      </c>
      <c r="LB164">
        <v>0</v>
      </c>
      <c r="LC164">
        <v>0</v>
      </c>
      <c r="LD164">
        <v>0</v>
      </c>
      <c r="LE164">
        <v>0</v>
      </c>
      <c r="LF164">
        <v>0</v>
      </c>
      <c r="LG164">
        <v>0</v>
      </c>
      <c r="LH164">
        <v>0</v>
      </c>
      <c r="LI164">
        <v>1</v>
      </c>
      <c r="LJ164">
        <v>0.34816612021857923</v>
      </c>
      <c r="LK164">
        <v>0</v>
      </c>
      <c r="LL164">
        <v>0</v>
      </c>
      <c r="LM164">
        <v>1</v>
      </c>
      <c r="LN164">
        <v>0.95</v>
      </c>
      <c r="LO164">
        <v>0</v>
      </c>
      <c r="LP164">
        <v>1</v>
      </c>
      <c r="LQ164">
        <v>0.78</v>
      </c>
      <c r="LR164">
        <v>0</v>
      </c>
      <c r="LS164">
        <v>0.12877263581488935</v>
      </c>
      <c r="LT164">
        <v>0</v>
      </c>
    </row>
    <row r="165" spans="1:332" ht="15" customHeight="1">
      <c r="A165" t="str">
        <v>CDM AMS II.G</v>
      </c>
      <c r="B165" t="str">
        <v>AMS II.G. ver. 12</v>
      </c>
      <c r="C165">
        <v>9956</v>
      </c>
      <c r="D165" t="str">
        <v>PoA 9956 CPA29</v>
      </c>
      <c r="E165" t="str">
        <v>MR1</v>
      </c>
      <c r="F165" t="str">
        <v>Domestic (2020)</v>
      </c>
      <c r="G165">
        <v>82</v>
      </c>
      <c r="H165" t="str">
        <v>firewood</v>
      </c>
      <c r="I165">
        <v>82</v>
      </c>
      <c r="J165">
        <v>8.2000000000000003E-2</v>
      </c>
      <c r="K165">
        <v>0</v>
      </c>
      <c r="L165" t="str">
        <v>cdm_imp_firewood</v>
      </c>
      <c r="M165">
        <v>1</v>
      </c>
      <c r="N165" t="str">
        <v>Sub-Saharan Africa</v>
      </c>
      <c r="O165" t="str">
        <v>Uganda</v>
      </c>
      <c r="P165" t="str">
        <v>Uganda tot</v>
      </c>
      <c r="Q165">
        <v>4.9000000000000004</v>
      </c>
      <c r="R165">
        <v>0.82</v>
      </c>
      <c r="S165">
        <v>0</v>
      </c>
      <c r="T165">
        <v>0.35</v>
      </c>
      <c r="U165">
        <v>1000</v>
      </c>
      <c r="V165">
        <v>0</v>
      </c>
      <c r="W165">
        <v>25</v>
      </c>
      <c r="X165">
        <v>0</v>
      </c>
      <c r="Y165">
        <v>25000</v>
      </c>
      <c r="Z165">
        <v>1</v>
      </c>
      <c r="AA165">
        <v>0</v>
      </c>
      <c r="AB165">
        <v>0</v>
      </c>
      <c r="AC165">
        <v>0</v>
      </c>
      <c r="AD165">
        <v>0</v>
      </c>
      <c r="AE165">
        <v>0</v>
      </c>
      <c r="AF165">
        <v>0</v>
      </c>
      <c r="AG165">
        <v>0</v>
      </c>
      <c r="AH165">
        <v>0</v>
      </c>
      <c r="AI165">
        <v>0</v>
      </c>
      <c r="AJ165">
        <v>0</v>
      </c>
      <c r="AK165">
        <v>0</v>
      </c>
      <c r="AL165">
        <v>0</v>
      </c>
      <c r="AM165">
        <v>0</v>
      </c>
      <c r="AN165">
        <v>13.616438356164384</v>
      </c>
      <c r="AO165">
        <v>0</v>
      </c>
      <c r="AP165">
        <v>0</v>
      </c>
      <c r="AQ165">
        <v>0</v>
      </c>
      <c r="AR165">
        <v>0</v>
      </c>
      <c r="AS165">
        <v>0</v>
      </c>
      <c r="AT165">
        <v>0</v>
      </c>
      <c r="AU165">
        <v>0</v>
      </c>
      <c r="AV165">
        <v>0</v>
      </c>
      <c r="AW165">
        <v>0</v>
      </c>
      <c r="AX165">
        <v>0</v>
      </c>
      <c r="AY165">
        <v>0</v>
      </c>
      <c r="AZ165">
        <v>0</v>
      </c>
      <c r="BA165">
        <v>0</v>
      </c>
      <c r="BB165">
        <v>0</v>
      </c>
      <c r="BC165">
        <v>0</v>
      </c>
      <c r="BD165">
        <v>0.1143</v>
      </c>
      <c r="BE165">
        <v>0</v>
      </c>
      <c r="BF165">
        <v>0</v>
      </c>
      <c r="BG165">
        <v>0</v>
      </c>
      <c r="BH165">
        <v>0</v>
      </c>
      <c r="BI165">
        <v>0</v>
      </c>
      <c r="BJ165">
        <v>0</v>
      </c>
      <c r="BK165">
        <v>0</v>
      </c>
      <c r="BL165">
        <v>0</v>
      </c>
      <c r="BM165">
        <v>0</v>
      </c>
      <c r="BN165">
        <v>0</v>
      </c>
      <c r="BO165">
        <v>0</v>
      </c>
      <c r="BP165">
        <v>0</v>
      </c>
      <c r="BQ165">
        <v>0</v>
      </c>
      <c r="BR165">
        <v>1.4999999999999999E-2</v>
      </c>
      <c r="BS165">
        <v>0</v>
      </c>
      <c r="BT165">
        <v>0</v>
      </c>
      <c r="BU165">
        <v>0</v>
      </c>
      <c r="BV165">
        <v>0</v>
      </c>
      <c r="BW165">
        <v>0</v>
      </c>
      <c r="BX165">
        <v>81.599999999999994</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1</v>
      </c>
      <c r="FS165">
        <v>0</v>
      </c>
      <c r="FT165">
        <v>0</v>
      </c>
      <c r="FU165">
        <v>0</v>
      </c>
      <c r="FV165">
        <v>0</v>
      </c>
      <c r="FW165">
        <v>0</v>
      </c>
      <c r="FX165">
        <v>0</v>
      </c>
      <c r="FY165">
        <v>4.3256223015830715</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v>
      </c>
      <c r="GU165">
        <v>0.35980000000000001</v>
      </c>
      <c r="GV165">
        <v>0</v>
      </c>
      <c r="GW165">
        <v>0</v>
      </c>
      <c r="GX165">
        <v>0</v>
      </c>
      <c r="GY165">
        <v>0</v>
      </c>
      <c r="GZ165">
        <v>0</v>
      </c>
      <c r="HA165">
        <v>0</v>
      </c>
      <c r="HB165">
        <v>0</v>
      </c>
      <c r="HC165">
        <v>0</v>
      </c>
      <c r="HD165">
        <v>0</v>
      </c>
      <c r="HE165">
        <v>0</v>
      </c>
      <c r="HF165">
        <v>0</v>
      </c>
      <c r="HG165">
        <v>0</v>
      </c>
      <c r="HH165">
        <v>0</v>
      </c>
      <c r="HI165">
        <v>1.4999999999999999E-2</v>
      </c>
      <c r="HJ165">
        <v>0</v>
      </c>
      <c r="HK165">
        <v>0</v>
      </c>
      <c r="HL165">
        <v>0</v>
      </c>
      <c r="HM165">
        <v>0</v>
      </c>
      <c r="HN165">
        <v>0</v>
      </c>
      <c r="HO165">
        <v>81.599999999999994</v>
      </c>
      <c r="HP165">
        <v>0</v>
      </c>
      <c r="HQ165">
        <v>0</v>
      </c>
      <c r="HR165">
        <v>0</v>
      </c>
      <c r="HS165">
        <v>0</v>
      </c>
      <c r="HT165">
        <v>0</v>
      </c>
      <c r="HU165">
        <v>0</v>
      </c>
      <c r="HV165">
        <v>0</v>
      </c>
      <c r="HW165">
        <v>0</v>
      </c>
      <c r="HX165">
        <v>0</v>
      </c>
      <c r="HY165">
        <v>0</v>
      </c>
      <c r="HZ165">
        <v>0</v>
      </c>
      <c r="IA165">
        <v>0</v>
      </c>
      <c r="IB165">
        <v>0</v>
      </c>
      <c r="IC165">
        <v>0</v>
      </c>
      <c r="ID165">
        <v>0</v>
      </c>
      <c r="IE165">
        <v>0</v>
      </c>
      <c r="IF165">
        <v>0</v>
      </c>
      <c r="IG165">
        <v>0</v>
      </c>
      <c r="IH165">
        <v>0</v>
      </c>
      <c r="II165">
        <v>0</v>
      </c>
      <c r="IJ165">
        <v>0</v>
      </c>
      <c r="IK165">
        <v>0</v>
      </c>
      <c r="IL165">
        <v>0</v>
      </c>
      <c r="IM165">
        <v>0</v>
      </c>
      <c r="IN165">
        <v>0</v>
      </c>
      <c r="IO165">
        <v>0</v>
      </c>
      <c r="IP165">
        <v>0</v>
      </c>
      <c r="IQ165">
        <v>0</v>
      </c>
      <c r="IR165">
        <v>0</v>
      </c>
      <c r="IS165">
        <v>0</v>
      </c>
      <c r="IT165">
        <v>0</v>
      </c>
      <c r="IU165">
        <v>0</v>
      </c>
      <c r="IV165">
        <v>0</v>
      </c>
      <c r="IW165">
        <v>0</v>
      </c>
      <c r="IX165">
        <v>0</v>
      </c>
      <c r="IY165">
        <v>0</v>
      </c>
      <c r="IZ165">
        <v>0</v>
      </c>
      <c r="JA165">
        <v>0</v>
      </c>
      <c r="JB165">
        <v>0</v>
      </c>
      <c r="JC165">
        <v>0</v>
      </c>
      <c r="JD165">
        <v>0</v>
      </c>
      <c r="JE165">
        <v>0</v>
      </c>
      <c r="JF165">
        <v>0</v>
      </c>
      <c r="JG165">
        <v>0</v>
      </c>
      <c r="JH165">
        <v>0</v>
      </c>
      <c r="JI165">
        <v>0</v>
      </c>
      <c r="JJ165">
        <v>0</v>
      </c>
      <c r="JK165">
        <v>0</v>
      </c>
      <c r="JL165">
        <v>0</v>
      </c>
      <c r="JM165">
        <v>0</v>
      </c>
      <c r="JN165">
        <v>0</v>
      </c>
      <c r="JO165">
        <v>0</v>
      </c>
      <c r="JP165">
        <v>0</v>
      </c>
      <c r="JQ165">
        <v>0</v>
      </c>
      <c r="JR165">
        <v>0</v>
      </c>
      <c r="JS165">
        <v>0</v>
      </c>
      <c r="JT165">
        <v>0</v>
      </c>
      <c r="JU165">
        <v>0</v>
      </c>
      <c r="JV165">
        <v>0</v>
      </c>
      <c r="JW165">
        <v>0</v>
      </c>
      <c r="JX165">
        <v>0</v>
      </c>
      <c r="JY165">
        <v>0</v>
      </c>
      <c r="JZ165">
        <v>0</v>
      </c>
      <c r="KA165">
        <v>0</v>
      </c>
      <c r="KB165">
        <v>0</v>
      </c>
      <c r="KC165">
        <v>0</v>
      </c>
      <c r="KD165">
        <v>0</v>
      </c>
      <c r="KE165">
        <v>0</v>
      </c>
      <c r="KF165">
        <v>0</v>
      </c>
      <c r="KG165">
        <v>0</v>
      </c>
      <c r="KH165">
        <v>0</v>
      </c>
      <c r="KI165">
        <v>0</v>
      </c>
      <c r="KJ165">
        <v>0</v>
      </c>
      <c r="KK165">
        <v>0</v>
      </c>
      <c r="KL165">
        <v>0</v>
      </c>
      <c r="KM165">
        <v>0</v>
      </c>
      <c r="KN165">
        <v>0</v>
      </c>
      <c r="KO165">
        <v>0</v>
      </c>
      <c r="KP165">
        <v>0</v>
      </c>
      <c r="KQ165">
        <v>0</v>
      </c>
      <c r="KR165">
        <v>0</v>
      </c>
      <c r="KS165">
        <v>0</v>
      </c>
      <c r="KT165">
        <v>0</v>
      </c>
      <c r="KU165">
        <v>0</v>
      </c>
      <c r="KV165">
        <v>0</v>
      </c>
      <c r="KW165">
        <v>0</v>
      </c>
      <c r="KX165">
        <v>0</v>
      </c>
      <c r="KY165">
        <v>0</v>
      </c>
      <c r="KZ165">
        <v>0</v>
      </c>
      <c r="LA165">
        <v>0</v>
      </c>
      <c r="LB165">
        <v>0</v>
      </c>
      <c r="LC165">
        <v>0</v>
      </c>
      <c r="LD165">
        <v>0</v>
      </c>
      <c r="LE165">
        <v>0</v>
      </c>
      <c r="LF165">
        <v>0</v>
      </c>
      <c r="LG165">
        <v>0</v>
      </c>
      <c r="LH165">
        <v>0</v>
      </c>
      <c r="LI165">
        <v>1</v>
      </c>
      <c r="LJ165">
        <v>0.426950273224044</v>
      </c>
      <c r="LK165">
        <v>0</v>
      </c>
      <c r="LL165">
        <v>0</v>
      </c>
      <c r="LM165">
        <v>1</v>
      </c>
      <c r="LN165">
        <v>0.95</v>
      </c>
      <c r="LO165">
        <v>0</v>
      </c>
      <c r="LP165">
        <v>1</v>
      </c>
      <c r="LQ165">
        <v>0.78</v>
      </c>
      <c r="LR165">
        <v>0</v>
      </c>
      <c r="LS165">
        <v>0.12877263581488935</v>
      </c>
      <c r="LT165">
        <v>0</v>
      </c>
    </row>
    <row r="166" spans="1:332" ht="15" customHeight="1">
      <c r="A166" t="str">
        <v>CDM AMS II.G</v>
      </c>
      <c r="B166" t="str">
        <v>AMS II.G. ver. 12</v>
      </c>
      <c r="C166">
        <v>9956</v>
      </c>
      <c r="D166" t="str">
        <v>PoA 9956 CPA28</v>
      </c>
      <c r="E166" t="str">
        <v>MR1</v>
      </c>
      <c r="F166" t="str">
        <v>Domestic (2020)</v>
      </c>
      <c r="G166">
        <v>101</v>
      </c>
      <c r="H166" t="str">
        <v>firewood</v>
      </c>
      <c r="I166">
        <v>101</v>
      </c>
      <c r="J166">
        <v>0.10100000000000001</v>
      </c>
      <c r="K166">
        <v>0</v>
      </c>
      <c r="L166" t="str">
        <v>cdm_imp_firewood</v>
      </c>
      <c r="M166">
        <v>1</v>
      </c>
      <c r="N166" t="str">
        <v>Sub-Saharan Africa</v>
      </c>
      <c r="O166" t="str">
        <v>Uganda</v>
      </c>
      <c r="P166" t="str">
        <v>Uganda tot</v>
      </c>
      <c r="Q166">
        <v>4.9000000000000004</v>
      </c>
      <c r="R166">
        <v>0.82</v>
      </c>
      <c r="S166">
        <v>0</v>
      </c>
      <c r="T166">
        <v>0.35</v>
      </c>
      <c r="U166">
        <v>1000</v>
      </c>
      <c r="V166">
        <v>0</v>
      </c>
      <c r="W166">
        <v>25</v>
      </c>
      <c r="X166">
        <v>0</v>
      </c>
      <c r="Y166">
        <v>25000</v>
      </c>
      <c r="Z166">
        <v>1</v>
      </c>
      <c r="AA166">
        <v>0</v>
      </c>
      <c r="AB166">
        <v>0</v>
      </c>
      <c r="AC166">
        <v>0</v>
      </c>
      <c r="AD166">
        <v>0</v>
      </c>
      <c r="AE166">
        <v>0</v>
      </c>
      <c r="AF166">
        <v>0</v>
      </c>
      <c r="AG166">
        <v>0</v>
      </c>
      <c r="AH166">
        <v>0</v>
      </c>
      <c r="AI166">
        <v>0</v>
      </c>
      <c r="AJ166">
        <v>0</v>
      </c>
      <c r="AK166">
        <v>0</v>
      </c>
      <c r="AL166">
        <v>0</v>
      </c>
      <c r="AM166">
        <v>0</v>
      </c>
      <c r="AN166">
        <v>13.616438356164384</v>
      </c>
      <c r="AO166">
        <v>0</v>
      </c>
      <c r="AP166">
        <v>0</v>
      </c>
      <c r="AQ166">
        <v>0</v>
      </c>
      <c r="AR166">
        <v>0</v>
      </c>
      <c r="AS166">
        <v>0</v>
      </c>
      <c r="AT166">
        <v>0</v>
      </c>
      <c r="AU166">
        <v>0</v>
      </c>
      <c r="AV166">
        <v>0</v>
      </c>
      <c r="AW166">
        <v>0</v>
      </c>
      <c r="AX166">
        <v>0</v>
      </c>
      <c r="AY166">
        <v>0</v>
      </c>
      <c r="AZ166">
        <v>0</v>
      </c>
      <c r="BA166">
        <v>0</v>
      </c>
      <c r="BB166">
        <v>0</v>
      </c>
      <c r="BC166">
        <v>0</v>
      </c>
      <c r="BD166">
        <v>0.1143</v>
      </c>
      <c r="BE166">
        <v>0</v>
      </c>
      <c r="BF166">
        <v>0</v>
      </c>
      <c r="BG166">
        <v>0</v>
      </c>
      <c r="BH166">
        <v>0</v>
      </c>
      <c r="BI166">
        <v>0</v>
      </c>
      <c r="BJ166">
        <v>0</v>
      </c>
      <c r="BK166">
        <v>0</v>
      </c>
      <c r="BL166">
        <v>0</v>
      </c>
      <c r="BM166">
        <v>0</v>
      </c>
      <c r="BN166">
        <v>0</v>
      </c>
      <c r="BO166">
        <v>0</v>
      </c>
      <c r="BP166">
        <v>0</v>
      </c>
      <c r="BQ166">
        <v>0</v>
      </c>
      <c r="BR166">
        <v>1.4999999999999999E-2</v>
      </c>
      <c r="BS166">
        <v>0</v>
      </c>
      <c r="BT166">
        <v>0</v>
      </c>
      <c r="BU166">
        <v>0</v>
      </c>
      <c r="BV166">
        <v>0</v>
      </c>
      <c r="BW166">
        <v>0</v>
      </c>
      <c r="BX166">
        <v>81.599999999999994</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1</v>
      </c>
      <c r="FS166">
        <v>0</v>
      </c>
      <c r="FT166">
        <v>0</v>
      </c>
      <c r="FU166">
        <v>0</v>
      </c>
      <c r="FV166">
        <v>0</v>
      </c>
      <c r="FW166">
        <v>0</v>
      </c>
      <c r="FX166">
        <v>0</v>
      </c>
      <c r="FY166">
        <v>4.3256223015830715</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0.35980000000000001</v>
      </c>
      <c r="GV166">
        <v>0</v>
      </c>
      <c r="GW166">
        <v>0</v>
      </c>
      <c r="GX166">
        <v>0</v>
      </c>
      <c r="GY166">
        <v>0</v>
      </c>
      <c r="GZ166">
        <v>0</v>
      </c>
      <c r="HA166">
        <v>0</v>
      </c>
      <c r="HB166">
        <v>0</v>
      </c>
      <c r="HC166">
        <v>0</v>
      </c>
      <c r="HD166">
        <v>0</v>
      </c>
      <c r="HE166">
        <v>0</v>
      </c>
      <c r="HF166">
        <v>0</v>
      </c>
      <c r="HG166">
        <v>0</v>
      </c>
      <c r="HH166">
        <v>0</v>
      </c>
      <c r="HI166">
        <v>1.4999999999999999E-2</v>
      </c>
      <c r="HJ166">
        <v>0</v>
      </c>
      <c r="HK166">
        <v>0</v>
      </c>
      <c r="HL166">
        <v>0</v>
      </c>
      <c r="HM166">
        <v>0</v>
      </c>
      <c r="HN166">
        <v>0</v>
      </c>
      <c r="HO166">
        <v>81.599999999999994</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1</v>
      </c>
      <c r="LJ166">
        <v>0.52615846994535598</v>
      </c>
      <c r="LK166">
        <v>0</v>
      </c>
      <c r="LL166">
        <v>0</v>
      </c>
      <c r="LM166">
        <v>1</v>
      </c>
      <c r="LN166">
        <v>0.95</v>
      </c>
      <c r="LO166">
        <v>0</v>
      </c>
      <c r="LP166">
        <v>1</v>
      </c>
      <c r="LQ166">
        <v>0.78</v>
      </c>
      <c r="LR166">
        <v>0</v>
      </c>
      <c r="LS166">
        <v>0.12877263581488935</v>
      </c>
      <c r="LT166">
        <v>0</v>
      </c>
    </row>
    <row r="167" spans="1:332" ht="15" customHeight="1">
      <c r="A167" t="str">
        <v>CDM AMS II.G</v>
      </c>
      <c r="B167" t="str">
        <v>AMS II.G. ver. 12</v>
      </c>
      <c r="C167">
        <v>9956</v>
      </c>
      <c r="D167" t="str">
        <v>PoA 9956 CPA27</v>
      </c>
      <c r="E167" t="str">
        <v>MR1</v>
      </c>
      <c r="F167" t="str">
        <v>Domestic (2020)</v>
      </c>
      <c r="G167">
        <v>119</v>
      </c>
      <c r="H167" t="str">
        <v>firewood</v>
      </c>
      <c r="I167">
        <v>119</v>
      </c>
      <c r="J167">
        <v>0.11899999999999999</v>
      </c>
      <c r="K167">
        <v>0</v>
      </c>
      <c r="L167" t="str">
        <v>cdm_imp_firewood</v>
      </c>
      <c r="M167">
        <v>1</v>
      </c>
      <c r="N167" t="str">
        <v>Sub-Saharan Africa</v>
      </c>
      <c r="O167" t="str">
        <v>Uganda</v>
      </c>
      <c r="P167" t="str">
        <v>Uganda tot</v>
      </c>
      <c r="Q167">
        <v>4.9000000000000004</v>
      </c>
      <c r="R167">
        <v>0.82</v>
      </c>
      <c r="S167">
        <v>0</v>
      </c>
      <c r="T167">
        <v>0.35</v>
      </c>
      <c r="U167">
        <v>1000</v>
      </c>
      <c r="V167">
        <v>0</v>
      </c>
      <c r="W167">
        <v>25</v>
      </c>
      <c r="X167">
        <v>0</v>
      </c>
      <c r="Y167">
        <v>25000</v>
      </c>
      <c r="Z167">
        <v>1</v>
      </c>
      <c r="AA167">
        <v>0</v>
      </c>
      <c r="AB167">
        <v>0</v>
      </c>
      <c r="AC167">
        <v>0</v>
      </c>
      <c r="AD167">
        <v>0</v>
      </c>
      <c r="AE167">
        <v>0</v>
      </c>
      <c r="AF167">
        <v>0</v>
      </c>
      <c r="AG167">
        <v>0</v>
      </c>
      <c r="AH167">
        <v>0</v>
      </c>
      <c r="AI167">
        <v>0</v>
      </c>
      <c r="AJ167">
        <v>0</v>
      </c>
      <c r="AK167">
        <v>0</v>
      </c>
      <c r="AL167">
        <v>0</v>
      </c>
      <c r="AM167">
        <v>0</v>
      </c>
      <c r="AN167">
        <v>13.616438356164384</v>
      </c>
      <c r="AO167">
        <v>0</v>
      </c>
      <c r="AP167">
        <v>0</v>
      </c>
      <c r="AQ167">
        <v>0</v>
      </c>
      <c r="AR167">
        <v>0</v>
      </c>
      <c r="AS167">
        <v>0</v>
      </c>
      <c r="AT167">
        <v>0</v>
      </c>
      <c r="AU167">
        <v>0</v>
      </c>
      <c r="AV167">
        <v>0</v>
      </c>
      <c r="AW167">
        <v>0</v>
      </c>
      <c r="AX167">
        <v>0</v>
      </c>
      <c r="AY167">
        <v>0</v>
      </c>
      <c r="AZ167">
        <v>0</v>
      </c>
      <c r="BA167">
        <v>0</v>
      </c>
      <c r="BB167">
        <v>0</v>
      </c>
      <c r="BC167">
        <v>0</v>
      </c>
      <c r="BD167">
        <v>0.1143</v>
      </c>
      <c r="BE167">
        <v>0</v>
      </c>
      <c r="BF167">
        <v>0</v>
      </c>
      <c r="BG167">
        <v>0</v>
      </c>
      <c r="BH167">
        <v>0</v>
      </c>
      <c r="BI167">
        <v>0</v>
      </c>
      <c r="BJ167">
        <v>0</v>
      </c>
      <c r="BK167">
        <v>0</v>
      </c>
      <c r="BL167">
        <v>0</v>
      </c>
      <c r="BM167">
        <v>0</v>
      </c>
      <c r="BN167">
        <v>0</v>
      </c>
      <c r="BO167">
        <v>0</v>
      </c>
      <c r="BP167">
        <v>0</v>
      </c>
      <c r="BQ167">
        <v>0</v>
      </c>
      <c r="BR167">
        <v>1.4999999999999999E-2</v>
      </c>
      <c r="BS167">
        <v>0</v>
      </c>
      <c r="BT167">
        <v>0</v>
      </c>
      <c r="BU167">
        <v>0</v>
      </c>
      <c r="BV167">
        <v>0</v>
      </c>
      <c r="BW167">
        <v>0</v>
      </c>
      <c r="BX167">
        <v>81.599999999999994</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1</v>
      </c>
      <c r="FS167">
        <v>0</v>
      </c>
      <c r="FT167">
        <v>0</v>
      </c>
      <c r="FU167">
        <v>0</v>
      </c>
      <c r="FV167">
        <v>0</v>
      </c>
      <c r="FW167">
        <v>0</v>
      </c>
      <c r="FX167">
        <v>0</v>
      </c>
      <c r="FY167">
        <v>4.3256223015830715</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0.35980000000000001</v>
      </c>
      <c r="GV167">
        <v>0</v>
      </c>
      <c r="GW167">
        <v>0</v>
      </c>
      <c r="GX167">
        <v>0</v>
      </c>
      <c r="GY167">
        <v>0</v>
      </c>
      <c r="GZ167">
        <v>0</v>
      </c>
      <c r="HA167">
        <v>0</v>
      </c>
      <c r="HB167">
        <v>0</v>
      </c>
      <c r="HC167">
        <v>0</v>
      </c>
      <c r="HD167">
        <v>0</v>
      </c>
      <c r="HE167">
        <v>0</v>
      </c>
      <c r="HF167">
        <v>0</v>
      </c>
      <c r="HG167">
        <v>0</v>
      </c>
      <c r="HH167">
        <v>0</v>
      </c>
      <c r="HI167">
        <v>1.4999999999999999E-2</v>
      </c>
      <c r="HJ167">
        <v>0</v>
      </c>
      <c r="HK167">
        <v>0</v>
      </c>
      <c r="HL167">
        <v>0</v>
      </c>
      <c r="HM167">
        <v>0</v>
      </c>
      <c r="HN167">
        <v>0</v>
      </c>
      <c r="HO167">
        <v>81.599999999999994</v>
      </c>
      <c r="HP167">
        <v>0</v>
      </c>
      <c r="HQ167">
        <v>0</v>
      </c>
      <c r="HR167">
        <v>0</v>
      </c>
      <c r="HS167">
        <v>0</v>
      </c>
      <c r="HT167">
        <v>0</v>
      </c>
      <c r="HU167">
        <v>0</v>
      </c>
      <c r="HV167">
        <v>0</v>
      </c>
      <c r="HW167">
        <v>0</v>
      </c>
      <c r="HX167">
        <v>0</v>
      </c>
      <c r="HY167">
        <v>0</v>
      </c>
      <c r="HZ167">
        <v>0</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0</v>
      </c>
      <c r="IZ167">
        <v>0</v>
      </c>
      <c r="JA167">
        <v>0</v>
      </c>
      <c r="JB167">
        <v>0</v>
      </c>
      <c r="JC167">
        <v>0</v>
      </c>
      <c r="JD167">
        <v>0</v>
      </c>
      <c r="JE167">
        <v>0</v>
      </c>
      <c r="JF167">
        <v>0</v>
      </c>
      <c r="JG167">
        <v>0</v>
      </c>
      <c r="JH167">
        <v>0</v>
      </c>
      <c r="JI167">
        <v>0</v>
      </c>
      <c r="JJ167">
        <v>0</v>
      </c>
      <c r="JK167">
        <v>0</v>
      </c>
      <c r="JL167">
        <v>0</v>
      </c>
      <c r="JM167">
        <v>0</v>
      </c>
      <c r="JN167">
        <v>0</v>
      </c>
      <c r="JO167">
        <v>0</v>
      </c>
      <c r="JP167">
        <v>0</v>
      </c>
      <c r="JQ167">
        <v>0</v>
      </c>
      <c r="JR167">
        <v>0</v>
      </c>
      <c r="JS167">
        <v>0</v>
      </c>
      <c r="JT167">
        <v>0</v>
      </c>
      <c r="JU167">
        <v>0</v>
      </c>
      <c r="JV167">
        <v>0</v>
      </c>
      <c r="JW167">
        <v>0</v>
      </c>
      <c r="JX167">
        <v>0</v>
      </c>
      <c r="JY167">
        <v>0</v>
      </c>
      <c r="JZ167">
        <v>0</v>
      </c>
      <c r="KA167">
        <v>0</v>
      </c>
      <c r="KB167">
        <v>0</v>
      </c>
      <c r="KC167">
        <v>0</v>
      </c>
      <c r="KD167">
        <v>0</v>
      </c>
      <c r="KE167">
        <v>0</v>
      </c>
      <c r="KF167">
        <v>0</v>
      </c>
      <c r="KG167">
        <v>0</v>
      </c>
      <c r="KH167">
        <v>0</v>
      </c>
      <c r="KI167">
        <v>0</v>
      </c>
      <c r="KJ167">
        <v>0</v>
      </c>
      <c r="KK167">
        <v>0</v>
      </c>
      <c r="KL167">
        <v>0</v>
      </c>
      <c r="KM167">
        <v>0</v>
      </c>
      <c r="KN167">
        <v>0</v>
      </c>
      <c r="KO167">
        <v>0</v>
      </c>
      <c r="KP167">
        <v>0</v>
      </c>
      <c r="KQ167">
        <v>0</v>
      </c>
      <c r="KR167">
        <v>0</v>
      </c>
      <c r="KS167">
        <v>0</v>
      </c>
      <c r="KT167">
        <v>0</v>
      </c>
      <c r="KU167">
        <v>0</v>
      </c>
      <c r="KV167">
        <v>0</v>
      </c>
      <c r="KW167">
        <v>0</v>
      </c>
      <c r="KX167">
        <v>0</v>
      </c>
      <c r="KY167">
        <v>0</v>
      </c>
      <c r="KZ167">
        <v>0</v>
      </c>
      <c r="LA167">
        <v>0</v>
      </c>
      <c r="LB167">
        <v>0</v>
      </c>
      <c r="LC167">
        <v>0</v>
      </c>
      <c r="LD167">
        <v>0</v>
      </c>
      <c r="LE167">
        <v>0</v>
      </c>
      <c r="LF167">
        <v>0</v>
      </c>
      <c r="LG167">
        <v>0</v>
      </c>
      <c r="LH167">
        <v>0</v>
      </c>
      <c r="LI167">
        <v>1</v>
      </c>
      <c r="LJ167">
        <v>0.61738852459016402</v>
      </c>
      <c r="LK167">
        <v>0</v>
      </c>
      <c r="LL167">
        <v>0</v>
      </c>
      <c r="LM167">
        <v>1</v>
      </c>
      <c r="LN167">
        <v>0.95</v>
      </c>
      <c r="LO167">
        <v>0</v>
      </c>
      <c r="LP167">
        <v>1</v>
      </c>
      <c r="LQ167">
        <v>0.78</v>
      </c>
      <c r="LR167">
        <v>0</v>
      </c>
      <c r="LS167">
        <v>0.12877263581488935</v>
      </c>
      <c r="LT167">
        <v>0</v>
      </c>
    </row>
    <row r="168" spans="1:332" ht="15" customHeight="1">
      <c r="A168" t="str">
        <v>CDM AMS II.G</v>
      </c>
      <c r="B168" t="str">
        <v>AMS II.G. ver. 12</v>
      </c>
      <c r="C168">
        <v>9956</v>
      </c>
      <c r="D168" t="str">
        <v>PoA 9956 CPA26</v>
      </c>
      <c r="E168" t="str">
        <v>MR1</v>
      </c>
      <c r="F168" t="str">
        <v>Domestic (2020)</v>
      </c>
      <c r="G168">
        <v>134</v>
      </c>
      <c r="H168" t="str">
        <v>firewood</v>
      </c>
      <c r="I168">
        <v>134</v>
      </c>
      <c r="J168">
        <v>0.13400000000000001</v>
      </c>
      <c r="K168">
        <v>0</v>
      </c>
      <c r="L168" t="str">
        <v>cdm_imp_firewood</v>
      </c>
      <c r="M168">
        <v>1</v>
      </c>
      <c r="N168" t="str">
        <v>Sub-Saharan Africa</v>
      </c>
      <c r="O168" t="str">
        <v>Uganda</v>
      </c>
      <c r="P168" t="str">
        <v>Uganda tot</v>
      </c>
      <c r="Q168">
        <v>4.9000000000000004</v>
      </c>
      <c r="R168">
        <v>0.82</v>
      </c>
      <c r="S168">
        <v>0</v>
      </c>
      <c r="T168">
        <v>0.35</v>
      </c>
      <c r="U168">
        <v>1000</v>
      </c>
      <c r="V168">
        <v>0</v>
      </c>
      <c r="W168">
        <v>25</v>
      </c>
      <c r="X168">
        <v>0</v>
      </c>
      <c r="Y168">
        <v>25000</v>
      </c>
      <c r="Z168">
        <v>1</v>
      </c>
      <c r="AA168">
        <v>0</v>
      </c>
      <c r="AB168">
        <v>0</v>
      </c>
      <c r="AC168">
        <v>0</v>
      </c>
      <c r="AD168">
        <v>0</v>
      </c>
      <c r="AE168">
        <v>0</v>
      </c>
      <c r="AF168">
        <v>0</v>
      </c>
      <c r="AG168">
        <v>0</v>
      </c>
      <c r="AH168">
        <v>0</v>
      </c>
      <c r="AI168">
        <v>0</v>
      </c>
      <c r="AJ168">
        <v>0</v>
      </c>
      <c r="AK168">
        <v>0</v>
      </c>
      <c r="AL168">
        <v>0</v>
      </c>
      <c r="AM168">
        <v>0</v>
      </c>
      <c r="AN168">
        <v>13.616438356164384</v>
      </c>
      <c r="AO168">
        <v>0</v>
      </c>
      <c r="AP168">
        <v>0</v>
      </c>
      <c r="AQ168">
        <v>0</v>
      </c>
      <c r="AR168">
        <v>0</v>
      </c>
      <c r="AS168">
        <v>0</v>
      </c>
      <c r="AT168">
        <v>0</v>
      </c>
      <c r="AU168">
        <v>0</v>
      </c>
      <c r="AV168">
        <v>0</v>
      </c>
      <c r="AW168">
        <v>0</v>
      </c>
      <c r="AX168">
        <v>0</v>
      </c>
      <c r="AY168">
        <v>0</v>
      </c>
      <c r="AZ168">
        <v>0</v>
      </c>
      <c r="BA168">
        <v>0</v>
      </c>
      <c r="BB168">
        <v>0</v>
      </c>
      <c r="BC168">
        <v>0</v>
      </c>
      <c r="BD168">
        <v>0.1143</v>
      </c>
      <c r="BE168">
        <v>0</v>
      </c>
      <c r="BF168">
        <v>0</v>
      </c>
      <c r="BG168">
        <v>0</v>
      </c>
      <c r="BH168">
        <v>0</v>
      </c>
      <c r="BI168">
        <v>0</v>
      </c>
      <c r="BJ168">
        <v>0</v>
      </c>
      <c r="BK168">
        <v>0</v>
      </c>
      <c r="BL168">
        <v>0</v>
      </c>
      <c r="BM168">
        <v>0</v>
      </c>
      <c r="BN168">
        <v>0</v>
      </c>
      <c r="BO168">
        <v>0</v>
      </c>
      <c r="BP168">
        <v>0</v>
      </c>
      <c r="BQ168">
        <v>0</v>
      </c>
      <c r="BR168">
        <v>1.4999999999999999E-2</v>
      </c>
      <c r="BS168">
        <v>0</v>
      </c>
      <c r="BT168">
        <v>0</v>
      </c>
      <c r="BU168">
        <v>0</v>
      </c>
      <c r="BV168">
        <v>0</v>
      </c>
      <c r="BW168">
        <v>0</v>
      </c>
      <c r="BX168">
        <v>81.599999999999994</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1</v>
      </c>
      <c r="FS168">
        <v>0</v>
      </c>
      <c r="FT168">
        <v>0</v>
      </c>
      <c r="FU168">
        <v>0</v>
      </c>
      <c r="FV168">
        <v>0</v>
      </c>
      <c r="FW168">
        <v>0</v>
      </c>
      <c r="FX168">
        <v>0</v>
      </c>
      <c r="FY168">
        <v>4.3256223015830715</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0.35980000000000001</v>
      </c>
      <c r="GV168">
        <v>0</v>
      </c>
      <c r="GW168">
        <v>0</v>
      </c>
      <c r="GX168">
        <v>0</v>
      </c>
      <c r="GY168">
        <v>0</v>
      </c>
      <c r="GZ168">
        <v>0</v>
      </c>
      <c r="HA168">
        <v>0</v>
      </c>
      <c r="HB168">
        <v>0</v>
      </c>
      <c r="HC168">
        <v>0</v>
      </c>
      <c r="HD168">
        <v>0</v>
      </c>
      <c r="HE168">
        <v>0</v>
      </c>
      <c r="HF168">
        <v>0</v>
      </c>
      <c r="HG168">
        <v>0</v>
      </c>
      <c r="HH168">
        <v>0</v>
      </c>
      <c r="HI168">
        <v>1.4999999999999999E-2</v>
      </c>
      <c r="HJ168">
        <v>0</v>
      </c>
      <c r="HK168">
        <v>0</v>
      </c>
      <c r="HL168">
        <v>0</v>
      </c>
      <c r="HM168">
        <v>0</v>
      </c>
      <c r="HN168">
        <v>0</v>
      </c>
      <c r="HO168">
        <v>81.599999999999994</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1</v>
      </c>
      <c r="LJ168">
        <v>0.69485628415300393</v>
      </c>
      <c r="LK168">
        <v>0</v>
      </c>
      <c r="LL168">
        <v>0</v>
      </c>
      <c r="LM168">
        <v>1</v>
      </c>
      <c r="LN168">
        <v>0.95</v>
      </c>
      <c r="LO168">
        <v>0</v>
      </c>
      <c r="LP168">
        <v>1</v>
      </c>
      <c r="LQ168">
        <v>0.78</v>
      </c>
      <c r="LR168">
        <v>0</v>
      </c>
      <c r="LS168">
        <v>0.12877263581488935</v>
      </c>
      <c r="LT168">
        <v>0</v>
      </c>
    </row>
    <row r="169" spans="1:332" ht="15" customHeight="1">
      <c r="A169" t="str">
        <v>CDM AMS II.G</v>
      </c>
      <c r="B169" t="str">
        <v>AMS II.G. ver. 12</v>
      </c>
      <c r="C169">
        <v>9956</v>
      </c>
      <c r="D169" t="str">
        <v>PoA 9956 CPA25</v>
      </c>
      <c r="E169" t="str">
        <v>MR1</v>
      </c>
      <c r="F169" t="str">
        <v>Domestic (2020)</v>
      </c>
      <c r="G169">
        <v>157</v>
      </c>
      <c r="H169" t="str">
        <v>firewood</v>
      </c>
      <c r="I169">
        <v>157</v>
      </c>
      <c r="J169">
        <v>0.157</v>
      </c>
      <c r="K169">
        <v>0</v>
      </c>
      <c r="L169" t="str">
        <v>cdm_imp_firewood</v>
      </c>
      <c r="M169">
        <v>1</v>
      </c>
      <c r="N169" t="str">
        <v>Sub-Saharan Africa</v>
      </c>
      <c r="O169" t="str">
        <v>Uganda</v>
      </c>
      <c r="P169" t="str">
        <v>Uganda tot</v>
      </c>
      <c r="Q169">
        <v>4.9000000000000004</v>
      </c>
      <c r="R169">
        <v>0.82</v>
      </c>
      <c r="S169">
        <v>0</v>
      </c>
      <c r="T169">
        <v>0.35</v>
      </c>
      <c r="U169">
        <v>1000</v>
      </c>
      <c r="V169">
        <v>0</v>
      </c>
      <c r="W169">
        <v>25</v>
      </c>
      <c r="X169">
        <v>0</v>
      </c>
      <c r="Y169">
        <v>25000</v>
      </c>
      <c r="Z169">
        <v>1</v>
      </c>
      <c r="AA169">
        <v>0</v>
      </c>
      <c r="AB169">
        <v>0</v>
      </c>
      <c r="AC169">
        <v>0</v>
      </c>
      <c r="AD169">
        <v>0</v>
      </c>
      <c r="AE169">
        <v>0</v>
      </c>
      <c r="AF169">
        <v>0</v>
      </c>
      <c r="AG169">
        <v>0</v>
      </c>
      <c r="AH169">
        <v>0</v>
      </c>
      <c r="AI169">
        <v>0</v>
      </c>
      <c r="AJ169">
        <v>0</v>
      </c>
      <c r="AK169">
        <v>0</v>
      </c>
      <c r="AL169">
        <v>0</v>
      </c>
      <c r="AM169">
        <v>0</v>
      </c>
      <c r="AN169">
        <v>13.616438356164384</v>
      </c>
      <c r="AO169">
        <v>0</v>
      </c>
      <c r="AP169">
        <v>0</v>
      </c>
      <c r="AQ169">
        <v>0</v>
      </c>
      <c r="AR169">
        <v>0</v>
      </c>
      <c r="AS169">
        <v>0</v>
      </c>
      <c r="AT169">
        <v>0</v>
      </c>
      <c r="AU169">
        <v>0</v>
      </c>
      <c r="AV169">
        <v>0</v>
      </c>
      <c r="AW169">
        <v>0</v>
      </c>
      <c r="AX169">
        <v>0</v>
      </c>
      <c r="AY169">
        <v>0</v>
      </c>
      <c r="AZ169">
        <v>0</v>
      </c>
      <c r="BA169">
        <v>0</v>
      </c>
      <c r="BB169">
        <v>0</v>
      </c>
      <c r="BC169">
        <v>0</v>
      </c>
      <c r="BD169">
        <v>0.1143</v>
      </c>
      <c r="BE169">
        <v>0</v>
      </c>
      <c r="BF169">
        <v>0</v>
      </c>
      <c r="BG169">
        <v>0</v>
      </c>
      <c r="BH169">
        <v>0</v>
      </c>
      <c r="BI169">
        <v>0</v>
      </c>
      <c r="BJ169">
        <v>0</v>
      </c>
      <c r="BK169">
        <v>0</v>
      </c>
      <c r="BL169">
        <v>0</v>
      </c>
      <c r="BM169">
        <v>0</v>
      </c>
      <c r="BN169">
        <v>0</v>
      </c>
      <c r="BO169">
        <v>0</v>
      </c>
      <c r="BP169">
        <v>0</v>
      </c>
      <c r="BQ169">
        <v>0</v>
      </c>
      <c r="BR169">
        <v>1.4999999999999999E-2</v>
      </c>
      <c r="BS169">
        <v>0</v>
      </c>
      <c r="BT169">
        <v>0</v>
      </c>
      <c r="BU169">
        <v>0</v>
      </c>
      <c r="BV169">
        <v>0</v>
      </c>
      <c r="BW169">
        <v>0</v>
      </c>
      <c r="BX169">
        <v>81.599999999999994</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1</v>
      </c>
      <c r="FS169">
        <v>0</v>
      </c>
      <c r="FT169">
        <v>0</v>
      </c>
      <c r="FU169">
        <v>0</v>
      </c>
      <c r="FV169">
        <v>0</v>
      </c>
      <c r="FW169">
        <v>0</v>
      </c>
      <c r="FX169">
        <v>0</v>
      </c>
      <c r="FY169">
        <v>4.3256223015830715</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0.35980000000000001</v>
      </c>
      <c r="GV169">
        <v>0</v>
      </c>
      <c r="GW169">
        <v>0</v>
      </c>
      <c r="GX169">
        <v>0</v>
      </c>
      <c r="GY169">
        <v>0</v>
      </c>
      <c r="GZ169">
        <v>0</v>
      </c>
      <c r="HA169">
        <v>0</v>
      </c>
      <c r="HB169">
        <v>0</v>
      </c>
      <c r="HC169">
        <v>0</v>
      </c>
      <c r="HD169">
        <v>0</v>
      </c>
      <c r="HE169">
        <v>0</v>
      </c>
      <c r="HF169">
        <v>0</v>
      </c>
      <c r="HG169">
        <v>0</v>
      </c>
      <c r="HH169">
        <v>0</v>
      </c>
      <c r="HI169">
        <v>1.4999999999999999E-2</v>
      </c>
      <c r="HJ169">
        <v>0</v>
      </c>
      <c r="HK169">
        <v>0</v>
      </c>
      <c r="HL169">
        <v>0</v>
      </c>
      <c r="HM169">
        <v>0</v>
      </c>
      <c r="HN169">
        <v>0</v>
      </c>
      <c r="HO169">
        <v>81.599999999999994</v>
      </c>
      <c r="HP169">
        <v>0</v>
      </c>
      <c r="HQ169">
        <v>0</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1</v>
      </c>
      <c r="LJ169">
        <v>0.81664262295082002</v>
      </c>
      <c r="LK169">
        <v>0</v>
      </c>
      <c r="LL169">
        <v>0</v>
      </c>
      <c r="LM169">
        <v>1</v>
      </c>
      <c r="LN169">
        <v>0.95</v>
      </c>
      <c r="LO169">
        <v>0</v>
      </c>
      <c r="LP169">
        <v>1</v>
      </c>
      <c r="LQ169">
        <v>0.78</v>
      </c>
      <c r="LR169">
        <v>0</v>
      </c>
      <c r="LS169">
        <v>0.12877263581488935</v>
      </c>
      <c r="LT169">
        <v>0</v>
      </c>
    </row>
    <row r="170" spans="1:332" ht="15" customHeight="1">
      <c r="A170" t="str">
        <v>CDM AMS II.G</v>
      </c>
      <c r="B170" t="str">
        <v>AMS II.G. ver. 12</v>
      </c>
      <c r="C170">
        <v>9956</v>
      </c>
      <c r="D170" t="str">
        <v>PoA 9956 CPA24</v>
      </c>
      <c r="E170" t="str">
        <v>MR1</v>
      </c>
      <c r="F170" t="str">
        <v>Domestic (2020)</v>
      </c>
      <c r="G170">
        <v>173</v>
      </c>
      <c r="H170" t="str">
        <v>firewood</v>
      </c>
      <c r="I170">
        <v>173</v>
      </c>
      <c r="J170">
        <v>0.17299999999999999</v>
      </c>
      <c r="K170">
        <v>0</v>
      </c>
      <c r="L170" t="str">
        <v>cdm_imp_firewood</v>
      </c>
      <c r="M170">
        <v>1</v>
      </c>
      <c r="N170" t="str">
        <v>Sub-Saharan Africa</v>
      </c>
      <c r="O170" t="str">
        <v>Uganda</v>
      </c>
      <c r="P170" t="str">
        <v>Uganda tot</v>
      </c>
      <c r="Q170">
        <v>4.9000000000000004</v>
      </c>
      <c r="R170">
        <v>0.82</v>
      </c>
      <c r="S170">
        <v>0</v>
      </c>
      <c r="T170">
        <v>0.35</v>
      </c>
      <c r="U170">
        <v>1000</v>
      </c>
      <c r="V170">
        <v>0</v>
      </c>
      <c r="W170">
        <v>25</v>
      </c>
      <c r="X170">
        <v>0</v>
      </c>
      <c r="Y170">
        <v>25000</v>
      </c>
      <c r="Z170">
        <v>1</v>
      </c>
      <c r="AA170">
        <v>0</v>
      </c>
      <c r="AB170">
        <v>0</v>
      </c>
      <c r="AC170">
        <v>0</v>
      </c>
      <c r="AD170">
        <v>0</v>
      </c>
      <c r="AE170">
        <v>0</v>
      </c>
      <c r="AF170">
        <v>0</v>
      </c>
      <c r="AG170">
        <v>0</v>
      </c>
      <c r="AH170">
        <v>0</v>
      </c>
      <c r="AI170">
        <v>0</v>
      </c>
      <c r="AJ170">
        <v>0</v>
      </c>
      <c r="AK170">
        <v>0</v>
      </c>
      <c r="AL170">
        <v>0</v>
      </c>
      <c r="AM170">
        <v>0</v>
      </c>
      <c r="AN170">
        <v>13.616438356164384</v>
      </c>
      <c r="AO170">
        <v>0</v>
      </c>
      <c r="AP170">
        <v>0</v>
      </c>
      <c r="AQ170">
        <v>0</v>
      </c>
      <c r="AR170">
        <v>0</v>
      </c>
      <c r="AS170">
        <v>0</v>
      </c>
      <c r="AT170">
        <v>0</v>
      </c>
      <c r="AU170">
        <v>0</v>
      </c>
      <c r="AV170">
        <v>0</v>
      </c>
      <c r="AW170">
        <v>0</v>
      </c>
      <c r="AX170">
        <v>0</v>
      </c>
      <c r="AY170">
        <v>0</v>
      </c>
      <c r="AZ170">
        <v>0</v>
      </c>
      <c r="BA170">
        <v>0</v>
      </c>
      <c r="BB170">
        <v>0</v>
      </c>
      <c r="BC170">
        <v>0</v>
      </c>
      <c r="BD170">
        <v>0.1143</v>
      </c>
      <c r="BE170">
        <v>0</v>
      </c>
      <c r="BF170">
        <v>0</v>
      </c>
      <c r="BG170">
        <v>0</v>
      </c>
      <c r="BH170">
        <v>0</v>
      </c>
      <c r="BI170">
        <v>0</v>
      </c>
      <c r="BJ170">
        <v>0</v>
      </c>
      <c r="BK170">
        <v>0</v>
      </c>
      <c r="BL170">
        <v>0</v>
      </c>
      <c r="BM170">
        <v>0</v>
      </c>
      <c r="BN170">
        <v>0</v>
      </c>
      <c r="BO170">
        <v>0</v>
      </c>
      <c r="BP170">
        <v>0</v>
      </c>
      <c r="BQ170">
        <v>0</v>
      </c>
      <c r="BR170">
        <v>1.4999999999999999E-2</v>
      </c>
      <c r="BS170">
        <v>0</v>
      </c>
      <c r="BT170">
        <v>0</v>
      </c>
      <c r="BU170">
        <v>0</v>
      </c>
      <c r="BV170">
        <v>0</v>
      </c>
      <c r="BW170">
        <v>0</v>
      </c>
      <c r="BX170">
        <v>81.599999999999994</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1</v>
      </c>
      <c r="FS170">
        <v>0</v>
      </c>
      <c r="FT170">
        <v>0</v>
      </c>
      <c r="FU170">
        <v>0</v>
      </c>
      <c r="FV170">
        <v>0</v>
      </c>
      <c r="FW170">
        <v>0</v>
      </c>
      <c r="FX170">
        <v>0</v>
      </c>
      <c r="FY170">
        <v>4.3256223015830715</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v>
      </c>
      <c r="GU170">
        <v>0.35980000000000001</v>
      </c>
      <c r="GV170">
        <v>0</v>
      </c>
      <c r="GW170">
        <v>0</v>
      </c>
      <c r="GX170">
        <v>0</v>
      </c>
      <c r="GY170">
        <v>0</v>
      </c>
      <c r="GZ170">
        <v>0</v>
      </c>
      <c r="HA170">
        <v>0</v>
      </c>
      <c r="HB170">
        <v>0</v>
      </c>
      <c r="HC170">
        <v>0</v>
      </c>
      <c r="HD170">
        <v>0</v>
      </c>
      <c r="HE170">
        <v>0</v>
      </c>
      <c r="HF170">
        <v>0</v>
      </c>
      <c r="HG170">
        <v>0</v>
      </c>
      <c r="HH170">
        <v>0</v>
      </c>
      <c r="HI170">
        <v>1.4999999999999999E-2</v>
      </c>
      <c r="HJ170">
        <v>0</v>
      </c>
      <c r="HK170">
        <v>0</v>
      </c>
      <c r="HL170">
        <v>0</v>
      </c>
      <c r="HM170">
        <v>0</v>
      </c>
      <c r="HN170">
        <v>0</v>
      </c>
      <c r="HO170">
        <v>81.599999999999994</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1</v>
      </c>
      <c r="LJ170">
        <v>0.899854644808744</v>
      </c>
      <c r="LK170">
        <v>0</v>
      </c>
      <c r="LL170">
        <v>0</v>
      </c>
      <c r="LM170">
        <v>1</v>
      </c>
      <c r="LN170">
        <v>0.95</v>
      </c>
      <c r="LO170">
        <v>0</v>
      </c>
      <c r="LP170">
        <v>1</v>
      </c>
      <c r="LQ170">
        <v>0.78</v>
      </c>
      <c r="LR170">
        <v>0</v>
      </c>
      <c r="LS170">
        <v>0.12877263581488935</v>
      </c>
      <c r="LT170">
        <v>0</v>
      </c>
    </row>
    <row r="171" spans="1:332" ht="15" customHeight="1">
      <c r="A171" t="str">
        <v>CDM AMS II.G</v>
      </c>
      <c r="B171" t="str">
        <v>AMS II.G. ver. 4</v>
      </c>
      <c r="C171">
        <v>9007</v>
      </c>
      <c r="D171" t="str">
        <v>PoA 9007 CPA3</v>
      </c>
      <c r="E171" t="str">
        <v>MR1</v>
      </c>
      <c r="F171" t="str">
        <v>Domestic (2018)</v>
      </c>
      <c r="G171">
        <v>339</v>
      </c>
      <c r="H171" t="str">
        <v>firewood</v>
      </c>
      <c r="I171">
        <v>339</v>
      </c>
      <c r="J171">
        <v>0.33900000000000002</v>
      </c>
      <c r="K171">
        <v>0</v>
      </c>
      <c r="L171" t="str">
        <v>cdm_imp_firewood</v>
      </c>
      <c r="M171">
        <v>1</v>
      </c>
      <c r="N171" t="str">
        <v>Sub-Saharan Africa</v>
      </c>
      <c r="O171" t="str">
        <v>Nigeria</v>
      </c>
      <c r="P171" t="str">
        <v>Kaduna, Kano</v>
      </c>
      <c r="Q171">
        <v>4.7</v>
      </c>
      <c r="R171">
        <v>0.93</v>
      </c>
      <c r="S171">
        <v>0</v>
      </c>
      <c r="T171">
        <v>0.17899999999999999</v>
      </c>
      <c r="U171">
        <v>1000</v>
      </c>
      <c r="V171">
        <v>0</v>
      </c>
      <c r="W171">
        <v>45</v>
      </c>
      <c r="X171">
        <v>0</v>
      </c>
      <c r="Y171">
        <v>45000</v>
      </c>
      <c r="Z171">
        <v>1</v>
      </c>
      <c r="AA171">
        <v>0</v>
      </c>
      <c r="AB171">
        <v>0</v>
      </c>
      <c r="AC171">
        <v>0</v>
      </c>
      <c r="AD171">
        <v>0</v>
      </c>
      <c r="AE171">
        <v>0</v>
      </c>
      <c r="AF171">
        <v>0</v>
      </c>
      <c r="AG171">
        <v>0</v>
      </c>
      <c r="AH171">
        <v>0</v>
      </c>
      <c r="AI171">
        <v>0</v>
      </c>
      <c r="AJ171">
        <v>0</v>
      </c>
      <c r="AK171">
        <v>0</v>
      </c>
      <c r="AL171">
        <v>0</v>
      </c>
      <c r="AM171">
        <v>0</v>
      </c>
      <c r="AN171">
        <v>14.009863013698631</v>
      </c>
      <c r="AO171">
        <v>0</v>
      </c>
      <c r="AP171">
        <v>0</v>
      </c>
      <c r="AQ171">
        <v>0</v>
      </c>
      <c r="AR171">
        <v>0</v>
      </c>
      <c r="AS171">
        <v>0</v>
      </c>
      <c r="AT171">
        <v>0</v>
      </c>
      <c r="AU171">
        <v>0</v>
      </c>
      <c r="AV171">
        <v>0</v>
      </c>
      <c r="AW171">
        <v>0</v>
      </c>
      <c r="AX171">
        <v>0</v>
      </c>
      <c r="AY171">
        <v>0</v>
      </c>
      <c r="AZ171">
        <v>0</v>
      </c>
      <c r="BA171">
        <v>0</v>
      </c>
      <c r="BB171">
        <v>0</v>
      </c>
      <c r="BC171">
        <v>0</v>
      </c>
      <c r="BD171">
        <v>0.1</v>
      </c>
      <c r="BE171">
        <v>0</v>
      </c>
      <c r="BF171">
        <v>0</v>
      </c>
      <c r="BG171">
        <v>0</v>
      </c>
      <c r="BH171">
        <v>0</v>
      </c>
      <c r="BI171">
        <v>0</v>
      </c>
      <c r="BJ171">
        <v>0</v>
      </c>
      <c r="BK171">
        <v>0</v>
      </c>
      <c r="BL171">
        <v>0</v>
      </c>
      <c r="BM171">
        <v>0</v>
      </c>
      <c r="BN171">
        <v>0</v>
      </c>
      <c r="BO171">
        <v>0</v>
      </c>
      <c r="BP171">
        <v>0</v>
      </c>
      <c r="BQ171">
        <v>0</v>
      </c>
      <c r="BR171">
        <v>1.4999999999999999E-2</v>
      </c>
      <c r="BS171">
        <v>0</v>
      </c>
      <c r="BT171">
        <v>0</v>
      </c>
      <c r="BU171">
        <v>0</v>
      </c>
      <c r="BV171">
        <v>0</v>
      </c>
      <c r="BW171">
        <v>0</v>
      </c>
      <c r="BX171">
        <v>81.599999999999994</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1</v>
      </c>
      <c r="FS171">
        <v>0</v>
      </c>
      <c r="FT171">
        <v>0</v>
      </c>
      <c r="FU171">
        <v>0</v>
      </c>
      <c r="FV171">
        <v>0</v>
      </c>
      <c r="FW171">
        <v>0</v>
      </c>
      <c r="FX171">
        <v>0</v>
      </c>
      <c r="FY171">
        <v>4.6871405198054976</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v>
      </c>
      <c r="GU171">
        <v>0.2989</v>
      </c>
      <c r="GV171">
        <v>0</v>
      </c>
      <c r="GW171">
        <v>0</v>
      </c>
      <c r="GX171">
        <v>0</v>
      </c>
      <c r="GY171">
        <v>0</v>
      </c>
      <c r="GZ171">
        <v>0</v>
      </c>
      <c r="HA171">
        <v>0</v>
      </c>
      <c r="HB171">
        <v>0</v>
      </c>
      <c r="HC171">
        <v>0</v>
      </c>
      <c r="HD171">
        <v>0</v>
      </c>
      <c r="HE171">
        <v>0</v>
      </c>
      <c r="HF171">
        <v>0</v>
      </c>
      <c r="HG171">
        <v>0</v>
      </c>
      <c r="HH171">
        <v>0</v>
      </c>
      <c r="HI171">
        <v>1.4999999999999999E-2</v>
      </c>
      <c r="HJ171">
        <v>0</v>
      </c>
      <c r="HK171">
        <v>0</v>
      </c>
      <c r="HL171">
        <v>0</v>
      </c>
      <c r="HM171">
        <v>0</v>
      </c>
      <c r="HN171">
        <v>0</v>
      </c>
      <c r="HO171">
        <v>81.599999999999994</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1</v>
      </c>
      <c r="LJ171">
        <v>0.748</v>
      </c>
      <c r="LK171">
        <v>0</v>
      </c>
      <c r="LL171">
        <v>0</v>
      </c>
      <c r="LM171">
        <v>1</v>
      </c>
      <c r="LN171">
        <v>0.95</v>
      </c>
      <c r="LO171">
        <v>0</v>
      </c>
      <c r="LP171">
        <v>1</v>
      </c>
      <c r="LQ171">
        <v>0.78</v>
      </c>
      <c r="LR171">
        <v>0</v>
      </c>
      <c r="LS171">
        <v>0</v>
      </c>
      <c r="LT171">
        <v>0</v>
      </c>
    </row>
    <row r="172" spans="1:332" ht="15" customHeight="1">
      <c r="A172" t="str">
        <v>CDM AMS II.G</v>
      </c>
      <c r="B172" t="str">
        <v>AMS II.G. ver. 4</v>
      </c>
      <c r="C172">
        <v>9007</v>
      </c>
      <c r="D172" t="str">
        <v>PoA 9007 CPA2</v>
      </c>
      <c r="E172" t="str">
        <v>MR1</v>
      </c>
      <c r="F172" t="str">
        <v>Domestic (2018)</v>
      </c>
      <c r="G172">
        <v>748</v>
      </c>
      <c r="H172" t="str">
        <v>firewood</v>
      </c>
      <c r="I172">
        <v>748</v>
      </c>
      <c r="J172">
        <v>0.25981243487321987</v>
      </c>
      <c r="K172">
        <v>0</v>
      </c>
      <c r="L172" t="str">
        <v>cdm_imp_firewood</v>
      </c>
      <c r="M172">
        <v>1</v>
      </c>
      <c r="N172" t="str">
        <v>Sub-Saharan Africa</v>
      </c>
      <c r="O172" t="str">
        <v>Malawi</v>
      </c>
      <c r="P172" t="str">
        <v>Malawi tot</v>
      </c>
      <c r="Q172">
        <v>4.3</v>
      </c>
      <c r="R172">
        <v>0.94</v>
      </c>
      <c r="S172">
        <v>0</v>
      </c>
      <c r="T172">
        <v>0.49</v>
      </c>
      <c r="U172">
        <v>2879</v>
      </c>
      <c r="V172">
        <v>0</v>
      </c>
      <c r="W172">
        <v>45</v>
      </c>
      <c r="X172">
        <v>0</v>
      </c>
      <c r="Y172">
        <v>129555</v>
      </c>
      <c r="Z172">
        <v>1</v>
      </c>
      <c r="AA172">
        <v>0</v>
      </c>
      <c r="AB172">
        <v>0</v>
      </c>
      <c r="AC172">
        <v>0</v>
      </c>
      <c r="AD172">
        <v>0</v>
      </c>
      <c r="AE172">
        <v>0</v>
      </c>
      <c r="AF172">
        <v>0</v>
      </c>
      <c r="AG172">
        <v>0</v>
      </c>
      <c r="AH172">
        <v>0</v>
      </c>
      <c r="AI172">
        <v>0</v>
      </c>
      <c r="AJ172">
        <v>0</v>
      </c>
      <c r="AK172">
        <v>0</v>
      </c>
      <c r="AL172">
        <v>0</v>
      </c>
      <c r="AM172">
        <v>0</v>
      </c>
      <c r="AN172">
        <v>8.92</v>
      </c>
      <c r="AO172">
        <v>0</v>
      </c>
      <c r="AP172">
        <v>0</v>
      </c>
      <c r="AQ172">
        <v>0</v>
      </c>
      <c r="AR172">
        <v>0</v>
      </c>
      <c r="AS172">
        <v>0</v>
      </c>
      <c r="AT172">
        <v>0</v>
      </c>
      <c r="AU172">
        <v>0</v>
      </c>
      <c r="AV172">
        <v>0</v>
      </c>
      <c r="AW172">
        <v>0</v>
      </c>
      <c r="AX172">
        <v>0</v>
      </c>
      <c r="AY172">
        <v>0</v>
      </c>
      <c r="AZ172">
        <v>0</v>
      </c>
      <c r="BA172">
        <v>0</v>
      </c>
      <c r="BB172">
        <v>0</v>
      </c>
      <c r="BC172">
        <v>0</v>
      </c>
      <c r="BD172">
        <v>0.1</v>
      </c>
      <c r="BE172">
        <v>0</v>
      </c>
      <c r="BF172">
        <v>0</v>
      </c>
      <c r="BG172">
        <v>0</v>
      </c>
      <c r="BH172">
        <v>0</v>
      </c>
      <c r="BI172">
        <v>0</v>
      </c>
      <c r="BJ172">
        <v>0</v>
      </c>
      <c r="BK172">
        <v>0</v>
      </c>
      <c r="BL172">
        <v>0</v>
      </c>
      <c r="BM172">
        <v>0</v>
      </c>
      <c r="BN172">
        <v>0</v>
      </c>
      <c r="BO172">
        <v>0</v>
      </c>
      <c r="BP172">
        <v>0</v>
      </c>
      <c r="BQ172">
        <v>0</v>
      </c>
      <c r="BR172">
        <v>1.4999999999999999E-2</v>
      </c>
      <c r="BS172">
        <v>0</v>
      </c>
      <c r="BT172">
        <v>0</v>
      </c>
      <c r="BU172">
        <v>0</v>
      </c>
      <c r="BV172">
        <v>0</v>
      </c>
      <c r="BW172">
        <v>0</v>
      </c>
      <c r="BX172">
        <v>81.599999999999994</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1</v>
      </c>
      <c r="FS172">
        <v>0</v>
      </c>
      <c r="FT172">
        <v>0</v>
      </c>
      <c r="FU172">
        <v>0</v>
      </c>
      <c r="FV172">
        <v>0</v>
      </c>
      <c r="FW172">
        <v>0</v>
      </c>
      <c r="FX172">
        <v>0</v>
      </c>
      <c r="FY172">
        <v>2.8156565656565653</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0.31680000000000003</v>
      </c>
      <c r="GV172">
        <v>0</v>
      </c>
      <c r="GW172">
        <v>0</v>
      </c>
      <c r="GX172">
        <v>0</v>
      </c>
      <c r="GY172">
        <v>0</v>
      </c>
      <c r="GZ172">
        <v>0</v>
      </c>
      <c r="HA172">
        <v>0</v>
      </c>
      <c r="HB172">
        <v>0</v>
      </c>
      <c r="HC172">
        <v>0</v>
      </c>
      <c r="HD172">
        <v>0</v>
      </c>
      <c r="HE172">
        <v>0</v>
      </c>
      <c r="HF172">
        <v>0</v>
      </c>
      <c r="HG172">
        <v>0</v>
      </c>
      <c r="HH172">
        <v>0</v>
      </c>
      <c r="HI172">
        <v>1.4999999999999999E-2</v>
      </c>
      <c r="HJ172">
        <v>0</v>
      </c>
      <c r="HK172">
        <v>0</v>
      </c>
      <c r="HL172">
        <v>0</v>
      </c>
      <c r="HM172">
        <v>0</v>
      </c>
      <c r="HN172">
        <v>0</v>
      </c>
      <c r="HO172">
        <v>81.599999999999994</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1</v>
      </c>
      <c r="LJ172">
        <v>0.86523098298020151</v>
      </c>
      <c r="LK172">
        <v>0</v>
      </c>
      <c r="LL172">
        <v>0</v>
      </c>
      <c r="LM172">
        <v>1</v>
      </c>
      <c r="LN172">
        <v>0.95</v>
      </c>
      <c r="LO172">
        <v>0</v>
      </c>
      <c r="LP172">
        <v>1</v>
      </c>
      <c r="LQ172">
        <v>0.78</v>
      </c>
      <c r="LR172">
        <v>0</v>
      </c>
      <c r="LS172">
        <v>0</v>
      </c>
      <c r="LT172">
        <v>0</v>
      </c>
    </row>
    <row r="173" spans="1:332" ht="15" customHeight="1">
      <c r="A173" t="str">
        <v>CDM AMS II.G</v>
      </c>
      <c r="B173" t="str">
        <v>AMS II.G. ver. 4</v>
      </c>
      <c r="C173">
        <v>9007</v>
      </c>
      <c r="D173" t="str">
        <v>PoA 9007 CPA4</v>
      </c>
      <c r="E173" t="str">
        <v>MR2</v>
      </c>
      <c r="F173" t="str">
        <v>Domestic (2019)</v>
      </c>
      <c r="G173">
        <v>16558</v>
      </c>
      <c r="H173" t="str">
        <v>firewood</v>
      </c>
      <c r="I173">
        <v>16558</v>
      </c>
      <c r="J173">
        <v>0.78772597526165555</v>
      </c>
      <c r="K173">
        <v>0</v>
      </c>
      <c r="L173" t="str">
        <v>cdm_imp_firewood</v>
      </c>
      <c r="M173">
        <v>1</v>
      </c>
      <c r="N173" t="str">
        <v>Sub-Saharan Africa</v>
      </c>
      <c r="O173" t="str">
        <v>Malawi</v>
      </c>
      <c r="P173" t="str">
        <v>Malawi tot</v>
      </c>
      <c r="Q173">
        <v>4.3</v>
      </c>
      <c r="R173">
        <v>0.94</v>
      </c>
      <c r="S173">
        <v>0</v>
      </c>
      <c r="T173">
        <v>0.49</v>
      </c>
      <c r="U173">
        <v>21020</v>
      </c>
      <c r="V173">
        <v>0</v>
      </c>
      <c r="W173">
        <v>329</v>
      </c>
      <c r="X173">
        <v>0</v>
      </c>
      <c r="Y173">
        <v>6915580</v>
      </c>
      <c r="Z173">
        <v>1</v>
      </c>
      <c r="AA173">
        <v>0</v>
      </c>
      <c r="AB173">
        <v>0</v>
      </c>
      <c r="AC173">
        <v>0</v>
      </c>
      <c r="AD173">
        <v>0</v>
      </c>
      <c r="AE173">
        <v>0</v>
      </c>
      <c r="AF173">
        <v>0</v>
      </c>
      <c r="AG173">
        <v>0</v>
      </c>
      <c r="AH173">
        <v>0</v>
      </c>
      <c r="AI173">
        <v>0</v>
      </c>
      <c r="AJ173">
        <v>0</v>
      </c>
      <c r="AK173">
        <v>0</v>
      </c>
      <c r="AL173">
        <v>0</v>
      </c>
      <c r="AM173">
        <v>0</v>
      </c>
      <c r="AN173">
        <v>8.92</v>
      </c>
      <c r="AO173">
        <v>0</v>
      </c>
      <c r="AP173">
        <v>0</v>
      </c>
      <c r="AQ173">
        <v>0</v>
      </c>
      <c r="AR173">
        <v>0</v>
      </c>
      <c r="AS173">
        <v>0</v>
      </c>
      <c r="AT173">
        <v>0</v>
      </c>
      <c r="AU173">
        <v>0</v>
      </c>
      <c r="AV173">
        <v>0</v>
      </c>
      <c r="AW173">
        <v>0</v>
      </c>
      <c r="AX173">
        <v>0</v>
      </c>
      <c r="AY173">
        <v>0</v>
      </c>
      <c r="AZ173">
        <v>0</v>
      </c>
      <c r="BA173">
        <v>0</v>
      </c>
      <c r="BB173">
        <v>0</v>
      </c>
      <c r="BC173">
        <v>0</v>
      </c>
      <c r="BD173">
        <v>0.1</v>
      </c>
      <c r="BE173">
        <v>0</v>
      </c>
      <c r="BF173">
        <v>0</v>
      </c>
      <c r="BG173">
        <v>0</v>
      </c>
      <c r="BH173">
        <v>0</v>
      </c>
      <c r="BI173">
        <v>0</v>
      </c>
      <c r="BJ173">
        <v>0</v>
      </c>
      <c r="BK173">
        <v>0</v>
      </c>
      <c r="BL173">
        <v>0</v>
      </c>
      <c r="BM173">
        <v>0</v>
      </c>
      <c r="BN173">
        <v>0</v>
      </c>
      <c r="BO173">
        <v>0</v>
      </c>
      <c r="BP173">
        <v>0</v>
      </c>
      <c r="BQ173">
        <v>0</v>
      </c>
      <c r="BR173">
        <v>1.4999999999999999E-2</v>
      </c>
      <c r="BS173">
        <v>0</v>
      </c>
      <c r="BT173">
        <v>0</v>
      </c>
      <c r="BU173">
        <v>0</v>
      </c>
      <c r="BV173">
        <v>0</v>
      </c>
      <c r="BW173">
        <v>0</v>
      </c>
      <c r="BX173">
        <v>81.599999999999994</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1</v>
      </c>
      <c r="FS173">
        <v>0</v>
      </c>
      <c r="FT173">
        <v>0</v>
      </c>
      <c r="FU173">
        <v>0</v>
      </c>
      <c r="FV173">
        <v>0</v>
      </c>
      <c r="FW173">
        <v>0</v>
      </c>
      <c r="FX173">
        <v>0</v>
      </c>
      <c r="FY173">
        <v>2.9585406301824215</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c r="GS173">
        <v>0</v>
      </c>
      <c r="GT173">
        <v>0</v>
      </c>
      <c r="GU173">
        <v>0.30149999999999999</v>
      </c>
      <c r="GV173">
        <v>0</v>
      </c>
      <c r="GW173">
        <v>0</v>
      </c>
      <c r="GX173">
        <v>0</v>
      </c>
      <c r="GY173">
        <v>0</v>
      </c>
      <c r="GZ173">
        <v>0</v>
      </c>
      <c r="HA173">
        <v>0</v>
      </c>
      <c r="HB173">
        <v>0</v>
      </c>
      <c r="HC173">
        <v>0</v>
      </c>
      <c r="HD173">
        <v>0</v>
      </c>
      <c r="HE173">
        <v>0</v>
      </c>
      <c r="HF173">
        <v>0</v>
      </c>
      <c r="HG173">
        <v>0</v>
      </c>
      <c r="HH173">
        <v>0</v>
      </c>
      <c r="HI173">
        <v>1.4999999999999999E-2</v>
      </c>
      <c r="HJ173">
        <v>0</v>
      </c>
      <c r="HK173">
        <v>0</v>
      </c>
      <c r="HL173">
        <v>0</v>
      </c>
      <c r="HM173">
        <v>0</v>
      </c>
      <c r="HN173">
        <v>0</v>
      </c>
      <c r="HO173">
        <v>81.599999999999994</v>
      </c>
      <c r="HP173">
        <v>0</v>
      </c>
      <c r="HQ173">
        <v>0</v>
      </c>
      <c r="HR173">
        <v>0</v>
      </c>
      <c r="HS173">
        <v>0</v>
      </c>
      <c r="HT173">
        <v>0</v>
      </c>
      <c r="HU173">
        <v>0</v>
      </c>
      <c r="HV173">
        <v>0</v>
      </c>
      <c r="HW173">
        <v>0</v>
      </c>
      <c r="HX173">
        <v>0</v>
      </c>
      <c r="HY173">
        <v>0</v>
      </c>
      <c r="HZ173">
        <v>0</v>
      </c>
      <c r="IA173">
        <v>0</v>
      </c>
      <c r="IB173">
        <v>0</v>
      </c>
      <c r="IC173">
        <v>0</v>
      </c>
      <c r="ID173">
        <v>0</v>
      </c>
      <c r="IE173">
        <v>0</v>
      </c>
      <c r="IF173">
        <v>0</v>
      </c>
      <c r="IG173">
        <v>0</v>
      </c>
      <c r="IH173">
        <v>0</v>
      </c>
      <c r="II173">
        <v>0</v>
      </c>
      <c r="IJ173">
        <v>0</v>
      </c>
      <c r="IK173">
        <v>0</v>
      </c>
      <c r="IL173">
        <v>0</v>
      </c>
      <c r="IM173">
        <v>0</v>
      </c>
      <c r="IN173">
        <v>0</v>
      </c>
      <c r="IO173">
        <v>0</v>
      </c>
      <c r="IP173">
        <v>0</v>
      </c>
      <c r="IQ173">
        <v>0</v>
      </c>
      <c r="IR173">
        <v>0</v>
      </c>
      <c r="IS173">
        <v>0</v>
      </c>
      <c r="IT173">
        <v>0</v>
      </c>
      <c r="IU173">
        <v>0</v>
      </c>
      <c r="IV173">
        <v>0</v>
      </c>
      <c r="IW173">
        <v>0</v>
      </c>
      <c r="IX173">
        <v>0</v>
      </c>
      <c r="IY173">
        <v>0</v>
      </c>
      <c r="IZ173">
        <v>0</v>
      </c>
      <c r="JA173">
        <v>0</v>
      </c>
      <c r="JB173">
        <v>0</v>
      </c>
      <c r="JC173">
        <v>0</v>
      </c>
      <c r="JD173">
        <v>0</v>
      </c>
      <c r="JE173">
        <v>0</v>
      </c>
      <c r="JF173">
        <v>0</v>
      </c>
      <c r="JG173">
        <v>0</v>
      </c>
      <c r="JH173">
        <v>0</v>
      </c>
      <c r="JI173">
        <v>0</v>
      </c>
      <c r="JJ173">
        <v>0</v>
      </c>
      <c r="JK173">
        <v>0</v>
      </c>
      <c r="JL173">
        <v>0</v>
      </c>
      <c r="JM173">
        <v>0</v>
      </c>
      <c r="JN173">
        <v>0</v>
      </c>
      <c r="JO173">
        <v>0</v>
      </c>
      <c r="JP173">
        <v>0</v>
      </c>
      <c r="JQ173">
        <v>0</v>
      </c>
      <c r="JR173">
        <v>0</v>
      </c>
      <c r="JS173">
        <v>0</v>
      </c>
      <c r="JT173">
        <v>0</v>
      </c>
      <c r="JU173">
        <v>0</v>
      </c>
      <c r="JV173">
        <v>0</v>
      </c>
      <c r="JW173">
        <v>0</v>
      </c>
      <c r="JX173">
        <v>0</v>
      </c>
      <c r="JY173">
        <v>0</v>
      </c>
      <c r="JZ173">
        <v>0</v>
      </c>
      <c r="KA173">
        <v>0</v>
      </c>
      <c r="KB173">
        <v>0</v>
      </c>
      <c r="KC173">
        <v>0</v>
      </c>
      <c r="KD173">
        <v>0</v>
      </c>
      <c r="KE173">
        <v>0</v>
      </c>
      <c r="KF173">
        <v>0</v>
      </c>
      <c r="KG173">
        <v>0</v>
      </c>
      <c r="KH173">
        <v>0</v>
      </c>
      <c r="KI173">
        <v>0</v>
      </c>
      <c r="KJ173">
        <v>0</v>
      </c>
      <c r="KK173">
        <v>0</v>
      </c>
      <c r="KL173">
        <v>0</v>
      </c>
      <c r="KM173">
        <v>0</v>
      </c>
      <c r="KN173">
        <v>0</v>
      </c>
      <c r="KO173">
        <v>0</v>
      </c>
      <c r="KP173">
        <v>0</v>
      </c>
      <c r="KQ173">
        <v>0</v>
      </c>
      <c r="KR173">
        <v>0</v>
      </c>
      <c r="KS173">
        <v>0</v>
      </c>
      <c r="KT173">
        <v>0</v>
      </c>
      <c r="KU173">
        <v>0</v>
      </c>
      <c r="KV173">
        <v>0</v>
      </c>
      <c r="KW173">
        <v>0</v>
      </c>
      <c r="KX173">
        <v>0</v>
      </c>
      <c r="KY173">
        <v>0</v>
      </c>
      <c r="KZ173">
        <v>0</v>
      </c>
      <c r="LA173">
        <v>0</v>
      </c>
      <c r="LB173">
        <v>0</v>
      </c>
      <c r="LC173">
        <v>0</v>
      </c>
      <c r="LD173">
        <v>0</v>
      </c>
      <c r="LE173">
        <v>0</v>
      </c>
      <c r="LF173">
        <v>0</v>
      </c>
      <c r="LG173">
        <v>0</v>
      </c>
      <c r="LH173">
        <v>0</v>
      </c>
      <c r="LI173">
        <v>0.98049476688867743</v>
      </c>
      <c r="LJ173">
        <v>0.37</v>
      </c>
      <c r="LK173">
        <v>0</v>
      </c>
      <c r="LL173">
        <v>0</v>
      </c>
      <c r="LM173">
        <v>1</v>
      </c>
      <c r="LN173">
        <v>0.95</v>
      </c>
      <c r="LO173">
        <v>0</v>
      </c>
      <c r="LP173">
        <v>1</v>
      </c>
      <c r="LQ173">
        <v>0.78</v>
      </c>
      <c r="LR173">
        <v>0</v>
      </c>
      <c r="LS173">
        <v>0</v>
      </c>
      <c r="LT173">
        <v>0</v>
      </c>
    </row>
    <row r="174" spans="1:332" ht="15" customHeight="1">
      <c r="A174" t="str">
        <v>CDM AMS II.G</v>
      </c>
      <c r="B174" t="str">
        <v>AMS II.G. ver. 4</v>
      </c>
      <c r="C174">
        <v>9007</v>
      </c>
      <c r="D174" t="str">
        <v>PoA 9007 CPA5</v>
      </c>
      <c r="E174" t="str">
        <v>MR2</v>
      </c>
      <c r="F174" t="str">
        <v>Domestic (2019)</v>
      </c>
      <c r="G174">
        <v>14133</v>
      </c>
      <c r="H174" t="str">
        <v>firewood</v>
      </c>
      <c r="I174">
        <v>14133</v>
      </c>
      <c r="J174">
        <v>0.84775958250854777</v>
      </c>
      <c r="K174">
        <v>0</v>
      </c>
      <c r="L174" t="str">
        <v>cdm_imp_firewood</v>
      </c>
      <c r="M174">
        <v>1</v>
      </c>
      <c r="N174" t="str">
        <v>Sub-Saharan Africa</v>
      </c>
      <c r="O174" t="str">
        <v>Zambia</v>
      </c>
      <c r="P174" t="str">
        <v>Zambia tot</v>
      </c>
      <c r="Q174">
        <v>5</v>
      </c>
      <c r="R174">
        <v>0.81</v>
      </c>
      <c r="S174">
        <v>0</v>
      </c>
      <c r="T174">
        <v>0.38</v>
      </c>
      <c r="U174">
        <v>16671</v>
      </c>
      <c r="V174">
        <v>0</v>
      </c>
      <c r="W174">
        <v>275</v>
      </c>
      <c r="X174">
        <v>0</v>
      </c>
      <c r="Y174">
        <v>4584525</v>
      </c>
      <c r="Z174">
        <v>1</v>
      </c>
      <c r="AA174">
        <v>0</v>
      </c>
      <c r="AB174">
        <v>0</v>
      </c>
      <c r="AC174">
        <v>0</v>
      </c>
      <c r="AD174">
        <v>0</v>
      </c>
      <c r="AE174">
        <v>0</v>
      </c>
      <c r="AF174">
        <v>0</v>
      </c>
      <c r="AG174">
        <v>0</v>
      </c>
      <c r="AH174">
        <v>0</v>
      </c>
      <c r="AI174">
        <v>0</v>
      </c>
      <c r="AJ174">
        <v>0</v>
      </c>
      <c r="AK174">
        <v>0</v>
      </c>
      <c r="AL174">
        <v>0</v>
      </c>
      <c r="AM174">
        <v>0</v>
      </c>
      <c r="AN174">
        <v>15.602739726027398</v>
      </c>
      <c r="AO174">
        <v>0</v>
      </c>
      <c r="AP174">
        <v>0</v>
      </c>
      <c r="AQ174">
        <v>0</v>
      </c>
      <c r="AR174">
        <v>0</v>
      </c>
      <c r="AS174">
        <v>0</v>
      </c>
      <c r="AT174">
        <v>0</v>
      </c>
      <c r="AU174">
        <v>0</v>
      </c>
      <c r="AV174">
        <v>0</v>
      </c>
      <c r="AW174">
        <v>0</v>
      </c>
      <c r="AX174">
        <v>0</v>
      </c>
      <c r="AY174">
        <v>0</v>
      </c>
      <c r="AZ174">
        <v>0</v>
      </c>
      <c r="BA174">
        <v>0</v>
      </c>
      <c r="BB174">
        <v>0</v>
      </c>
      <c r="BC174">
        <v>0</v>
      </c>
      <c r="BD174">
        <v>0.1</v>
      </c>
      <c r="BE174">
        <v>0</v>
      </c>
      <c r="BF174">
        <v>0</v>
      </c>
      <c r="BG174">
        <v>0</v>
      </c>
      <c r="BH174">
        <v>0</v>
      </c>
      <c r="BI174">
        <v>0</v>
      </c>
      <c r="BJ174">
        <v>0</v>
      </c>
      <c r="BK174">
        <v>0</v>
      </c>
      <c r="BL174">
        <v>0</v>
      </c>
      <c r="BM174">
        <v>0</v>
      </c>
      <c r="BN174">
        <v>0</v>
      </c>
      <c r="BO174">
        <v>0</v>
      </c>
      <c r="BP174">
        <v>0</v>
      </c>
      <c r="BQ174">
        <v>0</v>
      </c>
      <c r="BR174">
        <v>1.4999999999999999E-2</v>
      </c>
      <c r="BS174">
        <v>0</v>
      </c>
      <c r="BT174">
        <v>0</v>
      </c>
      <c r="BU174">
        <v>0</v>
      </c>
      <c r="BV174">
        <v>0</v>
      </c>
      <c r="BW174">
        <v>0</v>
      </c>
      <c r="BX174">
        <v>81.599999999999994</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1</v>
      </c>
      <c r="FS174">
        <v>0</v>
      </c>
      <c r="FT174">
        <v>0</v>
      </c>
      <c r="FU174">
        <v>0</v>
      </c>
      <c r="FV174">
        <v>0</v>
      </c>
      <c r="FW174">
        <v>0</v>
      </c>
      <c r="FX174">
        <v>0</v>
      </c>
      <c r="FY174">
        <v>5.1939879247760983</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0.3004</v>
      </c>
      <c r="GV174">
        <v>0</v>
      </c>
      <c r="GW174">
        <v>0</v>
      </c>
      <c r="GX174">
        <v>0</v>
      </c>
      <c r="GY174">
        <v>0</v>
      </c>
      <c r="GZ174">
        <v>0</v>
      </c>
      <c r="HA174">
        <v>0</v>
      </c>
      <c r="HB174">
        <v>0</v>
      </c>
      <c r="HC174">
        <v>0</v>
      </c>
      <c r="HD174">
        <v>0</v>
      </c>
      <c r="HE174">
        <v>0</v>
      </c>
      <c r="HF174">
        <v>0</v>
      </c>
      <c r="HG174">
        <v>0</v>
      </c>
      <c r="HH174">
        <v>0</v>
      </c>
      <c r="HI174">
        <v>1.4999999999999999E-2</v>
      </c>
      <c r="HJ174">
        <v>0</v>
      </c>
      <c r="HK174">
        <v>0</v>
      </c>
      <c r="HL174">
        <v>0</v>
      </c>
      <c r="HM174">
        <v>0</v>
      </c>
      <c r="HN174">
        <v>0</v>
      </c>
      <c r="HO174">
        <v>81.599999999999994</v>
      </c>
      <c r="HP174">
        <v>0</v>
      </c>
      <c r="HQ174">
        <v>0</v>
      </c>
      <c r="HR174">
        <v>0</v>
      </c>
      <c r="HS174">
        <v>0</v>
      </c>
      <c r="HT174">
        <v>0</v>
      </c>
      <c r="HU174">
        <v>0</v>
      </c>
      <c r="HV174">
        <v>0</v>
      </c>
      <c r="HW174">
        <v>0</v>
      </c>
      <c r="HX174">
        <v>0</v>
      </c>
      <c r="HY174">
        <v>0</v>
      </c>
      <c r="HZ174">
        <v>0</v>
      </c>
      <c r="IA174">
        <v>0</v>
      </c>
      <c r="IB174">
        <v>0</v>
      </c>
      <c r="IC174">
        <v>0</v>
      </c>
      <c r="ID174">
        <v>0</v>
      </c>
      <c r="IE174">
        <v>0</v>
      </c>
      <c r="IF174">
        <v>0</v>
      </c>
      <c r="IG174">
        <v>0</v>
      </c>
      <c r="IH174">
        <v>0</v>
      </c>
      <c r="II174">
        <v>0</v>
      </c>
      <c r="IJ174">
        <v>0</v>
      </c>
      <c r="IK174">
        <v>0</v>
      </c>
      <c r="IL174">
        <v>0</v>
      </c>
      <c r="IM174">
        <v>0</v>
      </c>
      <c r="IN174">
        <v>0</v>
      </c>
      <c r="IO174">
        <v>0</v>
      </c>
      <c r="IP174">
        <v>0</v>
      </c>
      <c r="IQ174">
        <v>0</v>
      </c>
      <c r="IR174">
        <v>0</v>
      </c>
      <c r="IS174">
        <v>0</v>
      </c>
      <c r="IT174">
        <v>0</v>
      </c>
      <c r="IU174">
        <v>0</v>
      </c>
      <c r="IV174">
        <v>0</v>
      </c>
      <c r="IW174">
        <v>0</v>
      </c>
      <c r="IX174">
        <v>0</v>
      </c>
      <c r="IY174">
        <v>0</v>
      </c>
      <c r="IZ174">
        <v>0</v>
      </c>
      <c r="JA174">
        <v>0</v>
      </c>
      <c r="JB174">
        <v>0</v>
      </c>
      <c r="JC174">
        <v>0</v>
      </c>
      <c r="JD174">
        <v>0</v>
      </c>
      <c r="JE174">
        <v>0</v>
      </c>
      <c r="JF174">
        <v>0</v>
      </c>
      <c r="JG174">
        <v>0</v>
      </c>
      <c r="JH174">
        <v>0</v>
      </c>
      <c r="JI174">
        <v>0</v>
      </c>
      <c r="JJ174">
        <v>0</v>
      </c>
      <c r="JK174">
        <v>0</v>
      </c>
      <c r="JL174">
        <v>0</v>
      </c>
      <c r="JM174">
        <v>0</v>
      </c>
      <c r="JN174">
        <v>0</v>
      </c>
      <c r="JO174">
        <v>0</v>
      </c>
      <c r="JP174">
        <v>0</v>
      </c>
      <c r="JQ174">
        <v>0</v>
      </c>
      <c r="JR174">
        <v>0</v>
      </c>
      <c r="JS174">
        <v>0</v>
      </c>
      <c r="JT174">
        <v>0</v>
      </c>
      <c r="JU174">
        <v>0</v>
      </c>
      <c r="JV174">
        <v>0</v>
      </c>
      <c r="JW174">
        <v>0</v>
      </c>
      <c r="JX174">
        <v>0</v>
      </c>
      <c r="JY174">
        <v>0</v>
      </c>
      <c r="JZ174">
        <v>0</v>
      </c>
      <c r="KA174">
        <v>0</v>
      </c>
      <c r="KB174">
        <v>0</v>
      </c>
      <c r="KC174">
        <v>0</v>
      </c>
      <c r="KD174">
        <v>0</v>
      </c>
      <c r="KE174">
        <v>0</v>
      </c>
      <c r="KF174">
        <v>0</v>
      </c>
      <c r="KG174">
        <v>0</v>
      </c>
      <c r="KH174">
        <v>0</v>
      </c>
      <c r="KI174">
        <v>0</v>
      </c>
      <c r="KJ174">
        <v>0</v>
      </c>
      <c r="KK174">
        <v>0</v>
      </c>
      <c r="KL174">
        <v>0</v>
      </c>
      <c r="KM174">
        <v>0</v>
      </c>
      <c r="KN174">
        <v>0</v>
      </c>
      <c r="KO174">
        <v>0</v>
      </c>
      <c r="KP174">
        <v>0</v>
      </c>
      <c r="KQ174">
        <v>0</v>
      </c>
      <c r="KR174">
        <v>0</v>
      </c>
      <c r="KS174">
        <v>0</v>
      </c>
      <c r="KT174">
        <v>0</v>
      </c>
      <c r="KU174">
        <v>0</v>
      </c>
      <c r="KV174">
        <v>0</v>
      </c>
      <c r="KW174">
        <v>0</v>
      </c>
      <c r="KX174">
        <v>0</v>
      </c>
      <c r="KY174">
        <v>0</v>
      </c>
      <c r="KZ174">
        <v>0</v>
      </c>
      <c r="LA174">
        <v>0</v>
      </c>
      <c r="LB174">
        <v>0</v>
      </c>
      <c r="LC174">
        <v>0</v>
      </c>
      <c r="LD174">
        <v>0</v>
      </c>
      <c r="LE174">
        <v>0</v>
      </c>
      <c r="LF174">
        <v>0</v>
      </c>
      <c r="LG174">
        <v>0</v>
      </c>
      <c r="LH174">
        <v>0</v>
      </c>
      <c r="LI174">
        <v>1</v>
      </c>
      <c r="LJ174">
        <v>0.32</v>
      </c>
      <c r="LK174">
        <v>0</v>
      </c>
      <c r="LL174">
        <v>0</v>
      </c>
      <c r="LM174">
        <v>1</v>
      </c>
      <c r="LN174">
        <v>0.95</v>
      </c>
      <c r="LO174">
        <v>0</v>
      </c>
      <c r="LP174">
        <v>1</v>
      </c>
      <c r="LQ174">
        <v>0.78</v>
      </c>
      <c r="LR174">
        <v>0</v>
      </c>
      <c r="LS174">
        <v>1.3608428446005367E-2</v>
      </c>
      <c r="LT174">
        <v>0</v>
      </c>
    </row>
    <row r="175" spans="1:332" ht="15" customHeight="1">
      <c r="A175" t="str">
        <v>CDM AMS II.G</v>
      </c>
      <c r="B175" t="str">
        <v>AMS II.G. ver. 4</v>
      </c>
      <c r="C175">
        <v>9007</v>
      </c>
      <c r="D175" t="str">
        <v>PoA 9007 CPA7</v>
      </c>
      <c r="E175" t="str">
        <v>MR2</v>
      </c>
      <c r="F175" t="str">
        <v>Domestic (2019)</v>
      </c>
      <c r="G175">
        <v>5282</v>
      </c>
      <c r="H175" t="str">
        <v>firewood</v>
      </c>
      <c r="I175">
        <v>5282</v>
      </c>
      <c r="J175">
        <v>0.76109510086455334</v>
      </c>
      <c r="K175">
        <v>0</v>
      </c>
      <c r="L175" t="str">
        <v>cdm_imp_firewood</v>
      </c>
      <c r="M175">
        <v>1</v>
      </c>
      <c r="N175" t="str">
        <v>Sub-Saharan Africa</v>
      </c>
      <c r="O175" t="str">
        <v>Zambia</v>
      </c>
      <c r="P175" t="str">
        <v>Zambia tot</v>
      </c>
      <c r="Q175">
        <v>5</v>
      </c>
      <c r="R175">
        <v>0.81</v>
      </c>
      <c r="S175">
        <v>0</v>
      </c>
      <c r="T175">
        <v>0.38</v>
      </c>
      <c r="U175">
        <v>6940</v>
      </c>
      <c r="V175">
        <v>0</v>
      </c>
      <c r="W175">
        <v>179</v>
      </c>
      <c r="X175">
        <v>0</v>
      </c>
      <c r="Y175">
        <v>1242260</v>
      </c>
      <c r="Z175">
        <v>1</v>
      </c>
      <c r="AA175">
        <v>0</v>
      </c>
      <c r="AB175">
        <v>0</v>
      </c>
      <c r="AC175">
        <v>0</v>
      </c>
      <c r="AD175">
        <v>0</v>
      </c>
      <c r="AE175">
        <v>0</v>
      </c>
      <c r="AF175">
        <v>0</v>
      </c>
      <c r="AG175">
        <v>0</v>
      </c>
      <c r="AH175">
        <v>0</v>
      </c>
      <c r="AI175">
        <v>0</v>
      </c>
      <c r="AJ175">
        <v>0</v>
      </c>
      <c r="AK175">
        <v>0</v>
      </c>
      <c r="AL175">
        <v>0</v>
      </c>
      <c r="AM175">
        <v>0</v>
      </c>
      <c r="AN175">
        <v>15.602739726027398</v>
      </c>
      <c r="AO175">
        <v>0</v>
      </c>
      <c r="AP175">
        <v>0</v>
      </c>
      <c r="AQ175">
        <v>0</v>
      </c>
      <c r="AR175">
        <v>0</v>
      </c>
      <c r="AS175">
        <v>0</v>
      </c>
      <c r="AT175">
        <v>0</v>
      </c>
      <c r="AU175">
        <v>0</v>
      </c>
      <c r="AV175">
        <v>0</v>
      </c>
      <c r="AW175">
        <v>0</v>
      </c>
      <c r="AX175">
        <v>0</v>
      </c>
      <c r="AY175">
        <v>0</v>
      </c>
      <c r="AZ175">
        <v>0</v>
      </c>
      <c r="BA175">
        <v>0</v>
      </c>
      <c r="BB175">
        <v>0</v>
      </c>
      <c r="BC175">
        <v>0</v>
      </c>
      <c r="BD175">
        <v>0.1</v>
      </c>
      <c r="BE175">
        <v>0</v>
      </c>
      <c r="BF175">
        <v>0</v>
      </c>
      <c r="BG175">
        <v>0</v>
      </c>
      <c r="BH175">
        <v>0</v>
      </c>
      <c r="BI175">
        <v>0</v>
      </c>
      <c r="BJ175">
        <v>0</v>
      </c>
      <c r="BK175">
        <v>0</v>
      </c>
      <c r="BL175">
        <v>0</v>
      </c>
      <c r="BM175">
        <v>0</v>
      </c>
      <c r="BN175">
        <v>0</v>
      </c>
      <c r="BO175">
        <v>0</v>
      </c>
      <c r="BP175">
        <v>0</v>
      </c>
      <c r="BQ175">
        <v>0</v>
      </c>
      <c r="BR175">
        <v>1.4999999999999999E-2</v>
      </c>
      <c r="BS175">
        <v>0</v>
      </c>
      <c r="BT175">
        <v>0</v>
      </c>
      <c r="BU175">
        <v>0</v>
      </c>
      <c r="BV175">
        <v>0</v>
      </c>
      <c r="BW175">
        <v>0</v>
      </c>
      <c r="BX175">
        <v>81.599999999999994</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1</v>
      </c>
      <c r="FS175">
        <v>0</v>
      </c>
      <c r="FT175">
        <v>0</v>
      </c>
      <c r="FU175">
        <v>0</v>
      </c>
      <c r="FV175">
        <v>0</v>
      </c>
      <c r="FW175">
        <v>0</v>
      </c>
      <c r="FX175">
        <v>0</v>
      </c>
      <c r="FY175">
        <v>5.1939879247760983</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v>
      </c>
      <c r="GU175">
        <v>0.3004</v>
      </c>
      <c r="GV175">
        <v>0</v>
      </c>
      <c r="GW175">
        <v>0</v>
      </c>
      <c r="GX175">
        <v>0</v>
      </c>
      <c r="GY175">
        <v>0</v>
      </c>
      <c r="GZ175">
        <v>0</v>
      </c>
      <c r="HA175">
        <v>0</v>
      </c>
      <c r="HB175">
        <v>0</v>
      </c>
      <c r="HC175">
        <v>0</v>
      </c>
      <c r="HD175">
        <v>0</v>
      </c>
      <c r="HE175">
        <v>0</v>
      </c>
      <c r="HF175">
        <v>0</v>
      </c>
      <c r="HG175">
        <v>0</v>
      </c>
      <c r="HH175">
        <v>0</v>
      </c>
      <c r="HI175">
        <v>1.4999999999999999E-2</v>
      </c>
      <c r="HJ175">
        <v>0</v>
      </c>
      <c r="HK175">
        <v>0</v>
      </c>
      <c r="HL175">
        <v>0</v>
      </c>
      <c r="HM175">
        <v>0</v>
      </c>
      <c r="HN175">
        <v>0</v>
      </c>
      <c r="HO175">
        <v>81.599999999999994</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1</v>
      </c>
      <c r="LJ175">
        <v>0.44</v>
      </c>
      <c r="LK175">
        <v>0</v>
      </c>
      <c r="LL175">
        <v>0</v>
      </c>
      <c r="LM175">
        <v>1</v>
      </c>
      <c r="LN175">
        <v>0.95</v>
      </c>
      <c r="LO175">
        <v>0</v>
      </c>
      <c r="LP175">
        <v>1</v>
      </c>
      <c r="LQ175">
        <v>0.78</v>
      </c>
      <c r="LR175">
        <v>0</v>
      </c>
      <c r="LS175">
        <v>1.3608428446005367E-2</v>
      </c>
      <c r="LT175">
        <v>0</v>
      </c>
    </row>
    <row r="176" spans="1:332" ht="15" customHeight="1">
      <c r="A176" t="str">
        <v>CDM AMS II.G</v>
      </c>
      <c r="B176" t="str">
        <v>AMS II.G. ver. 4</v>
      </c>
      <c r="C176">
        <v>9007</v>
      </c>
      <c r="D176" t="str">
        <v>PoA 9007 CPA6</v>
      </c>
      <c r="E176" t="str">
        <v>MR2</v>
      </c>
      <c r="F176" t="str">
        <v>Domestic (2019)</v>
      </c>
      <c r="G176">
        <v>12496</v>
      </c>
      <c r="H176" t="str">
        <v>firewood</v>
      </c>
      <c r="I176">
        <v>12496</v>
      </c>
      <c r="J176">
        <v>0.62405113863363959</v>
      </c>
      <c r="K176">
        <v>0</v>
      </c>
      <c r="L176" t="str">
        <v>cdm_imp_firewood</v>
      </c>
      <c r="M176">
        <v>1</v>
      </c>
      <c r="N176" t="str">
        <v>Sub-Saharan Africa</v>
      </c>
      <c r="O176" t="str">
        <v>Malawi</v>
      </c>
      <c r="P176" t="str">
        <v>Malawi tot</v>
      </c>
      <c r="Q176">
        <v>4.3</v>
      </c>
      <c r="R176">
        <v>0.94</v>
      </c>
      <c r="S176">
        <v>0</v>
      </c>
      <c r="T176">
        <v>0.49</v>
      </c>
      <c r="U176">
        <v>20024</v>
      </c>
      <c r="V176">
        <v>0</v>
      </c>
      <c r="W176">
        <v>179</v>
      </c>
      <c r="X176">
        <v>0</v>
      </c>
      <c r="Y176">
        <v>3584296</v>
      </c>
      <c r="Z176">
        <v>1</v>
      </c>
      <c r="AA176">
        <v>0</v>
      </c>
      <c r="AB176">
        <v>0</v>
      </c>
      <c r="AC176">
        <v>0</v>
      </c>
      <c r="AD176">
        <v>0</v>
      </c>
      <c r="AE176">
        <v>0</v>
      </c>
      <c r="AF176">
        <v>0</v>
      </c>
      <c r="AG176">
        <v>0</v>
      </c>
      <c r="AH176">
        <v>0</v>
      </c>
      <c r="AI176">
        <v>0</v>
      </c>
      <c r="AJ176">
        <v>0</v>
      </c>
      <c r="AK176">
        <v>0</v>
      </c>
      <c r="AL176">
        <v>0</v>
      </c>
      <c r="AM176">
        <v>0</v>
      </c>
      <c r="AN176">
        <v>8.92</v>
      </c>
      <c r="AO176">
        <v>0</v>
      </c>
      <c r="AP176">
        <v>0</v>
      </c>
      <c r="AQ176">
        <v>0</v>
      </c>
      <c r="AR176">
        <v>0</v>
      </c>
      <c r="AS176">
        <v>0</v>
      </c>
      <c r="AT176">
        <v>0</v>
      </c>
      <c r="AU176">
        <v>0</v>
      </c>
      <c r="AV176">
        <v>0</v>
      </c>
      <c r="AW176">
        <v>0</v>
      </c>
      <c r="AX176">
        <v>0</v>
      </c>
      <c r="AY176">
        <v>0</v>
      </c>
      <c r="AZ176">
        <v>0</v>
      </c>
      <c r="BA176">
        <v>0</v>
      </c>
      <c r="BB176">
        <v>0</v>
      </c>
      <c r="BC176">
        <v>0</v>
      </c>
      <c r="BD176">
        <v>0.1</v>
      </c>
      <c r="BE176">
        <v>0</v>
      </c>
      <c r="BF176">
        <v>0</v>
      </c>
      <c r="BG176">
        <v>0</v>
      </c>
      <c r="BH176">
        <v>0</v>
      </c>
      <c r="BI176">
        <v>0</v>
      </c>
      <c r="BJ176">
        <v>0</v>
      </c>
      <c r="BK176">
        <v>0</v>
      </c>
      <c r="BL176">
        <v>0</v>
      </c>
      <c r="BM176">
        <v>0</v>
      </c>
      <c r="BN176">
        <v>0</v>
      </c>
      <c r="BO176">
        <v>0</v>
      </c>
      <c r="BP176">
        <v>0</v>
      </c>
      <c r="BQ176">
        <v>0</v>
      </c>
      <c r="BR176">
        <v>1.4999999999999999E-2</v>
      </c>
      <c r="BS176">
        <v>0</v>
      </c>
      <c r="BT176">
        <v>0</v>
      </c>
      <c r="BU176">
        <v>0</v>
      </c>
      <c r="BV176">
        <v>0</v>
      </c>
      <c r="BW176">
        <v>0</v>
      </c>
      <c r="BX176">
        <v>81.599999999999994</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1</v>
      </c>
      <c r="FS176">
        <v>0</v>
      </c>
      <c r="FT176">
        <v>0</v>
      </c>
      <c r="FU176">
        <v>0</v>
      </c>
      <c r="FV176">
        <v>0</v>
      </c>
      <c r="FW176">
        <v>0</v>
      </c>
      <c r="FX176">
        <v>0</v>
      </c>
      <c r="FY176">
        <v>2.9585406301824215</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0.30149999999999999</v>
      </c>
      <c r="GV176">
        <v>0</v>
      </c>
      <c r="GW176">
        <v>0</v>
      </c>
      <c r="GX176">
        <v>0</v>
      </c>
      <c r="GY176">
        <v>0</v>
      </c>
      <c r="GZ176">
        <v>0</v>
      </c>
      <c r="HA176">
        <v>0</v>
      </c>
      <c r="HB176">
        <v>0</v>
      </c>
      <c r="HC176">
        <v>0</v>
      </c>
      <c r="HD176">
        <v>0</v>
      </c>
      <c r="HE176">
        <v>0</v>
      </c>
      <c r="HF176">
        <v>0</v>
      </c>
      <c r="HG176">
        <v>0</v>
      </c>
      <c r="HH176">
        <v>0</v>
      </c>
      <c r="HI176">
        <v>1.4999999999999999E-2</v>
      </c>
      <c r="HJ176">
        <v>0</v>
      </c>
      <c r="HK176">
        <v>0</v>
      </c>
      <c r="HL176">
        <v>0</v>
      </c>
      <c r="HM176">
        <v>0</v>
      </c>
      <c r="HN176">
        <v>0</v>
      </c>
      <c r="HO176">
        <v>81.599999999999994</v>
      </c>
      <c r="HP176">
        <v>0</v>
      </c>
      <c r="HQ176">
        <v>0</v>
      </c>
      <c r="HR176">
        <v>0</v>
      </c>
      <c r="HS176">
        <v>0</v>
      </c>
      <c r="HT176">
        <v>0</v>
      </c>
      <c r="HU176">
        <v>0</v>
      </c>
      <c r="HV176">
        <v>0</v>
      </c>
      <c r="HW176">
        <v>0</v>
      </c>
      <c r="HX176">
        <v>0</v>
      </c>
      <c r="HY176">
        <v>0</v>
      </c>
      <c r="HZ176">
        <v>0</v>
      </c>
      <c r="IA176">
        <v>0</v>
      </c>
      <c r="IB176">
        <v>0</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0</v>
      </c>
      <c r="JB176">
        <v>0</v>
      </c>
      <c r="JC176">
        <v>0</v>
      </c>
      <c r="JD176">
        <v>0</v>
      </c>
      <c r="JE176">
        <v>0</v>
      </c>
      <c r="JF176">
        <v>0</v>
      </c>
      <c r="JG176">
        <v>0</v>
      </c>
      <c r="JH176">
        <v>0</v>
      </c>
      <c r="JI176">
        <v>0</v>
      </c>
      <c r="JJ176">
        <v>0</v>
      </c>
      <c r="JK176">
        <v>0</v>
      </c>
      <c r="JL176">
        <v>0</v>
      </c>
      <c r="JM176">
        <v>0</v>
      </c>
      <c r="JN176">
        <v>0</v>
      </c>
      <c r="JO176">
        <v>0</v>
      </c>
      <c r="JP176">
        <v>0</v>
      </c>
      <c r="JQ176">
        <v>0</v>
      </c>
      <c r="JR176">
        <v>0</v>
      </c>
      <c r="JS176">
        <v>0</v>
      </c>
      <c r="JT176">
        <v>0</v>
      </c>
      <c r="JU176">
        <v>0</v>
      </c>
      <c r="JV176">
        <v>0</v>
      </c>
      <c r="JW176">
        <v>0</v>
      </c>
      <c r="JX176">
        <v>0</v>
      </c>
      <c r="JY176">
        <v>0</v>
      </c>
      <c r="JZ176">
        <v>0</v>
      </c>
      <c r="KA176">
        <v>0</v>
      </c>
      <c r="KB176">
        <v>0</v>
      </c>
      <c r="KC176">
        <v>0</v>
      </c>
      <c r="KD176">
        <v>0</v>
      </c>
      <c r="KE176">
        <v>0</v>
      </c>
      <c r="KF176">
        <v>0</v>
      </c>
      <c r="KG176">
        <v>0</v>
      </c>
      <c r="KH176">
        <v>0</v>
      </c>
      <c r="KI176">
        <v>0</v>
      </c>
      <c r="KJ176">
        <v>0</v>
      </c>
      <c r="KK176">
        <v>0</v>
      </c>
      <c r="KL176">
        <v>0</v>
      </c>
      <c r="KM176">
        <v>0</v>
      </c>
      <c r="KN176">
        <v>0</v>
      </c>
      <c r="KO176">
        <v>0</v>
      </c>
      <c r="KP176">
        <v>0</v>
      </c>
      <c r="KQ176">
        <v>0</v>
      </c>
      <c r="KR176">
        <v>0</v>
      </c>
      <c r="KS176">
        <v>0</v>
      </c>
      <c r="KT176">
        <v>0</v>
      </c>
      <c r="KU176">
        <v>0</v>
      </c>
      <c r="KV176">
        <v>0</v>
      </c>
      <c r="KW176">
        <v>0</v>
      </c>
      <c r="KX176">
        <v>0</v>
      </c>
      <c r="KY176">
        <v>0</v>
      </c>
      <c r="KZ176">
        <v>0</v>
      </c>
      <c r="LA176">
        <v>0</v>
      </c>
      <c r="LB176">
        <v>0</v>
      </c>
      <c r="LC176">
        <v>0</v>
      </c>
      <c r="LD176">
        <v>0</v>
      </c>
      <c r="LE176">
        <v>0</v>
      </c>
      <c r="LF176">
        <v>0</v>
      </c>
      <c r="LG176">
        <v>0</v>
      </c>
      <c r="LH176">
        <v>0</v>
      </c>
      <c r="LI176">
        <v>0.98052337195365558</v>
      </c>
      <c r="LJ176">
        <v>0.55000000000000004</v>
      </c>
      <c r="LK176">
        <v>0</v>
      </c>
      <c r="LL176">
        <v>0</v>
      </c>
      <c r="LM176">
        <v>1</v>
      </c>
      <c r="LN176">
        <v>0.95</v>
      </c>
      <c r="LO176">
        <v>0</v>
      </c>
      <c r="LP176">
        <v>1</v>
      </c>
      <c r="LQ176">
        <v>0.78</v>
      </c>
      <c r="LR176">
        <v>0</v>
      </c>
      <c r="LS176">
        <v>0</v>
      </c>
      <c r="LT176">
        <v>0</v>
      </c>
    </row>
    <row r="177" spans="1:332" ht="15" customHeight="1">
      <c r="A177" t="str">
        <v>CDM AMS II.G</v>
      </c>
      <c r="B177" t="str">
        <v>AMS II.G. ver. 4</v>
      </c>
      <c r="C177">
        <v>9007</v>
      </c>
      <c r="D177" t="str">
        <v>PoA 9007 CPA2</v>
      </c>
      <c r="E177" t="str">
        <v>MR2</v>
      </c>
      <c r="F177" t="str">
        <v>Domestic (2018)</v>
      </c>
      <c r="G177">
        <v>113257</v>
      </c>
      <c r="H177" t="str">
        <v>firewood</v>
      </c>
      <c r="I177">
        <v>113257</v>
      </c>
      <c r="J177">
        <v>1.6735921268452707</v>
      </c>
      <c r="K177">
        <v>0</v>
      </c>
      <c r="L177" t="str">
        <v>cdm_imp_firewood</v>
      </c>
      <c r="M177">
        <v>1</v>
      </c>
      <c r="N177" t="str">
        <v>Sub-Saharan Africa</v>
      </c>
      <c r="O177" t="str">
        <v>Malawi</v>
      </c>
      <c r="P177" t="str">
        <v>Malawi tot</v>
      </c>
      <c r="Q177">
        <v>4.3</v>
      </c>
      <c r="R177">
        <v>0.94</v>
      </c>
      <c r="S177">
        <v>0</v>
      </c>
      <c r="T177">
        <v>0.49</v>
      </c>
      <c r="U177">
        <v>67673</v>
      </c>
      <c r="V177">
        <v>0</v>
      </c>
      <c r="W177">
        <v>456</v>
      </c>
      <c r="X177">
        <v>0</v>
      </c>
      <c r="Y177">
        <v>30858888</v>
      </c>
      <c r="Z177">
        <v>1</v>
      </c>
      <c r="AA177">
        <v>0</v>
      </c>
      <c r="AB177">
        <v>0</v>
      </c>
      <c r="AC177">
        <v>0</v>
      </c>
      <c r="AD177">
        <v>0</v>
      </c>
      <c r="AE177">
        <v>0</v>
      </c>
      <c r="AF177">
        <v>0</v>
      </c>
      <c r="AG177">
        <v>0</v>
      </c>
      <c r="AH177">
        <v>0</v>
      </c>
      <c r="AI177">
        <v>0</v>
      </c>
      <c r="AJ177">
        <v>0</v>
      </c>
      <c r="AK177">
        <v>0</v>
      </c>
      <c r="AL177">
        <v>0</v>
      </c>
      <c r="AM177">
        <v>0</v>
      </c>
      <c r="AN177">
        <v>8.92</v>
      </c>
      <c r="AO177">
        <v>0</v>
      </c>
      <c r="AP177">
        <v>0</v>
      </c>
      <c r="AQ177">
        <v>0</v>
      </c>
      <c r="AR177">
        <v>0</v>
      </c>
      <c r="AS177">
        <v>0</v>
      </c>
      <c r="AT177">
        <v>0</v>
      </c>
      <c r="AU177">
        <v>0</v>
      </c>
      <c r="AV177">
        <v>0</v>
      </c>
      <c r="AW177">
        <v>0</v>
      </c>
      <c r="AX177">
        <v>0</v>
      </c>
      <c r="AY177">
        <v>0</v>
      </c>
      <c r="AZ177">
        <v>0</v>
      </c>
      <c r="BA177">
        <v>0</v>
      </c>
      <c r="BB177">
        <v>0</v>
      </c>
      <c r="BC177">
        <v>0</v>
      </c>
      <c r="BD177">
        <v>0.1</v>
      </c>
      <c r="BE177">
        <v>0</v>
      </c>
      <c r="BF177">
        <v>0</v>
      </c>
      <c r="BG177">
        <v>0</v>
      </c>
      <c r="BH177">
        <v>0</v>
      </c>
      <c r="BI177">
        <v>0</v>
      </c>
      <c r="BJ177">
        <v>0</v>
      </c>
      <c r="BK177">
        <v>0</v>
      </c>
      <c r="BL177">
        <v>0</v>
      </c>
      <c r="BM177">
        <v>0</v>
      </c>
      <c r="BN177">
        <v>0</v>
      </c>
      <c r="BO177">
        <v>0</v>
      </c>
      <c r="BP177">
        <v>0</v>
      </c>
      <c r="BQ177">
        <v>0</v>
      </c>
      <c r="BR177">
        <v>1.4999999999999999E-2</v>
      </c>
      <c r="BS177">
        <v>0</v>
      </c>
      <c r="BT177">
        <v>0</v>
      </c>
      <c r="BU177">
        <v>0</v>
      </c>
      <c r="BV177">
        <v>0</v>
      </c>
      <c r="BW177">
        <v>0</v>
      </c>
      <c r="BX177">
        <v>81.599999999999994</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1</v>
      </c>
      <c r="FS177">
        <v>0</v>
      </c>
      <c r="FT177">
        <v>0</v>
      </c>
      <c r="FU177">
        <v>0</v>
      </c>
      <c r="FV177">
        <v>0</v>
      </c>
      <c r="FW177">
        <v>0</v>
      </c>
      <c r="FX177">
        <v>0</v>
      </c>
      <c r="FY177">
        <v>2.9585406301824215</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v>
      </c>
      <c r="GU177">
        <v>0.30149999999999999</v>
      </c>
      <c r="GV177">
        <v>0</v>
      </c>
      <c r="GW177">
        <v>0</v>
      </c>
      <c r="GX177">
        <v>0</v>
      </c>
      <c r="GY177">
        <v>0</v>
      </c>
      <c r="GZ177">
        <v>0</v>
      </c>
      <c r="HA177">
        <v>0</v>
      </c>
      <c r="HB177">
        <v>0</v>
      </c>
      <c r="HC177">
        <v>0</v>
      </c>
      <c r="HD177">
        <v>0</v>
      </c>
      <c r="HE177">
        <v>0</v>
      </c>
      <c r="HF177">
        <v>0</v>
      </c>
      <c r="HG177">
        <v>0</v>
      </c>
      <c r="HH177">
        <v>0</v>
      </c>
      <c r="HI177">
        <v>1.4999999999999999E-2</v>
      </c>
      <c r="HJ177">
        <v>0</v>
      </c>
      <c r="HK177">
        <v>0</v>
      </c>
      <c r="HL177">
        <v>0</v>
      </c>
      <c r="HM177">
        <v>0</v>
      </c>
      <c r="HN177">
        <v>0</v>
      </c>
      <c r="HO177">
        <v>81.599999999999994</v>
      </c>
      <c r="HP177">
        <v>0</v>
      </c>
      <c r="HQ177">
        <v>0</v>
      </c>
      <c r="HR177">
        <v>0</v>
      </c>
      <c r="HS177">
        <v>0</v>
      </c>
      <c r="HT177">
        <v>0</v>
      </c>
      <c r="HU177">
        <v>0</v>
      </c>
      <c r="HV177">
        <v>0</v>
      </c>
      <c r="HW177">
        <v>0</v>
      </c>
      <c r="HX177">
        <v>0</v>
      </c>
      <c r="HY177">
        <v>0</v>
      </c>
      <c r="HZ177">
        <v>0</v>
      </c>
      <c r="IA177">
        <v>0</v>
      </c>
      <c r="IB177">
        <v>0</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0</v>
      </c>
      <c r="JB177">
        <v>0</v>
      </c>
      <c r="JC177">
        <v>0</v>
      </c>
      <c r="JD177">
        <v>0</v>
      </c>
      <c r="JE177">
        <v>0</v>
      </c>
      <c r="JF177">
        <v>0</v>
      </c>
      <c r="JG177">
        <v>0</v>
      </c>
      <c r="JH177">
        <v>0</v>
      </c>
      <c r="JI177">
        <v>0</v>
      </c>
      <c r="JJ177">
        <v>0</v>
      </c>
      <c r="JK177">
        <v>0</v>
      </c>
      <c r="JL177">
        <v>0</v>
      </c>
      <c r="JM177">
        <v>0</v>
      </c>
      <c r="JN177">
        <v>0</v>
      </c>
      <c r="JO177">
        <v>0</v>
      </c>
      <c r="JP177">
        <v>0</v>
      </c>
      <c r="JQ177">
        <v>0</v>
      </c>
      <c r="JR177">
        <v>0</v>
      </c>
      <c r="JS177">
        <v>0</v>
      </c>
      <c r="JT177">
        <v>0</v>
      </c>
      <c r="JU177">
        <v>0</v>
      </c>
      <c r="JV177">
        <v>0</v>
      </c>
      <c r="JW177">
        <v>0</v>
      </c>
      <c r="JX177">
        <v>0</v>
      </c>
      <c r="JY177">
        <v>0</v>
      </c>
      <c r="JZ177">
        <v>0</v>
      </c>
      <c r="KA177">
        <v>0</v>
      </c>
      <c r="KB177">
        <v>0</v>
      </c>
      <c r="KC177">
        <v>0</v>
      </c>
      <c r="KD177">
        <v>0</v>
      </c>
      <c r="KE177">
        <v>0</v>
      </c>
      <c r="KF177">
        <v>0</v>
      </c>
      <c r="KG177">
        <v>0</v>
      </c>
      <c r="KH177">
        <v>0</v>
      </c>
      <c r="KI177">
        <v>0</v>
      </c>
      <c r="KJ177">
        <v>0</v>
      </c>
      <c r="KK177">
        <v>0</v>
      </c>
      <c r="KL177">
        <v>0</v>
      </c>
      <c r="KM177">
        <v>0</v>
      </c>
      <c r="KN177">
        <v>0</v>
      </c>
      <c r="KO177">
        <v>0</v>
      </c>
      <c r="KP177">
        <v>0</v>
      </c>
      <c r="KQ177">
        <v>0</v>
      </c>
      <c r="KR177">
        <v>0</v>
      </c>
      <c r="KS177">
        <v>0</v>
      </c>
      <c r="KT177">
        <v>0</v>
      </c>
      <c r="KU177">
        <v>0</v>
      </c>
      <c r="KV177">
        <v>0</v>
      </c>
      <c r="KW177">
        <v>0</v>
      </c>
      <c r="KX177">
        <v>0</v>
      </c>
      <c r="KY177">
        <v>0</v>
      </c>
      <c r="KZ177">
        <v>0</v>
      </c>
      <c r="LA177">
        <v>0</v>
      </c>
      <c r="LB177">
        <v>0</v>
      </c>
      <c r="LC177">
        <v>0</v>
      </c>
      <c r="LD177">
        <v>0</v>
      </c>
      <c r="LE177">
        <v>0</v>
      </c>
      <c r="LF177">
        <v>0</v>
      </c>
      <c r="LG177">
        <v>0</v>
      </c>
      <c r="LH177">
        <v>0</v>
      </c>
      <c r="LI177">
        <v>0.98049443648131451</v>
      </c>
      <c r="LJ177">
        <v>0.56999999999999995</v>
      </c>
      <c r="LK177">
        <v>0</v>
      </c>
      <c r="LL177">
        <v>0</v>
      </c>
      <c r="LM177">
        <v>1</v>
      </c>
      <c r="LN177">
        <v>0.95</v>
      </c>
      <c r="LO177">
        <v>0</v>
      </c>
      <c r="LP177">
        <v>1</v>
      </c>
      <c r="LQ177">
        <v>0.78</v>
      </c>
      <c r="LR177">
        <v>0</v>
      </c>
      <c r="LS177">
        <v>0</v>
      </c>
      <c r="LT177">
        <v>0</v>
      </c>
    </row>
    <row r="178" spans="1:332" ht="15" customHeight="1">
      <c r="A178" t="str">
        <v>CDM AMS II.G</v>
      </c>
      <c r="B178" t="str">
        <v>AMS II.G. ver. 4</v>
      </c>
      <c r="C178">
        <v>9007</v>
      </c>
      <c r="D178" t="str">
        <v>PoA 9007 CPA2</v>
      </c>
      <c r="E178" t="str">
        <v>MR2</v>
      </c>
      <c r="F178" t="str">
        <v>Domestic (2018)</v>
      </c>
      <c r="G178">
        <v>78301</v>
      </c>
      <c r="H178" t="str">
        <v>firewood</v>
      </c>
      <c r="I178">
        <v>78301</v>
      </c>
      <c r="J178">
        <v>2.7519417987558428</v>
      </c>
      <c r="K178">
        <v>0</v>
      </c>
      <c r="L178" t="str">
        <v>cdm_imp_firewood</v>
      </c>
      <c r="M178">
        <v>1</v>
      </c>
      <c r="N178" t="str">
        <v>Sub-Saharan Africa</v>
      </c>
      <c r="O178" t="str">
        <v>Malawi</v>
      </c>
      <c r="P178" t="str">
        <v>Malawi tot</v>
      </c>
      <c r="Q178">
        <v>4.3</v>
      </c>
      <c r="R178">
        <v>0.94</v>
      </c>
      <c r="S178">
        <v>0</v>
      </c>
      <c r="T178">
        <v>0.49</v>
      </c>
      <c r="U178">
        <v>28453</v>
      </c>
      <c r="V178">
        <v>0</v>
      </c>
      <c r="W178">
        <v>456</v>
      </c>
      <c r="X178">
        <v>0</v>
      </c>
      <c r="Y178">
        <v>12974568</v>
      </c>
      <c r="Z178">
        <v>1</v>
      </c>
      <c r="AA178">
        <v>0</v>
      </c>
      <c r="AB178">
        <v>0</v>
      </c>
      <c r="AC178">
        <v>0</v>
      </c>
      <c r="AD178">
        <v>0</v>
      </c>
      <c r="AE178">
        <v>0</v>
      </c>
      <c r="AF178">
        <v>0</v>
      </c>
      <c r="AG178">
        <v>0</v>
      </c>
      <c r="AH178">
        <v>0</v>
      </c>
      <c r="AI178">
        <v>0</v>
      </c>
      <c r="AJ178">
        <v>0</v>
      </c>
      <c r="AK178">
        <v>0</v>
      </c>
      <c r="AL178">
        <v>0</v>
      </c>
      <c r="AM178">
        <v>0</v>
      </c>
      <c r="AN178">
        <v>8.92</v>
      </c>
      <c r="AO178">
        <v>0</v>
      </c>
      <c r="AP178">
        <v>0</v>
      </c>
      <c r="AQ178">
        <v>0</v>
      </c>
      <c r="AR178">
        <v>0</v>
      </c>
      <c r="AS178">
        <v>0</v>
      </c>
      <c r="AT178">
        <v>0</v>
      </c>
      <c r="AU178">
        <v>0</v>
      </c>
      <c r="AV178">
        <v>0</v>
      </c>
      <c r="AW178">
        <v>0</v>
      </c>
      <c r="AX178">
        <v>0</v>
      </c>
      <c r="AY178">
        <v>0</v>
      </c>
      <c r="AZ178">
        <v>0</v>
      </c>
      <c r="BA178">
        <v>0</v>
      </c>
      <c r="BB178">
        <v>0</v>
      </c>
      <c r="BC178">
        <v>0</v>
      </c>
      <c r="BD178">
        <v>0.1</v>
      </c>
      <c r="BE178">
        <v>0</v>
      </c>
      <c r="BF178">
        <v>0</v>
      </c>
      <c r="BG178">
        <v>0</v>
      </c>
      <c r="BH178">
        <v>0</v>
      </c>
      <c r="BI178">
        <v>0</v>
      </c>
      <c r="BJ178">
        <v>0</v>
      </c>
      <c r="BK178">
        <v>0</v>
      </c>
      <c r="BL178">
        <v>0</v>
      </c>
      <c r="BM178">
        <v>0</v>
      </c>
      <c r="BN178">
        <v>0</v>
      </c>
      <c r="BO178">
        <v>0</v>
      </c>
      <c r="BP178">
        <v>0</v>
      </c>
      <c r="BQ178">
        <v>0</v>
      </c>
      <c r="BR178">
        <v>1.4999999999999999E-2</v>
      </c>
      <c r="BS178">
        <v>0</v>
      </c>
      <c r="BT178">
        <v>0</v>
      </c>
      <c r="BU178">
        <v>0</v>
      </c>
      <c r="BV178">
        <v>0</v>
      </c>
      <c r="BW178">
        <v>0</v>
      </c>
      <c r="BX178">
        <v>81.599999999999994</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1</v>
      </c>
      <c r="FS178">
        <v>0</v>
      </c>
      <c r="FT178">
        <v>0</v>
      </c>
      <c r="FU178">
        <v>0</v>
      </c>
      <c r="FV178">
        <v>0</v>
      </c>
      <c r="FW178">
        <v>0</v>
      </c>
      <c r="FX178">
        <v>0</v>
      </c>
      <c r="FY178">
        <v>2.9536423841059603</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0.30199999999999999</v>
      </c>
      <c r="GV178">
        <v>0</v>
      </c>
      <c r="GW178">
        <v>0</v>
      </c>
      <c r="GX178">
        <v>0</v>
      </c>
      <c r="GY178">
        <v>0</v>
      </c>
      <c r="GZ178">
        <v>0</v>
      </c>
      <c r="HA178">
        <v>0</v>
      </c>
      <c r="HB178">
        <v>0</v>
      </c>
      <c r="HC178">
        <v>0</v>
      </c>
      <c r="HD178">
        <v>0</v>
      </c>
      <c r="HE178">
        <v>0</v>
      </c>
      <c r="HF178">
        <v>0</v>
      </c>
      <c r="HG178">
        <v>0</v>
      </c>
      <c r="HH178">
        <v>0</v>
      </c>
      <c r="HI178">
        <v>1.4999999999999999E-2</v>
      </c>
      <c r="HJ178">
        <v>0</v>
      </c>
      <c r="HK178">
        <v>0</v>
      </c>
      <c r="HL178">
        <v>0</v>
      </c>
      <c r="HM178">
        <v>0</v>
      </c>
      <c r="HN178">
        <v>0</v>
      </c>
      <c r="HO178">
        <v>81.599999999999994</v>
      </c>
      <c r="HP178">
        <v>0</v>
      </c>
      <c r="HQ178">
        <v>0</v>
      </c>
      <c r="HR178">
        <v>0</v>
      </c>
      <c r="HS178">
        <v>0</v>
      </c>
      <c r="HT178">
        <v>0</v>
      </c>
      <c r="HU178">
        <v>0</v>
      </c>
      <c r="HV178">
        <v>0</v>
      </c>
      <c r="HW178">
        <v>0</v>
      </c>
      <c r="HX178">
        <v>0</v>
      </c>
      <c r="HY178">
        <v>0</v>
      </c>
      <c r="HZ178">
        <v>0</v>
      </c>
      <c r="IA178">
        <v>0</v>
      </c>
      <c r="IB178">
        <v>0</v>
      </c>
      <c r="IC178">
        <v>0</v>
      </c>
      <c r="ID178">
        <v>0</v>
      </c>
      <c r="IE178">
        <v>0</v>
      </c>
      <c r="IF178">
        <v>0</v>
      </c>
      <c r="IG178">
        <v>0</v>
      </c>
      <c r="IH178">
        <v>0</v>
      </c>
      <c r="II178">
        <v>0</v>
      </c>
      <c r="IJ178">
        <v>0</v>
      </c>
      <c r="IK178">
        <v>0</v>
      </c>
      <c r="IL178">
        <v>0</v>
      </c>
      <c r="IM178">
        <v>0</v>
      </c>
      <c r="IN178">
        <v>0</v>
      </c>
      <c r="IO178">
        <v>0</v>
      </c>
      <c r="IP178">
        <v>0</v>
      </c>
      <c r="IQ178">
        <v>0</v>
      </c>
      <c r="IR178">
        <v>0</v>
      </c>
      <c r="IS178">
        <v>0</v>
      </c>
      <c r="IT178">
        <v>0</v>
      </c>
      <c r="IU178">
        <v>0</v>
      </c>
      <c r="IV178">
        <v>0</v>
      </c>
      <c r="IW178">
        <v>0</v>
      </c>
      <c r="IX178">
        <v>0</v>
      </c>
      <c r="IY178">
        <v>0</v>
      </c>
      <c r="IZ178">
        <v>0</v>
      </c>
      <c r="JA178">
        <v>0</v>
      </c>
      <c r="JB178">
        <v>0</v>
      </c>
      <c r="JC178">
        <v>0</v>
      </c>
      <c r="JD178">
        <v>0</v>
      </c>
      <c r="JE178">
        <v>0</v>
      </c>
      <c r="JF178">
        <v>0</v>
      </c>
      <c r="JG178">
        <v>0</v>
      </c>
      <c r="JH178">
        <v>0</v>
      </c>
      <c r="JI178">
        <v>0</v>
      </c>
      <c r="JJ178">
        <v>0</v>
      </c>
      <c r="JK178">
        <v>0</v>
      </c>
      <c r="JL178">
        <v>0</v>
      </c>
      <c r="JM178">
        <v>0</v>
      </c>
      <c r="JN178">
        <v>0</v>
      </c>
      <c r="JO178">
        <v>0</v>
      </c>
      <c r="JP178">
        <v>0</v>
      </c>
      <c r="JQ178">
        <v>0</v>
      </c>
      <c r="JR178">
        <v>0</v>
      </c>
      <c r="JS178">
        <v>0</v>
      </c>
      <c r="JT178">
        <v>0</v>
      </c>
      <c r="JU178">
        <v>0</v>
      </c>
      <c r="JV178">
        <v>0</v>
      </c>
      <c r="JW178">
        <v>0</v>
      </c>
      <c r="JX178">
        <v>0</v>
      </c>
      <c r="JY178">
        <v>0</v>
      </c>
      <c r="JZ178">
        <v>0</v>
      </c>
      <c r="KA178">
        <v>0</v>
      </c>
      <c r="KB178">
        <v>0</v>
      </c>
      <c r="KC178">
        <v>0</v>
      </c>
      <c r="KD178">
        <v>0</v>
      </c>
      <c r="KE178">
        <v>0</v>
      </c>
      <c r="KF178">
        <v>0</v>
      </c>
      <c r="KG178">
        <v>0</v>
      </c>
      <c r="KH178">
        <v>0</v>
      </c>
      <c r="KI178">
        <v>0</v>
      </c>
      <c r="KJ178">
        <v>0</v>
      </c>
      <c r="KK178">
        <v>0</v>
      </c>
      <c r="KL178">
        <v>0</v>
      </c>
      <c r="KM178">
        <v>0</v>
      </c>
      <c r="KN178">
        <v>0</v>
      </c>
      <c r="KO178">
        <v>0</v>
      </c>
      <c r="KP178">
        <v>0</v>
      </c>
      <c r="KQ178">
        <v>0</v>
      </c>
      <c r="KR178">
        <v>0</v>
      </c>
      <c r="KS178">
        <v>0</v>
      </c>
      <c r="KT178">
        <v>0</v>
      </c>
      <c r="KU178">
        <v>0</v>
      </c>
      <c r="KV178">
        <v>0</v>
      </c>
      <c r="KW178">
        <v>0</v>
      </c>
      <c r="KX178">
        <v>0</v>
      </c>
      <c r="KY178">
        <v>0</v>
      </c>
      <c r="KZ178">
        <v>0</v>
      </c>
      <c r="LA178">
        <v>0</v>
      </c>
      <c r="LB178">
        <v>0</v>
      </c>
      <c r="LC178">
        <v>0</v>
      </c>
      <c r="LD178">
        <v>0</v>
      </c>
      <c r="LE178">
        <v>0</v>
      </c>
      <c r="LF178">
        <v>0</v>
      </c>
      <c r="LG178">
        <v>0</v>
      </c>
      <c r="LH178">
        <v>0</v>
      </c>
      <c r="LI178">
        <v>0.98049414824447334</v>
      </c>
      <c r="LJ178">
        <v>0.94</v>
      </c>
      <c r="LK178">
        <v>0</v>
      </c>
      <c r="LL178">
        <v>0</v>
      </c>
      <c r="LM178">
        <v>1</v>
      </c>
      <c r="LN178">
        <v>0.95</v>
      </c>
      <c r="LO178">
        <v>0</v>
      </c>
      <c r="LP178">
        <v>1</v>
      </c>
      <c r="LQ178">
        <v>0.78</v>
      </c>
      <c r="LR178">
        <v>0</v>
      </c>
      <c r="LS178">
        <v>0</v>
      </c>
      <c r="LT178">
        <v>0</v>
      </c>
    </row>
    <row r="179" spans="1:332" ht="15" customHeight="1">
      <c r="A179" t="str">
        <v>CDM AMS II.G</v>
      </c>
      <c r="B179" t="str">
        <v>AMS II.G. ver. 4</v>
      </c>
      <c r="C179">
        <v>9007</v>
      </c>
      <c r="D179" t="str">
        <v>PoA 9007 CPA6</v>
      </c>
      <c r="E179" t="str">
        <v>MR3</v>
      </c>
      <c r="F179" t="str">
        <v>Domestic (2019)</v>
      </c>
      <c r="G179">
        <v>129343</v>
      </c>
      <c r="H179" t="str">
        <v>firewood</v>
      </c>
      <c r="I179">
        <v>129343</v>
      </c>
      <c r="J179">
        <v>0.89473574986164917</v>
      </c>
      <c r="K179">
        <v>0</v>
      </c>
      <c r="L179" t="str">
        <v>cdm_imp_firewood</v>
      </c>
      <c r="M179">
        <v>1</v>
      </c>
      <c r="N179" t="str">
        <v>Sub-Saharan Africa</v>
      </c>
      <c r="O179" t="str">
        <v>Malawi</v>
      </c>
      <c r="P179" t="str">
        <v>Malawi tot</v>
      </c>
      <c r="Q179">
        <v>4.3</v>
      </c>
      <c r="R179">
        <v>0.94</v>
      </c>
      <c r="S179">
        <v>0</v>
      </c>
      <c r="T179">
        <v>0.49</v>
      </c>
      <c r="U179">
        <v>144560</v>
      </c>
      <c r="V179">
        <v>0</v>
      </c>
      <c r="W179">
        <v>244</v>
      </c>
      <c r="X179">
        <v>0</v>
      </c>
      <c r="Y179">
        <v>35272640</v>
      </c>
      <c r="Z179">
        <v>1</v>
      </c>
      <c r="AA179">
        <v>0</v>
      </c>
      <c r="AB179">
        <v>0</v>
      </c>
      <c r="AC179">
        <v>0</v>
      </c>
      <c r="AD179">
        <v>0</v>
      </c>
      <c r="AE179">
        <v>0</v>
      </c>
      <c r="AF179">
        <v>0</v>
      </c>
      <c r="AG179">
        <v>0</v>
      </c>
      <c r="AH179">
        <v>0</v>
      </c>
      <c r="AI179">
        <v>0</v>
      </c>
      <c r="AJ179">
        <v>0</v>
      </c>
      <c r="AK179">
        <v>0</v>
      </c>
      <c r="AL179">
        <v>0</v>
      </c>
      <c r="AM179">
        <v>0</v>
      </c>
      <c r="AN179">
        <v>8.92</v>
      </c>
      <c r="AO179">
        <v>0</v>
      </c>
      <c r="AP179">
        <v>0</v>
      </c>
      <c r="AQ179">
        <v>0</v>
      </c>
      <c r="AR179">
        <v>0</v>
      </c>
      <c r="AS179">
        <v>0</v>
      </c>
      <c r="AT179">
        <v>0</v>
      </c>
      <c r="AU179">
        <v>0</v>
      </c>
      <c r="AV179">
        <v>0</v>
      </c>
      <c r="AW179">
        <v>0</v>
      </c>
      <c r="AX179">
        <v>0</v>
      </c>
      <c r="AY179">
        <v>0</v>
      </c>
      <c r="AZ179">
        <v>0</v>
      </c>
      <c r="BA179">
        <v>0</v>
      </c>
      <c r="BB179">
        <v>0</v>
      </c>
      <c r="BC179">
        <v>0</v>
      </c>
      <c r="BD179">
        <v>0.1</v>
      </c>
      <c r="BE179">
        <v>0</v>
      </c>
      <c r="BF179">
        <v>0</v>
      </c>
      <c r="BG179">
        <v>0</v>
      </c>
      <c r="BH179">
        <v>0</v>
      </c>
      <c r="BI179">
        <v>0</v>
      </c>
      <c r="BJ179">
        <v>0</v>
      </c>
      <c r="BK179">
        <v>0</v>
      </c>
      <c r="BL179">
        <v>0</v>
      </c>
      <c r="BM179">
        <v>0</v>
      </c>
      <c r="BN179">
        <v>0</v>
      </c>
      <c r="BO179">
        <v>0</v>
      </c>
      <c r="BP179">
        <v>0</v>
      </c>
      <c r="BQ179">
        <v>0</v>
      </c>
      <c r="BR179">
        <v>1.4999999999999999E-2</v>
      </c>
      <c r="BS179">
        <v>0</v>
      </c>
      <c r="BT179">
        <v>0</v>
      </c>
      <c r="BU179">
        <v>0</v>
      </c>
      <c r="BV179">
        <v>0</v>
      </c>
      <c r="BW179">
        <v>0</v>
      </c>
      <c r="BX179">
        <v>81.599999999999994</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1</v>
      </c>
      <c r="FS179">
        <v>0</v>
      </c>
      <c r="FT179">
        <v>0</v>
      </c>
      <c r="FU179">
        <v>0</v>
      </c>
      <c r="FV179">
        <v>0</v>
      </c>
      <c r="FW179">
        <v>0</v>
      </c>
      <c r="FX179">
        <v>0</v>
      </c>
      <c r="FY179">
        <v>2.8709365947859675</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0.31069999999999998</v>
      </c>
      <c r="GV179">
        <v>0</v>
      </c>
      <c r="GW179">
        <v>0</v>
      </c>
      <c r="GX179">
        <v>0</v>
      </c>
      <c r="GY179">
        <v>0</v>
      </c>
      <c r="GZ179">
        <v>0</v>
      </c>
      <c r="HA179">
        <v>0</v>
      </c>
      <c r="HB179">
        <v>0</v>
      </c>
      <c r="HC179">
        <v>0</v>
      </c>
      <c r="HD179">
        <v>0</v>
      </c>
      <c r="HE179">
        <v>0</v>
      </c>
      <c r="HF179">
        <v>0</v>
      </c>
      <c r="HG179">
        <v>0</v>
      </c>
      <c r="HH179">
        <v>0</v>
      </c>
      <c r="HI179">
        <v>1.4999999999999999E-2</v>
      </c>
      <c r="HJ179">
        <v>0</v>
      </c>
      <c r="HK179">
        <v>0</v>
      </c>
      <c r="HL179">
        <v>0</v>
      </c>
      <c r="HM179">
        <v>0</v>
      </c>
      <c r="HN179">
        <v>0</v>
      </c>
      <c r="HO179">
        <v>81.599999999999994</v>
      </c>
      <c r="HP179">
        <v>0</v>
      </c>
      <c r="HQ179">
        <v>0</v>
      </c>
      <c r="HR179">
        <v>0</v>
      </c>
      <c r="HS179">
        <v>0</v>
      </c>
      <c r="HT179">
        <v>0</v>
      </c>
      <c r="HU179">
        <v>0</v>
      </c>
      <c r="HV179">
        <v>0</v>
      </c>
      <c r="HW179">
        <v>0</v>
      </c>
      <c r="HX179">
        <v>0</v>
      </c>
      <c r="HY179">
        <v>0</v>
      </c>
      <c r="HZ179">
        <v>0</v>
      </c>
      <c r="IA179">
        <v>0</v>
      </c>
      <c r="IB179">
        <v>0</v>
      </c>
      <c r="IC179">
        <v>0</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0</v>
      </c>
      <c r="JC179">
        <v>0</v>
      </c>
      <c r="JD179">
        <v>0</v>
      </c>
      <c r="JE179">
        <v>0</v>
      </c>
      <c r="JF179">
        <v>0</v>
      </c>
      <c r="JG179">
        <v>0</v>
      </c>
      <c r="JH179">
        <v>0</v>
      </c>
      <c r="JI179">
        <v>0</v>
      </c>
      <c r="JJ179">
        <v>0</v>
      </c>
      <c r="JK179">
        <v>0</v>
      </c>
      <c r="JL179">
        <v>0</v>
      </c>
      <c r="JM179">
        <v>0</v>
      </c>
      <c r="JN179">
        <v>0</v>
      </c>
      <c r="JO179">
        <v>0</v>
      </c>
      <c r="JP179">
        <v>0</v>
      </c>
      <c r="JQ179">
        <v>0</v>
      </c>
      <c r="JR179">
        <v>0</v>
      </c>
      <c r="JS179">
        <v>0</v>
      </c>
      <c r="JT179">
        <v>0</v>
      </c>
      <c r="JU179">
        <v>0</v>
      </c>
      <c r="JV179">
        <v>0</v>
      </c>
      <c r="JW179">
        <v>0</v>
      </c>
      <c r="JX179">
        <v>0</v>
      </c>
      <c r="JY179">
        <v>0</v>
      </c>
      <c r="JZ179">
        <v>0</v>
      </c>
      <c r="KA179">
        <v>0</v>
      </c>
      <c r="KB179">
        <v>0</v>
      </c>
      <c r="KC179">
        <v>0</v>
      </c>
      <c r="KD179">
        <v>0</v>
      </c>
      <c r="KE179">
        <v>0</v>
      </c>
      <c r="KF179">
        <v>0</v>
      </c>
      <c r="KG179">
        <v>0</v>
      </c>
      <c r="KH179">
        <v>0</v>
      </c>
      <c r="KI179">
        <v>0</v>
      </c>
      <c r="KJ179">
        <v>0</v>
      </c>
      <c r="KK179">
        <v>0</v>
      </c>
      <c r="KL179">
        <v>0</v>
      </c>
      <c r="KM179">
        <v>0</v>
      </c>
      <c r="KN179">
        <v>0</v>
      </c>
      <c r="KO179">
        <v>0</v>
      </c>
      <c r="KP179">
        <v>0</v>
      </c>
      <c r="KQ179">
        <v>0</v>
      </c>
      <c r="KR179">
        <v>0</v>
      </c>
      <c r="KS179">
        <v>0</v>
      </c>
      <c r="KT179">
        <v>0</v>
      </c>
      <c r="KU179">
        <v>0</v>
      </c>
      <c r="KV179">
        <v>0</v>
      </c>
      <c r="KW179">
        <v>0</v>
      </c>
      <c r="KX179">
        <v>0</v>
      </c>
      <c r="KY179">
        <v>0</v>
      </c>
      <c r="KZ179">
        <v>0</v>
      </c>
      <c r="LA179">
        <v>0</v>
      </c>
      <c r="LB179">
        <v>0</v>
      </c>
      <c r="LC179">
        <v>0</v>
      </c>
      <c r="LD179">
        <v>0</v>
      </c>
      <c r="LE179">
        <v>0</v>
      </c>
      <c r="LF179">
        <v>0</v>
      </c>
      <c r="LG179">
        <v>0</v>
      </c>
      <c r="LH179">
        <v>0</v>
      </c>
      <c r="LI179">
        <v>1</v>
      </c>
      <c r="LJ179">
        <v>0.55000000000000004</v>
      </c>
      <c r="LK179">
        <v>0</v>
      </c>
      <c r="LL179">
        <v>0</v>
      </c>
      <c r="LM179">
        <v>1</v>
      </c>
      <c r="LN179">
        <v>0.95</v>
      </c>
      <c r="LO179">
        <v>0</v>
      </c>
      <c r="LP179">
        <v>1</v>
      </c>
      <c r="LQ179">
        <v>0.78</v>
      </c>
      <c r="LR179">
        <v>0</v>
      </c>
      <c r="LS179">
        <v>0</v>
      </c>
      <c r="LT179">
        <v>0</v>
      </c>
    </row>
    <row r="180" spans="1:332" ht="15" customHeight="1">
      <c r="A180" t="str">
        <v>CDM AMS II.G</v>
      </c>
      <c r="B180" t="str">
        <v>AMS II.G. ver. 4</v>
      </c>
      <c r="C180">
        <v>9007</v>
      </c>
      <c r="D180" t="str">
        <v>PoA 9007 CPA6</v>
      </c>
      <c r="E180" t="str">
        <v>MR3</v>
      </c>
      <c r="F180" t="str">
        <v>Domestic (2019)</v>
      </c>
      <c r="G180">
        <v>1281</v>
      </c>
      <c r="H180" t="str">
        <v>firewood</v>
      </c>
      <c r="I180">
        <v>1281</v>
      </c>
      <c r="J180">
        <v>1.6423076923076922</v>
      </c>
      <c r="K180">
        <v>0</v>
      </c>
      <c r="L180" t="str">
        <v>cdm_imp_firewood</v>
      </c>
      <c r="M180">
        <v>1</v>
      </c>
      <c r="N180" t="str">
        <v>Sub-Saharan Africa</v>
      </c>
      <c r="O180" t="str">
        <v>Malawi</v>
      </c>
      <c r="P180" t="str">
        <v>Malawi tot</v>
      </c>
      <c r="Q180">
        <v>4.3</v>
      </c>
      <c r="R180">
        <v>0.94</v>
      </c>
      <c r="S180">
        <v>0</v>
      </c>
      <c r="T180">
        <v>0.49</v>
      </c>
      <c r="U180">
        <v>780</v>
      </c>
      <c r="V180">
        <v>0</v>
      </c>
      <c r="W180">
        <v>244</v>
      </c>
      <c r="X180">
        <v>0</v>
      </c>
      <c r="Y180">
        <v>190320</v>
      </c>
      <c r="Z180">
        <v>1</v>
      </c>
      <c r="AA180">
        <v>0</v>
      </c>
      <c r="AB180">
        <v>0</v>
      </c>
      <c r="AC180">
        <v>0</v>
      </c>
      <c r="AD180">
        <v>0</v>
      </c>
      <c r="AE180">
        <v>0</v>
      </c>
      <c r="AF180">
        <v>0</v>
      </c>
      <c r="AG180">
        <v>0</v>
      </c>
      <c r="AH180">
        <v>0</v>
      </c>
      <c r="AI180">
        <v>0</v>
      </c>
      <c r="AJ180">
        <v>0</v>
      </c>
      <c r="AK180">
        <v>0</v>
      </c>
      <c r="AL180">
        <v>0</v>
      </c>
      <c r="AM180">
        <v>0</v>
      </c>
      <c r="AN180">
        <v>8.92</v>
      </c>
      <c r="AO180">
        <v>0</v>
      </c>
      <c r="AP180">
        <v>0</v>
      </c>
      <c r="AQ180">
        <v>0</v>
      </c>
      <c r="AR180">
        <v>0</v>
      </c>
      <c r="AS180">
        <v>0</v>
      </c>
      <c r="AT180">
        <v>0</v>
      </c>
      <c r="AU180">
        <v>0</v>
      </c>
      <c r="AV180">
        <v>0</v>
      </c>
      <c r="AW180">
        <v>0</v>
      </c>
      <c r="AX180">
        <v>0</v>
      </c>
      <c r="AY180">
        <v>0</v>
      </c>
      <c r="AZ180">
        <v>0</v>
      </c>
      <c r="BA180">
        <v>0</v>
      </c>
      <c r="BB180">
        <v>0</v>
      </c>
      <c r="BC180">
        <v>0</v>
      </c>
      <c r="BD180">
        <v>0.1</v>
      </c>
      <c r="BE180">
        <v>0</v>
      </c>
      <c r="BF180">
        <v>0</v>
      </c>
      <c r="BG180">
        <v>0</v>
      </c>
      <c r="BH180">
        <v>0</v>
      </c>
      <c r="BI180">
        <v>0</v>
      </c>
      <c r="BJ180">
        <v>0</v>
      </c>
      <c r="BK180">
        <v>0</v>
      </c>
      <c r="BL180">
        <v>0</v>
      </c>
      <c r="BM180">
        <v>0</v>
      </c>
      <c r="BN180">
        <v>0</v>
      </c>
      <c r="BO180">
        <v>0</v>
      </c>
      <c r="BP180">
        <v>0</v>
      </c>
      <c r="BQ180">
        <v>0</v>
      </c>
      <c r="BR180">
        <v>1.4999999999999999E-2</v>
      </c>
      <c r="BS180">
        <v>0</v>
      </c>
      <c r="BT180">
        <v>0</v>
      </c>
      <c r="BU180">
        <v>0</v>
      </c>
      <c r="BV180">
        <v>0</v>
      </c>
      <c r="BW180">
        <v>0</v>
      </c>
      <c r="BX180">
        <v>81.599999999999994</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1</v>
      </c>
      <c r="FS180">
        <v>0</v>
      </c>
      <c r="FT180">
        <v>0</v>
      </c>
      <c r="FU180">
        <v>0</v>
      </c>
      <c r="FV180">
        <v>0</v>
      </c>
      <c r="FW180">
        <v>0</v>
      </c>
      <c r="FX180">
        <v>0</v>
      </c>
      <c r="FY180">
        <v>2.760755184153513</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0.3231</v>
      </c>
      <c r="GV180">
        <v>0</v>
      </c>
      <c r="GW180">
        <v>0</v>
      </c>
      <c r="GX180">
        <v>0</v>
      </c>
      <c r="GY180">
        <v>0</v>
      </c>
      <c r="GZ180">
        <v>0</v>
      </c>
      <c r="HA180">
        <v>0</v>
      </c>
      <c r="HB180">
        <v>0</v>
      </c>
      <c r="HC180">
        <v>0</v>
      </c>
      <c r="HD180">
        <v>0</v>
      </c>
      <c r="HE180">
        <v>0</v>
      </c>
      <c r="HF180">
        <v>0</v>
      </c>
      <c r="HG180">
        <v>0</v>
      </c>
      <c r="HH180">
        <v>0</v>
      </c>
      <c r="HI180">
        <v>1.4999999999999999E-2</v>
      </c>
      <c r="HJ180">
        <v>0</v>
      </c>
      <c r="HK180">
        <v>0</v>
      </c>
      <c r="HL180">
        <v>0</v>
      </c>
      <c r="HM180">
        <v>0</v>
      </c>
      <c r="HN180">
        <v>0</v>
      </c>
      <c r="HO180">
        <v>81.599999999999994</v>
      </c>
      <c r="HP180">
        <v>0</v>
      </c>
      <c r="HQ180">
        <v>0</v>
      </c>
      <c r="HR180">
        <v>0</v>
      </c>
      <c r="HS180">
        <v>0</v>
      </c>
      <c r="HT180">
        <v>0</v>
      </c>
      <c r="HU180">
        <v>0</v>
      </c>
      <c r="HV180">
        <v>0</v>
      </c>
      <c r="HW180">
        <v>0</v>
      </c>
      <c r="HX180">
        <v>0</v>
      </c>
      <c r="HY180">
        <v>0</v>
      </c>
      <c r="HZ180">
        <v>0</v>
      </c>
      <c r="IA180">
        <v>0</v>
      </c>
      <c r="IB180">
        <v>0</v>
      </c>
      <c r="IC180">
        <v>0</v>
      </c>
      <c r="ID180">
        <v>0</v>
      </c>
      <c r="IE180">
        <v>0</v>
      </c>
      <c r="IF180">
        <v>0</v>
      </c>
      <c r="IG180">
        <v>0</v>
      </c>
      <c r="IH180">
        <v>0</v>
      </c>
      <c r="II180">
        <v>0</v>
      </c>
      <c r="IJ180">
        <v>0</v>
      </c>
      <c r="IK180">
        <v>0</v>
      </c>
      <c r="IL180">
        <v>0</v>
      </c>
      <c r="IM180">
        <v>0</v>
      </c>
      <c r="IN180">
        <v>0</v>
      </c>
      <c r="IO180">
        <v>0</v>
      </c>
      <c r="IP180">
        <v>0</v>
      </c>
      <c r="IQ180">
        <v>0</v>
      </c>
      <c r="IR180">
        <v>0</v>
      </c>
      <c r="IS180">
        <v>0</v>
      </c>
      <c r="IT180">
        <v>0</v>
      </c>
      <c r="IU180">
        <v>0</v>
      </c>
      <c r="IV180">
        <v>0</v>
      </c>
      <c r="IW180">
        <v>0</v>
      </c>
      <c r="IX180">
        <v>0</v>
      </c>
      <c r="IY180">
        <v>0</v>
      </c>
      <c r="IZ180">
        <v>0</v>
      </c>
      <c r="JA180">
        <v>0</v>
      </c>
      <c r="JB180">
        <v>0</v>
      </c>
      <c r="JC180">
        <v>0</v>
      </c>
      <c r="JD180">
        <v>0</v>
      </c>
      <c r="JE180">
        <v>0</v>
      </c>
      <c r="JF180">
        <v>0</v>
      </c>
      <c r="JG180">
        <v>0</v>
      </c>
      <c r="JH180">
        <v>0</v>
      </c>
      <c r="JI180">
        <v>0</v>
      </c>
      <c r="JJ180">
        <v>0</v>
      </c>
      <c r="JK180">
        <v>0</v>
      </c>
      <c r="JL180">
        <v>0</v>
      </c>
      <c r="JM180">
        <v>0</v>
      </c>
      <c r="JN180">
        <v>0</v>
      </c>
      <c r="JO180">
        <v>0</v>
      </c>
      <c r="JP180">
        <v>0</v>
      </c>
      <c r="JQ180">
        <v>0</v>
      </c>
      <c r="JR180">
        <v>0</v>
      </c>
      <c r="JS180">
        <v>0</v>
      </c>
      <c r="JT180">
        <v>0</v>
      </c>
      <c r="JU180">
        <v>0</v>
      </c>
      <c r="JV180">
        <v>0</v>
      </c>
      <c r="JW180">
        <v>0</v>
      </c>
      <c r="JX180">
        <v>0</v>
      </c>
      <c r="JY180">
        <v>0</v>
      </c>
      <c r="JZ180">
        <v>0</v>
      </c>
      <c r="KA180">
        <v>0</v>
      </c>
      <c r="KB180">
        <v>0</v>
      </c>
      <c r="KC180">
        <v>0</v>
      </c>
      <c r="KD180">
        <v>0</v>
      </c>
      <c r="KE180">
        <v>0</v>
      </c>
      <c r="KF180">
        <v>0</v>
      </c>
      <c r="KG180">
        <v>0</v>
      </c>
      <c r="KH180">
        <v>0</v>
      </c>
      <c r="KI180">
        <v>0</v>
      </c>
      <c r="KJ180">
        <v>0</v>
      </c>
      <c r="KK180">
        <v>0</v>
      </c>
      <c r="KL180">
        <v>0</v>
      </c>
      <c r="KM180">
        <v>0</v>
      </c>
      <c r="KN180">
        <v>0</v>
      </c>
      <c r="KO180">
        <v>0</v>
      </c>
      <c r="KP180">
        <v>0</v>
      </c>
      <c r="KQ180">
        <v>0</v>
      </c>
      <c r="KR180">
        <v>0</v>
      </c>
      <c r="KS180">
        <v>0</v>
      </c>
      <c r="KT180">
        <v>0</v>
      </c>
      <c r="KU180">
        <v>0</v>
      </c>
      <c r="KV180">
        <v>0</v>
      </c>
      <c r="KW180">
        <v>0</v>
      </c>
      <c r="KX180">
        <v>0</v>
      </c>
      <c r="KY180">
        <v>0</v>
      </c>
      <c r="KZ180">
        <v>0</v>
      </c>
      <c r="LA180">
        <v>0</v>
      </c>
      <c r="LB180">
        <v>0</v>
      </c>
      <c r="LC180">
        <v>0</v>
      </c>
      <c r="LD180">
        <v>0</v>
      </c>
      <c r="LE180">
        <v>0</v>
      </c>
      <c r="LF180">
        <v>0</v>
      </c>
      <c r="LG180">
        <v>0</v>
      </c>
      <c r="LH180">
        <v>0</v>
      </c>
      <c r="LI180">
        <v>1</v>
      </c>
      <c r="LJ180">
        <v>1</v>
      </c>
      <c r="LK180">
        <v>0</v>
      </c>
      <c r="LL180">
        <v>0</v>
      </c>
      <c r="LM180">
        <v>1</v>
      </c>
      <c r="LN180">
        <v>0.95</v>
      </c>
      <c r="LO180">
        <v>0</v>
      </c>
      <c r="LP180">
        <v>1</v>
      </c>
      <c r="LQ180">
        <v>0.78</v>
      </c>
      <c r="LR180">
        <v>0</v>
      </c>
      <c r="LS180">
        <v>0</v>
      </c>
      <c r="LT180">
        <v>0</v>
      </c>
    </row>
    <row r="181" spans="1:332" ht="15" customHeight="1">
      <c r="A181" t="str">
        <v>CDM AMS II.G</v>
      </c>
      <c r="B181" t="str">
        <v>AMS II.G. ver. 4</v>
      </c>
      <c r="C181">
        <v>9007</v>
      </c>
      <c r="D181" t="str">
        <v>PoA 9007 CPA7</v>
      </c>
      <c r="E181" t="str">
        <v>MR3</v>
      </c>
      <c r="F181" t="str">
        <v>Domestic (2019)</v>
      </c>
      <c r="G181">
        <v>71146</v>
      </c>
      <c r="H181" t="str">
        <v>firewood</v>
      </c>
      <c r="I181">
        <v>71146</v>
      </c>
      <c r="J181">
        <v>1.3214829674207809</v>
      </c>
      <c r="K181">
        <v>0</v>
      </c>
      <c r="L181" t="str">
        <v>cdm_imp_firewood</v>
      </c>
      <c r="M181">
        <v>1</v>
      </c>
      <c r="N181" t="str">
        <v>Sub-Saharan Africa</v>
      </c>
      <c r="O181" t="str">
        <v>Zambia</v>
      </c>
      <c r="P181" t="str">
        <v>Zambia tot</v>
      </c>
      <c r="Q181">
        <v>5</v>
      </c>
      <c r="R181">
        <v>0.81</v>
      </c>
      <c r="S181">
        <v>0</v>
      </c>
      <c r="T181">
        <v>0.38</v>
      </c>
      <c r="U181">
        <v>53838</v>
      </c>
      <c r="V181">
        <v>0</v>
      </c>
      <c r="W181">
        <v>244</v>
      </c>
      <c r="X181">
        <v>0</v>
      </c>
      <c r="Y181">
        <v>13136472</v>
      </c>
      <c r="Z181">
        <v>1</v>
      </c>
      <c r="AA181">
        <v>0</v>
      </c>
      <c r="AB181">
        <v>0</v>
      </c>
      <c r="AC181">
        <v>0</v>
      </c>
      <c r="AD181">
        <v>0</v>
      </c>
      <c r="AE181">
        <v>0</v>
      </c>
      <c r="AF181">
        <v>0</v>
      </c>
      <c r="AG181">
        <v>0</v>
      </c>
      <c r="AH181">
        <v>0</v>
      </c>
      <c r="AI181">
        <v>0</v>
      </c>
      <c r="AJ181">
        <v>0</v>
      </c>
      <c r="AK181">
        <v>0</v>
      </c>
      <c r="AL181">
        <v>0</v>
      </c>
      <c r="AM181">
        <v>0</v>
      </c>
      <c r="AN181">
        <v>15.602739726027398</v>
      </c>
      <c r="AO181">
        <v>0</v>
      </c>
      <c r="AP181">
        <v>0</v>
      </c>
      <c r="AQ181">
        <v>0</v>
      </c>
      <c r="AR181">
        <v>0</v>
      </c>
      <c r="AS181">
        <v>0</v>
      </c>
      <c r="AT181">
        <v>0</v>
      </c>
      <c r="AU181">
        <v>0</v>
      </c>
      <c r="AV181">
        <v>0</v>
      </c>
      <c r="AW181">
        <v>0</v>
      </c>
      <c r="AX181">
        <v>0</v>
      </c>
      <c r="AY181">
        <v>0</v>
      </c>
      <c r="AZ181">
        <v>0</v>
      </c>
      <c r="BA181">
        <v>0</v>
      </c>
      <c r="BB181">
        <v>0</v>
      </c>
      <c r="BC181">
        <v>0</v>
      </c>
      <c r="BD181">
        <v>0.1</v>
      </c>
      <c r="BE181">
        <v>0</v>
      </c>
      <c r="BF181">
        <v>0</v>
      </c>
      <c r="BG181">
        <v>0</v>
      </c>
      <c r="BH181">
        <v>0</v>
      </c>
      <c r="BI181">
        <v>0</v>
      </c>
      <c r="BJ181">
        <v>0</v>
      </c>
      <c r="BK181">
        <v>0</v>
      </c>
      <c r="BL181">
        <v>0</v>
      </c>
      <c r="BM181">
        <v>0</v>
      </c>
      <c r="BN181">
        <v>0</v>
      </c>
      <c r="BO181">
        <v>0</v>
      </c>
      <c r="BP181">
        <v>0</v>
      </c>
      <c r="BQ181">
        <v>0</v>
      </c>
      <c r="BR181">
        <v>1.4999999999999999E-2</v>
      </c>
      <c r="BS181">
        <v>0</v>
      </c>
      <c r="BT181">
        <v>0</v>
      </c>
      <c r="BU181">
        <v>0</v>
      </c>
      <c r="BV181">
        <v>0</v>
      </c>
      <c r="BW181">
        <v>0</v>
      </c>
      <c r="BX181">
        <v>81.599999999999994</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1</v>
      </c>
      <c r="FS181">
        <v>0</v>
      </c>
      <c r="FT181">
        <v>0</v>
      </c>
      <c r="FU181">
        <v>0</v>
      </c>
      <c r="FV181">
        <v>0</v>
      </c>
      <c r="FW181">
        <v>0</v>
      </c>
      <c r="FX181">
        <v>0</v>
      </c>
      <c r="FY181">
        <v>5.3636093936154694</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0.29089999999999999</v>
      </c>
      <c r="GV181">
        <v>0</v>
      </c>
      <c r="GW181">
        <v>0</v>
      </c>
      <c r="GX181">
        <v>0</v>
      </c>
      <c r="GY181">
        <v>0</v>
      </c>
      <c r="GZ181">
        <v>0</v>
      </c>
      <c r="HA181">
        <v>0</v>
      </c>
      <c r="HB181">
        <v>0</v>
      </c>
      <c r="HC181">
        <v>0</v>
      </c>
      <c r="HD181">
        <v>0</v>
      </c>
      <c r="HE181">
        <v>0</v>
      </c>
      <c r="HF181">
        <v>0</v>
      </c>
      <c r="HG181">
        <v>0</v>
      </c>
      <c r="HH181">
        <v>0</v>
      </c>
      <c r="HI181">
        <v>1.4999999999999999E-2</v>
      </c>
      <c r="HJ181">
        <v>0</v>
      </c>
      <c r="HK181">
        <v>0</v>
      </c>
      <c r="HL181">
        <v>0</v>
      </c>
      <c r="HM181">
        <v>0</v>
      </c>
      <c r="HN181">
        <v>0</v>
      </c>
      <c r="HO181">
        <v>81.599999999999994</v>
      </c>
      <c r="HP181">
        <v>0</v>
      </c>
      <c r="HQ181">
        <v>0</v>
      </c>
      <c r="HR181">
        <v>0</v>
      </c>
      <c r="HS181">
        <v>0</v>
      </c>
      <c r="HT181">
        <v>0</v>
      </c>
      <c r="HU181">
        <v>0</v>
      </c>
      <c r="HV181">
        <v>0</v>
      </c>
      <c r="HW181">
        <v>0</v>
      </c>
      <c r="HX181">
        <v>0</v>
      </c>
      <c r="HY181">
        <v>0</v>
      </c>
      <c r="HZ181">
        <v>0</v>
      </c>
      <c r="IA181">
        <v>0</v>
      </c>
      <c r="IB181">
        <v>0</v>
      </c>
      <c r="IC181">
        <v>0</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0</v>
      </c>
      <c r="JC181">
        <v>0</v>
      </c>
      <c r="JD181">
        <v>0</v>
      </c>
      <c r="JE181">
        <v>0</v>
      </c>
      <c r="JF181">
        <v>0</v>
      </c>
      <c r="JG181">
        <v>0</v>
      </c>
      <c r="JH181">
        <v>0</v>
      </c>
      <c r="JI181">
        <v>0</v>
      </c>
      <c r="JJ181">
        <v>0</v>
      </c>
      <c r="JK181">
        <v>0</v>
      </c>
      <c r="JL181">
        <v>0</v>
      </c>
      <c r="JM181">
        <v>0</v>
      </c>
      <c r="JN181">
        <v>0</v>
      </c>
      <c r="JO181">
        <v>0</v>
      </c>
      <c r="JP181">
        <v>0</v>
      </c>
      <c r="JQ181">
        <v>0</v>
      </c>
      <c r="JR181">
        <v>0</v>
      </c>
      <c r="JS181">
        <v>0</v>
      </c>
      <c r="JT181">
        <v>0</v>
      </c>
      <c r="JU181">
        <v>0</v>
      </c>
      <c r="JV181">
        <v>0</v>
      </c>
      <c r="JW181">
        <v>0</v>
      </c>
      <c r="JX181">
        <v>0</v>
      </c>
      <c r="JY181">
        <v>0</v>
      </c>
      <c r="JZ181">
        <v>0</v>
      </c>
      <c r="KA181">
        <v>0</v>
      </c>
      <c r="KB181">
        <v>0</v>
      </c>
      <c r="KC181">
        <v>0</v>
      </c>
      <c r="KD181">
        <v>0</v>
      </c>
      <c r="KE181">
        <v>0</v>
      </c>
      <c r="KF181">
        <v>0</v>
      </c>
      <c r="KG181">
        <v>0</v>
      </c>
      <c r="KH181">
        <v>0</v>
      </c>
      <c r="KI181">
        <v>0</v>
      </c>
      <c r="KJ181">
        <v>0</v>
      </c>
      <c r="KK181">
        <v>0</v>
      </c>
      <c r="KL181">
        <v>0</v>
      </c>
      <c r="KM181">
        <v>0</v>
      </c>
      <c r="KN181">
        <v>0</v>
      </c>
      <c r="KO181">
        <v>0</v>
      </c>
      <c r="KP181">
        <v>0</v>
      </c>
      <c r="KQ181">
        <v>0</v>
      </c>
      <c r="KR181">
        <v>0</v>
      </c>
      <c r="KS181">
        <v>0</v>
      </c>
      <c r="KT181">
        <v>0</v>
      </c>
      <c r="KU181">
        <v>0</v>
      </c>
      <c r="KV181">
        <v>0</v>
      </c>
      <c r="KW181">
        <v>0</v>
      </c>
      <c r="KX181">
        <v>0</v>
      </c>
      <c r="KY181">
        <v>0</v>
      </c>
      <c r="KZ181">
        <v>0</v>
      </c>
      <c r="LA181">
        <v>0</v>
      </c>
      <c r="LB181">
        <v>0</v>
      </c>
      <c r="LC181">
        <v>0</v>
      </c>
      <c r="LD181">
        <v>0</v>
      </c>
      <c r="LE181">
        <v>0</v>
      </c>
      <c r="LF181">
        <v>0</v>
      </c>
      <c r="LG181">
        <v>0</v>
      </c>
      <c r="LH181">
        <v>0</v>
      </c>
      <c r="LI181">
        <v>0.96970541253389797</v>
      </c>
      <c r="LJ181">
        <v>0.57999999999999996</v>
      </c>
      <c r="LK181">
        <v>0</v>
      </c>
      <c r="LL181">
        <v>0</v>
      </c>
      <c r="LM181">
        <v>1</v>
      </c>
      <c r="LN181">
        <v>0.95</v>
      </c>
      <c r="LO181">
        <v>0</v>
      </c>
      <c r="LP181">
        <v>1</v>
      </c>
      <c r="LQ181">
        <v>0.78</v>
      </c>
      <c r="LR181">
        <v>0</v>
      </c>
      <c r="LS181">
        <v>2.1773485513609148E-3</v>
      </c>
      <c r="LT181">
        <v>0</v>
      </c>
    </row>
    <row r="182" spans="1:332" ht="15" customHeight="1">
      <c r="A182" t="str">
        <v>CDM AMS II.G</v>
      </c>
      <c r="B182" t="str">
        <v>AMS II.G. ver. 4</v>
      </c>
      <c r="C182">
        <v>9007</v>
      </c>
      <c r="D182" t="str">
        <v>PoA 9007 CPA5</v>
      </c>
      <c r="E182" t="str">
        <v>MR3</v>
      </c>
      <c r="F182" t="str">
        <v>Domestic (2019)</v>
      </c>
      <c r="G182">
        <v>93470</v>
      </c>
      <c r="H182" t="str">
        <v>firewood</v>
      </c>
      <c r="I182">
        <v>93470</v>
      </c>
      <c r="J182">
        <v>1.5578333333333334</v>
      </c>
      <c r="K182">
        <v>0</v>
      </c>
      <c r="L182" t="str">
        <v>cdm_imp_firewood</v>
      </c>
      <c r="M182">
        <v>1</v>
      </c>
      <c r="N182" t="str">
        <v>Sub-Saharan Africa</v>
      </c>
      <c r="O182" t="str">
        <v>Zambia</v>
      </c>
      <c r="P182" t="str">
        <v>Zambia tot</v>
      </c>
      <c r="Q182">
        <v>5</v>
      </c>
      <c r="R182">
        <v>0.81</v>
      </c>
      <c r="S182">
        <v>0</v>
      </c>
      <c r="T182">
        <v>0.38</v>
      </c>
      <c r="U182">
        <v>60000</v>
      </c>
      <c r="V182">
        <v>0</v>
      </c>
      <c r="W182">
        <v>244</v>
      </c>
      <c r="X182">
        <v>0</v>
      </c>
      <c r="Y182">
        <v>14640000</v>
      </c>
      <c r="Z182">
        <v>1</v>
      </c>
      <c r="AA182">
        <v>0</v>
      </c>
      <c r="AB182">
        <v>0</v>
      </c>
      <c r="AC182">
        <v>0</v>
      </c>
      <c r="AD182">
        <v>0</v>
      </c>
      <c r="AE182">
        <v>0</v>
      </c>
      <c r="AF182">
        <v>0</v>
      </c>
      <c r="AG182">
        <v>0</v>
      </c>
      <c r="AH182">
        <v>0</v>
      </c>
      <c r="AI182">
        <v>0</v>
      </c>
      <c r="AJ182">
        <v>0</v>
      </c>
      <c r="AK182">
        <v>0</v>
      </c>
      <c r="AL182">
        <v>0</v>
      </c>
      <c r="AM182">
        <v>0</v>
      </c>
      <c r="AN182">
        <v>15.602739726027398</v>
      </c>
      <c r="AO182">
        <v>0</v>
      </c>
      <c r="AP182">
        <v>0</v>
      </c>
      <c r="AQ182">
        <v>0</v>
      </c>
      <c r="AR182">
        <v>0</v>
      </c>
      <c r="AS182">
        <v>0</v>
      </c>
      <c r="AT182">
        <v>0</v>
      </c>
      <c r="AU182">
        <v>0</v>
      </c>
      <c r="AV182">
        <v>0</v>
      </c>
      <c r="AW182">
        <v>0</v>
      </c>
      <c r="AX182">
        <v>0</v>
      </c>
      <c r="AY182">
        <v>0</v>
      </c>
      <c r="AZ182">
        <v>0</v>
      </c>
      <c r="BA182">
        <v>0</v>
      </c>
      <c r="BB182">
        <v>0</v>
      </c>
      <c r="BC182">
        <v>0</v>
      </c>
      <c r="BD182">
        <v>0.1</v>
      </c>
      <c r="BE182">
        <v>0</v>
      </c>
      <c r="BF182">
        <v>0</v>
      </c>
      <c r="BG182">
        <v>0</v>
      </c>
      <c r="BH182">
        <v>0</v>
      </c>
      <c r="BI182">
        <v>0</v>
      </c>
      <c r="BJ182">
        <v>0</v>
      </c>
      <c r="BK182">
        <v>0</v>
      </c>
      <c r="BL182">
        <v>0</v>
      </c>
      <c r="BM182">
        <v>0</v>
      </c>
      <c r="BN182">
        <v>0</v>
      </c>
      <c r="BO182">
        <v>0</v>
      </c>
      <c r="BP182">
        <v>0</v>
      </c>
      <c r="BQ182">
        <v>0</v>
      </c>
      <c r="BR182">
        <v>1.4999999999999999E-2</v>
      </c>
      <c r="BS182">
        <v>0</v>
      </c>
      <c r="BT182">
        <v>0</v>
      </c>
      <c r="BU182">
        <v>0</v>
      </c>
      <c r="BV182">
        <v>0</v>
      </c>
      <c r="BW182">
        <v>0</v>
      </c>
      <c r="BX182">
        <v>81.599999999999994</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1</v>
      </c>
      <c r="FS182">
        <v>0</v>
      </c>
      <c r="FT182">
        <v>0</v>
      </c>
      <c r="FU182">
        <v>0</v>
      </c>
      <c r="FV182">
        <v>0</v>
      </c>
      <c r="FW182">
        <v>0</v>
      </c>
      <c r="FX182">
        <v>0</v>
      </c>
      <c r="FY182">
        <v>5.3636093936154694</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0.29089999999999999</v>
      </c>
      <c r="GV182">
        <v>0</v>
      </c>
      <c r="GW182">
        <v>0</v>
      </c>
      <c r="GX182">
        <v>0</v>
      </c>
      <c r="GY182">
        <v>0</v>
      </c>
      <c r="GZ182">
        <v>0</v>
      </c>
      <c r="HA182">
        <v>0</v>
      </c>
      <c r="HB182">
        <v>0</v>
      </c>
      <c r="HC182">
        <v>0</v>
      </c>
      <c r="HD182">
        <v>0</v>
      </c>
      <c r="HE182">
        <v>0</v>
      </c>
      <c r="HF182">
        <v>0</v>
      </c>
      <c r="HG182">
        <v>0</v>
      </c>
      <c r="HH182">
        <v>0</v>
      </c>
      <c r="HI182">
        <v>1.4999999999999999E-2</v>
      </c>
      <c r="HJ182">
        <v>0</v>
      </c>
      <c r="HK182">
        <v>0</v>
      </c>
      <c r="HL182">
        <v>0</v>
      </c>
      <c r="HM182">
        <v>0</v>
      </c>
      <c r="HN182">
        <v>0</v>
      </c>
      <c r="HO182">
        <v>81.599999999999994</v>
      </c>
      <c r="HP182">
        <v>0</v>
      </c>
      <c r="HQ182">
        <v>0</v>
      </c>
      <c r="HR182">
        <v>0</v>
      </c>
      <c r="HS182">
        <v>0</v>
      </c>
      <c r="HT182">
        <v>0</v>
      </c>
      <c r="HU182">
        <v>0</v>
      </c>
      <c r="HV182">
        <v>0</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0</v>
      </c>
      <c r="IP182">
        <v>0</v>
      </c>
      <c r="IQ182">
        <v>0</v>
      </c>
      <c r="IR182">
        <v>0</v>
      </c>
      <c r="IS182">
        <v>0</v>
      </c>
      <c r="IT182">
        <v>0</v>
      </c>
      <c r="IU182">
        <v>0</v>
      </c>
      <c r="IV182">
        <v>0</v>
      </c>
      <c r="IW182">
        <v>0</v>
      </c>
      <c r="IX182">
        <v>0</v>
      </c>
      <c r="IY182">
        <v>0</v>
      </c>
      <c r="IZ182">
        <v>0</v>
      </c>
      <c r="JA182">
        <v>0</v>
      </c>
      <c r="JB182">
        <v>0</v>
      </c>
      <c r="JC182">
        <v>0</v>
      </c>
      <c r="JD182">
        <v>0</v>
      </c>
      <c r="JE182">
        <v>0</v>
      </c>
      <c r="JF182">
        <v>0</v>
      </c>
      <c r="JG182">
        <v>0</v>
      </c>
      <c r="JH182">
        <v>0</v>
      </c>
      <c r="JI182">
        <v>0</v>
      </c>
      <c r="JJ182">
        <v>0</v>
      </c>
      <c r="JK182">
        <v>0</v>
      </c>
      <c r="JL182">
        <v>0</v>
      </c>
      <c r="JM182">
        <v>0</v>
      </c>
      <c r="JN182">
        <v>0</v>
      </c>
      <c r="JO182">
        <v>0</v>
      </c>
      <c r="JP182">
        <v>0</v>
      </c>
      <c r="JQ182">
        <v>0</v>
      </c>
      <c r="JR182">
        <v>0</v>
      </c>
      <c r="JS182">
        <v>0</v>
      </c>
      <c r="JT182">
        <v>0</v>
      </c>
      <c r="JU182">
        <v>0</v>
      </c>
      <c r="JV182">
        <v>0</v>
      </c>
      <c r="JW182">
        <v>0</v>
      </c>
      <c r="JX182">
        <v>0</v>
      </c>
      <c r="JY182">
        <v>0</v>
      </c>
      <c r="JZ182">
        <v>0</v>
      </c>
      <c r="KA182">
        <v>0</v>
      </c>
      <c r="KB182">
        <v>0</v>
      </c>
      <c r="KC182">
        <v>0</v>
      </c>
      <c r="KD182">
        <v>0</v>
      </c>
      <c r="KE182">
        <v>0</v>
      </c>
      <c r="KF182">
        <v>0</v>
      </c>
      <c r="KG182">
        <v>0</v>
      </c>
      <c r="KH182">
        <v>0</v>
      </c>
      <c r="KI182">
        <v>0</v>
      </c>
      <c r="KJ182">
        <v>0</v>
      </c>
      <c r="KK182">
        <v>0</v>
      </c>
      <c r="KL182">
        <v>0</v>
      </c>
      <c r="KM182">
        <v>0</v>
      </c>
      <c r="KN182">
        <v>0</v>
      </c>
      <c r="KO182">
        <v>0</v>
      </c>
      <c r="KP182">
        <v>0</v>
      </c>
      <c r="KQ182">
        <v>0</v>
      </c>
      <c r="KR182">
        <v>0</v>
      </c>
      <c r="KS182">
        <v>0</v>
      </c>
      <c r="KT182">
        <v>0</v>
      </c>
      <c r="KU182">
        <v>0</v>
      </c>
      <c r="KV182">
        <v>0</v>
      </c>
      <c r="KW182">
        <v>0</v>
      </c>
      <c r="KX182">
        <v>0</v>
      </c>
      <c r="KY182">
        <v>0</v>
      </c>
      <c r="KZ182">
        <v>0</v>
      </c>
      <c r="LA182">
        <v>0</v>
      </c>
      <c r="LB182">
        <v>0</v>
      </c>
      <c r="LC182">
        <v>0</v>
      </c>
      <c r="LD182">
        <v>0</v>
      </c>
      <c r="LE182">
        <v>0</v>
      </c>
      <c r="LF182">
        <v>0</v>
      </c>
      <c r="LG182">
        <v>0</v>
      </c>
      <c r="LH182">
        <v>0</v>
      </c>
      <c r="LI182">
        <v>0.96970000000000001</v>
      </c>
      <c r="LJ182">
        <v>0.68</v>
      </c>
      <c r="LK182">
        <v>0</v>
      </c>
      <c r="LL182">
        <v>0</v>
      </c>
      <c r="LM182">
        <v>1</v>
      </c>
      <c r="LN182">
        <v>0.95</v>
      </c>
      <c r="LO182">
        <v>0</v>
      </c>
      <c r="LP182">
        <v>1</v>
      </c>
      <c r="LQ182">
        <v>0.78</v>
      </c>
      <c r="LR182">
        <v>0</v>
      </c>
      <c r="LS182">
        <v>2.1773485513609148E-3</v>
      </c>
      <c r="LT182">
        <v>0</v>
      </c>
    </row>
    <row r="183" spans="1:332" ht="15" customHeight="1">
      <c r="A183" t="str">
        <v>CDM AMS II.G</v>
      </c>
      <c r="B183" t="str">
        <v>AMS II.G. ver. 4</v>
      </c>
      <c r="C183">
        <v>9007</v>
      </c>
      <c r="D183" t="str">
        <v>PoA 9007 CPA4</v>
      </c>
      <c r="E183" t="str">
        <v>MR3</v>
      </c>
      <c r="F183" t="str">
        <v>Domestic (2019)</v>
      </c>
      <c r="G183">
        <v>36419</v>
      </c>
      <c r="H183" t="str">
        <v>firewood</v>
      </c>
      <c r="I183">
        <v>36419</v>
      </c>
      <c r="J183">
        <v>1.5327216867976936</v>
      </c>
      <c r="K183">
        <v>0</v>
      </c>
      <c r="L183" t="str">
        <v>cdm_imp_firewood</v>
      </c>
      <c r="M183">
        <v>1</v>
      </c>
      <c r="N183" t="str">
        <v>Sub-Saharan Africa</v>
      </c>
      <c r="O183" t="str">
        <v>Malawi</v>
      </c>
      <c r="P183" t="str">
        <v>Malawi tot</v>
      </c>
      <c r="Q183">
        <v>4.3</v>
      </c>
      <c r="R183">
        <v>0.94</v>
      </c>
      <c r="S183">
        <v>0</v>
      </c>
      <c r="T183">
        <v>0.49</v>
      </c>
      <c r="U183">
        <v>23761</v>
      </c>
      <c r="V183">
        <v>0</v>
      </c>
      <c r="W183">
        <v>244</v>
      </c>
      <c r="X183">
        <v>0</v>
      </c>
      <c r="Y183">
        <v>5797684</v>
      </c>
      <c r="Z183">
        <v>1</v>
      </c>
      <c r="AA183">
        <v>0</v>
      </c>
      <c r="AB183">
        <v>0</v>
      </c>
      <c r="AC183">
        <v>0</v>
      </c>
      <c r="AD183">
        <v>0</v>
      </c>
      <c r="AE183">
        <v>0</v>
      </c>
      <c r="AF183">
        <v>0</v>
      </c>
      <c r="AG183">
        <v>0</v>
      </c>
      <c r="AH183">
        <v>0</v>
      </c>
      <c r="AI183">
        <v>0</v>
      </c>
      <c r="AJ183">
        <v>0</v>
      </c>
      <c r="AK183">
        <v>0</v>
      </c>
      <c r="AL183">
        <v>0</v>
      </c>
      <c r="AM183">
        <v>0</v>
      </c>
      <c r="AN183">
        <v>8.92</v>
      </c>
      <c r="AO183">
        <v>0</v>
      </c>
      <c r="AP183">
        <v>0</v>
      </c>
      <c r="AQ183">
        <v>0</v>
      </c>
      <c r="AR183">
        <v>0</v>
      </c>
      <c r="AS183">
        <v>0</v>
      </c>
      <c r="AT183">
        <v>0</v>
      </c>
      <c r="AU183">
        <v>0</v>
      </c>
      <c r="AV183">
        <v>0</v>
      </c>
      <c r="AW183">
        <v>0</v>
      </c>
      <c r="AX183">
        <v>0</v>
      </c>
      <c r="AY183">
        <v>0</v>
      </c>
      <c r="AZ183">
        <v>0</v>
      </c>
      <c r="BA183">
        <v>0</v>
      </c>
      <c r="BB183">
        <v>0</v>
      </c>
      <c r="BC183">
        <v>0</v>
      </c>
      <c r="BD183">
        <v>0.1</v>
      </c>
      <c r="BE183">
        <v>0</v>
      </c>
      <c r="BF183">
        <v>0</v>
      </c>
      <c r="BG183">
        <v>0</v>
      </c>
      <c r="BH183">
        <v>0</v>
      </c>
      <c r="BI183">
        <v>0</v>
      </c>
      <c r="BJ183">
        <v>0</v>
      </c>
      <c r="BK183">
        <v>0</v>
      </c>
      <c r="BL183">
        <v>0</v>
      </c>
      <c r="BM183">
        <v>0</v>
      </c>
      <c r="BN183">
        <v>0</v>
      </c>
      <c r="BO183">
        <v>0</v>
      </c>
      <c r="BP183">
        <v>0</v>
      </c>
      <c r="BQ183">
        <v>0</v>
      </c>
      <c r="BR183">
        <v>1.4999999999999999E-2</v>
      </c>
      <c r="BS183">
        <v>0</v>
      </c>
      <c r="BT183">
        <v>0</v>
      </c>
      <c r="BU183">
        <v>0</v>
      </c>
      <c r="BV183">
        <v>0</v>
      </c>
      <c r="BW183">
        <v>0</v>
      </c>
      <c r="BX183">
        <v>81.599999999999994</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1</v>
      </c>
      <c r="FS183">
        <v>0</v>
      </c>
      <c r="FT183">
        <v>0</v>
      </c>
      <c r="FU183">
        <v>0</v>
      </c>
      <c r="FV183">
        <v>0</v>
      </c>
      <c r="FW183">
        <v>0</v>
      </c>
      <c r="FX183">
        <v>0</v>
      </c>
      <c r="FY183">
        <v>2.8709365947859675</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0.31069999999999998</v>
      </c>
      <c r="GV183">
        <v>0</v>
      </c>
      <c r="GW183">
        <v>0</v>
      </c>
      <c r="GX183">
        <v>0</v>
      </c>
      <c r="GY183">
        <v>0</v>
      </c>
      <c r="GZ183">
        <v>0</v>
      </c>
      <c r="HA183">
        <v>0</v>
      </c>
      <c r="HB183">
        <v>0</v>
      </c>
      <c r="HC183">
        <v>0</v>
      </c>
      <c r="HD183">
        <v>0</v>
      </c>
      <c r="HE183">
        <v>0</v>
      </c>
      <c r="HF183">
        <v>0</v>
      </c>
      <c r="HG183">
        <v>0</v>
      </c>
      <c r="HH183">
        <v>0</v>
      </c>
      <c r="HI183">
        <v>1.4999999999999999E-2</v>
      </c>
      <c r="HJ183">
        <v>0</v>
      </c>
      <c r="HK183">
        <v>0</v>
      </c>
      <c r="HL183">
        <v>0</v>
      </c>
      <c r="HM183">
        <v>0</v>
      </c>
      <c r="HN183">
        <v>0</v>
      </c>
      <c r="HO183">
        <v>81.599999999999994</v>
      </c>
      <c r="HP183">
        <v>0</v>
      </c>
      <c r="HQ183">
        <v>0</v>
      </c>
      <c r="HR183">
        <v>0</v>
      </c>
      <c r="HS183">
        <v>0</v>
      </c>
      <c r="HT183">
        <v>0</v>
      </c>
      <c r="HU183">
        <v>0</v>
      </c>
      <c r="HV183">
        <v>0</v>
      </c>
      <c r="HW183">
        <v>0</v>
      </c>
      <c r="HX183">
        <v>0</v>
      </c>
      <c r="HY183">
        <v>0</v>
      </c>
      <c r="HZ183">
        <v>0</v>
      </c>
      <c r="IA183">
        <v>0</v>
      </c>
      <c r="IB183">
        <v>0</v>
      </c>
      <c r="IC183">
        <v>0</v>
      </c>
      <c r="ID183">
        <v>0</v>
      </c>
      <c r="IE183">
        <v>0</v>
      </c>
      <c r="IF183">
        <v>0</v>
      </c>
      <c r="IG183">
        <v>0</v>
      </c>
      <c r="IH183">
        <v>0</v>
      </c>
      <c r="II183">
        <v>0</v>
      </c>
      <c r="IJ183">
        <v>0</v>
      </c>
      <c r="IK183">
        <v>0</v>
      </c>
      <c r="IL183">
        <v>0</v>
      </c>
      <c r="IM183">
        <v>0</v>
      </c>
      <c r="IN183">
        <v>0</v>
      </c>
      <c r="IO183">
        <v>0</v>
      </c>
      <c r="IP183">
        <v>0</v>
      </c>
      <c r="IQ183">
        <v>0</v>
      </c>
      <c r="IR183">
        <v>0</v>
      </c>
      <c r="IS183">
        <v>0</v>
      </c>
      <c r="IT183">
        <v>0</v>
      </c>
      <c r="IU183">
        <v>0</v>
      </c>
      <c r="IV183">
        <v>0</v>
      </c>
      <c r="IW183">
        <v>0</v>
      </c>
      <c r="IX183">
        <v>0</v>
      </c>
      <c r="IY183">
        <v>0</v>
      </c>
      <c r="IZ183">
        <v>0</v>
      </c>
      <c r="JA183">
        <v>0</v>
      </c>
      <c r="JB183">
        <v>0</v>
      </c>
      <c r="JC183">
        <v>0</v>
      </c>
      <c r="JD183">
        <v>0</v>
      </c>
      <c r="JE183">
        <v>0</v>
      </c>
      <c r="JF183">
        <v>0</v>
      </c>
      <c r="JG183">
        <v>0</v>
      </c>
      <c r="JH183">
        <v>0</v>
      </c>
      <c r="JI183">
        <v>0</v>
      </c>
      <c r="JJ183">
        <v>0</v>
      </c>
      <c r="JK183">
        <v>0</v>
      </c>
      <c r="JL183">
        <v>0</v>
      </c>
      <c r="JM183">
        <v>0</v>
      </c>
      <c r="JN183">
        <v>0</v>
      </c>
      <c r="JO183">
        <v>0</v>
      </c>
      <c r="JP183">
        <v>0</v>
      </c>
      <c r="JQ183">
        <v>0</v>
      </c>
      <c r="JR183">
        <v>0</v>
      </c>
      <c r="JS183">
        <v>0</v>
      </c>
      <c r="JT183">
        <v>0</v>
      </c>
      <c r="JU183">
        <v>0</v>
      </c>
      <c r="JV183">
        <v>0</v>
      </c>
      <c r="JW183">
        <v>0</v>
      </c>
      <c r="JX183">
        <v>0</v>
      </c>
      <c r="JY183">
        <v>0</v>
      </c>
      <c r="JZ183">
        <v>0</v>
      </c>
      <c r="KA183">
        <v>0</v>
      </c>
      <c r="KB183">
        <v>0</v>
      </c>
      <c r="KC183">
        <v>0</v>
      </c>
      <c r="KD183">
        <v>0</v>
      </c>
      <c r="KE183">
        <v>0</v>
      </c>
      <c r="KF183">
        <v>0</v>
      </c>
      <c r="KG183">
        <v>0</v>
      </c>
      <c r="KH183">
        <v>0</v>
      </c>
      <c r="KI183">
        <v>0</v>
      </c>
      <c r="KJ183">
        <v>0</v>
      </c>
      <c r="KK183">
        <v>0</v>
      </c>
      <c r="KL183">
        <v>0</v>
      </c>
      <c r="KM183">
        <v>0</v>
      </c>
      <c r="KN183">
        <v>0</v>
      </c>
      <c r="KO183">
        <v>0</v>
      </c>
      <c r="KP183">
        <v>0</v>
      </c>
      <c r="KQ183">
        <v>0</v>
      </c>
      <c r="KR183">
        <v>0</v>
      </c>
      <c r="KS183">
        <v>0</v>
      </c>
      <c r="KT183">
        <v>0</v>
      </c>
      <c r="KU183">
        <v>0</v>
      </c>
      <c r="KV183">
        <v>0</v>
      </c>
      <c r="KW183">
        <v>0</v>
      </c>
      <c r="KX183">
        <v>0</v>
      </c>
      <c r="KY183">
        <v>0</v>
      </c>
      <c r="KZ183">
        <v>0</v>
      </c>
      <c r="LA183">
        <v>0</v>
      </c>
      <c r="LB183">
        <v>0</v>
      </c>
      <c r="LC183">
        <v>0</v>
      </c>
      <c r="LD183">
        <v>0</v>
      </c>
      <c r="LE183">
        <v>0</v>
      </c>
      <c r="LF183">
        <v>0</v>
      </c>
      <c r="LG183">
        <v>0</v>
      </c>
      <c r="LH183">
        <v>0</v>
      </c>
      <c r="LI183">
        <v>1</v>
      </c>
      <c r="LJ183">
        <v>0.95</v>
      </c>
      <c r="LK183">
        <v>0</v>
      </c>
      <c r="LL183">
        <v>0</v>
      </c>
      <c r="LM183">
        <v>1</v>
      </c>
      <c r="LN183">
        <v>0.95</v>
      </c>
      <c r="LO183">
        <v>0</v>
      </c>
      <c r="LP183">
        <v>1</v>
      </c>
      <c r="LQ183">
        <v>0.78</v>
      </c>
      <c r="LR183">
        <v>0</v>
      </c>
      <c r="LS183">
        <v>0</v>
      </c>
      <c r="LT183">
        <v>0</v>
      </c>
    </row>
    <row r="184" spans="1:332" ht="15" customHeight="1">
      <c r="A184" t="str">
        <v>CDM AMS II.G</v>
      </c>
      <c r="B184" t="str">
        <v>AMS II.G. ver. 4</v>
      </c>
      <c r="C184">
        <v>9007</v>
      </c>
      <c r="D184" t="str">
        <v>PoA 9007 CPA4</v>
      </c>
      <c r="E184" t="str">
        <v>MR3</v>
      </c>
      <c r="F184" t="str">
        <v>Domestic (2019)</v>
      </c>
      <c r="G184">
        <v>10248</v>
      </c>
      <c r="H184" t="str">
        <v>firewood</v>
      </c>
      <c r="I184">
        <v>10248</v>
      </c>
      <c r="J184">
        <v>1.6425709248276967</v>
      </c>
      <c r="K184">
        <v>0</v>
      </c>
      <c r="L184" t="str">
        <v>cdm_imp_firewood</v>
      </c>
      <c r="M184">
        <v>1</v>
      </c>
      <c r="N184" t="str">
        <v>Sub-Saharan Africa</v>
      </c>
      <c r="O184" t="str">
        <v>Malawi</v>
      </c>
      <c r="P184" t="str">
        <v>Malawi tot</v>
      </c>
      <c r="Q184">
        <v>4.3</v>
      </c>
      <c r="R184">
        <v>0.94</v>
      </c>
      <c r="S184">
        <v>0</v>
      </c>
      <c r="T184">
        <v>0.49</v>
      </c>
      <c r="U184">
        <v>6239</v>
      </c>
      <c r="V184">
        <v>0</v>
      </c>
      <c r="W184">
        <v>244</v>
      </c>
      <c r="X184">
        <v>0</v>
      </c>
      <c r="Y184">
        <v>1522316</v>
      </c>
      <c r="Z184">
        <v>1</v>
      </c>
      <c r="AA184">
        <v>0</v>
      </c>
      <c r="AB184">
        <v>0</v>
      </c>
      <c r="AC184">
        <v>0</v>
      </c>
      <c r="AD184">
        <v>0</v>
      </c>
      <c r="AE184">
        <v>0</v>
      </c>
      <c r="AF184">
        <v>0</v>
      </c>
      <c r="AG184">
        <v>0</v>
      </c>
      <c r="AH184">
        <v>0</v>
      </c>
      <c r="AI184">
        <v>0</v>
      </c>
      <c r="AJ184">
        <v>0</v>
      </c>
      <c r="AK184">
        <v>0</v>
      </c>
      <c r="AL184">
        <v>0</v>
      </c>
      <c r="AM184">
        <v>0</v>
      </c>
      <c r="AN184">
        <v>8.92</v>
      </c>
      <c r="AO184">
        <v>0</v>
      </c>
      <c r="AP184">
        <v>0</v>
      </c>
      <c r="AQ184">
        <v>0</v>
      </c>
      <c r="AR184">
        <v>0</v>
      </c>
      <c r="AS184">
        <v>0</v>
      </c>
      <c r="AT184">
        <v>0</v>
      </c>
      <c r="AU184">
        <v>0</v>
      </c>
      <c r="AV184">
        <v>0</v>
      </c>
      <c r="AW184">
        <v>0</v>
      </c>
      <c r="AX184">
        <v>0</v>
      </c>
      <c r="AY184">
        <v>0</v>
      </c>
      <c r="AZ184">
        <v>0</v>
      </c>
      <c r="BA184">
        <v>0</v>
      </c>
      <c r="BB184">
        <v>0</v>
      </c>
      <c r="BC184">
        <v>0</v>
      </c>
      <c r="BD184">
        <v>0.1</v>
      </c>
      <c r="BE184">
        <v>0</v>
      </c>
      <c r="BF184">
        <v>0</v>
      </c>
      <c r="BG184">
        <v>0</v>
      </c>
      <c r="BH184">
        <v>0</v>
      </c>
      <c r="BI184">
        <v>0</v>
      </c>
      <c r="BJ184">
        <v>0</v>
      </c>
      <c r="BK184">
        <v>0</v>
      </c>
      <c r="BL184">
        <v>0</v>
      </c>
      <c r="BM184">
        <v>0</v>
      </c>
      <c r="BN184">
        <v>0</v>
      </c>
      <c r="BO184">
        <v>0</v>
      </c>
      <c r="BP184">
        <v>0</v>
      </c>
      <c r="BQ184">
        <v>0</v>
      </c>
      <c r="BR184">
        <v>1.4999999999999999E-2</v>
      </c>
      <c r="BS184">
        <v>0</v>
      </c>
      <c r="BT184">
        <v>0</v>
      </c>
      <c r="BU184">
        <v>0</v>
      </c>
      <c r="BV184">
        <v>0</v>
      </c>
      <c r="BW184">
        <v>0</v>
      </c>
      <c r="BX184">
        <v>81.599999999999994</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1</v>
      </c>
      <c r="FS184">
        <v>0</v>
      </c>
      <c r="FT184">
        <v>0</v>
      </c>
      <c r="FU184">
        <v>0</v>
      </c>
      <c r="FV184">
        <v>0</v>
      </c>
      <c r="FW184">
        <v>0</v>
      </c>
      <c r="FX184">
        <v>0</v>
      </c>
      <c r="FY184">
        <v>2.760755184153513</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0.3231</v>
      </c>
      <c r="GV184">
        <v>0</v>
      </c>
      <c r="GW184">
        <v>0</v>
      </c>
      <c r="GX184">
        <v>0</v>
      </c>
      <c r="GY184">
        <v>0</v>
      </c>
      <c r="GZ184">
        <v>0</v>
      </c>
      <c r="HA184">
        <v>0</v>
      </c>
      <c r="HB184">
        <v>0</v>
      </c>
      <c r="HC184">
        <v>0</v>
      </c>
      <c r="HD184">
        <v>0</v>
      </c>
      <c r="HE184">
        <v>0</v>
      </c>
      <c r="HF184">
        <v>0</v>
      </c>
      <c r="HG184">
        <v>0</v>
      </c>
      <c r="HH184">
        <v>0</v>
      </c>
      <c r="HI184">
        <v>1.4999999999999999E-2</v>
      </c>
      <c r="HJ184">
        <v>0</v>
      </c>
      <c r="HK184">
        <v>0</v>
      </c>
      <c r="HL184">
        <v>0</v>
      </c>
      <c r="HM184">
        <v>0</v>
      </c>
      <c r="HN184">
        <v>0</v>
      </c>
      <c r="HO184">
        <v>81.599999999999994</v>
      </c>
      <c r="HP184">
        <v>0</v>
      </c>
      <c r="HQ184">
        <v>0</v>
      </c>
      <c r="HR184">
        <v>0</v>
      </c>
      <c r="HS184">
        <v>0</v>
      </c>
      <c r="HT184">
        <v>0</v>
      </c>
      <c r="HU184">
        <v>0</v>
      </c>
      <c r="HV184">
        <v>0</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0</v>
      </c>
      <c r="IY184">
        <v>0</v>
      </c>
      <c r="IZ184">
        <v>0</v>
      </c>
      <c r="JA184">
        <v>0</v>
      </c>
      <c r="JB184">
        <v>0</v>
      </c>
      <c r="JC184">
        <v>0</v>
      </c>
      <c r="JD184">
        <v>0</v>
      </c>
      <c r="JE184">
        <v>0</v>
      </c>
      <c r="JF184">
        <v>0</v>
      </c>
      <c r="JG184">
        <v>0</v>
      </c>
      <c r="JH184">
        <v>0</v>
      </c>
      <c r="JI184">
        <v>0</v>
      </c>
      <c r="JJ184">
        <v>0</v>
      </c>
      <c r="JK184">
        <v>0</v>
      </c>
      <c r="JL184">
        <v>0</v>
      </c>
      <c r="JM184">
        <v>0</v>
      </c>
      <c r="JN184">
        <v>0</v>
      </c>
      <c r="JO184">
        <v>0</v>
      </c>
      <c r="JP184">
        <v>0</v>
      </c>
      <c r="JQ184">
        <v>0</v>
      </c>
      <c r="JR184">
        <v>0</v>
      </c>
      <c r="JS184">
        <v>0</v>
      </c>
      <c r="JT184">
        <v>0</v>
      </c>
      <c r="JU184">
        <v>0</v>
      </c>
      <c r="JV184">
        <v>0</v>
      </c>
      <c r="JW184">
        <v>0</v>
      </c>
      <c r="JX184">
        <v>0</v>
      </c>
      <c r="JY184">
        <v>0</v>
      </c>
      <c r="JZ184">
        <v>0</v>
      </c>
      <c r="KA184">
        <v>0</v>
      </c>
      <c r="KB184">
        <v>0</v>
      </c>
      <c r="KC184">
        <v>0</v>
      </c>
      <c r="KD184">
        <v>0</v>
      </c>
      <c r="KE184">
        <v>0</v>
      </c>
      <c r="KF184">
        <v>0</v>
      </c>
      <c r="KG184">
        <v>0</v>
      </c>
      <c r="KH184">
        <v>0</v>
      </c>
      <c r="KI184">
        <v>0</v>
      </c>
      <c r="KJ184">
        <v>0</v>
      </c>
      <c r="KK184">
        <v>0</v>
      </c>
      <c r="KL184">
        <v>0</v>
      </c>
      <c r="KM184">
        <v>0</v>
      </c>
      <c r="KN184">
        <v>0</v>
      </c>
      <c r="KO184">
        <v>0</v>
      </c>
      <c r="KP184">
        <v>0</v>
      </c>
      <c r="KQ184">
        <v>0</v>
      </c>
      <c r="KR184">
        <v>0</v>
      </c>
      <c r="KS184">
        <v>0</v>
      </c>
      <c r="KT184">
        <v>0</v>
      </c>
      <c r="KU184">
        <v>0</v>
      </c>
      <c r="KV184">
        <v>0</v>
      </c>
      <c r="KW184">
        <v>0</v>
      </c>
      <c r="KX184">
        <v>0</v>
      </c>
      <c r="KY184">
        <v>0</v>
      </c>
      <c r="KZ184">
        <v>0</v>
      </c>
      <c r="LA184">
        <v>0</v>
      </c>
      <c r="LB184">
        <v>0</v>
      </c>
      <c r="LC184">
        <v>0</v>
      </c>
      <c r="LD184">
        <v>0</v>
      </c>
      <c r="LE184">
        <v>0</v>
      </c>
      <c r="LF184">
        <v>0</v>
      </c>
      <c r="LG184">
        <v>0</v>
      </c>
      <c r="LH184">
        <v>0</v>
      </c>
      <c r="LI184">
        <v>1</v>
      </c>
      <c r="LJ184">
        <v>1</v>
      </c>
      <c r="LK184">
        <v>0</v>
      </c>
      <c r="LL184">
        <v>0</v>
      </c>
      <c r="LM184">
        <v>1</v>
      </c>
      <c r="LN184">
        <v>0.95</v>
      </c>
      <c r="LO184">
        <v>0</v>
      </c>
      <c r="LP184">
        <v>1</v>
      </c>
      <c r="LQ184">
        <v>0.78</v>
      </c>
      <c r="LR184">
        <v>0</v>
      </c>
      <c r="LS184">
        <v>0</v>
      </c>
      <c r="LT184">
        <v>0</v>
      </c>
    </row>
    <row r="185" spans="1:332" ht="15" customHeight="1">
      <c r="A185" t="str">
        <v>CDM AMS II.G</v>
      </c>
      <c r="B185" t="str">
        <v>AMS II.G. ver. 4</v>
      </c>
      <c r="C185">
        <v>9007</v>
      </c>
      <c r="D185" t="str">
        <v>PoA 9007 CPA2</v>
      </c>
      <c r="E185" t="str">
        <v>MR3</v>
      </c>
      <c r="F185" t="str">
        <v>Domestic (2019)</v>
      </c>
      <c r="G185">
        <v>8732</v>
      </c>
      <c r="H185" t="str">
        <v>firewood</v>
      </c>
      <c r="I185">
        <v>8732</v>
      </c>
      <c r="J185">
        <v>1.1915938864628821</v>
      </c>
      <c r="K185">
        <v>0</v>
      </c>
      <c r="L185" t="str">
        <v>cdm_imp_firewood</v>
      </c>
      <c r="M185">
        <v>1</v>
      </c>
      <c r="N185" t="str">
        <v>Sub-Saharan Africa</v>
      </c>
      <c r="O185" t="str">
        <v>Malawi</v>
      </c>
      <c r="P185" t="str">
        <v>Malawi tot</v>
      </c>
      <c r="Q185">
        <v>4.3</v>
      </c>
      <c r="R185">
        <v>0.94</v>
      </c>
      <c r="S185">
        <v>0</v>
      </c>
      <c r="T185">
        <v>0.49</v>
      </c>
      <c r="U185">
        <v>7328</v>
      </c>
      <c r="V185">
        <v>0</v>
      </c>
      <c r="W185">
        <v>244</v>
      </c>
      <c r="X185">
        <v>0</v>
      </c>
      <c r="Y185">
        <v>1788032</v>
      </c>
      <c r="Z185">
        <v>1</v>
      </c>
      <c r="AA185">
        <v>0</v>
      </c>
      <c r="AB185">
        <v>0</v>
      </c>
      <c r="AC185">
        <v>0</v>
      </c>
      <c r="AD185">
        <v>0</v>
      </c>
      <c r="AE185">
        <v>0</v>
      </c>
      <c r="AF185">
        <v>0</v>
      </c>
      <c r="AG185">
        <v>0</v>
      </c>
      <c r="AH185">
        <v>0</v>
      </c>
      <c r="AI185">
        <v>0</v>
      </c>
      <c r="AJ185">
        <v>0</v>
      </c>
      <c r="AK185">
        <v>0</v>
      </c>
      <c r="AL185">
        <v>0</v>
      </c>
      <c r="AM185">
        <v>0</v>
      </c>
      <c r="AN185">
        <v>8.92</v>
      </c>
      <c r="AO185">
        <v>0</v>
      </c>
      <c r="AP185">
        <v>0</v>
      </c>
      <c r="AQ185">
        <v>0</v>
      </c>
      <c r="AR185">
        <v>0</v>
      </c>
      <c r="AS185">
        <v>0</v>
      </c>
      <c r="AT185">
        <v>0</v>
      </c>
      <c r="AU185">
        <v>0</v>
      </c>
      <c r="AV185">
        <v>0</v>
      </c>
      <c r="AW185">
        <v>0</v>
      </c>
      <c r="AX185">
        <v>0</v>
      </c>
      <c r="AY185">
        <v>0</v>
      </c>
      <c r="AZ185">
        <v>0</v>
      </c>
      <c r="BA185">
        <v>0</v>
      </c>
      <c r="BB185">
        <v>0</v>
      </c>
      <c r="BC185">
        <v>0</v>
      </c>
      <c r="BD185">
        <v>0.1</v>
      </c>
      <c r="BE185">
        <v>0</v>
      </c>
      <c r="BF185">
        <v>0</v>
      </c>
      <c r="BG185">
        <v>0</v>
      </c>
      <c r="BH185">
        <v>0</v>
      </c>
      <c r="BI185">
        <v>0</v>
      </c>
      <c r="BJ185">
        <v>0</v>
      </c>
      <c r="BK185">
        <v>0</v>
      </c>
      <c r="BL185">
        <v>0</v>
      </c>
      <c r="BM185">
        <v>0</v>
      </c>
      <c r="BN185">
        <v>0</v>
      </c>
      <c r="BO185">
        <v>0</v>
      </c>
      <c r="BP185">
        <v>0</v>
      </c>
      <c r="BQ185">
        <v>0</v>
      </c>
      <c r="BR185">
        <v>1.4999999999999999E-2</v>
      </c>
      <c r="BS185">
        <v>0</v>
      </c>
      <c r="BT185">
        <v>0</v>
      </c>
      <c r="BU185">
        <v>0</v>
      </c>
      <c r="BV185">
        <v>0</v>
      </c>
      <c r="BW185">
        <v>0</v>
      </c>
      <c r="BX185">
        <v>81.599999999999994</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1</v>
      </c>
      <c r="FS185">
        <v>0</v>
      </c>
      <c r="FT185">
        <v>0</v>
      </c>
      <c r="FU185">
        <v>0</v>
      </c>
      <c r="FV185">
        <v>0</v>
      </c>
      <c r="FW185">
        <v>0</v>
      </c>
      <c r="FX185">
        <v>0</v>
      </c>
      <c r="FY185">
        <v>2.8709365947859675</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0.31069999999999998</v>
      </c>
      <c r="GV185">
        <v>0</v>
      </c>
      <c r="GW185">
        <v>0</v>
      </c>
      <c r="GX185">
        <v>0</v>
      </c>
      <c r="GY185">
        <v>0</v>
      </c>
      <c r="GZ185">
        <v>0</v>
      </c>
      <c r="HA185">
        <v>0</v>
      </c>
      <c r="HB185">
        <v>0</v>
      </c>
      <c r="HC185">
        <v>0</v>
      </c>
      <c r="HD185">
        <v>0</v>
      </c>
      <c r="HE185">
        <v>0</v>
      </c>
      <c r="HF185">
        <v>0</v>
      </c>
      <c r="HG185">
        <v>0</v>
      </c>
      <c r="HH185">
        <v>0</v>
      </c>
      <c r="HI185">
        <v>1.4999999999999999E-2</v>
      </c>
      <c r="HJ185">
        <v>0</v>
      </c>
      <c r="HK185">
        <v>0</v>
      </c>
      <c r="HL185">
        <v>0</v>
      </c>
      <c r="HM185">
        <v>0</v>
      </c>
      <c r="HN185">
        <v>0</v>
      </c>
      <c r="HO185">
        <v>81.599999999999994</v>
      </c>
      <c r="HP185">
        <v>0</v>
      </c>
      <c r="HQ185">
        <v>0</v>
      </c>
      <c r="HR185">
        <v>0</v>
      </c>
      <c r="HS185">
        <v>0</v>
      </c>
      <c r="HT185">
        <v>0</v>
      </c>
      <c r="HU185">
        <v>0</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0</v>
      </c>
      <c r="IZ185">
        <v>0</v>
      </c>
      <c r="JA185">
        <v>0</v>
      </c>
      <c r="JB185">
        <v>0</v>
      </c>
      <c r="JC185">
        <v>0</v>
      </c>
      <c r="JD185">
        <v>0</v>
      </c>
      <c r="JE185">
        <v>0</v>
      </c>
      <c r="JF185">
        <v>0</v>
      </c>
      <c r="JG185">
        <v>0</v>
      </c>
      <c r="JH185">
        <v>0</v>
      </c>
      <c r="JI185">
        <v>0</v>
      </c>
      <c r="JJ185">
        <v>0</v>
      </c>
      <c r="JK185">
        <v>0</v>
      </c>
      <c r="JL185">
        <v>0</v>
      </c>
      <c r="JM185">
        <v>0</v>
      </c>
      <c r="JN185">
        <v>0</v>
      </c>
      <c r="JO185">
        <v>0</v>
      </c>
      <c r="JP185">
        <v>0</v>
      </c>
      <c r="JQ185">
        <v>0</v>
      </c>
      <c r="JR185">
        <v>0</v>
      </c>
      <c r="JS185">
        <v>0</v>
      </c>
      <c r="JT185">
        <v>0</v>
      </c>
      <c r="JU185">
        <v>0</v>
      </c>
      <c r="JV185">
        <v>0</v>
      </c>
      <c r="JW185">
        <v>0</v>
      </c>
      <c r="JX185">
        <v>0</v>
      </c>
      <c r="JY185">
        <v>0</v>
      </c>
      <c r="JZ185">
        <v>0</v>
      </c>
      <c r="KA185">
        <v>0</v>
      </c>
      <c r="KB185">
        <v>0</v>
      </c>
      <c r="KC185">
        <v>0</v>
      </c>
      <c r="KD185">
        <v>0</v>
      </c>
      <c r="KE185">
        <v>0</v>
      </c>
      <c r="KF185">
        <v>0</v>
      </c>
      <c r="KG185">
        <v>0</v>
      </c>
      <c r="KH185">
        <v>0</v>
      </c>
      <c r="KI185">
        <v>0</v>
      </c>
      <c r="KJ185">
        <v>0</v>
      </c>
      <c r="KK185">
        <v>0</v>
      </c>
      <c r="KL185">
        <v>0</v>
      </c>
      <c r="KM185">
        <v>0</v>
      </c>
      <c r="KN185">
        <v>0</v>
      </c>
      <c r="KO185">
        <v>0</v>
      </c>
      <c r="KP185">
        <v>0</v>
      </c>
      <c r="KQ185">
        <v>0</v>
      </c>
      <c r="KR185">
        <v>0</v>
      </c>
      <c r="KS185">
        <v>0</v>
      </c>
      <c r="KT185">
        <v>0</v>
      </c>
      <c r="KU185">
        <v>0</v>
      </c>
      <c r="KV185">
        <v>0</v>
      </c>
      <c r="KW185">
        <v>0</v>
      </c>
      <c r="KX185">
        <v>0</v>
      </c>
      <c r="KY185">
        <v>0</v>
      </c>
      <c r="KZ185">
        <v>0</v>
      </c>
      <c r="LA185">
        <v>0</v>
      </c>
      <c r="LB185">
        <v>0</v>
      </c>
      <c r="LC185">
        <v>0</v>
      </c>
      <c r="LD185">
        <v>0</v>
      </c>
      <c r="LE185">
        <v>0</v>
      </c>
      <c r="LF185">
        <v>0</v>
      </c>
      <c r="LG185">
        <v>0</v>
      </c>
      <c r="LH185">
        <v>0</v>
      </c>
      <c r="LI185">
        <v>1</v>
      </c>
      <c r="LJ185">
        <v>0.74</v>
      </c>
      <c r="LK185">
        <v>0</v>
      </c>
      <c r="LL185">
        <v>0</v>
      </c>
      <c r="LM185">
        <v>1</v>
      </c>
      <c r="LN185">
        <v>0.95</v>
      </c>
      <c r="LO185">
        <v>0</v>
      </c>
      <c r="LP185">
        <v>1</v>
      </c>
      <c r="LQ185">
        <v>0.78</v>
      </c>
      <c r="LR185">
        <v>0</v>
      </c>
      <c r="LS185">
        <v>0</v>
      </c>
      <c r="LT185">
        <v>0</v>
      </c>
    </row>
    <row r="186" spans="1:332" ht="15" customHeight="1">
      <c r="A186" t="str">
        <v>CDM AMS II.G</v>
      </c>
      <c r="B186" t="str">
        <v>AMS II.G. ver. 4</v>
      </c>
      <c r="C186">
        <v>9007</v>
      </c>
      <c r="D186" t="str">
        <v>PoA 9007 CPA2</v>
      </c>
      <c r="E186" t="str">
        <v>MR3</v>
      </c>
      <c r="F186" t="str">
        <v>Domestic (2019)</v>
      </c>
      <c r="G186">
        <v>145307</v>
      </c>
      <c r="H186" t="str">
        <v>firewood</v>
      </c>
      <c r="I186">
        <v>145307</v>
      </c>
      <c r="J186">
        <v>1.6426665762282666</v>
      </c>
      <c r="K186">
        <v>0</v>
      </c>
      <c r="L186" t="str">
        <v>cdm_imp_firewood</v>
      </c>
      <c r="M186">
        <v>1</v>
      </c>
      <c r="N186" t="str">
        <v>Sub-Saharan Africa</v>
      </c>
      <c r="O186" t="str">
        <v>Malawi</v>
      </c>
      <c r="P186" t="str">
        <v>Malawi tot</v>
      </c>
      <c r="Q186">
        <v>4.3</v>
      </c>
      <c r="R186">
        <v>0.94</v>
      </c>
      <c r="S186">
        <v>0</v>
      </c>
      <c r="T186">
        <v>0.49</v>
      </c>
      <c r="U186">
        <v>88458</v>
      </c>
      <c r="V186">
        <v>0</v>
      </c>
      <c r="W186">
        <v>244</v>
      </c>
      <c r="X186">
        <v>0</v>
      </c>
      <c r="Y186">
        <v>21583752</v>
      </c>
      <c r="Z186">
        <v>1</v>
      </c>
      <c r="AA186">
        <v>0</v>
      </c>
      <c r="AB186">
        <v>0</v>
      </c>
      <c r="AC186">
        <v>0</v>
      </c>
      <c r="AD186">
        <v>0</v>
      </c>
      <c r="AE186">
        <v>0</v>
      </c>
      <c r="AF186">
        <v>0</v>
      </c>
      <c r="AG186">
        <v>0</v>
      </c>
      <c r="AH186">
        <v>0</v>
      </c>
      <c r="AI186">
        <v>0</v>
      </c>
      <c r="AJ186">
        <v>0</v>
      </c>
      <c r="AK186">
        <v>0</v>
      </c>
      <c r="AL186">
        <v>0</v>
      </c>
      <c r="AM186">
        <v>0</v>
      </c>
      <c r="AN186">
        <v>8.92</v>
      </c>
      <c r="AO186">
        <v>0</v>
      </c>
      <c r="AP186">
        <v>0</v>
      </c>
      <c r="AQ186">
        <v>0</v>
      </c>
      <c r="AR186">
        <v>0</v>
      </c>
      <c r="AS186">
        <v>0</v>
      </c>
      <c r="AT186">
        <v>0</v>
      </c>
      <c r="AU186">
        <v>0</v>
      </c>
      <c r="AV186">
        <v>0</v>
      </c>
      <c r="AW186">
        <v>0</v>
      </c>
      <c r="AX186">
        <v>0</v>
      </c>
      <c r="AY186">
        <v>0</v>
      </c>
      <c r="AZ186">
        <v>0</v>
      </c>
      <c r="BA186">
        <v>0</v>
      </c>
      <c r="BB186">
        <v>0</v>
      </c>
      <c r="BC186">
        <v>0</v>
      </c>
      <c r="BD186">
        <v>0.1</v>
      </c>
      <c r="BE186">
        <v>0</v>
      </c>
      <c r="BF186">
        <v>0</v>
      </c>
      <c r="BG186">
        <v>0</v>
      </c>
      <c r="BH186">
        <v>0</v>
      </c>
      <c r="BI186">
        <v>0</v>
      </c>
      <c r="BJ186">
        <v>0</v>
      </c>
      <c r="BK186">
        <v>0</v>
      </c>
      <c r="BL186">
        <v>0</v>
      </c>
      <c r="BM186">
        <v>0</v>
      </c>
      <c r="BN186">
        <v>0</v>
      </c>
      <c r="BO186">
        <v>0</v>
      </c>
      <c r="BP186">
        <v>0</v>
      </c>
      <c r="BQ186">
        <v>0</v>
      </c>
      <c r="BR186">
        <v>1.4999999999999999E-2</v>
      </c>
      <c r="BS186">
        <v>0</v>
      </c>
      <c r="BT186">
        <v>0</v>
      </c>
      <c r="BU186">
        <v>0</v>
      </c>
      <c r="BV186">
        <v>0</v>
      </c>
      <c r="BW186">
        <v>0</v>
      </c>
      <c r="BX186">
        <v>81.599999999999994</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1</v>
      </c>
      <c r="FS186">
        <v>0</v>
      </c>
      <c r="FT186">
        <v>0</v>
      </c>
      <c r="FU186">
        <v>0</v>
      </c>
      <c r="FV186">
        <v>0</v>
      </c>
      <c r="FW186">
        <v>0</v>
      </c>
      <c r="FX186">
        <v>0</v>
      </c>
      <c r="FY186">
        <v>2.760755184153513</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v>
      </c>
      <c r="GU186">
        <v>0.3231</v>
      </c>
      <c r="GV186">
        <v>0</v>
      </c>
      <c r="GW186">
        <v>0</v>
      </c>
      <c r="GX186">
        <v>0</v>
      </c>
      <c r="GY186">
        <v>0</v>
      </c>
      <c r="GZ186">
        <v>0</v>
      </c>
      <c r="HA186">
        <v>0</v>
      </c>
      <c r="HB186">
        <v>0</v>
      </c>
      <c r="HC186">
        <v>0</v>
      </c>
      <c r="HD186">
        <v>0</v>
      </c>
      <c r="HE186">
        <v>0</v>
      </c>
      <c r="HF186">
        <v>0</v>
      </c>
      <c r="HG186">
        <v>0</v>
      </c>
      <c r="HH186">
        <v>0</v>
      </c>
      <c r="HI186">
        <v>1.4999999999999999E-2</v>
      </c>
      <c r="HJ186">
        <v>0</v>
      </c>
      <c r="HK186">
        <v>0</v>
      </c>
      <c r="HL186">
        <v>0</v>
      </c>
      <c r="HM186">
        <v>0</v>
      </c>
      <c r="HN186">
        <v>0</v>
      </c>
      <c r="HO186">
        <v>81.599999999999994</v>
      </c>
      <c r="HP186">
        <v>0</v>
      </c>
      <c r="HQ186">
        <v>0</v>
      </c>
      <c r="HR186">
        <v>0</v>
      </c>
      <c r="HS186">
        <v>0</v>
      </c>
      <c r="HT186">
        <v>0</v>
      </c>
      <c r="HU186">
        <v>0</v>
      </c>
      <c r="HV186">
        <v>0</v>
      </c>
      <c r="HW186">
        <v>0</v>
      </c>
      <c r="HX186">
        <v>0</v>
      </c>
      <c r="HY186">
        <v>0</v>
      </c>
      <c r="HZ186">
        <v>0</v>
      </c>
      <c r="IA186">
        <v>0</v>
      </c>
      <c r="IB186">
        <v>0</v>
      </c>
      <c r="IC186">
        <v>0</v>
      </c>
      <c r="ID186">
        <v>0</v>
      </c>
      <c r="IE186">
        <v>0</v>
      </c>
      <c r="IF186">
        <v>0</v>
      </c>
      <c r="IG186">
        <v>0</v>
      </c>
      <c r="IH186">
        <v>0</v>
      </c>
      <c r="II186">
        <v>0</v>
      </c>
      <c r="IJ186">
        <v>0</v>
      </c>
      <c r="IK186">
        <v>0</v>
      </c>
      <c r="IL186">
        <v>0</v>
      </c>
      <c r="IM186">
        <v>0</v>
      </c>
      <c r="IN186">
        <v>0</v>
      </c>
      <c r="IO186">
        <v>0</v>
      </c>
      <c r="IP186">
        <v>0</v>
      </c>
      <c r="IQ186">
        <v>0</v>
      </c>
      <c r="IR186">
        <v>0</v>
      </c>
      <c r="IS186">
        <v>0</v>
      </c>
      <c r="IT186">
        <v>0</v>
      </c>
      <c r="IU186">
        <v>0</v>
      </c>
      <c r="IV186">
        <v>0</v>
      </c>
      <c r="IW186">
        <v>0</v>
      </c>
      <c r="IX186">
        <v>0</v>
      </c>
      <c r="IY186">
        <v>0</v>
      </c>
      <c r="IZ186">
        <v>0</v>
      </c>
      <c r="JA186">
        <v>0</v>
      </c>
      <c r="JB186">
        <v>0</v>
      </c>
      <c r="JC186">
        <v>0</v>
      </c>
      <c r="JD186">
        <v>0</v>
      </c>
      <c r="JE186">
        <v>0</v>
      </c>
      <c r="JF186">
        <v>0</v>
      </c>
      <c r="JG186">
        <v>0</v>
      </c>
      <c r="JH186">
        <v>0</v>
      </c>
      <c r="JI186">
        <v>0</v>
      </c>
      <c r="JJ186">
        <v>0</v>
      </c>
      <c r="JK186">
        <v>0</v>
      </c>
      <c r="JL186">
        <v>0</v>
      </c>
      <c r="JM186">
        <v>0</v>
      </c>
      <c r="JN186">
        <v>0</v>
      </c>
      <c r="JO186">
        <v>0</v>
      </c>
      <c r="JP186">
        <v>0</v>
      </c>
      <c r="JQ186">
        <v>0</v>
      </c>
      <c r="JR186">
        <v>0</v>
      </c>
      <c r="JS186">
        <v>0</v>
      </c>
      <c r="JT186">
        <v>0</v>
      </c>
      <c r="JU186">
        <v>0</v>
      </c>
      <c r="JV186">
        <v>0</v>
      </c>
      <c r="JW186">
        <v>0</v>
      </c>
      <c r="JX186">
        <v>0</v>
      </c>
      <c r="JY186">
        <v>0</v>
      </c>
      <c r="JZ186">
        <v>0</v>
      </c>
      <c r="KA186">
        <v>0</v>
      </c>
      <c r="KB186">
        <v>0</v>
      </c>
      <c r="KC186">
        <v>0</v>
      </c>
      <c r="KD186">
        <v>0</v>
      </c>
      <c r="KE186">
        <v>0</v>
      </c>
      <c r="KF186">
        <v>0</v>
      </c>
      <c r="KG186">
        <v>0</v>
      </c>
      <c r="KH186">
        <v>0</v>
      </c>
      <c r="KI186">
        <v>0</v>
      </c>
      <c r="KJ186">
        <v>0</v>
      </c>
      <c r="KK186">
        <v>0</v>
      </c>
      <c r="KL186">
        <v>0</v>
      </c>
      <c r="KM186">
        <v>0</v>
      </c>
      <c r="KN186">
        <v>0</v>
      </c>
      <c r="KO186">
        <v>0</v>
      </c>
      <c r="KP186">
        <v>0</v>
      </c>
      <c r="KQ186">
        <v>0</v>
      </c>
      <c r="KR186">
        <v>0</v>
      </c>
      <c r="KS186">
        <v>0</v>
      </c>
      <c r="KT186">
        <v>0</v>
      </c>
      <c r="KU186">
        <v>0</v>
      </c>
      <c r="KV186">
        <v>0</v>
      </c>
      <c r="KW186">
        <v>0</v>
      </c>
      <c r="KX186">
        <v>0</v>
      </c>
      <c r="KY186">
        <v>0</v>
      </c>
      <c r="KZ186">
        <v>0</v>
      </c>
      <c r="LA186">
        <v>0</v>
      </c>
      <c r="LB186">
        <v>0</v>
      </c>
      <c r="LC186">
        <v>0</v>
      </c>
      <c r="LD186">
        <v>0</v>
      </c>
      <c r="LE186">
        <v>0</v>
      </c>
      <c r="LF186">
        <v>0</v>
      </c>
      <c r="LG186">
        <v>0</v>
      </c>
      <c r="LH186">
        <v>0</v>
      </c>
      <c r="LI186">
        <v>1</v>
      </c>
      <c r="LJ186">
        <v>1</v>
      </c>
      <c r="LK186">
        <v>0</v>
      </c>
      <c r="LL186">
        <v>0</v>
      </c>
      <c r="LM186">
        <v>1</v>
      </c>
      <c r="LN186">
        <v>0.95</v>
      </c>
      <c r="LO186">
        <v>0</v>
      </c>
      <c r="LP186">
        <v>1</v>
      </c>
      <c r="LQ186">
        <v>0.78</v>
      </c>
      <c r="LR186">
        <v>0</v>
      </c>
      <c r="LS186">
        <v>0</v>
      </c>
      <c r="LT186">
        <v>0</v>
      </c>
    </row>
    <row r="187" spans="1:332" ht="15" customHeight="1">
      <c r="A187" t="str">
        <v>CDM AMS II.G</v>
      </c>
      <c r="B187" t="str">
        <v>AMS II.G. ver. 4</v>
      </c>
      <c r="C187">
        <v>9007</v>
      </c>
      <c r="D187" t="str">
        <v>PoA 9007 CPA2</v>
      </c>
      <c r="E187" t="str">
        <v>MR3</v>
      </c>
      <c r="F187" t="str">
        <v>Domestic (2019)</v>
      </c>
      <c r="G187">
        <v>6861</v>
      </c>
      <c r="H187" t="str">
        <v>firewood</v>
      </c>
      <c r="I187">
        <v>6861</v>
      </c>
      <c r="J187">
        <v>1.6281442809682012</v>
      </c>
      <c r="K187">
        <v>0</v>
      </c>
      <c r="L187" t="str">
        <v>cdm_imp_firewood</v>
      </c>
      <c r="M187">
        <v>1</v>
      </c>
      <c r="N187" t="str">
        <v>Sub-Saharan Africa</v>
      </c>
      <c r="O187" t="str">
        <v>Malawi</v>
      </c>
      <c r="P187" t="str">
        <v>Malawi tot</v>
      </c>
      <c r="Q187">
        <v>4.3</v>
      </c>
      <c r="R187">
        <v>0.94</v>
      </c>
      <c r="S187">
        <v>0</v>
      </c>
      <c r="T187">
        <v>0.49</v>
      </c>
      <c r="U187">
        <v>4214</v>
      </c>
      <c r="V187">
        <v>0</v>
      </c>
      <c r="W187">
        <v>244</v>
      </c>
      <c r="X187">
        <v>0</v>
      </c>
      <c r="Y187">
        <v>1028216</v>
      </c>
      <c r="Z187">
        <v>1</v>
      </c>
      <c r="AA187">
        <v>0</v>
      </c>
      <c r="AB187">
        <v>0</v>
      </c>
      <c r="AC187">
        <v>0</v>
      </c>
      <c r="AD187">
        <v>0</v>
      </c>
      <c r="AE187">
        <v>0</v>
      </c>
      <c r="AF187">
        <v>0</v>
      </c>
      <c r="AG187">
        <v>0</v>
      </c>
      <c r="AH187">
        <v>0</v>
      </c>
      <c r="AI187">
        <v>0</v>
      </c>
      <c r="AJ187">
        <v>0</v>
      </c>
      <c r="AK187">
        <v>0</v>
      </c>
      <c r="AL187">
        <v>0</v>
      </c>
      <c r="AM187">
        <v>0</v>
      </c>
      <c r="AN187">
        <v>8.92</v>
      </c>
      <c r="AO187">
        <v>0</v>
      </c>
      <c r="AP187">
        <v>0</v>
      </c>
      <c r="AQ187">
        <v>0</v>
      </c>
      <c r="AR187">
        <v>0</v>
      </c>
      <c r="AS187">
        <v>0</v>
      </c>
      <c r="AT187">
        <v>0</v>
      </c>
      <c r="AU187">
        <v>0</v>
      </c>
      <c r="AV187">
        <v>0</v>
      </c>
      <c r="AW187">
        <v>0</v>
      </c>
      <c r="AX187">
        <v>0</v>
      </c>
      <c r="AY187">
        <v>0</v>
      </c>
      <c r="AZ187">
        <v>0</v>
      </c>
      <c r="BA187">
        <v>0</v>
      </c>
      <c r="BB187">
        <v>0</v>
      </c>
      <c r="BC187">
        <v>0</v>
      </c>
      <c r="BD187">
        <v>0.1</v>
      </c>
      <c r="BE187">
        <v>0</v>
      </c>
      <c r="BF187">
        <v>0</v>
      </c>
      <c r="BG187">
        <v>0</v>
      </c>
      <c r="BH187">
        <v>0</v>
      </c>
      <c r="BI187">
        <v>0</v>
      </c>
      <c r="BJ187">
        <v>0</v>
      </c>
      <c r="BK187">
        <v>0</v>
      </c>
      <c r="BL187">
        <v>0</v>
      </c>
      <c r="BM187">
        <v>0</v>
      </c>
      <c r="BN187">
        <v>0</v>
      </c>
      <c r="BO187">
        <v>0</v>
      </c>
      <c r="BP187">
        <v>0</v>
      </c>
      <c r="BQ187">
        <v>0</v>
      </c>
      <c r="BR187">
        <v>1.4999999999999999E-2</v>
      </c>
      <c r="BS187">
        <v>0</v>
      </c>
      <c r="BT187">
        <v>0</v>
      </c>
      <c r="BU187">
        <v>0</v>
      </c>
      <c r="BV187">
        <v>0</v>
      </c>
      <c r="BW187">
        <v>0</v>
      </c>
      <c r="BX187">
        <v>81.599999999999994</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1</v>
      </c>
      <c r="FS187">
        <v>0</v>
      </c>
      <c r="FT187">
        <v>0</v>
      </c>
      <c r="FU187">
        <v>0</v>
      </c>
      <c r="FV187">
        <v>0</v>
      </c>
      <c r="FW187">
        <v>0</v>
      </c>
      <c r="FX187">
        <v>0</v>
      </c>
      <c r="FY187">
        <v>2.8147680656358474</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c r="GS187">
        <v>0</v>
      </c>
      <c r="GT187">
        <v>0</v>
      </c>
      <c r="GU187">
        <v>0.31690000000000002</v>
      </c>
      <c r="GV187">
        <v>0</v>
      </c>
      <c r="GW187">
        <v>0</v>
      </c>
      <c r="GX187">
        <v>0</v>
      </c>
      <c r="GY187">
        <v>0</v>
      </c>
      <c r="GZ187">
        <v>0</v>
      </c>
      <c r="HA187">
        <v>0</v>
      </c>
      <c r="HB187">
        <v>0</v>
      </c>
      <c r="HC187">
        <v>0</v>
      </c>
      <c r="HD187">
        <v>0</v>
      </c>
      <c r="HE187">
        <v>0</v>
      </c>
      <c r="HF187">
        <v>0</v>
      </c>
      <c r="HG187">
        <v>0</v>
      </c>
      <c r="HH187">
        <v>0</v>
      </c>
      <c r="HI187">
        <v>1.4999999999999999E-2</v>
      </c>
      <c r="HJ187">
        <v>0</v>
      </c>
      <c r="HK187">
        <v>0</v>
      </c>
      <c r="HL187">
        <v>0</v>
      </c>
      <c r="HM187">
        <v>0</v>
      </c>
      <c r="HN187">
        <v>0</v>
      </c>
      <c r="HO187">
        <v>81.599999999999994</v>
      </c>
      <c r="HP187">
        <v>0</v>
      </c>
      <c r="HQ187">
        <v>0</v>
      </c>
      <c r="HR187">
        <v>0</v>
      </c>
      <c r="HS187">
        <v>0</v>
      </c>
      <c r="HT187">
        <v>0</v>
      </c>
      <c r="HU187">
        <v>0</v>
      </c>
      <c r="HV187">
        <v>0</v>
      </c>
      <c r="HW187">
        <v>0</v>
      </c>
      <c r="HX187">
        <v>0</v>
      </c>
      <c r="HY187">
        <v>0</v>
      </c>
      <c r="HZ187">
        <v>0</v>
      </c>
      <c r="IA187">
        <v>0</v>
      </c>
      <c r="IB187">
        <v>0</v>
      </c>
      <c r="IC187">
        <v>0</v>
      </c>
      <c r="ID187">
        <v>0</v>
      </c>
      <c r="IE187">
        <v>0</v>
      </c>
      <c r="IF187">
        <v>0</v>
      </c>
      <c r="IG187">
        <v>0</v>
      </c>
      <c r="IH187">
        <v>0</v>
      </c>
      <c r="II187">
        <v>0</v>
      </c>
      <c r="IJ187">
        <v>0</v>
      </c>
      <c r="IK187">
        <v>0</v>
      </c>
      <c r="IL187">
        <v>0</v>
      </c>
      <c r="IM187">
        <v>0</v>
      </c>
      <c r="IN187">
        <v>0</v>
      </c>
      <c r="IO187">
        <v>0</v>
      </c>
      <c r="IP187">
        <v>0</v>
      </c>
      <c r="IQ187">
        <v>0</v>
      </c>
      <c r="IR187">
        <v>0</v>
      </c>
      <c r="IS187">
        <v>0</v>
      </c>
      <c r="IT187">
        <v>0</v>
      </c>
      <c r="IU187">
        <v>0</v>
      </c>
      <c r="IV187">
        <v>0</v>
      </c>
      <c r="IW187">
        <v>0</v>
      </c>
      <c r="IX187">
        <v>0</v>
      </c>
      <c r="IY187">
        <v>0</v>
      </c>
      <c r="IZ187">
        <v>0</v>
      </c>
      <c r="JA187">
        <v>0</v>
      </c>
      <c r="JB187">
        <v>0</v>
      </c>
      <c r="JC187">
        <v>0</v>
      </c>
      <c r="JD187">
        <v>0</v>
      </c>
      <c r="JE187">
        <v>0</v>
      </c>
      <c r="JF187">
        <v>0</v>
      </c>
      <c r="JG187">
        <v>0</v>
      </c>
      <c r="JH187">
        <v>0</v>
      </c>
      <c r="JI187">
        <v>0</v>
      </c>
      <c r="JJ187">
        <v>0</v>
      </c>
      <c r="JK187">
        <v>0</v>
      </c>
      <c r="JL187">
        <v>0</v>
      </c>
      <c r="JM187">
        <v>0</v>
      </c>
      <c r="JN187">
        <v>0</v>
      </c>
      <c r="JO187">
        <v>0</v>
      </c>
      <c r="JP187">
        <v>0</v>
      </c>
      <c r="JQ187">
        <v>0</v>
      </c>
      <c r="JR187">
        <v>0</v>
      </c>
      <c r="JS187">
        <v>0</v>
      </c>
      <c r="JT187">
        <v>0</v>
      </c>
      <c r="JU187">
        <v>0</v>
      </c>
      <c r="JV187">
        <v>0</v>
      </c>
      <c r="JW187">
        <v>0</v>
      </c>
      <c r="JX187">
        <v>0</v>
      </c>
      <c r="JY187">
        <v>0</v>
      </c>
      <c r="JZ187">
        <v>0</v>
      </c>
      <c r="KA187">
        <v>0</v>
      </c>
      <c r="KB187">
        <v>0</v>
      </c>
      <c r="KC187">
        <v>0</v>
      </c>
      <c r="KD187">
        <v>0</v>
      </c>
      <c r="KE187">
        <v>0</v>
      </c>
      <c r="KF187">
        <v>0</v>
      </c>
      <c r="KG187">
        <v>0</v>
      </c>
      <c r="KH187">
        <v>0</v>
      </c>
      <c r="KI187">
        <v>0</v>
      </c>
      <c r="KJ187">
        <v>0</v>
      </c>
      <c r="KK187">
        <v>0</v>
      </c>
      <c r="KL187">
        <v>0</v>
      </c>
      <c r="KM187">
        <v>0</v>
      </c>
      <c r="KN187">
        <v>0</v>
      </c>
      <c r="KO187">
        <v>0</v>
      </c>
      <c r="KP187">
        <v>0</v>
      </c>
      <c r="KQ187">
        <v>0</v>
      </c>
      <c r="KR187">
        <v>0</v>
      </c>
      <c r="KS187">
        <v>0</v>
      </c>
      <c r="KT187">
        <v>0</v>
      </c>
      <c r="KU187">
        <v>0</v>
      </c>
      <c r="KV187">
        <v>0</v>
      </c>
      <c r="KW187">
        <v>0</v>
      </c>
      <c r="KX187">
        <v>0</v>
      </c>
      <c r="KY187">
        <v>0</v>
      </c>
      <c r="KZ187">
        <v>0</v>
      </c>
      <c r="LA187">
        <v>0</v>
      </c>
      <c r="LB187">
        <v>0</v>
      </c>
      <c r="LC187">
        <v>0</v>
      </c>
      <c r="LD187">
        <v>0</v>
      </c>
      <c r="LE187">
        <v>0</v>
      </c>
      <c r="LF187">
        <v>0</v>
      </c>
      <c r="LG187">
        <v>0</v>
      </c>
      <c r="LH187">
        <v>0</v>
      </c>
      <c r="LI187">
        <v>1</v>
      </c>
      <c r="LJ187">
        <v>1</v>
      </c>
      <c r="LK187">
        <v>0</v>
      </c>
      <c r="LL187">
        <v>0</v>
      </c>
      <c r="LM187">
        <v>1</v>
      </c>
      <c r="LN187">
        <v>0.95</v>
      </c>
      <c r="LO187">
        <v>0</v>
      </c>
      <c r="LP187">
        <v>1</v>
      </c>
      <c r="LQ187">
        <v>0.78</v>
      </c>
      <c r="LR187">
        <v>0</v>
      </c>
      <c r="LS187">
        <v>0</v>
      </c>
      <c r="LT187">
        <v>0</v>
      </c>
    </row>
    <row r="188" spans="1:332" ht="15" customHeight="1">
      <c r="A188" t="str">
        <v>CDM AMS II.G</v>
      </c>
      <c r="B188" t="str">
        <v>AMS II.G. ver. 4</v>
      </c>
      <c r="C188">
        <v>9007</v>
      </c>
      <c r="D188" t="str">
        <v>PoA 9007 CPA7</v>
      </c>
      <c r="E188" t="str">
        <v>MR4</v>
      </c>
      <c r="F188" t="str">
        <v>Domestic (2020)</v>
      </c>
      <c r="G188">
        <v>109497</v>
      </c>
      <c r="H188" t="str">
        <v>firewood</v>
      </c>
      <c r="I188">
        <v>109497</v>
      </c>
      <c r="J188">
        <v>1.1304083002116347</v>
      </c>
      <c r="K188">
        <v>0</v>
      </c>
      <c r="L188" t="str">
        <v>cdm_imp_firewood</v>
      </c>
      <c r="M188">
        <v>1</v>
      </c>
      <c r="N188" t="str">
        <v>Sub-Saharan Africa</v>
      </c>
      <c r="O188" t="str">
        <v>Zambia</v>
      </c>
      <c r="P188" t="str">
        <v>Zambia tot</v>
      </c>
      <c r="Q188">
        <v>5</v>
      </c>
      <c r="R188">
        <v>0.81</v>
      </c>
      <c r="S188">
        <v>0</v>
      </c>
      <c r="T188">
        <v>0.38</v>
      </c>
      <c r="U188">
        <v>96865</v>
      </c>
      <c r="V188">
        <v>0</v>
      </c>
      <c r="W188">
        <v>153</v>
      </c>
      <c r="X188">
        <v>0</v>
      </c>
      <c r="Y188">
        <v>14820345</v>
      </c>
      <c r="Z188">
        <v>1</v>
      </c>
      <c r="AA188">
        <v>0</v>
      </c>
      <c r="AB188">
        <v>0</v>
      </c>
      <c r="AC188">
        <v>0</v>
      </c>
      <c r="AD188">
        <v>0</v>
      </c>
      <c r="AE188">
        <v>0</v>
      </c>
      <c r="AF188">
        <v>0</v>
      </c>
      <c r="AG188">
        <v>0</v>
      </c>
      <c r="AH188">
        <v>0</v>
      </c>
      <c r="AI188">
        <v>0</v>
      </c>
      <c r="AJ188">
        <v>0</v>
      </c>
      <c r="AK188">
        <v>0</v>
      </c>
      <c r="AL188">
        <v>0</v>
      </c>
      <c r="AM188">
        <v>0</v>
      </c>
      <c r="AN188">
        <v>15.602739726027398</v>
      </c>
      <c r="AO188">
        <v>0</v>
      </c>
      <c r="AP188">
        <v>0</v>
      </c>
      <c r="AQ188">
        <v>0</v>
      </c>
      <c r="AR188">
        <v>0</v>
      </c>
      <c r="AS188">
        <v>0</v>
      </c>
      <c r="AT188">
        <v>0</v>
      </c>
      <c r="AU188">
        <v>0</v>
      </c>
      <c r="AV188">
        <v>0</v>
      </c>
      <c r="AW188">
        <v>0</v>
      </c>
      <c r="AX188">
        <v>0</v>
      </c>
      <c r="AY188">
        <v>0</v>
      </c>
      <c r="AZ188">
        <v>0</v>
      </c>
      <c r="BA188">
        <v>0</v>
      </c>
      <c r="BB188">
        <v>0</v>
      </c>
      <c r="BC188">
        <v>0</v>
      </c>
      <c r="BD188">
        <v>0.1</v>
      </c>
      <c r="BE188">
        <v>0</v>
      </c>
      <c r="BF188">
        <v>0</v>
      </c>
      <c r="BG188">
        <v>0</v>
      </c>
      <c r="BH188">
        <v>0</v>
      </c>
      <c r="BI188">
        <v>0</v>
      </c>
      <c r="BJ188">
        <v>0</v>
      </c>
      <c r="BK188">
        <v>0</v>
      </c>
      <c r="BL188">
        <v>0</v>
      </c>
      <c r="BM188">
        <v>0</v>
      </c>
      <c r="BN188">
        <v>0</v>
      </c>
      <c r="BO188">
        <v>0</v>
      </c>
      <c r="BP188">
        <v>0</v>
      </c>
      <c r="BQ188">
        <v>0</v>
      </c>
      <c r="BR188">
        <v>1.4999999999999999E-2</v>
      </c>
      <c r="BS188">
        <v>0</v>
      </c>
      <c r="BT188">
        <v>0</v>
      </c>
      <c r="BU188">
        <v>0</v>
      </c>
      <c r="BV188">
        <v>0</v>
      </c>
      <c r="BW188">
        <v>0</v>
      </c>
      <c r="BX188">
        <v>81.599999999999994</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1</v>
      </c>
      <c r="FS188">
        <v>0</v>
      </c>
      <c r="FT188">
        <v>0</v>
      </c>
      <c r="FU188">
        <v>0</v>
      </c>
      <c r="FV188">
        <v>0</v>
      </c>
      <c r="FW188">
        <v>0</v>
      </c>
      <c r="FX188">
        <v>0</v>
      </c>
      <c r="FY188">
        <v>4.93601383297292</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0.31609999999999999</v>
      </c>
      <c r="GV188">
        <v>0</v>
      </c>
      <c r="GW188">
        <v>0</v>
      </c>
      <c r="GX188">
        <v>0</v>
      </c>
      <c r="GY188">
        <v>0</v>
      </c>
      <c r="GZ188">
        <v>0</v>
      </c>
      <c r="HA188">
        <v>0</v>
      </c>
      <c r="HB188">
        <v>0</v>
      </c>
      <c r="HC188">
        <v>0</v>
      </c>
      <c r="HD188">
        <v>0</v>
      </c>
      <c r="HE188">
        <v>0</v>
      </c>
      <c r="HF188">
        <v>0</v>
      </c>
      <c r="HG188">
        <v>0</v>
      </c>
      <c r="HH188">
        <v>0</v>
      </c>
      <c r="HI188">
        <v>1.4999999999999999E-2</v>
      </c>
      <c r="HJ188">
        <v>0</v>
      </c>
      <c r="HK188">
        <v>0</v>
      </c>
      <c r="HL188">
        <v>0</v>
      </c>
      <c r="HM188">
        <v>0</v>
      </c>
      <c r="HN188">
        <v>0</v>
      </c>
      <c r="HO188">
        <v>81.599999999999994</v>
      </c>
      <c r="HP188">
        <v>0</v>
      </c>
      <c r="HQ188">
        <v>0</v>
      </c>
      <c r="HR188">
        <v>0</v>
      </c>
      <c r="HS188">
        <v>0</v>
      </c>
      <c r="HT188">
        <v>0</v>
      </c>
      <c r="HU188">
        <v>0</v>
      </c>
      <c r="HV188">
        <v>0</v>
      </c>
      <c r="HW188">
        <v>0</v>
      </c>
      <c r="HX188">
        <v>0</v>
      </c>
      <c r="HY188">
        <v>0</v>
      </c>
      <c r="HZ188">
        <v>0</v>
      </c>
      <c r="IA188">
        <v>0</v>
      </c>
      <c r="IB188">
        <v>0</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0</v>
      </c>
      <c r="JB188">
        <v>0</v>
      </c>
      <c r="JC188">
        <v>0</v>
      </c>
      <c r="JD188">
        <v>0</v>
      </c>
      <c r="JE188">
        <v>0</v>
      </c>
      <c r="JF188">
        <v>0</v>
      </c>
      <c r="JG188">
        <v>0</v>
      </c>
      <c r="JH188">
        <v>0</v>
      </c>
      <c r="JI188">
        <v>0</v>
      </c>
      <c r="JJ188">
        <v>0</v>
      </c>
      <c r="JK188">
        <v>0</v>
      </c>
      <c r="JL188">
        <v>0</v>
      </c>
      <c r="JM188">
        <v>0</v>
      </c>
      <c r="JN188">
        <v>0</v>
      </c>
      <c r="JO188">
        <v>0</v>
      </c>
      <c r="JP188">
        <v>0</v>
      </c>
      <c r="JQ188">
        <v>0</v>
      </c>
      <c r="JR188">
        <v>0</v>
      </c>
      <c r="JS188">
        <v>0</v>
      </c>
      <c r="JT188">
        <v>0</v>
      </c>
      <c r="JU188">
        <v>0</v>
      </c>
      <c r="JV188">
        <v>0</v>
      </c>
      <c r="JW188">
        <v>0</v>
      </c>
      <c r="JX188">
        <v>0</v>
      </c>
      <c r="JY188">
        <v>0</v>
      </c>
      <c r="JZ188">
        <v>0</v>
      </c>
      <c r="KA188">
        <v>0</v>
      </c>
      <c r="KB188">
        <v>0</v>
      </c>
      <c r="KC188">
        <v>0</v>
      </c>
      <c r="KD188">
        <v>0</v>
      </c>
      <c r="KE188">
        <v>0</v>
      </c>
      <c r="KF188">
        <v>0</v>
      </c>
      <c r="KG188">
        <v>0</v>
      </c>
      <c r="KH188">
        <v>0</v>
      </c>
      <c r="KI188">
        <v>0</v>
      </c>
      <c r="KJ188">
        <v>0</v>
      </c>
      <c r="KK188">
        <v>0</v>
      </c>
      <c r="KL188">
        <v>0</v>
      </c>
      <c r="KM188">
        <v>0</v>
      </c>
      <c r="KN188">
        <v>0</v>
      </c>
      <c r="KO188">
        <v>0</v>
      </c>
      <c r="KP188">
        <v>0</v>
      </c>
      <c r="KQ188">
        <v>0</v>
      </c>
      <c r="KR188">
        <v>0</v>
      </c>
      <c r="KS188">
        <v>0</v>
      </c>
      <c r="KT188">
        <v>0</v>
      </c>
      <c r="KU188">
        <v>0</v>
      </c>
      <c r="KV188">
        <v>0</v>
      </c>
      <c r="KW188">
        <v>0</v>
      </c>
      <c r="KX188">
        <v>0</v>
      </c>
      <c r="KY188">
        <v>0</v>
      </c>
      <c r="KZ188">
        <v>0</v>
      </c>
      <c r="LA188">
        <v>0</v>
      </c>
      <c r="LB188">
        <v>0</v>
      </c>
      <c r="LC188">
        <v>0</v>
      </c>
      <c r="LD188">
        <v>0</v>
      </c>
      <c r="LE188">
        <v>0</v>
      </c>
      <c r="LF188">
        <v>0</v>
      </c>
      <c r="LG188">
        <v>0</v>
      </c>
      <c r="LH188">
        <v>0</v>
      </c>
      <c r="LI188">
        <v>0.99389872502968046</v>
      </c>
      <c r="LJ188">
        <v>0.74</v>
      </c>
      <c r="LK188">
        <v>0</v>
      </c>
      <c r="LL188">
        <v>0</v>
      </c>
      <c r="LM188">
        <v>1</v>
      </c>
      <c r="LN188">
        <v>0.95</v>
      </c>
      <c r="LO188">
        <v>0</v>
      </c>
      <c r="LP188">
        <v>1</v>
      </c>
      <c r="LQ188">
        <v>0.78</v>
      </c>
      <c r="LR188">
        <v>0</v>
      </c>
      <c r="LS188">
        <v>3.511852502202319E-5</v>
      </c>
      <c r="LT188">
        <v>0</v>
      </c>
    </row>
    <row r="189" spans="1:332" ht="15" customHeight="1">
      <c r="A189" t="str">
        <v>CDM AMS II.G</v>
      </c>
      <c r="B189" t="str">
        <v>AMS II.G. ver. 4</v>
      </c>
      <c r="C189">
        <v>9007</v>
      </c>
      <c r="D189" t="str">
        <v>PoA 9007 CPA7</v>
      </c>
      <c r="E189" t="str">
        <v>MR4</v>
      </c>
      <c r="F189" t="str">
        <v>Domestic (2020)</v>
      </c>
      <c r="G189">
        <v>31600</v>
      </c>
      <c r="H189" t="str">
        <v>firewood</v>
      </c>
      <c r="I189">
        <v>31600</v>
      </c>
      <c r="J189">
        <v>1.4914806249115022</v>
      </c>
      <c r="K189">
        <v>0</v>
      </c>
      <c r="L189" t="str">
        <v>cdm_imp_firewood</v>
      </c>
      <c r="M189">
        <v>1</v>
      </c>
      <c r="N189" t="str">
        <v>Sub-Saharan Africa</v>
      </c>
      <c r="O189" t="str">
        <v>Zambia</v>
      </c>
      <c r="P189" t="str">
        <v>Zambia tot</v>
      </c>
      <c r="Q189">
        <v>5</v>
      </c>
      <c r="R189">
        <v>0.81</v>
      </c>
      <c r="S189">
        <v>0</v>
      </c>
      <c r="T189">
        <v>0.38</v>
      </c>
      <c r="U189">
        <v>21187</v>
      </c>
      <c r="V189">
        <v>0</v>
      </c>
      <c r="W189">
        <v>153</v>
      </c>
      <c r="X189">
        <v>0</v>
      </c>
      <c r="Y189">
        <v>3241611</v>
      </c>
      <c r="Z189">
        <v>1</v>
      </c>
      <c r="AA189">
        <v>0</v>
      </c>
      <c r="AB189">
        <v>0</v>
      </c>
      <c r="AC189">
        <v>0</v>
      </c>
      <c r="AD189">
        <v>0</v>
      </c>
      <c r="AE189">
        <v>0</v>
      </c>
      <c r="AF189">
        <v>0</v>
      </c>
      <c r="AG189">
        <v>0</v>
      </c>
      <c r="AH189">
        <v>0</v>
      </c>
      <c r="AI189">
        <v>0</v>
      </c>
      <c r="AJ189">
        <v>0</v>
      </c>
      <c r="AK189">
        <v>0</v>
      </c>
      <c r="AL189">
        <v>0</v>
      </c>
      <c r="AM189">
        <v>0</v>
      </c>
      <c r="AN189">
        <v>15.602739726027398</v>
      </c>
      <c r="AO189">
        <v>0</v>
      </c>
      <c r="AP189">
        <v>0</v>
      </c>
      <c r="AQ189">
        <v>0</v>
      </c>
      <c r="AR189">
        <v>0</v>
      </c>
      <c r="AS189">
        <v>0</v>
      </c>
      <c r="AT189">
        <v>0</v>
      </c>
      <c r="AU189">
        <v>0</v>
      </c>
      <c r="AV189">
        <v>0</v>
      </c>
      <c r="AW189">
        <v>0</v>
      </c>
      <c r="AX189">
        <v>0</v>
      </c>
      <c r="AY189">
        <v>0</v>
      </c>
      <c r="AZ189">
        <v>0</v>
      </c>
      <c r="BA189">
        <v>0</v>
      </c>
      <c r="BB189">
        <v>0</v>
      </c>
      <c r="BC189">
        <v>0</v>
      </c>
      <c r="BD189">
        <v>0.1</v>
      </c>
      <c r="BE189">
        <v>0</v>
      </c>
      <c r="BF189">
        <v>0</v>
      </c>
      <c r="BG189">
        <v>0</v>
      </c>
      <c r="BH189">
        <v>0</v>
      </c>
      <c r="BI189">
        <v>0</v>
      </c>
      <c r="BJ189">
        <v>0</v>
      </c>
      <c r="BK189">
        <v>0</v>
      </c>
      <c r="BL189">
        <v>0</v>
      </c>
      <c r="BM189">
        <v>0</v>
      </c>
      <c r="BN189">
        <v>0</v>
      </c>
      <c r="BO189">
        <v>0</v>
      </c>
      <c r="BP189">
        <v>0</v>
      </c>
      <c r="BQ189">
        <v>0</v>
      </c>
      <c r="BR189">
        <v>1.4999999999999999E-2</v>
      </c>
      <c r="BS189">
        <v>0</v>
      </c>
      <c r="BT189">
        <v>0</v>
      </c>
      <c r="BU189">
        <v>0</v>
      </c>
      <c r="BV189">
        <v>0</v>
      </c>
      <c r="BW189">
        <v>0</v>
      </c>
      <c r="BX189">
        <v>81.599999999999994</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1</v>
      </c>
      <c r="FS189">
        <v>0</v>
      </c>
      <c r="FT189">
        <v>0</v>
      </c>
      <c r="FU189">
        <v>0</v>
      </c>
      <c r="FV189">
        <v>0</v>
      </c>
      <c r="FW189">
        <v>0</v>
      </c>
      <c r="FX189">
        <v>0</v>
      </c>
      <c r="FY189">
        <v>5.1888060279439303</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0.30070000000000002</v>
      </c>
      <c r="GV189">
        <v>0</v>
      </c>
      <c r="GW189">
        <v>0</v>
      </c>
      <c r="GX189">
        <v>0</v>
      </c>
      <c r="GY189">
        <v>0</v>
      </c>
      <c r="GZ189">
        <v>0</v>
      </c>
      <c r="HA189">
        <v>0</v>
      </c>
      <c r="HB189">
        <v>0</v>
      </c>
      <c r="HC189">
        <v>0</v>
      </c>
      <c r="HD189">
        <v>0</v>
      </c>
      <c r="HE189">
        <v>0</v>
      </c>
      <c r="HF189">
        <v>0</v>
      </c>
      <c r="HG189">
        <v>0</v>
      </c>
      <c r="HH189">
        <v>0</v>
      </c>
      <c r="HI189">
        <v>1.4999999999999999E-2</v>
      </c>
      <c r="HJ189">
        <v>0</v>
      </c>
      <c r="HK189">
        <v>0</v>
      </c>
      <c r="HL189">
        <v>0</v>
      </c>
      <c r="HM189">
        <v>0</v>
      </c>
      <c r="HN189">
        <v>0</v>
      </c>
      <c r="HO189">
        <v>81.599999999999994</v>
      </c>
      <c r="HP189">
        <v>0</v>
      </c>
      <c r="HQ189">
        <v>0</v>
      </c>
      <c r="HR189">
        <v>0</v>
      </c>
      <c r="HS189">
        <v>0</v>
      </c>
      <c r="HT189">
        <v>0</v>
      </c>
      <c r="HU189">
        <v>0</v>
      </c>
      <c r="HV189">
        <v>0</v>
      </c>
      <c r="HW189">
        <v>0</v>
      </c>
      <c r="HX189">
        <v>0</v>
      </c>
      <c r="HY189">
        <v>0</v>
      </c>
      <c r="HZ189">
        <v>0</v>
      </c>
      <c r="IA189">
        <v>0</v>
      </c>
      <c r="IB189">
        <v>0</v>
      </c>
      <c r="IC189">
        <v>0</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0</v>
      </c>
      <c r="JA189">
        <v>0</v>
      </c>
      <c r="JB189">
        <v>0</v>
      </c>
      <c r="JC189">
        <v>0</v>
      </c>
      <c r="JD189">
        <v>0</v>
      </c>
      <c r="JE189">
        <v>0</v>
      </c>
      <c r="JF189">
        <v>0</v>
      </c>
      <c r="JG189">
        <v>0</v>
      </c>
      <c r="JH189">
        <v>0</v>
      </c>
      <c r="JI189">
        <v>0</v>
      </c>
      <c r="JJ189">
        <v>0</v>
      </c>
      <c r="JK189">
        <v>0</v>
      </c>
      <c r="JL189">
        <v>0</v>
      </c>
      <c r="JM189">
        <v>0</v>
      </c>
      <c r="JN189">
        <v>0</v>
      </c>
      <c r="JO189">
        <v>0</v>
      </c>
      <c r="JP189">
        <v>0</v>
      </c>
      <c r="JQ189">
        <v>0</v>
      </c>
      <c r="JR189">
        <v>0</v>
      </c>
      <c r="JS189">
        <v>0</v>
      </c>
      <c r="JT189">
        <v>0</v>
      </c>
      <c r="JU189">
        <v>0</v>
      </c>
      <c r="JV189">
        <v>0</v>
      </c>
      <c r="JW189">
        <v>0</v>
      </c>
      <c r="JX189">
        <v>0</v>
      </c>
      <c r="JY189">
        <v>0</v>
      </c>
      <c r="JZ189">
        <v>0</v>
      </c>
      <c r="KA189">
        <v>0</v>
      </c>
      <c r="KB189">
        <v>0</v>
      </c>
      <c r="KC189">
        <v>0</v>
      </c>
      <c r="KD189">
        <v>0</v>
      </c>
      <c r="KE189">
        <v>0</v>
      </c>
      <c r="KF189">
        <v>0</v>
      </c>
      <c r="KG189">
        <v>0</v>
      </c>
      <c r="KH189">
        <v>0</v>
      </c>
      <c r="KI189">
        <v>0</v>
      </c>
      <c r="KJ189">
        <v>0</v>
      </c>
      <c r="KK189">
        <v>0</v>
      </c>
      <c r="KL189">
        <v>0</v>
      </c>
      <c r="KM189">
        <v>0</v>
      </c>
      <c r="KN189">
        <v>0</v>
      </c>
      <c r="KO189">
        <v>0</v>
      </c>
      <c r="KP189">
        <v>0</v>
      </c>
      <c r="KQ189">
        <v>0</v>
      </c>
      <c r="KR189">
        <v>0</v>
      </c>
      <c r="KS189">
        <v>0</v>
      </c>
      <c r="KT189">
        <v>0</v>
      </c>
      <c r="KU189">
        <v>0</v>
      </c>
      <c r="KV189">
        <v>0</v>
      </c>
      <c r="KW189">
        <v>0</v>
      </c>
      <c r="KX189">
        <v>0</v>
      </c>
      <c r="KY189">
        <v>0</v>
      </c>
      <c r="KZ189">
        <v>0</v>
      </c>
      <c r="LA189">
        <v>0</v>
      </c>
      <c r="LB189">
        <v>0</v>
      </c>
      <c r="LC189">
        <v>0</v>
      </c>
      <c r="LD189">
        <v>0</v>
      </c>
      <c r="LE189">
        <v>0</v>
      </c>
      <c r="LF189">
        <v>0</v>
      </c>
      <c r="LG189">
        <v>0</v>
      </c>
      <c r="LH189">
        <v>0</v>
      </c>
      <c r="LI189">
        <v>0.99391136074007647</v>
      </c>
      <c r="LJ189">
        <v>1</v>
      </c>
      <c r="LK189">
        <v>0</v>
      </c>
      <c r="LL189">
        <v>0</v>
      </c>
      <c r="LM189">
        <v>1</v>
      </c>
      <c r="LN189">
        <v>0.95</v>
      </c>
      <c r="LO189">
        <v>0</v>
      </c>
      <c r="LP189">
        <v>1</v>
      </c>
      <c r="LQ189">
        <v>0.78</v>
      </c>
      <c r="LR189">
        <v>0</v>
      </c>
      <c r="LS189">
        <v>3.511852502202319E-5</v>
      </c>
      <c r="LT189">
        <v>0</v>
      </c>
    </row>
    <row r="190" spans="1:332" ht="15" customHeight="1">
      <c r="A190" t="str">
        <v>CDM AMS II.G</v>
      </c>
      <c r="B190" t="str">
        <v>AMS II.G. ver. 4</v>
      </c>
      <c r="C190">
        <v>9007</v>
      </c>
      <c r="D190" t="str">
        <v>PoA 9007 CPA5</v>
      </c>
      <c r="E190" t="str">
        <v>MR4</v>
      </c>
      <c r="F190" t="str">
        <v>Domestic (2020)</v>
      </c>
      <c r="G190">
        <v>45742</v>
      </c>
      <c r="H190" t="str">
        <v>firewood</v>
      </c>
      <c r="I190">
        <v>45742</v>
      </c>
      <c r="J190">
        <v>1.5276868612651127</v>
      </c>
      <c r="K190">
        <v>0</v>
      </c>
      <c r="L190" t="str">
        <v>cdm_imp_firewood</v>
      </c>
      <c r="M190">
        <v>1</v>
      </c>
      <c r="N190" t="str">
        <v>Sub-Saharan Africa</v>
      </c>
      <c r="O190" t="str">
        <v>Zambia</v>
      </c>
      <c r="P190" t="str">
        <v>Zambia tot</v>
      </c>
      <c r="Q190">
        <v>5</v>
      </c>
      <c r="R190">
        <v>0.81</v>
      </c>
      <c r="S190">
        <v>0</v>
      </c>
      <c r="T190">
        <v>0.38</v>
      </c>
      <c r="U190">
        <v>29942</v>
      </c>
      <c r="V190">
        <v>0</v>
      </c>
      <c r="W190">
        <v>153</v>
      </c>
      <c r="X190">
        <v>0</v>
      </c>
      <c r="Y190">
        <v>4581126</v>
      </c>
      <c r="Z190">
        <v>1</v>
      </c>
      <c r="AA190">
        <v>0</v>
      </c>
      <c r="AB190">
        <v>0</v>
      </c>
      <c r="AC190">
        <v>0</v>
      </c>
      <c r="AD190">
        <v>0</v>
      </c>
      <c r="AE190">
        <v>0</v>
      </c>
      <c r="AF190">
        <v>0</v>
      </c>
      <c r="AG190">
        <v>0</v>
      </c>
      <c r="AH190">
        <v>0</v>
      </c>
      <c r="AI190">
        <v>0</v>
      </c>
      <c r="AJ190">
        <v>0</v>
      </c>
      <c r="AK190">
        <v>0</v>
      </c>
      <c r="AL190">
        <v>0</v>
      </c>
      <c r="AM190">
        <v>0</v>
      </c>
      <c r="AN190">
        <v>15.602739726027398</v>
      </c>
      <c r="AO190">
        <v>0</v>
      </c>
      <c r="AP190">
        <v>0</v>
      </c>
      <c r="AQ190">
        <v>0</v>
      </c>
      <c r="AR190">
        <v>0</v>
      </c>
      <c r="AS190">
        <v>0</v>
      </c>
      <c r="AT190">
        <v>0</v>
      </c>
      <c r="AU190">
        <v>0</v>
      </c>
      <c r="AV190">
        <v>0</v>
      </c>
      <c r="AW190">
        <v>0</v>
      </c>
      <c r="AX190">
        <v>0</v>
      </c>
      <c r="AY190">
        <v>0</v>
      </c>
      <c r="AZ190">
        <v>0</v>
      </c>
      <c r="BA190">
        <v>0</v>
      </c>
      <c r="BB190">
        <v>0</v>
      </c>
      <c r="BC190">
        <v>0</v>
      </c>
      <c r="BD190">
        <v>0.1</v>
      </c>
      <c r="BE190">
        <v>0</v>
      </c>
      <c r="BF190">
        <v>0</v>
      </c>
      <c r="BG190">
        <v>0</v>
      </c>
      <c r="BH190">
        <v>0</v>
      </c>
      <c r="BI190">
        <v>0</v>
      </c>
      <c r="BJ190">
        <v>0</v>
      </c>
      <c r="BK190">
        <v>0</v>
      </c>
      <c r="BL190">
        <v>0</v>
      </c>
      <c r="BM190">
        <v>0</v>
      </c>
      <c r="BN190">
        <v>0</v>
      </c>
      <c r="BO190">
        <v>0</v>
      </c>
      <c r="BP190">
        <v>0</v>
      </c>
      <c r="BQ190">
        <v>0</v>
      </c>
      <c r="BR190">
        <v>1.4999999999999999E-2</v>
      </c>
      <c r="BS190">
        <v>0</v>
      </c>
      <c r="BT190">
        <v>0</v>
      </c>
      <c r="BU190">
        <v>0</v>
      </c>
      <c r="BV190">
        <v>0</v>
      </c>
      <c r="BW190">
        <v>0</v>
      </c>
      <c r="BX190">
        <v>81.599999999999994</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1</v>
      </c>
      <c r="FS190">
        <v>0</v>
      </c>
      <c r="FT190">
        <v>0</v>
      </c>
      <c r="FU190">
        <v>0</v>
      </c>
      <c r="FV190">
        <v>0</v>
      </c>
      <c r="FW190">
        <v>0</v>
      </c>
      <c r="FX190">
        <v>0</v>
      </c>
      <c r="FY190">
        <v>4.93601383297292</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c r="GS190">
        <v>0</v>
      </c>
      <c r="GT190">
        <v>0</v>
      </c>
      <c r="GU190">
        <v>0.31609999999999999</v>
      </c>
      <c r="GV190">
        <v>0</v>
      </c>
      <c r="GW190">
        <v>0</v>
      </c>
      <c r="GX190">
        <v>0</v>
      </c>
      <c r="GY190">
        <v>0</v>
      </c>
      <c r="GZ190">
        <v>0</v>
      </c>
      <c r="HA190">
        <v>0</v>
      </c>
      <c r="HB190">
        <v>0</v>
      </c>
      <c r="HC190">
        <v>0</v>
      </c>
      <c r="HD190">
        <v>0</v>
      </c>
      <c r="HE190">
        <v>0</v>
      </c>
      <c r="HF190">
        <v>0</v>
      </c>
      <c r="HG190">
        <v>0</v>
      </c>
      <c r="HH190">
        <v>0</v>
      </c>
      <c r="HI190">
        <v>1.4999999999999999E-2</v>
      </c>
      <c r="HJ190">
        <v>0</v>
      </c>
      <c r="HK190">
        <v>0</v>
      </c>
      <c r="HL190">
        <v>0</v>
      </c>
      <c r="HM190">
        <v>0</v>
      </c>
      <c r="HN190">
        <v>0</v>
      </c>
      <c r="HO190">
        <v>81.599999999999994</v>
      </c>
      <c r="HP190">
        <v>0</v>
      </c>
      <c r="HQ190">
        <v>0</v>
      </c>
      <c r="HR190">
        <v>0</v>
      </c>
      <c r="HS190">
        <v>0</v>
      </c>
      <c r="HT190">
        <v>0</v>
      </c>
      <c r="HU190">
        <v>0</v>
      </c>
      <c r="HV190">
        <v>0</v>
      </c>
      <c r="HW190">
        <v>0</v>
      </c>
      <c r="HX190">
        <v>0</v>
      </c>
      <c r="HY190">
        <v>0</v>
      </c>
      <c r="HZ190">
        <v>0</v>
      </c>
      <c r="IA190">
        <v>0</v>
      </c>
      <c r="IB190">
        <v>0</v>
      </c>
      <c r="IC190">
        <v>0</v>
      </c>
      <c r="ID190">
        <v>0</v>
      </c>
      <c r="IE190">
        <v>0</v>
      </c>
      <c r="IF190">
        <v>0</v>
      </c>
      <c r="IG190">
        <v>0</v>
      </c>
      <c r="IH190">
        <v>0</v>
      </c>
      <c r="II190">
        <v>0</v>
      </c>
      <c r="IJ190">
        <v>0</v>
      </c>
      <c r="IK190">
        <v>0</v>
      </c>
      <c r="IL190">
        <v>0</v>
      </c>
      <c r="IM190">
        <v>0</v>
      </c>
      <c r="IN190">
        <v>0</v>
      </c>
      <c r="IO190">
        <v>0</v>
      </c>
      <c r="IP190">
        <v>0</v>
      </c>
      <c r="IQ190">
        <v>0</v>
      </c>
      <c r="IR190">
        <v>0</v>
      </c>
      <c r="IS190">
        <v>0</v>
      </c>
      <c r="IT190">
        <v>0</v>
      </c>
      <c r="IU190">
        <v>0</v>
      </c>
      <c r="IV190">
        <v>0</v>
      </c>
      <c r="IW190">
        <v>0</v>
      </c>
      <c r="IX190">
        <v>0</v>
      </c>
      <c r="IY190">
        <v>0</v>
      </c>
      <c r="IZ190">
        <v>0</v>
      </c>
      <c r="JA190">
        <v>0</v>
      </c>
      <c r="JB190">
        <v>0</v>
      </c>
      <c r="JC190">
        <v>0</v>
      </c>
      <c r="JD190">
        <v>0</v>
      </c>
      <c r="JE190">
        <v>0</v>
      </c>
      <c r="JF190">
        <v>0</v>
      </c>
      <c r="JG190">
        <v>0</v>
      </c>
      <c r="JH190">
        <v>0</v>
      </c>
      <c r="JI190">
        <v>0</v>
      </c>
      <c r="JJ190">
        <v>0</v>
      </c>
      <c r="JK190">
        <v>0</v>
      </c>
      <c r="JL190">
        <v>0</v>
      </c>
      <c r="JM190">
        <v>0</v>
      </c>
      <c r="JN190">
        <v>0</v>
      </c>
      <c r="JO190">
        <v>0</v>
      </c>
      <c r="JP190">
        <v>0</v>
      </c>
      <c r="JQ190">
        <v>0</v>
      </c>
      <c r="JR190">
        <v>0</v>
      </c>
      <c r="JS190">
        <v>0</v>
      </c>
      <c r="JT190">
        <v>0</v>
      </c>
      <c r="JU190">
        <v>0</v>
      </c>
      <c r="JV190">
        <v>0</v>
      </c>
      <c r="JW190">
        <v>0</v>
      </c>
      <c r="JX190">
        <v>0</v>
      </c>
      <c r="JY190">
        <v>0</v>
      </c>
      <c r="JZ190">
        <v>0</v>
      </c>
      <c r="KA190">
        <v>0</v>
      </c>
      <c r="KB190">
        <v>0</v>
      </c>
      <c r="KC190">
        <v>0</v>
      </c>
      <c r="KD190">
        <v>0</v>
      </c>
      <c r="KE190">
        <v>0</v>
      </c>
      <c r="KF190">
        <v>0</v>
      </c>
      <c r="KG190">
        <v>0</v>
      </c>
      <c r="KH190">
        <v>0</v>
      </c>
      <c r="KI190">
        <v>0</v>
      </c>
      <c r="KJ190">
        <v>0</v>
      </c>
      <c r="KK190">
        <v>0</v>
      </c>
      <c r="KL190">
        <v>0</v>
      </c>
      <c r="KM190">
        <v>0</v>
      </c>
      <c r="KN190">
        <v>0</v>
      </c>
      <c r="KO190">
        <v>0</v>
      </c>
      <c r="KP190">
        <v>0</v>
      </c>
      <c r="KQ190">
        <v>0</v>
      </c>
      <c r="KR190">
        <v>0</v>
      </c>
      <c r="KS190">
        <v>0</v>
      </c>
      <c r="KT190">
        <v>0</v>
      </c>
      <c r="KU190">
        <v>0</v>
      </c>
      <c r="KV190">
        <v>0</v>
      </c>
      <c r="KW190">
        <v>0</v>
      </c>
      <c r="KX190">
        <v>0</v>
      </c>
      <c r="KY190">
        <v>0</v>
      </c>
      <c r="KZ190">
        <v>0</v>
      </c>
      <c r="LA190">
        <v>0</v>
      </c>
      <c r="LB190">
        <v>0</v>
      </c>
      <c r="LC190">
        <v>0</v>
      </c>
      <c r="LD190">
        <v>0</v>
      </c>
      <c r="LE190">
        <v>0</v>
      </c>
      <c r="LF190">
        <v>0</v>
      </c>
      <c r="LG190">
        <v>0</v>
      </c>
      <c r="LH190">
        <v>0</v>
      </c>
      <c r="LI190">
        <v>0.99388818382205601</v>
      </c>
      <c r="LJ190">
        <v>1</v>
      </c>
      <c r="LK190">
        <v>0</v>
      </c>
      <c r="LL190">
        <v>0</v>
      </c>
      <c r="LM190">
        <v>1</v>
      </c>
      <c r="LN190">
        <v>0.95</v>
      </c>
      <c r="LO190">
        <v>0</v>
      </c>
      <c r="LP190">
        <v>1</v>
      </c>
      <c r="LQ190">
        <v>0.78</v>
      </c>
      <c r="LR190">
        <v>0</v>
      </c>
      <c r="LS190">
        <v>3.511852502202319E-5</v>
      </c>
      <c r="LT190">
        <v>0</v>
      </c>
    </row>
    <row r="191" spans="1:332" ht="15" customHeight="1">
      <c r="A191" t="str">
        <v>CDM AMS II.G</v>
      </c>
      <c r="B191" t="str">
        <v>AMS II.G. ver. 4</v>
      </c>
      <c r="C191">
        <v>9007</v>
      </c>
      <c r="D191" t="str">
        <v>PoA 9007 CPA5</v>
      </c>
      <c r="E191" t="str">
        <v>MR4</v>
      </c>
      <c r="F191" t="str">
        <v>Domestic (2020)</v>
      </c>
      <c r="G191">
        <v>44831</v>
      </c>
      <c r="H191" t="str">
        <v>firewood</v>
      </c>
      <c r="I191">
        <v>44831</v>
      </c>
      <c r="J191">
        <v>1.4914831326102869</v>
      </c>
      <c r="K191">
        <v>0</v>
      </c>
      <c r="L191" t="str">
        <v>cdm_imp_firewood</v>
      </c>
      <c r="M191">
        <v>1</v>
      </c>
      <c r="N191" t="str">
        <v>Sub-Saharan Africa</v>
      </c>
      <c r="O191" t="str">
        <v>Zambia</v>
      </c>
      <c r="P191" t="str">
        <v>Zambia tot</v>
      </c>
      <c r="Q191">
        <v>5</v>
      </c>
      <c r="R191">
        <v>0.81</v>
      </c>
      <c r="S191">
        <v>0</v>
      </c>
      <c r="T191">
        <v>0.38</v>
      </c>
      <c r="U191">
        <v>30058</v>
      </c>
      <c r="V191">
        <v>0</v>
      </c>
      <c r="W191">
        <v>153</v>
      </c>
      <c r="X191">
        <v>0</v>
      </c>
      <c r="Y191">
        <v>4598874</v>
      </c>
      <c r="Z191">
        <v>1</v>
      </c>
      <c r="AA191">
        <v>0</v>
      </c>
      <c r="AB191">
        <v>0</v>
      </c>
      <c r="AC191">
        <v>0</v>
      </c>
      <c r="AD191">
        <v>0</v>
      </c>
      <c r="AE191">
        <v>0</v>
      </c>
      <c r="AF191">
        <v>0</v>
      </c>
      <c r="AG191">
        <v>0</v>
      </c>
      <c r="AH191">
        <v>0</v>
      </c>
      <c r="AI191">
        <v>0</v>
      </c>
      <c r="AJ191">
        <v>0</v>
      </c>
      <c r="AK191">
        <v>0</v>
      </c>
      <c r="AL191">
        <v>0</v>
      </c>
      <c r="AM191">
        <v>0</v>
      </c>
      <c r="AN191">
        <v>15.602739726027398</v>
      </c>
      <c r="AO191">
        <v>0</v>
      </c>
      <c r="AP191">
        <v>0</v>
      </c>
      <c r="AQ191">
        <v>0</v>
      </c>
      <c r="AR191">
        <v>0</v>
      </c>
      <c r="AS191">
        <v>0</v>
      </c>
      <c r="AT191">
        <v>0</v>
      </c>
      <c r="AU191">
        <v>0</v>
      </c>
      <c r="AV191">
        <v>0</v>
      </c>
      <c r="AW191">
        <v>0</v>
      </c>
      <c r="AX191">
        <v>0</v>
      </c>
      <c r="AY191">
        <v>0</v>
      </c>
      <c r="AZ191">
        <v>0</v>
      </c>
      <c r="BA191">
        <v>0</v>
      </c>
      <c r="BB191">
        <v>0</v>
      </c>
      <c r="BC191">
        <v>0</v>
      </c>
      <c r="BD191">
        <v>0.1</v>
      </c>
      <c r="BE191">
        <v>0</v>
      </c>
      <c r="BF191">
        <v>0</v>
      </c>
      <c r="BG191">
        <v>0</v>
      </c>
      <c r="BH191">
        <v>0</v>
      </c>
      <c r="BI191">
        <v>0</v>
      </c>
      <c r="BJ191">
        <v>0</v>
      </c>
      <c r="BK191">
        <v>0</v>
      </c>
      <c r="BL191">
        <v>0</v>
      </c>
      <c r="BM191">
        <v>0</v>
      </c>
      <c r="BN191">
        <v>0</v>
      </c>
      <c r="BO191">
        <v>0</v>
      </c>
      <c r="BP191">
        <v>0</v>
      </c>
      <c r="BQ191">
        <v>0</v>
      </c>
      <c r="BR191">
        <v>1.4999999999999999E-2</v>
      </c>
      <c r="BS191">
        <v>0</v>
      </c>
      <c r="BT191">
        <v>0</v>
      </c>
      <c r="BU191">
        <v>0</v>
      </c>
      <c r="BV191">
        <v>0</v>
      </c>
      <c r="BW191">
        <v>0</v>
      </c>
      <c r="BX191">
        <v>81.599999999999994</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1</v>
      </c>
      <c r="FS191">
        <v>0</v>
      </c>
      <c r="FT191">
        <v>0</v>
      </c>
      <c r="FU191">
        <v>0</v>
      </c>
      <c r="FV191">
        <v>0</v>
      </c>
      <c r="FW191">
        <v>0</v>
      </c>
      <c r="FX191">
        <v>0</v>
      </c>
      <c r="FY191">
        <v>5.1888060279439303</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v>
      </c>
      <c r="GU191">
        <v>0.30070000000000002</v>
      </c>
      <c r="GV191">
        <v>0</v>
      </c>
      <c r="GW191">
        <v>0</v>
      </c>
      <c r="GX191">
        <v>0</v>
      </c>
      <c r="GY191">
        <v>0</v>
      </c>
      <c r="GZ191">
        <v>0</v>
      </c>
      <c r="HA191">
        <v>0</v>
      </c>
      <c r="HB191">
        <v>0</v>
      </c>
      <c r="HC191">
        <v>0</v>
      </c>
      <c r="HD191">
        <v>0</v>
      </c>
      <c r="HE191">
        <v>0</v>
      </c>
      <c r="HF191">
        <v>0</v>
      </c>
      <c r="HG191">
        <v>0</v>
      </c>
      <c r="HH191">
        <v>0</v>
      </c>
      <c r="HI191">
        <v>1.4999999999999999E-2</v>
      </c>
      <c r="HJ191">
        <v>0</v>
      </c>
      <c r="HK191">
        <v>0</v>
      </c>
      <c r="HL191">
        <v>0</v>
      </c>
      <c r="HM191">
        <v>0</v>
      </c>
      <c r="HN191">
        <v>0</v>
      </c>
      <c r="HO191">
        <v>81.599999999999994</v>
      </c>
      <c r="HP191">
        <v>0</v>
      </c>
      <c r="HQ191">
        <v>0</v>
      </c>
      <c r="HR191">
        <v>0</v>
      </c>
      <c r="HS191">
        <v>0</v>
      </c>
      <c r="HT191">
        <v>0</v>
      </c>
      <c r="HU191">
        <v>0</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0</v>
      </c>
      <c r="IP191">
        <v>0</v>
      </c>
      <c r="IQ191">
        <v>0</v>
      </c>
      <c r="IR191">
        <v>0</v>
      </c>
      <c r="IS191">
        <v>0</v>
      </c>
      <c r="IT191">
        <v>0</v>
      </c>
      <c r="IU191">
        <v>0</v>
      </c>
      <c r="IV191">
        <v>0</v>
      </c>
      <c r="IW191">
        <v>0</v>
      </c>
      <c r="IX191">
        <v>0</v>
      </c>
      <c r="IY191">
        <v>0</v>
      </c>
      <c r="IZ191">
        <v>0</v>
      </c>
      <c r="JA191">
        <v>0</v>
      </c>
      <c r="JB191">
        <v>0</v>
      </c>
      <c r="JC191">
        <v>0</v>
      </c>
      <c r="JD191">
        <v>0</v>
      </c>
      <c r="JE191">
        <v>0</v>
      </c>
      <c r="JF191">
        <v>0</v>
      </c>
      <c r="JG191">
        <v>0</v>
      </c>
      <c r="JH191">
        <v>0</v>
      </c>
      <c r="JI191">
        <v>0</v>
      </c>
      <c r="JJ191">
        <v>0</v>
      </c>
      <c r="JK191">
        <v>0</v>
      </c>
      <c r="JL191">
        <v>0</v>
      </c>
      <c r="JM191">
        <v>0</v>
      </c>
      <c r="JN191">
        <v>0</v>
      </c>
      <c r="JO191">
        <v>0</v>
      </c>
      <c r="JP191">
        <v>0</v>
      </c>
      <c r="JQ191">
        <v>0</v>
      </c>
      <c r="JR191">
        <v>0</v>
      </c>
      <c r="JS191">
        <v>0</v>
      </c>
      <c r="JT191">
        <v>0</v>
      </c>
      <c r="JU191">
        <v>0</v>
      </c>
      <c r="JV191">
        <v>0</v>
      </c>
      <c r="JW191">
        <v>0</v>
      </c>
      <c r="JX191">
        <v>0</v>
      </c>
      <c r="JY191">
        <v>0</v>
      </c>
      <c r="JZ191">
        <v>0</v>
      </c>
      <c r="KA191">
        <v>0</v>
      </c>
      <c r="KB191">
        <v>0</v>
      </c>
      <c r="KC191">
        <v>0</v>
      </c>
      <c r="KD191">
        <v>0</v>
      </c>
      <c r="KE191">
        <v>0</v>
      </c>
      <c r="KF191">
        <v>0</v>
      </c>
      <c r="KG191">
        <v>0</v>
      </c>
      <c r="KH191">
        <v>0</v>
      </c>
      <c r="KI191">
        <v>0</v>
      </c>
      <c r="KJ191">
        <v>0</v>
      </c>
      <c r="KK191">
        <v>0</v>
      </c>
      <c r="KL191">
        <v>0</v>
      </c>
      <c r="KM191">
        <v>0</v>
      </c>
      <c r="KN191">
        <v>0</v>
      </c>
      <c r="KO191">
        <v>0</v>
      </c>
      <c r="KP191">
        <v>0</v>
      </c>
      <c r="KQ191">
        <v>0</v>
      </c>
      <c r="KR191">
        <v>0</v>
      </c>
      <c r="KS191">
        <v>0</v>
      </c>
      <c r="KT191">
        <v>0</v>
      </c>
      <c r="KU191">
        <v>0</v>
      </c>
      <c r="KV191">
        <v>0</v>
      </c>
      <c r="KW191">
        <v>0</v>
      </c>
      <c r="KX191">
        <v>0</v>
      </c>
      <c r="KY191">
        <v>0</v>
      </c>
      <c r="KZ191">
        <v>0</v>
      </c>
      <c r="LA191">
        <v>0</v>
      </c>
      <c r="LB191">
        <v>0</v>
      </c>
      <c r="LC191">
        <v>0</v>
      </c>
      <c r="LD191">
        <v>0</v>
      </c>
      <c r="LE191">
        <v>0</v>
      </c>
      <c r="LF191">
        <v>0</v>
      </c>
      <c r="LG191">
        <v>0</v>
      </c>
      <c r="LH191">
        <v>0</v>
      </c>
      <c r="LI191">
        <v>0.99391177057688473</v>
      </c>
      <c r="LJ191">
        <v>1</v>
      </c>
      <c r="LK191">
        <v>0</v>
      </c>
      <c r="LL191">
        <v>0</v>
      </c>
      <c r="LM191">
        <v>1</v>
      </c>
      <c r="LN191">
        <v>0.95</v>
      </c>
      <c r="LO191">
        <v>0</v>
      </c>
      <c r="LP191">
        <v>1</v>
      </c>
      <c r="LQ191">
        <v>0.78</v>
      </c>
      <c r="LR191">
        <v>0</v>
      </c>
      <c r="LS191">
        <v>3.511852502202319E-5</v>
      </c>
      <c r="LT191">
        <v>0</v>
      </c>
    </row>
    <row r="192" spans="1:332" ht="15" customHeight="1">
      <c r="A192" t="str">
        <v>CDM AMS II.G</v>
      </c>
      <c r="B192" t="str">
        <v>AMS II.G. ver. 4</v>
      </c>
      <c r="C192">
        <v>9007</v>
      </c>
      <c r="D192" t="str">
        <v>PoA 9007 CPA4</v>
      </c>
      <c r="E192" t="str">
        <v>MR4</v>
      </c>
      <c r="F192" t="str">
        <v>Domestic (2020)</v>
      </c>
      <c r="G192">
        <v>2518</v>
      </c>
      <c r="H192" t="str">
        <v>firewood</v>
      </c>
      <c r="I192">
        <v>2518</v>
      </c>
      <c r="J192">
        <v>1.0007949125596185</v>
      </c>
      <c r="K192">
        <v>0</v>
      </c>
      <c r="L192" t="str">
        <v>cdm_imp_firewood</v>
      </c>
      <c r="M192">
        <v>1</v>
      </c>
      <c r="N192" t="str">
        <v>Sub-Saharan Africa</v>
      </c>
      <c r="O192" t="str">
        <v>Malawi</v>
      </c>
      <c r="P192" t="str">
        <v>Malawi tot</v>
      </c>
      <c r="Q192">
        <v>4.3</v>
      </c>
      <c r="R192">
        <v>0.94</v>
      </c>
      <c r="S192">
        <v>0</v>
      </c>
      <c r="T192">
        <v>0.49</v>
      </c>
      <c r="U192">
        <v>2516</v>
      </c>
      <c r="V192">
        <v>0</v>
      </c>
      <c r="W192">
        <v>153</v>
      </c>
      <c r="X192">
        <v>0</v>
      </c>
      <c r="Y192">
        <v>384948</v>
      </c>
      <c r="Z192">
        <v>1</v>
      </c>
      <c r="AA192">
        <v>0</v>
      </c>
      <c r="AB192">
        <v>0</v>
      </c>
      <c r="AC192">
        <v>0</v>
      </c>
      <c r="AD192">
        <v>0</v>
      </c>
      <c r="AE192">
        <v>0</v>
      </c>
      <c r="AF192">
        <v>0</v>
      </c>
      <c r="AG192">
        <v>0</v>
      </c>
      <c r="AH192">
        <v>0</v>
      </c>
      <c r="AI192">
        <v>0</v>
      </c>
      <c r="AJ192">
        <v>0</v>
      </c>
      <c r="AK192">
        <v>0</v>
      </c>
      <c r="AL192">
        <v>0</v>
      </c>
      <c r="AM192">
        <v>0</v>
      </c>
      <c r="AN192">
        <v>8.92</v>
      </c>
      <c r="AO192">
        <v>0</v>
      </c>
      <c r="AP192">
        <v>0</v>
      </c>
      <c r="AQ192">
        <v>0</v>
      </c>
      <c r="AR192">
        <v>0</v>
      </c>
      <c r="AS192">
        <v>0</v>
      </c>
      <c r="AT192">
        <v>0</v>
      </c>
      <c r="AU192">
        <v>0</v>
      </c>
      <c r="AV192">
        <v>0</v>
      </c>
      <c r="AW192">
        <v>0</v>
      </c>
      <c r="AX192">
        <v>0</v>
      </c>
      <c r="AY192">
        <v>0</v>
      </c>
      <c r="AZ192">
        <v>0</v>
      </c>
      <c r="BA192">
        <v>0</v>
      </c>
      <c r="BB192">
        <v>0</v>
      </c>
      <c r="BC192">
        <v>0</v>
      </c>
      <c r="BD192">
        <v>0.1</v>
      </c>
      <c r="BE192">
        <v>0</v>
      </c>
      <c r="BF192">
        <v>0</v>
      </c>
      <c r="BG192">
        <v>0</v>
      </c>
      <c r="BH192">
        <v>0</v>
      </c>
      <c r="BI192">
        <v>0</v>
      </c>
      <c r="BJ192">
        <v>0</v>
      </c>
      <c r="BK192">
        <v>0</v>
      </c>
      <c r="BL192">
        <v>0</v>
      </c>
      <c r="BM192">
        <v>0</v>
      </c>
      <c r="BN192">
        <v>0</v>
      </c>
      <c r="BO192">
        <v>0</v>
      </c>
      <c r="BP192">
        <v>0</v>
      </c>
      <c r="BQ192">
        <v>0</v>
      </c>
      <c r="BR192">
        <v>1.4999999999999999E-2</v>
      </c>
      <c r="BS192">
        <v>0</v>
      </c>
      <c r="BT192">
        <v>0</v>
      </c>
      <c r="BU192">
        <v>0</v>
      </c>
      <c r="BV192">
        <v>0</v>
      </c>
      <c r="BW192">
        <v>0</v>
      </c>
      <c r="BX192">
        <v>81.599999999999994</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1</v>
      </c>
      <c r="FS192">
        <v>0</v>
      </c>
      <c r="FT192">
        <v>0</v>
      </c>
      <c r="FU192">
        <v>0</v>
      </c>
      <c r="FV192">
        <v>0</v>
      </c>
      <c r="FW192">
        <v>0</v>
      </c>
      <c r="FX192">
        <v>0</v>
      </c>
      <c r="FY192">
        <v>2.9332456428806317</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0.30409999999999998</v>
      </c>
      <c r="GV192">
        <v>0</v>
      </c>
      <c r="GW192">
        <v>0</v>
      </c>
      <c r="GX192">
        <v>0</v>
      </c>
      <c r="GY192">
        <v>0</v>
      </c>
      <c r="GZ192">
        <v>0</v>
      </c>
      <c r="HA192">
        <v>0</v>
      </c>
      <c r="HB192">
        <v>0</v>
      </c>
      <c r="HC192">
        <v>0</v>
      </c>
      <c r="HD192">
        <v>0</v>
      </c>
      <c r="HE192">
        <v>0</v>
      </c>
      <c r="HF192">
        <v>0</v>
      </c>
      <c r="HG192">
        <v>0</v>
      </c>
      <c r="HH192">
        <v>0</v>
      </c>
      <c r="HI192">
        <v>1.4999999999999999E-2</v>
      </c>
      <c r="HJ192">
        <v>0</v>
      </c>
      <c r="HK192">
        <v>0</v>
      </c>
      <c r="HL192">
        <v>0</v>
      </c>
      <c r="HM192">
        <v>0</v>
      </c>
      <c r="HN192">
        <v>0</v>
      </c>
      <c r="HO192">
        <v>81.599999999999994</v>
      </c>
      <c r="HP192">
        <v>0</v>
      </c>
      <c r="HQ192">
        <v>0</v>
      </c>
      <c r="HR192">
        <v>0</v>
      </c>
      <c r="HS192">
        <v>0</v>
      </c>
      <c r="HT192">
        <v>0</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0</v>
      </c>
      <c r="JE192">
        <v>0</v>
      </c>
      <c r="JF192">
        <v>0</v>
      </c>
      <c r="JG192">
        <v>0</v>
      </c>
      <c r="JH192">
        <v>0</v>
      </c>
      <c r="JI192">
        <v>0</v>
      </c>
      <c r="JJ192">
        <v>0</v>
      </c>
      <c r="JK192">
        <v>0</v>
      </c>
      <c r="JL192">
        <v>0</v>
      </c>
      <c r="JM192">
        <v>0</v>
      </c>
      <c r="JN192">
        <v>0</v>
      </c>
      <c r="JO192">
        <v>0</v>
      </c>
      <c r="JP192">
        <v>0</v>
      </c>
      <c r="JQ192">
        <v>0</v>
      </c>
      <c r="JR192">
        <v>0</v>
      </c>
      <c r="JS192">
        <v>0</v>
      </c>
      <c r="JT192">
        <v>0</v>
      </c>
      <c r="JU192">
        <v>0</v>
      </c>
      <c r="JV192">
        <v>0</v>
      </c>
      <c r="JW192">
        <v>0</v>
      </c>
      <c r="JX192">
        <v>0</v>
      </c>
      <c r="JY192">
        <v>0</v>
      </c>
      <c r="JZ192">
        <v>0</v>
      </c>
      <c r="KA192">
        <v>0</v>
      </c>
      <c r="KB192">
        <v>0</v>
      </c>
      <c r="KC192">
        <v>0</v>
      </c>
      <c r="KD192">
        <v>0</v>
      </c>
      <c r="KE192">
        <v>0</v>
      </c>
      <c r="KF192">
        <v>0</v>
      </c>
      <c r="KG192">
        <v>0</v>
      </c>
      <c r="KH192">
        <v>0</v>
      </c>
      <c r="KI192">
        <v>0</v>
      </c>
      <c r="KJ192">
        <v>0</v>
      </c>
      <c r="KK192">
        <v>0</v>
      </c>
      <c r="KL192">
        <v>0</v>
      </c>
      <c r="KM192">
        <v>0</v>
      </c>
      <c r="KN192">
        <v>0</v>
      </c>
      <c r="KO192">
        <v>0</v>
      </c>
      <c r="KP192">
        <v>0</v>
      </c>
      <c r="KQ192">
        <v>0</v>
      </c>
      <c r="KR192">
        <v>0</v>
      </c>
      <c r="KS192">
        <v>0</v>
      </c>
      <c r="KT192">
        <v>0</v>
      </c>
      <c r="KU192">
        <v>0</v>
      </c>
      <c r="KV192">
        <v>0</v>
      </c>
      <c r="KW192">
        <v>0</v>
      </c>
      <c r="KX192">
        <v>0</v>
      </c>
      <c r="KY192">
        <v>0</v>
      </c>
      <c r="KZ192">
        <v>0</v>
      </c>
      <c r="LA192">
        <v>0</v>
      </c>
      <c r="LB192">
        <v>0</v>
      </c>
      <c r="LC192">
        <v>0</v>
      </c>
      <c r="LD192">
        <v>0</v>
      </c>
      <c r="LE192">
        <v>0</v>
      </c>
      <c r="LF192">
        <v>0</v>
      </c>
      <c r="LG192">
        <v>0</v>
      </c>
      <c r="LH192">
        <v>0</v>
      </c>
      <c r="LI192">
        <v>1</v>
      </c>
      <c r="LJ192">
        <v>1</v>
      </c>
      <c r="LK192">
        <v>0</v>
      </c>
      <c r="LL192">
        <v>0</v>
      </c>
      <c r="LM192">
        <v>1</v>
      </c>
      <c r="LN192">
        <v>0.95</v>
      </c>
      <c r="LO192">
        <v>0</v>
      </c>
      <c r="LP192">
        <v>1</v>
      </c>
      <c r="LQ192">
        <v>0.78</v>
      </c>
      <c r="LR192">
        <v>0</v>
      </c>
      <c r="LS192">
        <v>0</v>
      </c>
      <c r="LT192">
        <v>0</v>
      </c>
    </row>
    <row r="193" spans="1:332" ht="15" customHeight="1">
      <c r="A193" t="str">
        <v>CDM AMS II.G</v>
      </c>
      <c r="B193" t="str">
        <v>AMS II.G. ver. 4</v>
      </c>
      <c r="C193">
        <v>9007</v>
      </c>
      <c r="D193" t="str">
        <v>PoA 9007 CPA4</v>
      </c>
      <c r="E193" t="str">
        <v>MR4</v>
      </c>
      <c r="F193" t="str">
        <v>Domestic (2020)</v>
      </c>
      <c r="G193">
        <v>28003</v>
      </c>
      <c r="H193" t="str">
        <v>firewood</v>
      </c>
      <c r="I193">
        <v>28003</v>
      </c>
      <c r="J193">
        <v>1.0188837141609663</v>
      </c>
      <c r="K193">
        <v>0</v>
      </c>
      <c r="L193" t="str">
        <v>cdm_imp_firewood</v>
      </c>
      <c r="M193">
        <v>1</v>
      </c>
      <c r="N193" t="str">
        <v>Sub-Saharan Africa</v>
      </c>
      <c r="O193" t="str">
        <v>Malawi</v>
      </c>
      <c r="P193" t="str">
        <v>Malawi tot</v>
      </c>
      <c r="Q193">
        <v>4.3</v>
      </c>
      <c r="R193">
        <v>0.94</v>
      </c>
      <c r="S193">
        <v>0</v>
      </c>
      <c r="T193">
        <v>0.49</v>
      </c>
      <c r="U193">
        <v>27484</v>
      </c>
      <c r="V193">
        <v>0</v>
      </c>
      <c r="W193">
        <v>153</v>
      </c>
      <c r="X193">
        <v>0</v>
      </c>
      <c r="Y193">
        <v>4205052</v>
      </c>
      <c r="Z193">
        <v>1</v>
      </c>
      <c r="AA193">
        <v>0</v>
      </c>
      <c r="AB193">
        <v>0</v>
      </c>
      <c r="AC193">
        <v>0</v>
      </c>
      <c r="AD193">
        <v>0</v>
      </c>
      <c r="AE193">
        <v>0</v>
      </c>
      <c r="AF193">
        <v>0</v>
      </c>
      <c r="AG193">
        <v>0</v>
      </c>
      <c r="AH193">
        <v>0</v>
      </c>
      <c r="AI193">
        <v>0</v>
      </c>
      <c r="AJ193">
        <v>0</v>
      </c>
      <c r="AK193">
        <v>0</v>
      </c>
      <c r="AL193">
        <v>0</v>
      </c>
      <c r="AM193">
        <v>0</v>
      </c>
      <c r="AN193">
        <v>8.92</v>
      </c>
      <c r="AO193">
        <v>0</v>
      </c>
      <c r="AP193">
        <v>0</v>
      </c>
      <c r="AQ193">
        <v>0</v>
      </c>
      <c r="AR193">
        <v>0</v>
      </c>
      <c r="AS193">
        <v>0</v>
      </c>
      <c r="AT193">
        <v>0</v>
      </c>
      <c r="AU193">
        <v>0</v>
      </c>
      <c r="AV193">
        <v>0</v>
      </c>
      <c r="AW193">
        <v>0</v>
      </c>
      <c r="AX193">
        <v>0</v>
      </c>
      <c r="AY193">
        <v>0</v>
      </c>
      <c r="AZ193">
        <v>0</v>
      </c>
      <c r="BA193">
        <v>0</v>
      </c>
      <c r="BB193">
        <v>0</v>
      </c>
      <c r="BC193">
        <v>0</v>
      </c>
      <c r="BD193">
        <v>0.1</v>
      </c>
      <c r="BE193">
        <v>0</v>
      </c>
      <c r="BF193">
        <v>0</v>
      </c>
      <c r="BG193">
        <v>0</v>
      </c>
      <c r="BH193">
        <v>0</v>
      </c>
      <c r="BI193">
        <v>0</v>
      </c>
      <c r="BJ193">
        <v>0</v>
      </c>
      <c r="BK193">
        <v>0</v>
      </c>
      <c r="BL193">
        <v>0</v>
      </c>
      <c r="BM193">
        <v>0</v>
      </c>
      <c r="BN193">
        <v>0</v>
      </c>
      <c r="BO193">
        <v>0</v>
      </c>
      <c r="BP193">
        <v>0</v>
      </c>
      <c r="BQ193">
        <v>0</v>
      </c>
      <c r="BR193">
        <v>1.4999999999999999E-2</v>
      </c>
      <c r="BS193">
        <v>0</v>
      </c>
      <c r="BT193">
        <v>0</v>
      </c>
      <c r="BU193">
        <v>0</v>
      </c>
      <c r="BV193">
        <v>0</v>
      </c>
      <c r="BW193">
        <v>0</v>
      </c>
      <c r="BX193">
        <v>81.599999999999994</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1</v>
      </c>
      <c r="FS193">
        <v>0</v>
      </c>
      <c r="FT193">
        <v>0</v>
      </c>
      <c r="FU193">
        <v>0</v>
      </c>
      <c r="FV193">
        <v>0</v>
      </c>
      <c r="FW193">
        <v>0</v>
      </c>
      <c r="FX193">
        <v>0</v>
      </c>
      <c r="FY193">
        <v>2.8272583201267829</v>
      </c>
      <c r="FZ193">
        <v>0</v>
      </c>
      <c r="GA193">
        <v>0</v>
      </c>
      <c r="GB193">
        <v>0</v>
      </c>
      <c r="GC193">
        <v>0</v>
      </c>
      <c r="GD193">
        <v>0</v>
      </c>
      <c r="GE193">
        <v>0</v>
      </c>
      <c r="GF193">
        <v>0</v>
      </c>
      <c r="GG193">
        <v>0</v>
      </c>
      <c r="GH193">
        <v>0</v>
      </c>
      <c r="GI193">
        <v>0</v>
      </c>
      <c r="GJ193">
        <v>0</v>
      </c>
      <c r="GK193">
        <v>0</v>
      </c>
      <c r="GL193">
        <v>0</v>
      </c>
      <c r="GM193">
        <v>0</v>
      </c>
      <c r="GN193">
        <v>0</v>
      </c>
      <c r="GO193">
        <v>0</v>
      </c>
      <c r="GP193">
        <v>0</v>
      </c>
      <c r="GQ193">
        <v>0</v>
      </c>
      <c r="GR193">
        <v>0</v>
      </c>
      <c r="GS193">
        <v>0</v>
      </c>
      <c r="GT193">
        <v>0</v>
      </c>
      <c r="GU193">
        <v>0.3155</v>
      </c>
      <c r="GV193">
        <v>0</v>
      </c>
      <c r="GW193">
        <v>0</v>
      </c>
      <c r="GX193">
        <v>0</v>
      </c>
      <c r="GY193">
        <v>0</v>
      </c>
      <c r="GZ193">
        <v>0</v>
      </c>
      <c r="HA193">
        <v>0</v>
      </c>
      <c r="HB193">
        <v>0</v>
      </c>
      <c r="HC193">
        <v>0</v>
      </c>
      <c r="HD193">
        <v>0</v>
      </c>
      <c r="HE193">
        <v>0</v>
      </c>
      <c r="HF193">
        <v>0</v>
      </c>
      <c r="HG193">
        <v>0</v>
      </c>
      <c r="HH193">
        <v>0</v>
      </c>
      <c r="HI193">
        <v>1.4999999999999999E-2</v>
      </c>
      <c r="HJ193">
        <v>0</v>
      </c>
      <c r="HK193">
        <v>0</v>
      </c>
      <c r="HL193">
        <v>0</v>
      </c>
      <c r="HM193">
        <v>0</v>
      </c>
      <c r="HN193">
        <v>0</v>
      </c>
      <c r="HO193">
        <v>81.599999999999994</v>
      </c>
      <c r="HP193">
        <v>0</v>
      </c>
      <c r="HQ193">
        <v>0</v>
      </c>
      <c r="HR193">
        <v>0</v>
      </c>
      <c r="HS193">
        <v>0</v>
      </c>
      <c r="HT193">
        <v>0</v>
      </c>
      <c r="HU193">
        <v>0</v>
      </c>
      <c r="HV193">
        <v>0</v>
      </c>
      <c r="HW193">
        <v>0</v>
      </c>
      <c r="HX193">
        <v>0</v>
      </c>
      <c r="HY193">
        <v>0</v>
      </c>
      <c r="HZ193">
        <v>0</v>
      </c>
      <c r="IA193">
        <v>0</v>
      </c>
      <c r="IB193">
        <v>0</v>
      </c>
      <c r="IC193">
        <v>0</v>
      </c>
      <c r="ID193">
        <v>0</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0</v>
      </c>
      <c r="JB193">
        <v>0</v>
      </c>
      <c r="JC193">
        <v>0</v>
      </c>
      <c r="JD193">
        <v>0</v>
      </c>
      <c r="JE193">
        <v>0</v>
      </c>
      <c r="JF193">
        <v>0</v>
      </c>
      <c r="JG193">
        <v>0</v>
      </c>
      <c r="JH193">
        <v>0</v>
      </c>
      <c r="JI193">
        <v>0</v>
      </c>
      <c r="JJ193">
        <v>0</v>
      </c>
      <c r="JK193">
        <v>0</v>
      </c>
      <c r="JL193">
        <v>0</v>
      </c>
      <c r="JM193">
        <v>0</v>
      </c>
      <c r="JN193">
        <v>0</v>
      </c>
      <c r="JO193">
        <v>0</v>
      </c>
      <c r="JP193">
        <v>0</v>
      </c>
      <c r="JQ193">
        <v>0</v>
      </c>
      <c r="JR193">
        <v>0</v>
      </c>
      <c r="JS193">
        <v>0</v>
      </c>
      <c r="JT193">
        <v>0</v>
      </c>
      <c r="JU193">
        <v>0</v>
      </c>
      <c r="JV193">
        <v>0</v>
      </c>
      <c r="JW193">
        <v>0</v>
      </c>
      <c r="JX193">
        <v>0</v>
      </c>
      <c r="JY193">
        <v>0</v>
      </c>
      <c r="JZ193">
        <v>0</v>
      </c>
      <c r="KA193">
        <v>0</v>
      </c>
      <c r="KB193">
        <v>0</v>
      </c>
      <c r="KC193">
        <v>0</v>
      </c>
      <c r="KD193">
        <v>0</v>
      </c>
      <c r="KE193">
        <v>0</v>
      </c>
      <c r="KF193">
        <v>0</v>
      </c>
      <c r="KG193">
        <v>0</v>
      </c>
      <c r="KH193">
        <v>0</v>
      </c>
      <c r="KI193">
        <v>0</v>
      </c>
      <c r="KJ193">
        <v>0</v>
      </c>
      <c r="KK193">
        <v>0</v>
      </c>
      <c r="KL193">
        <v>0</v>
      </c>
      <c r="KM193">
        <v>0</v>
      </c>
      <c r="KN193">
        <v>0</v>
      </c>
      <c r="KO193">
        <v>0</v>
      </c>
      <c r="KP193">
        <v>0</v>
      </c>
      <c r="KQ193">
        <v>0</v>
      </c>
      <c r="KR193">
        <v>0</v>
      </c>
      <c r="KS193">
        <v>0</v>
      </c>
      <c r="KT193">
        <v>0</v>
      </c>
      <c r="KU193">
        <v>0</v>
      </c>
      <c r="KV193">
        <v>0</v>
      </c>
      <c r="KW193">
        <v>0</v>
      </c>
      <c r="KX193">
        <v>0</v>
      </c>
      <c r="KY193">
        <v>0</v>
      </c>
      <c r="KZ193">
        <v>0</v>
      </c>
      <c r="LA193">
        <v>0</v>
      </c>
      <c r="LB193">
        <v>0</v>
      </c>
      <c r="LC193">
        <v>0</v>
      </c>
      <c r="LD193">
        <v>0</v>
      </c>
      <c r="LE193">
        <v>0</v>
      </c>
      <c r="LF193">
        <v>0</v>
      </c>
      <c r="LG193">
        <v>0</v>
      </c>
      <c r="LH193">
        <v>0</v>
      </c>
      <c r="LI193">
        <v>1</v>
      </c>
      <c r="LJ193">
        <v>1</v>
      </c>
      <c r="LK193">
        <v>0</v>
      </c>
      <c r="LL193">
        <v>0</v>
      </c>
      <c r="LM193">
        <v>1</v>
      </c>
      <c r="LN193">
        <v>0.95</v>
      </c>
      <c r="LO193">
        <v>0</v>
      </c>
      <c r="LP193">
        <v>1</v>
      </c>
      <c r="LQ193">
        <v>0.78</v>
      </c>
      <c r="LR193">
        <v>0</v>
      </c>
      <c r="LS193">
        <v>0</v>
      </c>
      <c r="LT193">
        <v>0</v>
      </c>
    </row>
    <row r="194" spans="1:332" ht="15" customHeight="1">
      <c r="A194" t="str">
        <v>CDM AMS II.G</v>
      </c>
      <c r="B194" t="str">
        <v>AMS II.G. ver. 4</v>
      </c>
      <c r="C194">
        <v>9007</v>
      </c>
      <c r="D194" t="str">
        <v>PoA 9007 CPA6</v>
      </c>
      <c r="E194" t="str">
        <v>MR4</v>
      </c>
      <c r="F194" t="str">
        <v>Domestic (2020)</v>
      </c>
      <c r="G194">
        <v>167362</v>
      </c>
      <c r="H194" t="str">
        <v>firewood</v>
      </c>
      <c r="I194">
        <v>167362</v>
      </c>
      <c r="J194">
        <v>0.83395786410476169</v>
      </c>
      <c r="K194">
        <v>0</v>
      </c>
      <c r="L194" t="str">
        <v>cdm_imp_firewood</v>
      </c>
      <c r="M194">
        <v>1</v>
      </c>
      <c r="N194" t="str">
        <v>Sub-Saharan Africa</v>
      </c>
      <c r="O194" t="str">
        <v>Malawi</v>
      </c>
      <c r="P194" t="str">
        <v>Malawi tot</v>
      </c>
      <c r="Q194">
        <v>4.3</v>
      </c>
      <c r="R194">
        <v>0.94</v>
      </c>
      <c r="S194">
        <v>0</v>
      </c>
      <c r="T194">
        <v>0.49</v>
      </c>
      <c r="U194">
        <v>200684</v>
      </c>
      <c r="V194">
        <v>0</v>
      </c>
      <c r="W194">
        <v>153</v>
      </c>
      <c r="X194">
        <v>0</v>
      </c>
      <c r="Y194">
        <v>30704652</v>
      </c>
      <c r="Z194">
        <v>1</v>
      </c>
      <c r="AA194">
        <v>0</v>
      </c>
      <c r="AB194">
        <v>0</v>
      </c>
      <c r="AC194">
        <v>0</v>
      </c>
      <c r="AD194">
        <v>0</v>
      </c>
      <c r="AE194">
        <v>0</v>
      </c>
      <c r="AF194">
        <v>0</v>
      </c>
      <c r="AG194">
        <v>0</v>
      </c>
      <c r="AH194">
        <v>0</v>
      </c>
      <c r="AI194">
        <v>0</v>
      </c>
      <c r="AJ194">
        <v>0</v>
      </c>
      <c r="AK194">
        <v>0</v>
      </c>
      <c r="AL194">
        <v>0</v>
      </c>
      <c r="AM194">
        <v>0</v>
      </c>
      <c r="AN194">
        <v>8.92</v>
      </c>
      <c r="AO194">
        <v>0</v>
      </c>
      <c r="AP194">
        <v>0</v>
      </c>
      <c r="AQ194">
        <v>0</v>
      </c>
      <c r="AR194">
        <v>0</v>
      </c>
      <c r="AS194">
        <v>0</v>
      </c>
      <c r="AT194">
        <v>0</v>
      </c>
      <c r="AU194">
        <v>0</v>
      </c>
      <c r="AV194">
        <v>0</v>
      </c>
      <c r="AW194">
        <v>0</v>
      </c>
      <c r="AX194">
        <v>0</v>
      </c>
      <c r="AY194">
        <v>0</v>
      </c>
      <c r="AZ194">
        <v>0</v>
      </c>
      <c r="BA194">
        <v>0</v>
      </c>
      <c r="BB194">
        <v>0</v>
      </c>
      <c r="BC194">
        <v>0</v>
      </c>
      <c r="BD194">
        <v>0.1</v>
      </c>
      <c r="BE194">
        <v>0</v>
      </c>
      <c r="BF194">
        <v>0</v>
      </c>
      <c r="BG194">
        <v>0</v>
      </c>
      <c r="BH194">
        <v>0</v>
      </c>
      <c r="BI194">
        <v>0</v>
      </c>
      <c r="BJ194">
        <v>0</v>
      </c>
      <c r="BK194">
        <v>0</v>
      </c>
      <c r="BL194">
        <v>0</v>
      </c>
      <c r="BM194">
        <v>0</v>
      </c>
      <c r="BN194">
        <v>0</v>
      </c>
      <c r="BO194">
        <v>0</v>
      </c>
      <c r="BP194">
        <v>0</v>
      </c>
      <c r="BQ194">
        <v>0</v>
      </c>
      <c r="BR194">
        <v>1.4999999999999999E-2</v>
      </c>
      <c r="BS194">
        <v>0</v>
      </c>
      <c r="BT194">
        <v>0</v>
      </c>
      <c r="BU194">
        <v>0</v>
      </c>
      <c r="BV194">
        <v>0</v>
      </c>
      <c r="BW194">
        <v>0</v>
      </c>
      <c r="BX194">
        <v>81.599999999999994</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1</v>
      </c>
      <c r="FS194">
        <v>0</v>
      </c>
      <c r="FT194">
        <v>0</v>
      </c>
      <c r="FU194">
        <v>0</v>
      </c>
      <c r="FV194">
        <v>0</v>
      </c>
      <c r="FW194">
        <v>0</v>
      </c>
      <c r="FX194">
        <v>0</v>
      </c>
      <c r="FY194">
        <v>2.9332456428806317</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0.30409999999999998</v>
      </c>
      <c r="GV194">
        <v>0</v>
      </c>
      <c r="GW194">
        <v>0</v>
      </c>
      <c r="GX194">
        <v>0</v>
      </c>
      <c r="GY194">
        <v>0</v>
      </c>
      <c r="GZ194">
        <v>0</v>
      </c>
      <c r="HA194">
        <v>0</v>
      </c>
      <c r="HB194">
        <v>0</v>
      </c>
      <c r="HC194">
        <v>0</v>
      </c>
      <c r="HD194">
        <v>0</v>
      </c>
      <c r="HE194">
        <v>0</v>
      </c>
      <c r="HF194">
        <v>0</v>
      </c>
      <c r="HG194">
        <v>0</v>
      </c>
      <c r="HH194">
        <v>0</v>
      </c>
      <c r="HI194">
        <v>1.4999999999999999E-2</v>
      </c>
      <c r="HJ194">
        <v>0</v>
      </c>
      <c r="HK194">
        <v>0</v>
      </c>
      <c r="HL194">
        <v>0</v>
      </c>
      <c r="HM194">
        <v>0</v>
      </c>
      <c r="HN194">
        <v>0</v>
      </c>
      <c r="HO194">
        <v>81.599999999999994</v>
      </c>
      <c r="HP194">
        <v>0</v>
      </c>
      <c r="HQ194">
        <v>0</v>
      </c>
      <c r="HR194">
        <v>0</v>
      </c>
      <c r="HS194">
        <v>0</v>
      </c>
      <c r="HT194">
        <v>0</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0</v>
      </c>
      <c r="JG194">
        <v>0</v>
      </c>
      <c r="JH194">
        <v>0</v>
      </c>
      <c r="JI194">
        <v>0</v>
      </c>
      <c r="JJ194">
        <v>0</v>
      </c>
      <c r="JK194">
        <v>0</v>
      </c>
      <c r="JL194">
        <v>0</v>
      </c>
      <c r="JM194">
        <v>0</v>
      </c>
      <c r="JN194">
        <v>0</v>
      </c>
      <c r="JO194">
        <v>0</v>
      </c>
      <c r="JP194">
        <v>0</v>
      </c>
      <c r="JQ194">
        <v>0</v>
      </c>
      <c r="JR194">
        <v>0</v>
      </c>
      <c r="JS194">
        <v>0</v>
      </c>
      <c r="JT194">
        <v>0</v>
      </c>
      <c r="JU194">
        <v>0</v>
      </c>
      <c r="JV194">
        <v>0</v>
      </c>
      <c r="JW194">
        <v>0</v>
      </c>
      <c r="JX194">
        <v>0</v>
      </c>
      <c r="JY194">
        <v>0</v>
      </c>
      <c r="JZ194">
        <v>0</v>
      </c>
      <c r="KA194">
        <v>0</v>
      </c>
      <c r="KB194">
        <v>0</v>
      </c>
      <c r="KC194">
        <v>0</v>
      </c>
      <c r="KD194">
        <v>0</v>
      </c>
      <c r="KE194">
        <v>0</v>
      </c>
      <c r="KF194">
        <v>0</v>
      </c>
      <c r="KG194">
        <v>0</v>
      </c>
      <c r="KH194">
        <v>0</v>
      </c>
      <c r="KI194">
        <v>0</v>
      </c>
      <c r="KJ194">
        <v>0</v>
      </c>
      <c r="KK194">
        <v>0</v>
      </c>
      <c r="KL194">
        <v>0</v>
      </c>
      <c r="KM194">
        <v>0</v>
      </c>
      <c r="KN194">
        <v>0</v>
      </c>
      <c r="KO194">
        <v>0</v>
      </c>
      <c r="KP194">
        <v>0</v>
      </c>
      <c r="KQ194">
        <v>0</v>
      </c>
      <c r="KR194">
        <v>0</v>
      </c>
      <c r="KS194">
        <v>0</v>
      </c>
      <c r="KT194">
        <v>0</v>
      </c>
      <c r="KU194">
        <v>0</v>
      </c>
      <c r="KV194">
        <v>0</v>
      </c>
      <c r="KW194">
        <v>0</v>
      </c>
      <c r="KX194">
        <v>0</v>
      </c>
      <c r="KY194">
        <v>0</v>
      </c>
      <c r="KZ194">
        <v>0</v>
      </c>
      <c r="LA194">
        <v>0</v>
      </c>
      <c r="LB194">
        <v>0</v>
      </c>
      <c r="LC194">
        <v>0</v>
      </c>
      <c r="LD194">
        <v>0</v>
      </c>
      <c r="LE194">
        <v>0</v>
      </c>
      <c r="LF194">
        <v>0</v>
      </c>
      <c r="LG194">
        <v>0</v>
      </c>
      <c r="LH194">
        <v>0</v>
      </c>
      <c r="LI194">
        <v>1</v>
      </c>
      <c r="LJ194">
        <v>0.83</v>
      </c>
      <c r="LK194">
        <v>0</v>
      </c>
      <c r="LL194">
        <v>0</v>
      </c>
      <c r="LM194">
        <v>1</v>
      </c>
      <c r="LN194">
        <v>0.95</v>
      </c>
      <c r="LO194">
        <v>0</v>
      </c>
      <c r="LP194">
        <v>1</v>
      </c>
      <c r="LQ194">
        <v>0.78</v>
      </c>
      <c r="LR194">
        <v>0</v>
      </c>
      <c r="LS194">
        <v>0</v>
      </c>
      <c r="LT194">
        <v>0</v>
      </c>
    </row>
    <row r="195" spans="1:332" ht="15" customHeight="1">
      <c r="A195" t="str">
        <v>CDM AMS II.G</v>
      </c>
      <c r="B195" t="str">
        <v>AMS II.G. ver. 4</v>
      </c>
      <c r="C195">
        <v>9007</v>
      </c>
      <c r="D195" t="str">
        <v>PoA 9007 CPA6</v>
      </c>
      <c r="E195" t="str">
        <v>MR4</v>
      </c>
      <c r="F195" t="str">
        <v>Domestic (2020)</v>
      </c>
      <c r="G195">
        <v>50248</v>
      </c>
      <c r="H195" t="str">
        <v>firewood</v>
      </c>
      <c r="I195">
        <v>50248</v>
      </c>
      <c r="J195">
        <v>1.0188985319166193</v>
      </c>
      <c r="K195">
        <v>0</v>
      </c>
      <c r="L195" t="str">
        <v>cdm_imp_firewood</v>
      </c>
      <c r="M195">
        <v>1</v>
      </c>
      <c r="N195" t="str">
        <v>Sub-Saharan Africa</v>
      </c>
      <c r="O195" t="str">
        <v>Malawi</v>
      </c>
      <c r="P195" t="str">
        <v>Malawi tot</v>
      </c>
      <c r="Q195">
        <v>4.3</v>
      </c>
      <c r="R195">
        <v>0.94</v>
      </c>
      <c r="S195">
        <v>0</v>
      </c>
      <c r="T195">
        <v>0.49</v>
      </c>
      <c r="U195">
        <v>49316</v>
      </c>
      <c r="V195">
        <v>0</v>
      </c>
      <c r="W195">
        <v>153</v>
      </c>
      <c r="X195">
        <v>0</v>
      </c>
      <c r="Y195">
        <v>7545348</v>
      </c>
      <c r="Z195">
        <v>1</v>
      </c>
      <c r="AA195">
        <v>0</v>
      </c>
      <c r="AB195">
        <v>0</v>
      </c>
      <c r="AC195">
        <v>0</v>
      </c>
      <c r="AD195">
        <v>0</v>
      </c>
      <c r="AE195">
        <v>0</v>
      </c>
      <c r="AF195">
        <v>0</v>
      </c>
      <c r="AG195">
        <v>0</v>
      </c>
      <c r="AH195">
        <v>0</v>
      </c>
      <c r="AI195">
        <v>0</v>
      </c>
      <c r="AJ195">
        <v>0</v>
      </c>
      <c r="AK195">
        <v>0</v>
      </c>
      <c r="AL195">
        <v>0</v>
      </c>
      <c r="AM195">
        <v>0</v>
      </c>
      <c r="AN195">
        <v>8.92</v>
      </c>
      <c r="AO195">
        <v>0</v>
      </c>
      <c r="AP195">
        <v>0</v>
      </c>
      <c r="AQ195">
        <v>0</v>
      </c>
      <c r="AR195">
        <v>0</v>
      </c>
      <c r="AS195">
        <v>0</v>
      </c>
      <c r="AT195">
        <v>0</v>
      </c>
      <c r="AU195">
        <v>0</v>
      </c>
      <c r="AV195">
        <v>0</v>
      </c>
      <c r="AW195">
        <v>0</v>
      </c>
      <c r="AX195">
        <v>0</v>
      </c>
      <c r="AY195">
        <v>0</v>
      </c>
      <c r="AZ195">
        <v>0</v>
      </c>
      <c r="BA195">
        <v>0</v>
      </c>
      <c r="BB195">
        <v>0</v>
      </c>
      <c r="BC195">
        <v>0</v>
      </c>
      <c r="BD195">
        <v>0.1</v>
      </c>
      <c r="BE195">
        <v>0</v>
      </c>
      <c r="BF195">
        <v>0</v>
      </c>
      <c r="BG195">
        <v>0</v>
      </c>
      <c r="BH195">
        <v>0</v>
      </c>
      <c r="BI195">
        <v>0</v>
      </c>
      <c r="BJ195">
        <v>0</v>
      </c>
      <c r="BK195">
        <v>0</v>
      </c>
      <c r="BL195">
        <v>0</v>
      </c>
      <c r="BM195">
        <v>0</v>
      </c>
      <c r="BN195">
        <v>0</v>
      </c>
      <c r="BO195">
        <v>0</v>
      </c>
      <c r="BP195">
        <v>0</v>
      </c>
      <c r="BQ195">
        <v>0</v>
      </c>
      <c r="BR195">
        <v>1.4999999999999999E-2</v>
      </c>
      <c r="BS195">
        <v>0</v>
      </c>
      <c r="BT195">
        <v>0</v>
      </c>
      <c r="BU195">
        <v>0</v>
      </c>
      <c r="BV195">
        <v>0</v>
      </c>
      <c r="BW195">
        <v>0</v>
      </c>
      <c r="BX195">
        <v>81.599999999999994</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1</v>
      </c>
      <c r="FS195">
        <v>0</v>
      </c>
      <c r="FT195">
        <v>0</v>
      </c>
      <c r="FU195">
        <v>0</v>
      </c>
      <c r="FV195">
        <v>0</v>
      </c>
      <c r="FW195">
        <v>0</v>
      </c>
      <c r="FX195">
        <v>0</v>
      </c>
      <c r="FY195">
        <v>2.8272583201267829</v>
      </c>
      <c r="FZ195">
        <v>0</v>
      </c>
      <c r="GA195">
        <v>0</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0.3155</v>
      </c>
      <c r="GV195">
        <v>0</v>
      </c>
      <c r="GW195">
        <v>0</v>
      </c>
      <c r="GX195">
        <v>0</v>
      </c>
      <c r="GY195">
        <v>0</v>
      </c>
      <c r="GZ195">
        <v>0</v>
      </c>
      <c r="HA195">
        <v>0</v>
      </c>
      <c r="HB195">
        <v>0</v>
      </c>
      <c r="HC195">
        <v>0</v>
      </c>
      <c r="HD195">
        <v>0</v>
      </c>
      <c r="HE195">
        <v>0</v>
      </c>
      <c r="HF195">
        <v>0</v>
      </c>
      <c r="HG195">
        <v>0</v>
      </c>
      <c r="HH195">
        <v>0</v>
      </c>
      <c r="HI195">
        <v>1.4999999999999999E-2</v>
      </c>
      <c r="HJ195">
        <v>0</v>
      </c>
      <c r="HK195">
        <v>0</v>
      </c>
      <c r="HL195">
        <v>0</v>
      </c>
      <c r="HM195">
        <v>0</v>
      </c>
      <c r="HN195">
        <v>0</v>
      </c>
      <c r="HO195">
        <v>81.599999999999994</v>
      </c>
      <c r="HP195">
        <v>0</v>
      </c>
      <c r="HQ195">
        <v>0</v>
      </c>
      <c r="HR195">
        <v>0</v>
      </c>
      <c r="HS195">
        <v>0</v>
      </c>
      <c r="HT195">
        <v>0</v>
      </c>
      <c r="HU195">
        <v>0</v>
      </c>
      <c r="HV195">
        <v>0</v>
      </c>
      <c r="HW195">
        <v>0</v>
      </c>
      <c r="HX195">
        <v>0</v>
      </c>
      <c r="HY195">
        <v>0</v>
      </c>
      <c r="HZ195">
        <v>0</v>
      </c>
      <c r="IA195">
        <v>0</v>
      </c>
      <c r="IB195">
        <v>0</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0</v>
      </c>
      <c r="JE195">
        <v>0</v>
      </c>
      <c r="JF195">
        <v>0</v>
      </c>
      <c r="JG195">
        <v>0</v>
      </c>
      <c r="JH195">
        <v>0</v>
      </c>
      <c r="JI195">
        <v>0</v>
      </c>
      <c r="JJ195">
        <v>0</v>
      </c>
      <c r="JK195">
        <v>0</v>
      </c>
      <c r="JL195">
        <v>0</v>
      </c>
      <c r="JM195">
        <v>0</v>
      </c>
      <c r="JN195">
        <v>0</v>
      </c>
      <c r="JO195">
        <v>0</v>
      </c>
      <c r="JP195">
        <v>0</v>
      </c>
      <c r="JQ195">
        <v>0</v>
      </c>
      <c r="JR195">
        <v>0</v>
      </c>
      <c r="JS195">
        <v>0</v>
      </c>
      <c r="JT195">
        <v>0</v>
      </c>
      <c r="JU195">
        <v>0</v>
      </c>
      <c r="JV195">
        <v>0</v>
      </c>
      <c r="JW195">
        <v>0</v>
      </c>
      <c r="JX195">
        <v>0</v>
      </c>
      <c r="JY195">
        <v>0</v>
      </c>
      <c r="JZ195">
        <v>0</v>
      </c>
      <c r="KA195">
        <v>0</v>
      </c>
      <c r="KB195">
        <v>0</v>
      </c>
      <c r="KC195">
        <v>0</v>
      </c>
      <c r="KD195">
        <v>0</v>
      </c>
      <c r="KE195">
        <v>0</v>
      </c>
      <c r="KF195">
        <v>0</v>
      </c>
      <c r="KG195">
        <v>0</v>
      </c>
      <c r="KH195">
        <v>0</v>
      </c>
      <c r="KI195">
        <v>0</v>
      </c>
      <c r="KJ195">
        <v>0</v>
      </c>
      <c r="KK195">
        <v>0</v>
      </c>
      <c r="KL195">
        <v>0</v>
      </c>
      <c r="KM195">
        <v>0</v>
      </c>
      <c r="KN195">
        <v>0</v>
      </c>
      <c r="KO195">
        <v>0</v>
      </c>
      <c r="KP195">
        <v>0</v>
      </c>
      <c r="KQ195">
        <v>0</v>
      </c>
      <c r="KR195">
        <v>0</v>
      </c>
      <c r="KS195">
        <v>0</v>
      </c>
      <c r="KT195">
        <v>0</v>
      </c>
      <c r="KU195">
        <v>0</v>
      </c>
      <c r="KV195">
        <v>0</v>
      </c>
      <c r="KW195">
        <v>0</v>
      </c>
      <c r="KX195">
        <v>0</v>
      </c>
      <c r="KY195">
        <v>0</v>
      </c>
      <c r="KZ195">
        <v>0</v>
      </c>
      <c r="LA195">
        <v>0</v>
      </c>
      <c r="LB195">
        <v>0</v>
      </c>
      <c r="LC195">
        <v>0</v>
      </c>
      <c r="LD195">
        <v>0</v>
      </c>
      <c r="LE195">
        <v>0</v>
      </c>
      <c r="LF195">
        <v>0</v>
      </c>
      <c r="LG195">
        <v>0</v>
      </c>
      <c r="LH195">
        <v>0</v>
      </c>
      <c r="LI195">
        <v>1</v>
      </c>
      <c r="LJ195">
        <v>1</v>
      </c>
      <c r="LK195">
        <v>0</v>
      </c>
      <c r="LL195">
        <v>0</v>
      </c>
      <c r="LM195">
        <v>1</v>
      </c>
      <c r="LN195">
        <v>0.95</v>
      </c>
      <c r="LO195">
        <v>0</v>
      </c>
      <c r="LP195">
        <v>1</v>
      </c>
      <c r="LQ195">
        <v>0.78</v>
      </c>
      <c r="LR195">
        <v>0</v>
      </c>
      <c r="LS195">
        <v>0</v>
      </c>
      <c r="LT195">
        <v>0</v>
      </c>
    </row>
    <row r="196" spans="1:332" ht="15" customHeight="1">
      <c r="A196" t="str">
        <v>CDM AMS II.G</v>
      </c>
      <c r="B196" t="str">
        <v>AMS II.G. ver. 4</v>
      </c>
      <c r="C196">
        <v>9007</v>
      </c>
      <c r="D196" t="str">
        <v>PoA 9007 CPA2</v>
      </c>
      <c r="E196" t="str">
        <v>MR4</v>
      </c>
      <c r="F196" t="str">
        <v>Domestic (2020)</v>
      </c>
      <c r="G196">
        <v>3704</v>
      </c>
      <c r="H196" t="str">
        <v>firewood</v>
      </c>
      <c r="I196">
        <v>3704</v>
      </c>
      <c r="J196">
        <v>1.0010810810810811</v>
      </c>
      <c r="K196">
        <v>0</v>
      </c>
      <c r="L196" t="str">
        <v>cdm_imp_firewood</v>
      </c>
      <c r="M196">
        <v>1</v>
      </c>
      <c r="N196" t="str">
        <v>Sub-Saharan Africa</v>
      </c>
      <c r="O196" t="str">
        <v>Malawi</v>
      </c>
      <c r="P196" t="str">
        <v>Malawi tot</v>
      </c>
      <c r="Q196">
        <v>4.3</v>
      </c>
      <c r="R196">
        <v>0.94</v>
      </c>
      <c r="S196">
        <v>0</v>
      </c>
      <c r="T196">
        <v>0.49</v>
      </c>
      <c r="U196">
        <v>3700</v>
      </c>
      <c r="V196">
        <v>0</v>
      </c>
      <c r="W196">
        <v>153</v>
      </c>
      <c r="X196">
        <v>0</v>
      </c>
      <c r="Y196">
        <v>566100</v>
      </c>
      <c r="Z196">
        <v>1</v>
      </c>
      <c r="AA196">
        <v>0</v>
      </c>
      <c r="AB196">
        <v>0</v>
      </c>
      <c r="AC196">
        <v>0</v>
      </c>
      <c r="AD196">
        <v>0</v>
      </c>
      <c r="AE196">
        <v>0</v>
      </c>
      <c r="AF196">
        <v>0</v>
      </c>
      <c r="AG196">
        <v>0</v>
      </c>
      <c r="AH196">
        <v>0</v>
      </c>
      <c r="AI196">
        <v>0</v>
      </c>
      <c r="AJ196">
        <v>0</v>
      </c>
      <c r="AK196">
        <v>0</v>
      </c>
      <c r="AL196">
        <v>0</v>
      </c>
      <c r="AM196">
        <v>0</v>
      </c>
      <c r="AN196">
        <v>8.92</v>
      </c>
      <c r="AO196">
        <v>0</v>
      </c>
      <c r="AP196">
        <v>0</v>
      </c>
      <c r="AQ196">
        <v>0</v>
      </c>
      <c r="AR196">
        <v>0</v>
      </c>
      <c r="AS196">
        <v>0</v>
      </c>
      <c r="AT196">
        <v>0</v>
      </c>
      <c r="AU196">
        <v>0</v>
      </c>
      <c r="AV196">
        <v>0</v>
      </c>
      <c r="AW196">
        <v>0</v>
      </c>
      <c r="AX196">
        <v>0</v>
      </c>
      <c r="AY196">
        <v>0</v>
      </c>
      <c r="AZ196">
        <v>0</v>
      </c>
      <c r="BA196">
        <v>0</v>
      </c>
      <c r="BB196">
        <v>0</v>
      </c>
      <c r="BC196">
        <v>0</v>
      </c>
      <c r="BD196">
        <v>0.1</v>
      </c>
      <c r="BE196">
        <v>0</v>
      </c>
      <c r="BF196">
        <v>0</v>
      </c>
      <c r="BG196">
        <v>0</v>
      </c>
      <c r="BH196">
        <v>0</v>
      </c>
      <c r="BI196">
        <v>0</v>
      </c>
      <c r="BJ196">
        <v>0</v>
      </c>
      <c r="BK196">
        <v>0</v>
      </c>
      <c r="BL196">
        <v>0</v>
      </c>
      <c r="BM196">
        <v>0</v>
      </c>
      <c r="BN196">
        <v>0</v>
      </c>
      <c r="BO196">
        <v>0</v>
      </c>
      <c r="BP196">
        <v>0</v>
      </c>
      <c r="BQ196">
        <v>0</v>
      </c>
      <c r="BR196">
        <v>1.4999999999999999E-2</v>
      </c>
      <c r="BS196">
        <v>0</v>
      </c>
      <c r="BT196">
        <v>0</v>
      </c>
      <c r="BU196">
        <v>0</v>
      </c>
      <c r="BV196">
        <v>0</v>
      </c>
      <c r="BW196">
        <v>0</v>
      </c>
      <c r="BX196">
        <v>81.599999999999994</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1</v>
      </c>
      <c r="FS196">
        <v>0</v>
      </c>
      <c r="FT196">
        <v>0</v>
      </c>
      <c r="FU196">
        <v>0</v>
      </c>
      <c r="FV196">
        <v>0</v>
      </c>
      <c r="FW196">
        <v>0</v>
      </c>
      <c r="FX196">
        <v>0</v>
      </c>
      <c r="FY196">
        <v>2.9332456428806317</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0.30409999999999998</v>
      </c>
      <c r="GV196">
        <v>0</v>
      </c>
      <c r="GW196">
        <v>0</v>
      </c>
      <c r="GX196">
        <v>0</v>
      </c>
      <c r="GY196">
        <v>0</v>
      </c>
      <c r="GZ196">
        <v>0</v>
      </c>
      <c r="HA196">
        <v>0</v>
      </c>
      <c r="HB196">
        <v>0</v>
      </c>
      <c r="HC196">
        <v>0</v>
      </c>
      <c r="HD196">
        <v>0</v>
      </c>
      <c r="HE196">
        <v>0</v>
      </c>
      <c r="HF196">
        <v>0</v>
      </c>
      <c r="HG196">
        <v>0</v>
      </c>
      <c r="HH196">
        <v>0</v>
      </c>
      <c r="HI196">
        <v>1.4999999999999999E-2</v>
      </c>
      <c r="HJ196">
        <v>0</v>
      </c>
      <c r="HK196">
        <v>0</v>
      </c>
      <c r="HL196">
        <v>0</v>
      </c>
      <c r="HM196">
        <v>0</v>
      </c>
      <c r="HN196">
        <v>0</v>
      </c>
      <c r="HO196">
        <v>81.599999999999994</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0</v>
      </c>
      <c r="IY196">
        <v>0</v>
      </c>
      <c r="IZ196">
        <v>0</v>
      </c>
      <c r="JA196">
        <v>0</v>
      </c>
      <c r="JB196">
        <v>0</v>
      </c>
      <c r="JC196">
        <v>0</v>
      </c>
      <c r="JD196">
        <v>0</v>
      </c>
      <c r="JE196">
        <v>0</v>
      </c>
      <c r="JF196">
        <v>0</v>
      </c>
      <c r="JG196">
        <v>0</v>
      </c>
      <c r="JH196">
        <v>0</v>
      </c>
      <c r="JI196">
        <v>0</v>
      </c>
      <c r="JJ196">
        <v>0</v>
      </c>
      <c r="JK196">
        <v>0</v>
      </c>
      <c r="JL196">
        <v>0</v>
      </c>
      <c r="JM196">
        <v>0</v>
      </c>
      <c r="JN196">
        <v>0</v>
      </c>
      <c r="JO196">
        <v>0</v>
      </c>
      <c r="JP196">
        <v>0</v>
      </c>
      <c r="JQ196">
        <v>0</v>
      </c>
      <c r="JR196">
        <v>0</v>
      </c>
      <c r="JS196">
        <v>0</v>
      </c>
      <c r="JT196">
        <v>0</v>
      </c>
      <c r="JU196">
        <v>0</v>
      </c>
      <c r="JV196">
        <v>0</v>
      </c>
      <c r="JW196">
        <v>0</v>
      </c>
      <c r="JX196">
        <v>0</v>
      </c>
      <c r="JY196">
        <v>0</v>
      </c>
      <c r="JZ196">
        <v>0</v>
      </c>
      <c r="KA196">
        <v>0</v>
      </c>
      <c r="KB196">
        <v>0</v>
      </c>
      <c r="KC196">
        <v>0</v>
      </c>
      <c r="KD196">
        <v>0</v>
      </c>
      <c r="KE196">
        <v>0</v>
      </c>
      <c r="KF196">
        <v>0</v>
      </c>
      <c r="KG196">
        <v>0</v>
      </c>
      <c r="KH196">
        <v>0</v>
      </c>
      <c r="KI196">
        <v>0</v>
      </c>
      <c r="KJ196">
        <v>0</v>
      </c>
      <c r="KK196">
        <v>0</v>
      </c>
      <c r="KL196">
        <v>0</v>
      </c>
      <c r="KM196">
        <v>0</v>
      </c>
      <c r="KN196">
        <v>0</v>
      </c>
      <c r="KO196">
        <v>0</v>
      </c>
      <c r="KP196">
        <v>0</v>
      </c>
      <c r="KQ196">
        <v>0</v>
      </c>
      <c r="KR196">
        <v>0</v>
      </c>
      <c r="KS196">
        <v>0</v>
      </c>
      <c r="KT196">
        <v>0</v>
      </c>
      <c r="KU196">
        <v>0</v>
      </c>
      <c r="KV196">
        <v>0</v>
      </c>
      <c r="KW196">
        <v>0</v>
      </c>
      <c r="KX196">
        <v>0</v>
      </c>
      <c r="KY196">
        <v>0</v>
      </c>
      <c r="KZ196">
        <v>0</v>
      </c>
      <c r="LA196">
        <v>0</v>
      </c>
      <c r="LB196">
        <v>0</v>
      </c>
      <c r="LC196">
        <v>0</v>
      </c>
      <c r="LD196">
        <v>0</v>
      </c>
      <c r="LE196">
        <v>0</v>
      </c>
      <c r="LF196">
        <v>0</v>
      </c>
      <c r="LG196">
        <v>0</v>
      </c>
      <c r="LH196">
        <v>0</v>
      </c>
      <c r="LI196">
        <v>1</v>
      </c>
      <c r="LJ196">
        <v>1</v>
      </c>
      <c r="LK196">
        <v>0</v>
      </c>
      <c r="LL196">
        <v>0</v>
      </c>
      <c r="LM196">
        <v>1</v>
      </c>
      <c r="LN196">
        <v>0.95</v>
      </c>
      <c r="LO196">
        <v>0</v>
      </c>
      <c r="LP196">
        <v>1</v>
      </c>
      <c r="LQ196">
        <v>0.78</v>
      </c>
      <c r="LR196">
        <v>0</v>
      </c>
      <c r="LS196">
        <v>0</v>
      </c>
      <c r="LT196">
        <v>0</v>
      </c>
    </row>
    <row r="197" spans="1:332" ht="15" customHeight="1">
      <c r="A197" t="str">
        <v>CDM AMS II.G</v>
      </c>
      <c r="B197" t="str">
        <v>AMS II.G. ver. 4</v>
      </c>
      <c r="C197">
        <v>9007</v>
      </c>
      <c r="D197" t="str">
        <v>PoA 9007 CPA2</v>
      </c>
      <c r="E197" t="str">
        <v>MR4</v>
      </c>
      <c r="F197" t="str">
        <v>Domestic (2020)</v>
      </c>
      <c r="G197">
        <v>65252</v>
      </c>
      <c r="H197" t="str">
        <v>firewood</v>
      </c>
      <c r="I197">
        <v>65252</v>
      </c>
      <c r="J197">
        <v>1.0189097609344013</v>
      </c>
      <c r="K197">
        <v>0</v>
      </c>
      <c r="L197" t="str">
        <v>cdm_imp_firewood</v>
      </c>
      <c r="M197">
        <v>1</v>
      </c>
      <c r="N197" t="str">
        <v>Sub-Saharan Africa</v>
      </c>
      <c r="O197" t="str">
        <v>Malawi</v>
      </c>
      <c r="P197" t="str">
        <v>Malawi tot</v>
      </c>
      <c r="Q197">
        <v>4.3</v>
      </c>
      <c r="R197">
        <v>0.94</v>
      </c>
      <c r="S197">
        <v>0</v>
      </c>
      <c r="T197">
        <v>0.49</v>
      </c>
      <c r="U197">
        <v>64041</v>
      </c>
      <c r="V197">
        <v>0</v>
      </c>
      <c r="W197">
        <v>153</v>
      </c>
      <c r="X197">
        <v>0</v>
      </c>
      <c r="Y197">
        <v>9798273</v>
      </c>
      <c r="Z197">
        <v>1</v>
      </c>
      <c r="AA197">
        <v>0</v>
      </c>
      <c r="AB197">
        <v>0</v>
      </c>
      <c r="AC197">
        <v>0</v>
      </c>
      <c r="AD197">
        <v>0</v>
      </c>
      <c r="AE197">
        <v>0</v>
      </c>
      <c r="AF197">
        <v>0</v>
      </c>
      <c r="AG197">
        <v>0</v>
      </c>
      <c r="AH197">
        <v>0</v>
      </c>
      <c r="AI197">
        <v>0</v>
      </c>
      <c r="AJ197">
        <v>0</v>
      </c>
      <c r="AK197">
        <v>0</v>
      </c>
      <c r="AL197">
        <v>0</v>
      </c>
      <c r="AM197">
        <v>0</v>
      </c>
      <c r="AN197">
        <v>8.92</v>
      </c>
      <c r="AO197">
        <v>0</v>
      </c>
      <c r="AP197">
        <v>0</v>
      </c>
      <c r="AQ197">
        <v>0</v>
      </c>
      <c r="AR197">
        <v>0</v>
      </c>
      <c r="AS197">
        <v>0</v>
      </c>
      <c r="AT197">
        <v>0</v>
      </c>
      <c r="AU197">
        <v>0</v>
      </c>
      <c r="AV197">
        <v>0</v>
      </c>
      <c r="AW197">
        <v>0</v>
      </c>
      <c r="AX197">
        <v>0</v>
      </c>
      <c r="AY197">
        <v>0</v>
      </c>
      <c r="AZ197">
        <v>0</v>
      </c>
      <c r="BA197">
        <v>0</v>
      </c>
      <c r="BB197">
        <v>0</v>
      </c>
      <c r="BC197">
        <v>0</v>
      </c>
      <c r="BD197">
        <v>0.1</v>
      </c>
      <c r="BE197">
        <v>0</v>
      </c>
      <c r="BF197">
        <v>0</v>
      </c>
      <c r="BG197">
        <v>0</v>
      </c>
      <c r="BH197">
        <v>0</v>
      </c>
      <c r="BI197">
        <v>0</v>
      </c>
      <c r="BJ197">
        <v>0</v>
      </c>
      <c r="BK197">
        <v>0</v>
      </c>
      <c r="BL197">
        <v>0</v>
      </c>
      <c r="BM197">
        <v>0</v>
      </c>
      <c r="BN197">
        <v>0</v>
      </c>
      <c r="BO197">
        <v>0</v>
      </c>
      <c r="BP197">
        <v>0</v>
      </c>
      <c r="BQ197">
        <v>0</v>
      </c>
      <c r="BR197">
        <v>1.4999999999999999E-2</v>
      </c>
      <c r="BS197">
        <v>0</v>
      </c>
      <c r="BT197">
        <v>0</v>
      </c>
      <c r="BU197">
        <v>0</v>
      </c>
      <c r="BV197">
        <v>0</v>
      </c>
      <c r="BW197">
        <v>0</v>
      </c>
      <c r="BX197">
        <v>81.599999999999994</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1</v>
      </c>
      <c r="FS197">
        <v>0</v>
      </c>
      <c r="FT197">
        <v>0</v>
      </c>
      <c r="FU197">
        <v>0</v>
      </c>
      <c r="FV197">
        <v>0</v>
      </c>
      <c r="FW197">
        <v>0</v>
      </c>
      <c r="FX197">
        <v>0</v>
      </c>
      <c r="FY197">
        <v>2.8272583201267829</v>
      </c>
      <c r="FZ197">
        <v>0</v>
      </c>
      <c r="GA197">
        <v>0</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v>
      </c>
      <c r="GU197">
        <v>0.3155</v>
      </c>
      <c r="GV197">
        <v>0</v>
      </c>
      <c r="GW197">
        <v>0</v>
      </c>
      <c r="GX197">
        <v>0</v>
      </c>
      <c r="GY197">
        <v>0</v>
      </c>
      <c r="GZ197">
        <v>0</v>
      </c>
      <c r="HA197">
        <v>0</v>
      </c>
      <c r="HB197">
        <v>0</v>
      </c>
      <c r="HC197">
        <v>0</v>
      </c>
      <c r="HD197">
        <v>0</v>
      </c>
      <c r="HE197">
        <v>0</v>
      </c>
      <c r="HF197">
        <v>0</v>
      </c>
      <c r="HG197">
        <v>0</v>
      </c>
      <c r="HH197">
        <v>0</v>
      </c>
      <c r="HI197">
        <v>1.4999999999999999E-2</v>
      </c>
      <c r="HJ197">
        <v>0</v>
      </c>
      <c r="HK197">
        <v>0</v>
      </c>
      <c r="HL197">
        <v>0</v>
      </c>
      <c r="HM197">
        <v>0</v>
      </c>
      <c r="HN197">
        <v>0</v>
      </c>
      <c r="HO197">
        <v>81.599999999999994</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0</v>
      </c>
      <c r="IV197">
        <v>0</v>
      </c>
      <c r="IW197">
        <v>0</v>
      </c>
      <c r="IX197">
        <v>0</v>
      </c>
      <c r="IY197">
        <v>0</v>
      </c>
      <c r="IZ197">
        <v>0</v>
      </c>
      <c r="JA197">
        <v>0</v>
      </c>
      <c r="JB197">
        <v>0</v>
      </c>
      <c r="JC197">
        <v>0</v>
      </c>
      <c r="JD197">
        <v>0</v>
      </c>
      <c r="JE197">
        <v>0</v>
      </c>
      <c r="JF197">
        <v>0</v>
      </c>
      <c r="JG197">
        <v>0</v>
      </c>
      <c r="JH197">
        <v>0</v>
      </c>
      <c r="JI197">
        <v>0</v>
      </c>
      <c r="JJ197">
        <v>0</v>
      </c>
      <c r="JK197">
        <v>0</v>
      </c>
      <c r="JL197">
        <v>0</v>
      </c>
      <c r="JM197">
        <v>0</v>
      </c>
      <c r="JN197">
        <v>0</v>
      </c>
      <c r="JO197">
        <v>0</v>
      </c>
      <c r="JP197">
        <v>0</v>
      </c>
      <c r="JQ197">
        <v>0</v>
      </c>
      <c r="JR197">
        <v>0</v>
      </c>
      <c r="JS197">
        <v>0</v>
      </c>
      <c r="JT197">
        <v>0</v>
      </c>
      <c r="JU197">
        <v>0</v>
      </c>
      <c r="JV197">
        <v>0</v>
      </c>
      <c r="JW197">
        <v>0</v>
      </c>
      <c r="JX197">
        <v>0</v>
      </c>
      <c r="JY197">
        <v>0</v>
      </c>
      <c r="JZ197">
        <v>0</v>
      </c>
      <c r="KA197">
        <v>0</v>
      </c>
      <c r="KB197">
        <v>0</v>
      </c>
      <c r="KC197">
        <v>0</v>
      </c>
      <c r="KD197">
        <v>0</v>
      </c>
      <c r="KE197">
        <v>0</v>
      </c>
      <c r="KF197">
        <v>0</v>
      </c>
      <c r="KG197">
        <v>0</v>
      </c>
      <c r="KH197">
        <v>0</v>
      </c>
      <c r="KI197">
        <v>0</v>
      </c>
      <c r="KJ197">
        <v>0</v>
      </c>
      <c r="KK197">
        <v>0</v>
      </c>
      <c r="KL197">
        <v>0</v>
      </c>
      <c r="KM197">
        <v>0</v>
      </c>
      <c r="KN197">
        <v>0</v>
      </c>
      <c r="KO197">
        <v>0</v>
      </c>
      <c r="KP197">
        <v>0</v>
      </c>
      <c r="KQ197">
        <v>0</v>
      </c>
      <c r="KR197">
        <v>0</v>
      </c>
      <c r="KS197">
        <v>0</v>
      </c>
      <c r="KT197">
        <v>0</v>
      </c>
      <c r="KU197">
        <v>0</v>
      </c>
      <c r="KV197">
        <v>0</v>
      </c>
      <c r="KW197">
        <v>0</v>
      </c>
      <c r="KX197">
        <v>0</v>
      </c>
      <c r="KY197">
        <v>0</v>
      </c>
      <c r="KZ197">
        <v>0</v>
      </c>
      <c r="LA197">
        <v>0</v>
      </c>
      <c r="LB197">
        <v>0</v>
      </c>
      <c r="LC197">
        <v>0</v>
      </c>
      <c r="LD197">
        <v>0</v>
      </c>
      <c r="LE197">
        <v>0</v>
      </c>
      <c r="LF197">
        <v>0</v>
      </c>
      <c r="LG197">
        <v>0</v>
      </c>
      <c r="LH197">
        <v>0</v>
      </c>
      <c r="LI197">
        <v>1</v>
      </c>
      <c r="LJ197">
        <v>1</v>
      </c>
      <c r="LK197">
        <v>0</v>
      </c>
      <c r="LL197">
        <v>0</v>
      </c>
      <c r="LM197">
        <v>1</v>
      </c>
      <c r="LN197">
        <v>0.95</v>
      </c>
      <c r="LO197">
        <v>0</v>
      </c>
      <c r="LP197">
        <v>1</v>
      </c>
      <c r="LQ197">
        <v>0.78</v>
      </c>
      <c r="LR197">
        <v>0</v>
      </c>
      <c r="LS197">
        <v>0</v>
      </c>
      <c r="LT197">
        <v>0</v>
      </c>
    </row>
    <row r="198" spans="1:332" ht="15" customHeight="1">
      <c r="A198" t="str">
        <v>CDM AMS II.G</v>
      </c>
      <c r="B198" t="str">
        <v>AMS II.G. ver. 4</v>
      </c>
      <c r="C198">
        <v>9007</v>
      </c>
      <c r="D198" t="str">
        <v>PoA 9007 CPA2</v>
      </c>
      <c r="E198" t="str">
        <v>MR4</v>
      </c>
      <c r="F198" t="str">
        <v>Domestic (2020)</v>
      </c>
      <c r="G198">
        <v>32338</v>
      </c>
      <c r="H198" t="str">
        <v>firewood</v>
      </c>
      <c r="I198">
        <v>32338</v>
      </c>
      <c r="J198">
        <v>1.0024489289810596</v>
      </c>
      <c r="K198">
        <v>0</v>
      </c>
      <c r="L198" t="str">
        <v>cdm_imp_firewood</v>
      </c>
      <c r="M198">
        <v>1</v>
      </c>
      <c r="N198" t="str">
        <v>Sub-Saharan Africa</v>
      </c>
      <c r="O198" t="str">
        <v>Malawi</v>
      </c>
      <c r="P198" t="str">
        <v>Malawi tot</v>
      </c>
      <c r="Q198">
        <v>4.3</v>
      </c>
      <c r="R198">
        <v>0.94</v>
      </c>
      <c r="S198">
        <v>0</v>
      </c>
      <c r="T198">
        <v>0.49</v>
      </c>
      <c r="U198">
        <v>32259</v>
      </c>
      <c r="V198">
        <v>0</v>
      </c>
      <c r="W198">
        <v>153</v>
      </c>
      <c r="X198">
        <v>0</v>
      </c>
      <c r="Y198">
        <v>4935627</v>
      </c>
      <c r="Z198">
        <v>1</v>
      </c>
      <c r="AA198">
        <v>0</v>
      </c>
      <c r="AB198">
        <v>0</v>
      </c>
      <c r="AC198">
        <v>0</v>
      </c>
      <c r="AD198">
        <v>0</v>
      </c>
      <c r="AE198">
        <v>0</v>
      </c>
      <c r="AF198">
        <v>0</v>
      </c>
      <c r="AG198">
        <v>0</v>
      </c>
      <c r="AH198">
        <v>0</v>
      </c>
      <c r="AI198">
        <v>0</v>
      </c>
      <c r="AJ198">
        <v>0</v>
      </c>
      <c r="AK198">
        <v>0</v>
      </c>
      <c r="AL198">
        <v>0</v>
      </c>
      <c r="AM198">
        <v>0</v>
      </c>
      <c r="AN198">
        <v>8.92</v>
      </c>
      <c r="AO198">
        <v>0</v>
      </c>
      <c r="AP198">
        <v>0</v>
      </c>
      <c r="AQ198">
        <v>0</v>
      </c>
      <c r="AR198">
        <v>0</v>
      </c>
      <c r="AS198">
        <v>0</v>
      </c>
      <c r="AT198">
        <v>0</v>
      </c>
      <c r="AU198">
        <v>0</v>
      </c>
      <c r="AV198">
        <v>0</v>
      </c>
      <c r="AW198">
        <v>0</v>
      </c>
      <c r="AX198">
        <v>0</v>
      </c>
      <c r="AY198">
        <v>0</v>
      </c>
      <c r="AZ198">
        <v>0</v>
      </c>
      <c r="BA198">
        <v>0</v>
      </c>
      <c r="BB198">
        <v>0</v>
      </c>
      <c r="BC198">
        <v>0</v>
      </c>
      <c r="BD198">
        <v>0.1</v>
      </c>
      <c r="BE198">
        <v>0</v>
      </c>
      <c r="BF198">
        <v>0</v>
      </c>
      <c r="BG198">
        <v>0</v>
      </c>
      <c r="BH198">
        <v>0</v>
      </c>
      <c r="BI198">
        <v>0</v>
      </c>
      <c r="BJ198">
        <v>0</v>
      </c>
      <c r="BK198">
        <v>0</v>
      </c>
      <c r="BL198">
        <v>0</v>
      </c>
      <c r="BM198">
        <v>0</v>
      </c>
      <c r="BN198">
        <v>0</v>
      </c>
      <c r="BO198">
        <v>0</v>
      </c>
      <c r="BP198">
        <v>0</v>
      </c>
      <c r="BQ198">
        <v>0</v>
      </c>
      <c r="BR198">
        <v>1.4999999999999999E-2</v>
      </c>
      <c r="BS198">
        <v>0</v>
      </c>
      <c r="BT198">
        <v>0</v>
      </c>
      <c r="BU198">
        <v>0</v>
      </c>
      <c r="BV198">
        <v>0</v>
      </c>
      <c r="BW198">
        <v>0</v>
      </c>
      <c r="BX198">
        <v>81.599999999999994</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1</v>
      </c>
      <c r="FS198">
        <v>0</v>
      </c>
      <c r="FT198">
        <v>0</v>
      </c>
      <c r="FU198">
        <v>0</v>
      </c>
      <c r="FV198">
        <v>0</v>
      </c>
      <c r="FW198">
        <v>0</v>
      </c>
      <c r="FX198">
        <v>0</v>
      </c>
      <c r="FY198">
        <v>2.9255493604460479</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0.3049</v>
      </c>
      <c r="GV198">
        <v>0</v>
      </c>
      <c r="GW198">
        <v>0</v>
      </c>
      <c r="GX198">
        <v>0</v>
      </c>
      <c r="GY198">
        <v>0</v>
      </c>
      <c r="GZ198">
        <v>0</v>
      </c>
      <c r="HA198">
        <v>0</v>
      </c>
      <c r="HB198">
        <v>0</v>
      </c>
      <c r="HC198">
        <v>0</v>
      </c>
      <c r="HD198">
        <v>0</v>
      </c>
      <c r="HE198">
        <v>0</v>
      </c>
      <c r="HF198">
        <v>0</v>
      </c>
      <c r="HG198">
        <v>0</v>
      </c>
      <c r="HH198">
        <v>0</v>
      </c>
      <c r="HI198">
        <v>1.4999999999999999E-2</v>
      </c>
      <c r="HJ198">
        <v>0</v>
      </c>
      <c r="HK198">
        <v>0</v>
      </c>
      <c r="HL198">
        <v>0</v>
      </c>
      <c r="HM198">
        <v>0</v>
      </c>
      <c r="HN198">
        <v>0</v>
      </c>
      <c r="HO198">
        <v>81.599999999999994</v>
      </c>
      <c r="HP198">
        <v>0</v>
      </c>
      <c r="HQ198">
        <v>0</v>
      </c>
      <c r="HR198">
        <v>0</v>
      </c>
      <c r="HS198">
        <v>0</v>
      </c>
      <c r="HT198">
        <v>0</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0</v>
      </c>
      <c r="IS198">
        <v>0</v>
      </c>
      <c r="IT198">
        <v>0</v>
      </c>
      <c r="IU198">
        <v>0</v>
      </c>
      <c r="IV198">
        <v>0</v>
      </c>
      <c r="IW198">
        <v>0</v>
      </c>
      <c r="IX198">
        <v>0</v>
      </c>
      <c r="IY198">
        <v>0</v>
      </c>
      <c r="IZ198">
        <v>0</v>
      </c>
      <c r="JA198">
        <v>0</v>
      </c>
      <c r="JB198">
        <v>0</v>
      </c>
      <c r="JC198">
        <v>0</v>
      </c>
      <c r="JD198">
        <v>0</v>
      </c>
      <c r="JE198">
        <v>0</v>
      </c>
      <c r="JF198">
        <v>0</v>
      </c>
      <c r="JG198">
        <v>0</v>
      </c>
      <c r="JH198">
        <v>0</v>
      </c>
      <c r="JI198">
        <v>0</v>
      </c>
      <c r="JJ198">
        <v>0</v>
      </c>
      <c r="JK198">
        <v>0</v>
      </c>
      <c r="JL198">
        <v>0</v>
      </c>
      <c r="JM198">
        <v>0</v>
      </c>
      <c r="JN198">
        <v>0</v>
      </c>
      <c r="JO198">
        <v>0</v>
      </c>
      <c r="JP198">
        <v>0</v>
      </c>
      <c r="JQ198">
        <v>0</v>
      </c>
      <c r="JR198">
        <v>0</v>
      </c>
      <c r="JS198">
        <v>0</v>
      </c>
      <c r="JT198">
        <v>0</v>
      </c>
      <c r="JU198">
        <v>0</v>
      </c>
      <c r="JV198">
        <v>0</v>
      </c>
      <c r="JW198">
        <v>0</v>
      </c>
      <c r="JX198">
        <v>0</v>
      </c>
      <c r="JY198">
        <v>0</v>
      </c>
      <c r="JZ198">
        <v>0</v>
      </c>
      <c r="KA198">
        <v>0</v>
      </c>
      <c r="KB198">
        <v>0</v>
      </c>
      <c r="KC198">
        <v>0</v>
      </c>
      <c r="KD198">
        <v>0</v>
      </c>
      <c r="KE198">
        <v>0</v>
      </c>
      <c r="KF198">
        <v>0</v>
      </c>
      <c r="KG198">
        <v>0</v>
      </c>
      <c r="KH198">
        <v>0</v>
      </c>
      <c r="KI198">
        <v>0</v>
      </c>
      <c r="KJ198">
        <v>0</v>
      </c>
      <c r="KK198">
        <v>0</v>
      </c>
      <c r="KL198">
        <v>0</v>
      </c>
      <c r="KM198">
        <v>0</v>
      </c>
      <c r="KN198">
        <v>0</v>
      </c>
      <c r="KO198">
        <v>0</v>
      </c>
      <c r="KP198">
        <v>0</v>
      </c>
      <c r="KQ198">
        <v>0</v>
      </c>
      <c r="KR198">
        <v>0</v>
      </c>
      <c r="KS198">
        <v>0</v>
      </c>
      <c r="KT198">
        <v>0</v>
      </c>
      <c r="KU198">
        <v>0</v>
      </c>
      <c r="KV198">
        <v>0</v>
      </c>
      <c r="KW198">
        <v>0</v>
      </c>
      <c r="KX198">
        <v>0</v>
      </c>
      <c r="KY198">
        <v>0</v>
      </c>
      <c r="KZ198">
        <v>0</v>
      </c>
      <c r="LA198">
        <v>0</v>
      </c>
      <c r="LB198">
        <v>0</v>
      </c>
      <c r="LC198">
        <v>0</v>
      </c>
      <c r="LD198">
        <v>0</v>
      </c>
      <c r="LE198">
        <v>0</v>
      </c>
      <c r="LF198">
        <v>0</v>
      </c>
      <c r="LG198">
        <v>0</v>
      </c>
      <c r="LH198">
        <v>0</v>
      </c>
      <c r="LI198">
        <v>1</v>
      </c>
      <c r="LJ198">
        <v>1</v>
      </c>
      <c r="LK198">
        <v>0</v>
      </c>
      <c r="LL198">
        <v>0</v>
      </c>
      <c r="LM198">
        <v>1</v>
      </c>
      <c r="LN198">
        <v>0.95</v>
      </c>
      <c r="LO198">
        <v>0</v>
      </c>
      <c r="LP198">
        <v>1</v>
      </c>
      <c r="LQ198">
        <v>0.78</v>
      </c>
      <c r="LR198">
        <v>0</v>
      </c>
      <c r="LS198">
        <v>0</v>
      </c>
      <c r="LT198">
        <v>0</v>
      </c>
    </row>
    <row r="199" spans="1:332" ht="15" customHeight="1">
      <c r="A199" t="str">
        <v>CDM AMS II.G</v>
      </c>
      <c r="B199" t="str">
        <v>AMS-II.G. ver. 3</v>
      </c>
      <c r="C199">
        <v>6864</v>
      </c>
      <c r="D199" t="str">
        <v>PoA 6864 CPA4</v>
      </c>
      <c r="E199" t="str">
        <v>MR1</v>
      </c>
      <c r="F199" t="str">
        <v>Domestic (2019)</v>
      </c>
      <c r="G199">
        <v>1025</v>
      </c>
      <c r="H199" t="str">
        <v>firewood</v>
      </c>
      <c r="I199">
        <v>1025</v>
      </c>
      <c r="J199">
        <v>0.21327507282563463</v>
      </c>
      <c r="K199">
        <v>0</v>
      </c>
      <c r="L199" t="str">
        <v>cdm_imp_firewood</v>
      </c>
      <c r="M199">
        <v>1</v>
      </c>
      <c r="N199" t="str">
        <v>Sub-Saharan Africa</v>
      </c>
      <c r="O199" t="str">
        <v>Zambia</v>
      </c>
      <c r="P199" t="str">
        <v>Zambia tot</v>
      </c>
      <c r="Q199">
        <v>5.0999999999999996</v>
      </c>
      <c r="R199">
        <v>0.81</v>
      </c>
      <c r="S199">
        <v>0</v>
      </c>
      <c r="T199">
        <v>0.38</v>
      </c>
      <c r="U199">
        <v>4806</v>
      </c>
      <c r="V199">
        <v>0</v>
      </c>
      <c r="W199">
        <v>114</v>
      </c>
      <c r="X199">
        <v>0</v>
      </c>
      <c r="Y199">
        <v>547884</v>
      </c>
      <c r="Z199">
        <v>1</v>
      </c>
      <c r="AA199">
        <v>0</v>
      </c>
      <c r="AB199">
        <v>0</v>
      </c>
      <c r="AC199">
        <v>0</v>
      </c>
      <c r="AD199">
        <v>0</v>
      </c>
      <c r="AE199">
        <v>0</v>
      </c>
      <c r="AF199">
        <v>0</v>
      </c>
      <c r="AG199">
        <v>0</v>
      </c>
      <c r="AH199">
        <v>0</v>
      </c>
      <c r="AI199">
        <v>0</v>
      </c>
      <c r="AJ199">
        <v>0</v>
      </c>
      <c r="AK199">
        <v>0</v>
      </c>
      <c r="AL199">
        <v>0</v>
      </c>
      <c r="AM199">
        <v>0</v>
      </c>
      <c r="AN199">
        <v>6.2657534246575342</v>
      </c>
      <c r="AO199">
        <v>0</v>
      </c>
      <c r="AP199">
        <v>0</v>
      </c>
      <c r="AQ199">
        <v>0</v>
      </c>
      <c r="AR199">
        <v>0</v>
      </c>
      <c r="AS199">
        <v>0</v>
      </c>
      <c r="AT199">
        <v>0</v>
      </c>
      <c r="AU199">
        <v>0</v>
      </c>
      <c r="AV199">
        <v>0</v>
      </c>
      <c r="AW199">
        <v>0</v>
      </c>
      <c r="AX199">
        <v>0</v>
      </c>
      <c r="AY199">
        <v>0</v>
      </c>
      <c r="AZ199">
        <v>0</v>
      </c>
      <c r="BA199">
        <v>0</v>
      </c>
      <c r="BB199">
        <v>0</v>
      </c>
      <c r="BC199">
        <v>0</v>
      </c>
      <c r="BD199">
        <v>0.1</v>
      </c>
      <c r="BE199">
        <v>0</v>
      </c>
      <c r="BF199">
        <v>0</v>
      </c>
      <c r="BG199">
        <v>0</v>
      </c>
      <c r="BH199">
        <v>0</v>
      </c>
      <c r="BI199">
        <v>0</v>
      </c>
      <c r="BJ199">
        <v>0</v>
      </c>
      <c r="BK199">
        <v>0</v>
      </c>
      <c r="BL199">
        <v>0</v>
      </c>
      <c r="BM199">
        <v>0</v>
      </c>
      <c r="BN199">
        <v>0</v>
      </c>
      <c r="BO199">
        <v>0</v>
      </c>
      <c r="BP199">
        <v>0</v>
      </c>
      <c r="BQ199">
        <v>0</v>
      </c>
      <c r="BR199">
        <v>1.4999999999999999E-2</v>
      </c>
      <c r="BS199">
        <v>0</v>
      </c>
      <c r="BT199">
        <v>0</v>
      </c>
      <c r="BU199">
        <v>0</v>
      </c>
      <c r="BV199">
        <v>0</v>
      </c>
      <c r="BW199">
        <v>0</v>
      </c>
      <c r="BX199">
        <v>81.599999999999994</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1</v>
      </c>
      <c r="FS199">
        <v>0</v>
      </c>
      <c r="FT199">
        <v>0</v>
      </c>
      <c r="FU199">
        <v>0</v>
      </c>
      <c r="FV199">
        <v>0</v>
      </c>
      <c r="FW199">
        <v>0</v>
      </c>
      <c r="FX199">
        <v>0</v>
      </c>
      <c r="FY199">
        <v>1.4986301369863011</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v>
      </c>
      <c r="GU199">
        <v>0.41799999999999998</v>
      </c>
      <c r="GV199">
        <v>0</v>
      </c>
      <c r="GW199">
        <v>0</v>
      </c>
      <c r="GX199">
        <v>0</v>
      </c>
      <c r="GY199">
        <v>0</v>
      </c>
      <c r="GZ199">
        <v>0</v>
      </c>
      <c r="HA199">
        <v>0</v>
      </c>
      <c r="HB199">
        <v>0</v>
      </c>
      <c r="HC199">
        <v>0</v>
      </c>
      <c r="HD199">
        <v>0</v>
      </c>
      <c r="HE199">
        <v>0</v>
      </c>
      <c r="HF199">
        <v>0</v>
      </c>
      <c r="HG199">
        <v>0</v>
      </c>
      <c r="HH199">
        <v>0</v>
      </c>
      <c r="HI199">
        <v>1.4999999999999999E-2</v>
      </c>
      <c r="HJ199">
        <v>0</v>
      </c>
      <c r="HK199">
        <v>0</v>
      </c>
      <c r="HL199">
        <v>0</v>
      </c>
      <c r="HM199">
        <v>0</v>
      </c>
      <c r="HN199">
        <v>0</v>
      </c>
      <c r="HO199">
        <v>81.599999999999994</v>
      </c>
      <c r="HP199">
        <v>0</v>
      </c>
      <c r="HQ199">
        <v>0</v>
      </c>
      <c r="HR199">
        <v>0</v>
      </c>
      <c r="HS199">
        <v>0</v>
      </c>
      <c r="HT199">
        <v>0</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0</v>
      </c>
      <c r="JB199">
        <v>0</v>
      </c>
      <c r="JC199">
        <v>0</v>
      </c>
      <c r="JD199">
        <v>0</v>
      </c>
      <c r="JE199">
        <v>0</v>
      </c>
      <c r="JF199">
        <v>0</v>
      </c>
      <c r="JG199">
        <v>0</v>
      </c>
      <c r="JH199">
        <v>0</v>
      </c>
      <c r="JI199">
        <v>0</v>
      </c>
      <c r="JJ199">
        <v>0</v>
      </c>
      <c r="JK199">
        <v>0</v>
      </c>
      <c r="JL199">
        <v>0</v>
      </c>
      <c r="JM199">
        <v>0</v>
      </c>
      <c r="JN199">
        <v>0</v>
      </c>
      <c r="JO199">
        <v>0</v>
      </c>
      <c r="JP199">
        <v>0</v>
      </c>
      <c r="JQ199">
        <v>0</v>
      </c>
      <c r="JR199">
        <v>0</v>
      </c>
      <c r="JS199">
        <v>0</v>
      </c>
      <c r="JT199">
        <v>0</v>
      </c>
      <c r="JU199">
        <v>0</v>
      </c>
      <c r="JV199">
        <v>0</v>
      </c>
      <c r="JW199">
        <v>0</v>
      </c>
      <c r="JX199">
        <v>0</v>
      </c>
      <c r="JY199">
        <v>0</v>
      </c>
      <c r="JZ199">
        <v>0</v>
      </c>
      <c r="KA199">
        <v>0</v>
      </c>
      <c r="KB199">
        <v>0</v>
      </c>
      <c r="KC199">
        <v>0</v>
      </c>
      <c r="KD199">
        <v>0</v>
      </c>
      <c r="KE199">
        <v>0</v>
      </c>
      <c r="KF199">
        <v>0</v>
      </c>
      <c r="KG199">
        <v>0</v>
      </c>
      <c r="KH199">
        <v>0</v>
      </c>
      <c r="KI199">
        <v>0</v>
      </c>
      <c r="KJ199">
        <v>0</v>
      </c>
      <c r="KK199">
        <v>0</v>
      </c>
      <c r="KL199">
        <v>0</v>
      </c>
      <c r="KM199">
        <v>0</v>
      </c>
      <c r="KN199">
        <v>0</v>
      </c>
      <c r="KO199">
        <v>0</v>
      </c>
      <c r="KP199">
        <v>0</v>
      </c>
      <c r="KQ199">
        <v>0</v>
      </c>
      <c r="KR199">
        <v>0</v>
      </c>
      <c r="KS199">
        <v>0</v>
      </c>
      <c r="KT199">
        <v>0</v>
      </c>
      <c r="KU199">
        <v>0</v>
      </c>
      <c r="KV199">
        <v>0</v>
      </c>
      <c r="KW199">
        <v>0</v>
      </c>
      <c r="KX199">
        <v>0</v>
      </c>
      <c r="KY199">
        <v>0</v>
      </c>
      <c r="KZ199">
        <v>0</v>
      </c>
      <c r="LA199">
        <v>0</v>
      </c>
      <c r="LB199">
        <v>0</v>
      </c>
      <c r="LC199">
        <v>0</v>
      </c>
      <c r="LD199">
        <v>0</v>
      </c>
      <c r="LE199">
        <v>0</v>
      </c>
      <c r="LF199">
        <v>0</v>
      </c>
      <c r="LG199">
        <v>0</v>
      </c>
      <c r="LH199">
        <v>0</v>
      </c>
      <c r="LI199">
        <v>1</v>
      </c>
      <c r="LJ199">
        <v>0.41704995948047396</v>
      </c>
      <c r="LK199">
        <v>0</v>
      </c>
      <c r="LL199">
        <v>0</v>
      </c>
      <c r="LM199">
        <v>1</v>
      </c>
      <c r="LN199">
        <v>0.95</v>
      </c>
      <c r="LO199">
        <v>0</v>
      </c>
      <c r="LP199">
        <v>1</v>
      </c>
      <c r="LQ199">
        <v>0.78</v>
      </c>
      <c r="LR199">
        <v>0</v>
      </c>
      <c r="LS199">
        <v>0</v>
      </c>
      <c r="LT199">
        <v>0</v>
      </c>
    </row>
    <row r="200" spans="1:332" ht="15" customHeight="1">
      <c r="A200" t="str">
        <v>CDM AMS II.G</v>
      </c>
      <c r="B200" t="str">
        <v>AMS-II.G. ver. 3</v>
      </c>
      <c r="C200">
        <v>6864</v>
      </c>
      <c r="D200" t="str">
        <v>PoA 6864 CPA5</v>
      </c>
      <c r="E200" t="str">
        <v>MR2</v>
      </c>
      <c r="F200" t="str">
        <v>Domestic (2020)</v>
      </c>
      <c r="G200">
        <v>4874</v>
      </c>
      <c r="H200" t="str">
        <v>firewood</v>
      </c>
      <c r="I200">
        <v>4874</v>
      </c>
      <c r="J200">
        <v>0.28574778683238555</v>
      </c>
      <c r="K200">
        <v>0</v>
      </c>
      <c r="L200" t="str">
        <v>cdm_imp_firewood</v>
      </c>
      <c r="M200">
        <v>1</v>
      </c>
      <c r="N200" t="str">
        <v>Sub-Saharan Africa</v>
      </c>
      <c r="O200" t="str">
        <v>Zambia</v>
      </c>
      <c r="P200" t="str">
        <v>Zambia tot</v>
      </c>
      <c r="Q200">
        <v>5.0999999999999996</v>
      </c>
      <c r="R200">
        <v>0.81</v>
      </c>
      <c r="S200">
        <v>0</v>
      </c>
      <c r="T200">
        <v>0.38</v>
      </c>
      <c r="U200">
        <v>17057</v>
      </c>
      <c r="V200">
        <v>0</v>
      </c>
      <c r="W200">
        <v>151</v>
      </c>
      <c r="X200">
        <v>0</v>
      </c>
      <c r="Y200">
        <v>2575607</v>
      </c>
      <c r="Z200">
        <v>1</v>
      </c>
      <c r="AA200">
        <v>0</v>
      </c>
      <c r="AB200">
        <v>0</v>
      </c>
      <c r="AC200">
        <v>0</v>
      </c>
      <c r="AD200">
        <v>0</v>
      </c>
      <c r="AE200">
        <v>0</v>
      </c>
      <c r="AF200">
        <v>0</v>
      </c>
      <c r="AG200">
        <v>0</v>
      </c>
      <c r="AH200">
        <v>0</v>
      </c>
      <c r="AI200">
        <v>0</v>
      </c>
      <c r="AJ200">
        <v>0</v>
      </c>
      <c r="AK200">
        <v>0</v>
      </c>
      <c r="AL200">
        <v>0</v>
      </c>
      <c r="AM200">
        <v>0</v>
      </c>
      <c r="AN200">
        <v>11.095890410958905</v>
      </c>
      <c r="AO200">
        <v>0</v>
      </c>
      <c r="AP200">
        <v>0</v>
      </c>
      <c r="AQ200">
        <v>0</v>
      </c>
      <c r="AR200">
        <v>0</v>
      </c>
      <c r="AS200">
        <v>0</v>
      </c>
      <c r="AT200">
        <v>0</v>
      </c>
      <c r="AU200">
        <v>0</v>
      </c>
      <c r="AV200">
        <v>0</v>
      </c>
      <c r="AW200">
        <v>0</v>
      </c>
      <c r="AX200">
        <v>0</v>
      </c>
      <c r="AY200">
        <v>0</v>
      </c>
      <c r="AZ200">
        <v>0</v>
      </c>
      <c r="BA200">
        <v>0</v>
      </c>
      <c r="BB200">
        <v>0</v>
      </c>
      <c r="BC200">
        <v>0</v>
      </c>
      <c r="BD200">
        <v>0.1</v>
      </c>
      <c r="BE200">
        <v>0</v>
      </c>
      <c r="BF200">
        <v>0</v>
      </c>
      <c r="BG200">
        <v>0</v>
      </c>
      <c r="BH200">
        <v>0</v>
      </c>
      <c r="BI200">
        <v>0</v>
      </c>
      <c r="BJ200">
        <v>0</v>
      </c>
      <c r="BK200">
        <v>0</v>
      </c>
      <c r="BL200">
        <v>0</v>
      </c>
      <c r="BM200">
        <v>0</v>
      </c>
      <c r="BN200">
        <v>0</v>
      </c>
      <c r="BO200">
        <v>0</v>
      </c>
      <c r="BP200">
        <v>0</v>
      </c>
      <c r="BQ200">
        <v>0</v>
      </c>
      <c r="BR200">
        <v>1.4999999999999999E-2</v>
      </c>
      <c r="BS200">
        <v>0</v>
      </c>
      <c r="BT200">
        <v>0</v>
      </c>
      <c r="BU200">
        <v>0</v>
      </c>
      <c r="BV200">
        <v>0</v>
      </c>
      <c r="BW200">
        <v>0</v>
      </c>
      <c r="BX200">
        <v>81.599999999999994</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1</v>
      </c>
      <c r="FS200">
        <v>0</v>
      </c>
      <c r="FT200">
        <v>0</v>
      </c>
      <c r="FU200">
        <v>0</v>
      </c>
      <c r="FV200">
        <v>0</v>
      </c>
      <c r="FW200">
        <v>0</v>
      </c>
      <c r="FX200">
        <v>0</v>
      </c>
      <c r="FY200">
        <v>3.4246575342465753</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0.32519999999999999</v>
      </c>
      <c r="GV200">
        <v>0</v>
      </c>
      <c r="GW200">
        <v>0</v>
      </c>
      <c r="GX200">
        <v>0</v>
      </c>
      <c r="GY200">
        <v>0</v>
      </c>
      <c r="GZ200">
        <v>0</v>
      </c>
      <c r="HA200">
        <v>0</v>
      </c>
      <c r="HB200">
        <v>0</v>
      </c>
      <c r="HC200">
        <v>0</v>
      </c>
      <c r="HD200">
        <v>0</v>
      </c>
      <c r="HE200">
        <v>0</v>
      </c>
      <c r="HF200">
        <v>0</v>
      </c>
      <c r="HG200">
        <v>0</v>
      </c>
      <c r="HH200">
        <v>0</v>
      </c>
      <c r="HI200">
        <v>1.4999999999999999E-2</v>
      </c>
      <c r="HJ200">
        <v>0</v>
      </c>
      <c r="HK200">
        <v>0</v>
      </c>
      <c r="HL200">
        <v>0</v>
      </c>
      <c r="HM200">
        <v>0</v>
      </c>
      <c r="HN200">
        <v>0</v>
      </c>
      <c r="HO200">
        <v>81.599999999999994</v>
      </c>
      <c r="HP200">
        <v>0</v>
      </c>
      <c r="HQ200">
        <v>0</v>
      </c>
      <c r="HR200">
        <v>0</v>
      </c>
      <c r="HS200">
        <v>0</v>
      </c>
      <c r="HT200">
        <v>0</v>
      </c>
      <c r="HU200">
        <v>0</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0</v>
      </c>
      <c r="IV200">
        <v>0</v>
      </c>
      <c r="IW200">
        <v>0</v>
      </c>
      <c r="IX200">
        <v>0</v>
      </c>
      <c r="IY200">
        <v>0</v>
      </c>
      <c r="IZ200">
        <v>0</v>
      </c>
      <c r="JA200">
        <v>0</v>
      </c>
      <c r="JB200">
        <v>0</v>
      </c>
      <c r="JC200">
        <v>0</v>
      </c>
      <c r="JD200">
        <v>0</v>
      </c>
      <c r="JE200">
        <v>0</v>
      </c>
      <c r="JF200">
        <v>0</v>
      </c>
      <c r="JG200">
        <v>0</v>
      </c>
      <c r="JH200">
        <v>0</v>
      </c>
      <c r="JI200">
        <v>0</v>
      </c>
      <c r="JJ200">
        <v>0</v>
      </c>
      <c r="JK200">
        <v>0</v>
      </c>
      <c r="JL200">
        <v>0</v>
      </c>
      <c r="JM200">
        <v>0</v>
      </c>
      <c r="JN200">
        <v>0</v>
      </c>
      <c r="JO200">
        <v>0</v>
      </c>
      <c r="JP200">
        <v>0</v>
      </c>
      <c r="JQ200">
        <v>0</v>
      </c>
      <c r="JR200">
        <v>0</v>
      </c>
      <c r="JS200">
        <v>0</v>
      </c>
      <c r="JT200">
        <v>0</v>
      </c>
      <c r="JU200">
        <v>0</v>
      </c>
      <c r="JV200">
        <v>0</v>
      </c>
      <c r="JW200">
        <v>0</v>
      </c>
      <c r="JX200">
        <v>0</v>
      </c>
      <c r="JY200">
        <v>0</v>
      </c>
      <c r="JZ200">
        <v>0</v>
      </c>
      <c r="KA200">
        <v>0</v>
      </c>
      <c r="KB200">
        <v>0</v>
      </c>
      <c r="KC200">
        <v>0</v>
      </c>
      <c r="KD200">
        <v>0</v>
      </c>
      <c r="KE200">
        <v>0</v>
      </c>
      <c r="KF200">
        <v>0</v>
      </c>
      <c r="KG200">
        <v>0</v>
      </c>
      <c r="KH200">
        <v>0</v>
      </c>
      <c r="KI200">
        <v>0</v>
      </c>
      <c r="KJ200">
        <v>0</v>
      </c>
      <c r="KK200">
        <v>0</v>
      </c>
      <c r="KL200">
        <v>0</v>
      </c>
      <c r="KM200">
        <v>0</v>
      </c>
      <c r="KN200">
        <v>0</v>
      </c>
      <c r="KO200">
        <v>0</v>
      </c>
      <c r="KP200">
        <v>0</v>
      </c>
      <c r="KQ200">
        <v>0</v>
      </c>
      <c r="KR200">
        <v>0</v>
      </c>
      <c r="KS200">
        <v>0</v>
      </c>
      <c r="KT200">
        <v>0</v>
      </c>
      <c r="KU200">
        <v>0</v>
      </c>
      <c r="KV200">
        <v>0</v>
      </c>
      <c r="KW200">
        <v>0</v>
      </c>
      <c r="KX200">
        <v>0</v>
      </c>
      <c r="KY200">
        <v>0</v>
      </c>
      <c r="KZ200">
        <v>0</v>
      </c>
      <c r="LA200">
        <v>0</v>
      </c>
      <c r="LB200">
        <v>0</v>
      </c>
      <c r="LC200">
        <v>0</v>
      </c>
      <c r="LD200">
        <v>0</v>
      </c>
      <c r="LE200">
        <v>0</v>
      </c>
      <c r="LF200">
        <v>0</v>
      </c>
      <c r="LG200">
        <v>0</v>
      </c>
      <c r="LH200">
        <v>0</v>
      </c>
      <c r="LI200">
        <v>1</v>
      </c>
      <c r="LJ200">
        <v>0.26177207935838037</v>
      </c>
      <c r="LK200">
        <v>0</v>
      </c>
      <c r="LL200">
        <v>0</v>
      </c>
      <c r="LM200">
        <v>1</v>
      </c>
      <c r="LN200">
        <v>0.95</v>
      </c>
      <c r="LO200">
        <v>0</v>
      </c>
      <c r="LP200">
        <v>1</v>
      </c>
      <c r="LQ200">
        <v>0.78</v>
      </c>
      <c r="LR200">
        <v>0</v>
      </c>
      <c r="LS200">
        <v>0</v>
      </c>
      <c r="LT200">
        <v>0</v>
      </c>
    </row>
    <row r="201" spans="1:332" ht="15" customHeight="1">
      <c r="A201" t="str">
        <v>CDM AMS II.G</v>
      </c>
      <c r="B201" t="str">
        <v>AMS-II.G. ver. 3</v>
      </c>
      <c r="C201">
        <v>6864</v>
      </c>
      <c r="D201" t="str">
        <v>PoA 6864 CPA4</v>
      </c>
      <c r="E201" t="str">
        <v>MR2</v>
      </c>
      <c r="F201" t="str">
        <v>Domestic (2020)</v>
      </c>
      <c r="G201">
        <v>4889</v>
      </c>
      <c r="H201" t="str">
        <v>firewood</v>
      </c>
      <c r="I201">
        <v>4889</v>
      </c>
      <c r="J201">
        <v>0.9778</v>
      </c>
      <c r="K201">
        <v>0</v>
      </c>
      <c r="L201" t="str">
        <v>cdm_imp_firewood</v>
      </c>
      <c r="M201">
        <v>1</v>
      </c>
      <c r="N201" t="str">
        <v>Sub-Saharan Africa</v>
      </c>
      <c r="O201" t="str">
        <v>Zambia</v>
      </c>
      <c r="P201" t="str">
        <v>Zambia tot</v>
      </c>
      <c r="Q201">
        <v>5.0999999999999996</v>
      </c>
      <c r="R201">
        <v>0.81</v>
      </c>
      <c r="S201">
        <v>0</v>
      </c>
      <c r="T201">
        <v>0.38</v>
      </c>
      <c r="U201">
        <v>5000</v>
      </c>
      <c r="V201">
        <v>0</v>
      </c>
      <c r="W201">
        <v>151</v>
      </c>
      <c r="X201">
        <v>0</v>
      </c>
      <c r="Y201">
        <v>755000</v>
      </c>
      <c r="Z201">
        <v>1</v>
      </c>
      <c r="AA201">
        <v>0</v>
      </c>
      <c r="AB201">
        <v>0</v>
      </c>
      <c r="AC201">
        <v>0</v>
      </c>
      <c r="AD201">
        <v>0</v>
      </c>
      <c r="AE201">
        <v>0</v>
      </c>
      <c r="AF201">
        <v>0</v>
      </c>
      <c r="AG201">
        <v>0</v>
      </c>
      <c r="AH201">
        <v>0</v>
      </c>
      <c r="AI201">
        <v>0</v>
      </c>
      <c r="AJ201">
        <v>0</v>
      </c>
      <c r="AK201">
        <v>0</v>
      </c>
      <c r="AL201">
        <v>0</v>
      </c>
      <c r="AM201">
        <v>0</v>
      </c>
      <c r="AN201">
        <v>9.1205479452054803</v>
      </c>
      <c r="AO201">
        <v>0</v>
      </c>
      <c r="AP201">
        <v>0</v>
      </c>
      <c r="AQ201">
        <v>0</v>
      </c>
      <c r="AR201">
        <v>0</v>
      </c>
      <c r="AS201">
        <v>0</v>
      </c>
      <c r="AT201">
        <v>0</v>
      </c>
      <c r="AU201">
        <v>0</v>
      </c>
      <c r="AV201">
        <v>0</v>
      </c>
      <c r="AW201">
        <v>0</v>
      </c>
      <c r="AX201">
        <v>0</v>
      </c>
      <c r="AY201">
        <v>0</v>
      </c>
      <c r="AZ201">
        <v>0</v>
      </c>
      <c r="BA201">
        <v>0</v>
      </c>
      <c r="BB201">
        <v>0</v>
      </c>
      <c r="BC201">
        <v>0</v>
      </c>
      <c r="BD201">
        <v>0.1</v>
      </c>
      <c r="BE201">
        <v>0</v>
      </c>
      <c r="BF201">
        <v>0</v>
      </c>
      <c r="BG201">
        <v>0</v>
      </c>
      <c r="BH201">
        <v>0</v>
      </c>
      <c r="BI201">
        <v>0</v>
      </c>
      <c r="BJ201">
        <v>0</v>
      </c>
      <c r="BK201">
        <v>0</v>
      </c>
      <c r="BL201">
        <v>0</v>
      </c>
      <c r="BM201">
        <v>0</v>
      </c>
      <c r="BN201">
        <v>0</v>
      </c>
      <c r="BO201">
        <v>0</v>
      </c>
      <c r="BP201">
        <v>0</v>
      </c>
      <c r="BQ201">
        <v>0</v>
      </c>
      <c r="BR201">
        <v>1.4999999999999999E-2</v>
      </c>
      <c r="BS201">
        <v>0</v>
      </c>
      <c r="BT201">
        <v>0</v>
      </c>
      <c r="BU201">
        <v>0</v>
      </c>
      <c r="BV201">
        <v>0</v>
      </c>
      <c r="BW201">
        <v>0</v>
      </c>
      <c r="BX201">
        <v>81.599999999999994</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1</v>
      </c>
      <c r="FS201">
        <v>0</v>
      </c>
      <c r="FT201">
        <v>0</v>
      </c>
      <c r="FU201">
        <v>0</v>
      </c>
      <c r="FV201">
        <v>0</v>
      </c>
      <c r="FW201">
        <v>0</v>
      </c>
      <c r="FX201">
        <v>0</v>
      </c>
      <c r="FY201">
        <v>2.1890410958904121</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0.41799999999999998</v>
      </c>
      <c r="GV201">
        <v>0</v>
      </c>
      <c r="GW201">
        <v>0</v>
      </c>
      <c r="GX201">
        <v>0</v>
      </c>
      <c r="GY201">
        <v>0</v>
      </c>
      <c r="GZ201">
        <v>0</v>
      </c>
      <c r="HA201">
        <v>0</v>
      </c>
      <c r="HB201">
        <v>0</v>
      </c>
      <c r="HC201">
        <v>0</v>
      </c>
      <c r="HD201">
        <v>0</v>
      </c>
      <c r="HE201">
        <v>0</v>
      </c>
      <c r="HF201">
        <v>0</v>
      </c>
      <c r="HG201">
        <v>0</v>
      </c>
      <c r="HH201">
        <v>0</v>
      </c>
      <c r="HI201">
        <v>1.4999999999999999E-2</v>
      </c>
      <c r="HJ201">
        <v>0</v>
      </c>
      <c r="HK201">
        <v>0</v>
      </c>
      <c r="HL201">
        <v>0</v>
      </c>
      <c r="HM201">
        <v>0</v>
      </c>
      <c r="HN201">
        <v>0</v>
      </c>
      <c r="HO201">
        <v>81.599999999999994</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1</v>
      </c>
      <c r="LJ201">
        <v>0.99095496688741724</v>
      </c>
      <c r="LK201">
        <v>0</v>
      </c>
      <c r="LL201">
        <v>0</v>
      </c>
      <c r="LM201">
        <v>1</v>
      </c>
      <c r="LN201">
        <v>0.95</v>
      </c>
      <c r="LO201">
        <v>0</v>
      </c>
      <c r="LP201">
        <v>1</v>
      </c>
      <c r="LQ201">
        <v>0.78</v>
      </c>
      <c r="LR201">
        <v>0</v>
      </c>
      <c r="LS201">
        <v>0</v>
      </c>
      <c r="LT201">
        <v>0</v>
      </c>
    </row>
    <row r="202" spans="1:332" ht="15" customHeight="1">
      <c r="A202" t="str">
        <v>CDM AMS II.G</v>
      </c>
      <c r="B202" t="str">
        <v>AMS-II.G. ver. 3</v>
      </c>
      <c r="C202">
        <v>6864</v>
      </c>
      <c r="D202" t="str">
        <v>PoA 6864 CPA6</v>
      </c>
      <c r="E202" t="str">
        <v>MR3</v>
      </c>
      <c r="F202" t="str">
        <v>Domestic (2020)</v>
      </c>
      <c r="G202">
        <v>29267</v>
      </c>
      <c r="H202" t="str">
        <v>firewood</v>
      </c>
      <c r="I202">
        <v>29267</v>
      </c>
      <c r="J202">
        <v>0.6937280743339338</v>
      </c>
      <c r="K202">
        <v>0</v>
      </c>
      <c r="L202" t="str">
        <v>cdm_imp_firewood</v>
      </c>
      <c r="M202">
        <v>1</v>
      </c>
      <c r="N202" t="str">
        <v>Sub-Saharan Africa</v>
      </c>
      <c r="O202" t="str">
        <v>Zambia</v>
      </c>
      <c r="P202" t="str">
        <v>Zambia tot</v>
      </c>
      <c r="Q202">
        <v>5.0999999999999996</v>
      </c>
      <c r="R202">
        <v>0.88</v>
      </c>
      <c r="S202">
        <v>0</v>
      </c>
      <c r="T202">
        <v>0.38</v>
      </c>
      <c r="U202">
        <v>42188</v>
      </c>
      <c r="V202">
        <v>0</v>
      </c>
      <c r="W202">
        <v>183</v>
      </c>
      <c r="X202">
        <v>0</v>
      </c>
      <c r="Y202">
        <v>7720404</v>
      </c>
      <c r="Z202">
        <v>1</v>
      </c>
      <c r="AA202">
        <v>0</v>
      </c>
      <c r="AB202">
        <v>0</v>
      </c>
      <c r="AC202">
        <v>0</v>
      </c>
      <c r="AD202">
        <v>0</v>
      </c>
      <c r="AE202">
        <v>0</v>
      </c>
      <c r="AF202">
        <v>0</v>
      </c>
      <c r="AG202">
        <v>0</v>
      </c>
      <c r="AH202">
        <v>0</v>
      </c>
      <c r="AI202">
        <v>0</v>
      </c>
      <c r="AJ202">
        <v>0</v>
      </c>
      <c r="AK202">
        <v>0</v>
      </c>
      <c r="AL202">
        <v>0</v>
      </c>
      <c r="AM202">
        <v>0</v>
      </c>
      <c r="AN202">
        <v>16.109589041095891</v>
      </c>
      <c r="AO202">
        <v>0</v>
      </c>
      <c r="AP202">
        <v>0</v>
      </c>
      <c r="AQ202">
        <v>0</v>
      </c>
      <c r="AR202">
        <v>0</v>
      </c>
      <c r="AS202">
        <v>0</v>
      </c>
      <c r="AT202">
        <v>0</v>
      </c>
      <c r="AU202">
        <v>0</v>
      </c>
      <c r="AV202">
        <v>0</v>
      </c>
      <c r="AW202">
        <v>0</v>
      </c>
      <c r="AX202">
        <v>0</v>
      </c>
      <c r="AY202">
        <v>0</v>
      </c>
      <c r="AZ202">
        <v>0</v>
      </c>
      <c r="BA202">
        <v>0</v>
      </c>
      <c r="BB202">
        <v>0</v>
      </c>
      <c r="BC202">
        <v>0</v>
      </c>
      <c r="BD202">
        <v>0.1</v>
      </c>
      <c r="BE202">
        <v>0</v>
      </c>
      <c r="BF202">
        <v>0</v>
      </c>
      <c r="BG202">
        <v>0</v>
      </c>
      <c r="BH202">
        <v>0</v>
      </c>
      <c r="BI202">
        <v>0</v>
      </c>
      <c r="BJ202">
        <v>0</v>
      </c>
      <c r="BK202">
        <v>0</v>
      </c>
      <c r="BL202">
        <v>0</v>
      </c>
      <c r="BM202">
        <v>0</v>
      </c>
      <c r="BN202">
        <v>0</v>
      </c>
      <c r="BO202">
        <v>0</v>
      </c>
      <c r="BP202">
        <v>0</v>
      </c>
      <c r="BQ202">
        <v>0</v>
      </c>
      <c r="BR202">
        <v>1.5599999999999999E-2</v>
      </c>
      <c r="BS202">
        <v>0</v>
      </c>
      <c r="BT202">
        <v>0</v>
      </c>
      <c r="BU202">
        <v>0</v>
      </c>
      <c r="BV202">
        <v>0</v>
      </c>
      <c r="BW202">
        <v>0</v>
      </c>
      <c r="BX202">
        <v>63.7</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1</v>
      </c>
      <c r="FS202">
        <v>0</v>
      </c>
      <c r="FT202">
        <v>0</v>
      </c>
      <c r="FU202">
        <v>0</v>
      </c>
      <c r="FV202">
        <v>0</v>
      </c>
      <c r="FW202">
        <v>0</v>
      </c>
      <c r="FX202">
        <v>0</v>
      </c>
      <c r="FY202">
        <v>4.7397260273972588</v>
      </c>
      <c r="FZ202">
        <v>0</v>
      </c>
      <c r="GA202">
        <v>0</v>
      </c>
      <c r="GB202">
        <v>0</v>
      </c>
      <c r="GC202">
        <v>0</v>
      </c>
      <c r="GD202">
        <v>0</v>
      </c>
      <c r="GE202">
        <v>0</v>
      </c>
      <c r="GF202">
        <v>0</v>
      </c>
      <c r="GG202">
        <v>0</v>
      </c>
      <c r="GH202">
        <v>0</v>
      </c>
      <c r="GI202">
        <v>0</v>
      </c>
      <c r="GJ202">
        <v>0</v>
      </c>
      <c r="GK202">
        <v>0</v>
      </c>
      <c r="GL202">
        <v>0</v>
      </c>
      <c r="GM202">
        <v>0</v>
      </c>
      <c r="GN202">
        <v>0</v>
      </c>
      <c r="GO202">
        <v>0</v>
      </c>
      <c r="GP202">
        <v>0</v>
      </c>
      <c r="GQ202">
        <v>0</v>
      </c>
      <c r="GR202">
        <v>0</v>
      </c>
      <c r="GS202">
        <v>0</v>
      </c>
      <c r="GT202">
        <v>0</v>
      </c>
      <c r="GU202">
        <v>0.34039999999999998</v>
      </c>
      <c r="GV202">
        <v>0</v>
      </c>
      <c r="GW202">
        <v>0</v>
      </c>
      <c r="GX202">
        <v>0</v>
      </c>
      <c r="GY202">
        <v>0</v>
      </c>
      <c r="GZ202">
        <v>0</v>
      </c>
      <c r="HA202">
        <v>0</v>
      </c>
      <c r="HB202">
        <v>0</v>
      </c>
      <c r="HC202">
        <v>0</v>
      </c>
      <c r="HD202">
        <v>0</v>
      </c>
      <c r="HE202">
        <v>0</v>
      </c>
      <c r="HF202">
        <v>0</v>
      </c>
      <c r="HG202">
        <v>0</v>
      </c>
      <c r="HH202">
        <v>0</v>
      </c>
      <c r="HI202">
        <v>1.5599999999999999E-2</v>
      </c>
      <c r="HJ202">
        <v>0</v>
      </c>
      <c r="HK202">
        <v>0</v>
      </c>
      <c r="HL202">
        <v>0</v>
      </c>
      <c r="HM202">
        <v>0</v>
      </c>
      <c r="HN202">
        <v>0</v>
      </c>
      <c r="HO202">
        <v>63.7</v>
      </c>
      <c r="HP202">
        <v>0</v>
      </c>
      <c r="HQ202">
        <v>0</v>
      </c>
      <c r="HR202">
        <v>0</v>
      </c>
      <c r="HS202">
        <v>0</v>
      </c>
      <c r="HT202">
        <v>0</v>
      </c>
      <c r="HU202">
        <v>0</v>
      </c>
      <c r="HV202">
        <v>0</v>
      </c>
      <c r="HW202">
        <v>0</v>
      </c>
      <c r="HX202">
        <v>0</v>
      </c>
      <c r="HY202">
        <v>0</v>
      </c>
      <c r="HZ202">
        <v>0</v>
      </c>
      <c r="IA202">
        <v>0</v>
      </c>
      <c r="IB202">
        <v>0</v>
      </c>
      <c r="IC202">
        <v>0</v>
      </c>
      <c r="ID202">
        <v>0</v>
      </c>
      <c r="IE202">
        <v>0</v>
      </c>
      <c r="IF202">
        <v>0</v>
      </c>
      <c r="IG202">
        <v>0</v>
      </c>
      <c r="IH202">
        <v>0</v>
      </c>
      <c r="II202">
        <v>0</v>
      </c>
      <c r="IJ202">
        <v>0</v>
      </c>
      <c r="IK202">
        <v>0</v>
      </c>
      <c r="IL202">
        <v>0</v>
      </c>
      <c r="IM202">
        <v>0</v>
      </c>
      <c r="IN202">
        <v>0</v>
      </c>
      <c r="IO202">
        <v>0</v>
      </c>
      <c r="IP202">
        <v>0</v>
      </c>
      <c r="IQ202">
        <v>0</v>
      </c>
      <c r="IR202">
        <v>0</v>
      </c>
      <c r="IS202">
        <v>0</v>
      </c>
      <c r="IT202">
        <v>0</v>
      </c>
      <c r="IU202">
        <v>0</v>
      </c>
      <c r="IV202">
        <v>0</v>
      </c>
      <c r="IW202">
        <v>0</v>
      </c>
      <c r="IX202">
        <v>0</v>
      </c>
      <c r="IY202">
        <v>0</v>
      </c>
      <c r="IZ202">
        <v>0</v>
      </c>
      <c r="JA202">
        <v>0</v>
      </c>
      <c r="JB202">
        <v>0</v>
      </c>
      <c r="JC202">
        <v>0</v>
      </c>
      <c r="JD202">
        <v>0</v>
      </c>
      <c r="JE202">
        <v>0</v>
      </c>
      <c r="JF202">
        <v>0</v>
      </c>
      <c r="JG202">
        <v>0</v>
      </c>
      <c r="JH202">
        <v>0</v>
      </c>
      <c r="JI202">
        <v>0</v>
      </c>
      <c r="JJ202">
        <v>0</v>
      </c>
      <c r="JK202">
        <v>0</v>
      </c>
      <c r="JL202">
        <v>0</v>
      </c>
      <c r="JM202">
        <v>0</v>
      </c>
      <c r="JN202">
        <v>0</v>
      </c>
      <c r="JO202">
        <v>0</v>
      </c>
      <c r="JP202">
        <v>0</v>
      </c>
      <c r="JQ202">
        <v>0</v>
      </c>
      <c r="JR202">
        <v>0</v>
      </c>
      <c r="JS202">
        <v>0</v>
      </c>
      <c r="JT202">
        <v>0</v>
      </c>
      <c r="JU202">
        <v>0</v>
      </c>
      <c r="JV202">
        <v>0</v>
      </c>
      <c r="JW202">
        <v>0</v>
      </c>
      <c r="JX202">
        <v>0</v>
      </c>
      <c r="JY202">
        <v>0</v>
      </c>
      <c r="JZ202">
        <v>0</v>
      </c>
      <c r="KA202">
        <v>0</v>
      </c>
      <c r="KB202">
        <v>0</v>
      </c>
      <c r="KC202">
        <v>0</v>
      </c>
      <c r="KD202">
        <v>0</v>
      </c>
      <c r="KE202">
        <v>0</v>
      </c>
      <c r="KF202">
        <v>0</v>
      </c>
      <c r="KG202">
        <v>0</v>
      </c>
      <c r="KH202">
        <v>0</v>
      </c>
      <c r="KI202">
        <v>0</v>
      </c>
      <c r="KJ202">
        <v>0</v>
      </c>
      <c r="KK202">
        <v>0</v>
      </c>
      <c r="KL202">
        <v>0</v>
      </c>
      <c r="KM202">
        <v>0</v>
      </c>
      <c r="KN202">
        <v>0</v>
      </c>
      <c r="KO202">
        <v>0</v>
      </c>
      <c r="KP202">
        <v>0</v>
      </c>
      <c r="KQ202">
        <v>0</v>
      </c>
      <c r="KR202">
        <v>0</v>
      </c>
      <c r="KS202">
        <v>0</v>
      </c>
      <c r="KT202">
        <v>0</v>
      </c>
      <c r="KU202">
        <v>0</v>
      </c>
      <c r="KV202">
        <v>0</v>
      </c>
      <c r="KW202">
        <v>0</v>
      </c>
      <c r="KX202">
        <v>0</v>
      </c>
      <c r="KY202">
        <v>0</v>
      </c>
      <c r="KZ202">
        <v>0</v>
      </c>
      <c r="LA202">
        <v>0</v>
      </c>
      <c r="LB202">
        <v>0</v>
      </c>
      <c r="LC202">
        <v>0</v>
      </c>
      <c r="LD202">
        <v>0</v>
      </c>
      <c r="LE202">
        <v>0</v>
      </c>
      <c r="LF202">
        <v>0</v>
      </c>
      <c r="LG202">
        <v>0</v>
      </c>
      <c r="LH202">
        <v>0</v>
      </c>
      <c r="LI202">
        <v>0.96799999999999997</v>
      </c>
      <c r="LJ202">
        <v>0.41433842063187365</v>
      </c>
      <c r="LK202">
        <v>0</v>
      </c>
      <c r="LL202">
        <v>0</v>
      </c>
      <c r="LM202">
        <v>1</v>
      </c>
      <c r="LN202">
        <v>0.95</v>
      </c>
      <c r="LO202">
        <v>0</v>
      </c>
      <c r="LP202">
        <v>1</v>
      </c>
      <c r="LQ202">
        <v>0.78</v>
      </c>
      <c r="LR202">
        <v>0</v>
      </c>
      <c r="LS202">
        <v>3.2000000000000028E-2</v>
      </c>
      <c r="LT202">
        <v>0</v>
      </c>
    </row>
    <row r="203" spans="1:332" ht="15" customHeight="1">
      <c r="A203" t="str">
        <v>CDM AMS II.G</v>
      </c>
      <c r="B203" t="str">
        <v>AMS-II.G. ver. 3</v>
      </c>
      <c r="C203">
        <v>6864</v>
      </c>
      <c r="D203" t="str">
        <v>PoA 6864 CPA5</v>
      </c>
      <c r="E203" t="str">
        <v>MR3</v>
      </c>
      <c r="F203" t="str">
        <v>Domestic (2020)</v>
      </c>
      <c r="G203">
        <v>26044</v>
      </c>
      <c r="H203" t="str">
        <v>firewood</v>
      </c>
      <c r="I203">
        <v>26044</v>
      </c>
      <c r="J203">
        <v>1.3022</v>
      </c>
      <c r="K203">
        <v>0</v>
      </c>
      <c r="L203" t="str">
        <v>cdm_imp_firewood</v>
      </c>
      <c r="M203">
        <v>1</v>
      </c>
      <c r="N203" t="str">
        <v>Sub-Saharan Africa</v>
      </c>
      <c r="O203" t="str">
        <v>Zambia</v>
      </c>
      <c r="P203" t="str">
        <v>Zambia tot</v>
      </c>
      <c r="Q203">
        <v>5.0999999999999996</v>
      </c>
      <c r="R203">
        <v>0.81</v>
      </c>
      <c r="S203">
        <v>0</v>
      </c>
      <c r="T203">
        <v>0.38</v>
      </c>
      <c r="U203">
        <v>20000</v>
      </c>
      <c r="V203">
        <v>0</v>
      </c>
      <c r="W203">
        <v>184</v>
      </c>
      <c r="X203">
        <v>0</v>
      </c>
      <c r="Y203">
        <v>3680000</v>
      </c>
      <c r="Z203">
        <v>1</v>
      </c>
      <c r="AA203">
        <v>0</v>
      </c>
      <c r="AB203">
        <v>0</v>
      </c>
      <c r="AC203">
        <v>0</v>
      </c>
      <c r="AD203">
        <v>0</v>
      </c>
      <c r="AE203">
        <v>0</v>
      </c>
      <c r="AF203">
        <v>0</v>
      </c>
      <c r="AG203">
        <v>0</v>
      </c>
      <c r="AH203">
        <v>0</v>
      </c>
      <c r="AI203">
        <v>0</v>
      </c>
      <c r="AJ203">
        <v>0</v>
      </c>
      <c r="AK203">
        <v>0</v>
      </c>
      <c r="AL203">
        <v>0</v>
      </c>
      <c r="AM203">
        <v>0</v>
      </c>
      <c r="AN203">
        <v>10.849315068493151</v>
      </c>
      <c r="AO203">
        <v>0</v>
      </c>
      <c r="AP203">
        <v>0</v>
      </c>
      <c r="AQ203">
        <v>0</v>
      </c>
      <c r="AR203">
        <v>0</v>
      </c>
      <c r="AS203">
        <v>0</v>
      </c>
      <c r="AT203">
        <v>0</v>
      </c>
      <c r="AU203">
        <v>0</v>
      </c>
      <c r="AV203">
        <v>0</v>
      </c>
      <c r="AW203">
        <v>0</v>
      </c>
      <c r="AX203">
        <v>0</v>
      </c>
      <c r="AY203">
        <v>0</v>
      </c>
      <c r="AZ203">
        <v>0</v>
      </c>
      <c r="BA203">
        <v>0</v>
      </c>
      <c r="BB203">
        <v>0</v>
      </c>
      <c r="BC203">
        <v>0</v>
      </c>
      <c r="BD203">
        <v>0.1</v>
      </c>
      <c r="BE203">
        <v>0</v>
      </c>
      <c r="BF203">
        <v>0</v>
      </c>
      <c r="BG203">
        <v>0</v>
      </c>
      <c r="BH203">
        <v>0</v>
      </c>
      <c r="BI203">
        <v>0</v>
      </c>
      <c r="BJ203">
        <v>0</v>
      </c>
      <c r="BK203">
        <v>0</v>
      </c>
      <c r="BL203">
        <v>0</v>
      </c>
      <c r="BM203">
        <v>0</v>
      </c>
      <c r="BN203">
        <v>0</v>
      </c>
      <c r="BO203">
        <v>0</v>
      </c>
      <c r="BP203">
        <v>0</v>
      </c>
      <c r="BQ203">
        <v>0</v>
      </c>
      <c r="BR203">
        <v>1.4999999999999999E-2</v>
      </c>
      <c r="BS203">
        <v>0</v>
      </c>
      <c r="BT203">
        <v>0</v>
      </c>
      <c r="BU203">
        <v>0</v>
      </c>
      <c r="BV203">
        <v>0</v>
      </c>
      <c r="BW203">
        <v>0</v>
      </c>
      <c r="BX203">
        <v>81.599999999999994</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1</v>
      </c>
      <c r="FS203">
        <v>0</v>
      </c>
      <c r="FT203">
        <v>0</v>
      </c>
      <c r="FU203">
        <v>0</v>
      </c>
      <c r="FV203">
        <v>0</v>
      </c>
      <c r="FW203">
        <v>0</v>
      </c>
      <c r="FX203">
        <v>0</v>
      </c>
      <c r="FY203">
        <v>3.2054794520547945</v>
      </c>
      <c r="FZ203">
        <v>0</v>
      </c>
      <c r="GA203">
        <v>0</v>
      </c>
      <c r="GB203">
        <v>0</v>
      </c>
      <c r="GC203">
        <v>0</v>
      </c>
      <c r="GD203">
        <v>0</v>
      </c>
      <c r="GE203">
        <v>0</v>
      </c>
      <c r="GF203">
        <v>0</v>
      </c>
      <c r="GG203">
        <v>0</v>
      </c>
      <c r="GH203">
        <v>0</v>
      </c>
      <c r="GI203">
        <v>0</v>
      </c>
      <c r="GJ203">
        <v>0</v>
      </c>
      <c r="GK203">
        <v>0</v>
      </c>
      <c r="GL203">
        <v>0</v>
      </c>
      <c r="GM203">
        <v>0</v>
      </c>
      <c r="GN203">
        <v>0</v>
      </c>
      <c r="GO203">
        <v>0</v>
      </c>
      <c r="GP203">
        <v>0</v>
      </c>
      <c r="GQ203">
        <v>0</v>
      </c>
      <c r="GR203">
        <v>0</v>
      </c>
      <c r="GS203">
        <v>0</v>
      </c>
      <c r="GT203">
        <v>0</v>
      </c>
      <c r="GU203">
        <v>0.34039999999999998</v>
      </c>
      <c r="GV203">
        <v>0</v>
      </c>
      <c r="GW203">
        <v>0</v>
      </c>
      <c r="GX203">
        <v>0</v>
      </c>
      <c r="GY203">
        <v>0</v>
      </c>
      <c r="GZ203">
        <v>0</v>
      </c>
      <c r="HA203">
        <v>0</v>
      </c>
      <c r="HB203">
        <v>0</v>
      </c>
      <c r="HC203">
        <v>0</v>
      </c>
      <c r="HD203">
        <v>0</v>
      </c>
      <c r="HE203">
        <v>0</v>
      </c>
      <c r="HF203">
        <v>0</v>
      </c>
      <c r="HG203">
        <v>0</v>
      </c>
      <c r="HH203">
        <v>0</v>
      </c>
      <c r="HI203">
        <v>1.4999999999999999E-2</v>
      </c>
      <c r="HJ203">
        <v>0</v>
      </c>
      <c r="HK203">
        <v>0</v>
      </c>
      <c r="HL203">
        <v>0</v>
      </c>
      <c r="HM203">
        <v>0</v>
      </c>
      <c r="HN203">
        <v>0</v>
      </c>
      <c r="HO203">
        <v>81.599999999999994</v>
      </c>
      <c r="HP203">
        <v>0</v>
      </c>
      <c r="HQ203">
        <v>0</v>
      </c>
      <c r="HR203">
        <v>0</v>
      </c>
      <c r="HS203">
        <v>0</v>
      </c>
      <c r="HT203">
        <v>0</v>
      </c>
      <c r="HU203">
        <v>0</v>
      </c>
      <c r="HV203">
        <v>0</v>
      </c>
      <c r="HW203">
        <v>0</v>
      </c>
      <c r="HX203">
        <v>0</v>
      </c>
      <c r="HY203">
        <v>0</v>
      </c>
      <c r="HZ203">
        <v>0</v>
      </c>
      <c r="IA203">
        <v>0</v>
      </c>
      <c r="IB203">
        <v>0</v>
      </c>
      <c r="IC203">
        <v>0</v>
      </c>
      <c r="ID203">
        <v>0</v>
      </c>
      <c r="IE203">
        <v>0</v>
      </c>
      <c r="IF203">
        <v>0</v>
      </c>
      <c r="IG203">
        <v>0</v>
      </c>
      <c r="IH203">
        <v>0</v>
      </c>
      <c r="II203">
        <v>0</v>
      </c>
      <c r="IJ203">
        <v>0</v>
      </c>
      <c r="IK203">
        <v>0</v>
      </c>
      <c r="IL203">
        <v>0</v>
      </c>
      <c r="IM203">
        <v>0</v>
      </c>
      <c r="IN203">
        <v>0</v>
      </c>
      <c r="IO203">
        <v>0</v>
      </c>
      <c r="IP203">
        <v>0</v>
      </c>
      <c r="IQ203">
        <v>0</v>
      </c>
      <c r="IR203">
        <v>0</v>
      </c>
      <c r="IS203">
        <v>0</v>
      </c>
      <c r="IT203">
        <v>0</v>
      </c>
      <c r="IU203">
        <v>0</v>
      </c>
      <c r="IV203">
        <v>0</v>
      </c>
      <c r="IW203">
        <v>0</v>
      </c>
      <c r="IX203">
        <v>0</v>
      </c>
      <c r="IY203">
        <v>0</v>
      </c>
      <c r="IZ203">
        <v>0</v>
      </c>
      <c r="JA203">
        <v>0</v>
      </c>
      <c r="JB203">
        <v>0</v>
      </c>
      <c r="JC203">
        <v>0</v>
      </c>
      <c r="JD203">
        <v>0</v>
      </c>
      <c r="JE203">
        <v>0</v>
      </c>
      <c r="JF203">
        <v>0</v>
      </c>
      <c r="JG203">
        <v>0</v>
      </c>
      <c r="JH203">
        <v>0</v>
      </c>
      <c r="JI203">
        <v>0</v>
      </c>
      <c r="JJ203">
        <v>0</v>
      </c>
      <c r="JK203">
        <v>0</v>
      </c>
      <c r="JL203">
        <v>0</v>
      </c>
      <c r="JM203">
        <v>0</v>
      </c>
      <c r="JN203">
        <v>0</v>
      </c>
      <c r="JO203">
        <v>0</v>
      </c>
      <c r="JP203">
        <v>0</v>
      </c>
      <c r="JQ203">
        <v>0</v>
      </c>
      <c r="JR203">
        <v>0</v>
      </c>
      <c r="JS203">
        <v>0</v>
      </c>
      <c r="JT203">
        <v>0</v>
      </c>
      <c r="JU203">
        <v>0</v>
      </c>
      <c r="JV203">
        <v>0</v>
      </c>
      <c r="JW203">
        <v>0</v>
      </c>
      <c r="JX203">
        <v>0</v>
      </c>
      <c r="JY203">
        <v>0</v>
      </c>
      <c r="JZ203">
        <v>0</v>
      </c>
      <c r="KA203">
        <v>0</v>
      </c>
      <c r="KB203">
        <v>0</v>
      </c>
      <c r="KC203">
        <v>0</v>
      </c>
      <c r="KD203">
        <v>0</v>
      </c>
      <c r="KE203">
        <v>0</v>
      </c>
      <c r="KF203">
        <v>0</v>
      </c>
      <c r="KG203">
        <v>0</v>
      </c>
      <c r="KH203">
        <v>0</v>
      </c>
      <c r="KI203">
        <v>0</v>
      </c>
      <c r="KJ203">
        <v>0</v>
      </c>
      <c r="KK203">
        <v>0</v>
      </c>
      <c r="KL203">
        <v>0</v>
      </c>
      <c r="KM203">
        <v>0</v>
      </c>
      <c r="KN203">
        <v>0</v>
      </c>
      <c r="KO203">
        <v>0</v>
      </c>
      <c r="KP203">
        <v>0</v>
      </c>
      <c r="KQ203">
        <v>0</v>
      </c>
      <c r="KR203">
        <v>0</v>
      </c>
      <c r="KS203">
        <v>0</v>
      </c>
      <c r="KT203">
        <v>0</v>
      </c>
      <c r="KU203">
        <v>0</v>
      </c>
      <c r="KV203">
        <v>0</v>
      </c>
      <c r="KW203">
        <v>0</v>
      </c>
      <c r="KX203">
        <v>0</v>
      </c>
      <c r="KY203">
        <v>0</v>
      </c>
      <c r="KZ203">
        <v>0</v>
      </c>
      <c r="LA203">
        <v>0</v>
      </c>
      <c r="LB203">
        <v>0</v>
      </c>
      <c r="LC203">
        <v>0</v>
      </c>
      <c r="LD203">
        <v>0</v>
      </c>
      <c r="LE203">
        <v>0</v>
      </c>
      <c r="LF203">
        <v>0</v>
      </c>
      <c r="LG203">
        <v>0</v>
      </c>
      <c r="LH203">
        <v>0</v>
      </c>
      <c r="LI203">
        <v>1</v>
      </c>
      <c r="LJ203">
        <v>0.98172989130434785</v>
      </c>
      <c r="LK203">
        <v>0</v>
      </c>
      <c r="LL203">
        <v>0</v>
      </c>
      <c r="LM203">
        <v>1</v>
      </c>
      <c r="LN203">
        <v>0.95</v>
      </c>
      <c r="LO203">
        <v>0</v>
      </c>
      <c r="LP203">
        <v>1</v>
      </c>
      <c r="LQ203">
        <v>0.78</v>
      </c>
      <c r="LR203">
        <v>0</v>
      </c>
      <c r="LS203">
        <v>0</v>
      </c>
      <c r="LT203">
        <v>0</v>
      </c>
    </row>
    <row r="204" spans="1:332" ht="15" customHeight="1">
      <c r="A204" t="str">
        <v>CDM AMS II.G</v>
      </c>
      <c r="B204" t="str">
        <v>AMS-II.G. ver. 3</v>
      </c>
      <c r="C204">
        <v>6864</v>
      </c>
      <c r="D204" t="str">
        <v>PoA 6864 CPA4</v>
      </c>
      <c r="E204" t="str">
        <v>MR3</v>
      </c>
      <c r="F204" t="str">
        <v>Domestic (2020)</v>
      </c>
      <c r="G204">
        <v>7364</v>
      </c>
      <c r="H204" t="str">
        <v>firewood</v>
      </c>
      <c r="I204">
        <v>7364</v>
      </c>
      <c r="J204">
        <v>1.4728000000000001</v>
      </c>
      <c r="K204">
        <v>0</v>
      </c>
      <c r="L204" t="str">
        <v>cdm_imp_firewood</v>
      </c>
      <c r="M204">
        <v>1</v>
      </c>
      <c r="N204" t="str">
        <v>Sub-Saharan Africa</v>
      </c>
      <c r="O204" t="str">
        <v>Zambia</v>
      </c>
      <c r="P204" t="str">
        <v>Zambia tot</v>
      </c>
      <c r="Q204">
        <v>5.0999999999999996</v>
      </c>
      <c r="R204">
        <v>0.81</v>
      </c>
      <c r="S204">
        <v>0</v>
      </c>
      <c r="T204">
        <v>0.38</v>
      </c>
      <c r="U204">
        <v>5000</v>
      </c>
      <c r="V204">
        <v>0</v>
      </c>
      <c r="W204">
        <v>184</v>
      </c>
      <c r="X204">
        <v>0</v>
      </c>
      <c r="Y204">
        <v>920000</v>
      </c>
      <c r="Z204">
        <v>1</v>
      </c>
      <c r="AA204">
        <v>0</v>
      </c>
      <c r="AB204">
        <v>0</v>
      </c>
      <c r="AC204">
        <v>0</v>
      </c>
      <c r="AD204">
        <v>0</v>
      </c>
      <c r="AE204">
        <v>0</v>
      </c>
      <c r="AF204">
        <v>0</v>
      </c>
      <c r="AG204">
        <v>0</v>
      </c>
      <c r="AH204">
        <v>0</v>
      </c>
      <c r="AI204">
        <v>0</v>
      </c>
      <c r="AJ204">
        <v>0</v>
      </c>
      <c r="AK204">
        <v>0</v>
      </c>
      <c r="AL204">
        <v>0</v>
      </c>
      <c r="AM204">
        <v>0</v>
      </c>
      <c r="AN204">
        <v>11.232876712328768</v>
      </c>
      <c r="AO204">
        <v>0</v>
      </c>
      <c r="AP204">
        <v>0</v>
      </c>
      <c r="AQ204">
        <v>0</v>
      </c>
      <c r="AR204">
        <v>0</v>
      </c>
      <c r="AS204">
        <v>0</v>
      </c>
      <c r="AT204">
        <v>0</v>
      </c>
      <c r="AU204">
        <v>0</v>
      </c>
      <c r="AV204">
        <v>0</v>
      </c>
      <c r="AW204">
        <v>0</v>
      </c>
      <c r="AX204">
        <v>0</v>
      </c>
      <c r="AY204">
        <v>0</v>
      </c>
      <c r="AZ204">
        <v>0</v>
      </c>
      <c r="BA204">
        <v>0</v>
      </c>
      <c r="BB204">
        <v>0</v>
      </c>
      <c r="BC204">
        <v>0</v>
      </c>
      <c r="BD204">
        <v>0.1</v>
      </c>
      <c r="BE204">
        <v>0</v>
      </c>
      <c r="BF204">
        <v>0</v>
      </c>
      <c r="BG204">
        <v>0</v>
      </c>
      <c r="BH204">
        <v>0</v>
      </c>
      <c r="BI204">
        <v>0</v>
      </c>
      <c r="BJ204">
        <v>0</v>
      </c>
      <c r="BK204">
        <v>0</v>
      </c>
      <c r="BL204">
        <v>0</v>
      </c>
      <c r="BM204">
        <v>0</v>
      </c>
      <c r="BN204">
        <v>0</v>
      </c>
      <c r="BO204">
        <v>0</v>
      </c>
      <c r="BP204">
        <v>0</v>
      </c>
      <c r="BQ204">
        <v>0</v>
      </c>
      <c r="BR204">
        <v>1.4999999999999999E-2</v>
      </c>
      <c r="BS204">
        <v>0</v>
      </c>
      <c r="BT204">
        <v>0</v>
      </c>
      <c r="BU204">
        <v>0</v>
      </c>
      <c r="BV204">
        <v>0</v>
      </c>
      <c r="BW204">
        <v>0</v>
      </c>
      <c r="BX204">
        <v>81.599999999999994</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1</v>
      </c>
      <c r="FS204">
        <v>0</v>
      </c>
      <c r="FT204">
        <v>0</v>
      </c>
      <c r="FU204">
        <v>0</v>
      </c>
      <c r="FV204">
        <v>0</v>
      </c>
      <c r="FW204">
        <v>0</v>
      </c>
      <c r="FX204">
        <v>0</v>
      </c>
      <c r="FY204">
        <v>2.6849315068493138</v>
      </c>
      <c r="FZ204">
        <v>0</v>
      </c>
      <c r="GA204">
        <v>0</v>
      </c>
      <c r="GB204">
        <v>0</v>
      </c>
      <c r="GC204">
        <v>0</v>
      </c>
      <c r="GD204">
        <v>0</v>
      </c>
      <c r="GE204">
        <v>0</v>
      </c>
      <c r="GF204">
        <v>0</v>
      </c>
      <c r="GG204">
        <v>0</v>
      </c>
      <c r="GH204">
        <v>0</v>
      </c>
      <c r="GI204">
        <v>0</v>
      </c>
      <c r="GJ204">
        <v>0</v>
      </c>
      <c r="GK204">
        <v>0</v>
      </c>
      <c r="GL204">
        <v>0</v>
      </c>
      <c r="GM204">
        <v>0</v>
      </c>
      <c r="GN204">
        <v>0</v>
      </c>
      <c r="GO204">
        <v>0</v>
      </c>
      <c r="GP204">
        <v>0</v>
      </c>
      <c r="GQ204">
        <v>0</v>
      </c>
      <c r="GR204">
        <v>0</v>
      </c>
      <c r="GS204">
        <v>0</v>
      </c>
      <c r="GT204">
        <v>0</v>
      </c>
      <c r="GU204">
        <v>0.41799999999999998</v>
      </c>
      <c r="GV204">
        <v>0</v>
      </c>
      <c r="GW204">
        <v>0</v>
      </c>
      <c r="GX204">
        <v>0</v>
      </c>
      <c r="GY204">
        <v>0</v>
      </c>
      <c r="GZ204">
        <v>0</v>
      </c>
      <c r="HA204">
        <v>0</v>
      </c>
      <c r="HB204">
        <v>0</v>
      </c>
      <c r="HC204">
        <v>0</v>
      </c>
      <c r="HD204">
        <v>0</v>
      </c>
      <c r="HE204">
        <v>0</v>
      </c>
      <c r="HF204">
        <v>0</v>
      </c>
      <c r="HG204">
        <v>0</v>
      </c>
      <c r="HH204">
        <v>0</v>
      </c>
      <c r="HI204">
        <v>1.4999999999999999E-2</v>
      </c>
      <c r="HJ204">
        <v>0</v>
      </c>
      <c r="HK204">
        <v>0</v>
      </c>
      <c r="HL204">
        <v>0</v>
      </c>
      <c r="HM204">
        <v>0</v>
      </c>
      <c r="HN204">
        <v>0</v>
      </c>
      <c r="HO204">
        <v>81.599999999999994</v>
      </c>
      <c r="HP204">
        <v>0</v>
      </c>
      <c r="HQ204">
        <v>0</v>
      </c>
      <c r="HR204">
        <v>0</v>
      </c>
      <c r="HS204">
        <v>0</v>
      </c>
      <c r="HT204">
        <v>0</v>
      </c>
      <c r="HU204">
        <v>0</v>
      </c>
      <c r="HV204">
        <v>0</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0</v>
      </c>
      <c r="IU204">
        <v>0</v>
      </c>
      <c r="IV204">
        <v>0</v>
      </c>
      <c r="IW204">
        <v>0</v>
      </c>
      <c r="IX204">
        <v>0</v>
      </c>
      <c r="IY204">
        <v>0</v>
      </c>
      <c r="IZ204">
        <v>0</v>
      </c>
      <c r="JA204">
        <v>0</v>
      </c>
      <c r="JB204">
        <v>0</v>
      </c>
      <c r="JC204">
        <v>0</v>
      </c>
      <c r="JD204">
        <v>0</v>
      </c>
      <c r="JE204">
        <v>0</v>
      </c>
      <c r="JF204">
        <v>0</v>
      </c>
      <c r="JG204">
        <v>0</v>
      </c>
      <c r="JH204">
        <v>0</v>
      </c>
      <c r="JI204">
        <v>0</v>
      </c>
      <c r="JJ204">
        <v>0</v>
      </c>
      <c r="JK204">
        <v>0</v>
      </c>
      <c r="JL204">
        <v>0</v>
      </c>
      <c r="JM204">
        <v>0</v>
      </c>
      <c r="JN204">
        <v>0</v>
      </c>
      <c r="JO204">
        <v>0</v>
      </c>
      <c r="JP204">
        <v>0</v>
      </c>
      <c r="JQ204">
        <v>0</v>
      </c>
      <c r="JR204">
        <v>0</v>
      </c>
      <c r="JS204">
        <v>0</v>
      </c>
      <c r="JT204">
        <v>0</v>
      </c>
      <c r="JU204">
        <v>0</v>
      </c>
      <c r="JV204">
        <v>0</v>
      </c>
      <c r="JW204">
        <v>0</v>
      </c>
      <c r="JX204">
        <v>0</v>
      </c>
      <c r="JY204">
        <v>0</v>
      </c>
      <c r="JZ204">
        <v>0</v>
      </c>
      <c r="KA204">
        <v>0</v>
      </c>
      <c r="KB204">
        <v>0</v>
      </c>
      <c r="KC204">
        <v>0</v>
      </c>
      <c r="KD204">
        <v>0</v>
      </c>
      <c r="KE204">
        <v>0</v>
      </c>
      <c r="KF204">
        <v>0</v>
      </c>
      <c r="KG204">
        <v>0</v>
      </c>
      <c r="KH204">
        <v>0</v>
      </c>
      <c r="KI204">
        <v>0</v>
      </c>
      <c r="KJ204">
        <v>0</v>
      </c>
      <c r="KK204">
        <v>0</v>
      </c>
      <c r="KL204">
        <v>0</v>
      </c>
      <c r="KM204">
        <v>0</v>
      </c>
      <c r="KN204">
        <v>0</v>
      </c>
      <c r="KO204">
        <v>0</v>
      </c>
      <c r="KP204">
        <v>0</v>
      </c>
      <c r="KQ204">
        <v>0</v>
      </c>
      <c r="KR204">
        <v>0</v>
      </c>
      <c r="KS204">
        <v>0</v>
      </c>
      <c r="KT204">
        <v>0</v>
      </c>
      <c r="KU204">
        <v>0</v>
      </c>
      <c r="KV204">
        <v>0</v>
      </c>
      <c r="KW204">
        <v>0</v>
      </c>
      <c r="KX204">
        <v>0</v>
      </c>
      <c r="KY204">
        <v>0</v>
      </c>
      <c r="KZ204">
        <v>0</v>
      </c>
      <c r="LA204">
        <v>0</v>
      </c>
      <c r="LB204">
        <v>0</v>
      </c>
      <c r="LC204">
        <v>0</v>
      </c>
      <c r="LD204">
        <v>0</v>
      </c>
      <c r="LE204">
        <v>0</v>
      </c>
      <c r="LF204">
        <v>0</v>
      </c>
      <c r="LG204">
        <v>0</v>
      </c>
      <c r="LH204">
        <v>0</v>
      </c>
      <c r="LI204">
        <v>1</v>
      </c>
      <c r="LJ204">
        <v>0.99456521739130432</v>
      </c>
      <c r="LK204">
        <v>0</v>
      </c>
      <c r="LL204">
        <v>0</v>
      </c>
      <c r="LM204">
        <v>1</v>
      </c>
      <c r="LN204">
        <v>0.95</v>
      </c>
      <c r="LO204">
        <v>0</v>
      </c>
      <c r="LP204">
        <v>1</v>
      </c>
      <c r="LQ204">
        <v>0.78</v>
      </c>
      <c r="LR204">
        <v>0</v>
      </c>
      <c r="LS204">
        <v>0</v>
      </c>
      <c r="LT204">
        <v>0</v>
      </c>
    </row>
    <row r="205" spans="1:332" ht="15" customHeight="1">
      <c r="A205" t="str">
        <v>CDM AMS II.G</v>
      </c>
      <c r="B205" t="str">
        <v>AMS-II.G. ver. 3</v>
      </c>
      <c r="C205">
        <v>7997</v>
      </c>
      <c r="D205" t="str">
        <v>PoA 7997 CPA52</v>
      </c>
      <c r="E205" t="str">
        <v>MR3</v>
      </c>
      <c r="F205" t="str">
        <v>Domestic (2020)</v>
      </c>
      <c r="G205">
        <v>6978</v>
      </c>
      <c r="H205" t="str">
        <v>firewood</v>
      </c>
      <c r="I205">
        <v>6978</v>
      </c>
      <c r="J205">
        <v>0.89450070503781565</v>
      </c>
      <c r="K205">
        <v>0</v>
      </c>
      <c r="L205" t="str">
        <v>cdm_imp_firewood</v>
      </c>
      <c r="M205">
        <v>1</v>
      </c>
      <c r="N205" t="str">
        <v>Sub-Saharan Africa</v>
      </c>
      <c r="O205" t="str">
        <v>Kenya</v>
      </c>
      <c r="P205" t="str">
        <v>Kenya tot</v>
      </c>
      <c r="Q205">
        <v>3.7</v>
      </c>
      <c r="R205">
        <v>0.92169999999999996</v>
      </c>
      <c r="S205">
        <v>0</v>
      </c>
      <c r="T205">
        <v>0.3</v>
      </c>
      <c r="U205">
        <v>7801</v>
      </c>
      <c r="V205">
        <v>0</v>
      </c>
      <c r="W205">
        <v>341</v>
      </c>
      <c r="X205">
        <v>0</v>
      </c>
      <c r="Y205">
        <v>2660141</v>
      </c>
      <c r="Z205">
        <v>1</v>
      </c>
      <c r="AA205">
        <v>0</v>
      </c>
      <c r="AB205">
        <v>0</v>
      </c>
      <c r="AC205">
        <v>0</v>
      </c>
      <c r="AD205">
        <v>0</v>
      </c>
      <c r="AE205">
        <v>0</v>
      </c>
      <c r="AF205">
        <v>0</v>
      </c>
      <c r="AG205">
        <v>0</v>
      </c>
      <c r="AH205">
        <v>0</v>
      </c>
      <c r="AI205">
        <v>0</v>
      </c>
      <c r="AJ205">
        <v>0</v>
      </c>
      <c r="AK205">
        <v>0</v>
      </c>
      <c r="AL205">
        <v>0</v>
      </c>
      <c r="AM205">
        <v>0</v>
      </c>
      <c r="AN205">
        <v>12.383561643835616</v>
      </c>
      <c r="AO205">
        <v>0</v>
      </c>
      <c r="AP205">
        <v>0</v>
      </c>
      <c r="AQ205">
        <v>0</v>
      </c>
      <c r="AR205">
        <v>0</v>
      </c>
      <c r="AS205">
        <v>0</v>
      </c>
      <c r="AT205">
        <v>0</v>
      </c>
      <c r="AU205">
        <v>0</v>
      </c>
      <c r="AV205">
        <v>0</v>
      </c>
      <c r="AW205">
        <v>0</v>
      </c>
      <c r="AX205">
        <v>0</v>
      </c>
      <c r="AY205">
        <v>0</v>
      </c>
      <c r="AZ205">
        <v>0</v>
      </c>
      <c r="BA205">
        <v>0</v>
      </c>
      <c r="BB205">
        <v>0</v>
      </c>
      <c r="BC205">
        <v>0</v>
      </c>
      <c r="BD205">
        <v>0.1</v>
      </c>
      <c r="BE205">
        <v>0</v>
      </c>
      <c r="BF205">
        <v>0</v>
      </c>
      <c r="BG205">
        <v>0</v>
      </c>
      <c r="BH205">
        <v>0</v>
      </c>
      <c r="BI205">
        <v>0</v>
      </c>
      <c r="BJ205">
        <v>0</v>
      </c>
      <c r="BK205">
        <v>0</v>
      </c>
      <c r="BL205">
        <v>0</v>
      </c>
      <c r="BM205">
        <v>0</v>
      </c>
      <c r="BN205">
        <v>0</v>
      </c>
      <c r="BO205">
        <v>0</v>
      </c>
      <c r="BP205">
        <v>0</v>
      </c>
      <c r="BQ205">
        <v>0</v>
      </c>
      <c r="BR205">
        <v>1.4999999999999999E-2</v>
      </c>
      <c r="BS205">
        <v>0</v>
      </c>
      <c r="BT205">
        <v>0</v>
      </c>
      <c r="BU205">
        <v>0</v>
      </c>
      <c r="BV205">
        <v>0</v>
      </c>
      <c r="BW205">
        <v>0</v>
      </c>
      <c r="BX205">
        <v>81.599999999999994</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1</v>
      </c>
      <c r="FS205">
        <v>0</v>
      </c>
      <c r="FT205">
        <v>0</v>
      </c>
      <c r="FU205">
        <v>0</v>
      </c>
      <c r="FV205">
        <v>0</v>
      </c>
      <c r="FW205">
        <v>0</v>
      </c>
      <c r="FX205">
        <v>0</v>
      </c>
      <c r="FY205">
        <v>3.0285061491405276</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0.40889999999999999</v>
      </c>
      <c r="GV205">
        <v>0</v>
      </c>
      <c r="GW205">
        <v>0</v>
      </c>
      <c r="GX205">
        <v>0</v>
      </c>
      <c r="GY205">
        <v>0</v>
      </c>
      <c r="GZ205">
        <v>0</v>
      </c>
      <c r="HA205">
        <v>0</v>
      </c>
      <c r="HB205">
        <v>0</v>
      </c>
      <c r="HC205">
        <v>0</v>
      </c>
      <c r="HD205">
        <v>0</v>
      </c>
      <c r="HE205">
        <v>0</v>
      </c>
      <c r="HF205">
        <v>0</v>
      </c>
      <c r="HG205">
        <v>0</v>
      </c>
      <c r="HH205">
        <v>0</v>
      </c>
      <c r="HI205">
        <v>1.4999999999999999E-2</v>
      </c>
      <c r="HJ205">
        <v>0</v>
      </c>
      <c r="HK205">
        <v>0</v>
      </c>
      <c r="HL205">
        <v>0</v>
      </c>
      <c r="HM205">
        <v>0</v>
      </c>
      <c r="HN205">
        <v>0</v>
      </c>
      <c r="HO205">
        <v>81.599999999999994</v>
      </c>
      <c r="HP205">
        <v>0</v>
      </c>
      <c r="HQ205">
        <v>0</v>
      </c>
      <c r="HR205">
        <v>0</v>
      </c>
      <c r="HS205">
        <v>0</v>
      </c>
      <c r="HT205">
        <v>0</v>
      </c>
      <c r="HU205">
        <v>0</v>
      </c>
      <c r="HV205">
        <v>0</v>
      </c>
      <c r="HW205">
        <v>0</v>
      </c>
      <c r="HX205">
        <v>0</v>
      </c>
      <c r="HY205">
        <v>0</v>
      </c>
      <c r="HZ205">
        <v>0</v>
      </c>
      <c r="IA205">
        <v>0</v>
      </c>
      <c r="IB205">
        <v>0</v>
      </c>
      <c r="IC205">
        <v>0</v>
      </c>
      <c r="ID205">
        <v>0</v>
      </c>
      <c r="IE205">
        <v>0</v>
      </c>
      <c r="IF205">
        <v>0</v>
      </c>
      <c r="IG205">
        <v>0</v>
      </c>
      <c r="IH205">
        <v>0</v>
      </c>
      <c r="II205">
        <v>0</v>
      </c>
      <c r="IJ205">
        <v>0</v>
      </c>
      <c r="IK205">
        <v>0</v>
      </c>
      <c r="IL205">
        <v>0</v>
      </c>
      <c r="IM205">
        <v>0</v>
      </c>
      <c r="IN205">
        <v>0</v>
      </c>
      <c r="IO205">
        <v>0</v>
      </c>
      <c r="IP205">
        <v>0</v>
      </c>
      <c r="IQ205">
        <v>0</v>
      </c>
      <c r="IR205">
        <v>0</v>
      </c>
      <c r="IS205">
        <v>0</v>
      </c>
      <c r="IT205">
        <v>0</v>
      </c>
      <c r="IU205">
        <v>0</v>
      </c>
      <c r="IV205">
        <v>0</v>
      </c>
      <c r="IW205">
        <v>0</v>
      </c>
      <c r="IX205">
        <v>0</v>
      </c>
      <c r="IY205">
        <v>0</v>
      </c>
      <c r="IZ205">
        <v>0</v>
      </c>
      <c r="JA205">
        <v>0</v>
      </c>
      <c r="JB205">
        <v>0</v>
      </c>
      <c r="JC205">
        <v>0</v>
      </c>
      <c r="JD205">
        <v>0</v>
      </c>
      <c r="JE205">
        <v>0</v>
      </c>
      <c r="JF205">
        <v>0</v>
      </c>
      <c r="JG205">
        <v>0</v>
      </c>
      <c r="JH205">
        <v>0</v>
      </c>
      <c r="JI205">
        <v>0</v>
      </c>
      <c r="JJ205">
        <v>0</v>
      </c>
      <c r="JK205">
        <v>0</v>
      </c>
      <c r="JL205">
        <v>0</v>
      </c>
      <c r="JM205">
        <v>0</v>
      </c>
      <c r="JN205">
        <v>0</v>
      </c>
      <c r="JO205">
        <v>0</v>
      </c>
      <c r="JP205">
        <v>0</v>
      </c>
      <c r="JQ205">
        <v>0</v>
      </c>
      <c r="JR205">
        <v>0</v>
      </c>
      <c r="JS205">
        <v>0</v>
      </c>
      <c r="JT205">
        <v>0</v>
      </c>
      <c r="JU205">
        <v>0</v>
      </c>
      <c r="JV205">
        <v>0</v>
      </c>
      <c r="JW205">
        <v>0</v>
      </c>
      <c r="JX205">
        <v>0</v>
      </c>
      <c r="JY205">
        <v>0</v>
      </c>
      <c r="JZ205">
        <v>0</v>
      </c>
      <c r="KA205">
        <v>0</v>
      </c>
      <c r="KB205">
        <v>0</v>
      </c>
      <c r="KC205">
        <v>0</v>
      </c>
      <c r="KD205">
        <v>0</v>
      </c>
      <c r="KE205">
        <v>0</v>
      </c>
      <c r="KF205">
        <v>0</v>
      </c>
      <c r="KG205">
        <v>0</v>
      </c>
      <c r="KH205">
        <v>0</v>
      </c>
      <c r="KI205">
        <v>0</v>
      </c>
      <c r="KJ205">
        <v>0</v>
      </c>
      <c r="KK205">
        <v>0</v>
      </c>
      <c r="KL205">
        <v>0</v>
      </c>
      <c r="KM205">
        <v>0</v>
      </c>
      <c r="KN205">
        <v>0</v>
      </c>
      <c r="KO205">
        <v>0</v>
      </c>
      <c r="KP205">
        <v>0</v>
      </c>
      <c r="KQ205">
        <v>0</v>
      </c>
      <c r="KR205">
        <v>0</v>
      </c>
      <c r="KS205">
        <v>0</v>
      </c>
      <c r="KT205">
        <v>0</v>
      </c>
      <c r="KU205">
        <v>0</v>
      </c>
      <c r="KV205">
        <v>0</v>
      </c>
      <c r="KW205">
        <v>0</v>
      </c>
      <c r="KX205">
        <v>0</v>
      </c>
      <c r="KY205">
        <v>0</v>
      </c>
      <c r="KZ205">
        <v>0</v>
      </c>
      <c r="LA205">
        <v>0</v>
      </c>
      <c r="LB205">
        <v>0</v>
      </c>
      <c r="LC205">
        <v>0</v>
      </c>
      <c r="LD205">
        <v>0</v>
      </c>
      <c r="LE205">
        <v>0</v>
      </c>
      <c r="LF205">
        <v>0</v>
      </c>
      <c r="LG205">
        <v>0</v>
      </c>
      <c r="LH205">
        <v>0</v>
      </c>
      <c r="LI205">
        <v>0.92475323676451737</v>
      </c>
      <c r="LJ205">
        <v>0.30248973607038121</v>
      </c>
      <c r="LK205">
        <v>0</v>
      </c>
      <c r="LL205">
        <v>0</v>
      </c>
      <c r="LM205">
        <v>1</v>
      </c>
      <c r="LN205">
        <v>0.95</v>
      </c>
      <c r="LO205">
        <v>0</v>
      </c>
      <c r="LP205">
        <v>1</v>
      </c>
      <c r="LQ205">
        <v>0.78</v>
      </c>
      <c r="LR205">
        <v>0</v>
      </c>
      <c r="LS205">
        <v>6.637168141592921E-2</v>
      </c>
      <c r="LT205">
        <v>0</v>
      </c>
    </row>
    <row r="206" spans="1:332" ht="15" customHeight="1">
      <c r="A206" t="str">
        <v>CDM AMS II.G</v>
      </c>
      <c r="B206" t="str">
        <v>AMS-II.G. ver. 3</v>
      </c>
      <c r="C206">
        <v>7997</v>
      </c>
      <c r="D206" t="str">
        <v>PoA 7997 CPA51</v>
      </c>
      <c r="E206" t="str">
        <v>MR3</v>
      </c>
      <c r="F206" t="str">
        <v>Domestic (2020)</v>
      </c>
      <c r="G206">
        <v>17152</v>
      </c>
      <c r="H206" t="str">
        <v>firewood</v>
      </c>
      <c r="I206">
        <v>17152</v>
      </c>
      <c r="J206">
        <v>1.7179487179487178</v>
      </c>
      <c r="K206">
        <v>0</v>
      </c>
      <c r="L206" t="str">
        <v>cdm_imp_firewood</v>
      </c>
      <c r="M206">
        <v>1</v>
      </c>
      <c r="N206" t="str">
        <v>Sub-Saharan Africa</v>
      </c>
      <c r="O206" t="str">
        <v>Kenya</v>
      </c>
      <c r="P206" t="str">
        <v>Kenya tot</v>
      </c>
      <c r="Q206">
        <v>3.7</v>
      </c>
      <c r="R206">
        <v>0.92169999999999996</v>
      </c>
      <c r="S206">
        <v>0</v>
      </c>
      <c r="T206">
        <v>0.3</v>
      </c>
      <c r="U206">
        <v>9984</v>
      </c>
      <c r="V206">
        <v>0</v>
      </c>
      <c r="W206">
        <v>341</v>
      </c>
      <c r="X206">
        <v>0</v>
      </c>
      <c r="Y206">
        <v>3404544</v>
      </c>
      <c r="Z206">
        <v>1</v>
      </c>
      <c r="AA206">
        <v>0</v>
      </c>
      <c r="AB206">
        <v>0</v>
      </c>
      <c r="AC206">
        <v>0</v>
      </c>
      <c r="AD206">
        <v>0</v>
      </c>
      <c r="AE206">
        <v>0</v>
      </c>
      <c r="AF206">
        <v>0</v>
      </c>
      <c r="AG206">
        <v>0</v>
      </c>
      <c r="AH206">
        <v>0</v>
      </c>
      <c r="AI206">
        <v>0</v>
      </c>
      <c r="AJ206">
        <v>0</v>
      </c>
      <c r="AK206">
        <v>0</v>
      </c>
      <c r="AL206">
        <v>0</v>
      </c>
      <c r="AM206">
        <v>0</v>
      </c>
      <c r="AN206">
        <v>12.383561643835616</v>
      </c>
      <c r="AO206">
        <v>0</v>
      </c>
      <c r="AP206">
        <v>0</v>
      </c>
      <c r="AQ206">
        <v>0</v>
      </c>
      <c r="AR206">
        <v>0</v>
      </c>
      <c r="AS206">
        <v>0</v>
      </c>
      <c r="AT206">
        <v>0</v>
      </c>
      <c r="AU206">
        <v>0</v>
      </c>
      <c r="AV206">
        <v>0</v>
      </c>
      <c r="AW206">
        <v>0</v>
      </c>
      <c r="AX206">
        <v>0</v>
      </c>
      <c r="AY206">
        <v>0</v>
      </c>
      <c r="AZ206">
        <v>0</v>
      </c>
      <c r="BA206">
        <v>0</v>
      </c>
      <c r="BB206">
        <v>0</v>
      </c>
      <c r="BC206">
        <v>0</v>
      </c>
      <c r="BD206">
        <v>0.1</v>
      </c>
      <c r="BE206">
        <v>0</v>
      </c>
      <c r="BF206">
        <v>0</v>
      </c>
      <c r="BG206">
        <v>0</v>
      </c>
      <c r="BH206">
        <v>0</v>
      </c>
      <c r="BI206">
        <v>0</v>
      </c>
      <c r="BJ206">
        <v>0</v>
      </c>
      <c r="BK206">
        <v>0</v>
      </c>
      <c r="BL206">
        <v>0</v>
      </c>
      <c r="BM206">
        <v>0</v>
      </c>
      <c r="BN206">
        <v>0</v>
      </c>
      <c r="BO206">
        <v>0</v>
      </c>
      <c r="BP206">
        <v>0</v>
      </c>
      <c r="BQ206">
        <v>0</v>
      </c>
      <c r="BR206">
        <v>1.4999999999999999E-2</v>
      </c>
      <c r="BS206">
        <v>0</v>
      </c>
      <c r="BT206">
        <v>0</v>
      </c>
      <c r="BU206">
        <v>0</v>
      </c>
      <c r="BV206">
        <v>0</v>
      </c>
      <c r="BW206">
        <v>0</v>
      </c>
      <c r="BX206">
        <v>81.599999999999994</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1</v>
      </c>
      <c r="FS206">
        <v>0</v>
      </c>
      <c r="FT206">
        <v>0</v>
      </c>
      <c r="FU206">
        <v>0</v>
      </c>
      <c r="FV206">
        <v>0</v>
      </c>
      <c r="FW206">
        <v>0</v>
      </c>
      <c r="FX206">
        <v>0</v>
      </c>
      <c r="FY206">
        <v>3.0285061491405276</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c r="GS206">
        <v>0</v>
      </c>
      <c r="GT206">
        <v>0</v>
      </c>
      <c r="GU206">
        <v>0.40889999999999999</v>
      </c>
      <c r="GV206">
        <v>0</v>
      </c>
      <c r="GW206">
        <v>0</v>
      </c>
      <c r="GX206">
        <v>0</v>
      </c>
      <c r="GY206">
        <v>0</v>
      </c>
      <c r="GZ206">
        <v>0</v>
      </c>
      <c r="HA206">
        <v>0</v>
      </c>
      <c r="HB206">
        <v>0</v>
      </c>
      <c r="HC206">
        <v>0</v>
      </c>
      <c r="HD206">
        <v>0</v>
      </c>
      <c r="HE206">
        <v>0</v>
      </c>
      <c r="HF206">
        <v>0</v>
      </c>
      <c r="HG206">
        <v>0</v>
      </c>
      <c r="HH206">
        <v>0</v>
      </c>
      <c r="HI206">
        <v>1.4999999999999999E-2</v>
      </c>
      <c r="HJ206">
        <v>0</v>
      </c>
      <c r="HK206">
        <v>0</v>
      </c>
      <c r="HL206">
        <v>0</v>
      </c>
      <c r="HM206">
        <v>0</v>
      </c>
      <c r="HN206">
        <v>0</v>
      </c>
      <c r="HO206">
        <v>81.599999999999994</v>
      </c>
      <c r="HP206">
        <v>0</v>
      </c>
      <c r="HQ206">
        <v>0</v>
      </c>
      <c r="HR206">
        <v>0</v>
      </c>
      <c r="HS206">
        <v>0</v>
      </c>
      <c r="HT206">
        <v>0</v>
      </c>
      <c r="HU206">
        <v>0</v>
      </c>
      <c r="HV206">
        <v>0</v>
      </c>
      <c r="HW206">
        <v>0</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0</v>
      </c>
      <c r="IY206">
        <v>0</v>
      </c>
      <c r="IZ206">
        <v>0</v>
      </c>
      <c r="JA206">
        <v>0</v>
      </c>
      <c r="JB206">
        <v>0</v>
      </c>
      <c r="JC206">
        <v>0</v>
      </c>
      <c r="JD206">
        <v>0</v>
      </c>
      <c r="JE206">
        <v>0</v>
      </c>
      <c r="JF206">
        <v>0</v>
      </c>
      <c r="JG206">
        <v>0</v>
      </c>
      <c r="JH206">
        <v>0</v>
      </c>
      <c r="JI206">
        <v>0</v>
      </c>
      <c r="JJ206">
        <v>0</v>
      </c>
      <c r="JK206">
        <v>0</v>
      </c>
      <c r="JL206">
        <v>0</v>
      </c>
      <c r="JM206">
        <v>0</v>
      </c>
      <c r="JN206">
        <v>0</v>
      </c>
      <c r="JO206">
        <v>0</v>
      </c>
      <c r="JP206">
        <v>0</v>
      </c>
      <c r="JQ206">
        <v>0</v>
      </c>
      <c r="JR206">
        <v>0</v>
      </c>
      <c r="JS206">
        <v>0</v>
      </c>
      <c r="JT206">
        <v>0</v>
      </c>
      <c r="JU206">
        <v>0</v>
      </c>
      <c r="JV206">
        <v>0</v>
      </c>
      <c r="JW206">
        <v>0</v>
      </c>
      <c r="JX206">
        <v>0</v>
      </c>
      <c r="JY206">
        <v>0</v>
      </c>
      <c r="JZ206">
        <v>0</v>
      </c>
      <c r="KA206">
        <v>0</v>
      </c>
      <c r="KB206">
        <v>0</v>
      </c>
      <c r="KC206">
        <v>0</v>
      </c>
      <c r="KD206">
        <v>0</v>
      </c>
      <c r="KE206">
        <v>0</v>
      </c>
      <c r="KF206">
        <v>0</v>
      </c>
      <c r="KG206">
        <v>0</v>
      </c>
      <c r="KH206">
        <v>0</v>
      </c>
      <c r="KI206">
        <v>0</v>
      </c>
      <c r="KJ206">
        <v>0</v>
      </c>
      <c r="KK206">
        <v>0</v>
      </c>
      <c r="KL206">
        <v>0</v>
      </c>
      <c r="KM206">
        <v>0</v>
      </c>
      <c r="KN206">
        <v>0</v>
      </c>
      <c r="KO206">
        <v>0</v>
      </c>
      <c r="KP206">
        <v>0</v>
      </c>
      <c r="KQ206">
        <v>0</v>
      </c>
      <c r="KR206">
        <v>0</v>
      </c>
      <c r="KS206">
        <v>0</v>
      </c>
      <c r="KT206">
        <v>0</v>
      </c>
      <c r="KU206">
        <v>0</v>
      </c>
      <c r="KV206">
        <v>0</v>
      </c>
      <c r="KW206">
        <v>0</v>
      </c>
      <c r="KX206">
        <v>0</v>
      </c>
      <c r="KY206">
        <v>0</v>
      </c>
      <c r="KZ206">
        <v>0</v>
      </c>
      <c r="LA206">
        <v>0</v>
      </c>
      <c r="LB206">
        <v>0</v>
      </c>
      <c r="LC206">
        <v>0</v>
      </c>
      <c r="LD206">
        <v>0</v>
      </c>
      <c r="LE206">
        <v>0</v>
      </c>
      <c r="LF206">
        <v>0</v>
      </c>
      <c r="LG206">
        <v>0</v>
      </c>
      <c r="LH206">
        <v>0</v>
      </c>
      <c r="LI206">
        <v>0.92467948717948723</v>
      </c>
      <c r="LJ206">
        <v>0.58100293255131963</v>
      </c>
      <c r="LK206">
        <v>0</v>
      </c>
      <c r="LL206">
        <v>0</v>
      </c>
      <c r="LM206">
        <v>1</v>
      </c>
      <c r="LN206">
        <v>0.95</v>
      </c>
      <c r="LO206">
        <v>0</v>
      </c>
      <c r="LP206">
        <v>1</v>
      </c>
      <c r="LQ206">
        <v>0.78</v>
      </c>
      <c r="LR206">
        <v>0</v>
      </c>
      <c r="LS206">
        <v>6.637168141592921E-2</v>
      </c>
      <c r="LT206">
        <v>0</v>
      </c>
    </row>
    <row r="207" spans="1:332" ht="15" customHeight="1">
      <c r="A207" t="str">
        <v>CDM AMS II.G</v>
      </c>
      <c r="B207" t="str">
        <v>AMS-II.G. ver. 3</v>
      </c>
      <c r="C207">
        <v>7997</v>
      </c>
      <c r="D207" t="str">
        <v>PoA 7997 CPA41</v>
      </c>
      <c r="E207" t="str">
        <v>MR3</v>
      </c>
      <c r="F207" t="str">
        <v>Domestic (2020)</v>
      </c>
      <c r="G207">
        <v>348</v>
      </c>
      <c r="H207" t="str">
        <v>firewood</v>
      </c>
      <c r="I207">
        <v>348</v>
      </c>
      <c r="J207">
        <v>1.8125</v>
      </c>
      <c r="K207">
        <v>0</v>
      </c>
      <c r="L207" t="str">
        <v>cdm_imp_firewood</v>
      </c>
      <c r="M207">
        <v>1</v>
      </c>
      <c r="N207" t="str">
        <v>Sub-Saharan Africa</v>
      </c>
      <c r="O207" t="str">
        <v>Kenya</v>
      </c>
      <c r="P207" t="str">
        <v>Kenya tot</v>
      </c>
      <c r="Q207">
        <v>3.7</v>
      </c>
      <c r="R207">
        <v>0.92169999999999996</v>
      </c>
      <c r="S207">
        <v>0</v>
      </c>
      <c r="T207">
        <v>0.3</v>
      </c>
      <c r="U207">
        <v>192</v>
      </c>
      <c r="V207">
        <v>0</v>
      </c>
      <c r="W207">
        <v>341</v>
      </c>
      <c r="X207">
        <v>0</v>
      </c>
      <c r="Y207">
        <v>65472</v>
      </c>
      <c r="Z207">
        <v>1</v>
      </c>
      <c r="AA207">
        <v>0</v>
      </c>
      <c r="AB207">
        <v>0</v>
      </c>
      <c r="AC207">
        <v>0</v>
      </c>
      <c r="AD207">
        <v>0</v>
      </c>
      <c r="AE207">
        <v>0</v>
      </c>
      <c r="AF207">
        <v>0</v>
      </c>
      <c r="AG207">
        <v>0</v>
      </c>
      <c r="AH207">
        <v>0</v>
      </c>
      <c r="AI207">
        <v>0</v>
      </c>
      <c r="AJ207">
        <v>0</v>
      </c>
      <c r="AK207">
        <v>0</v>
      </c>
      <c r="AL207">
        <v>0</v>
      </c>
      <c r="AM207">
        <v>0</v>
      </c>
      <c r="AN207">
        <v>13.260273972602739</v>
      </c>
      <c r="AO207">
        <v>0</v>
      </c>
      <c r="AP207">
        <v>0</v>
      </c>
      <c r="AQ207">
        <v>0</v>
      </c>
      <c r="AR207">
        <v>0</v>
      </c>
      <c r="AS207">
        <v>0</v>
      </c>
      <c r="AT207">
        <v>0</v>
      </c>
      <c r="AU207">
        <v>0</v>
      </c>
      <c r="AV207">
        <v>0</v>
      </c>
      <c r="AW207">
        <v>0</v>
      </c>
      <c r="AX207">
        <v>0</v>
      </c>
      <c r="AY207">
        <v>0</v>
      </c>
      <c r="AZ207">
        <v>0</v>
      </c>
      <c r="BA207">
        <v>0</v>
      </c>
      <c r="BB207">
        <v>0</v>
      </c>
      <c r="BC207">
        <v>0</v>
      </c>
      <c r="BD207">
        <v>0.1</v>
      </c>
      <c r="BE207">
        <v>0</v>
      </c>
      <c r="BF207">
        <v>0</v>
      </c>
      <c r="BG207">
        <v>0</v>
      </c>
      <c r="BH207">
        <v>0</v>
      </c>
      <c r="BI207">
        <v>0</v>
      </c>
      <c r="BJ207">
        <v>0</v>
      </c>
      <c r="BK207">
        <v>0</v>
      </c>
      <c r="BL207">
        <v>0</v>
      </c>
      <c r="BM207">
        <v>0</v>
      </c>
      <c r="BN207">
        <v>0</v>
      </c>
      <c r="BO207">
        <v>0</v>
      </c>
      <c r="BP207">
        <v>0</v>
      </c>
      <c r="BQ207">
        <v>0</v>
      </c>
      <c r="BR207">
        <v>1.4999999999999999E-2</v>
      </c>
      <c r="BS207">
        <v>0</v>
      </c>
      <c r="BT207">
        <v>0</v>
      </c>
      <c r="BU207">
        <v>0</v>
      </c>
      <c r="BV207">
        <v>0</v>
      </c>
      <c r="BW207">
        <v>0</v>
      </c>
      <c r="BX207">
        <v>81.599999999999994</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1</v>
      </c>
      <c r="FS207">
        <v>0</v>
      </c>
      <c r="FT207">
        <v>0</v>
      </c>
      <c r="FU207">
        <v>0</v>
      </c>
      <c r="FV207">
        <v>0</v>
      </c>
      <c r="FW207">
        <v>0</v>
      </c>
      <c r="FX207">
        <v>0</v>
      </c>
      <c r="FY207">
        <v>3.242913664123928</v>
      </c>
      <c r="FZ207">
        <v>0</v>
      </c>
      <c r="GA207">
        <v>0</v>
      </c>
      <c r="GB207">
        <v>0</v>
      </c>
      <c r="GC207">
        <v>0</v>
      </c>
      <c r="GD207">
        <v>0</v>
      </c>
      <c r="GE207">
        <v>0</v>
      </c>
      <c r="GF207">
        <v>0</v>
      </c>
      <c r="GG207">
        <v>0</v>
      </c>
      <c r="GH207">
        <v>0</v>
      </c>
      <c r="GI207">
        <v>0</v>
      </c>
      <c r="GJ207">
        <v>0</v>
      </c>
      <c r="GK207">
        <v>0</v>
      </c>
      <c r="GL207">
        <v>0</v>
      </c>
      <c r="GM207">
        <v>0</v>
      </c>
      <c r="GN207">
        <v>0</v>
      </c>
      <c r="GO207">
        <v>0</v>
      </c>
      <c r="GP207">
        <v>0</v>
      </c>
      <c r="GQ207">
        <v>0</v>
      </c>
      <c r="GR207">
        <v>0</v>
      </c>
      <c r="GS207">
        <v>0</v>
      </c>
      <c r="GT207">
        <v>0</v>
      </c>
      <c r="GU207">
        <v>0.40889999999999999</v>
      </c>
      <c r="GV207">
        <v>0</v>
      </c>
      <c r="GW207">
        <v>0</v>
      </c>
      <c r="GX207">
        <v>0</v>
      </c>
      <c r="GY207">
        <v>0</v>
      </c>
      <c r="GZ207">
        <v>0</v>
      </c>
      <c r="HA207">
        <v>0</v>
      </c>
      <c r="HB207">
        <v>0</v>
      </c>
      <c r="HC207">
        <v>0</v>
      </c>
      <c r="HD207">
        <v>0</v>
      </c>
      <c r="HE207">
        <v>0</v>
      </c>
      <c r="HF207">
        <v>0</v>
      </c>
      <c r="HG207">
        <v>0</v>
      </c>
      <c r="HH207">
        <v>0</v>
      </c>
      <c r="HI207">
        <v>1.4999999999999999E-2</v>
      </c>
      <c r="HJ207">
        <v>0</v>
      </c>
      <c r="HK207">
        <v>0</v>
      </c>
      <c r="HL207">
        <v>0</v>
      </c>
      <c r="HM207">
        <v>0</v>
      </c>
      <c r="HN207">
        <v>0</v>
      </c>
      <c r="HO207">
        <v>81.599999999999994</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0.921875</v>
      </c>
      <c r="LJ207">
        <v>0.57211876832844577</v>
      </c>
      <c r="LK207">
        <v>0</v>
      </c>
      <c r="LL207">
        <v>0</v>
      </c>
      <c r="LM207">
        <v>1</v>
      </c>
      <c r="LN207">
        <v>0.95</v>
      </c>
      <c r="LO207">
        <v>0</v>
      </c>
      <c r="LP207">
        <v>1</v>
      </c>
      <c r="LQ207">
        <v>0.78</v>
      </c>
      <c r="LR207">
        <v>0</v>
      </c>
      <c r="LS207">
        <v>6.1983471074380167E-2</v>
      </c>
      <c r="LT207">
        <v>0</v>
      </c>
    </row>
    <row r="208" spans="1:332" ht="15" customHeight="1">
      <c r="A208" t="str">
        <v>CDM AMS II.G</v>
      </c>
      <c r="B208" t="str">
        <v>AMS-II.G. ver. 3</v>
      </c>
      <c r="C208">
        <v>7997</v>
      </c>
      <c r="D208" t="str">
        <v>PoA 7997 CPA28</v>
      </c>
      <c r="E208" t="str">
        <v>MR3</v>
      </c>
      <c r="F208" t="str">
        <v>Domestic/Urban (2020)</v>
      </c>
      <c r="G208">
        <v>1410</v>
      </c>
      <c r="H208" t="str">
        <v>firewood</v>
      </c>
      <c r="I208">
        <v>1410</v>
      </c>
      <c r="J208">
        <v>0.51610541727672032</v>
      </c>
      <c r="K208">
        <v>0</v>
      </c>
      <c r="L208" t="str">
        <v>cdm_imp_firewood</v>
      </c>
      <c r="M208">
        <v>1</v>
      </c>
      <c r="N208" t="str">
        <v>Sub-Saharan Africa</v>
      </c>
      <c r="O208" t="str">
        <v>Uganda</v>
      </c>
      <c r="P208" t="str">
        <v>Uganda tot</v>
      </c>
      <c r="Q208">
        <v>4.8</v>
      </c>
      <c r="R208">
        <v>0.80700000000000005</v>
      </c>
      <c r="S208">
        <v>0</v>
      </c>
      <c r="T208">
        <v>0.35</v>
      </c>
      <c r="U208">
        <v>2732</v>
      </c>
      <c r="V208">
        <v>0</v>
      </c>
      <c r="W208">
        <v>341</v>
      </c>
      <c r="X208">
        <v>0</v>
      </c>
      <c r="Y208">
        <v>931612</v>
      </c>
      <c r="Z208">
        <v>1</v>
      </c>
      <c r="AA208">
        <v>0</v>
      </c>
      <c r="AB208">
        <v>0</v>
      </c>
      <c r="AC208">
        <v>0</v>
      </c>
      <c r="AD208">
        <v>0</v>
      </c>
      <c r="AE208">
        <v>0</v>
      </c>
      <c r="AF208">
        <v>0</v>
      </c>
      <c r="AG208">
        <v>0</v>
      </c>
      <c r="AH208">
        <v>0</v>
      </c>
      <c r="AI208">
        <v>0</v>
      </c>
      <c r="AJ208">
        <v>0</v>
      </c>
      <c r="AK208">
        <v>0</v>
      </c>
      <c r="AL208">
        <v>0</v>
      </c>
      <c r="AM208">
        <v>0</v>
      </c>
      <c r="AN208">
        <v>19.232876712328768</v>
      </c>
      <c r="AO208">
        <v>0</v>
      </c>
      <c r="AP208">
        <v>0</v>
      </c>
      <c r="AQ208">
        <v>0</v>
      </c>
      <c r="AR208">
        <v>0</v>
      </c>
      <c r="AS208">
        <v>0</v>
      </c>
      <c r="AT208">
        <v>0</v>
      </c>
      <c r="AU208">
        <v>0</v>
      </c>
      <c r="AV208">
        <v>0</v>
      </c>
      <c r="AW208">
        <v>0</v>
      </c>
      <c r="AX208">
        <v>0</v>
      </c>
      <c r="AY208">
        <v>0</v>
      </c>
      <c r="AZ208">
        <v>0</v>
      </c>
      <c r="BA208">
        <v>0</v>
      </c>
      <c r="BB208">
        <v>0</v>
      </c>
      <c r="BC208">
        <v>0</v>
      </c>
      <c r="BD208">
        <v>0.1143</v>
      </c>
      <c r="BE208">
        <v>0</v>
      </c>
      <c r="BF208">
        <v>0</v>
      </c>
      <c r="BG208">
        <v>0</v>
      </c>
      <c r="BH208">
        <v>0</v>
      </c>
      <c r="BI208">
        <v>0</v>
      </c>
      <c r="BJ208">
        <v>0</v>
      </c>
      <c r="BK208">
        <v>0</v>
      </c>
      <c r="BL208">
        <v>0</v>
      </c>
      <c r="BM208">
        <v>0</v>
      </c>
      <c r="BN208">
        <v>0</v>
      </c>
      <c r="BO208">
        <v>0</v>
      </c>
      <c r="BP208">
        <v>0</v>
      </c>
      <c r="BQ208">
        <v>0</v>
      </c>
      <c r="BR208">
        <v>1.4999999999999999E-2</v>
      </c>
      <c r="BS208">
        <v>0</v>
      </c>
      <c r="BT208">
        <v>0</v>
      </c>
      <c r="BU208">
        <v>0</v>
      </c>
      <c r="BV208">
        <v>0</v>
      </c>
      <c r="BW208">
        <v>0</v>
      </c>
      <c r="BX208">
        <v>81.599999999999994</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1</v>
      </c>
      <c r="FS208">
        <v>0</v>
      </c>
      <c r="FT208">
        <v>0</v>
      </c>
      <c r="FU208">
        <v>0</v>
      </c>
      <c r="FV208">
        <v>0</v>
      </c>
      <c r="FW208">
        <v>0</v>
      </c>
      <c r="FX208">
        <v>0</v>
      </c>
      <c r="FY208">
        <v>5.985074348541187</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0.36730000000000002</v>
      </c>
      <c r="GV208">
        <v>0</v>
      </c>
      <c r="GW208">
        <v>0</v>
      </c>
      <c r="GX208">
        <v>0</v>
      </c>
      <c r="GY208">
        <v>0</v>
      </c>
      <c r="GZ208">
        <v>0</v>
      </c>
      <c r="HA208">
        <v>0</v>
      </c>
      <c r="HB208">
        <v>0</v>
      </c>
      <c r="HC208">
        <v>0</v>
      </c>
      <c r="HD208">
        <v>0</v>
      </c>
      <c r="HE208">
        <v>0</v>
      </c>
      <c r="HF208">
        <v>0</v>
      </c>
      <c r="HG208">
        <v>0</v>
      </c>
      <c r="HH208">
        <v>0</v>
      </c>
      <c r="HI208">
        <v>1.4999999999999999E-2</v>
      </c>
      <c r="HJ208">
        <v>0</v>
      </c>
      <c r="HK208">
        <v>0</v>
      </c>
      <c r="HL208">
        <v>0</v>
      </c>
      <c r="HM208">
        <v>0</v>
      </c>
      <c r="HN208">
        <v>0</v>
      </c>
      <c r="HO208">
        <v>81.599999999999994</v>
      </c>
      <c r="HP208">
        <v>0</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0.96970000000000001</v>
      </c>
      <c r="LJ208">
        <v>0.14364516129032259</v>
      </c>
      <c r="LK208">
        <v>0</v>
      </c>
      <c r="LL208">
        <v>0</v>
      </c>
      <c r="LM208">
        <v>1</v>
      </c>
      <c r="LN208">
        <v>0.95</v>
      </c>
      <c r="LO208">
        <v>0</v>
      </c>
      <c r="LP208">
        <v>1</v>
      </c>
      <c r="LQ208">
        <v>0.78</v>
      </c>
      <c r="LR208">
        <v>0</v>
      </c>
      <c r="LS208">
        <v>0.11253561253561255</v>
      </c>
      <c r="LT208">
        <v>0</v>
      </c>
    </row>
    <row r="209" spans="1:332" ht="15" customHeight="1">
      <c r="A209" t="str">
        <v>CDM AMS II.G</v>
      </c>
      <c r="B209" t="str">
        <v>AMS-II.G. ver. 3</v>
      </c>
      <c r="C209">
        <v>7997</v>
      </c>
      <c r="D209" t="str">
        <v>PoA 7997 CPA28</v>
      </c>
      <c r="E209" t="str">
        <v>MR3</v>
      </c>
      <c r="F209" t="str">
        <v>Domestic/Rural (2020)</v>
      </c>
      <c r="G209">
        <v>2595</v>
      </c>
      <c r="H209" t="str">
        <v>firewood</v>
      </c>
      <c r="I209">
        <v>2595</v>
      </c>
      <c r="J209">
        <v>0.54850982878883958</v>
      </c>
      <c r="K209">
        <v>0</v>
      </c>
      <c r="L209" t="str">
        <v>cdm_imp_firewood</v>
      </c>
      <c r="M209">
        <v>1</v>
      </c>
      <c r="N209" t="str">
        <v>Sub-Saharan Africa</v>
      </c>
      <c r="O209" t="str">
        <v>Uganda</v>
      </c>
      <c r="P209" t="str">
        <v>Uganda tot</v>
      </c>
      <c r="Q209">
        <v>4.8</v>
      </c>
      <c r="R209">
        <v>0.80700000000000005</v>
      </c>
      <c r="S209">
        <v>0</v>
      </c>
      <c r="T209">
        <v>0.35</v>
      </c>
      <c r="U209">
        <v>4731</v>
      </c>
      <c r="V209">
        <v>0</v>
      </c>
      <c r="W209">
        <v>341</v>
      </c>
      <c r="X209">
        <v>0</v>
      </c>
      <c r="Y209">
        <v>1613271</v>
      </c>
      <c r="Z209">
        <v>1</v>
      </c>
      <c r="AA209">
        <v>0</v>
      </c>
      <c r="AB209">
        <v>0</v>
      </c>
      <c r="AC209">
        <v>0</v>
      </c>
      <c r="AD209">
        <v>0</v>
      </c>
      <c r="AE209">
        <v>0</v>
      </c>
      <c r="AF209">
        <v>0</v>
      </c>
      <c r="AG209">
        <v>0</v>
      </c>
      <c r="AH209">
        <v>0</v>
      </c>
      <c r="AI209">
        <v>0</v>
      </c>
      <c r="AJ209">
        <v>0</v>
      </c>
      <c r="AK209">
        <v>0</v>
      </c>
      <c r="AL209">
        <v>0</v>
      </c>
      <c r="AM209">
        <v>0</v>
      </c>
      <c r="AN209">
        <v>13.616438356164384</v>
      </c>
      <c r="AO209">
        <v>0</v>
      </c>
      <c r="AP209">
        <v>0</v>
      </c>
      <c r="AQ209">
        <v>0</v>
      </c>
      <c r="AR209">
        <v>0</v>
      </c>
      <c r="AS209">
        <v>0</v>
      </c>
      <c r="AT209">
        <v>0</v>
      </c>
      <c r="AU209">
        <v>0</v>
      </c>
      <c r="AV209">
        <v>0</v>
      </c>
      <c r="AW209">
        <v>0</v>
      </c>
      <c r="AX209">
        <v>0</v>
      </c>
      <c r="AY209">
        <v>0</v>
      </c>
      <c r="AZ209">
        <v>0</v>
      </c>
      <c r="BA209">
        <v>0</v>
      </c>
      <c r="BB209">
        <v>0</v>
      </c>
      <c r="BC209">
        <v>0</v>
      </c>
      <c r="BD209">
        <v>0.1143</v>
      </c>
      <c r="BE209">
        <v>0</v>
      </c>
      <c r="BF209">
        <v>0</v>
      </c>
      <c r="BG209">
        <v>0</v>
      </c>
      <c r="BH209">
        <v>0</v>
      </c>
      <c r="BI209">
        <v>0</v>
      </c>
      <c r="BJ209">
        <v>0</v>
      </c>
      <c r="BK209">
        <v>0</v>
      </c>
      <c r="BL209">
        <v>0</v>
      </c>
      <c r="BM209">
        <v>0</v>
      </c>
      <c r="BN209">
        <v>0</v>
      </c>
      <c r="BO209">
        <v>0</v>
      </c>
      <c r="BP209">
        <v>0</v>
      </c>
      <c r="BQ209">
        <v>0</v>
      </c>
      <c r="BR209">
        <v>1.4999999999999999E-2</v>
      </c>
      <c r="BS209">
        <v>0</v>
      </c>
      <c r="BT209">
        <v>0</v>
      </c>
      <c r="BU209">
        <v>0</v>
      </c>
      <c r="BV209">
        <v>0</v>
      </c>
      <c r="BW209">
        <v>0</v>
      </c>
      <c r="BX209">
        <v>81.599999999999994</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1</v>
      </c>
      <c r="FS209">
        <v>0</v>
      </c>
      <c r="FT209">
        <v>0</v>
      </c>
      <c r="FU209">
        <v>0</v>
      </c>
      <c r="FV209">
        <v>0</v>
      </c>
      <c r="FW209">
        <v>0</v>
      </c>
      <c r="FX209">
        <v>0</v>
      </c>
      <c r="FY209">
        <v>4.2315359002435811</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c r="GS209">
        <v>0</v>
      </c>
      <c r="GT209">
        <v>0</v>
      </c>
      <c r="GU209">
        <v>0.36780000000000002</v>
      </c>
      <c r="GV209">
        <v>0</v>
      </c>
      <c r="GW209">
        <v>0</v>
      </c>
      <c r="GX209">
        <v>0</v>
      </c>
      <c r="GY209">
        <v>0</v>
      </c>
      <c r="GZ209">
        <v>0</v>
      </c>
      <c r="HA209">
        <v>0</v>
      </c>
      <c r="HB209">
        <v>0</v>
      </c>
      <c r="HC209">
        <v>0</v>
      </c>
      <c r="HD209">
        <v>0</v>
      </c>
      <c r="HE209">
        <v>0</v>
      </c>
      <c r="HF209">
        <v>0</v>
      </c>
      <c r="HG209">
        <v>0</v>
      </c>
      <c r="HH209">
        <v>0</v>
      </c>
      <c r="HI209">
        <v>1.4999999999999999E-2</v>
      </c>
      <c r="HJ209">
        <v>0</v>
      </c>
      <c r="HK209">
        <v>0</v>
      </c>
      <c r="HL209">
        <v>0</v>
      </c>
      <c r="HM209">
        <v>0</v>
      </c>
      <c r="HN209">
        <v>0</v>
      </c>
      <c r="HO209">
        <v>81.599999999999994</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0.96970000000000001</v>
      </c>
      <c r="LJ209">
        <v>0.21536070381231673</v>
      </c>
      <c r="LK209">
        <v>0</v>
      </c>
      <c r="LL209">
        <v>0</v>
      </c>
      <c r="LM209">
        <v>1</v>
      </c>
      <c r="LN209">
        <v>0.95</v>
      </c>
      <c r="LO209">
        <v>0</v>
      </c>
      <c r="LP209">
        <v>1</v>
      </c>
      <c r="LQ209">
        <v>0.78</v>
      </c>
      <c r="LR209">
        <v>0</v>
      </c>
      <c r="LS209">
        <v>0.12474849094567406</v>
      </c>
      <c r="LT209">
        <v>0</v>
      </c>
    </row>
    <row r="210" spans="1:332" ht="15" customHeight="1">
      <c r="A210" t="str">
        <v>CDM AMS II.G</v>
      </c>
      <c r="B210" t="str">
        <v>AMS-II.G. ver. 3</v>
      </c>
      <c r="C210">
        <v>7997</v>
      </c>
      <c r="D210" t="str">
        <v>PoA 7997 CPA19</v>
      </c>
      <c r="E210" t="str">
        <v>MR3</v>
      </c>
      <c r="F210" t="str">
        <v>Domestic/Urban (2020)</v>
      </c>
      <c r="G210">
        <v>2869</v>
      </c>
      <c r="H210" t="str">
        <v>firewood</v>
      </c>
      <c r="I210">
        <v>2869</v>
      </c>
      <c r="J210">
        <v>1.1512841091492776</v>
      </c>
      <c r="K210">
        <v>0</v>
      </c>
      <c r="L210" t="str">
        <v>cdm_imp_firewood</v>
      </c>
      <c r="M210">
        <v>1</v>
      </c>
      <c r="N210" t="str">
        <v>Sub-Saharan Africa</v>
      </c>
      <c r="O210" t="str">
        <v>Uganda</v>
      </c>
      <c r="P210" t="str">
        <v>Uganda tot</v>
      </c>
      <c r="Q210">
        <v>4.8</v>
      </c>
      <c r="R210">
        <v>0.80700000000000005</v>
      </c>
      <c r="S210">
        <v>0</v>
      </c>
      <c r="T210">
        <v>0.35</v>
      </c>
      <c r="U210">
        <v>2492</v>
      </c>
      <c r="V210">
        <v>0</v>
      </c>
      <c r="W210">
        <v>341</v>
      </c>
      <c r="X210">
        <v>0</v>
      </c>
      <c r="Y210">
        <v>849772</v>
      </c>
      <c r="Z210">
        <v>1</v>
      </c>
      <c r="AA210">
        <v>0</v>
      </c>
      <c r="AB210">
        <v>0</v>
      </c>
      <c r="AC210">
        <v>0</v>
      </c>
      <c r="AD210">
        <v>0</v>
      </c>
      <c r="AE210">
        <v>0</v>
      </c>
      <c r="AF210">
        <v>0</v>
      </c>
      <c r="AG210">
        <v>0</v>
      </c>
      <c r="AH210">
        <v>0</v>
      </c>
      <c r="AI210">
        <v>0</v>
      </c>
      <c r="AJ210">
        <v>0</v>
      </c>
      <c r="AK210">
        <v>0</v>
      </c>
      <c r="AL210">
        <v>0</v>
      </c>
      <c r="AM210">
        <v>0</v>
      </c>
      <c r="AN210">
        <v>19.232876712328768</v>
      </c>
      <c r="AO210">
        <v>0</v>
      </c>
      <c r="AP210">
        <v>0</v>
      </c>
      <c r="AQ210">
        <v>0</v>
      </c>
      <c r="AR210">
        <v>0</v>
      </c>
      <c r="AS210">
        <v>0</v>
      </c>
      <c r="AT210">
        <v>0</v>
      </c>
      <c r="AU210">
        <v>0</v>
      </c>
      <c r="AV210">
        <v>0</v>
      </c>
      <c r="AW210">
        <v>0</v>
      </c>
      <c r="AX210">
        <v>0</v>
      </c>
      <c r="AY210">
        <v>0</v>
      </c>
      <c r="AZ210">
        <v>0</v>
      </c>
      <c r="BA210">
        <v>0</v>
      </c>
      <c r="BB210">
        <v>0</v>
      </c>
      <c r="BC210">
        <v>0</v>
      </c>
      <c r="BD210">
        <v>0.1143</v>
      </c>
      <c r="BE210">
        <v>0</v>
      </c>
      <c r="BF210">
        <v>0</v>
      </c>
      <c r="BG210">
        <v>0</v>
      </c>
      <c r="BH210">
        <v>0</v>
      </c>
      <c r="BI210">
        <v>0</v>
      </c>
      <c r="BJ210">
        <v>0</v>
      </c>
      <c r="BK210">
        <v>0</v>
      </c>
      <c r="BL210">
        <v>0</v>
      </c>
      <c r="BM210">
        <v>0</v>
      </c>
      <c r="BN210">
        <v>0</v>
      </c>
      <c r="BO210">
        <v>0</v>
      </c>
      <c r="BP210">
        <v>0</v>
      </c>
      <c r="BQ210">
        <v>0</v>
      </c>
      <c r="BR210">
        <v>1.4999999999999999E-2</v>
      </c>
      <c r="BS210">
        <v>0</v>
      </c>
      <c r="BT210">
        <v>0</v>
      </c>
      <c r="BU210">
        <v>0</v>
      </c>
      <c r="BV210">
        <v>0</v>
      </c>
      <c r="BW210">
        <v>0</v>
      </c>
      <c r="BX210">
        <v>81.599999999999994</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1</v>
      </c>
      <c r="FS210">
        <v>0</v>
      </c>
      <c r="FT210">
        <v>0</v>
      </c>
      <c r="FU210">
        <v>0</v>
      </c>
      <c r="FV210">
        <v>0</v>
      </c>
      <c r="FW210">
        <v>0</v>
      </c>
      <c r="FX210">
        <v>0</v>
      </c>
      <c r="FY210">
        <v>5.985074348541187</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0.36730000000000002</v>
      </c>
      <c r="GV210">
        <v>0</v>
      </c>
      <c r="GW210">
        <v>0</v>
      </c>
      <c r="GX210">
        <v>0</v>
      </c>
      <c r="GY210">
        <v>0</v>
      </c>
      <c r="GZ210">
        <v>0</v>
      </c>
      <c r="HA210">
        <v>0</v>
      </c>
      <c r="HB210">
        <v>0</v>
      </c>
      <c r="HC210">
        <v>0</v>
      </c>
      <c r="HD210">
        <v>0</v>
      </c>
      <c r="HE210">
        <v>0</v>
      </c>
      <c r="HF210">
        <v>0</v>
      </c>
      <c r="HG210">
        <v>0</v>
      </c>
      <c r="HH210">
        <v>0</v>
      </c>
      <c r="HI210">
        <v>1.4999999999999999E-2</v>
      </c>
      <c r="HJ210">
        <v>0</v>
      </c>
      <c r="HK210">
        <v>0</v>
      </c>
      <c r="HL210">
        <v>0</v>
      </c>
      <c r="HM210">
        <v>0</v>
      </c>
      <c r="HN210">
        <v>0</v>
      </c>
      <c r="HO210">
        <v>81.599999999999994</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0.96970000000000001</v>
      </c>
      <c r="LJ210">
        <v>0.31565542521994133</v>
      </c>
      <c r="LK210">
        <v>0</v>
      </c>
      <c r="LL210">
        <v>0</v>
      </c>
      <c r="LM210">
        <v>1</v>
      </c>
      <c r="LN210">
        <v>0.95</v>
      </c>
      <c r="LO210">
        <v>0</v>
      </c>
      <c r="LP210">
        <v>1</v>
      </c>
      <c r="LQ210">
        <v>0.78</v>
      </c>
      <c r="LR210">
        <v>0</v>
      </c>
      <c r="LS210">
        <v>0.11253561253561255</v>
      </c>
      <c r="LT210">
        <v>0</v>
      </c>
    </row>
    <row r="211" spans="1:332" ht="15" customHeight="1">
      <c r="A211" t="str">
        <v>CDM AMS II.G</v>
      </c>
      <c r="B211" t="str">
        <v>AMS-II.G. ver. 3</v>
      </c>
      <c r="C211">
        <v>7997</v>
      </c>
      <c r="D211" t="str">
        <v>PoA 7997 CPA19</v>
      </c>
      <c r="E211" t="str">
        <v>MR3</v>
      </c>
      <c r="F211" t="str">
        <v>Domestic/Rural (2020)</v>
      </c>
      <c r="G211">
        <v>4898</v>
      </c>
      <c r="H211" t="str">
        <v>firewood</v>
      </c>
      <c r="I211">
        <v>4898</v>
      </c>
      <c r="J211">
        <v>0.98531482599074638</v>
      </c>
      <c r="K211">
        <v>0</v>
      </c>
      <c r="L211" t="str">
        <v>cdm_imp_firewood</v>
      </c>
      <c r="M211">
        <v>1</v>
      </c>
      <c r="N211" t="str">
        <v>Sub-Saharan Africa</v>
      </c>
      <c r="O211" t="str">
        <v>Uganda</v>
      </c>
      <c r="P211" t="str">
        <v>Uganda tot</v>
      </c>
      <c r="Q211">
        <v>4.8</v>
      </c>
      <c r="R211">
        <v>0.80700000000000005</v>
      </c>
      <c r="S211">
        <v>0</v>
      </c>
      <c r="T211">
        <v>0.35</v>
      </c>
      <c r="U211">
        <v>4971</v>
      </c>
      <c r="V211">
        <v>0</v>
      </c>
      <c r="W211">
        <v>341</v>
      </c>
      <c r="X211">
        <v>0</v>
      </c>
      <c r="Y211">
        <v>1695111</v>
      </c>
      <c r="Z211">
        <v>1</v>
      </c>
      <c r="AA211">
        <v>0</v>
      </c>
      <c r="AB211">
        <v>0</v>
      </c>
      <c r="AC211">
        <v>0</v>
      </c>
      <c r="AD211">
        <v>0</v>
      </c>
      <c r="AE211">
        <v>0</v>
      </c>
      <c r="AF211">
        <v>0</v>
      </c>
      <c r="AG211">
        <v>0</v>
      </c>
      <c r="AH211">
        <v>0</v>
      </c>
      <c r="AI211">
        <v>0</v>
      </c>
      <c r="AJ211">
        <v>0</v>
      </c>
      <c r="AK211">
        <v>0</v>
      </c>
      <c r="AL211">
        <v>0</v>
      </c>
      <c r="AM211">
        <v>0</v>
      </c>
      <c r="AN211">
        <v>13.616438356164384</v>
      </c>
      <c r="AO211">
        <v>0</v>
      </c>
      <c r="AP211">
        <v>0</v>
      </c>
      <c r="AQ211">
        <v>0</v>
      </c>
      <c r="AR211">
        <v>0</v>
      </c>
      <c r="AS211">
        <v>0</v>
      </c>
      <c r="AT211">
        <v>0</v>
      </c>
      <c r="AU211">
        <v>0</v>
      </c>
      <c r="AV211">
        <v>0</v>
      </c>
      <c r="AW211">
        <v>0</v>
      </c>
      <c r="AX211">
        <v>0</v>
      </c>
      <c r="AY211">
        <v>0</v>
      </c>
      <c r="AZ211">
        <v>0</v>
      </c>
      <c r="BA211">
        <v>0</v>
      </c>
      <c r="BB211">
        <v>0</v>
      </c>
      <c r="BC211">
        <v>0</v>
      </c>
      <c r="BD211">
        <v>0.1143</v>
      </c>
      <c r="BE211">
        <v>0</v>
      </c>
      <c r="BF211">
        <v>0</v>
      </c>
      <c r="BG211">
        <v>0</v>
      </c>
      <c r="BH211">
        <v>0</v>
      </c>
      <c r="BI211">
        <v>0</v>
      </c>
      <c r="BJ211">
        <v>0</v>
      </c>
      <c r="BK211">
        <v>0</v>
      </c>
      <c r="BL211">
        <v>0</v>
      </c>
      <c r="BM211">
        <v>0</v>
      </c>
      <c r="BN211">
        <v>0</v>
      </c>
      <c r="BO211">
        <v>0</v>
      </c>
      <c r="BP211">
        <v>0</v>
      </c>
      <c r="BQ211">
        <v>0</v>
      </c>
      <c r="BR211">
        <v>1.4999999999999999E-2</v>
      </c>
      <c r="BS211">
        <v>0</v>
      </c>
      <c r="BT211">
        <v>0</v>
      </c>
      <c r="BU211">
        <v>0</v>
      </c>
      <c r="BV211">
        <v>0</v>
      </c>
      <c r="BW211">
        <v>0</v>
      </c>
      <c r="BX211">
        <v>81.599999999999994</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1</v>
      </c>
      <c r="FS211">
        <v>0</v>
      </c>
      <c r="FT211">
        <v>0</v>
      </c>
      <c r="FU211">
        <v>0</v>
      </c>
      <c r="FV211">
        <v>0</v>
      </c>
      <c r="FW211">
        <v>0</v>
      </c>
      <c r="FX211">
        <v>0</v>
      </c>
      <c r="FY211">
        <v>4.2315359002435811</v>
      </c>
      <c r="FZ211">
        <v>0</v>
      </c>
      <c r="GA211">
        <v>0</v>
      </c>
      <c r="GB211">
        <v>0</v>
      </c>
      <c r="GC211">
        <v>0</v>
      </c>
      <c r="GD211">
        <v>0</v>
      </c>
      <c r="GE211">
        <v>0</v>
      </c>
      <c r="GF211">
        <v>0</v>
      </c>
      <c r="GG211">
        <v>0</v>
      </c>
      <c r="GH211">
        <v>0</v>
      </c>
      <c r="GI211">
        <v>0</v>
      </c>
      <c r="GJ211">
        <v>0</v>
      </c>
      <c r="GK211">
        <v>0</v>
      </c>
      <c r="GL211">
        <v>0</v>
      </c>
      <c r="GM211">
        <v>0</v>
      </c>
      <c r="GN211">
        <v>0</v>
      </c>
      <c r="GO211">
        <v>0</v>
      </c>
      <c r="GP211">
        <v>0</v>
      </c>
      <c r="GQ211">
        <v>0</v>
      </c>
      <c r="GR211">
        <v>0</v>
      </c>
      <c r="GS211">
        <v>0</v>
      </c>
      <c r="GT211">
        <v>0</v>
      </c>
      <c r="GU211">
        <v>0.36780000000000002</v>
      </c>
      <c r="GV211">
        <v>0</v>
      </c>
      <c r="GW211">
        <v>0</v>
      </c>
      <c r="GX211">
        <v>0</v>
      </c>
      <c r="GY211">
        <v>0</v>
      </c>
      <c r="GZ211">
        <v>0</v>
      </c>
      <c r="HA211">
        <v>0</v>
      </c>
      <c r="HB211">
        <v>0</v>
      </c>
      <c r="HC211">
        <v>0</v>
      </c>
      <c r="HD211">
        <v>0</v>
      </c>
      <c r="HE211">
        <v>0</v>
      </c>
      <c r="HF211">
        <v>0</v>
      </c>
      <c r="HG211">
        <v>0</v>
      </c>
      <c r="HH211">
        <v>0</v>
      </c>
      <c r="HI211">
        <v>1.4999999999999999E-2</v>
      </c>
      <c r="HJ211">
        <v>0</v>
      </c>
      <c r="HK211">
        <v>0</v>
      </c>
      <c r="HL211">
        <v>0</v>
      </c>
      <c r="HM211">
        <v>0</v>
      </c>
      <c r="HN211">
        <v>0</v>
      </c>
      <c r="HO211">
        <v>81.599999999999994</v>
      </c>
      <c r="HP211">
        <v>0</v>
      </c>
      <c r="HQ211">
        <v>0</v>
      </c>
      <c r="HR211">
        <v>0</v>
      </c>
      <c r="HS211">
        <v>0</v>
      </c>
      <c r="HT211">
        <v>0</v>
      </c>
      <c r="HU211">
        <v>0</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0.96970000000000001</v>
      </c>
      <c r="LJ211">
        <v>0.38672873900293259</v>
      </c>
      <c r="LK211">
        <v>0</v>
      </c>
      <c r="LL211">
        <v>0</v>
      </c>
      <c r="LM211">
        <v>1</v>
      </c>
      <c r="LN211">
        <v>0.95</v>
      </c>
      <c r="LO211">
        <v>0</v>
      </c>
      <c r="LP211">
        <v>1</v>
      </c>
      <c r="LQ211">
        <v>0.78</v>
      </c>
      <c r="LR211">
        <v>0</v>
      </c>
      <c r="LS211">
        <v>0.12474849094567406</v>
      </c>
      <c r="LT211">
        <v>0</v>
      </c>
    </row>
    <row r="212" spans="1:332" ht="15" customHeight="1">
      <c r="A212" t="str">
        <v>CDM AMS II.G</v>
      </c>
      <c r="B212" t="str">
        <v>AMS-II.G. ver. 3</v>
      </c>
      <c r="C212">
        <v>7997</v>
      </c>
      <c r="D212" t="str">
        <v>PoA 7997 CPA18</v>
      </c>
      <c r="E212" t="str">
        <v>MR3</v>
      </c>
      <c r="F212" t="str">
        <v>Domestic/Urban (2020)</v>
      </c>
      <c r="G212">
        <v>7932</v>
      </c>
      <c r="H212" t="str">
        <v>firewood</v>
      </c>
      <c r="I212">
        <v>7932</v>
      </c>
      <c r="J212">
        <v>1.4385201305767139</v>
      </c>
      <c r="K212">
        <v>0</v>
      </c>
      <c r="L212" t="str">
        <v>cdm_imp_firewood</v>
      </c>
      <c r="M212">
        <v>1</v>
      </c>
      <c r="N212" t="str">
        <v>Sub-Saharan Africa</v>
      </c>
      <c r="O212" t="str">
        <v>Uganda</v>
      </c>
      <c r="P212" t="str">
        <v>Uganda tot</v>
      </c>
      <c r="Q212">
        <v>4.8</v>
      </c>
      <c r="R212">
        <v>0.80700000000000005</v>
      </c>
      <c r="S212">
        <v>0</v>
      </c>
      <c r="T212">
        <v>0.35</v>
      </c>
      <c r="U212">
        <v>5514</v>
      </c>
      <c r="V212">
        <v>0</v>
      </c>
      <c r="W212">
        <v>341</v>
      </c>
      <c r="X212">
        <v>0</v>
      </c>
      <c r="Y212">
        <v>1880274</v>
      </c>
      <c r="Z212">
        <v>1</v>
      </c>
      <c r="AA212">
        <v>0</v>
      </c>
      <c r="AB212">
        <v>0</v>
      </c>
      <c r="AC212">
        <v>0</v>
      </c>
      <c r="AD212">
        <v>0</v>
      </c>
      <c r="AE212">
        <v>0</v>
      </c>
      <c r="AF212">
        <v>0</v>
      </c>
      <c r="AG212">
        <v>0</v>
      </c>
      <c r="AH212">
        <v>0</v>
      </c>
      <c r="AI212">
        <v>0</v>
      </c>
      <c r="AJ212">
        <v>0</v>
      </c>
      <c r="AK212">
        <v>0</v>
      </c>
      <c r="AL212">
        <v>0</v>
      </c>
      <c r="AM212">
        <v>0</v>
      </c>
      <c r="AN212">
        <v>19.232876712328768</v>
      </c>
      <c r="AO212">
        <v>0</v>
      </c>
      <c r="AP212">
        <v>0</v>
      </c>
      <c r="AQ212">
        <v>0</v>
      </c>
      <c r="AR212">
        <v>0</v>
      </c>
      <c r="AS212">
        <v>0</v>
      </c>
      <c r="AT212">
        <v>0</v>
      </c>
      <c r="AU212">
        <v>0</v>
      </c>
      <c r="AV212">
        <v>0</v>
      </c>
      <c r="AW212">
        <v>0</v>
      </c>
      <c r="AX212">
        <v>0</v>
      </c>
      <c r="AY212">
        <v>0</v>
      </c>
      <c r="AZ212">
        <v>0</v>
      </c>
      <c r="BA212">
        <v>0</v>
      </c>
      <c r="BB212">
        <v>0</v>
      </c>
      <c r="BC212">
        <v>0</v>
      </c>
      <c r="BD212">
        <v>0.1143</v>
      </c>
      <c r="BE212">
        <v>0</v>
      </c>
      <c r="BF212">
        <v>0</v>
      </c>
      <c r="BG212">
        <v>0</v>
      </c>
      <c r="BH212">
        <v>0</v>
      </c>
      <c r="BI212">
        <v>0</v>
      </c>
      <c r="BJ212">
        <v>0</v>
      </c>
      <c r="BK212">
        <v>0</v>
      </c>
      <c r="BL212">
        <v>0</v>
      </c>
      <c r="BM212">
        <v>0</v>
      </c>
      <c r="BN212">
        <v>0</v>
      </c>
      <c r="BO212">
        <v>0</v>
      </c>
      <c r="BP212">
        <v>0</v>
      </c>
      <c r="BQ212">
        <v>0</v>
      </c>
      <c r="BR212">
        <v>1.4999999999999999E-2</v>
      </c>
      <c r="BS212">
        <v>0</v>
      </c>
      <c r="BT212">
        <v>0</v>
      </c>
      <c r="BU212">
        <v>0</v>
      </c>
      <c r="BV212">
        <v>0</v>
      </c>
      <c r="BW212">
        <v>0</v>
      </c>
      <c r="BX212">
        <v>81.599999999999994</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1</v>
      </c>
      <c r="FS212">
        <v>0</v>
      </c>
      <c r="FT212">
        <v>0</v>
      </c>
      <c r="FU212">
        <v>0</v>
      </c>
      <c r="FV212">
        <v>0</v>
      </c>
      <c r="FW212">
        <v>0</v>
      </c>
      <c r="FX212">
        <v>0</v>
      </c>
      <c r="FY212">
        <v>5.985074348541187</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c r="GS212">
        <v>0</v>
      </c>
      <c r="GT212">
        <v>0</v>
      </c>
      <c r="GU212">
        <v>0.36730000000000002</v>
      </c>
      <c r="GV212">
        <v>0</v>
      </c>
      <c r="GW212">
        <v>0</v>
      </c>
      <c r="GX212">
        <v>0</v>
      </c>
      <c r="GY212">
        <v>0</v>
      </c>
      <c r="GZ212">
        <v>0</v>
      </c>
      <c r="HA212">
        <v>0</v>
      </c>
      <c r="HB212">
        <v>0</v>
      </c>
      <c r="HC212">
        <v>0</v>
      </c>
      <c r="HD212">
        <v>0</v>
      </c>
      <c r="HE212">
        <v>0</v>
      </c>
      <c r="HF212">
        <v>0</v>
      </c>
      <c r="HG212">
        <v>0</v>
      </c>
      <c r="HH212">
        <v>0</v>
      </c>
      <c r="HI212">
        <v>1.4999999999999999E-2</v>
      </c>
      <c r="HJ212">
        <v>0</v>
      </c>
      <c r="HK212">
        <v>0</v>
      </c>
      <c r="HL212">
        <v>0</v>
      </c>
      <c r="HM212">
        <v>0</v>
      </c>
      <c r="HN212">
        <v>0</v>
      </c>
      <c r="HO212">
        <v>81.599999999999994</v>
      </c>
      <c r="HP212">
        <v>0</v>
      </c>
      <c r="HQ212">
        <v>0</v>
      </c>
      <c r="HR212">
        <v>0</v>
      </c>
      <c r="HS212">
        <v>0</v>
      </c>
      <c r="HT212">
        <v>0</v>
      </c>
      <c r="HU212">
        <v>0</v>
      </c>
      <c r="HV212">
        <v>0</v>
      </c>
      <c r="HW212">
        <v>0</v>
      </c>
      <c r="HX212">
        <v>0</v>
      </c>
      <c r="HY212">
        <v>0</v>
      </c>
      <c r="HZ212">
        <v>0</v>
      </c>
      <c r="IA212">
        <v>0</v>
      </c>
      <c r="IB212">
        <v>0</v>
      </c>
      <c r="IC212">
        <v>0</v>
      </c>
      <c r="ID212">
        <v>0</v>
      </c>
      <c r="IE212">
        <v>0</v>
      </c>
      <c r="IF212">
        <v>0</v>
      </c>
      <c r="IG212">
        <v>0</v>
      </c>
      <c r="IH212">
        <v>0</v>
      </c>
      <c r="II212">
        <v>0</v>
      </c>
      <c r="IJ212">
        <v>0</v>
      </c>
      <c r="IK212">
        <v>0</v>
      </c>
      <c r="IL212">
        <v>0</v>
      </c>
      <c r="IM212">
        <v>0</v>
      </c>
      <c r="IN212">
        <v>0</v>
      </c>
      <c r="IO212">
        <v>0</v>
      </c>
      <c r="IP212">
        <v>0</v>
      </c>
      <c r="IQ212">
        <v>0</v>
      </c>
      <c r="IR212">
        <v>0</v>
      </c>
      <c r="IS212">
        <v>0</v>
      </c>
      <c r="IT212">
        <v>0</v>
      </c>
      <c r="IU212">
        <v>0</v>
      </c>
      <c r="IV212">
        <v>0</v>
      </c>
      <c r="IW212">
        <v>0</v>
      </c>
      <c r="IX212">
        <v>0</v>
      </c>
      <c r="IY212">
        <v>0</v>
      </c>
      <c r="IZ212">
        <v>0</v>
      </c>
      <c r="JA212">
        <v>0</v>
      </c>
      <c r="JB212">
        <v>0</v>
      </c>
      <c r="JC212">
        <v>0</v>
      </c>
      <c r="JD212">
        <v>0</v>
      </c>
      <c r="JE212">
        <v>0</v>
      </c>
      <c r="JF212">
        <v>0</v>
      </c>
      <c r="JG212">
        <v>0</v>
      </c>
      <c r="JH212">
        <v>0</v>
      </c>
      <c r="JI212">
        <v>0</v>
      </c>
      <c r="JJ212">
        <v>0</v>
      </c>
      <c r="JK212">
        <v>0</v>
      </c>
      <c r="JL212">
        <v>0</v>
      </c>
      <c r="JM212">
        <v>0</v>
      </c>
      <c r="JN212">
        <v>0</v>
      </c>
      <c r="JO212">
        <v>0</v>
      </c>
      <c r="JP212">
        <v>0</v>
      </c>
      <c r="JQ212">
        <v>0</v>
      </c>
      <c r="JR212">
        <v>0</v>
      </c>
      <c r="JS212">
        <v>0</v>
      </c>
      <c r="JT212">
        <v>0</v>
      </c>
      <c r="JU212">
        <v>0</v>
      </c>
      <c r="JV212">
        <v>0</v>
      </c>
      <c r="JW212">
        <v>0</v>
      </c>
      <c r="JX212">
        <v>0</v>
      </c>
      <c r="JY212">
        <v>0</v>
      </c>
      <c r="JZ212">
        <v>0</v>
      </c>
      <c r="KA212">
        <v>0</v>
      </c>
      <c r="KB212">
        <v>0</v>
      </c>
      <c r="KC212">
        <v>0</v>
      </c>
      <c r="KD212">
        <v>0</v>
      </c>
      <c r="KE212">
        <v>0</v>
      </c>
      <c r="KF212">
        <v>0</v>
      </c>
      <c r="KG212">
        <v>0</v>
      </c>
      <c r="KH212">
        <v>0</v>
      </c>
      <c r="KI212">
        <v>0</v>
      </c>
      <c r="KJ212">
        <v>0</v>
      </c>
      <c r="KK212">
        <v>0</v>
      </c>
      <c r="KL212">
        <v>0</v>
      </c>
      <c r="KM212">
        <v>0</v>
      </c>
      <c r="KN212">
        <v>0</v>
      </c>
      <c r="KO212">
        <v>0</v>
      </c>
      <c r="KP212">
        <v>0</v>
      </c>
      <c r="KQ212">
        <v>0</v>
      </c>
      <c r="KR212">
        <v>0</v>
      </c>
      <c r="KS212">
        <v>0</v>
      </c>
      <c r="KT212">
        <v>0</v>
      </c>
      <c r="KU212">
        <v>0</v>
      </c>
      <c r="KV212">
        <v>0</v>
      </c>
      <c r="KW212">
        <v>0</v>
      </c>
      <c r="KX212">
        <v>0</v>
      </c>
      <c r="KY212">
        <v>0</v>
      </c>
      <c r="KZ212">
        <v>0</v>
      </c>
      <c r="LA212">
        <v>0</v>
      </c>
      <c r="LB212">
        <v>0</v>
      </c>
      <c r="LC212">
        <v>0</v>
      </c>
      <c r="LD212">
        <v>0</v>
      </c>
      <c r="LE212">
        <v>0</v>
      </c>
      <c r="LF212">
        <v>0</v>
      </c>
      <c r="LG212">
        <v>0</v>
      </c>
      <c r="LH212">
        <v>0</v>
      </c>
      <c r="LI212">
        <v>0.96970000000000001</v>
      </c>
      <c r="LJ212">
        <v>0.39432844574780063</v>
      </c>
      <c r="LK212">
        <v>0</v>
      </c>
      <c r="LL212">
        <v>0</v>
      </c>
      <c r="LM212">
        <v>1</v>
      </c>
      <c r="LN212">
        <v>0.95</v>
      </c>
      <c r="LO212">
        <v>0</v>
      </c>
      <c r="LP212">
        <v>1</v>
      </c>
      <c r="LQ212">
        <v>0.78</v>
      </c>
      <c r="LR212">
        <v>0</v>
      </c>
      <c r="LS212">
        <v>0.11253561253561255</v>
      </c>
      <c r="LT212">
        <v>0</v>
      </c>
    </row>
    <row r="213" spans="1:332" ht="15" customHeight="1">
      <c r="A213" t="str">
        <v>CDM AMS II.G</v>
      </c>
      <c r="B213" t="str">
        <v>AMS-II.G. ver. 3</v>
      </c>
      <c r="C213">
        <v>7997</v>
      </c>
      <c r="D213" t="str">
        <v>PoA 7997 CPA18</v>
      </c>
      <c r="E213" t="str">
        <v>MR3</v>
      </c>
      <c r="F213" t="str">
        <v>Domestic/Rural (2020)</v>
      </c>
      <c r="G213">
        <v>2138</v>
      </c>
      <c r="H213" t="str">
        <v>firewood</v>
      </c>
      <c r="I213">
        <v>2138</v>
      </c>
      <c r="J213">
        <v>1.0969728065674704</v>
      </c>
      <c r="K213">
        <v>0</v>
      </c>
      <c r="L213" t="str">
        <v>cdm_imp_firewood</v>
      </c>
      <c r="M213">
        <v>1</v>
      </c>
      <c r="N213" t="str">
        <v>Sub-Saharan Africa</v>
      </c>
      <c r="O213" t="str">
        <v>Uganda</v>
      </c>
      <c r="P213" t="str">
        <v>Uganda tot</v>
      </c>
      <c r="Q213">
        <v>4.8</v>
      </c>
      <c r="R213">
        <v>0.80700000000000005</v>
      </c>
      <c r="S213">
        <v>0</v>
      </c>
      <c r="T213">
        <v>0.35</v>
      </c>
      <c r="U213">
        <v>1949</v>
      </c>
      <c r="V213">
        <v>0</v>
      </c>
      <c r="W213">
        <v>341</v>
      </c>
      <c r="X213">
        <v>0</v>
      </c>
      <c r="Y213">
        <v>664609</v>
      </c>
      <c r="Z213">
        <v>1</v>
      </c>
      <c r="AA213">
        <v>0</v>
      </c>
      <c r="AB213">
        <v>0</v>
      </c>
      <c r="AC213">
        <v>0</v>
      </c>
      <c r="AD213">
        <v>0</v>
      </c>
      <c r="AE213">
        <v>0</v>
      </c>
      <c r="AF213">
        <v>0</v>
      </c>
      <c r="AG213">
        <v>0</v>
      </c>
      <c r="AH213">
        <v>0</v>
      </c>
      <c r="AI213">
        <v>0</v>
      </c>
      <c r="AJ213">
        <v>0</v>
      </c>
      <c r="AK213">
        <v>0</v>
      </c>
      <c r="AL213">
        <v>0</v>
      </c>
      <c r="AM213">
        <v>0</v>
      </c>
      <c r="AN213">
        <v>13.616438356164384</v>
      </c>
      <c r="AO213">
        <v>0</v>
      </c>
      <c r="AP213">
        <v>0</v>
      </c>
      <c r="AQ213">
        <v>0</v>
      </c>
      <c r="AR213">
        <v>0</v>
      </c>
      <c r="AS213">
        <v>0</v>
      </c>
      <c r="AT213">
        <v>0</v>
      </c>
      <c r="AU213">
        <v>0</v>
      </c>
      <c r="AV213">
        <v>0</v>
      </c>
      <c r="AW213">
        <v>0</v>
      </c>
      <c r="AX213">
        <v>0</v>
      </c>
      <c r="AY213">
        <v>0</v>
      </c>
      <c r="AZ213">
        <v>0</v>
      </c>
      <c r="BA213">
        <v>0</v>
      </c>
      <c r="BB213">
        <v>0</v>
      </c>
      <c r="BC213">
        <v>0</v>
      </c>
      <c r="BD213">
        <v>0.1143</v>
      </c>
      <c r="BE213">
        <v>0</v>
      </c>
      <c r="BF213">
        <v>0</v>
      </c>
      <c r="BG213">
        <v>0</v>
      </c>
      <c r="BH213">
        <v>0</v>
      </c>
      <c r="BI213">
        <v>0</v>
      </c>
      <c r="BJ213">
        <v>0</v>
      </c>
      <c r="BK213">
        <v>0</v>
      </c>
      <c r="BL213">
        <v>0</v>
      </c>
      <c r="BM213">
        <v>0</v>
      </c>
      <c r="BN213">
        <v>0</v>
      </c>
      <c r="BO213">
        <v>0</v>
      </c>
      <c r="BP213">
        <v>0</v>
      </c>
      <c r="BQ213">
        <v>0</v>
      </c>
      <c r="BR213">
        <v>1.4999999999999999E-2</v>
      </c>
      <c r="BS213">
        <v>0</v>
      </c>
      <c r="BT213">
        <v>0</v>
      </c>
      <c r="BU213">
        <v>0</v>
      </c>
      <c r="BV213">
        <v>0</v>
      </c>
      <c r="BW213">
        <v>0</v>
      </c>
      <c r="BX213">
        <v>81.599999999999994</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0</v>
      </c>
      <c r="FO213">
        <v>0</v>
      </c>
      <c r="FP213">
        <v>0</v>
      </c>
      <c r="FQ213">
        <v>0</v>
      </c>
      <c r="FR213">
        <v>1</v>
      </c>
      <c r="FS213">
        <v>0</v>
      </c>
      <c r="FT213">
        <v>0</v>
      </c>
      <c r="FU213">
        <v>0</v>
      </c>
      <c r="FV213">
        <v>0</v>
      </c>
      <c r="FW213">
        <v>0</v>
      </c>
      <c r="FX213">
        <v>0</v>
      </c>
      <c r="FY213">
        <v>4.2315359002435811</v>
      </c>
      <c r="FZ213">
        <v>0</v>
      </c>
      <c r="GA213">
        <v>0</v>
      </c>
      <c r="GB213">
        <v>0</v>
      </c>
      <c r="GC213">
        <v>0</v>
      </c>
      <c r="GD213">
        <v>0</v>
      </c>
      <c r="GE213">
        <v>0</v>
      </c>
      <c r="GF213">
        <v>0</v>
      </c>
      <c r="GG213">
        <v>0</v>
      </c>
      <c r="GH213">
        <v>0</v>
      </c>
      <c r="GI213">
        <v>0</v>
      </c>
      <c r="GJ213">
        <v>0</v>
      </c>
      <c r="GK213">
        <v>0</v>
      </c>
      <c r="GL213">
        <v>0</v>
      </c>
      <c r="GM213">
        <v>0</v>
      </c>
      <c r="GN213">
        <v>0</v>
      </c>
      <c r="GO213">
        <v>0</v>
      </c>
      <c r="GP213">
        <v>0</v>
      </c>
      <c r="GQ213">
        <v>0</v>
      </c>
      <c r="GR213">
        <v>0</v>
      </c>
      <c r="GS213">
        <v>0</v>
      </c>
      <c r="GT213">
        <v>0</v>
      </c>
      <c r="GU213">
        <v>0.36780000000000002</v>
      </c>
      <c r="GV213">
        <v>0</v>
      </c>
      <c r="GW213">
        <v>0</v>
      </c>
      <c r="GX213">
        <v>0</v>
      </c>
      <c r="GY213">
        <v>0</v>
      </c>
      <c r="GZ213">
        <v>0</v>
      </c>
      <c r="HA213">
        <v>0</v>
      </c>
      <c r="HB213">
        <v>0</v>
      </c>
      <c r="HC213">
        <v>0</v>
      </c>
      <c r="HD213">
        <v>0</v>
      </c>
      <c r="HE213">
        <v>0</v>
      </c>
      <c r="HF213">
        <v>0</v>
      </c>
      <c r="HG213">
        <v>0</v>
      </c>
      <c r="HH213">
        <v>0</v>
      </c>
      <c r="HI213">
        <v>1.4999999999999999E-2</v>
      </c>
      <c r="HJ213">
        <v>0</v>
      </c>
      <c r="HK213">
        <v>0</v>
      </c>
      <c r="HL213">
        <v>0</v>
      </c>
      <c r="HM213">
        <v>0</v>
      </c>
      <c r="HN213">
        <v>0</v>
      </c>
      <c r="HO213">
        <v>81.599999999999994</v>
      </c>
      <c r="HP213">
        <v>0</v>
      </c>
      <c r="HQ213">
        <v>0</v>
      </c>
      <c r="HR213">
        <v>0</v>
      </c>
      <c r="HS213">
        <v>0</v>
      </c>
      <c r="HT213">
        <v>0</v>
      </c>
      <c r="HU213">
        <v>0</v>
      </c>
      <c r="HV213">
        <v>0</v>
      </c>
      <c r="HW213">
        <v>0</v>
      </c>
      <c r="HX213">
        <v>0</v>
      </c>
      <c r="HY213">
        <v>0</v>
      </c>
      <c r="HZ213">
        <v>0</v>
      </c>
      <c r="IA213">
        <v>0</v>
      </c>
      <c r="IB213">
        <v>0</v>
      </c>
      <c r="IC213">
        <v>0</v>
      </c>
      <c r="ID213">
        <v>0</v>
      </c>
      <c r="IE213">
        <v>0</v>
      </c>
      <c r="IF213">
        <v>0</v>
      </c>
      <c r="IG213">
        <v>0</v>
      </c>
      <c r="IH213">
        <v>0</v>
      </c>
      <c r="II213">
        <v>0</v>
      </c>
      <c r="IJ213">
        <v>0</v>
      </c>
      <c r="IK213">
        <v>0</v>
      </c>
      <c r="IL213">
        <v>0</v>
      </c>
      <c r="IM213">
        <v>0</v>
      </c>
      <c r="IN213">
        <v>0</v>
      </c>
      <c r="IO213">
        <v>0</v>
      </c>
      <c r="IP213">
        <v>0</v>
      </c>
      <c r="IQ213">
        <v>0</v>
      </c>
      <c r="IR213">
        <v>0</v>
      </c>
      <c r="IS213">
        <v>0</v>
      </c>
      <c r="IT213">
        <v>0</v>
      </c>
      <c r="IU213">
        <v>0</v>
      </c>
      <c r="IV213">
        <v>0</v>
      </c>
      <c r="IW213">
        <v>0</v>
      </c>
      <c r="IX213">
        <v>0</v>
      </c>
      <c r="IY213">
        <v>0</v>
      </c>
      <c r="IZ213">
        <v>0</v>
      </c>
      <c r="JA213">
        <v>0</v>
      </c>
      <c r="JB213">
        <v>0</v>
      </c>
      <c r="JC213">
        <v>0</v>
      </c>
      <c r="JD213">
        <v>0</v>
      </c>
      <c r="JE213">
        <v>0</v>
      </c>
      <c r="JF213">
        <v>0</v>
      </c>
      <c r="JG213">
        <v>0</v>
      </c>
      <c r="JH213">
        <v>0</v>
      </c>
      <c r="JI213">
        <v>0</v>
      </c>
      <c r="JJ213">
        <v>0</v>
      </c>
      <c r="JK213">
        <v>0</v>
      </c>
      <c r="JL213">
        <v>0</v>
      </c>
      <c r="JM213">
        <v>0</v>
      </c>
      <c r="JN213">
        <v>0</v>
      </c>
      <c r="JO213">
        <v>0</v>
      </c>
      <c r="JP213">
        <v>0</v>
      </c>
      <c r="JQ213">
        <v>0</v>
      </c>
      <c r="JR213">
        <v>0</v>
      </c>
      <c r="JS213">
        <v>0</v>
      </c>
      <c r="JT213">
        <v>0</v>
      </c>
      <c r="JU213">
        <v>0</v>
      </c>
      <c r="JV213">
        <v>0</v>
      </c>
      <c r="JW213">
        <v>0</v>
      </c>
      <c r="JX213">
        <v>0</v>
      </c>
      <c r="JY213">
        <v>0</v>
      </c>
      <c r="JZ213">
        <v>0</v>
      </c>
      <c r="KA213">
        <v>0</v>
      </c>
      <c r="KB213">
        <v>0</v>
      </c>
      <c r="KC213">
        <v>0</v>
      </c>
      <c r="KD213">
        <v>0</v>
      </c>
      <c r="KE213">
        <v>0</v>
      </c>
      <c r="KF213">
        <v>0</v>
      </c>
      <c r="KG213">
        <v>0</v>
      </c>
      <c r="KH213">
        <v>0</v>
      </c>
      <c r="KI213">
        <v>0</v>
      </c>
      <c r="KJ213">
        <v>0</v>
      </c>
      <c r="KK213">
        <v>0</v>
      </c>
      <c r="KL213">
        <v>0</v>
      </c>
      <c r="KM213">
        <v>0</v>
      </c>
      <c r="KN213">
        <v>0</v>
      </c>
      <c r="KO213">
        <v>0</v>
      </c>
      <c r="KP213">
        <v>0</v>
      </c>
      <c r="KQ213">
        <v>0</v>
      </c>
      <c r="KR213">
        <v>0</v>
      </c>
      <c r="KS213">
        <v>0</v>
      </c>
      <c r="KT213">
        <v>0</v>
      </c>
      <c r="KU213">
        <v>0</v>
      </c>
      <c r="KV213">
        <v>0</v>
      </c>
      <c r="KW213">
        <v>0</v>
      </c>
      <c r="KX213">
        <v>0</v>
      </c>
      <c r="KY213">
        <v>0</v>
      </c>
      <c r="KZ213">
        <v>0</v>
      </c>
      <c r="LA213">
        <v>0</v>
      </c>
      <c r="LB213">
        <v>0</v>
      </c>
      <c r="LC213">
        <v>0</v>
      </c>
      <c r="LD213">
        <v>0</v>
      </c>
      <c r="LE213">
        <v>0</v>
      </c>
      <c r="LF213">
        <v>0</v>
      </c>
      <c r="LG213">
        <v>0</v>
      </c>
      <c r="LH213">
        <v>0</v>
      </c>
      <c r="LI213">
        <v>0.96970000000000001</v>
      </c>
      <c r="LJ213">
        <v>0.43072140762463346</v>
      </c>
      <c r="LK213">
        <v>0</v>
      </c>
      <c r="LL213">
        <v>0</v>
      </c>
      <c r="LM213">
        <v>1</v>
      </c>
      <c r="LN213">
        <v>0.95</v>
      </c>
      <c r="LO213">
        <v>0</v>
      </c>
      <c r="LP213">
        <v>1</v>
      </c>
      <c r="LQ213">
        <v>0.78</v>
      </c>
      <c r="LR213">
        <v>0</v>
      </c>
      <c r="LS213">
        <v>0.12474849094567406</v>
      </c>
      <c r="LT213">
        <v>0</v>
      </c>
    </row>
    <row r="214" spans="1:332" ht="15" customHeight="1">
      <c r="A214" t="str">
        <v>CDM AMS II.G</v>
      </c>
      <c r="B214" t="str">
        <v>AMS-II.G. ver. 3</v>
      </c>
      <c r="C214">
        <v>7997</v>
      </c>
      <c r="D214" t="str">
        <v>PoA 7997 CPA17</v>
      </c>
      <c r="E214" t="str">
        <v>MR3</v>
      </c>
      <c r="F214" t="str">
        <v>Domestic/Urban (2020)</v>
      </c>
      <c r="G214">
        <v>5601</v>
      </c>
      <c r="H214" t="str">
        <v>firewood</v>
      </c>
      <c r="I214">
        <v>5601</v>
      </c>
      <c r="J214">
        <v>1.6197223828802776</v>
      </c>
      <c r="K214">
        <v>0</v>
      </c>
      <c r="L214" t="str">
        <v>cdm_imp_firewood</v>
      </c>
      <c r="M214">
        <v>1</v>
      </c>
      <c r="N214" t="str">
        <v>Sub-Saharan Africa</v>
      </c>
      <c r="O214" t="str">
        <v>Uganda</v>
      </c>
      <c r="P214" t="str">
        <v>Uganda tot</v>
      </c>
      <c r="Q214">
        <v>4.8</v>
      </c>
      <c r="R214">
        <v>0.80700000000000005</v>
      </c>
      <c r="S214">
        <v>0</v>
      </c>
      <c r="T214">
        <v>0.35</v>
      </c>
      <c r="U214">
        <v>3458</v>
      </c>
      <c r="V214">
        <v>0</v>
      </c>
      <c r="W214">
        <v>341</v>
      </c>
      <c r="X214">
        <v>0</v>
      </c>
      <c r="Y214">
        <v>1179178</v>
      </c>
      <c r="Z214">
        <v>1</v>
      </c>
      <c r="AA214">
        <v>0</v>
      </c>
      <c r="AB214">
        <v>0</v>
      </c>
      <c r="AC214">
        <v>0</v>
      </c>
      <c r="AD214">
        <v>0</v>
      </c>
      <c r="AE214">
        <v>0</v>
      </c>
      <c r="AF214">
        <v>0</v>
      </c>
      <c r="AG214">
        <v>0</v>
      </c>
      <c r="AH214">
        <v>0</v>
      </c>
      <c r="AI214">
        <v>0</v>
      </c>
      <c r="AJ214">
        <v>0</v>
      </c>
      <c r="AK214">
        <v>0</v>
      </c>
      <c r="AL214">
        <v>0</v>
      </c>
      <c r="AM214">
        <v>0</v>
      </c>
      <c r="AN214">
        <v>19.232876712328768</v>
      </c>
      <c r="AO214">
        <v>0</v>
      </c>
      <c r="AP214">
        <v>0</v>
      </c>
      <c r="AQ214">
        <v>0</v>
      </c>
      <c r="AR214">
        <v>0</v>
      </c>
      <c r="AS214">
        <v>0</v>
      </c>
      <c r="AT214">
        <v>0</v>
      </c>
      <c r="AU214">
        <v>0</v>
      </c>
      <c r="AV214">
        <v>0</v>
      </c>
      <c r="AW214">
        <v>0</v>
      </c>
      <c r="AX214">
        <v>0</v>
      </c>
      <c r="AY214">
        <v>0</v>
      </c>
      <c r="AZ214">
        <v>0</v>
      </c>
      <c r="BA214">
        <v>0</v>
      </c>
      <c r="BB214">
        <v>0</v>
      </c>
      <c r="BC214">
        <v>0</v>
      </c>
      <c r="BD214">
        <v>0.1143</v>
      </c>
      <c r="BE214">
        <v>0</v>
      </c>
      <c r="BF214">
        <v>0</v>
      </c>
      <c r="BG214">
        <v>0</v>
      </c>
      <c r="BH214">
        <v>0</v>
      </c>
      <c r="BI214">
        <v>0</v>
      </c>
      <c r="BJ214">
        <v>0</v>
      </c>
      <c r="BK214">
        <v>0</v>
      </c>
      <c r="BL214">
        <v>0</v>
      </c>
      <c r="BM214">
        <v>0</v>
      </c>
      <c r="BN214">
        <v>0</v>
      </c>
      <c r="BO214">
        <v>0</v>
      </c>
      <c r="BP214">
        <v>0</v>
      </c>
      <c r="BQ214">
        <v>0</v>
      </c>
      <c r="BR214">
        <v>1.4999999999999999E-2</v>
      </c>
      <c r="BS214">
        <v>0</v>
      </c>
      <c r="BT214">
        <v>0</v>
      </c>
      <c r="BU214">
        <v>0</v>
      </c>
      <c r="BV214">
        <v>0</v>
      </c>
      <c r="BW214">
        <v>0</v>
      </c>
      <c r="BX214">
        <v>81.599999999999994</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1</v>
      </c>
      <c r="FS214">
        <v>0</v>
      </c>
      <c r="FT214">
        <v>0</v>
      </c>
      <c r="FU214">
        <v>0</v>
      </c>
      <c r="FV214">
        <v>0</v>
      </c>
      <c r="FW214">
        <v>0</v>
      </c>
      <c r="FX214">
        <v>0</v>
      </c>
      <c r="FY214">
        <v>5.985074348541187</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0.36730000000000002</v>
      </c>
      <c r="GV214">
        <v>0</v>
      </c>
      <c r="GW214">
        <v>0</v>
      </c>
      <c r="GX214">
        <v>0</v>
      </c>
      <c r="GY214">
        <v>0</v>
      </c>
      <c r="GZ214">
        <v>0</v>
      </c>
      <c r="HA214">
        <v>0</v>
      </c>
      <c r="HB214">
        <v>0</v>
      </c>
      <c r="HC214">
        <v>0</v>
      </c>
      <c r="HD214">
        <v>0</v>
      </c>
      <c r="HE214">
        <v>0</v>
      </c>
      <c r="HF214">
        <v>0</v>
      </c>
      <c r="HG214">
        <v>0</v>
      </c>
      <c r="HH214">
        <v>0</v>
      </c>
      <c r="HI214">
        <v>1.4999999999999999E-2</v>
      </c>
      <c r="HJ214">
        <v>0</v>
      </c>
      <c r="HK214">
        <v>0</v>
      </c>
      <c r="HL214">
        <v>0</v>
      </c>
      <c r="HM214">
        <v>0</v>
      </c>
      <c r="HN214">
        <v>0</v>
      </c>
      <c r="HO214">
        <v>81.599999999999994</v>
      </c>
      <c r="HP214">
        <v>0</v>
      </c>
      <c r="HQ214">
        <v>0</v>
      </c>
      <c r="HR214">
        <v>0</v>
      </c>
      <c r="HS214">
        <v>0</v>
      </c>
      <c r="HT214">
        <v>0</v>
      </c>
      <c r="HU214">
        <v>0</v>
      </c>
      <c r="HV214">
        <v>0</v>
      </c>
      <c r="HW214">
        <v>0</v>
      </c>
      <c r="HX214">
        <v>0</v>
      </c>
      <c r="HY214">
        <v>0</v>
      </c>
      <c r="HZ214">
        <v>0</v>
      </c>
      <c r="IA214">
        <v>0</v>
      </c>
      <c r="IB214">
        <v>0</v>
      </c>
      <c r="IC214">
        <v>0</v>
      </c>
      <c r="ID214">
        <v>0</v>
      </c>
      <c r="IE214">
        <v>0</v>
      </c>
      <c r="IF214">
        <v>0</v>
      </c>
      <c r="IG214">
        <v>0</v>
      </c>
      <c r="IH214">
        <v>0</v>
      </c>
      <c r="II214">
        <v>0</v>
      </c>
      <c r="IJ214">
        <v>0</v>
      </c>
      <c r="IK214">
        <v>0</v>
      </c>
      <c r="IL214">
        <v>0</v>
      </c>
      <c r="IM214">
        <v>0</v>
      </c>
      <c r="IN214">
        <v>0</v>
      </c>
      <c r="IO214">
        <v>0</v>
      </c>
      <c r="IP214">
        <v>0</v>
      </c>
      <c r="IQ214">
        <v>0</v>
      </c>
      <c r="IR214">
        <v>0</v>
      </c>
      <c r="IS214">
        <v>0</v>
      </c>
      <c r="IT214">
        <v>0</v>
      </c>
      <c r="IU214">
        <v>0</v>
      </c>
      <c r="IV214">
        <v>0</v>
      </c>
      <c r="IW214">
        <v>0</v>
      </c>
      <c r="IX214">
        <v>0</v>
      </c>
      <c r="IY214">
        <v>0</v>
      </c>
      <c r="IZ214">
        <v>0</v>
      </c>
      <c r="JA214">
        <v>0</v>
      </c>
      <c r="JB214">
        <v>0</v>
      </c>
      <c r="JC214">
        <v>0</v>
      </c>
      <c r="JD214">
        <v>0</v>
      </c>
      <c r="JE214">
        <v>0</v>
      </c>
      <c r="JF214">
        <v>0</v>
      </c>
      <c r="JG214">
        <v>0</v>
      </c>
      <c r="JH214">
        <v>0</v>
      </c>
      <c r="JI214">
        <v>0</v>
      </c>
      <c r="JJ214">
        <v>0</v>
      </c>
      <c r="JK214">
        <v>0</v>
      </c>
      <c r="JL214">
        <v>0</v>
      </c>
      <c r="JM214">
        <v>0</v>
      </c>
      <c r="JN214">
        <v>0</v>
      </c>
      <c r="JO214">
        <v>0</v>
      </c>
      <c r="JP214">
        <v>0</v>
      </c>
      <c r="JQ214">
        <v>0</v>
      </c>
      <c r="JR214">
        <v>0</v>
      </c>
      <c r="JS214">
        <v>0</v>
      </c>
      <c r="JT214">
        <v>0</v>
      </c>
      <c r="JU214">
        <v>0</v>
      </c>
      <c r="JV214">
        <v>0</v>
      </c>
      <c r="JW214">
        <v>0</v>
      </c>
      <c r="JX214">
        <v>0</v>
      </c>
      <c r="JY214">
        <v>0</v>
      </c>
      <c r="JZ214">
        <v>0</v>
      </c>
      <c r="KA214">
        <v>0</v>
      </c>
      <c r="KB214">
        <v>0</v>
      </c>
      <c r="KC214">
        <v>0</v>
      </c>
      <c r="KD214">
        <v>0</v>
      </c>
      <c r="KE214">
        <v>0</v>
      </c>
      <c r="KF214">
        <v>0</v>
      </c>
      <c r="KG214">
        <v>0</v>
      </c>
      <c r="KH214">
        <v>0</v>
      </c>
      <c r="KI214">
        <v>0</v>
      </c>
      <c r="KJ214">
        <v>0</v>
      </c>
      <c r="KK214">
        <v>0</v>
      </c>
      <c r="KL214">
        <v>0</v>
      </c>
      <c r="KM214">
        <v>0</v>
      </c>
      <c r="KN214">
        <v>0</v>
      </c>
      <c r="KO214">
        <v>0</v>
      </c>
      <c r="KP214">
        <v>0</v>
      </c>
      <c r="KQ214">
        <v>0</v>
      </c>
      <c r="KR214">
        <v>0</v>
      </c>
      <c r="KS214">
        <v>0</v>
      </c>
      <c r="KT214">
        <v>0</v>
      </c>
      <c r="KU214">
        <v>0</v>
      </c>
      <c r="KV214">
        <v>0</v>
      </c>
      <c r="KW214">
        <v>0</v>
      </c>
      <c r="KX214">
        <v>0</v>
      </c>
      <c r="KY214">
        <v>0</v>
      </c>
      <c r="KZ214">
        <v>0</v>
      </c>
      <c r="LA214">
        <v>0</v>
      </c>
      <c r="LB214">
        <v>0</v>
      </c>
      <c r="LC214">
        <v>0</v>
      </c>
      <c r="LD214">
        <v>0</v>
      </c>
      <c r="LE214">
        <v>0</v>
      </c>
      <c r="LF214">
        <v>0</v>
      </c>
      <c r="LG214">
        <v>0</v>
      </c>
      <c r="LH214">
        <v>0</v>
      </c>
      <c r="LI214">
        <v>0.96970000000000001</v>
      </c>
      <c r="LJ214">
        <v>0.44399413489736067</v>
      </c>
      <c r="LK214">
        <v>0</v>
      </c>
      <c r="LL214">
        <v>0</v>
      </c>
      <c r="LM214">
        <v>1</v>
      </c>
      <c r="LN214">
        <v>0.95</v>
      </c>
      <c r="LO214">
        <v>0</v>
      </c>
      <c r="LP214">
        <v>1</v>
      </c>
      <c r="LQ214">
        <v>0.78</v>
      </c>
      <c r="LR214">
        <v>0</v>
      </c>
      <c r="LS214">
        <v>0.11253561253561255</v>
      </c>
      <c r="LT214">
        <v>0</v>
      </c>
    </row>
    <row r="215" spans="1:332" ht="15" customHeight="1">
      <c r="A215" t="str">
        <v>CDM AMS II.G</v>
      </c>
      <c r="B215" t="str">
        <v>AMS-II.G. ver. 3</v>
      </c>
      <c r="C215">
        <v>7997</v>
      </c>
      <c r="D215" t="str">
        <v>PoA 7997 CPA17</v>
      </c>
      <c r="E215" t="str">
        <v>MR3</v>
      </c>
      <c r="F215" t="str">
        <v>Domestic/Rural (2020)</v>
      </c>
      <c r="G215">
        <v>5002</v>
      </c>
      <c r="H215" t="str">
        <v>firewood</v>
      </c>
      <c r="I215">
        <v>5002</v>
      </c>
      <c r="J215">
        <v>1.2489388264669163</v>
      </c>
      <c r="K215">
        <v>0</v>
      </c>
      <c r="L215" t="str">
        <v>cdm_imp_firewood</v>
      </c>
      <c r="M215">
        <v>1</v>
      </c>
      <c r="N215" t="str">
        <v>Sub-Saharan Africa</v>
      </c>
      <c r="O215" t="str">
        <v>Uganda</v>
      </c>
      <c r="P215" t="str">
        <v>Uganda tot</v>
      </c>
      <c r="Q215">
        <v>4.8</v>
      </c>
      <c r="R215">
        <v>0.80700000000000005</v>
      </c>
      <c r="S215">
        <v>0</v>
      </c>
      <c r="T215">
        <v>0.35</v>
      </c>
      <c r="U215">
        <v>4005</v>
      </c>
      <c r="V215">
        <v>0</v>
      </c>
      <c r="W215">
        <v>341</v>
      </c>
      <c r="X215">
        <v>0</v>
      </c>
      <c r="Y215">
        <v>1365705</v>
      </c>
      <c r="Z215">
        <v>1</v>
      </c>
      <c r="AA215">
        <v>0</v>
      </c>
      <c r="AB215">
        <v>0</v>
      </c>
      <c r="AC215">
        <v>0</v>
      </c>
      <c r="AD215">
        <v>0</v>
      </c>
      <c r="AE215">
        <v>0</v>
      </c>
      <c r="AF215">
        <v>0</v>
      </c>
      <c r="AG215">
        <v>0</v>
      </c>
      <c r="AH215">
        <v>0</v>
      </c>
      <c r="AI215">
        <v>0</v>
      </c>
      <c r="AJ215">
        <v>0</v>
      </c>
      <c r="AK215">
        <v>0</v>
      </c>
      <c r="AL215">
        <v>0</v>
      </c>
      <c r="AM215">
        <v>0</v>
      </c>
      <c r="AN215">
        <v>13.616438356164384</v>
      </c>
      <c r="AO215">
        <v>0</v>
      </c>
      <c r="AP215">
        <v>0</v>
      </c>
      <c r="AQ215">
        <v>0</v>
      </c>
      <c r="AR215">
        <v>0</v>
      </c>
      <c r="AS215">
        <v>0</v>
      </c>
      <c r="AT215">
        <v>0</v>
      </c>
      <c r="AU215">
        <v>0</v>
      </c>
      <c r="AV215">
        <v>0</v>
      </c>
      <c r="AW215">
        <v>0</v>
      </c>
      <c r="AX215">
        <v>0</v>
      </c>
      <c r="AY215">
        <v>0</v>
      </c>
      <c r="AZ215">
        <v>0</v>
      </c>
      <c r="BA215">
        <v>0</v>
      </c>
      <c r="BB215">
        <v>0</v>
      </c>
      <c r="BC215">
        <v>0</v>
      </c>
      <c r="BD215">
        <v>0.1143</v>
      </c>
      <c r="BE215">
        <v>0</v>
      </c>
      <c r="BF215">
        <v>0</v>
      </c>
      <c r="BG215">
        <v>0</v>
      </c>
      <c r="BH215">
        <v>0</v>
      </c>
      <c r="BI215">
        <v>0</v>
      </c>
      <c r="BJ215">
        <v>0</v>
      </c>
      <c r="BK215">
        <v>0</v>
      </c>
      <c r="BL215">
        <v>0</v>
      </c>
      <c r="BM215">
        <v>0</v>
      </c>
      <c r="BN215">
        <v>0</v>
      </c>
      <c r="BO215">
        <v>0</v>
      </c>
      <c r="BP215">
        <v>0</v>
      </c>
      <c r="BQ215">
        <v>0</v>
      </c>
      <c r="BR215">
        <v>1.4999999999999999E-2</v>
      </c>
      <c r="BS215">
        <v>0</v>
      </c>
      <c r="BT215">
        <v>0</v>
      </c>
      <c r="BU215">
        <v>0</v>
      </c>
      <c r="BV215">
        <v>0</v>
      </c>
      <c r="BW215">
        <v>0</v>
      </c>
      <c r="BX215">
        <v>81.599999999999994</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1</v>
      </c>
      <c r="FS215">
        <v>0</v>
      </c>
      <c r="FT215">
        <v>0</v>
      </c>
      <c r="FU215">
        <v>0</v>
      </c>
      <c r="FV215">
        <v>0</v>
      </c>
      <c r="FW215">
        <v>0</v>
      </c>
      <c r="FX215">
        <v>0</v>
      </c>
      <c r="FY215">
        <v>4.2315359002435811</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0.36780000000000002</v>
      </c>
      <c r="GV215">
        <v>0</v>
      </c>
      <c r="GW215">
        <v>0</v>
      </c>
      <c r="GX215">
        <v>0</v>
      </c>
      <c r="GY215">
        <v>0</v>
      </c>
      <c r="GZ215">
        <v>0</v>
      </c>
      <c r="HA215">
        <v>0</v>
      </c>
      <c r="HB215">
        <v>0</v>
      </c>
      <c r="HC215">
        <v>0</v>
      </c>
      <c r="HD215">
        <v>0</v>
      </c>
      <c r="HE215">
        <v>0</v>
      </c>
      <c r="HF215">
        <v>0</v>
      </c>
      <c r="HG215">
        <v>0</v>
      </c>
      <c r="HH215">
        <v>0</v>
      </c>
      <c r="HI215">
        <v>1.4999999999999999E-2</v>
      </c>
      <c r="HJ215">
        <v>0</v>
      </c>
      <c r="HK215">
        <v>0</v>
      </c>
      <c r="HL215">
        <v>0</v>
      </c>
      <c r="HM215">
        <v>0</v>
      </c>
      <c r="HN215">
        <v>0</v>
      </c>
      <c r="HO215">
        <v>81.599999999999994</v>
      </c>
      <c r="HP215">
        <v>0</v>
      </c>
      <c r="HQ215">
        <v>0</v>
      </c>
      <c r="HR215">
        <v>0</v>
      </c>
      <c r="HS215">
        <v>0</v>
      </c>
      <c r="HT215">
        <v>0</v>
      </c>
      <c r="HU215">
        <v>0</v>
      </c>
      <c r="HV215">
        <v>0</v>
      </c>
      <c r="HW215">
        <v>0</v>
      </c>
      <c r="HX215">
        <v>0</v>
      </c>
      <c r="HY215">
        <v>0</v>
      </c>
      <c r="HZ215">
        <v>0</v>
      </c>
      <c r="IA215">
        <v>0</v>
      </c>
      <c r="IB215">
        <v>0</v>
      </c>
      <c r="IC215">
        <v>0</v>
      </c>
      <c r="ID215">
        <v>0</v>
      </c>
      <c r="IE215">
        <v>0</v>
      </c>
      <c r="IF215">
        <v>0</v>
      </c>
      <c r="IG215">
        <v>0</v>
      </c>
      <c r="IH215">
        <v>0</v>
      </c>
      <c r="II215">
        <v>0</v>
      </c>
      <c r="IJ215">
        <v>0</v>
      </c>
      <c r="IK215">
        <v>0</v>
      </c>
      <c r="IL215">
        <v>0</v>
      </c>
      <c r="IM215">
        <v>0</v>
      </c>
      <c r="IN215">
        <v>0</v>
      </c>
      <c r="IO215">
        <v>0</v>
      </c>
      <c r="IP215">
        <v>0</v>
      </c>
      <c r="IQ215">
        <v>0</v>
      </c>
      <c r="IR215">
        <v>0</v>
      </c>
      <c r="IS215">
        <v>0</v>
      </c>
      <c r="IT215">
        <v>0</v>
      </c>
      <c r="IU215">
        <v>0</v>
      </c>
      <c r="IV215">
        <v>0</v>
      </c>
      <c r="IW215">
        <v>0</v>
      </c>
      <c r="IX215">
        <v>0</v>
      </c>
      <c r="IY215">
        <v>0</v>
      </c>
      <c r="IZ215">
        <v>0</v>
      </c>
      <c r="JA215">
        <v>0</v>
      </c>
      <c r="JB215">
        <v>0</v>
      </c>
      <c r="JC215">
        <v>0</v>
      </c>
      <c r="JD215">
        <v>0</v>
      </c>
      <c r="JE215">
        <v>0</v>
      </c>
      <c r="JF215">
        <v>0</v>
      </c>
      <c r="JG215">
        <v>0</v>
      </c>
      <c r="JH215">
        <v>0</v>
      </c>
      <c r="JI215">
        <v>0</v>
      </c>
      <c r="JJ215">
        <v>0</v>
      </c>
      <c r="JK215">
        <v>0</v>
      </c>
      <c r="JL215">
        <v>0</v>
      </c>
      <c r="JM215">
        <v>0</v>
      </c>
      <c r="JN215">
        <v>0</v>
      </c>
      <c r="JO215">
        <v>0</v>
      </c>
      <c r="JP215">
        <v>0</v>
      </c>
      <c r="JQ215">
        <v>0</v>
      </c>
      <c r="JR215">
        <v>0</v>
      </c>
      <c r="JS215">
        <v>0</v>
      </c>
      <c r="JT215">
        <v>0</v>
      </c>
      <c r="JU215">
        <v>0</v>
      </c>
      <c r="JV215">
        <v>0</v>
      </c>
      <c r="JW215">
        <v>0</v>
      </c>
      <c r="JX215">
        <v>0</v>
      </c>
      <c r="JY215">
        <v>0</v>
      </c>
      <c r="JZ215">
        <v>0</v>
      </c>
      <c r="KA215">
        <v>0</v>
      </c>
      <c r="KB215">
        <v>0</v>
      </c>
      <c r="KC215">
        <v>0</v>
      </c>
      <c r="KD215">
        <v>0</v>
      </c>
      <c r="KE215">
        <v>0</v>
      </c>
      <c r="KF215">
        <v>0</v>
      </c>
      <c r="KG215">
        <v>0</v>
      </c>
      <c r="KH215">
        <v>0</v>
      </c>
      <c r="KI215">
        <v>0</v>
      </c>
      <c r="KJ215">
        <v>0</v>
      </c>
      <c r="KK215">
        <v>0</v>
      </c>
      <c r="KL215">
        <v>0</v>
      </c>
      <c r="KM215">
        <v>0</v>
      </c>
      <c r="KN215">
        <v>0</v>
      </c>
      <c r="KO215">
        <v>0</v>
      </c>
      <c r="KP215">
        <v>0</v>
      </c>
      <c r="KQ215">
        <v>0</v>
      </c>
      <c r="KR215">
        <v>0</v>
      </c>
      <c r="KS215">
        <v>0</v>
      </c>
      <c r="KT215">
        <v>0</v>
      </c>
      <c r="KU215">
        <v>0</v>
      </c>
      <c r="KV215">
        <v>0</v>
      </c>
      <c r="KW215">
        <v>0</v>
      </c>
      <c r="KX215">
        <v>0</v>
      </c>
      <c r="KY215">
        <v>0</v>
      </c>
      <c r="KZ215">
        <v>0</v>
      </c>
      <c r="LA215">
        <v>0</v>
      </c>
      <c r="LB215">
        <v>0</v>
      </c>
      <c r="LC215">
        <v>0</v>
      </c>
      <c r="LD215">
        <v>0</v>
      </c>
      <c r="LE215">
        <v>0</v>
      </c>
      <c r="LF215">
        <v>0</v>
      </c>
      <c r="LG215">
        <v>0</v>
      </c>
      <c r="LH215">
        <v>0</v>
      </c>
      <c r="LI215">
        <v>0.96970000000000001</v>
      </c>
      <c r="LJ215">
        <v>0.4902346041055719</v>
      </c>
      <c r="LK215">
        <v>0</v>
      </c>
      <c r="LL215">
        <v>0</v>
      </c>
      <c r="LM215">
        <v>1</v>
      </c>
      <c r="LN215">
        <v>0.95</v>
      </c>
      <c r="LO215">
        <v>0</v>
      </c>
      <c r="LP215">
        <v>1</v>
      </c>
      <c r="LQ215">
        <v>0.78</v>
      </c>
      <c r="LR215">
        <v>0</v>
      </c>
      <c r="LS215">
        <v>0.12474849094567406</v>
      </c>
      <c r="LT215">
        <v>0</v>
      </c>
    </row>
    <row r="216" spans="1:332" ht="15" customHeight="1">
      <c r="A216" t="str">
        <v>CDM AMS II.G</v>
      </c>
      <c r="B216" t="str">
        <v>AMS-II.G. ver. 3</v>
      </c>
      <c r="C216">
        <v>7997</v>
      </c>
      <c r="D216" t="str">
        <v>PoA 7997 CPA16</v>
      </c>
      <c r="E216" t="str">
        <v>MR3</v>
      </c>
      <c r="F216" t="str">
        <v>Domestic/Urban (2020)</v>
      </c>
      <c r="G216">
        <v>5400</v>
      </c>
      <c r="H216" t="str">
        <v>firewood</v>
      </c>
      <c r="I216">
        <v>5400</v>
      </c>
      <c r="J216">
        <v>1.8524871355060035</v>
      </c>
      <c r="K216">
        <v>0</v>
      </c>
      <c r="L216" t="str">
        <v>cdm_imp_firewood</v>
      </c>
      <c r="M216">
        <v>1</v>
      </c>
      <c r="N216" t="str">
        <v>Sub-Saharan Africa</v>
      </c>
      <c r="O216" t="str">
        <v>Uganda</v>
      </c>
      <c r="P216" t="str">
        <v>Uganda tot</v>
      </c>
      <c r="Q216">
        <v>4.8</v>
      </c>
      <c r="R216">
        <v>0.80700000000000005</v>
      </c>
      <c r="S216">
        <v>0</v>
      </c>
      <c r="T216">
        <v>0.35</v>
      </c>
      <c r="U216">
        <v>2915</v>
      </c>
      <c r="V216">
        <v>0</v>
      </c>
      <c r="W216">
        <v>341</v>
      </c>
      <c r="X216">
        <v>0</v>
      </c>
      <c r="Y216">
        <v>994015</v>
      </c>
      <c r="Z216">
        <v>1</v>
      </c>
      <c r="AA216">
        <v>0</v>
      </c>
      <c r="AB216">
        <v>0</v>
      </c>
      <c r="AC216">
        <v>0</v>
      </c>
      <c r="AD216">
        <v>0</v>
      </c>
      <c r="AE216">
        <v>0</v>
      </c>
      <c r="AF216">
        <v>0</v>
      </c>
      <c r="AG216">
        <v>0</v>
      </c>
      <c r="AH216">
        <v>0</v>
      </c>
      <c r="AI216">
        <v>0</v>
      </c>
      <c r="AJ216">
        <v>0</v>
      </c>
      <c r="AK216">
        <v>0</v>
      </c>
      <c r="AL216">
        <v>0</v>
      </c>
      <c r="AM216">
        <v>0</v>
      </c>
      <c r="AN216">
        <v>19.232876712328768</v>
      </c>
      <c r="AO216">
        <v>0</v>
      </c>
      <c r="AP216">
        <v>0</v>
      </c>
      <c r="AQ216">
        <v>0</v>
      </c>
      <c r="AR216">
        <v>0</v>
      </c>
      <c r="AS216">
        <v>0</v>
      </c>
      <c r="AT216">
        <v>0</v>
      </c>
      <c r="AU216">
        <v>0</v>
      </c>
      <c r="AV216">
        <v>0</v>
      </c>
      <c r="AW216">
        <v>0</v>
      </c>
      <c r="AX216">
        <v>0</v>
      </c>
      <c r="AY216">
        <v>0</v>
      </c>
      <c r="AZ216">
        <v>0</v>
      </c>
      <c r="BA216">
        <v>0</v>
      </c>
      <c r="BB216">
        <v>0</v>
      </c>
      <c r="BC216">
        <v>0</v>
      </c>
      <c r="BD216">
        <v>0.1143</v>
      </c>
      <c r="BE216">
        <v>0</v>
      </c>
      <c r="BF216">
        <v>0</v>
      </c>
      <c r="BG216">
        <v>0</v>
      </c>
      <c r="BH216">
        <v>0</v>
      </c>
      <c r="BI216">
        <v>0</v>
      </c>
      <c r="BJ216">
        <v>0</v>
      </c>
      <c r="BK216">
        <v>0</v>
      </c>
      <c r="BL216">
        <v>0</v>
      </c>
      <c r="BM216">
        <v>0</v>
      </c>
      <c r="BN216">
        <v>0</v>
      </c>
      <c r="BO216">
        <v>0</v>
      </c>
      <c r="BP216">
        <v>0</v>
      </c>
      <c r="BQ216">
        <v>0</v>
      </c>
      <c r="BR216">
        <v>1.4999999999999999E-2</v>
      </c>
      <c r="BS216">
        <v>0</v>
      </c>
      <c r="BT216">
        <v>0</v>
      </c>
      <c r="BU216">
        <v>0</v>
      </c>
      <c r="BV216">
        <v>0</v>
      </c>
      <c r="BW216">
        <v>0</v>
      </c>
      <c r="BX216">
        <v>81.599999999999994</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1</v>
      </c>
      <c r="FS216">
        <v>0</v>
      </c>
      <c r="FT216">
        <v>0</v>
      </c>
      <c r="FU216">
        <v>0</v>
      </c>
      <c r="FV216">
        <v>0</v>
      </c>
      <c r="FW216">
        <v>0</v>
      </c>
      <c r="FX216">
        <v>0</v>
      </c>
      <c r="FY216">
        <v>5.985074348541187</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0.36730000000000002</v>
      </c>
      <c r="GV216">
        <v>0</v>
      </c>
      <c r="GW216">
        <v>0</v>
      </c>
      <c r="GX216">
        <v>0</v>
      </c>
      <c r="GY216">
        <v>0</v>
      </c>
      <c r="GZ216">
        <v>0</v>
      </c>
      <c r="HA216">
        <v>0</v>
      </c>
      <c r="HB216">
        <v>0</v>
      </c>
      <c r="HC216">
        <v>0</v>
      </c>
      <c r="HD216">
        <v>0</v>
      </c>
      <c r="HE216">
        <v>0</v>
      </c>
      <c r="HF216">
        <v>0</v>
      </c>
      <c r="HG216">
        <v>0</v>
      </c>
      <c r="HH216">
        <v>0</v>
      </c>
      <c r="HI216">
        <v>1.4999999999999999E-2</v>
      </c>
      <c r="HJ216">
        <v>0</v>
      </c>
      <c r="HK216">
        <v>0</v>
      </c>
      <c r="HL216">
        <v>0</v>
      </c>
      <c r="HM216">
        <v>0</v>
      </c>
      <c r="HN216">
        <v>0</v>
      </c>
      <c r="HO216">
        <v>81.599999999999994</v>
      </c>
      <c r="HP216">
        <v>0</v>
      </c>
      <c r="HQ216">
        <v>0</v>
      </c>
      <c r="HR216">
        <v>0</v>
      </c>
      <c r="HS216">
        <v>0</v>
      </c>
      <c r="HT216">
        <v>0</v>
      </c>
      <c r="HU216">
        <v>0</v>
      </c>
      <c r="HV216">
        <v>0</v>
      </c>
      <c r="HW216">
        <v>0</v>
      </c>
      <c r="HX216">
        <v>0</v>
      </c>
      <c r="HY216">
        <v>0</v>
      </c>
      <c r="HZ216">
        <v>0</v>
      </c>
      <c r="IA216">
        <v>0</v>
      </c>
      <c r="IB216">
        <v>0</v>
      </c>
      <c r="IC216">
        <v>0</v>
      </c>
      <c r="ID216">
        <v>0</v>
      </c>
      <c r="IE216">
        <v>0</v>
      </c>
      <c r="IF216">
        <v>0</v>
      </c>
      <c r="IG216">
        <v>0</v>
      </c>
      <c r="IH216">
        <v>0</v>
      </c>
      <c r="II216">
        <v>0</v>
      </c>
      <c r="IJ216">
        <v>0</v>
      </c>
      <c r="IK216">
        <v>0</v>
      </c>
      <c r="IL216">
        <v>0</v>
      </c>
      <c r="IM216">
        <v>0</v>
      </c>
      <c r="IN216">
        <v>0</v>
      </c>
      <c r="IO216">
        <v>0</v>
      </c>
      <c r="IP216">
        <v>0</v>
      </c>
      <c r="IQ216">
        <v>0</v>
      </c>
      <c r="IR216">
        <v>0</v>
      </c>
      <c r="IS216">
        <v>0</v>
      </c>
      <c r="IT216">
        <v>0</v>
      </c>
      <c r="IU216">
        <v>0</v>
      </c>
      <c r="IV216">
        <v>0</v>
      </c>
      <c r="IW216">
        <v>0</v>
      </c>
      <c r="IX216">
        <v>0</v>
      </c>
      <c r="IY216">
        <v>0</v>
      </c>
      <c r="IZ216">
        <v>0</v>
      </c>
      <c r="JA216">
        <v>0</v>
      </c>
      <c r="JB216">
        <v>0</v>
      </c>
      <c r="JC216">
        <v>0</v>
      </c>
      <c r="JD216">
        <v>0</v>
      </c>
      <c r="JE216">
        <v>0</v>
      </c>
      <c r="JF216">
        <v>0</v>
      </c>
      <c r="JG216">
        <v>0</v>
      </c>
      <c r="JH216">
        <v>0</v>
      </c>
      <c r="JI216">
        <v>0</v>
      </c>
      <c r="JJ216">
        <v>0</v>
      </c>
      <c r="JK216">
        <v>0</v>
      </c>
      <c r="JL216">
        <v>0</v>
      </c>
      <c r="JM216">
        <v>0</v>
      </c>
      <c r="JN216">
        <v>0</v>
      </c>
      <c r="JO216">
        <v>0</v>
      </c>
      <c r="JP216">
        <v>0</v>
      </c>
      <c r="JQ216">
        <v>0</v>
      </c>
      <c r="JR216">
        <v>0</v>
      </c>
      <c r="JS216">
        <v>0</v>
      </c>
      <c r="JT216">
        <v>0</v>
      </c>
      <c r="JU216">
        <v>0</v>
      </c>
      <c r="JV216">
        <v>0</v>
      </c>
      <c r="JW216">
        <v>0</v>
      </c>
      <c r="JX216">
        <v>0</v>
      </c>
      <c r="JY216">
        <v>0</v>
      </c>
      <c r="JZ216">
        <v>0</v>
      </c>
      <c r="KA216">
        <v>0</v>
      </c>
      <c r="KB216">
        <v>0</v>
      </c>
      <c r="KC216">
        <v>0</v>
      </c>
      <c r="KD216">
        <v>0</v>
      </c>
      <c r="KE216">
        <v>0</v>
      </c>
      <c r="KF216">
        <v>0</v>
      </c>
      <c r="KG216">
        <v>0</v>
      </c>
      <c r="KH216">
        <v>0</v>
      </c>
      <c r="KI216">
        <v>0</v>
      </c>
      <c r="KJ216">
        <v>0</v>
      </c>
      <c r="KK216">
        <v>0</v>
      </c>
      <c r="KL216">
        <v>0</v>
      </c>
      <c r="KM216">
        <v>0</v>
      </c>
      <c r="KN216">
        <v>0</v>
      </c>
      <c r="KO216">
        <v>0</v>
      </c>
      <c r="KP216">
        <v>0</v>
      </c>
      <c r="KQ216">
        <v>0</v>
      </c>
      <c r="KR216">
        <v>0</v>
      </c>
      <c r="KS216">
        <v>0</v>
      </c>
      <c r="KT216">
        <v>0</v>
      </c>
      <c r="KU216">
        <v>0</v>
      </c>
      <c r="KV216">
        <v>0</v>
      </c>
      <c r="KW216">
        <v>0</v>
      </c>
      <c r="KX216">
        <v>0</v>
      </c>
      <c r="KY216">
        <v>0</v>
      </c>
      <c r="KZ216">
        <v>0</v>
      </c>
      <c r="LA216">
        <v>0</v>
      </c>
      <c r="LB216">
        <v>0</v>
      </c>
      <c r="LC216">
        <v>0</v>
      </c>
      <c r="LD216">
        <v>0</v>
      </c>
      <c r="LE216">
        <v>0</v>
      </c>
      <c r="LF216">
        <v>0</v>
      </c>
      <c r="LG216">
        <v>0</v>
      </c>
      <c r="LH216">
        <v>0</v>
      </c>
      <c r="LI216">
        <v>0.96970000000000001</v>
      </c>
      <c r="LJ216">
        <v>0.50789589442815253</v>
      </c>
      <c r="LK216">
        <v>0</v>
      </c>
      <c r="LL216">
        <v>0</v>
      </c>
      <c r="LM216">
        <v>1</v>
      </c>
      <c r="LN216">
        <v>0.95</v>
      </c>
      <c r="LO216">
        <v>0</v>
      </c>
      <c r="LP216">
        <v>1</v>
      </c>
      <c r="LQ216">
        <v>0.78</v>
      </c>
      <c r="LR216">
        <v>0</v>
      </c>
      <c r="LS216">
        <v>0.11253561253561255</v>
      </c>
      <c r="LT216">
        <v>0</v>
      </c>
    </row>
    <row r="217" spans="1:332" ht="15" customHeight="1">
      <c r="A217" t="str">
        <v>CDM AMS II.G</v>
      </c>
      <c r="B217" t="str">
        <v>AMS-II.G. ver. 3</v>
      </c>
      <c r="C217">
        <v>7997</v>
      </c>
      <c r="D217" t="str">
        <v>PoA 7997 CPA16</v>
      </c>
      <c r="E217" t="str">
        <v>MR3</v>
      </c>
      <c r="F217" t="str">
        <v>Domestic/Rural (2020)</v>
      </c>
      <c r="G217">
        <v>6575</v>
      </c>
      <c r="H217" t="str">
        <v>firewood</v>
      </c>
      <c r="I217">
        <v>6575</v>
      </c>
      <c r="J217">
        <v>1.4456904133685136</v>
      </c>
      <c r="K217">
        <v>0</v>
      </c>
      <c r="L217" t="str">
        <v>cdm_imp_firewood</v>
      </c>
      <c r="M217">
        <v>1</v>
      </c>
      <c r="N217" t="str">
        <v>Sub-Saharan Africa</v>
      </c>
      <c r="O217" t="str">
        <v>Uganda</v>
      </c>
      <c r="P217" t="str">
        <v>Uganda tot</v>
      </c>
      <c r="Q217">
        <v>4.8</v>
      </c>
      <c r="R217">
        <v>0.80700000000000005</v>
      </c>
      <c r="S217">
        <v>0</v>
      </c>
      <c r="T217">
        <v>0.35</v>
      </c>
      <c r="U217">
        <v>4548</v>
      </c>
      <c r="V217">
        <v>0</v>
      </c>
      <c r="W217">
        <v>341</v>
      </c>
      <c r="X217">
        <v>0</v>
      </c>
      <c r="Y217">
        <v>1550868</v>
      </c>
      <c r="Z217">
        <v>1</v>
      </c>
      <c r="AA217">
        <v>0</v>
      </c>
      <c r="AB217">
        <v>0</v>
      </c>
      <c r="AC217">
        <v>0</v>
      </c>
      <c r="AD217">
        <v>0</v>
      </c>
      <c r="AE217">
        <v>0</v>
      </c>
      <c r="AF217">
        <v>0</v>
      </c>
      <c r="AG217">
        <v>0</v>
      </c>
      <c r="AH217">
        <v>0</v>
      </c>
      <c r="AI217">
        <v>0</v>
      </c>
      <c r="AJ217">
        <v>0</v>
      </c>
      <c r="AK217">
        <v>0</v>
      </c>
      <c r="AL217">
        <v>0</v>
      </c>
      <c r="AM217">
        <v>0</v>
      </c>
      <c r="AN217">
        <v>13.616438356164384</v>
      </c>
      <c r="AO217">
        <v>0</v>
      </c>
      <c r="AP217">
        <v>0</v>
      </c>
      <c r="AQ217">
        <v>0</v>
      </c>
      <c r="AR217">
        <v>0</v>
      </c>
      <c r="AS217">
        <v>0</v>
      </c>
      <c r="AT217">
        <v>0</v>
      </c>
      <c r="AU217">
        <v>0</v>
      </c>
      <c r="AV217">
        <v>0</v>
      </c>
      <c r="AW217">
        <v>0</v>
      </c>
      <c r="AX217">
        <v>0</v>
      </c>
      <c r="AY217">
        <v>0</v>
      </c>
      <c r="AZ217">
        <v>0</v>
      </c>
      <c r="BA217">
        <v>0</v>
      </c>
      <c r="BB217">
        <v>0</v>
      </c>
      <c r="BC217">
        <v>0</v>
      </c>
      <c r="BD217">
        <v>0.1143</v>
      </c>
      <c r="BE217">
        <v>0</v>
      </c>
      <c r="BF217">
        <v>0</v>
      </c>
      <c r="BG217">
        <v>0</v>
      </c>
      <c r="BH217">
        <v>0</v>
      </c>
      <c r="BI217">
        <v>0</v>
      </c>
      <c r="BJ217">
        <v>0</v>
      </c>
      <c r="BK217">
        <v>0</v>
      </c>
      <c r="BL217">
        <v>0</v>
      </c>
      <c r="BM217">
        <v>0</v>
      </c>
      <c r="BN217">
        <v>0</v>
      </c>
      <c r="BO217">
        <v>0</v>
      </c>
      <c r="BP217">
        <v>0</v>
      </c>
      <c r="BQ217">
        <v>0</v>
      </c>
      <c r="BR217">
        <v>1.4999999999999999E-2</v>
      </c>
      <c r="BS217">
        <v>0</v>
      </c>
      <c r="BT217">
        <v>0</v>
      </c>
      <c r="BU217">
        <v>0</v>
      </c>
      <c r="BV217">
        <v>0</v>
      </c>
      <c r="BW217">
        <v>0</v>
      </c>
      <c r="BX217">
        <v>81.599999999999994</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1</v>
      </c>
      <c r="FS217">
        <v>0</v>
      </c>
      <c r="FT217">
        <v>0</v>
      </c>
      <c r="FU217">
        <v>0</v>
      </c>
      <c r="FV217">
        <v>0</v>
      </c>
      <c r="FW217">
        <v>0</v>
      </c>
      <c r="FX217">
        <v>0</v>
      </c>
      <c r="FY217">
        <v>4.2315359002435811</v>
      </c>
      <c r="FZ217">
        <v>0</v>
      </c>
      <c r="GA217">
        <v>0</v>
      </c>
      <c r="GB217">
        <v>0</v>
      </c>
      <c r="GC217">
        <v>0</v>
      </c>
      <c r="GD217">
        <v>0</v>
      </c>
      <c r="GE217">
        <v>0</v>
      </c>
      <c r="GF217">
        <v>0</v>
      </c>
      <c r="GG217">
        <v>0</v>
      </c>
      <c r="GH217">
        <v>0</v>
      </c>
      <c r="GI217">
        <v>0</v>
      </c>
      <c r="GJ217">
        <v>0</v>
      </c>
      <c r="GK217">
        <v>0</v>
      </c>
      <c r="GL217">
        <v>0</v>
      </c>
      <c r="GM217">
        <v>0</v>
      </c>
      <c r="GN217">
        <v>0</v>
      </c>
      <c r="GO217">
        <v>0</v>
      </c>
      <c r="GP217">
        <v>0</v>
      </c>
      <c r="GQ217">
        <v>0</v>
      </c>
      <c r="GR217">
        <v>0</v>
      </c>
      <c r="GS217">
        <v>0</v>
      </c>
      <c r="GT217">
        <v>0</v>
      </c>
      <c r="GU217">
        <v>0.36780000000000002</v>
      </c>
      <c r="GV217">
        <v>0</v>
      </c>
      <c r="GW217">
        <v>0</v>
      </c>
      <c r="GX217">
        <v>0</v>
      </c>
      <c r="GY217">
        <v>0</v>
      </c>
      <c r="GZ217">
        <v>0</v>
      </c>
      <c r="HA217">
        <v>0</v>
      </c>
      <c r="HB217">
        <v>0</v>
      </c>
      <c r="HC217">
        <v>0</v>
      </c>
      <c r="HD217">
        <v>0</v>
      </c>
      <c r="HE217">
        <v>0</v>
      </c>
      <c r="HF217">
        <v>0</v>
      </c>
      <c r="HG217">
        <v>0</v>
      </c>
      <c r="HH217">
        <v>0</v>
      </c>
      <c r="HI217">
        <v>1.4999999999999999E-2</v>
      </c>
      <c r="HJ217">
        <v>0</v>
      </c>
      <c r="HK217">
        <v>0</v>
      </c>
      <c r="HL217">
        <v>0</v>
      </c>
      <c r="HM217">
        <v>0</v>
      </c>
      <c r="HN217">
        <v>0</v>
      </c>
      <c r="HO217">
        <v>81.599999999999994</v>
      </c>
      <c r="HP217">
        <v>0</v>
      </c>
      <c r="HQ217">
        <v>0</v>
      </c>
      <c r="HR217">
        <v>0</v>
      </c>
      <c r="HS217">
        <v>0</v>
      </c>
      <c r="HT217">
        <v>0</v>
      </c>
      <c r="HU217">
        <v>0</v>
      </c>
      <c r="HV217">
        <v>0</v>
      </c>
      <c r="HW217">
        <v>0</v>
      </c>
      <c r="HX217">
        <v>0</v>
      </c>
      <c r="HY217">
        <v>0</v>
      </c>
      <c r="HZ217">
        <v>0</v>
      </c>
      <c r="IA217">
        <v>0</v>
      </c>
      <c r="IB217">
        <v>0</v>
      </c>
      <c r="IC217">
        <v>0</v>
      </c>
      <c r="ID217">
        <v>0</v>
      </c>
      <c r="IE217">
        <v>0</v>
      </c>
      <c r="IF217">
        <v>0</v>
      </c>
      <c r="IG217">
        <v>0</v>
      </c>
      <c r="IH217">
        <v>0</v>
      </c>
      <c r="II217">
        <v>0</v>
      </c>
      <c r="IJ217">
        <v>0</v>
      </c>
      <c r="IK217">
        <v>0</v>
      </c>
      <c r="IL217">
        <v>0</v>
      </c>
      <c r="IM217">
        <v>0</v>
      </c>
      <c r="IN217">
        <v>0</v>
      </c>
      <c r="IO217">
        <v>0</v>
      </c>
      <c r="IP217">
        <v>0</v>
      </c>
      <c r="IQ217">
        <v>0</v>
      </c>
      <c r="IR217">
        <v>0</v>
      </c>
      <c r="IS217">
        <v>0</v>
      </c>
      <c r="IT217">
        <v>0</v>
      </c>
      <c r="IU217">
        <v>0</v>
      </c>
      <c r="IV217">
        <v>0</v>
      </c>
      <c r="IW217">
        <v>0</v>
      </c>
      <c r="IX217">
        <v>0</v>
      </c>
      <c r="IY217">
        <v>0</v>
      </c>
      <c r="IZ217">
        <v>0</v>
      </c>
      <c r="JA217">
        <v>0</v>
      </c>
      <c r="JB217">
        <v>0</v>
      </c>
      <c r="JC217">
        <v>0</v>
      </c>
      <c r="JD217">
        <v>0</v>
      </c>
      <c r="JE217">
        <v>0</v>
      </c>
      <c r="JF217">
        <v>0</v>
      </c>
      <c r="JG217">
        <v>0</v>
      </c>
      <c r="JH217">
        <v>0</v>
      </c>
      <c r="JI217">
        <v>0</v>
      </c>
      <c r="JJ217">
        <v>0</v>
      </c>
      <c r="JK217">
        <v>0</v>
      </c>
      <c r="JL217">
        <v>0</v>
      </c>
      <c r="JM217">
        <v>0</v>
      </c>
      <c r="JN217">
        <v>0</v>
      </c>
      <c r="JO217">
        <v>0</v>
      </c>
      <c r="JP217">
        <v>0</v>
      </c>
      <c r="JQ217">
        <v>0</v>
      </c>
      <c r="JR217">
        <v>0</v>
      </c>
      <c r="JS217">
        <v>0</v>
      </c>
      <c r="JT217">
        <v>0</v>
      </c>
      <c r="JU217">
        <v>0</v>
      </c>
      <c r="JV217">
        <v>0</v>
      </c>
      <c r="JW217">
        <v>0</v>
      </c>
      <c r="JX217">
        <v>0</v>
      </c>
      <c r="JY217">
        <v>0</v>
      </c>
      <c r="JZ217">
        <v>0</v>
      </c>
      <c r="KA217">
        <v>0</v>
      </c>
      <c r="KB217">
        <v>0</v>
      </c>
      <c r="KC217">
        <v>0</v>
      </c>
      <c r="KD217">
        <v>0</v>
      </c>
      <c r="KE217">
        <v>0</v>
      </c>
      <c r="KF217">
        <v>0</v>
      </c>
      <c r="KG217">
        <v>0</v>
      </c>
      <c r="KH217">
        <v>0</v>
      </c>
      <c r="KI217">
        <v>0</v>
      </c>
      <c r="KJ217">
        <v>0</v>
      </c>
      <c r="KK217">
        <v>0</v>
      </c>
      <c r="KL217">
        <v>0</v>
      </c>
      <c r="KM217">
        <v>0</v>
      </c>
      <c r="KN217">
        <v>0</v>
      </c>
      <c r="KO217">
        <v>0</v>
      </c>
      <c r="KP217">
        <v>0</v>
      </c>
      <c r="KQ217">
        <v>0</v>
      </c>
      <c r="KR217">
        <v>0</v>
      </c>
      <c r="KS217">
        <v>0</v>
      </c>
      <c r="KT217">
        <v>0</v>
      </c>
      <c r="KU217">
        <v>0</v>
      </c>
      <c r="KV217">
        <v>0</v>
      </c>
      <c r="KW217">
        <v>0</v>
      </c>
      <c r="KX217">
        <v>0</v>
      </c>
      <c r="KY217">
        <v>0</v>
      </c>
      <c r="KZ217">
        <v>0</v>
      </c>
      <c r="LA217">
        <v>0</v>
      </c>
      <c r="LB217">
        <v>0</v>
      </c>
      <c r="LC217">
        <v>0</v>
      </c>
      <c r="LD217">
        <v>0</v>
      </c>
      <c r="LE217">
        <v>0</v>
      </c>
      <c r="LF217">
        <v>0</v>
      </c>
      <c r="LG217">
        <v>0</v>
      </c>
      <c r="LH217">
        <v>0</v>
      </c>
      <c r="LI217">
        <v>0.96970000000000001</v>
      </c>
      <c r="LJ217">
        <v>0.56751612903225801</v>
      </c>
      <c r="LK217">
        <v>0</v>
      </c>
      <c r="LL217">
        <v>0</v>
      </c>
      <c r="LM217">
        <v>1</v>
      </c>
      <c r="LN217">
        <v>0.95</v>
      </c>
      <c r="LO217">
        <v>0</v>
      </c>
      <c r="LP217">
        <v>1</v>
      </c>
      <c r="LQ217">
        <v>0.78</v>
      </c>
      <c r="LR217">
        <v>0</v>
      </c>
      <c r="LS217">
        <v>0.12474849094567406</v>
      </c>
      <c r="LT217">
        <v>0</v>
      </c>
    </row>
    <row r="218" spans="1:332" ht="15" customHeight="1">
      <c r="A218" t="str">
        <v>CDM AMS II.G</v>
      </c>
      <c r="B218" t="str">
        <v>AMS-II.G. ver. 3</v>
      </c>
      <c r="C218">
        <v>7997</v>
      </c>
      <c r="D218" t="str">
        <v>PoA 7997 CPA15</v>
      </c>
      <c r="E218" t="str">
        <v>MR3</v>
      </c>
      <c r="F218" t="str">
        <v>Domestic/Urban (2020)</v>
      </c>
      <c r="G218">
        <v>12861</v>
      </c>
      <c r="H218" t="str">
        <v>firewood</v>
      </c>
      <c r="I218">
        <v>12861</v>
      </c>
      <c r="J218">
        <v>2.0861313868613141</v>
      </c>
      <c r="K218">
        <v>0</v>
      </c>
      <c r="L218" t="str">
        <v>cdm_imp_firewood</v>
      </c>
      <c r="M218">
        <v>1</v>
      </c>
      <c r="N218" t="str">
        <v>Sub-Saharan Africa</v>
      </c>
      <c r="O218" t="str">
        <v>Uganda</v>
      </c>
      <c r="P218" t="str">
        <v>Uganda tot</v>
      </c>
      <c r="Q218">
        <v>4.8</v>
      </c>
      <c r="R218">
        <v>0.80700000000000005</v>
      </c>
      <c r="S218">
        <v>0</v>
      </c>
      <c r="T218">
        <v>0.35</v>
      </c>
      <c r="U218">
        <v>6165</v>
      </c>
      <c r="V218">
        <v>0</v>
      </c>
      <c r="W218">
        <v>341</v>
      </c>
      <c r="X218">
        <v>0</v>
      </c>
      <c r="Y218">
        <v>2102265</v>
      </c>
      <c r="Z218">
        <v>1</v>
      </c>
      <c r="AA218">
        <v>0</v>
      </c>
      <c r="AB218">
        <v>0</v>
      </c>
      <c r="AC218">
        <v>0</v>
      </c>
      <c r="AD218">
        <v>0</v>
      </c>
      <c r="AE218">
        <v>0</v>
      </c>
      <c r="AF218">
        <v>0</v>
      </c>
      <c r="AG218">
        <v>0</v>
      </c>
      <c r="AH218">
        <v>0</v>
      </c>
      <c r="AI218">
        <v>0</v>
      </c>
      <c r="AJ218">
        <v>0</v>
      </c>
      <c r="AK218">
        <v>0</v>
      </c>
      <c r="AL218">
        <v>0</v>
      </c>
      <c r="AM218">
        <v>0</v>
      </c>
      <c r="AN218">
        <v>19.232876712328768</v>
      </c>
      <c r="AO218">
        <v>0</v>
      </c>
      <c r="AP218">
        <v>0</v>
      </c>
      <c r="AQ218">
        <v>0</v>
      </c>
      <c r="AR218">
        <v>0</v>
      </c>
      <c r="AS218">
        <v>0</v>
      </c>
      <c r="AT218">
        <v>0</v>
      </c>
      <c r="AU218">
        <v>0</v>
      </c>
      <c r="AV218">
        <v>0</v>
      </c>
      <c r="AW218">
        <v>0</v>
      </c>
      <c r="AX218">
        <v>0</v>
      </c>
      <c r="AY218">
        <v>0</v>
      </c>
      <c r="AZ218">
        <v>0</v>
      </c>
      <c r="BA218">
        <v>0</v>
      </c>
      <c r="BB218">
        <v>0</v>
      </c>
      <c r="BC218">
        <v>0</v>
      </c>
      <c r="BD218">
        <v>0.1143</v>
      </c>
      <c r="BE218">
        <v>0</v>
      </c>
      <c r="BF218">
        <v>0</v>
      </c>
      <c r="BG218">
        <v>0</v>
      </c>
      <c r="BH218">
        <v>0</v>
      </c>
      <c r="BI218">
        <v>0</v>
      </c>
      <c r="BJ218">
        <v>0</v>
      </c>
      <c r="BK218">
        <v>0</v>
      </c>
      <c r="BL218">
        <v>0</v>
      </c>
      <c r="BM218">
        <v>0</v>
      </c>
      <c r="BN218">
        <v>0</v>
      </c>
      <c r="BO218">
        <v>0</v>
      </c>
      <c r="BP218">
        <v>0</v>
      </c>
      <c r="BQ218">
        <v>0</v>
      </c>
      <c r="BR218">
        <v>1.4999999999999999E-2</v>
      </c>
      <c r="BS218">
        <v>0</v>
      </c>
      <c r="BT218">
        <v>0</v>
      </c>
      <c r="BU218">
        <v>0</v>
      </c>
      <c r="BV218">
        <v>0</v>
      </c>
      <c r="BW218">
        <v>0</v>
      </c>
      <c r="BX218">
        <v>81.599999999999994</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1</v>
      </c>
      <c r="FS218">
        <v>0</v>
      </c>
      <c r="FT218">
        <v>0</v>
      </c>
      <c r="FU218">
        <v>0</v>
      </c>
      <c r="FV218">
        <v>0</v>
      </c>
      <c r="FW218">
        <v>0</v>
      </c>
      <c r="FX218">
        <v>0</v>
      </c>
      <c r="FY218">
        <v>5.985074348541187</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0.36730000000000002</v>
      </c>
      <c r="GV218">
        <v>0</v>
      </c>
      <c r="GW218">
        <v>0</v>
      </c>
      <c r="GX218">
        <v>0</v>
      </c>
      <c r="GY218">
        <v>0</v>
      </c>
      <c r="GZ218">
        <v>0</v>
      </c>
      <c r="HA218">
        <v>0</v>
      </c>
      <c r="HB218">
        <v>0</v>
      </c>
      <c r="HC218">
        <v>0</v>
      </c>
      <c r="HD218">
        <v>0</v>
      </c>
      <c r="HE218">
        <v>0</v>
      </c>
      <c r="HF218">
        <v>0</v>
      </c>
      <c r="HG218">
        <v>0</v>
      </c>
      <c r="HH218">
        <v>0</v>
      </c>
      <c r="HI218">
        <v>1.4999999999999999E-2</v>
      </c>
      <c r="HJ218">
        <v>0</v>
      </c>
      <c r="HK218">
        <v>0</v>
      </c>
      <c r="HL218">
        <v>0</v>
      </c>
      <c r="HM218">
        <v>0</v>
      </c>
      <c r="HN218">
        <v>0</v>
      </c>
      <c r="HO218">
        <v>81.599999999999994</v>
      </c>
      <c r="HP218">
        <v>0</v>
      </c>
      <c r="HQ218">
        <v>0</v>
      </c>
      <c r="HR218">
        <v>0</v>
      </c>
      <c r="HS218">
        <v>0</v>
      </c>
      <c r="HT218">
        <v>0</v>
      </c>
      <c r="HU218">
        <v>0</v>
      </c>
      <c r="HV218">
        <v>0</v>
      </c>
      <c r="HW218">
        <v>0</v>
      </c>
      <c r="HX218">
        <v>0</v>
      </c>
      <c r="HY218">
        <v>0</v>
      </c>
      <c r="HZ218">
        <v>0</v>
      </c>
      <c r="IA218">
        <v>0</v>
      </c>
      <c r="IB218">
        <v>0</v>
      </c>
      <c r="IC218">
        <v>0</v>
      </c>
      <c r="ID218">
        <v>0</v>
      </c>
      <c r="IE218">
        <v>0</v>
      </c>
      <c r="IF218">
        <v>0</v>
      </c>
      <c r="IG218">
        <v>0</v>
      </c>
      <c r="IH218">
        <v>0</v>
      </c>
      <c r="II218">
        <v>0</v>
      </c>
      <c r="IJ218">
        <v>0</v>
      </c>
      <c r="IK218">
        <v>0</v>
      </c>
      <c r="IL218">
        <v>0</v>
      </c>
      <c r="IM218">
        <v>0</v>
      </c>
      <c r="IN218">
        <v>0</v>
      </c>
      <c r="IO218">
        <v>0</v>
      </c>
      <c r="IP218">
        <v>0</v>
      </c>
      <c r="IQ218">
        <v>0</v>
      </c>
      <c r="IR218">
        <v>0</v>
      </c>
      <c r="IS218">
        <v>0</v>
      </c>
      <c r="IT218">
        <v>0</v>
      </c>
      <c r="IU218">
        <v>0</v>
      </c>
      <c r="IV218">
        <v>0</v>
      </c>
      <c r="IW218">
        <v>0</v>
      </c>
      <c r="IX218">
        <v>0</v>
      </c>
      <c r="IY218">
        <v>0</v>
      </c>
      <c r="IZ218">
        <v>0</v>
      </c>
      <c r="JA218">
        <v>0</v>
      </c>
      <c r="JB218">
        <v>0</v>
      </c>
      <c r="JC218">
        <v>0</v>
      </c>
      <c r="JD218">
        <v>0</v>
      </c>
      <c r="JE218">
        <v>0</v>
      </c>
      <c r="JF218">
        <v>0</v>
      </c>
      <c r="JG218">
        <v>0</v>
      </c>
      <c r="JH218">
        <v>0</v>
      </c>
      <c r="JI218">
        <v>0</v>
      </c>
      <c r="JJ218">
        <v>0</v>
      </c>
      <c r="JK218">
        <v>0</v>
      </c>
      <c r="JL218">
        <v>0</v>
      </c>
      <c r="JM218">
        <v>0</v>
      </c>
      <c r="JN218">
        <v>0</v>
      </c>
      <c r="JO218">
        <v>0</v>
      </c>
      <c r="JP218">
        <v>0</v>
      </c>
      <c r="JQ218">
        <v>0</v>
      </c>
      <c r="JR218">
        <v>0</v>
      </c>
      <c r="JS218">
        <v>0</v>
      </c>
      <c r="JT218">
        <v>0</v>
      </c>
      <c r="JU218">
        <v>0</v>
      </c>
      <c r="JV218">
        <v>0</v>
      </c>
      <c r="JW218">
        <v>0</v>
      </c>
      <c r="JX218">
        <v>0</v>
      </c>
      <c r="JY218">
        <v>0</v>
      </c>
      <c r="JZ218">
        <v>0</v>
      </c>
      <c r="KA218">
        <v>0</v>
      </c>
      <c r="KB218">
        <v>0</v>
      </c>
      <c r="KC218">
        <v>0</v>
      </c>
      <c r="KD218">
        <v>0</v>
      </c>
      <c r="KE218">
        <v>0</v>
      </c>
      <c r="KF218">
        <v>0</v>
      </c>
      <c r="KG218">
        <v>0</v>
      </c>
      <c r="KH218">
        <v>0</v>
      </c>
      <c r="KI218">
        <v>0</v>
      </c>
      <c r="KJ218">
        <v>0</v>
      </c>
      <c r="KK218">
        <v>0</v>
      </c>
      <c r="KL218">
        <v>0</v>
      </c>
      <c r="KM218">
        <v>0</v>
      </c>
      <c r="KN218">
        <v>0</v>
      </c>
      <c r="KO218">
        <v>0</v>
      </c>
      <c r="KP218">
        <v>0</v>
      </c>
      <c r="KQ218">
        <v>0</v>
      </c>
      <c r="KR218">
        <v>0</v>
      </c>
      <c r="KS218">
        <v>0</v>
      </c>
      <c r="KT218">
        <v>0</v>
      </c>
      <c r="KU218">
        <v>0</v>
      </c>
      <c r="KV218">
        <v>0</v>
      </c>
      <c r="KW218">
        <v>0</v>
      </c>
      <c r="KX218">
        <v>0</v>
      </c>
      <c r="KY218">
        <v>0</v>
      </c>
      <c r="KZ218">
        <v>0</v>
      </c>
      <c r="LA218">
        <v>0</v>
      </c>
      <c r="LB218">
        <v>0</v>
      </c>
      <c r="LC218">
        <v>0</v>
      </c>
      <c r="LD218">
        <v>0</v>
      </c>
      <c r="LE218">
        <v>0</v>
      </c>
      <c r="LF218">
        <v>0</v>
      </c>
      <c r="LG218">
        <v>0</v>
      </c>
      <c r="LH218">
        <v>0</v>
      </c>
      <c r="LI218">
        <v>0.96970000000000001</v>
      </c>
      <c r="LJ218">
        <v>0.57190469208211137</v>
      </c>
      <c r="LK218">
        <v>0</v>
      </c>
      <c r="LL218">
        <v>0</v>
      </c>
      <c r="LM218">
        <v>1</v>
      </c>
      <c r="LN218">
        <v>0.95</v>
      </c>
      <c r="LO218">
        <v>0</v>
      </c>
      <c r="LP218">
        <v>1</v>
      </c>
      <c r="LQ218">
        <v>0.78</v>
      </c>
      <c r="LR218">
        <v>0</v>
      </c>
      <c r="LS218">
        <v>0.11253561253561255</v>
      </c>
      <c r="LT218">
        <v>0</v>
      </c>
    </row>
    <row r="219" spans="1:332" ht="15" customHeight="1">
      <c r="A219" t="str">
        <v>CDM AMS II.G</v>
      </c>
      <c r="B219" t="str">
        <v>AMS-II.G. ver. 3</v>
      </c>
      <c r="C219">
        <v>7997</v>
      </c>
      <c r="D219" t="str">
        <v>PoA 7997 CPA15</v>
      </c>
      <c r="E219" t="str">
        <v>MR3</v>
      </c>
      <c r="F219" t="str">
        <v>Domestic/Rural (2020)</v>
      </c>
      <c r="G219">
        <v>1997</v>
      </c>
      <c r="H219" t="str">
        <v>firewood</v>
      </c>
      <c r="I219">
        <v>1997</v>
      </c>
      <c r="J219">
        <v>1.5385208012326657</v>
      </c>
      <c r="K219">
        <v>0</v>
      </c>
      <c r="L219" t="str">
        <v>cdm_imp_firewood</v>
      </c>
      <c r="M219">
        <v>1</v>
      </c>
      <c r="N219" t="str">
        <v>Sub-Saharan Africa</v>
      </c>
      <c r="O219" t="str">
        <v>Uganda</v>
      </c>
      <c r="P219" t="str">
        <v>Uganda tot</v>
      </c>
      <c r="Q219">
        <v>4.8</v>
      </c>
      <c r="R219">
        <v>0.80700000000000005</v>
      </c>
      <c r="S219">
        <v>0</v>
      </c>
      <c r="T219">
        <v>0.35</v>
      </c>
      <c r="U219">
        <v>1298</v>
      </c>
      <c r="V219">
        <v>0</v>
      </c>
      <c r="W219">
        <v>341</v>
      </c>
      <c r="X219">
        <v>0</v>
      </c>
      <c r="Y219">
        <v>442618</v>
      </c>
      <c r="Z219">
        <v>1</v>
      </c>
      <c r="AA219">
        <v>0</v>
      </c>
      <c r="AB219">
        <v>0</v>
      </c>
      <c r="AC219">
        <v>0</v>
      </c>
      <c r="AD219">
        <v>0</v>
      </c>
      <c r="AE219">
        <v>0</v>
      </c>
      <c r="AF219">
        <v>0</v>
      </c>
      <c r="AG219">
        <v>0</v>
      </c>
      <c r="AH219">
        <v>0</v>
      </c>
      <c r="AI219">
        <v>0</v>
      </c>
      <c r="AJ219">
        <v>0</v>
      </c>
      <c r="AK219">
        <v>0</v>
      </c>
      <c r="AL219">
        <v>0</v>
      </c>
      <c r="AM219">
        <v>0</v>
      </c>
      <c r="AN219">
        <v>13.616438356164384</v>
      </c>
      <c r="AO219">
        <v>0</v>
      </c>
      <c r="AP219">
        <v>0</v>
      </c>
      <c r="AQ219">
        <v>0</v>
      </c>
      <c r="AR219">
        <v>0</v>
      </c>
      <c r="AS219">
        <v>0</v>
      </c>
      <c r="AT219">
        <v>0</v>
      </c>
      <c r="AU219">
        <v>0</v>
      </c>
      <c r="AV219">
        <v>0</v>
      </c>
      <c r="AW219">
        <v>0</v>
      </c>
      <c r="AX219">
        <v>0</v>
      </c>
      <c r="AY219">
        <v>0</v>
      </c>
      <c r="AZ219">
        <v>0</v>
      </c>
      <c r="BA219">
        <v>0</v>
      </c>
      <c r="BB219">
        <v>0</v>
      </c>
      <c r="BC219">
        <v>0</v>
      </c>
      <c r="BD219">
        <v>0.1143</v>
      </c>
      <c r="BE219">
        <v>0</v>
      </c>
      <c r="BF219">
        <v>0</v>
      </c>
      <c r="BG219">
        <v>0</v>
      </c>
      <c r="BH219">
        <v>0</v>
      </c>
      <c r="BI219">
        <v>0</v>
      </c>
      <c r="BJ219">
        <v>0</v>
      </c>
      <c r="BK219">
        <v>0</v>
      </c>
      <c r="BL219">
        <v>0</v>
      </c>
      <c r="BM219">
        <v>0</v>
      </c>
      <c r="BN219">
        <v>0</v>
      </c>
      <c r="BO219">
        <v>0</v>
      </c>
      <c r="BP219">
        <v>0</v>
      </c>
      <c r="BQ219">
        <v>0</v>
      </c>
      <c r="BR219">
        <v>1.4999999999999999E-2</v>
      </c>
      <c r="BS219">
        <v>0</v>
      </c>
      <c r="BT219">
        <v>0</v>
      </c>
      <c r="BU219">
        <v>0</v>
      </c>
      <c r="BV219">
        <v>0</v>
      </c>
      <c r="BW219">
        <v>0</v>
      </c>
      <c r="BX219">
        <v>81.599999999999994</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1</v>
      </c>
      <c r="FS219">
        <v>0</v>
      </c>
      <c r="FT219">
        <v>0</v>
      </c>
      <c r="FU219">
        <v>0</v>
      </c>
      <c r="FV219">
        <v>0</v>
      </c>
      <c r="FW219">
        <v>0</v>
      </c>
      <c r="FX219">
        <v>0</v>
      </c>
      <c r="FY219">
        <v>4.2315359002435811</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c r="GS219">
        <v>0</v>
      </c>
      <c r="GT219">
        <v>0</v>
      </c>
      <c r="GU219">
        <v>0.36780000000000002</v>
      </c>
      <c r="GV219">
        <v>0</v>
      </c>
      <c r="GW219">
        <v>0</v>
      </c>
      <c r="GX219">
        <v>0</v>
      </c>
      <c r="GY219">
        <v>0</v>
      </c>
      <c r="GZ219">
        <v>0</v>
      </c>
      <c r="HA219">
        <v>0</v>
      </c>
      <c r="HB219">
        <v>0</v>
      </c>
      <c r="HC219">
        <v>0</v>
      </c>
      <c r="HD219">
        <v>0</v>
      </c>
      <c r="HE219">
        <v>0</v>
      </c>
      <c r="HF219">
        <v>0</v>
      </c>
      <c r="HG219">
        <v>0</v>
      </c>
      <c r="HH219">
        <v>0</v>
      </c>
      <c r="HI219">
        <v>1.4999999999999999E-2</v>
      </c>
      <c r="HJ219">
        <v>0</v>
      </c>
      <c r="HK219">
        <v>0</v>
      </c>
      <c r="HL219">
        <v>0</v>
      </c>
      <c r="HM219">
        <v>0</v>
      </c>
      <c r="HN219">
        <v>0</v>
      </c>
      <c r="HO219">
        <v>81.599999999999994</v>
      </c>
      <c r="HP219">
        <v>0</v>
      </c>
      <c r="HQ219">
        <v>0</v>
      </c>
      <c r="HR219">
        <v>0</v>
      </c>
      <c r="HS219">
        <v>0</v>
      </c>
      <c r="HT219">
        <v>0</v>
      </c>
      <c r="HU219">
        <v>0</v>
      </c>
      <c r="HV219">
        <v>0</v>
      </c>
      <c r="HW219">
        <v>0</v>
      </c>
      <c r="HX219">
        <v>0</v>
      </c>
      <c r="HY219">
        <v>0</v>
      </c>
      <c r="HZ219">
        <v>0</v>
      </c>
      <c r="IA219">
        <v>0</v>
      </c>
      <c r="IB219">
        <v>0</v>
      </c>
      <c r="IC219">
        <v>0</v>
      </c>
      <c r="ID219">
        <v>0</v>
      </c>
      <c r="IE219">
        <v>0</v>
      </c>
      <c r="IF219">
        <v>0</v>
      </c>
      <c r="IG219">
        <v>0</v>
      </c>
      <c r="IH219">
        <v>0</v>
      </c>
      <c r="II219">
        <v>0</v>
      </c>
      <c r="IJ219">
        <v>0</v>
      </c>
      <c r="IK219">
        <v>0</v>
      </c>
      <c r="IL219">
        <v>0</v>
      </c>
      <c r="IM219">
        <v>0</v>
      </c>
      <c r="IN219">
        <v>0</v>
      </c>
      <c r="IO219">
        <v>0</v>
      </c>
      <c r="IP219">
        <v>0</v>
      </c>
      <c r="IQ219">
        <v>0</v>
      </c>
      <c r="IR219">
        <v>0</v>
      </c>
      <c r="IS219">
        <v>0</v>
      </c>
      <c r="IT219">
        <v>0</v>
      </c>
      <c r="IU219">
        <v>0</v>
      </c>
      <c r="IV219">
        <v>0</v>
      </c>
      <c r="IW219">
        <v>0</v>
      </c>
      <c r="IX219">
        <v>0</v>
      </c>
      <c r="IY219">
        <v>0</v>
      </c>
      <c r="IZ219">
        <v>0</v>
      </c>
      <c r="JA219">
        <v>0</v>
      </c>
      <c r="JB219">
        <v>0</v>
      </c>
      <c r="JC219">
        <v>0</v>
      </c>
      <c r="JD219">
        <v>0</v>
      </c>
      <c r="JE219">
        <v>0</v>
      </c>
      <c r="JF219">
        <v>0</v>
      </c>
      <c r="JG219">
        <v>0</v>
      </c>
      <c r="JH219">
        <v>0</v>
      </c>
      <c r="JI219">
        <v>0</v>
      </c>
      <c r="JJ219">
        <v>0</v>
      </c>
      <c r="JK219">
        <v>0</v>
      </c>
      <c r="JL219">
        <v>0</v>
      </c>
      <c r="JM219">
        <v>0</v>
      </c>
      <c r="JN219">
        <v>0</v>
      </c>
      <c r="JO219">
        <v>0</v>
      </c>
      <c r="JP219">
        <v>0</v>
      </c>
      <c r="JQ219">
        <v>0</v>
      </c>
      <c r="JR219">
        <v>0</v>
      </c>
      <c r="JS219">
        <v>0</v>
      </c>
      <c r="JT219">
        <v>0</v>
      </c>
      <c r="JU219">
        <v>0</v>
      </c>
      <c r="JV219">
        <v>0</v>
      </c>
      <c r="JW219">
        <v>0</v>
      </c>
      <c r="JX219">
        <v>0</v>
      </c>
      <c r="JY219">
        <v>0</v>
      </c>
      <c r="JZ219">
        <v>0</v>
      </c>
      <c r="KA219">
        <v>0</v>
      </c>
      <c r="KB219">
        <v>0</v>
      </c>
      <c r="KC219">
        <v>0</v>
      </c>
      <c r="KD219">
        <v>0</v>
      </c>
      <c r="KE219">
        <v>0</v>
      </c>
      <c r="KF219">
        <v>0</v>
      </c>
      <c r="KG219">
        <v>0</v>
      </c>
      <c r="KH219">
        <v>0</v>
      </c>
      <c r="KI219">
        <v>0</v>
      </c>
      <c r="KJ219">
        <v>0</v>
      </c>
      <c r="KK219">
        <v>0</v>
      </c>
      <c r="KL219">
        <v>0</v>
      </c>
      <c r="KM219">
        <v>0</v>
      </c>
      <c r="KN219">
        <v>0</v>
      </c>
      <c r="KO219">
        <v>0</v>
      </c>
      <c r="KP219">
        <v>0</v>
      </c>
      <c r="KQ219">
        <v>0</v>
      </c>
      <c r="KR219">
        <v>0</v>
      </c>
      <c r="KS219">
        <v>0</v>
      </c>
      <c r="KT219">
        <v>0</v>
      </c>
      <c r="KU219">
        <v>0</v>
      </c>
      <c r="KV219">
        <v>0</v>
      </c>
      <c r="KW219">
        <v>0</v>
      </c>
      <c r="KX219">
        <v>0</v>
      </c>
      <c r="KY219">
        <v>0</v>
      </c>
      <c r="KZ219">
        <v>0</v>
      </c>
      <c r="LA219">
        <v>0</v>
      </c>
      <c r="LB219">
        <v>0</v>
      </c>
      <c r="LC219">
        <v>0</v>
      </c>
      <c r="LD219">
        <v>0</v>
      </c>
      <c r="LE219">
        <v>0</v>
      </c>
      <c r="LF219">
        <v>0</v>
      </c>
      <c r="LG219">
        <v>0</v>
      </c>
      <c r="LH219">
        <v>0</v>
      </c>
      <c r="LI219">
        <v>0.96970000000000001</v>
      </c>
      <c r="LJ219">
        <v>0.6040161290322581</v>
      </c>
      <c r="LK219">
        <v>0</v>
      </c>
      <c r="LL219">
        <v>0</v>
      </c>
      <c r="LM219">
        <v>1</v>
      </c>
      <c r="LN219">
        <v>0.95</v>
      </c>
      <c r="LO219">
        <v>0</v>
      </c>
      <c r="LP219">
        <v>1</v>
      </c>
      <c r="LQ219">
        <v>0.78</v>
      </c>
      <c r="LR219">
        <v>0</v>
      </c>
      <c r="LS219">
        <v>0.12474849094567406</v>
      </c>
      <c r="LT219">
        <v>0</v>
      </c>
    </row>
    <row r="220" spans="1:332" ht="15" customHeight="1">
      <c r="A220" t="str">
        <v>CDM AMS II.G</v>
      </c>
      <c r="B220" t="str">
        <v>AMS-II.G. ver. 3</v>
      </c>
      <c r="C220">
        <v>7997</v>
      </c>
      <c r="D220" t="str">
        <v>PoA 7997 CPA14</v>
      </c>
      <c r="E220" t="str">
        <v>MR3</v>
      </c>
      <c r="F220" t="str">
        <v>Domestic/Urban (2020)</v>
      </c>
      <c r="G220">
        <v>16723</v>
      </c>
      <c r="H220" t="str">
        <v>firewood</v>
      </c>
      <c r="I220">
        <v>16723</v>
      </c>
      <c r="J220">
        <v>2.3586741889985894</v>
      </c>
      <c r="K220">
        <v>0</v>
      </c>
      <c r="L220" t="str">
        <v>cdm_imp_firewood</v>
      </c>
      <c r="M220">
        <v>1</v>
      </c>
      <c r="N220" t="str">
        <v>Sub-Saharan Africa</v>
      </c>
      <c r="O220" t="str">
        <v>Uganda</v>
      </c>
      <c r="P220" t="str">
        <v>Uganda tot</v>
      </c>
      <c r="Q220">
        <v>4.8</v>
      </c>
      <c r="R220">
        <v>0.80700000000000005</v>
      </c>
      <c r="S220">
        <v>0</v>
      </c>
      <c r="T220">
        <v>0.35</v>
      </c>
      <c r="U220">
        <v>7090</v>
      </c>
      <c r="V220">
        <v>0</v>
      </c>
      <c r="W220">
        <v>341</v>
      </c>
      <c r="X220">
        <v>0</v>
      </c>
      <c r="Y220">
        <v>2417690</v>
      </c>
      <c r="Z220">
        <v>1</v>
      </c>
      <c r="AA220">
        <v>0</v>
      </c>
      <c r="AB220">
        <v>0</v>
      </c>
      <c r="AC220">
        <v>0</v>
      </c>
      <c r="AD220">
        <v>0</v>
      </c>
      <c r="AE220">
        <v>0</v>
      </c>
      <c r="AF220">
        <v>0</v>
      </c>
      <c r="AG220">
        <v>0</v>
      </c>
      <c r="AH220">
        <v>0</v>
      </c>
      <c r="AI220">
        <v>0</v>
      </c>
      <c r="AJ220">
        <v>0</v>
      </c>
      <c r="AK220">
        <v>0</v>
      </c>
      <c r="AL220">
        <v>0</v>
      </c>
      <c r="AM220">
        <v>0</v>
      </c>
      <c r="AN220">
        <v>19.232876712328768</v>
      </c>
      <c r="AO220">
        <v>0</v>
      </c>
      <c r="AP220">
        <v>0</v>
      </c>
      <c r="AQ220">
        <v>0</v>
      </c>
      <c r="AR220">
        <v>0</v>
      </c>
      <c r="AS220">
        <v>0</v>
      </c>
      <c r="AT220">
        <v>0</v>
      </c>
      <c r="AU220">
        <v>0</v>
      </c>
      <c r="AV220">
        <v>0</v>
      </c>
      <c r="AW220">
        <v>0</v>
      </c>
      <c r="AX220">
        <v>0</v>
      </c>
      <c r="AY220">
        <v>0</v>
      </c>
      <c r="AZ220">
        <v>0</v>
      </c>
      <c r="BA220">
        <v>0</v>
      </c>
      <c r="BB220">
        <v>0</v>
      </c>
      <c r="BC220">
        <v>0</v>
      </c>
      <c r="BD220">
        <v>0.1143</v>
      </c>
      <c r="BE220">
        <v>0</v>
      </c>
      <c r="BF220">
        <v>0</v>
      </c>
      <c r="BG220">
        <v>0</v>
      </c>
      <c r="BH220">
        <v>0</v>
      </c>
      <c r="BI220">
        <v>0</v>
      </c>
      <c r="BJ220">
        <v>0</v>
      </c>
      <c r="BK220">
        <v>0</v>
      </c>
      <c r="BL220">
        <v>0</v>
      </c>
      <c r="BM220">
        <v>0</v>
      </c>
      <c r="BN220">
        <v>0</v>
      </c>
      <c r="BO220">
        <v>0</v>
      </c>
      <c r="BP220">
        <v>0</v>
      </c>
      <c r="BQ220">
        <v>0</v>
      </c>
      <c r="BR220">
        <v>1.4999999999999999E-2</v>
      </c>
      <c r="BS220">
        <v>0</v>
      </c>
      <c r="BT220">
        <v>0</v>
      </c>
      <c r="BU220">
        <v>0</v>
      </c>
      <c r="BV220">
        <v>0</v>
      </c>
      <c r="BW220">
        <v>0</v>
      </c>
      <c r="BX220">
        <v>81.599999999999994</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1</v>
      </c>
      <c r="FS220">
        <v>0</v>
      </c>
      <c r="FT220">
        <v>0</v>
      </c>
      <c r="FU220">
        <v>0</v>
      </c>
      <c r="FV220">
        <v>0</v>
      </c>
      <c r="FW220">
        <v>0</v>
      </c>
      <c r="FX220">
        <v>0</v>
      </c>
      <c r="FY220">
        <v>5.985074348541187</v>
      </c>
      <c r="FZ220">
        <v>0</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0.36730000000000002</v>
      </c>
      <c r="GV220">
        <v>0</v>
      </c>
      <c r="GW220">
        <v>0</v>
      </c>
      <c r="GX220">
        <v>0</v>
      </c>
      <c r="GY220">
        <v>0</v>
      </c>
      <c r="GZ220">
        <v>0</v>
      </c>
      <c r="HA220">
        <v>0</v>
      </c>
      <c r="HB220">
        <v>0</v>
      </c>
      <c r="HC220">
        <v>0</v>
      </c>
      <c r="HD220">
        <v>0</v>
      </c>
      <c r="HE220">
        <v>0</v>
      </c>
      <c r="HF220">
        <v>0</v>
      </c>
      <c r="HG220">
        <v>0</v>
      </c>
      <c r="HH220">
        <v>0</v>
      </c>
      <c r="HI220">
        <v>1.4999999999999999E-2</v>
      </c>
      <c r="HJ220">
        <v>0</v>
      </c>
      <c r="HK220">
        <v>0</v>
      </c>
      <c r="HL220">
        <v>0</v>
      </c>
      <c r="HM220">
        <v>0</v>
      </c>
      <c r="HN220">
        <v>0</v>
      </c>
      <c r="HO220">
        <v>81.599999999999994</v>
      </c>
      <c r="HP220">
        <v>0</v>
      </c>
      <c r="HQ220">
        <v>0</v>
      </c>
      <c r="HR220">
        <v>0</v>
      </c>
      <c r="HS220">
        <v>0</v>
      </c>
      <c r="HT220">
        <v>0</v>
      </c>
      <c r="HU220">
        <v>0</v>
      </c>
      <c r="HV220">
        <v>0</v>
      </c>
      <c r="HW220">
        <v>0</v>
      </c>
      <c r="HX220">
        <v>0</v>
      </c>
      <c r="HY220">
        <v>0</v>
      </c>
      <c r="HZ220">
        <v>0</v>
      </c>
      <c r="IA220">
        <v>0</v>
      </c>
      <c r="IB220">
        <v>0</v>
      </c>
      <c r="IC220">
        <v>0</v>
      </c>
      <c r="ID220">
        <v>0</v>
      </c>
      <c r="IE220">
        <v>0</v>
      </c>
      <c r="IF220">
        <v>0</v>
      </c>
      <c r="IG220">
        <v>0</v>
      </c>
      <c r="IH220">
        <v>0</v>
      </c>
      <c r="II220">
        <v>0</v>
      </c>
      <c r="IJ220">
        <v>0</v>
      </c>
      <c r="IK220">
        <v>0</v>
      </c>
      <c r="IL220">
        <v>0</v>
      </c>
      <c r="IM220">
        <v>0</v>
      </c>
      <c r="IN220">
        <v>0</v>
      </c>
      <c r="IO220">
        <v>0</v>
      </c>
      <c r="IP220">
        <v>0</v>
      </c>
      <c r="IQ220">
        <v>0</v>
      </c>
      <c r="IR220">
        <v>0</v>
      </c>
      <c r="IS220">
        <v>0</v>
      </c>
      <c r="IT220">
        <v>0</v>
      </c>
      <c r="IU220">
        <v>0</v>
      </c>
      <c r="IV220">
        <v>0</v>
      </c>
      <c r="IW220">
        <v>0</v>
      </c>
      <c r="IX220">
        <v>0</v>
      </c>
      <c r="IY220">
        <v>0</v>
      </c>
      <c r="IZ220">
        <v>0</v>
      </c>
      <c r="JA220">
        <v>0</v>
      </c>
      <c r="JB220">
        <v>0</v>
      </c>
      <c r="JC220">
        <v>0</v>
      </c>
      <c r="JD220">
        <v>0</v>
      </c>
      <c r="JE220">
        <v>0</v>
      </c>
      <c r="JF220">
        <v>0</v>
      </c>
      <c r="JG220">
        <v>0</v>
      </c>
      <c r="JH220">
        <v>0</v>
      </c>
      <c r="JI220">
        <v>0</v>
      </c>
      <c r="JJ220">
        <v>0</v>
      </c>
      <c r="JK220">
        <v>0</v>
      </c>
      <c r="JL220">
        <v>0</v>
      </c>
      <c r="JM220">
        <v>0</v>
      </c>
      <c r="JN220">
        <v>0</v>
      </c>
      <c r="JO220">
        <v>0</v>
      </c>
      <c r="JP220">
        <v>0</v>
      </c>
      <c r="JQ220">
        <v>0</v>
      </c>
      <c r="JR220">
        <v>0</v>
      </c>
      <c r="JS220">
        <v>0</v>
      </c>
      <c r="JT220">
        <v>0</v>
      </c>
      <c r="JU220">
        <v>0</v>
      </c>
      <c r="JV220">
        <v>0</v>
      </c>
      <c r="JW220">
        <v>0</v>
      </c>
      <c r="JX220">
        <v>0</v>
      </c>
      <c r="JY220">
        <v>0</v>
      </c>
      <c r="JZ220">
        <v>0</v>
      </c>
      <c r="KA220">
        <v>0</v>
      </c>
      <c r="KB220">
        <v>0</v>
      </c>
      <c r="KC220">
        <v>0</v>
      </c>
      <c r="KD220">
        <v>0</v>
      </c>
      <c r="KE220">
        <v>0</v>
      </c>
      <c r="KF220">
        <v>0</v>
      </c>
      <c r="KG220">
        <v>0</v>
      </c>
      <c r="KH220">
        <v>0</v>
      </c>
      <c r="KI220">
        <v>0</v>
      </c>
      <c r="KJ220">
        <v>0</v>
      </c>
      <c r="KK220">
        <v>0</v>
      </c>
      <c r="KL220">
        <v>0</v>
      </c>
      <c r="KM220">
        <v>0</v>
      </c>
      <c r="KN220">
        <v>0</v>
      </c>
      <c r="KO220">
        <v>0</v>
      </c>
      <c r="KP220">
        <v>0</v>
      </c>
      <c r="KQ220">
        <v>0</v>
      </c>
      <c r="KR220">
        <v>0</v>
      </c>
      <c r="KS220">
        <v>0</v>
      </c>
      <c r="KT220">
        <v>0</v>
      </c>
      <c r="KU220">
        <v>0</v>
      </c>
      <c r="KV220">
        <v>0</v>
      </c>
      <c r="KW220">
        <v>0</v>
      </c>
      <c r="KX220">
        <v>0</v>
      </c>
      <c r="KY220">
        <v>0</v>
      </c>
      <c r="KZ220">
        <v>0</v>
      </c>
      <c r="LA220">
        <v>0</v>
      </c>
      <c r="LB220">
        <v>0</v>
      </c>
      <c r="LC220">
        <v>0</v>
      </c>
      <c r="LD220">
        <v>0</v>
      </c>
      <c r="LE220">
        <v>0</v>
      </c>
      <c r="LF220">
        <v>0</v>
      </c>
      <c r="LG220">
        <v>0</v>
      </c>
      <c r="LH220">
        <v>0</v>
      </c>
      <c r="LI220">
        <v>0.96970000000000001</v>
      </c>
      <c r="LJ220">
        <v>0.64661730205278589</v>
      </c>
      <c r="LK220">
        <v>0</v>
      </c>
      <c r="LL220">
        <v>0</v>
      </c>
      <c r="LM220">
        <v>1</v>
      </c>
      <c r="LN220">
        <v>0.95</v>
      </c>
      <c r="LO220">
        <v>0</v>
      </c>
      <c r="LP220">
        <v>1</v>
      </c>
      <c r="LQ220">
        <v>0.78</v>
      </c>
      <c r="LR220">
        <v>0</v>
      </c>
      <c r="LS220">
        <v>0.11253561253561255</v>
      </c>
      <c r="LT220">
        <v>0</v>
      </c>
    </row>
    <row r="221" spans="1:332" ht="15" customHeight="1">
      <c r="A221" t="str">
        <v>CDM AMS II.G</v>
      </c>
      <c r="B221" t="str">
        <v>AMS-II.G. ver. 3</v>
      </c>
      <c r="C221">
        <v>7997</v>
      </c>
      <c r="D221" t="str">
        <v>PoA 7997 CPA14</v>
      </c>
      <c r="E221" t="str">
        <v>MR3</v>
      </c>
      <c r="F221" t="str">
        <v>Domestic/Rural (2020)</v>
      </c>
      <c r="G221">
        <v>637</v>
      </c>
      <c r="H221" t="str">
        <v>firewood</v>
      </c>
      <c r="I221">
        <v>637</v>
      </c>
      <c r="J221">
        <v>1.707774798927614</v>
      </c>
      <c r="K221">
        <v>0</v>
      </c>
      <c r="L221" t="str">
        <v>cdm_imp_firewood</v>
      </c>
      <c r="M221">
        <v>1</v>
      </c>
      <c r="N221" t="str">
        <v>Sub-Saharan Africa</v>
      </c>
      <c r="O221" t="str">
        <v>Uganda</v>
      </c>
      <c r="P221" t="str">
        <v>Uganda tot</v>
      </c>
      <c r="Q221">
        <v>4.8</v>
      </c>
      <c r="R221">
        <v>0.80700000000000005</v>
      </c>
      <c r="S221">
        <v>0</v>
      </c>
      <c r="T221">
        <v>0.35</v>
      </c>
      <c r="U221">
        <v>373</v>
      </c>
      <c r="V221">
        <v>0</v>
      </c>
      <c r="W221">
        <v>341</v>
      </c>
      <c r="X221">
        <v>0</v>
      </c>
      <c r="Y221">
        <v>127193</v>
      </c>
      <c r="Z221">
        <v>1</v>
      </c>
      <c r="AA221">
        <v>0</v>
      </c>
      <c r="AB221">
        <v>0</v>
      </c>
      <c r="AC221">
        <v>0</v>
      </c>
      <c r="AD221">
        <v>0</v>
      </c>
      <c r="AE221">
        <v>0</v>
      </c>
      <c r="AF221">
        <v>0</v>
      </c>
      <c r="AG221">
        <v>0</v>
      </c>
      <c r="AH221">
        <v>0</v>
      </c>
      <c r="AI221">
        <v>0</v>
      </c>
      <c r="AJ221">
        <v>0</v>
      </c>
      <c r="AK221">
        <v>0</v>
      </c>
      <c r="AL221">
        <v>0</v>
      </c>
      <c r="AM221">
        <v>0</v>
      </c>
      <c r="AN221">
        <v>13.616438356164384</v>
      </c>
      <c r="AO221">
        <v>0</v>
      </c>
      <c r="AP221">
        <v>0</v>
      </c>
      <c r="AQ221">
        <v>0</v>
      </c>
      <c r="AR221">
        <v>0</v>
      </c>
      <c r="AS221">
        <v>0</v>
      </c>
      <c r="AT221">
        <v>0</v>
      </c>
      <c r="AU221">
        <v>0</v>
      </c>
      <c r="AV221">
        <v>0</v>
      </c>
      <c r="AW221">
        <v>0</v>
      </c>
      <c r="AX221">
        <v>0</v>
      </c>
      <c r="AY221">
        <v>0</v>
      </c>
      <c r="AZ221">
        <v>0</v>
      </c>
      <c r="BA221">
        <v>0</v>
      </c>
      <c r="BB221">
        <v>0</v>
      </c>
      <c r="BC221">
        <v>0</v>
      </c>
      <c r="BD221">
        <v>0.1143</v>
      </c>
      <c r="BE221">
        <v>0</v>
      </c>
      <c r="BF221">
        <v>0</v>
      </c>
      <c r="BG221">
        <v>0</v>
      </c>
      <c r="BH221">
        <v>0</v>
      </c>
      <c r="BI221">
        <v>0</v>
      </c>
      <c r="BJ221">
        <v>0</v>
      </c>
      <c r="BK221">
        <v>0</v>
      </c>
      <c r="BL221">
        <v>0</v>
      </c>
      <c r="BM221">
        <v>0</v>
      </c>
      <c r="BN221">
        <v>0</v>
      </c>
      <c r="BO221">
        <v>0</v>
      </c>
      <c r="BP221">
        <v>0</v>
      </c>
      <c r="BQ221">
        <v>0</v>
      </c>
      <c r="BR221">
        <v>1.4999999999999999E-2</v>
      </c>
      <c r="BS221">
        <v>0</v>
      </c>
      <c r="BT221">
        <v>0</v>
      </c>
      <c r="BU221">
        <v>0</v>
      </c>
      <c r="BV221">
        <v>0</v>
      </c>
      <c r="BW221">
        <v>0</v>
      </c>
      <c r="BX221">
        <v>81.599999999999994</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1</v>
      </c>
      <c r="FS221">
        <v>0</v>
      </c>
      <c r="FT221">
        <v>0</v>
      </c>
      <c r="FU221">
        <v>0</v>
      </c>
      <c r="FV221">
        <v>0</v>
      </c>
      <c r="FW221">
        <v>0</v>
      </c>
      <c r="FX221">
        <v>0</v>
      </c>
      <c r="FY221">
        <v>4.2315359002435811</v>
      </c>
      <c r="FZ221">
        <v>0</v>
      </c>
      <c r="GA221">
        <v>0</v>
      </c>
      <c r="GB221">
        <v>0</v>
      </c>
      <c r="GC221">
        <v>0</v>
      </c>
      <c r="GD221">
        <v>0</v>
      </c>
      <c r="GE221">
        <v>0</v>
      </c>
      <c r="GF221">
        <v>0</v>
      </c>
      <c r="GG221">
        <v>0</v>
      </c>
      <c r="GH221">
        <v>0</v>
      </c>
      <c r="GI221">
        <v>0</v>
      </c>
      <c r="GJ221">
        <v>0</v>
      </c>
      <c r="GK221">
        <v>0</v>
      </c>
      <c r="GL221">
        <v>0</v>
      </c>
      <c r="GM221">
        <v>0</v>
      </c>
      <c r="GN221">
        <v>0</v>
      </c>
      <c r="GO221">
        <v>0</v>
      </c>
      <c r="GP221">
        <v>0</v>
      </c>
      <c r="GQ221">
        <v>0</v>
      </c>
      <c r="GR221">
        <v>0</v>
      </c>
      <c r="GS221">
        <v>0</v>
      </c>
      <c r="GT221">
        <v>0</v>
      </c>
      <c r="GU221">
        <v>0.36780000000000002</v>
      </c>
      <c r="GV221">
        <v>0</v>
      </c>
      <c r="GW221">
        <v>0</v>
      </c>
      <c r="GX221">
        <v>0</v>
      </c>
      <c r="GY221">
        <v>0</v>
      </c>
      <c r="GZ221">
        <v>0</v>
      </c>
      <c r="HA221">
        <v>0</v>
      </c>
      <c r="HB221">
        <v>0</v>
      </c>
      <c r="HC221">
        <v>0</v>
      </c>
      <c r="HD221">
        <v>0</v>
      </c>
      <c r="HE221">
        <v>0</v>
      </c>
      <c r="HF221">
        <v>0</v>
      </c>
      <c r="HG221">
        <v>0</v>
      </c>
      <c r="HH221">
        <v>0</v>
      </c>
      <c r="HI221">
        <v>1.4999999999999999E-2</v>
      </c>
      <c r="HJ221">
        <v>0</v>
      </c>
      <c r="HK221">
        <v>0</v>
      </c>
      <c r="HL221">
        <v>0</v>
      </c>
      <c r="HM221">
        <v>0</v>
      </c>
      <c r="HN221">
        <v>0</v>
      </c>
      <c r="HO221">
        <v>81.599999999999994</v>
      </c>
      <c r="HP221">
        <v>0</v>
      </c>
      <c r="HQ221">
        <v>0</v>
      </c>
      <c r="HR221">
        <v>0</v>
      </c>
      <c r="HS221">
        <v>0</v>
      </c>
      <c r="HT221">
        <v>0</v>
      </c>
      <c r="HU221">
        <v>0</v>
      </c>
      <c r="HV221">
        <v>0</v>
      </c>
      <c r="HW221">
        <v>0</v>
      </c>
      <c r="HX221">
        <v>0</v>
      </c>
      <c r="HY221">
        <v>0</v>
      </c>
      <c r="HZ221">
        <v>0</v>
      </c>
      <c r="IA221">
        <v>0</v>
      </c>
      <c r="IB221">
        <v>0</v>
      </c>
      <c r="IC221">
        <v>0</v>
      </c>
      <c r="ID221">
        <v>0</v>
      </c>
      <c r="IE221">
        <v>0</v>
      </c>
      <c r="IF221">
        <v>0</v>
      </c>
      <c r="IG221">
        <v>0</v>
      </c>
      <c r="IH221">
        <v>0</v>
      </c>
      <c r="II221">
        <v>0</v>
      </c>
      <c r="IJ221">
        <v>0</v>
      </c>
      <c r="IK221">
        <v>0</v>
      </c>
      <c r="IL221">
        <v>0</v>
      </c>
      <c r="IM221">
        <v>0</v>
      </c>
      <c r="IN221">
        <v>0</v>
      </c>
      <c r="IO221">
        <v>0</v>
      </c>
      <c r="IP221">
        <v>0</v>
      </c>
      <c r="IQ221">
        <v>0</v>
      </c>
      <c r="IR221">
        <v>0</v>
      </c>
      <c r="IS221">
        <v>0</v>
      </c>
      <c r="IT221">
        <v>0</v>
      </c>
      <c r="IU221">
        <v>0</v>
      </c>
      <c r="IV221">
        <v>0</v>
      </c>
      <c r="IW221">
        <v>0</v>
      </c>
      <c r="IX221">
        <v>0</v>
      </c>
      <c r="IY221">
        <v>0</v>
      </c>
      <c r="IZ221">
        <v>0</v>
      </c>
      <c r="JA221">
        <v>0</v>
      </c>
      <c r="JB221">
        <v>0</v>
      </c>
      <c r="JC221">
        <v>0</v>
      </c>
      <c r="JD221">
        <v>0</v>
      </c>
      <c r="JE221">
        <v>0</v>
      </c>
      <c r="JF221">
        <v>0</v>
      </c>
      <c r="JG221">
        <v>0</v>
      </c>
      <c r="JH221">
        <v>0</v>
      </c>
      <c r="JI221">
        <v>0</v>
      </c>
      <c r="JJ221">
        <v>0</v>
      </c>
      <c r="JK221">
        <v>0</v>
      </c>
      <c r="JL221">
        <v>0</v>
      </c>
      <c r="JM221">
        <v>0</v>
      </c>
      <c r="JN221">
        <v>0</v>
      </c>
      <c r="JO221">
        <v>0</v>
      </c>
      <c r="JP221">
        <v>0</v>
      </c>
      <c r="JQ221">
        <v>0</v>
      </c>
      <c r="JR221">
        <v>0</v>
      </c>
      <c r="JS221">
        <v>0</v>
      </c>
      <c r="JT221">
        <v>0</v>
      </c>
      <c r="JU221">
        <v>0</v>
      </c>
      <c r="JV221">
        <v>0</v>
      </c>
      <c r="JW221">
        <v>0</v>
      </c>
      <c r="JX221">
        <v>0</v>
      </c>
      <c r="JY221">
        <v>0</v>
      </c>
      <c r="JZ221">
        <v>0</v>
      </c>
      <c r="KA221">
        <v>0</v>
      </c>
      <c r="KB221">
        <v>0</v>
      </c>
      <c r="KC221">
        <v>0</v>
      </c>
      <c r="KD221">
        <v>0</v>
      </c>
      <c r="KE221">
        <v>0</v>
      </c>
      <c r="KF221">
        <v>0</v>
      </c>
      <c r="KG221">
        <v>0</v>
      </c>
      <c r="KH221">
        <v>0</v>
      </c>
      <c r="KI221">
        <v>0</v>
      </c>
      <c r="KJ221">
        <v>0</v>
      </c>
      <c r="KK221">
        <v>0</v>
      </c>
      <c r="KL221">
        <v>0</v>
      </c>
      <c r="KM221">
        <v>0</v>
      </c>
      <c r="KN221">
        <v>0</v>
      </c>
      <c r="KO221">
        <v>0</v>
      </c>
      <c r="KP221">
        <v>0</v>
      </c>
      <c r="KQ221">
        <v>0</v>
      </c>
      <c r="KR221">
        <v>0</v>
      </c>
      <c r="KS221">
        <v>0</v>
      </c>
      <c r="KT221">
        <v>0</v>
      </c>
      <c r="KU221">
        <v>0</v>
      </c>
      <c r="KV221">
        <v>0</v>
      </c>
      <c r="KW221">
        <v>0</v>
      </c>
      <c r="KX221">
        <v>0</v>
      </c>
      <c r="KY221">
        <v>0</v>
      </c>
      <c r="KZ221">
        <v>0</v>
      </c>
      <c r="LA221">
        <v>0</v>
      </c>
      <c r="LB221">
        <v>0</v>
      </c>
      <c r="LC221">
        <v>0</v>
      </c>
      <c r="LD221">
        <v>0</v>
      </c>
      <c r="LE221">
        <v>0</v>
      </c>
      <c r="LF221">
        <v>0</v>
      </c>
      <c r="LG221">
        <v>0</v>
      </c>
      <c r="LH221">
        <v>0</v>
      </c>
      <c r="LI221">
        <v>0.96970000000000001</v>
      </c>
      <c r="LJ221">
        <v>0.67112903225806453</v>
      </c>
      <c r="LK221">
        <v>0</v>
      </c>
      <c r="LL221">
        <v>0</v>
      </c>
      <c r="LM221">
        <v>1</v>
      </c>
      <c r="LN221">
        <v>0.95</v>
      </c>
      <c r="LO221">
        <v>0</v>
      </c>
      <c r="LP221">
        <v>1</v>
      </c>
      <c r="LQ221">
        <v>0.78</v>
      </c>
      <c r="LR221">
        <v>0</v>
      </c>
      <c r="LS221">
        <v>0.12474849094567406</v>
      </c>
      <c r="LT221">
        <v>0</v>
      </c>
    </row>
    <row r="222" spans="1:332" ht="15" customHeight="1">
      <c r="A222" t="str">
        <v>CDM AMS II.G</v>
      </c>
      <c r="B222" t="str">
        <v>AMS-II.G. ver. 10</v>
      </c>
      <c r="C222">
        <v>10576</v>
      </c>
      <c r="D222" t="str">
        <v>PoA 10576</v>
      </c>
      <c r="E222" t="str">
        <v>MR1</v>
      </c>
      <c r="F222" t="str">
        <v>Domestic (2020)</v>
      </c>
      <c r="G222">
        <v>2004</v>
      </c>
      <c r="H222" t="str">
        <v>firewood</v>
      </c>
      <c r="I222">
        <v>2004</v>
      </c>
      <c r="J222">
        <v>0.17223893425010744</v>
      </c>
      <c r="K222">
        <v>0</v>
      </c>
      <c r="L222" t="str">
        <v>cdm_imp_firewood</v>
      </c>
      <c r="M222">
        <v>1</v>
      </c>
      <c r="N222" t="str">
        <v>Sub-Saharan Africa</v>
      </c>
      <c r="O222" t="str">
        <v>Ghana</v>
      </c>
      <c r="P222" t="str">
        <v>Ghana tot</v>
      </c>
      <c r="Q222">
        <v>3.8</v>
      </c>
      <c r="R222">
        <v>0.79800000000000004</v>
      </c>
      <c r="S222">
        <v>0</v>
      </c>
      <c r="T222">
        <v>0.33</v>
      </c>
      <c r="U222">
        <v>11635</v>
      </c>
      <c r="V222">
        <v>0</v>
      </c>
      <c r="W222">
        <v>59</v>
      </c>
      <c r="X222">
        <v>0</v>
      </c>
      <c r="Y222">
        <v>686465</v>
      </c>
      <c r="Z222">
        <v>1</v>
      </c>
      <c r="AA222">
        <v>0</v>
      </c>
      <c r="AB222">
        <v>0</v>
      </c>
      <c r="AC222">
        <v>0</v>
      </c>
      <c r="AD222">
        <v>0</v>
      </c>
      <c r="AE222">
        <v>0</v>
      </c>
      <c r="AF222">
        <v>0</v>
      </c>
      <c r="AG222">
        <v>0</v>
      </c>
      <c r="AH222">
        <v>0</v>
      </c>
      <c r="AI222">
        <v>0</v>
      </c>
      <c r="AJ222">
        <v>0</v>
      </c>
      <c r="AK222">
        <v>0</v>
      </c>
      <c r="AL222">
        <v>0</v>
      </c>
      <c r="AM222">
        <v>0</v>
      </c>
      <c r="AN222">
        <v>5.2054794520547949</v>
      </c>
      <c r="AO222">
        <v>0</v>
      </c>
      <c r="AP222">
        <v>0</v>
      </c>
      <c r="AQ222">
        <v>0</v>
      </c>
      <c r="AR222">
        <v>0</v>
      </c>
      <c r="AS222">
        <v>0</v>
      </c>
      <c r="AT222">
        <v>0</v>
      </c>
      <c r="AU222">
        <v>0</v>
      </c>
      <c r="AV222">
        <v>0</v>
      </c>
      <c r="AW222">
        <v>0</v>
      </c>
      <c r="AX222">
        <v>0</v>
      </c>
      <c r="AY222">
        <v>0</v>
      </c>
      <c r="AZ222">
        <v>0</v>
      </c>
      <c r="BA222">
        <v>0</v>
      </c>
      <c r="BB222">
        <v>0</v>
      </c>
      <c r="BC222">
        <v>0</v>
      </c>
      <c r="BD222">
        <v>0.1</v>
      </c>
      <c r="BE222">
        <v>0</v>
      </c>
      <c r="BF222">
        <v>0</v>
      </c>
      <c r="BG222">
        <v>0</v>
      </c>
      <c r="BH222">
        <v>0</v>
      </c>
      <c r="BI222">
        <v>0</v>
      </c>
      <c r="BJ222">
        <v>0</v>
      </c>
      <c r="BK222">
        <v>0</v>
      </c>
      <c r="BL222">
        <v>0</v>
      </c>
      <c r="BM222">
        <v>0</v>
      </c>
      <c r="BN222">
        <v>0</v>
      </c>
      <c r="BO222">
        <v>0</v>
      </c>
      <c r="BP222">
        <v>0</v>
      </c>
      <c r="BQ222">
        <v>0</v>
      </c>
      <c r="BR222">
        <v>2.9000000000000001E-2</v>
      </c>
      <c r="BS222">
        <v>0</v>
      </c>
      <c r="BT222">
        <v>0</v>
      </c>
      <c r="BU222">
        <v>0</v>
      </c>
      <c r="BV222">
        <v>0</v>
      </c>
      <c r="BW222">
        <v>0</v>
      </c>
      <c r="BX222">
        <v>63.7</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1</v>
      </c>
      <c r="FS222">
        <v>0</v>
      </c>
      <c r="FT222">
        <v>0</v>
      </c>
      <c r="FU222">
        <v>0</v>
      </c>
      <c r="FV222">
        <v>0</v>
      </c>
      <c r="FW222">
        <v>0</v>
      </c>
      <c r="FX222">
        <v>0</v>
      </c>
      <c r="FY222">
        <v>1.8724746230412932</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0.27800000000000002</v>
      </c>
      <c r="GV222">
        <v>0</v>
      </c>
      <c r="GW222">
        <v>0</v>
      </c>
      <c r="GX222">
        <v>0</v>
      </c>
      <c r="GY222">
        <v>0</v>
      </c>
      <c r="GZ222">
        <v>0</v>
      </c>
      <c r="HA222">
        <v>0</v>
      </c>
      <c r="HB222">
        <v>0</v>
      </c>
      <c r="HC222">
        <v>0</v>
      </c>
      <c r="HD222">
        <v>0</v>
      </c>
      <c r="HE222">
        <v>0</v>
      </c>
      <c r="HF222">
        <v>0</v>
      </c>
      <c r="HG222">
        <v>0</v>
      </c>
      <c r="HH222">
        <v>0</v>
      </c>
      <c r="HI222">
        <v>2.9000000000000001E-2</v>
      </c>
      <c r="HJ222">
        <v>0</v>
      </c>
      <c r="HK222">
        <v>0</v>
      </c>
      <c r="HL222">
        <v>0</v>
      </c>
      <c r="HM222">
        <v>0</v>
      </c>
      <c r="HN222">
        <v>0</v>
      </c>
      <c r="HO222">
        <v>63.7</v>
      </c>
      <c r="HP222">
        <v>0</v>
      </c>
      <c r="HQ222">
        <v>0</v>
      </c>
      <c r="HR222">
        <v>0</v>
      </c>
      <c r="HS222">
        <v>0</v>
      </c>
      <c r="HT222">
        <v>0</v>
      </c>
      <c r="HU222">
        <v>0</v>
      </c>
      <c r="HV222">
        <v>0</v>
      </c>
      <c r="HW222">
        <v>0</v>
      </c>
      <c r="HX222">
        <v>0</v>
      </c>
      <c r="HY222">
        <v>0</v>
      </c>
      <c r="HZ222">
        <v>0</v>
      </c>
      <c r="IA222">
        <v>0</v>
      </c>
      <c r="IB222">
        <v>0</v>
      </c>
      <c r="IC222">
        <v>0</v>
      </c>
      <c r="ID222">
        <v>0</v>
      </c>
      <c r="IE222">
        <v>0</v>
      </c>
      <c r="IF222">
        <v>0</v>
      </c>
      <c r="IG222">
        <v>0</v>
      </c>
      <c r="IH222">
        <v>0</v>
      </c>
      <c r="II222">
        <v>0</v>
      </c>
      <c r="IJ222">
        <v>0</v>
      </c>
      <c r="IK222">
        <v>0</v>
      </c>
      <c r="IL222">
        <v>0</v>
      </c>
      <c r="IM222">
        <v>0</v>
      </c>
      <c r="IN222">
        <v>0</v>
      </c>
      <c r="IO222">
        <v>0</v>
      </c>
      <c r="IP222">
        <v>0</v>
      </c>
      <c r="IQ222">
        <v>0</v>
      </c>
      <c r="IR222">
        <v>0</v>
      </c>
      <c r="IS222">
        <v>0</v>
      </c>
      <c r="IT222">
        <v>0</v>
      </c>
      <c r="IU222">
        <v>0</v>
      </c>
      <c r="IV222">
        <v>0</v>
      </c>
      <c r="IW222">
        <v>0</v>
      </c>
      <c r="IX222">
        <v>0</v>
      </c>
      <c r="IY222">
        <v>0</v>
      </c>
      <c r="IZ222">
        <v>0</v>
      </c>
      <c r="JA222">
        <v>0</v>
      </c>
      <c r="JB222">
        <v>0</v>
      </c>
      <c r="JC222">
        <v>0</v>
      </c>
      <c r="JD222">
        <v>0</v>
      </c>
      <c r="JE222">
        <v>0</v>
      </c>
      <c r="JF222">
        <v>0</v>
      </c>
      <c r="JG222">
        <v>0</v>
      </c>
      <c r="JH222">
        <v>0</v>
      </c>
      <c r="JI222">
        <v>0</v>
      </c>
      <c r="JJ222">
        <v>0</v>
      </c>
      <c r="JK222">
        <v>0</v>
      </c>
      <c r="JL222">
        <v>0</v>
      </c>
      <c r="JM222">
        <v>0</v>
      </c>
      <c r="JN222">
        <v>0</v>
      </c>
      <c r="JO222">
        <v>0</v>
      </c>
      <c r="JP222">
        <v>0</v>
      </c>
      <c r="JQ222">
        <v>0</v>
      </c>
      <c r="JR222">
        <v>0</v>
      </c>
      <c r="JS222">
        <v>0</v>
      </c>
      <c r="JT222">
        <v>0</v>
      </c>
      <c r="JU222">
        <v>0</v>
      </c>
      <c r="JV222">
        <v>0</v>
      </c>
      <c r="JW222">
        <v>0</v>
      </c>
      <c r="JX222">
        <v>0</v>
      </c>
      <c r="JY222">
        <v>0</v>
      </c>
      <c r="JZ222">
        <v>0</v>
      </c>
      <c r="KA222">
        <v>0</v>
      </c>
      <c r="KB222">
        <v>0</v>
      </c>
      <c r="KC222">
        <v>0</v>
      </c>
      <c r="KD222">
        <v>0</v>
      </c>
      <c r="KE222">
        <v>0</v>
      </c>
      <c r="KF222">
        <v>0</v>
      </c>
      <c r="KG222">
        <v>0</v>
      </c>
      <c r="KH222">
        <v>0</v>
      </c>
      <c r="KI222">
        <v>0</v>
      </c>
      <c r="KJ222">
        <v>0</v>
      </c>
      <c r="KK222">
        <v>0</v>
      </c>
      <c r="KL222">
        <v>0</v>
      </c>
      <c r="KM222">
        <v>0</v>
      </c>
      <c r="KN222">
        <v>0</v>
      </c>
      <c r="KO222">
        <v>0</v>
      </c>
      <c r="KP222">
        <v>0</v>
      </c>
      <c r="KQ222">
        <v>0</v>
      </c>
      <c r="KR222">
        <v>0</v>
      </c>
      <c r="KS222">
        <v>0</v>
      </c>
      <c r="KT222">
        <v>0</v>
      </c>
      <c r="KU222">
        <v>0</v>
      </c>
      <c r="KV222">
        <v>0</v>
      </c>
      <c r="KW222">
        <v>0</v>
      </c>
      <c r="KX222">
        <v>0</v>
      </c>
      <c r="KY222">
        <v>0</v>
      </c>
      <c r="KZ222">
        <v>0</v>
      </c>
      <c r="LA222">
        <v>0</v>
      </c>
      <c r="LB222">
        <v>0</v>
      </c>
      <c r="LC222">
        <v>0</v>
      </c>
      <c r="LD222">
        <v>0</v>
      </c>
      <c r="LE222">
        <v>0</v>
      </c>
      <c r="LF222">
        <v>0</v>
      </c>
      <c r="LG222">
        <v>0</v>
      </c>
      <c r="LH222">
        <v>0</v>
      </c>
      <c r="LI222">
        <v>0.97770000000000001</v>
      </c>
      <c r="LJ222">
        <v>0.75749999999999995</v>
      </c>
      <c r="LK222">
        <v>0</v>
      </c>
      <c r="LL222">
        <v>0</v>
      </c>
      <c r="LM222">
        <v>1</v>
      </c>
      <c r="LN222">
        <v>0.95</v>
      </c>
      <c r="LO222">
        <v>0</v>
      </c>
      <c r="LP222">
        <v>1</v>
      </c>
      <c r="LQ222">
        <v>0.78</v>
      </c>
      <c r="LR222">
        <v>0</v>
      </c>
      <c r="LS222">
        <v>0.12619999999999998</v>
      </c>
      <c r="LT222">
        <v>0</v>
      </c>
    </row>
    <row r="223" spans="1:332" ht="15" customHeight="1">
      <c r="A223" t="str">
        <v>CDM AMS II.G</v>
      </c>
      <c r="B223" t="str">
        <v>AMS-II.G. ver. 10</v>
      </c>
      <c r="C223">
        <v>10576</v>
      </c>
      <c r="D223" t="str">
        <v>PoA 10576</v>
      </c>
      <c r="E223" t="str">
        <v>MR1</v>
      </c>
      <c r="F223" t="str">
        <v>Domestic (2020)</v>
      </c>
      <c r="G223">
        <v>6429</v>
      </c>
      <c r="H223" t="str">
        <v>charcoal</v>
      </c>
      <c r="I223">
        <v>6429</v>
      </c>
      <c r="J223">
        <v>0.26246172688303737</v>
      </c>
      <c r="K223">
        <v>0</v>
      </c>
      <c r="L223" t="str">
        <v>cdm_imp_charcoal</v>
      </c>
      <c r="M223">
        <v>1</v>
      </c>
      <c r="N223" t="str">
        <v>Sub-Saharan Africa</v>
      </c>
      <c r="O223" t="str">
        <v>Ghana</v>
      </c>
      <c r="P223" t="str">
        <v>Ghana tot</v>
      </c>
      <c r="Q223">
        <v>3.8</v>
      </c>
      <c r="R223">
        <v>0.79800000000000004</v>
      </c>
      <c r="S223">
        <v>0</v>
      </c>
      <c r="T223">
        <v>0.33</v>
      </c>
      <c r="U223">
        <v>24495</v>
      </c>
      <c r="V223">
        <v>0</v>
      </c>
      <c r="W223">
        <v>59</v>
      </c>
      <c r="X223">
        <v>0</v>
      </c>
      <c r="Y223">
        <v>1445205</v>
      </c>
      <c r="Z223">
        <v>0</v>
      </c>
      <c r="AA223">
        <v>1</v>
      </c>
      <c r="AB223">
        <v>0</v>
      </c>
      <c r="AC223">
        <v>0</v>
      </c>
      <c r="AD223">
        <v>0</v>
      </c>
      <c r="AE223">
        <v>0</v>
      </c>
      <c r="AF223">
        <v>0</v>
      </c>
      <c r="AG223">
        <v>0</v>
      </c>
      <c r="AH223">
        <v>0</v>
      </c>
      <c r="AI223">
        <v>0</v>
      </c>
      <c r="AJ223">
        <v>0</v>
      </c>
      <c r="AK223">
        <v>0</v>
      </c>
      <c r="AL223">
        <v>0</v>
      </c>
      <c r="AM223">
        <v>0</v>
      </c>
      <c r="AN223">
        <v>0</v>
      </c>
      <c r="AO223">
        <v>11.243835616438357</v>
      </c>
      <c r="AP223">
        <v>0</v>
      </c>
      <c r="AQ223">
        <v>0</v>
      </c>
      <c r="AR223">
        <v>0</v>
      </c>
      <c r="AS223">
        <v>0</v>
      </c>
      <c r="AT223">
        <v>0</v>
      </c>
      <c r="AU223">
        <v>0</v>
      </c>
      <c r="AV223">
        <v>0</v>
      </c>
      <c r="AW223">
        <v>0</v>
      </c>
      <c r="AX223">
        <v>0</v>
      </c>
      <c r="AY223">
        <v>0</v>
      </c>
      <c r="AZ223">
        <v>0</v>
      </c>
      <c r="BA223">
        <v>0</v>
      </c>
      <c r="BB223">
        <v>0</v>
      </c>
      <c r="BC223">
        <v>0</v>
      </c>
      <c r="BD223">
        <v>0</v>
      </c>
      <c r="BE223">
        <v>0.2</v>
      </c>
      <c r="BF223">
        <v>0</v>
      </c>
      <c r="BG223">
        <v>0</v>
      </c>
      <c r="BH223">
        <v>0</v>
      </c>
      <c r="BI223">
        <v>0</v>
      </c>
      <c r="BJ223">
        <v>0</v>
      </c>
      <c r="BK223">
        <v>0</v>
      </c>
      <c r="BL223">
        <v>0</v>
      </c>
      <c r="BM223">
        <v>0</v>
      </c>
      <c r="BN223">
        <v>0</v>
      </c>
      <c r="BO223">
        <v>0</v>
      </c>
      <c r="BP223">
        <v>0</v>
      </c>
      <c r="BQ223">
        <v>0</v>
      </c>
      <c r="BR223">
        <v>0</v>
      </c>
      <c r="BS223">
        <v>2.9000000000000001E-2</v>
      </c>
      <c r="BT223">
        <v>0</v>
      </c>
      <c r="BU223">
        <v>0</v>
      </c>
      <c r="BV223">
        <v>0</v>
      </c>
      <c r="BW223">
        <v>0</v>
      </c>
      <c r="BX223">
        <v>0</v>
      </c>
      <c r="BY223">
        <v>63.7</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1</v>
      </c>
      <c r="FT223">
        <v>0</v>
      </c>
      <c r="FU223">
        <v>0</v>
      </c>
      <c r="FV223">
        <v>0</v>
      </c>
      <c r="FW223">
        <v>0</v>
      </c>
      <c r="FX223">
        <v>0</v>
      </c>
      <c r="FY223">
        <v>0</v>
      </c>
      <c r="FZ223">
        <v>7.0273972602739736</v>
      </c>
      <c r="GA223">
        <v>0</v>
      </c>
      <c r="GB223">
        <v>0</v>
      </c>
      <c r="GC223">
        <v>0</v>
      </c>
      <c r="GD223">
        <v>0</v>
      </c>
      <c r="GE223">
        <v>0</v>
      </c>
      <c r="GF223">
        <v>0</v>
      </c>
      <c r="GG223">
        <v>0</v>
      </c>
      <c r="GH223">
        <v>0</v>
      </c>
      <c r="GI223">
        <v>0</v>
      </c>
      <c r="GJ223">
        <v>0</v>
      </c>
      <c r="GK223">
        <v>0</v>
      </c>
      <c r="GL223">
        <v>0</v>
      </c>
      <c r="GM223">
        <v>0</v>
      </c>
      <c r="GN223">
        <v>0</v>
      </c>
      <c r="GO223">
        <v>0</v>
      </c>
      <c r="GP223">
        <v>0</v>
      </c>
      <c r="GQ223">
        <v>0</v>
      </c>
      <c r="GR223">
        <v>0</v>
      </c>
      <c r="GS223">
        <v>0</v>
      </c>
      <c r="GT223">
        <v>0</v>
      </c>
      <c r="GU223">
        <v>0</v>
      </c>
      <c r="GV223">
        <v>0.32</v>
      </c>
      <c r="GW223">
        <v>0</v>
      </c>
      <c r="GX223">
        <v>0</v>
      </c>
      <c r="GY223">
        <v>0</v>
      </c>
      <c r="GZ223">
        <v>0</v>
      </c>
      <c r="HA223">
        <v>0</v>
      </c>
      <c r="HB223">
        <v>0</v>
      </c>
      <c r="HC223">
        <v>0</v>
      </c>
      <c r="HD223">
        <v>0</v>
      </c>
      <c r="HE223">
        <v>0</v>
      </c>
      <c r="HF223">
        <v>0</v>
      </c>
      <c r="HG223">
        <v>0</v>
      </c>
      <c r="HH223">
        <v>0</v>
      </c>
      <c r="HI223">
        <v>0</v>
      </c>
      <c r="HJ223">
        <v>2.9000000000000001E-2</v>
      </c>
      <c r="HK223">
        <v>0</v>
      </c>
      <c r="HL223">
        <v>0</v>
      </c>
      <c r="HM223">
        <v>0</v>
      </c>
      <c r="HN223">
        <v>0</v>
      </c>
      <c r="HO223">
        <v>0</v>
      </c>
      <c r="HP223">
        <v>63.7</v>
      </c>
      <c r="HQ223">
        <v>0</v>
      </c>
      <c r="HR223">
        <v>0</v>
      </c>
      <c r="HS223">
        <v>0</v>
      </c>
      <c r="HT223">
        <v>0</v>
      </c>
      <c r="HU223">
        <v>0</v>
      </c>
      <c r="HV223">
        <v>0</v>
      </c>
      <c r="HW223">
        <v>0</v>
      </c>
      <c r="HX223">
        <v>0</v>
      </c>
      <c r="HY223">
        <v>0</v>
      </c>
      <c r="HZ223">
        <v>0</v>
      </c>
      <c r="IA223">
        <v>0</v>
      </c>
      <c r="IB223">
        <v>0</v>
      </c>
      <c r="IC223">
        <v>0</v>
      </c>
      <c r="ID223">
        <v>0</v>
      </c>
      <c r="IE223">
        <v>0</v>
      </c>
      <c r="IF223">
        <v>0</v>
      </c>
      <c r="IG223">
        <v>0</v>
      </c>
      <c r="IH223">
        <v>0</v>
      </c>
      <c r="II223">
        <v>0</v>
      </c>
      <c r="IJ223">
        <v>0</v>
      </c>
      <c r="IK223">
        <v>0</v>
      </c>
      <c r="IL223">
        <v>0</v>
      </c>
      <c r="IM223">
        <v>0</v>
      </c>
      <c r="IN223">
        <v>0</v>
      </c>
      <c r="IO223">
        <v>0</v>
      </c>
      <c r="IP223">
        <v>0</v>
      </c>
      <c r="IQ223">
        <v>0</v>
      </c>
      <c r="IR223">
        <v>0</v>
      </c>
      <c r="IS223">
        <v>0</v>
      </c>
      <c r="IT223">
        <v>0</v>
      </c>
      <c r="IU223">
        <v>0</v>
      </c>
      <c r="IV223">
        <v>0</v>
      </c>
      <c r="IW223">
        <v>0</v>
      </c>
      <c r="IX223">
        <v>0</v>
      </c>
      <c r="IY223">
        <v>0</v>
      </c>
      <c r="IZ223">
        <v>0</v>
      </c>
      <c r="JA223">
        <v>0</v>
      </c>
      <c r="JB223">
        <v>0</v>
      </c>
      <c r="JC223">
        <v>0</v>
      </c>
      <c r="JD223">
        <v>0</v>
      </c>
      <c r="JE223">
        <v>0</v>
      </c>
      <c r="JF223">
        <v>0</v>
      </c>
      <c r="JG223">
        <v>0</v>
      </c>
      <c r="JH223">
        <v>0</v>
      </c>
      <c r="JI223">
        <v>0</v>
      </c>
      <c r="JJ223">
        <v>0</v>
      </c>
      <c r="JK223">
        <v>0</v>
      </c>
      <c r="JL223">
        <v>0</v>
      </c>
      <c r="JM223">
        <v>0</v>
      </c>
      <c r="JN223">
        <v>0</v>
      </c>
      <c r="JO223">
        <v>0</v>
      </c>
      <c r="JP223">
        <v>0</v>
      </c>
      <c r="JQ223">
        <v>0</v>
      </c>
      <c r="JR223">
        <v>0</v>
      </c>
      <c r="JS223">
        <v>0</v>
      </c>
      <c r="JT223">
        <v>0</v>
      </c>
      <c r="JU223">
        <v>0</v>
      </c>
      <c r="JV223">
        <v>0</v>
      </c>
      <c r="JW223">
        <v>0</v>
      </c>
      <c r="JX223">
        <v>0</v>
      </c>
      <c r="JY223">
        <v>0</v>
      </c>
      <c r="JZ223">
        <v>0</v>
      </c>
      <c r="KA223">
        <v>0</v>
      </c>
      <c r="KB223">
        <v>0</v>
      </c>
      <c r="KC223">
        <v>0</v>
      </c>
      <c r="KD223">
        <v>0</v>
      </c>
      <c r="KE223">
        <v>0</v>
      </c>
      <c r="KF223">
        <v>0</v>
      </c>
      <c r="KG223">
        <v>0</v>
      </c>
      <c r="KH223">
        <v>0</v>
      </c>
      <c r="KI223">
        <v>0</v>
      </c>
      <c r="KJ223">
        <v>0</v>
      </c>
      <c r="KK223">
        <v>0</v>
      </c>
      <c r="KL223">
        <v>0</v>
      </c>
      <c r="KM223">
        <v>0</v>
      </c>
      <c r="KN223">
        <v>0</v>
      </c>
      <c r="KO223">
        <v>0</v>
      </c>
      <c r="KP223">
        <v>0</v>
      </c>
      <c r="KQ223">
        <v>0</v>
      </c>
      <c r="KR223">
        <v>0</v>
      </c>
      <c r="KS223">
        <v>0</v>
      </c>
      <c r="KT223">
        <v>0</v>
      </c>
      <c r="KU223">
        <v>0</v>
      </c>
      <c r="KV223">
        <v>0</v>
      </c>
      <c r="KW223">
        <v>0</v>
      </c>
      <c r="KX223">
        <v>0</v>
      </c>
      <c r="KY223">
        <v>0</v>
      </c>
      <c r="KZ223">
        <v>0</v>
      </c>
      <c r="LA223">
        <v>0</v>
      </c>
      <c r="LB223">
        <v>0</v>
      </c>
      <c r="LC223">
        <v>0</v>
      </c>
      <c r="LD223">
        <v>0</v>
      </c>
      <c r="LE223">
        <v>0</v>
      </c>
      <c r="LF223">
        <v>0</v>
      </c>
      <c r="LG223">
        <v>0</v>
      </c>
      <c r="LH223">
        <v>0</v>
      </c>
      <c r="LI223">
        <v>0.97770000000000001</v>
      </c>
      <c r="LJ223">
        <v>0.89329999999999998</v>
      </c>
      <c r="LK223">
        <v>0</v>
      </c>
      <c r="LL223">
        <v>0</v>
      </c>
      <c r="LM223">
        <v>1</v>
      </c>
      <c r="LN223">
        <v>0.95</v>
      </c>
      <c r="LO223">
        <v>0</v>
      </c>
      <c r="LP223">
        <v>1</v>
      </c>
      <c r="LQ223">
        <v>0.78</v>
      </c>
      <c r="LR223">
        <v>0</v>
      </c>
      <c r="LS223">
        <v>0.12619999999999998</v>
      </c>
      <c r="LT223">
        <v>0</v>
      </c>
    </row>
    <row r="224" spans="1:332" ht="15" customHeight="1">
      <c r="A224" t="str">
        <v>CDM AMS II.G</v>
      </c>
      <c r="B224" t="str">
        <v>AMS-II.G. ver. 3</v>
      </c>
      <c r="C224">
        <v>5341</v>
      </c>
      <c r="D224" t="str">
        <v>PoA 5341 CPA10</v>
      </c>
      <c r="E224" t="str">
        <v>MR3</v>
      </c>
      <c r="F224" t="str">
        <v>Domestic (2020)</v>
      </c>
      <c r="G224">
        <v>807</v>
      </c>
      <c r="H224" t="str">
        <v>firewood</v>
      </c>
      <c r="I224">
        <v>807</v>
      </c>
      <c r="J224">
        <v>0.6691542288557214</v>
      </c>
      <c r="K224">
        <v>0</v>
      </c>
      <c r="L224" t="str">
        <v>cdm_imp_firewood</v>
      </c>
      <c r="M224">
        <v>1</v>
      </c>
      <c r="N224" t="str">
        <v>Sub-Saharan Africa</v>
      </c>
      <c r="O224" t="str">
        <v>Kenya</v>
      </c>
      <c r="P224" t="str">
        <v>Kenya tot</v>
      </c>
      <c r="Q224">
        <v>3.7</v>
      </c>
      <c r="R224">
        <v>0.92</v>
      </c>
      <c r="S224">
        <v>0</v>
      </c>
      <c r="T224">
        <v>0.3</v>
      </c>
      <c r="U224">
        <v>1206</v>
      </c>
      <c r="V224">
        <v>0</v>
      </c>
      <c r="W224">
        <v>275</v>
      </c>
      <c r="X224">
        <v>0</v>
      </c>
      <c r="Y224">
        <v>331650</v>
      </c>
      <c r="Z224">
        <v>1</v>
      </c>
      <c r="AA224">
        <v>0</v>
      </c>
      <c r="AB224">
        <v>0</v>
      </c>
      <c r="AC224">
        <v>0</v>
      </c>
      <c r="AD224">
        <v>0</v>
      </c>
      <c r="AE224">
        <v>0</v>
      </c>
      <c r="AF224">
        <v>0</v>
      </c>
      <c r="AG224">
        <v>0</v>
      </c>
      <c r="AH224">
        <v>0</v>
      </c>
      <c r="AI224">
        <v>0</v>
      </c>
      <c r="AJ224">
        <v>0</v>
      </c>
      <c r="AK224">
        <v>0</v>
      </c>
      <c r="AL224">
        <v>0</v>
      </c>
      <c r="AM224">
        <v>0</v>
      </c>
      <c r="AN224">
        <v>5.5178082191780815</v>
      </c>
      <c r="AO224">
        <v>0</v>
      </c>
      <c r="AP224">
        <v>0</v>
      </c>
      <c r="AQ224">
        <v>0</v>
      </c>
      <c r="AR224">
        <v>0</v>
      </c>
      <c r="AS224">
        <v>0</v>
      </c>
      <c r="AT224">
        <v>0</v>
      </c>
      <c r="AU224">
        <v>0</v>
      </c>
      <c r="AV224">
        <v>0</v>
      </c>
      <c r="AW224">
        <v>0</v>
      </c>
      <c r="AX224">
        <v>0</v>
      </c>
      <c r="AY224">
        <v>0</v>
      </c>
      <c r="AZ224">
        <v>0</v>
      </c>
      <c r="BA224">
        <v>0</v>
      </c>
      <c r="BB224">
        <v>0</v>
      </c>
      <c r="BC224">
        <v>0</v>
      </c>
      <c r="BD224">
        <v>0.1081</v>
      </c>
      <c r="BE224">
        <v>0</v>
      </c>
      <c r="BF224">
        <v>0</v>
      </c>
      <c r="BG224">
        <v>0</v>
      </c>
      <c r="BH224">
        <v>0</v>
      </c>
      <c r="BI224">
        <v>0</v>
      </c>
      <c r="BJ224">
        <v>0</v>
      </c>
      <c r="BK224">
        <v>0</v>
      </c>
      <c r="BL224">
        <v>0</v>
      </c>
      <c r="BM224">
        <v>0</v>
      </c>
      <c r="BN224">
        <v>0</v>
      </c>
      <c r="BO224">
        <v>0</v>
      </c>
      <c r="BP224">
        <v>0</v>
      </c>
      <c r="BQ224">
        <v>0</v>
      </c>
      <c r="BR224">
        <v>1.4999999999999999E-2</v>
      </c>
      <c r="BS224">
        <v>0</v>
      </c>
      <c r="BT224">
        <v>0</v>
      </c>
      <c r="BU224">
        <v>0</v>
      </c>
      <c r="BV224">
        <v>0</v>
      </c>
      <c r="BW224">
        <v>0</v>
      </c>
      <c r="BX224">
        <v>81.599999999999994</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1</v>
      </c>
      <c r="FS224">
        <v>0</v>
      </c>
      <c r="FT224">
        <v>0</v>
      </c>
      <c r="FU224">
        <v>0</v>
      </c>
      <c r="FV224">
        <v>0</v>
      </c>
      <c r="FW224">
        <v>0</v>
      </c>
      <c r="FX224">
        <v>0</v>
      </c>
      <c r="FY224">
        <v>2.0833917865635718</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0.2863</v>
      </c>
      <c r="GV224">
        <v>0</v>
      </c>
      <c r="GW224">
        <v>0</v>
      </c>
      <c r="GX224">
        <v>0</v>
      </c>
      <c r="GY224">
        <v>0</v>
      </c>
      <c r="GZ224">
        <v>0</v>
      </c>
      <c r="HA224">
        <v>0</v>
      </c>
      <c r="HB224">
        <v>0</v>
      </c>
      <c r="HC224">
        <v>0</v>
      </c>
      <c r="HD224">
        <v>0</v>
      </c>
      <c r="HE224">
        <v>0</v>
      </c>
      <c r="HF224">
        <v>0</v>
      </c>
      <c r="HG224">
        <v>0</v>
      </c>
      <c r="HH224">
        <v>0</v>
      </c>
      <c r="HI224">
        <v>1.4999999999999999E-2</v>
      </c>
      <c r="HJ224">
        <v>0</v>
      </c>
      <c r="HK224">
        <v>0</v>
      </c>
      <c r="HL224">
        <v>0</v>
      </c>
      <c r="HM224">
        <v>0</v>
      </c>
      <c r="HN224">
        <v>0</v>
      </c>
      <c r="HO224">
        <v>81.599999999999994</v>
      </c>
      <c r="HP224">
        <v>0</v>
      </c>
      <c r="HQ224">
        <v>0</v>
      </c>
      <c r="HR224">
        <v>0</v>
      </c>
      <c r="HS224">
        <v>0</v>
      </c>
      <c r="HT224">
        <v>0</v>
      </c>
      <c r="HU224">
        <v>0</v>
      </c>
      <c r="HV224">
        <v>0</v>
      </c>
      <c r="HW224">
        <v>0</v>
      </c>
      <c r="HX224">
        <v>0</v>
      </c>
      <c r="HY224">
        <v>0</v>
      </c>
      <c r="HZ224">
        <v>0</v>
      </c>
      <c r="IA224">
        <v>0</v>
      </c>
      <c r="IB224">
        <v>0</v>
      </c>
      <c r="IC224">
        <v>0</v>
      </c>
      <c r="ID224">
        <v>0</v>
      </c>
      <c r="IE224">
        <v>0</v>
      </c>
      <c r="IF224">
        <v>0</v>
      </c>
      <c r="IG224">
        <v>0</v>
      </c>
      <c r="IH224">
        <v>0</v>
      </c>
      <c r="II224">
        <v>0</v>
      </c>
      <c r="IJ224">
        <v>0</v>
      </c>
      <c r="IK224">
        <v>0</v>
      </c>
      <c r="IL224">
        <v>0</v>
      </c>
      <c r="IM224">
        <v>0</v>
      </c>
      <c r="IN224">
        <v>0</v>
      </c>
      <c r="IO224">
        <v>0</v>
      </c>
      <c r="IP224">
        <v>0</v>
      </c>
      <c r="IQ224">
        <v>0</v>
      </c>
      <c r="IR224">
        <v>0</v>
      </c>
      <c r="IS224">
        <v>0</v>
      </c>
      <c r="IT224">
        <v>0</v>
      </c>
      <c r="IU224">
        <v>0</v>
      </c>
      <c r="IV224">
        <v>0</v>
      </c>
      <c r="IW224">
        <v>0</v>
      </c>
      <c r="IX224">
        <v>0</v>
      </c>
      <c r="IY224">
        <v>0</v>
      </c>
      <c r="IZ224">
        <v>0</v>
      </c>
      <c r="JA224">
        <v>0</v>
      </c>
      <c r="JB224">
        <v>0</v>
      </c>
      <c r="JC224">
        <v>0</v>
      </c>
      <c r="JD224">
        <v>0</v>
      </c>
      <c r="JE224">
        <v>0</v>
      </c>
      <c r="JF224">
        <v>0</v>
      </c>
      <c r="JG224">
        <v>0</v>
      </c>
      <c r="JH224">
        <v>0</v>
      </c>
      <c r="JI224">
        <v>0</v>
      </c>
      <c r="JJ224">
        <v>0</v>
      </c>
      <c r="JK224">
        <v>0</v>
      </c>
      <c r="JL224">
        <v>0</v>
      </c>
      <c r="JM224">
        <v>0</v>
      </c>
      <c r="JN224">
        <v>0</v>
      </c>
      <c r="JO224">
        <v>0</v>
      </c>
      <c r="JP224">
        <v>0</v>
      </c>
      <c r="JQ224">
        <v>0</v>
      </c>
      <c r="JR224">
        <v>0</v>
      </c>
      <c r="JS224">
        <v>0</v>
      </c>
      <c r="JT224">
        <v>0</v>
      </c>
      <c r="JU224">
        <v>0</v>
      </c>
      <c r="JV224">
        <v>0</v>
      </c>
      <c r="JW224">
        <v>0</v>
      </c>
      <c r="JX224">
        <v>0</v>
      </c>
      <c r="JY224">
        <v>0</v>
      </c>
      <c r="JZ224">
        <v>0</v>
      </c>
      <c r="KA224">
        <v>0</v>
      </c>
      <c r="KB224">
        <v>0</v>
      </c>
      <c r="KC224">
        <v>0</v>
      </c>
      <c r="KD224">
        <v>0</v>
      </c>
      <c r="KE224">
        <v>0</v>
      </c>
      <c r="KF224">
        <v>0</v>
      </c>
      <c r="KG224">
        <v>0</v>
      </c>
      <c r="KH224">
        <v>0</v>
      </c>
      <c r="KI224">
        <v>0</v>
      </c>
      <c r="KJ224">
        <v>0</v>
      </c>
      <c r="KK224">
        <v>0</v>
      </c>
      <c r="KL224">
        <v>0</v>
      </c>
      <c r="KM224">
        <v>0</v>
      </c>
      <c r="KN224">
        <v>0</v>
      </c>
      <c r="KO224">
        <v>0</v>
      </c>
      <c r="KP224">
        <v>0</v>
      </c>
      <c r="KQ224">
        <v>0</v>
      </c>
      <c r="KR224">
        <v>0</v>
      </c>
      <c r="KS224">
        <v>0</v>
      </c>
      <c r="KT224">
        <v>0</v>
      </c>
      <c r="KU224">
        <v>0</v>
      </c>
      <c r="KV224">
        <v>0</v>
      </c>
      <c r="KW224">
        <v>0</v>
      </c>
      <c r="KX224">
        <v>0</v>
      </c>
      <c r="KY224">
        <v>0</v>
      </c>
      <c r="KZ224">
        <v>0</v>
      </c>
      <c r="LA224">
        <v>0</v>
      </c>
      <c r="LB224">
        <v>0</v>
      </c>
      <c r="LC224">
        <v>0</v>
      </c>
      <c r="LD224">
        <v>0</v>
      </c>
      <c r="LE224">
        <v>0</v>
      </c>
      <c r="LF224">
        <v>0</v>
      </c>
      <c r="LG224">
        <v>0</v>
      </c>
      <c r="LH224">
        <v>0</v>
      </c>
      <c r="LI224">
        <v>0.94</v>
      </c>
      <c r="LJ224">
        <v>0.76981818181818173</v>
      </c>
      <c r="LK224">
        <v>0</v>
      </c>
      <c r="LL224">
        <v>0</v>
      </c>
      <c r="LM224">
        <v>1</v>
      </c>
      <c r="LN224">
        <v>0.95</v>
      </c>
      <c r="LO224">
        <v>0</v>
      </c>
      <c r="LP224">
        <v>1</v>
      </c>
      <c r="LQ224">
        <v>0.78</v>
      </c>
      <c r="LR224">
        <v>0</v>
      </c>
      <c r="LS224">
        <v>7.7375854630000004E-2</v>
      </c>
      <c r="LT224">
        <v>0</v>
      </c>
    </row>
    <row r="225" spans="1:332" ht="15" customHeight="1">
      <c r="A225" t="str">
        <v>CDM AMS II.G</v>
      </c>
      <c r="B225" t="str">
        <v>AMS-II.G. ver. 3</v>
      </c>
      <c r="C225">
        <v>5341</v>
      </c>
      <c r="D225" t="str">
        <v>PoA 5341 CPA10</v>
      </c>
      <c r="E225" t="str">
        <v>MR3</v>
      </c>
      <c r="F225" t="str">
        <v>Domestic (2020)</v>
      </c>
      <c r="G225">
        <v>26351</v>
      </c>
      <c r="H225" t="str">
        <v>charcoal</v>
      </c>
      <c r="I225">
        <v>26351</v>
      </c>
      <c r="J225">
        <v>1.9372886340244082</v>
      </c>
      <c r="K225">
        <v>0</v>
      </c>
      <c r="L225" t="str">
        <v>cdm_imp_charcoal</v>
      </c>
      <c r="M225">
        <v>1</v>
      </c>
      <c r="N225" t="str">
        <v>Sub-Saharan Africa</v>
      </c>
      <c r="O225" t="str">
        <v>Kenya</v>
      </c>
      <c r="P225" t="str">
        <v>Kenya tot</v>
      </c>
      <c r="Q225">
        <v>3.7</v>
      </c>
      <c r="R225">
        <v>0.92</v>
      </c>
      <c r="S225">
        <v>0</v>
      </c>
      <c r="T225">
        <v>0.3</v>
      </c>
      <c r="U225">
        <v>13602</v>
      </c>
      <c r="V225">
        <v>0</v>
      </c>
      <c r="W225">
        <v>275</v>
      </c>
      <c r="X225">
        <v>0</v>
      </c>
      <c r="Y225">
        <v>3740550</v>
      </c>
      <c r="Z225">
        <v>0</v>
      </c>
      <c r="AA225">
        <v>1</v>
      </c>
      <c r="AB225">
        <v>0</v>
      </c>
      <c r="AC225">
        <v>0</v>
      </c>
      <c r="AD225">
        <v>0</v>
      </c>
      <c r="AE225">
        <v>0</v>
      </c>
      <c r="AF225">
        <v>0</v>
      </c>
      <c r="AG225">
        <v>0</v>
      </c>
      <c r="AH225">
        <v>0</v>
      </c>
      <c r="AI225">
        <v>0</v>
      </c>
      <c r="AJ225">
        <v>0</v>
      </c>
      <c r="AK225">
        <v>0</v>
      </c>
      <c r="AL225">
        <v>0</v>
      </c>
      <c r="AM225">
        <v>0</v>
      </c>
      <c r="AN225">
        <v>0</v>
      </c>
      <c r="AO225">
        <v>15.632876712328768</v>
      </c>
      <c r="AP225">
        <v>0</v>
      </c>
      <c r="AQ225">
        <v>0</v>
      </c>
      <c r="AR225">
        <v>0</v>
      </c>
      <c r="AS225">
        <v>0</v>
      </c>
      <c r="AT225">
        <v>0</v>
      </c>
      <c r="AU225">
        <v>0</v>
      </c>
      <c r="AV225">
        <v>0</v>
      </c>
      <c r="AW225">
        <v>0</v>
      </c>
      <c r="AX225">
        <v>0</v>
      </c>
      <c r="AY225">
        <v>0</v>
      </c>
      <c r="AZ225">
        <v>0</v>
      </c>
      <c r="BA225">
        <v>0</v>
      </c>
      <c r="BB225">
        <v>0</v>
      </c>
      <c r="BC225">
        <v>0</v>
      </c>
      <c r="BD225">
        <v>0</v>
      </c>
      <c r="BE225">
        <v>0.12889999999999999</v>
      </c>
      <c r="BF225">
        <v>0</v>
      </c>
      <c r="BG225">
        <v>0</v>
      </c>
      <c r="BH225">
        <v>0</v>
      </c>
      <c r="BI225">
        <v>0</v>
      </c>
      <c r="BJ225">
        <v>0</v>
      </c>
      <c r="BK225">
        <v>0</v>
      </c>
      <c r="BL225">
        <v>0</v>
      </c>
      <c r="BM225">
        <v>0</v>
      </c>
      <c r="BN225">
        <v>0</v>
      </c>
      <c r="BO225">
        <v>0</v>
      </c>
      <c r="BP225">
        <v>0</v>
      </c>
      <c r="BQ225">
        <v>0</v>
      </c>
      <c r="BR225">
        <v>0</v>
      </c>
      <c r="BS225">
        <v>1.4999999999999999E-2</v>
      </c>
      <c r="BT225">
        <v>0</v>
      </c>
      <c r="BU225">
        <v>0</v>
      </c>
      <c r="BV225">
        <v>0</v>
      </c>
      <c r="BW225">
        <v>0</v>
      </c>
      <c r="BX225">
        <v>0</v>
      </c>
      <c r="BY225">
        <v>81.599999999999994</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1</v>
      </c>
      <c r="FT225">
        <v>0</v>
      </c>
      <c r="FU225">
        <v>0</v>
      </c>
      <c r="FV225">
        <v>0</v>
      </c>
      <c r="FW225">
        <v>0</v>
      </c>
      <c r="FX225">
        <v>0</v>
      </c>
      <c r="FY225">
        <v>0</v>
      </c>
      <c r="FZ225">
        <v>6.0841721262656341</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0.33119999999999999</v>
      </c>
      <c r="GW225">
        <v>0</v>
      </c>
      <c r="GX225">
        <v>0</v>
      </c>
      <c r="GY225">
        <v>0</v>
      </c>
      <c r="GZ225">
        <v>0</v>
      </c>
      <c r="HA225">
        <v>0</v>
      </c>
      <c r="HB225">
        <v>0</v>
      </c>
      <c r="HC225">
        <v>0</v>
      </c>
      <c r="HD225">
        <v>0</v>
      </c>
      <c r="HE225">
        <v>0</v>
      </c>
      <c r="HF225">
        <v>0</v>
      </c>
      <c r="HG225">
        <v>0</v>
      </c>
      <c r="HH225">
        <v>0</v>
      </c>
      <c r="HI225">
        <v>0</v>
      </c>
      <c r="HJ225">
        <v>1.4999999999999999E-2</v>
      </c>
      <c r="HK225">
        <v>0</v>
      </c>
      <c r="HL225">
        <v>0</v>
      </c>
      <c r="HM225">
        <v>0</v>
      </c>
      <c r="HN225">
        <v>0</v>
      </c>
      <c r="HO225">
        <v>0</v>
      </c>
      <c r="HP225">
        <v>81.599999999999994</v>
      </c>
      <c r="HQ225">
        <v>0</v>
      </c>
      <c r="HR225">
        <v>0</v>
      </c>
      <c r="HS225">
        <v>0</v>
      </c>
      <c r="HT225">
        <v>0</v>
      </c>
      <c r="HU225">
        <v>0</v>
      </c>
      <c r="HV225">
        <v>0</v>
      </c>
      <c r="HW225">
        <v>0</v>
      </c>
      <c r="HX225">
        <v>0</v>
      </c>
      <c r="HY225">
        <v>0</v>
      </c>
      <c r="HZ225">
        <v>0</v>
      </c>
      <c r="IA225">
        <v>0</v>
      </c>
      <c r="IB225">
        <v>0</v>
      </c>
      <c r="IC225">
        <v>0</v>
      </c>
      <c r="ID225">
        <v>0</v>
      </c>
      <c r="IE225">
        <v>0</v>
      </c>
      <c r="IF225">
        <v>0</v>
      </c>
      <c r="IG225">
        <v>0</v>
      </c>
      <c r="IH225">
        <v>0</v>
      </c>
      <c r="II225">
        <v>0</v>
      </c>
      <c r="IJ225">
        <v>0</v>
      </c>
      <c r="IK225">
        <v>0</v>
      </c>
      <c r="IL225">
        <v>0</v>
      </c>
      <c r="IM225">
        <v>0</v>
      </c>
      <c r="IN225">
        <v>0</v>
      </c>
      <c r="IO225">
        <v>0</v>
      </c>
      <c r="IP225">
        <v>0</v>
      </c>
      <c r="IQ225">
        <v>0</v>
      </c>
      <c r="IR225">
        <v>0</v>
      </c>
      <c r="IS225">
        <v>0</v>
      </c>
      <c r="IT225">
        <v>0</v>
      </c>
      <c r="IU225">
        <v>0</v>
      </c>
      <c r="IV225">
        <v>0</v>
      </c>
      <c r="IW225">
        <v>0</v>
      </c>
      <c r="IX225">
        <v>0</v>
      </c>
      <c r="IY225">
        <v>0</v>
      </c>
      <c r="IZ225">
        <v>0</v>
      </c>
      <c r="JA225">
        <v>0</v>
      </c>
      <c r="JB225">
        <v>0</v>
      </c>
      <c r="JC225">
        <v>0</v>
      </c>
      <c r="JD225">
        <v>0</v>
      </c>
      <c r="JE225">
        <v>0</v>
      </c>
      <c r="JF225">
        <v>0</v>
      </c>
      <c r="JG225">
        <v>0</v>
      </c>
      <c r="JH225">
        <v>0</v>
      </c>
      <c r="JI225">
        <v>0</v>
      </c>
      <c r="JJ225">
        <v>0</v>
      </c>
      <c r="JK225">
        <v>0</v>
      </c>
      <c r="JL225">
        <v>0</v>
      </c>
      <c r="JM225">
        <v>0</v>
      </c>
      <c r="JN225">
        <v>0</v>
      </c>
      <c r="JO225">
        <v>0</v>
      </c>
      <c r="JP225">
        <v>0</v>
      </c>
      <c r="JQ225">
        <v>0</v>
      </c>
      <c r="JR225">
        <v>0</v>
      </c>
      <c r="JS225">
        <v>0</v>
      </c>
      <c r="JT225">
        <v>0</v>
      </c>
      <c r="JU225">
        <v>0</v>
      </c>
      <c r="JV225">
        <v>0</v>
      </c>
      <c r="JW225">
        <v>0</v>
      </c>
      <c r="JX225">
        <v>0</v>
      </c>
      <c r="JY225">
        <v>0</v>
      </c>
      <c r="JZ225">
        <v>0</v>
      </c>
      <c r="KA225">
        <v>0</v>
      </c>
      <c r="KB225">
        <v>0</v>
      </c>
      <c r="KC225">
        <v>0</v>
      </c>
      <c r="KD225">
        <v>0</v>
      </c>
      <c r="KE225">
        <v>0</v>
      </c>
      <c r="KF225">
        <v>0</v>
      </c>
      <c r="KG225">
        <v>0</v>
      </c>
      <c r="KH225">
        <v>0</v>
      </c>
      <c r="KI225">
        <v>0</v>
      </c>
      <c r="KJ225">
        <v>0</v>
      </c>
      <c r="KK225">
        <v>0</v>
      </c>
      <c r="KL225">
        <v>0</v>
      </c>
      <c r="KM225">
        <v>0</v>
      </c>
      <c r="KN225">
        <v>0</v>
      </c>
      <c r="KO225">
        <v>0</v>
      </c>
      <c r="KP225">
        <v>0</v>
      </c>
      <c r="KQ225">
        <v>0</v>
      </c>
      <c r="KR225">
        <v>0</v>
      </c>
      <c r="KS225">
        <v>0</v>
      </c>
      <c r="KT225">
        <v>0</v>
      </c>
      <c r="KU225">
        <v>0</v>
      </c>
      <c r="KV225">
        <v>0</v>
      </c>
      <c r="KW225">
        <v>0</v>
      </c>
      <c r="KX225">
        <v>0</v>
      </c>
      <c r="KY225">
        <v>0</v>
      </c>
      <c r="KZ225">
        <v>0</v>
      </c>
      <c r="LA225">
        <v>0</v>
      </c>
      <c r="LB225">
        <v>0</v>
      </c>
      <c r="LC225">
        <v>0</v>
      </c>
      <c r="LD225">
        <v>0</v>
      </c>
      <c r="LE225">
        <v>0</v>
      </c>
      <c r="LF225">
        <v>0</v>
      </c>
      <c r="LG225">
        <v>0</v>
      </c>
      <c r="LH225">
        <v>0</v>
      </c>
      <c r="LI225">
        <v>0.95499999999999996</v>
      </c>
      <c r="LJ225">
        <v>0.78309090909090906</v>
      </c>
      <c r="LK225">
        <v>0</v>
      </c>
      <c r="LL225">
        <v>0</v>
      </c>
      <c r="LM225">
        <v>1</v>
      </c>
      <c r="LN225">
        <v>0.95</v>
      </c>
      <c r="LO225">
        <v>0</v>
      </c>
      <c r="LP225">
        <v>1</v>
      </c>
      <c r="LQ225">
        <v>0.78</v>
      </c>
      <c r="LR225">
        <v>0</v>
      </c>
      <c r="LS225">
        <v>7.215419008E-2</v>
      </c>
      <c r="LT225">
        <v>0</v>
      </c>
    </row>
    <row r="226" spans="1:332" ht="15" customHeight="1">
      <c r="A226" t="str">
        <v>CDM AMS II.G</v>
      </c>
      <c r="B226" t="str">
        <v>AMS-II.G. ver. 3</v>
      </c>
      <c r="C226">
        <v>5341</v>
      </c>
      <c r="D226" t="str">
        <v>PoA 5341 CPA09</v>
      </c>
      <c r="E226" t="str">
        <v>MR3</v>
      </c>
      <c r="F226" t="str">
        <v>Domestic (2020)</v>
      </c>
      <c r="G226">
        <v>970</v>
      </c>
      <c r="H226" t="str">
        <v>firewood</v>
      </c>
      <c r="I226">
        <v>970</v>
      </c>
      <c r="J226">
        <v>0.85237258347978906</v>
      </c>
      <c r="K226">
        <v>0</v>
      </c>
      <c r="L226" t="str">
        <v>cdm_imp_firewood</v>
      </c>
      <c r="M226">
        <v>1</v>
      </c>
      <c r="N226" t="str">
        <v>Sub-Saharan Africa</v>
      </c>
      <c r="O226" t="str">
        <v>Kenya</v>
      </c>
      <c r="P226" t="str">
        <v>Kenya tot</v>
      </c>
      <c r="Q226">
        <v>3.7</v>
      </c>
      <c r="R226">
        <v>0.92</v>
      </c>
      <c r="S226">
        <v>0</v>
      </c>
      <c r="T226">
        <v>0.3</v>
      </c>
      <c r="U226">
        <v>1138</v>
      </c>
      <c r="V226">
        <v>0</v>
      </c>
      <c r="W226">
        <v>275</v>
      </c>
      <c r="X226">
        <v>0</v>
      </c>
      <c r="Y226">
        <v>312950</v>
      </c>
      <c r="Z226">
        <v>1</v>
      </c>
      <c r="AA226">
        <v>0</v>
      </c>
      <c r="AB226">
        <v>0</v>
      </c>
      <c r="AC226">
        <v>0</v>
      </c>
      <c r="AD226">
        <v>0</v>
      </c>
      <c r="AE226">
        <v>0</v>
      </c>
      <c r="AF226">
        <v>0</v>
      </c>
      <c r="AG226">
        <v>0</v>
      </c>
      <c r="AH226">
        <v>0</v>
      </c>
      <c r="AI226">
        <v>0</v>
      </c>
      <c r="AJ226">
        <v>0</v>
      </c>
      <c r="AK226">
        <v>0</v>
      </c>
      <c r="AL226">
        <v>0</v>
      </c>
      <c r="AM226">
        <v>0</v>
      </c>
      <c r="AN226">
        <v>5.5178082191780815</v>
      </c>
      <c r="AO226">
        <v>0</v>
      </c>
      <c r="AP226">
        <v>0</v>
      </c>
      <c r="AQ226">
        <v>0</v>
      </c>
      <c r="AR226">
        <v>0</v>
      </c>
      <c r="AS226">
        <v>0</v>
      </c>
      <c r="AT226">
        <v>0</v>
      </c>
      <c r="AU226">
        <v>0</v>
      </c>
      <c r="AV226">
        <v>0</v>
      </c>
      <c r="AW226">
        <v>0</v>
      </c>
      <c r="AX226">
        <v>0</v>
      </c>
      <c r="AY226">
        <v>0</v>
      </c>
      <c r="AZ226">
        <v>0</v>
      </c>
      <c r="BA226">
        <v>0</v>
      </c>
      <c r="BB226">
        <v>0</v>
      </c>
      <c r="BC226">
        <v>0</v>
      </c>
      <c r="BD226">
        <v>0.1081</v>
      </c>
      <c r="BE226">
        <v>0</v>
      </c>
      <c r="BF226">
        <v>0</v>
      </c>
      <c r="BG226">
        <v>0</v>
      </c>
      <c r="BH226">
        <v>0</v>
      </c>
      <c r="BI226">
        <v>0</v>
      </c>
      <c r="BJ226">
        <v>0</v>
      </c>
      <c r="BK226">
        <v>0</v>
      </c>
      <c r="BL226">
        <v>0</v>
      </c>
      <c r="BM226">
        <v>0</v>
      </c>
      <c r="BN226">
        <v>0</v>
      </c>
      <c r="BO226">
        <v>0</v>
      </c>
      <c r="BP226">
        <v>0</v>
      </c>
      <c r="BQ226">
        <v>0</v>
      </c>
      <c r="BR226">
        <v>1.4999999999999999E-2</v>
      </c>
      <c r="BS226">
        <v>0</v>
      </c>
      <c r="BT226">
        <v>0</v>
      </c>
      <c r="BU226">
        <v>0</v>
      </c>
      <c r="BV226">
        <v>0</v>
      </c>
      <c r="BW226">
        <v>0</v>
      </c>
      <c r="BX226">
        <v>81.599999999999994</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1</v>
      </c>
      <c r="FS226">
        <v>0</v>
      </c>
      <c r="FT226">
        <v>0</v>
      </c>
      <c r="FU226">
        <v>0</v>
      </c>
      <c r="FV226">
        <v>0</v>
      </c>
      <c r="FW226">
        <v>0</v>
      </c>
      <c r="FX226">
        <v>0</v>
      </c>
      <c r="FY226">
        <v>2.0899616975933797</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0.28539999999999999</v>
      </c>
      <c r="GV226">
        <v>0</v>
      </c>
      <c r="GW226">
        <v>0</v>
      </c>
      <c r="GX226">
        <v>0</v>
      </c>
      <c r="GY226">
        <v>0</v>
      </c>
      <c r="GZ226">
        <v>0</v>
      </c>
      <c r="HA226">
        <v>0</v>
      </c>
      <c r="HB226">
        <v>0</v>
      </c>
      <c r="HC226">
        <v>0</v>
      </c>
      <c r="HD226">
        <v>0</v>
      </c>
      <c r="HE226">
        <v>0</v>
      </c>
      <c r="HF226">
        <v>0</v>
      </c>
      <c r="HG226">
        <v>0</v>
      </c>
      <c r="HH226">
        <v>0</v>
      </c>
      <c r="HI226">
        <v>1.4999999999999999E-2</v>
      </c>
      <c r="HJ226">
        <v>0</v>
      </c>
      <c r="HK226">
        <v>0</v>
      </c>
      <c r="HL226">
        <v>0</v>
      </c>
      <c r="HM226">
        <v>0</v>
      </c>
      <c r="HN226">
        <v>0</v>
      </c>
      <c r="HO226">
        <v>81.599999999999994</v>
      </c>
      <c r="HP226">
        <v>0</v>
      </c>
      <c r="HQ226">
        <v>0</v>
      </c>
      <c r="HR226">
        <v>0</v>
      </c>
      <c r="HS226">
        <v>0</v>
      </c>
      <c r="HT226">
        <v>0</v>
      </c>
      <c r="HU226">
        <v>0</v>
      </c>
      <c r="HV226">
        <v>0</v>
      </c>
      <c r="HW226">
        <v>0</v>
      </c>
      <c r="HX226">
        <v>0</v>
      </c>
      <c r="HY226">
        <v>0</v>
      </c>
      <c r="HZ226">
        <v>0</v>
      </c>
      <c r="IA226">
        <v>0</v>
      </c>
      <c r="IB226">
        <v>0</v>
      </c>
      <c r="IC226">
        <v>0</v>
      </c>
      <c r="ID226">
        <v>0</v>
      </c>
      <c r="IE226">
        <v>0</v>
      </c>
      <c r="IF226">
        <v>0</v>
      </c>
      <c r="IG226">
        <v>0</v>
      </c>
      <c r="IH226">
        <v>0</v>
      </c>
      <c r="II226">
        <v>0</v>
      </c>
      <c r="IJ226">
        <v>0</v>
      </c>
      <c r="IK226">
        <v>0</v>
      </c>
      <c r="IL226">
        <v>0</v>
      </c>
      <c r="IM226">
        <v>0</v>
      </c>
      <c r="IN226">
        <v>0</v>
      </c>
      <c r="IO226">
        <v>0</v>
      </c>
      <c r="IP226">
        <v>0</v>
      </c>
      <c r="IQ226">
        <v>0</v>
      </c>
      <c r="IR226">
        <v>0</v>
      </c>
      <c r="IS226">
        <v>0</v>
      </c>
      <c r="IT226">
        <v>0</v>
      </c>
      <c r="IU226">
        <v>0</v>
      </c>
      <c r="IV226">
        <v>0</v>
      </c>
      <c r="IW226">
        <v>0</v>
      </c>
      <c r="IX226">
        <v>0</v>
      </c>
      <c r="IY226">
        <v>0</v>
      </c>
      <c r="IZ226">
        <v>0</v>
      </c>
      <c r="JA226">
        <v>0</v>
      </c>
      <c r="JB226">
        <v>0</v>
      </c>
      <c r="JC226">
        <v>0</v>
      </c>
      <c r="JD226">
        <v>0</v>
      </c>
      <c r="JE226">
        <v>0</v>
      </c>
      <c r="JF226">
        <v>0</v>
      </c>
      <c r="JG226">
        <v>0</v>
      </c>
      <c r="JH226">
        <v>0</v>
      </c>
      <c r="JI226">
        <v>0</v>
      </c>
      <c r="JJ226">
        <v>0</v>
      </c>
      <c r="JK226">
        <v>0</v>
      </c>
      <c r="JL226">
        <v>0</v>
      </c>
      <c r="JM226">
        <v>0</v>
      </c>
      <c r="JN226">
        <v>0</v>
      </c>
      <c r="JO226">
        <v>0</v>
      </c>
      <c r="JP226">
        <v>0</v>
      </c>
      <c r="JQ226">
        <v>0</v>
      </c>
      <c r="JR226">
        <v>0</v>
      </c>
      <c r="JS226">
        <v>0</v>
      </c>
      <c r="JT226">
        <v>0</v>
      </c>
      <c r="JU226">
        <v>0</v>
      </c>
      <c r="JV226">
        <v>0</v>
      </c>
      <c r="JW226">
        <v>0</v>
      </c>
      <c r="JX226">
        <v>0</v>
      </c>
      <c r="JY226">
        <v>0</v>
      </c>
      <c r="JZ226">
        <v>0</v>
      </c>
      <c r="KA226">
        <v>0</v>
      </c>
      <c r="KB226">
        <v>0</v>
      </c>
      <c r="KC226">
        <v>0</v>
      </c>
      <c r="KD226">
        <v>0</v>
      </c>
      <c r="KE226">
        <v>0</v>
      </c>
      <c r="KF226">
        <v>0</v>
      </c>
      <c r="KG226">
        <v>0</v>
      </c>
      <c r="KH226">
        <v>0</v>
      </c>
      <c r="KI226">
        <v>0</v>
      </c>
      <c r="KJ226">
        <v>0</v>
      </c>
      <c r="KK226">
        <v>0</v>
      </c>
      <c r="KL226">
        <v>0</v>
      </c>
      <c r="KM226">
        <v>0</v>
      </c>
      <c r="KN226">
        <v>0</v>
      </c>
      <c r="KO226">
        <v>0</v>
      </c>
      <c r="KP226">
        <v>0</v>
      </c>
      <c r="KQ226">
        <v>0</v>
      </c>
      <c r="KR226">
        <v>0</v>
      </c>
      <c r="KS226">
        <v>0</v>
      </c>
      <c r="KT226">
        <v>0</v>
      </c>
      <c r="KU226">
        <v>0</v>
      </c>
      <c r="KV226">
        <v>0</v>
      </c>
      <c r="KW226">
        <v>0</v>
      </c>
      <c r="KX226">
        <v>0</v>
      </c>
      <c r="KY226">
        <v>0</v>
      </c>
      <c r="KZ226">
        <v>0</v>
      </c>
      <c r="LA226">
        <v>0</v>
      </c>
      <c r="LB226">
        <v>0</v>
      </c>
      <c r="LC226">
        <v>0</v>
      </c>
      <c r="LD226">
        <v>0</v>
      </c>
      <c r="LE226">
        <v>0</v>
      </c>
      <c r="LF226">
        <v>0</v>
      </c>
      <c r="LG226">
        <v>0</v>
      </c>
      <c r="LH226">
        <v>0</v>
      </c>
      <c r="LI226">
        <v>0.94</v>
      </c>
      <c r="LJ226">
        <v>0.96890909090909083</v>
      </c>
      <c r="LK226">
        <v>0</v>
      </c>
      <c r="LL226">
        <v>0</v>
      </c>
      <c r="LM226">
        <v>1</v>
      </c>
      <c r="LN226">
        <v>0.95</v>
      </c>
      <c r="LO226">
        <v>0</v>
      </c>
      <c r="LP226">
        <v>1</v>
      </c>
      <c r="LQ226">
        <v>0.78</v>
      </c>
      <c r="LR226">
        <v>0</v>
      </c>
      <c r="LS226">
        <v>7.7375854630000004E-2</v>
      </c>
      <c r="LT226">
        <v>0</v>
      </c>
    </row>
    <row r="227" spans="1:332" ht="15" customHeight="1">
      <c r="A227" t="str">
        <v>CDM AMS II.G</v>
      </c>
      <c r="B227" t="str">
        <v>AMS-II.G. ver. 3</v>
      </c>
      <c r="C227">
        <v>5341</v>
      </c>
      <c r="D227" t="str">
        <v>PoA 5341 CPA09</v>
      </c>
      <c r="E227" t="str">
        <v>MR3</v>
      </c>
      <c r="F227" t="str">
        <v>Domestic (2020)</v>
      </c>
      <c r="G227">
        <v>33532</v>
      </c>
      <c r="H227" t="str">
        <v>charcoal</v>
      </c>
      <c r="I227">
        <v>33532</v>
      </c>
      <c r="J227">
        <v>2.4549381360275278</v>
      </c>
      <c r="K227">
        <v>0</v>
      </c>
      <c r="L227" t="str">
        <v>cdm_imp_charcoal</v>
      </c>
      <c r="M227">
        <v>1</v>
      </c>
      <c r="N227" t="str">
        <v>Sub-Saharan Africa</v>
      </c>
      <c r="O227" t="str">
        <v>Kenya</v>
      </c>
      <c r="P227" t="str">
        <v>Kenya tot</v>
      </c>
      <c r="Q227">
        <v>3.7</v>
      </c>
      <c r="R227">
        <v>0.92</v>
      </c>
      <c r="S227">
        <v>0</v>
      </c>
      <c r="T227">
        <v>0.3</v>
      </c>
      <c r="U227">
        <v>13659</v>
      </c>
      <c r="V227">
        <v>0</v>
      </c>
      <c r="W227">
        <v>275</v>
      </c>
      <c r="X227">
        <v>0</v>
      </c>
      <c r="Y227">
        <v>3756225</v>
      </c>
      <c r="Z227">
        <v>0</v>
      </c>
      <c r="AA227">
        <v>1</v>
      </c>
      <c r="AB227">
        <v>0</v>
      </c>
      <c r="AC227">
        <v>0</v>
      </c>
      <c r="AD227">
        <v>0</v>
      </c>
      <c r="AE227">
        <v>0</v>
      </c>
      <c r="AF227">
        <v>0</v>
      </c>
      <c r="AG227">
        <v>0</v>
      </c>
      <c r="AH227">
        <v>0</v>
      </c>
      <c r="AI227">
        <v>0</v>
      </c>
      <c r="AJ227">
        <v>0</v>
      </c>
      <c r="AK227">
        <v>0</v>
      </c>
      <c r="AL227">
        <v>0</v>
      </c>
      <c r="AM227">
        <v>0</v>
      </c>
      <c r="AN227">
        <v>0</v>
      </c>
      <c r="AO227">
        <v>15.632876712328768</v>
      </c>
      <c r="AP227">
        <v>0</v>
      </c>
      <c r="AQ227">
        <v>0</v>
      </c>
      <c r="AR227">
        <v>0</v>
      </c>
      <c r="AS227">
        <v>0</v>
      </c>
      <c r="AT227">
        <v>0</v>
      </c>
      <c r="AU227">
        <v>0</v>
      </c>
      <c r="AV227">
        <v>0</v>
      </c>
      <c r="AW227">
        <v>0</v>
      </c>
      <c r="AX227">
        <v>0</v>
      </c>
      <c r="AY227">
        <v>0</v>
      </c>
      <c r="AZ227">
        <v>0</v>
      </c>
      <c r="BA227">
        <v>0</v>
      </c>
      <c r="BB227">
        <v>0</v>
      </c>
      <c r="BC227">
        <v>0</v>
      </c>
      <c r="BD227">
        <v>0</v>
      </c>
      <c r="BE227">
        <v>0.12889999999999999</v>
      </c>
      <c r="BF227">
        <v>0</v>
      </c>
      <c r="BG227">
        <v>0</v>
      </c>
      <c r="BH227">
        <v>0</v>
      </c>
      <c r="BI227">
        <v>0</v>
      </c>
      <c r="BJ227">
        <v>0</v>
      </c>
      <c r="BK227">
        <v>0</v>
      </c>
      <c r="BL227">
        <v>0</v>
      </c>
      <c r="BM227">
        <v>0</v>
      </c>
      <c r="BN227">
        <v>0</v>
      </c>
      <c r="BO227">
        <v>0</v>
      </c>
      <c r="BP227">
        <v>0</v>
      </c>
      <c r="BQ227">
        <v>0</v>
      </c>
      <c r="BR227">
        <v>0</v>
      </c>
      <c r="BS227">
        <v>1.4999999999999999E-2</v>
      </c>
      <c r="BT227">
        <v>0</v>
      </c>
      <c r="BU227">
        <v>0</v>
      </c>
      <c r="BV227">
        <v>0</v>
      </c>
      <c r="BW227">
        <v>0</v>
      </c>
      <c r="BX227">
        <v>0</v>
      </c>
      <c r="BY227">
        <v>81.599999999999994</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1</v>
      </c>
      <c r="FT227">
        <v>0</v>
      </c>
      <c r="FU227">
        <v>0</v>
      </c>
      <c r="FV227">
        <v>0</v>
      </c>
      <c r="FW227">
        <v>0</v>
      </c>
      <c r="FX227">
        <v>0</v>
      </c>
      <c r="FY227">
        <v>0</v>
      </c>
      <c r="FZ227">
        <v>6.0622076059542067</v>
      </c>
      <c r="GA227">
        <v>0</v>
      </c>
      <c r="GB227">
        <v>0</v>
      </c>
      <c r="GC227">
        <v>0</v>
      </c>
      <c r="GD227">
        <v>0</v>
      </c>
      <c r="GE227">
        <v>0</v>
      </c>
      <c r="GF227">
        <v>0</v>
      </c>
      <c r="GG227">
        <v>0</v>
      </c>
      <c r="GH227">
        <v>0</v>
      </c>
      <c r="GI227">
        <v>0</v>
      </c>
      <c r="GJ227">
        <v>0</v>
      </c>
      <c r="GK227">
        <v>0</v>
      </c>
      <c r="GL227">
        <v>0</v>
      </c>
      <c r="GM227">
        <v>0</v>
      </c>
      <c r="GN227">
        <v>0</v>
      </c>
      <c r="GO227">
        <v>0</v>
      </c>
      <c r="GP227">
        <v>0</v>
      </c>
      <c r="GQ227">
        <v>0</v>
      </c>
      <c r="GR227">
        <v>0</v>
      </c>
      <c r="GS227">
        <v>0</v>
      </c>
      <c r="GT227">
        <v>0</v>
      </c>
      <c r="GU227">
        <v>0</v>
      </c>
      <c r="GV227">
        <v>0.33239999999999997</v>
      </c>
      <c r="GW227">
        <v>0</v>
      </c>
      <c r="GX227">
        <v>0</v>
      </c>
      <c r="GY227">
        <v>0</v>
      </c>
      <c r="GZ227">
        <v>0</v>
      </c>
      <c r="HA227">
        <v>0</v>
      </c>
      <c r="HB227">
        <v>0</v>
      </c>
      <c r="HC227">
        <v>0</v>
      </c>
      <c r="HD227">
        <v>0</v>
      </c>
      <c r="HE227">
        <v>0</v>
      </c>
      <c r="HF227">
        <v>0</v>
      </c>
      <c r="HG227">
        <v>0</v>
      </c>
      <c r="HH227">
        <v>0</v>
      </c>
      <c r="HI227">
        <v>0</v>
      </c>
      <c r="HJ227">
        <v>1.4999999999999999E-2</v>
      </c>
      <c r="HK227">
        <v>0</v>
      </c>
      <c r="HL227">
        <v>0</v>
      </c>
      <c r="HM227">
        <v>0</v>
      </c>
      <c r="HN227">
        <v>0</v>
      </c>
      <c r="HO227">
        <v>0</v>
      </c>
      <c r="HP227">
        <v>81.599999999999994</v>
      </c>
      <c r="HQ227">
        <v>0</v>
      </c>
      <c r="HR227">
        <v>0</v>
      </c>
      <c r="HS227">
        <v>0</v>
      </c>
      <c r="HT227">
        <v>0</v>
      </c>
      <c r="HU227">
        <v>0</v>
      </c>
      <c r="HV227">
        <v>0</v>
      </c>
      <c r="HW227">
        <v>0</v>
      </c>
      <c r="HX227">
        <v>0</v>
      </c>
      <c r="HY227">
        <v>0</v>
      </c>
      <c r="HZ227">
        <v>0</v>
      </c>
      <c r="IA227">
        <v>0</v>
      </c>
      <c r="IB227">
        <v>0</v>
      </c>
      <c r="IC227">
        <v>0</v>
      </c>
      <c r="ID227">
        <v>0</v>
      </c>
      <c r="IE227">
        <v>0</v>
      </c>
      <c r="IF227">
        <v>0</v>
      </c>
      <c r="IG227">
        <v>0</v>
      </c>
      <c r="IH227">
        <v>0</v>
      </c>
      <c r="II227">
        <v>0</v>
      </c>
      <c r="IJ227">
        <v>0</v>
      </c>
      <c r="IK227">
        <v>0</v>
      </c>
      <c r="IL227">
        <v>0</v>
      </c>
      <c r="IM227">
        <v>0</v>
      </c>
      <c r="IN227">
        <v>0</v>
      </c>
      <c r="IO227">
        <v>0</v>
      </c>
      <c r="IP227">
        <v>0</v>
      </c>
      <c r="IQ227">
        <v>0</v>
      </c>
      <c r="IR227">
        <v>0</v>
      </c>
      <c r="IS227">
        <v>0</v>
      </c>
      <c r="IT227">
        <v>0</v>
      </c>
      <c r="IU227">
        <v>0</v>
      </c>
      <c r="IV227">
        <v>0</v>
      </c>
      <c r="IW227">
        <v>0</v>
      </c>
      <c r="IX227">
        <v>0</v>
      </c>
      <c r="IY227">
        <v>0</v>
      </c>
      <c r="IZ227">
        <v>0</v>
      </c>
      <c r="JA227">
        <v>0</v>
      </c>
      <c r="JB227">
        <v>0</v>
      </c>
      <c r="JC227">
        <v>0</v>
      </c>
      <c r="JD227">
        <v>0</v>
      </c>
      <c r="JE227">
        <v>0</v>
      </c>
      <c r="JF227">
        <v>0</v>
      </c>
      <c r="JG227">
        <v>0</v>
      </c>
      <c r="JH227">
        <v>0</v>
      </c>
      <c r="JI227">
        <v>0</v>
      </c>
      <c r="JJ227">
        <v>0</v>
      </c>
      <c r="JK227">
        <v>0</v>
      </c>
      <c r="JL227">
        <v>0</v>
      </c>
      <c r="JM227">
        <v>0</v>
      </c>
      <c r="JN227">
        <v>0</v>
      </c>
      <c r="JO227">
        <v>0</v>
      </c>
      <c r="JP227">
        <v>0</v>
      </c>
      <c r="JQ227">
        <v>0</v>
      </c>
      <c r="JR227">
        <v>0</v>
      </c>
      <c r="JS227">
        <v>0</v>
      </c>
      <c r="JT227">
        <v>0</v>
      </c>
      <c r="JU227">
        <v>0</v>
      </c>
      <c r="JV227">
        <v>0</v>
      </c>
      <c r="JW227">
        <v>0</v>
      </c>
      <c r="JX227">
        <v>0</v>
      </c>
      <c r="JY227">
        <v>0</v>
      </c>
      <c r="JZ227">
        <v>0</v>
      </c>
      <c r="KA227">
        <v>0</v>
      </c>
      <c r="KB227">
        <v>0</v>
      </c>
      <c r="KC227">
        <v>0</v>
      </c>
      <c r="KD227">
        <v>0</v>
      </c>
      <c r="KE227">
        <v>0</v>
      </c>
      <c r="KF227">
        <v>0</v>
      </c>
      <c r="KG227">
        <v>0</v>
      </c>
      <c r="KH227">
        <v>0</v>
      </c>
      <c r="KI227">
        <v>0</v>
      </c>
      <c r="KJ227">
        <v>0</v>
      </c>
      <c r="KK227">
        <v>0</v>
      </c>
      <c r="KL227">
        <v>0</v>
      </c>
      <c r="KM227">
        <v>0</v>
      </c>
      <c r="KN227">
        <v>0</v>
      </c>
      <c r="KO227">
        <v>0</v>
      </c>
      <c r="KP227">
        <v>0</v>
      </c>
      <c r="KQ227">
        <v>0</v>
      </c>
      <c r="KR227">
        <v>0</v>
      </c>
      <c r="KS227">
        <v>0</v>
      </c>
      <c r="KT227">
        <v>0</v>
      </c>
      <c r="KU227">
        <v>0</v>
      </c>
      <c r="KV227">
        <v>0</v>
      </c>
      <c r="KW227">
        <v>0</v>
      </c>
      <c r="KX227">
        <v>0</v>
      </c>
      <c r="KY227">
        <v>0</v>
      </c>
      <c r="KZ227">
        <v>0</v>
      </c>
      <c r="LA227">
        <v>0</v>
      </c>
      <c r="LB227">
        <v>0</v>
      </c>
      <c r="LC227">
        <v>0</v>
      </c>
      <c r="LD227">
        <v>0</v>
      </c>
      <c r="LE227">
        <v>0</v>
      </c>
      <c r="LF227">
        <v>0</v>
      </c>
      <c r="LG227">
        <v>0</v>
      </c>
      <c r="LH227">
        <v>0</v>
      </c>
      <c r="LI227">
        <v>0.95499999999999996</v>
      </c>
      <c r="LJ227">
        <v>0.98218181818181827</v>
      </c>
      <c r="LK227">
        <v>0</v>
      </c>
      <c r="LL227">
        <v>0</v>
      </c>
      <c r="LM227">
        <v>1</v>
      </c>
      <c r="LN227">
        <v>0.95</v>
      </c>
      <c r="LO227">
        <v>0</v>
      </c>
      <c r="LP227">
        <v>1</v>
      </c>
      <c r="LQ227">
        <v>0.78</v>
      </c>
      <c r="LR227">
        <v>0</v>
      </c>
      <c r="LS227">
        <v>7.215419008E-2</v>
      </c>
      <c r="LT227">
        <v>0</v>
      </c>
    </row>
    <row r="228" spans="1:332" ht="15" customHeight="1">
      <c r="A228" t="str">
        <v>CDM AMS II.G</v>
      </c>
      <c r="B228" t="str">
        <v>AMS-II.G. ver. 3</v>
      </c>
      <c r="C228">
        <v>5341</v>
      </c>
      <c r="D228" t="str">
        <v>PoA 5341 CPA8</v>
      </c>
      <c r="E228" t="str">
        <v>MR3</v>
      </c>
      <c r="F228" t="str">
        <v>Domestic (2020)</v>
      </c>
      <c r="G228">
        <v>977</v>
      </c>
      <c r="H228" t="str">
        <v>firewood</v>
      </c>
      <c r="I228">
        <v>977</v>
      </c>
      <c r="J228">
        <v>0.8707664884135472</v>
      </c>
      <c r="K228">
        <v>0</v>
      </c>
      <c r="L228" t="str">
        <v>cdm_imp_firewood</v>
      </c>
      <c r="M228">
        <v>1</v>
      </c>
      <c r="N228" t="str">
        <v>Sub-Saharan Africa</v>
      </c>
      <c r="O228" t="str">
        <v>Kenya</v>
      </c>
      <c r="P228" t="str">
        <v>Kenya tot</v>
      </c>
      <c r="Q228">
        <v>3.7</v>
      </c>
      <c r="R228">
        <v>0.92</v>
      </c>
      <c r="S228">
        <v>0</v>
      </c>
      <c r="T228">
        <v>0.3</v>
      </c>
      <c r="U228">
        <v>1122</v>
      </c>
      <c r="V228">
        <v>0</v>
      </c>
      <c r="W228">
        <v>275</v>
      </c>
      <c r="X228">
        <v>0</v>
      </c>
      <c r="Y228">
        <v>308550</v>
      </c>
      <c r="Z228">
        <v>1</v>
      </c>
      <c r="AA228">
        <v>0</v>
      </c>
      <c r="AB228">
        <v>0</v>
      </c>
      <c r="AC228">
        <v>0</v>
      </c>
      <c r="AD228">
        <v>0</v>
      </c>
      <c r="AE228">
        <v>0</v>
      </c>
      <c r="AF228">
        <v>0</v>
      </c>
      <c r="AG228">
        <v>0</v>
      </c>
      <c r="AH228">
        <v>0</v>
      </c>
      <c r="AI228">
        <v>0</v>
      </c>
      <c r="AJ228">
        <v>0</v>
      </c>
      <c r="AK228">
        <v>0</v>
      </c>
      <c r="AL228">
        <v>0</v>
      </c>
      <c r="AM228">
        <v>0</v>
      </c>
      <c r="AN228">
        <v>5.5178082191780815</v>
      </c>
      <c r="AO228">
        <v>0</v>
      </c>
      <c r="AP228">
        <v>0</v>
      </c>
      <c r="AQ228">
        <v>0</v>
      </c>
      <c r="AR228">
        <v>0</v>
      </c>
      <c r="AS228">
        <v>0</v>
      </c>
      <c r="AT228">
        <v>0</v>
      </c>
      <c r="AU228">
        <v>0</v>
      </c>
      <c r="AV228">
        <v>0</v>
      </c>
      <c r="AW228">
        <v>0</v>
      </c>
      <c r="AX228">
        <v>0</v>
      </c>
      <c r="AY228">
        <v>0</v>
      </c>
      <c r="AZ228">
        <v>0</v>
      </c>
      <c r="BA228">
        <v>0</v>
      </c>
      <c r="BB228">
        <v>0</v>
      </c>
      <c r="BC228">
        <v>0</v>
      </c>
      <c r="BD228">
        <v>0.1081</v>
      </c>
      <c r="BE228">
        <v>0</v>
      </c>
      <c r="BF228">
        <v>0</v>
      </c>
      <c r="BG228">
        <v>0</v>
      </c>
      <c r="BH228">
        <v>0</v>
      </c>
      <c r="BI228">
        <v>0</v>
      </c>
      <c r="BJ228">
        <v>0</v>
      </c>
      <c r="BK228">
        <v>0</v>
      </c>
      <c r="BL228">
        <v>0</v>
      </c>
      <c r="BM228">
        <v>0</v>
      </c>
      <c r="BN228">
        <v>0</v>
      </c>
      <c r="BO228">
        <v>0</v>
      </c>
      <c r="BP228">
        <v>0</v>
      </c>
      <c r="BQ228">
        <v>0</v>
      </c>
      <c r="BR228">
        <v>1.4999999999999999E-2</v>
      </c>
      <c r="BS228">
        <v>0</v>
      </c>
      <c r="BT228">
        <v>0</v>
      </c>
      <c r="BU228">
        <v>0</v>
      </c>
      <c r="BV228">
        <v>0</v>
      </c>
      <c r="BW228">
        <v>0</v>
      </c>
      <c r="BX228">
        <v>81.599999999999994</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1</v>
      </c>
      <c r="FS228">
        <v>0</v>
      </c>
      <c r="FT228">
        <v>0</v>
      </c>
      <c r="FU228">
        <v>0</v>
      </c>
      <c r="FV228">
        <v>0</v>
      </c>
      <c r="FW228">
        <v>0</v>
      </c>
      <c r="FX228">
        <v>0</v>
      </c>
      <c r="FY228">
        <v>2.094364706787748</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0.2848</v>
      </c>
      <c r="GV228">
        <v>0</v>
      </c>
      <c r="GW228">
        <v>0</v>
      </c>
      <c r="GX228">
        <v>0</v>
      </c>
      <c r="GY228">
        <v>0</v>
      </c>
      <c r="GZ228">
        <v>0</v>
      </c>
      <c r="HA228">
        <v>0</v>
      </c>
      <c r="HB228">
        <v>0</v>
      </c>
      <c r="HC228">
        <v>0</v>
      </c>
      <c r="HD228">
        <v>0</v>
      </c>
      <c r="HE228">
        <v>0</v>
      </c>
      <c r="HF228">
        <v>0</v>
      </c>
      <c r="HG228">
        <v>0</v>
      </c>
      <c r="HH228">
        <v>0</v>
      </c>
      <c r="HI228">
        <v>1.4999999999999999E-2</v>
      </c>
      <c r="HJ228">
        <v>0</v>
      </c>
      <c r="HK228">
        <v>0</v>
      </c>
      <c r="HL228">
        <v>0</v>
      </c>
      <c r="HM228">
        <v>0</v>
      </c>
      <c r="HN228">
        <v>0</v>
      </c>
      <c r="HO228">
        <v>81.599999999999994</v>
      </c>
      <c r="HP228">
        <v>0</v>
      </c>
      <c r="HQ228">
        <v>0</v>
      </c>
      <c r="HR228">
        <v>0</v>
      </c>
      <c r="HS228">
        <v>0</v>
      </c>
      <c r="HT228">
        <v>0</v>
      </c>
      <c r="HU228">
        <v>0</v>
      </c>
      <c r="HV228">
        <v>0</v>
      </c>
      <c r="HW228">
        <v>0</v>
      </c>
      <c r="HX228">
        <v>0</v>
      </c>
      <c r="HY228">
        <v>0</v>
      </c>
      <c r="HZ228">
        <v>0</v>
      </c>
      <c r="IA228">
        <v>0</v>
      </c>
      <c r="IB228">
        <v>0</v>
      </c>
      <c r="IC228">
        <v>0</v>
      </c>
      <c r="ID228">
        <v>0</v>
      </c>
      <c r="IE228">
        <v>0</v>
      </c>
      <c r="IF228">
        <v>0</v>
      </c>
      <c r="IG228">
        <v>0</v>
      </c>
      <c r="IH228">
        <v>0</v>
      </c>
      <c r="II228">
        <v>0</v>
      </c>
      <c r="IJ228">
        <v>0</v>
      </c>
      <c r="IK228">
        <v>0</v>
      </c>
      <c r="IL228">
        <v>0</v>
      </c>
      <c r="IM228">
        <v>0</v>
      </c>
      <c r="IN228">
        <v>0</v>
      </c>
      <c r="IO228">
        <v>0</v>
      </c>
      <c r="IP228">
        <v>0</v>
      </c>
      <c r="IQ228">
        <v>0</v>
      </c>
      <c r="IR228">
        <v>0</v>
      </c>
      <c r="IS228">
        <v>0</v>
      </c>
      <c r="IT228">
        <v>0</v>
      </c>
      <c r="IU228">
        <v>0</v>
      </c>
      <c r="IV228">
        <v>0</v>
      </c>
      <c r="IW228">
        <v>0</v>
      </c>
      <c r="IX228">
        <v>0</v>
      </c>
      <c r="IY228">
        <v>0</v>
      </c>
      <c r="IZ228">
        <v>0</v>
      </c>
      <c r="JA228">
        <v>0</v>
      </c>
      <c r="JB228">
        <v>0</v>
      </c>
      <c r="JC228">
        <v>0</v>
      </c>
      <c r="JD228">
        <v>0</v>
      </c>
      <c r="JE228">
        <v>0</v>
      </c>
      <c r="JF228">
        <v>0</v>
      </c>
      <c r="JG228">
        <v>0</v>
      </c>
      <c r="JH228">
        <v>0</v>
      </c>
      <c r="JI228">
        <v>0</v>
      </c>
      <c r="JJ228">
        <v>0</v>
      </c>
      <c r="JK228">
        <v>0</v>
      </c>
      <c r="JL228">
        <v>0</v>
      </c>
      <c r="JM228">
        <v>0</v>
      </c>
      <c r="JN228">
        <v>0</v>
      </c>
      <c r="JO228">
        <v>0</v>
      </c>
      <c r="JP228">
        <v>0</v>
      </c>
      <c r="JQ228">
        <v>0</v>
      </c>
      <c r="JR228">
        <v>0</v>
      </c>
      <c r="JS228">
        <v>0</v>
      </c>
      <c r="JT228">
        <v>0</v>
      </c>
      <c r="JU228">
        <v>0</v>
      </c>
      <c r="JV228">
        <v>0</v>
      </c>
      <c r="JW228">
        <v>0</v>
      </c>
      <c r="JX228">
        <v>0</v>
      </c>
      <c r="JY228">
        <v>0</v>
      </c>
      <c r="JZ228">
        <v>0</v>
      </c>
      <c r="KA228">
        <v>0</v>
      </c>
      <c r="KB228">
        <v>0</v>
      </c>
      <c r="KC228">
        <v>0</v>
      </c>
      <c r="KD228">
        <v>0</v>
      </c>
      <c r="KE228">
        <v>0</v>
      </c>
      <c r="KF228">
        <v>0</v>
      </c>
      <c r="KG228">
        <v>0</v>
      </c>
      <c r="KH228">
        <v>0</v>
      </c>
      <c r="KI228">
        <v>0</v>
      </c>
      <c r="KJ228">
        <v>0</v>
      </c>
      <c r="KK228">
        <v>0</v>
      </c>
      <c r="KL228">
        <v>0</v>
      </c>
      <c r="KM228">
        <v>0</v>
      </c>
      <c r="KN228">
        <v>0</v>
      </c>
      <c r="KO228">
        <v>0</v>
      </c>
      <c r="KP228">
        <v>0</v>
      </c>
      <c r="KQ228">
        <v>0</v>
      </c>
      <c r="KR228">
        <v>0</v>
      </c>
      <c r="KS228">
        <v>0</v>
      </c>
      <c r="KT228">
        <v>0</v>
      </c>
      <c r="KU228">
        <v>0</v>
      </c>
      <c r="KV228">
        <v>0</v>
      </c>
      <c r="KW228">
        <v>0</v>
      </c>
      <c r="KX228">
        <v>0</v>
      </c>
      <c r="KY228">
        <v>0</v>
      </c>
      <c r="KZ228">
        <v>0</v>
      </c>
      <c r="LA228">
        <v>0</v>
      </c>
      <c r="LB228">
        <v>0</v>
      </c>
      <c r="LC228">
        <v>0</v>
      </c>
      <c r="LD228">
        <v>0</v>
      </c>
      <c r="LE228">
        <v>0</v>
      </c>
      <c r="LF228">
        <v>0</v>
      </c>
      <c r="LG228">
        <v>0</v>
      </c>
      <c r="LH228">
        <v>0</v>
      </c>
      <c r="LI228">
        <v>0.94</v>
      </c>
      <c r="LJ228">
        <v>0.99545454545454548</v>
      </c>
      <c r="LK228">
        <v>0</v>
      </c>
      <c r="LL228">
        <v>0</v>
      </c>
      <c r="LM228">
        <v>1</v>
      </c>
      <c r="LN228">
        <v>0.95</v>
      </c>
      <c r="LO228">
        <v>0</v>
      </c>
      <c r="LP228">
        <v>1</v>
      </c>
      <c r="LQ228">
        <v>0.78</v>
      </c>
      <c r="LR228">
        <v>0</v>
      </c>
      <c r="LS228">
        <v>7.7375854630000004E-2</v>
      </c>
      <c r="LT228">
        <v>0</v>
      </c>
    </row>
    <row r="229" spans="1:332" ht="15" customHeight="1">
      <c r="A229" t="str">
        <v>CDM AMS II.G</v>
      </c>
      <c r="B229" t="str">
        <v>AMS-II.G. ver. 3</v>
      </c>
      <c r="C229">
        <v>5341</v>
      </c>
      <c r="D229" t="str">
        <v>PoA 5341 CPA8</v>
      </c>
      <c r="E229" t="str">
        <v>MR3</v>
      </c>
      <c r="F229" t="str">
        <v>Domestic (2020)</v>
      </c>
      <c r="G229">
        <v>33772</v>
      </c>
      <c r="H229" t="str">
        <v>charcoal</v>
      </c>
      <c r="I229">
        <v>33772</v>
      </c>
      <c r="J229">
        <v>2.4784969910465287</v>
      </c>
      <c r="K229">
        <v>0</v>
      </c>
      <c r="L229" t="str">
        <v>cdm_imp_charcoal</v>
      </c>
      <c r="M229">
        <v>1</v>
      </c>
      <c r="N229" t="str">
        <v>Sub-Saharan Africa</v>
      </c>
      <c r="O229" t="str">
        <v>Kenya</v>
      </c>
      <c r="P229" t="str">
        <v>Kenya tot</v>
      </c>
      <c r="Q229">
        <v>3.7</v>
      </c>
      <c r="R229">
        <v>0.92</v>
      </c>
      <c r="S229">
        <v>0</v>
      </c>
      <c r="T229">
        <v>0.3</v>
      </c>
      <c r="U229">
        <v>13626</v>
      </c>
      <c r="V229">
        <v>0</v>
      </c>
      <c r="W229">
        <v>275</v>
      </c>
      <c r="X229">
        <v>0</v>
      </c>
      <c r="Y229">
        <v>3747150</v>
      </c>
      <c r="Z229">
        <v>0</v>
      </c>
      <c r="AA229">
        <v>1</v>
      </c>
      <c r="AB229">
        <v>0</v>
      </c>
      <c r="AC229">
        <v>0</v>
      </c>
      <c r="AD229">
        <v>0</v>
      </c>
      <c r="AE229">
        <v>0</v>
      </c>
      <c r="AF229">
        <v>0</v>
      </c>
      <c r="AG229">
        <v>0</v>
      </c>
      <c r="AH229">
        <v>0</v>
      </c>
      <c r="AI229">
        <v>0</v>
      </c>
      <c r="AJ229">
        <v>0</v>
      </c>
      <c r="AK229">
        <v>0</v>
      </c>
      <c r="AL229">
        <v>0</v>
      </c>
      <c r="AM229">
        <v>0</v>
      </c>
      <c r="AN229">
        <v>0</v>
      </c>
      <c r="AO229">
        <v>15.632876712328768</v>
      </c>
      <c r="AP229">
        <v>0</v>
      </c>
      <c r="AQ229">
        <v>0</v>
      </c>
      <c r="AR229">
        <v>0</v>
      </c>
      <c r="AS229">
        <v>0</v>
      </c>
      <c r="AT229">
        <v>0</v>
      </c>
      <c r="AU229">
        <v>0</v>
      </c>
      <c r="AV229">
        <v>0</v>
      </c>
      <c r="AW229">
        <v>0</v>
      </c>
      <c r="AX229">
        <v>0</v>
      </c>
      <c r="AY229">
        <v>0</v>
      </c>
      <c r="AZ229">
        <v>0</v>
      </c>
      <c r="BA229">
        <v>0</v>
      </c>
      <c r="BB229">
        <v>0</v>
      </c>
      <c r="BC229">
        <v>0</v>
      </c>
      <c r="BD229">
        <v>0</v>
      </c>
      <c r="BE229">
        <v>0.12889999999999999</v>
      </c>
      <c r="BF229">
        <v>0</v>
      </c>
      <c r="BG229">
        <v>0</v>
      </c>
      <c r="BH229">
        <v>0</v>
      </c>
      <c r="BI229">
        <v>0</v>
      </c>
      <c r="BJ229">
        <v>0</v>
      </c>
      <c r="BK229">
        <v>0</v>
      </c>
      <c r="BL229">
        <v>0</v>
      </c>
      <c r="BM229">
        <v>0</v>
      </c>
      <c r="BN229">
        <v>0</v>
      </c>
      <c r="BO229">
        <v>0</v>
      </c>
      <c r="BP229">
        <v>0</v>
      </c>
      <c r="BQ229">
        <v>0</v>
      </c>
      <c r="BR229">
        <v>0</v>
      </c>
      <c r="BS229">
        <v>1.4999999999999999E-2</v>
      </c>
      <c r="BT229">
        <v>0</v>
      </c>
      <c r="BU229">
        <v>0</v>
      </c>
      <c r="BV229">
        <v>0</v>
      </c>
      <c r="BW229">
        <v>0</v>
      </c>
      <c r="BX229">
        <v>0</v>
      </c>
      <c r="BY229">
        <v>81.599999999999994</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1</v>
      </c>
      <c r="FT229">
        <v>0</v>
      </c>
      <c r="FU229">
        <v>0</v>
      </c>
      <c r="FV229">
        <v>0</v>
      </c>
      <c r="FW229">
        <v>0</v>
      </c>
      <c r="FX229">
        <v>0</v>
      </c>
      <c r="FY229">
        <v>0</v>
      </c>
      <c r="FZ229">
        <v>6.0097757477458336</v>
      </c>
      <c r="GA229">
        <v>0</v>
      </c>
      <c r="GB229">
        <v>0</v>
      </c>
      <c r="GC229">
        <v>0</v>
      </c>
      <c r="GD229">
        <v>0</v>
      </c>
      <c r="GE229">
        <v>0</v>
      </c>
      <c r="GF229">
        <v>0</v>
      </c>
      <c r="GG229">
        <v>0</v>
      </c>
      <c r="GH229">
        <v>0</v>
      </c>
      <c r="GI229">
        <v>0</v>
      </c>
      <c r="GJ229">
        <v>0</v>
      </c>
      <c r="GK229">
        <v>0</v>
      </c>
      <c r="GL229">
        <v>0</v>
      </c>
      <c r="GM229">
        <v>0</v>
      </c>
      <c r="GN229">
        <v>0</v>
      </c>
      <c r="GO229">
        <v>0</v>
      </c>
      <c r="GP229">
        <v>0</v>
      </c>
      <c r="GQ229">
        <v>0</v>
      </c>
      <c r="GR229">
        <v>0</v>
      </c>
      <c r="GS229">
        <v>0</v>
      </c>
      <c r="GT229">
        <v>0</v>
      </c>
      <c r="GU229">
        <v>0</v>
      </c>
      <c r="GV229">
        <v>0.33529999999999999</v>
      </c>
      <c r="GW229">
        <v>0</v>
      </c>
      <c r="GX229">
        <v>0</v>
      </c>
      <c r="GY229">
        <v>0</v>
      </c>
      <c r="GZ229">
        <v>0</v>
      </c>
      <c r="HA229">
        <v>0</v>
      </c>
      <c r="HB229">
        <v>0</v>
      </c>
      <c r="HC229">
        <v>0</v>
      </c>
      <c r="HD229">
        <v>0</v>
      </c>
      <c r="HE229">
        <v>0</v>
      </c>
      <c r="HF229">
        <v>0</v>
      </c>
      <c r="HG229">
        <v>0</v>
      </c>
      <c r="HH229">
        <v>0</v>
      </c>
      <c r="HI229">
        <v>0</v>
      </c>
      <c r="HJ229">
        <v>1.4999999999999999E-2</v>
      </c>
      <c r="HK229">
        <v>0</v>
      </c>
      <c r="HL229">
        <v>0</v>
      </c>
      <c r="HM229">
        <v>0</v>
      </c>
      <c r="HN229">
        <v>0</v>
      </c>
      <c r="HO229">
        <v>0</v>
      </c>
      <c r="HP229">
        <v>81.599999999999994</v>
      </c>
      <c r="HQ229">
        <v>0</v>
      </c>
      <c r="HR229">
        <v>0</v>
      </c>
      <c r="HS229">
        <v>0</v>
      </c>
      <c r="HT229">
        <v>0</v>
      </c>
      <c r="HU229">
        <v>0</v>
      </c>
      <c r="HV229">
        <v>0</v>
      </c>
      <c r="HW229">
        <v>0</v>
      </c>
      <c r="HX229">
        <v>0</v>
      </c>
      <c r="HY229">
        <v>0</v>
      </c>
      <c r="HZ229">
        <v>0</v>
      </c>
      <c r="IA229">
        <v>0</v>
      </c>
      <c r="IB229">
        <v>0</v>
      </c>
      <c r="IC229">
        <v>0</v>
      </c>
      <c r="ID229">
        <v>0</v>
      </c>
      <c r="IE229">
        <v>0</v>
      </c>
      <c r="IF229">
        <v>0</v>
      </c>
      <c r="IG229">
        <v>0</v>
      </c>
      <c r="IH229">
        <v>0</v>
      </c>
      <c r="II229">
        <v>0</v>
      </c>
      <c r="IJ229">
        <v>0</v>
      </c>
      <c r="IK229">
        <v>0</v>
      </c>
      <c r="IL229">
        <v>0</v>
      </c>
      <c r="IM229">
        <v>0</v>
      </c>
      <c r="IN229">
        <v>0</v>
      </c>
      <c r="IO229">
        <v>0</v>
      </c>
      <c r="IP229">
        <v>0</v>
      </c>
      <c r="IQ229">
        <v>0</v>
      </c>
      <c r="IR229">
        <v>0</v>
      </c>
      <c r="IS229">
        <v>0</v>
      </c>
      <c r="IT229">
        <v>0</v>
      </c>
      <c r="IU229">
        <v>0</v>
      </c>
      <c r="IV229">
        <v>0</v>
      </c>
      <c r="IW229">
        <v>0</v>
      </c>
      <c r="IX229">
        <v>0</v>
      </c>
      <c r="IY229">
        <v>0</v>
      </c>
      <c r="IZ229">
        <v>0</v>
      </c>
      <c r="JA229">
        <v>0</v>
      </c>
      <c r="JB229">
        <v>0</v>
      </c>
      <c r="JC229">
        <v>0</v>
      </c>
      <c r="JD229">
        <v>0</v>
      </c>
      <c r="JE229">
        <v>0</v>
      </c>
      <c r="JF229">
        <v>0</v>
      </c>
      <c r="JG229">
        <v>0</v>
      </c>
      <c r="JH229">
        <v>0</v>
      </c>
      <c r="JI229">
        <v>0</v>
      </c>
      <c r="JJ229">
        <v>0</v>
      </c>
      <c r="JK229">
        <v>0</v>
      </c>
      <c r="JL229">
        <v>0</v>
      </c>
      <c r="JM229">
        <v>0</v>
      </c>
      <c r="JN229">
        <v>0</v>
      </c>
      <c r="JO229">
        <v>0</v>
      </c>
      <c r="JP229">
        <v>0</v>
      </c>
      <c r="JQ229">
        <v>0</v>
      </c>
      <c r="JR229">
        <v>0</v>
      </c>
      <c r="JS229">
        <v>0</v>
      </c>
      <c r="JT229">
        <v>0</v>
      </c>
      <c r="JU229">
        <v>0</v>
      </c>
      <c r="JV229">
        <v>0</v>
      </c>
      <c r="JW229">
        <v>0</v>
      </c>
      <c r="JX229">
        <v>0</v>
      </c>
      <c r="JY229">
        <v>0</v>
      </c>
      <c r="JZ229">
        <v>0</v>
      </c>
      <c r="KA229">
        <v>0</v>
      </c>
      <c r="KB229">
        <v>0</v>
      </c>
      <c r="KC229">
        <v>0</v>
      </c>
      <c r="KD229">
        <v>0</v>
      </c>
      <c r="KE229">
        <v>0</v>
      </c>
      <c r="KF229">
        <v>0</v>
      </c>
      <c r="KG229">
        <v>0</v>
      </c>
      <c r="KH229">
        <v>0</v>
      </c>
      <c r="KI229">
        <v>0</v>
      </c>
      <c r="KJ229">
        <v>0</v>
      </c>
      <c r="KK229">
        <v>0</v>
      </c>
      <c r="KL229">
        <v>0</v>
      </c>
      <c r="KM229">
        <v>0</v>
      </c>
      <c r="KN229">
        <v>0</v>
      </c>
      <c r="KO229">
        <v>0</v>
      </c>
      <c r="KP229">
        <v>0</v>
      </c>
      <c r="KQ229">
        <v>0</v>
      </c>
      <c r="KR229">
        <v>0</v>
      </c>
      <c r="KS229">
        <v>0</v>
      </c>
      <c r="KT229">
        <v>0</v>
      </c>
      <c r="KU229">
        <v>0</v>
      </c>
      <c r="KV229">
        <v>0</v>
      </c>
      <c r="KW229">
        <v>0</v>
      </c>
      <c r="KX229">
        <v>0</v>
      </c>
      <c r="KY229">
        <v>0</v>
      </c>
      <c r="KZ229">
        <v>0</v>
      </c>
      <c r="LA229">
        <v>0</v>
      </c>
      <c r="LB229">
        <v>0</v>
      </c>
      <c r="LC229">
        <v>0</v>
      </c>
      <c r="LD229">
        <v>0</v>
      </c>
      <c r="LE229">
        <v>0</v>
      </c>
      <c r="LF229">
        <v>0</v>
      </c>
      <c r="LG229">
        <v>0</v>
      </c>
      <c r="LH229">
        <v>0</v>
      </c>
      <c r="LI229">
        <v>0.95499999999999996</v>
      </c>
      <c r="LJ229">
        <v>0.98218181818181827</v>
      </c>
      <c r="LK229">
        <v>0</v>
      </c>
      <c r="LL229">
        <v>0</v>
      </c>
      <c r="LM229">
        <v>1</v>
      </c>
      <c r="LN229">
        <v>0.95</v>
      </c>
      <c r="LO229">
        <v>0</v>
      </c>
      <c r="LP229">
        <v>1</v>
      </c>
      <c r="LQ229">
        <v>0.78</v>
      </c>
      <c r="LR229">
        <v>0</v>
      </c>
      <c r="LS229">
        <v>7.215419008E-2</v>
      </c>
      <c r="LT229">
        <v>0</v>
      </c>
    </row>
    <row r="230" spans="1:332" ht="15" customHeight="1">
      <c r="A230" t="str">
        <v>CDM AMS II.G</v>
      </c>
      <c r="B230" t="str">
        <v>AMS-II.G. ver. 3</v>
      </c>
      <c r="C230">
        <v>5342</v>
      </c>
      <c r="D230" t="str">
        <v>PoA 5342 CPA12</v>
      </c>
      <c r="E230" t="str">
        <v>MR3</v>
      </c>
      <c r="F230" t="str">
        <v>Domestic (2020)</v>
      </c>
      <c r="G230">
        <v>1045</v>
      </c>
      <c r="H230" t="str">
        <v>firewood</v>
      </c>
      <c r="I230">
        <v>1045</v>
      </c>
      <c r="J230">
        <v>2.4302325581395348</v>
      </c>
      <c r="K230">
        <v>0</v>
      </c>
      <c r="L230" t="str">
        <v>cdm_imp_firewood</v>
      </c>
      <c r="M230">
        <v>1</v>
      </c>
      <c r="N230" t="str">
        <v>Sub-Saharan Africa</v>
      </c>
      <c r="O230" t="str">
        <v>Nigeria</v>
      </c>
      <c r="P230" t="str">
        <v>Nigeria tot</v>
      </c>
      <c r="Q230">
        <v>4.7</v>
      </c>
      <c r="R230">
        <v>0.93</v>
      </c>
      <c r="S230">
        <v>0</v>
      </c>
      <c r="T230">
        <v>0.39</v>
      </c>
      <c r="U230">
        <v>430</v>
      </c>
      <c r="V230">
        <v>0</v>
      </c>
      <c r="W230">
        <v>275</v>
      </c>
      <c r="X230">
        <v>0</v>
      </c>
      <c r="Y230">
        <v>118250</v>
      </c>
      <c r="Z230">
        <v>1</v>
      </c>
      <c r="AA230">
        <v>0</v>
      </c>
      <c r="AB230">
        <v>0</v>
      </c>
      <c r="AC230">
        <v>0</v>
      </c>
      <c r="AD230">
        <v>0</v>
      </c>
      <c r="AE230">
        <v>0</v>
      </c>
      <c r="AF230">
        <v>0</v>
      </c>
      <c r="AG230">
        <v>0</v>
      </c>
      <c r="AH230">
        <v>0</v>
      </c>
      <c r="AI230">
        <v>0</v>
      </c>
      <c r="AJ230">
        <v>0</v>
      </c>
      <c r="AK230">
        <v>0</v>
      </c>
      <c r="AL230">
        <v>0</v>
      </c>
      <c r="AM230">
        <v>0</v>
      </c>
      <c r="AN230">
        <v>13.726027397260275</v>
      </c>
      <c r="AO230">
        <v>0</v>
      </c>
      <c r="AP230">
        <v>0</v>
      </c>
      <c r="AQ230">
        <v>0</v>
      </c>
      <c r="AR230">
        <v>0</v>
      </c>
      <c r="AS230">
        <v>0</v>
      </c>
      <c r="AT230">
        <v>0</v>
      </c>
      <c r="AU230">
        <v>0</v>
      </c>
      <c r="AV230">
        <v>0</v>
      </c>
      <c r="AW230">
        <v>0</v>
      </c>
      <c r="AX230">
        <v>0</v>
      </c>
      <c r="AY230">
        <v>0</v>
      </c>
      <c r="AZ230">
        <v>0</v>
      </c>
      <c r="BA230">
        <v>0</v>
      </c>
      <c r="BB230">
        <v>0</v>
      </c>
      <c r="BC230">
        <v>0</v>
      </c>
      <c r="BD230">
        <v>0.106</v>
      </c>
      <c r="BE230">
        <v>0</v>
      </c>
      <c r="BF230">
        <v>0</v>
      </c>
      <c r="BG230">
        <v>0</v>
      </c>
      <c r="BH230">
        <v>0</v>
      </c>
      <c r="BI230">
        <v>0</v>
      </c>
      <c r="BJ230">
        <v>0</v>
      </c>
      <c r="BK230">
        <v>0</v>
      </c>
      <c r="BL230">
        <v>0</v>
      </c>
      <c r="BM230">
        <v>0</v>
      </c>
      <c r="BN230">
        <v>0</v>
      </c>
      <c r="BO230">
        <v>0</v>
      </c>
      <c r="BP230">
        <v>0</v>
      </c>
      <c r="BQ230">
        <v>0</v>
      </c>
      <c r="BR230">
        <v>1.4999999999999999E-2</v>
      </c>
      <c r="BS230">
        <v>0</v>
      </c>
      <c r="BT230">
        <v>0</v>
      </c>
      <c r="BU230">
        <v>0</v>
      </c>
      <c r="BV230">
        <v>0</v>
      </c>
      <c r="BW230">
        <v>0</v>
      </c>
      <c r="BX230">
        <v>81.599999999999994</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1</v>
      </c>
      <c r="FS230">
        <v>0</v>
      </c>
      <c r="FT230">
        <v>0</v>
      </c>
      <c r="FU230">
        <v>0</v>
      </c>
      <c r="FV230">
        <v>0</v>
      </c>
      <c r="FW230">
        <v>0</v>
      </c>
      <c r="FX230">
        <v>0</v>
      </c>
      <c r="FY230">
        <v>5.0890482829996122</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0.28589999999999999</v>
      </c>
      <c r="GV230">
        <v>0</v>
      </c>
      <c r="GW230">
        <v>0</v>
      </c>
      <c r="GX230">
        <v>0</v>
      </c>
      <c r="GY230">
        <v>0</v>
      </c>
      <c r="GZ230">
        <v>0</v>
      </c>
      <c r="HA230">
        <v>0</v>
      </c>
      <c r="HB230">
        <v>0</v>
      </c>
      <c r="HC230">
        <v>0</v>
      </c>
      <c r="HD230">
        <v>0</v>
      </c>
      <c r="HE230">
        <v>0</v>
      </c>
      <c r="HF230">
        <v>0</v>
      </c>
      <c r="HG230">
        <v>0</v>
      </c>
      <c r="HH230">
        <v>0</v>
      </c>
      <c r="HI230">
        <v>1.4999999999999999E-2</v>
      </c>
      <c r="HJ230">
        <v>0</v>
      </c>
      <c r="HK230">
        <v>0</v>
      </c>
      <c r="HL230">
        <v>0</v>
      </c>
      <c r="HM230">
        <v>0</v>
      </c>
      <c r="HN230">
        <v>0</v>
      </c>
      <c r="HO230">
        <v>81.599999999999994</v>
      </c>
      <c r="HP230">
        <v>0</v>
      </c>
      <c r="HQ230">
        <v>0</v>
      </c>
      <c r="HR230">
        <v>0</v>
      </c>
      <c r="HS230">
        <v>0</v>
      </c>
      <c r="HT230">
        <v>0</v>
      </c>
      <c r="HU230">
        <v>0</v>
      </c>
      <c r="HV230">
        <v>0</v>
      </c>
      <c r="HW230">
        <v>0</v>
      </c>
      <c r="HX230">
        <v>0</v>
      </c>
      <c r="HY230">
        <v>0</v>
      </c>
      <c r="HZ230">
        <v>0</v>
      </c>
      <c r="IA230">
        <v>0</v>
      </c>
      <c r="IB230">
        <v>0</v>
      </c>
      <c r="IC230">
        <v>0</v>
      </c>
      <c r="ID230">
        <v>0</v>
      </c>
      <c r="IE230">
        <v>0</v>
      </c>
      <c r="IF230">
        <v>0</v>
      </c>
      <c r="IG230">
        <v>0</v>
      </c>
      <c r="IH230">
        <v>0</v>
      </c>
      <c r="II230">
        <v>0</v>
      </c>
      <c r="IJ230">
        <v>0</v>
      </c>
      <c r="IK230">
        <v>0</v>
      </c>
      <c r="IL230">
        <v>0</v>
      </c>
      <c r="IM230">
        <v>0</v>
      </c>
      <c r="IN230">
        <v>0</v>
      </c>
      <c r="IO230">
        <v>0</v>
      </c>
      <c r="IP230">
        <v>0</v>
      </c>
      <c r="IQ230">
        <v>0</v>
      </c>
      <c r="IR230">
        <v>0</v>
      </c>
      <c r="IS230">
        <v>0</v>
      </c>
      <c r="IT230">
        <v>0</v>
      </c>
      <c r="IU230">
        <v>0</v>
      </c>
      <c r="IV230">
        <v>0</v>
      </c>
      <c r="IW230">
        <v>0</v>
      </c>
      <c r="IX230">
        <v>0</v>
      </c>
      <c r="IY230">
        <v>0</v>
      </c>
      <c r="IZ230">
        <v>0</v>
      </c>
      <c r="JA230">
        <v>0</v>
      </c>
      <c r="JB230">
        <v>0</v>
      </c>
      <c r="JC230">
        <v>0</v>
      </c>
      <c r="JD230">
        <v>0</v>
      </c>
      <c r="JE230">
        <v>0</v>
      </c>
      <c r="JF230">
        <v>0</v>
      </c>
      <c r="JG230">
        <v>0</v>
      </c>
      <c r="JH230">
        <v>0</v>
      </c>
      <c r="JI230">
        <v>0</v>
      </c>
      <c r="JJ230">
        <v>0</v>
      </c>
      <c r="JK230">
        <v>0</v>
      </c>
      <c r="JL230">
        <v>0</v>
      </c>
      <c r="JM230">
        <v>0</v>
      </c>
      <c r="JN230">
        <v>0</v>
      </c>
      <c r="JO230">
        <v>0</v>
      </c>
      <c r="JP230">
        <v>0</v>
      </c>
      <c r="JQ230">
        <v>0</v>
      </c>
      <c r="JR230">
        <v>0</v>
      </c>
      <c r="JS230">
        <v>0</v>
      </c>
      <c r="JT230">
        <v>0</v>
      </c>
      <c r="JU230">
        <v>0</v>
      </c>
      <c r="JV230">
        <v>0</v>
      </c>
      <c r="JW230">
        <v>0</v>
      </c>
      <c r="JX230">
        <v>0</v>
      </c>
      <c r="JY230">
        <v>0</v>
      </c>
      <c r="JZ230">
        <v>0</v>
      </c>
      <c r="KA230">
        <v>0</v>
      </c>
      <c r="KB230">
        <v>0</v>
      </c>
      <c r="KC230">
        <v>0</v>
      </c>
      <c r="KD230">
        <v>0</v>
      </c>
      <c r="KE230">
        <v>0</v>
      </c>
      <c r="KF230">
        <v>0</v>
      </c>
      <c r="KG230">
        <v>0</v>
      </c>
      <c r="KH230">
        <v>0</v>
      </c>
      <c r="KI230">
        <v>0</v>
      </c>
      <c r="KJ230">
        <v>0</v>
      </c>
      <c r="KK230">
        <v>0</v>
      </c>
      <c r="KL230">
        <v>0</v>
      </c>
      <c r="KM230">
        <v>0</v>
      </c>
      <c r="KN230">
        <v>0</v>
      </c>
      <c r="KO230">
        <v>0</v>
      </c>
      <c r="KP230">
        <v>0</v>
      </c>
      <c r="KQ230">
        <v>0</v>
      </c>
      <c r="KR230">
        <v>0</v>
      </c>
      <c r="KS230">
        <v>0</v>
      </c>
      <c r="KT230">
        <v>0</v>
      </c>
      <c r="KU230">
        <v>0</v>
      </c>
      <c r="KV230">
        <v>0</v>
      </c>
      <c r="KW230">
        <v>0</v>
      </c>
      <c r="KX230">
        <v>0</v>
      </c>
      <c r="KY230">
        <v>0</v>
      </c>
      <c r="KZ230">
        <v>0</v>
      </c>
      <c r="LA230">
        <v>0</v>
      </c>
      <c r="LB230">
        <v>0</v>
      </c>
      <c r="LC230">
        <v>0</v>
      </c>
      <c r="LD230">
        <v>0</v>
      </c>
      <c r="LE230">
        <v>0</v>
      </c>
      <c r="LF230">
        <v>0</v>
      </c>
      <c r="LG230">
        <v>0</v>
      </c>
      <c r="LH230">
        <v>0</v>
      </c>
      <c r="LI230">
        <v>0.98199999999999998</v>
      </c>
      <c r="LJ230">
        <v>0.99545454545454548</v>
      </c>
      <c r="LK230">
        <v>0</v>
      </c>
      <c r="LL230">
        <v>0</v>
      </c>
      <c r="LM230">
        <v>1</v>
      </c>
      <c r="LN230">
        <v>0.95</v>
      </c>
      <c r="LO230">
        <v>0</v>
      </c>
      <c r="LP230">
        <v>1</v>
      </c>
      <c r="LQ230">
        <v>0.78</v>
      </c>
      <c r="LR230">
        <v>0</v>
      </c>
      <c r="LS230">
        <v>3.3000000000000002E-2</v>
      </c>
      <c r="LT230">
        <v>0</v>
      </c>
    </row>
    <row r="231" spans="1:332" ht="15" customHeight="1">
      <c r="A231" t="str">
        <v>CDM AMS II.G</v>
      </c>
      <c r="B231" t="str">
        <v>AMS-II.G. ver. 3</v>
      </c>
      <c r="C231">
        <v>5342</v>
      </c>
      <c r="D231" t="str">
        <v>PoA 5342 CPA12</v>
      </c>
      <c r="E231" t="str">
        <v>MR3</v>
      </c>
      <c r="F231" t="str">
        <v>Domestic (2020)</v>
      </c>
      <c r="G231">
        <v>21281</v>
      </c>
      <c r="H231" t="str">
        <v>charcoal</v>
      </c>
      <c r="I231">
        <v>21281</v>
      </c>
      <c r="J231">
        <v>2.3857623318385652</v>
      </c>
      <c r="K231">
        <v>0</v>
      </c>
      <c r="L231" t="str">
        <v>cdm_imp_charcoal</v>
      </c>
      <c r="M231">
        <v>1</v>
      </c>
      <c r="N231" t="str">
        <v>Sub-Saharan Africa</v>
      </c>
      <c r="O231" t="str">
        <v>Nigeria</v>
      </c>
      <c r="P231" t="str">
        <v>Nigeria tot</v>
      </c>
      <c r="Q231">
        <v>4.7</v>
      </c>
      <c r="R231">
        <v>0.93</v>
      </c>
      <c r="S231">
        <v>0</v>
      </c>
      <c r="T231">
        <v>0.39</v>
      </c>
      <c r="U231">
        <v>8920</v>
      </c>
      <c r="V231">
        <v>0</v>
      </c>
      <c r="W231">
        <v>275</v>
      </c>
      <c r="X231">
        <v>0</v>
      </c>
      <c r="Y231">
        <v>2453000</v>
      </c>
      <c r="Z231">
        <v>0</v>
      </c>
      <c r="AA231">
        <v>1</v>
      </c>
      <c r="AB231">
        <v>0</v>
      </c>
      <c r="AC231">
        <v>0</v>
      </c>
      <c r="AD231">
        <v>0</v>
      </c>
      <c r="AE231">
        <v>0</v>
      </c>
      <c r="AF231">
        <v>0</v>
      </c>
      <c r="AG231">
        <v>0</v>
      </c>
      <c r="AH231">
        <v>0</v>
      </c>
      <c r="AI231">
        <v>0</v>
      </c>
      <c r="AJ231">
        <v>0</v>
      </c>
      <c r="AK231">
        <v>0</v>
      </c>
      <c r="AL231">
        <v>0</v>
      </c>
      <c r="AM231">
        <v>0</v>
      </c>
      <c r="AN231">
        <v>0</v>
      </c>
      <c r="AO231">
        <v>15.123287671232877</v>
      </c>
      <c r="AP231">
        <v>0</v>
      </c>
      <c r="AQ231">
        <v>0</v>
      </c>
      <c r="AR231">
        <v>0</v>
      </c>
      <c r="AS231">
        <v>0</v>
      </c>
      <c r="AT231">
        <v>0</v>
      </c>
      <c r="AU231">
        <v>0</v>
      </c>
      <c r="AV231">
        <v>0</v>
      </c>
      <c r="AW231">
        <v>0</v>
      </c>
      <c r="AX231">
        <v>0</v>
      </c>
      <c r="AY231">
        <v>0</v>
      </c>
      <c r="AZ231">
        <v>0</v>
      </c>
      <c r="BA231">
        <v>0</v>
      </c>
      <c r="BB231">
        <v>0</v>
      </c>
      <c r="BC231">
        <v>0</v>
      </c>
      <c r="BD231">
        <v>0</v>
      </c>
      <c r="BE231">
        <v>0.106</v>
      </c>
      <c r="BF231">
        <v>0</v>
      </c>
      <c r="BG231">
        <v>0</v>
      </c>
      <c r="BH231">
        <v>0</v>
      </c>
      <c r="BI231">
        <v>0</v>
      </c>
      <c r="BJ231">
        <v>0</v>
      </c>
      <c r="BK231">
        <v>0</v>
      </c>
      <c r="BL231">
        <v>0</v>
      </c>
      <c r="BM231">
        <v>0</v>
      </c>
      <c r="BN231">
        <v>0</v>
      </c>
      <c r="BO231">
        <v>0</v>
      </c>
      <c r="BP231">
        <v>0</v>
      </c>
      <c r="BQ231">
        <v>0</v>
      </c>
      <c r="BR231">
        <v>0</v>
      </c>
      <c r="BS231">
        <v>1.4999999999999999E-2</v>
      </c>
      <c r="BT231">
        <v>0</v>
      </c>
      <c r="BU231">
        <v>0</v>
      </c>
      <c r="BV231">
        <v>0</v>
      </c>
      <c r="BW231">
        <v>0</v>
      </c>
      <c r="BX231">
        <v>0</v>
      </c>
      <c r="BY231">
        <v>81.599999999999994</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1</v>
      </c>
      <c r="FT231">
        <v>0</v>
      </c>
      <c r="FU231">
        <v>0</v>
      </c>
      <c r="FV231">
        <v>0</v>
      </c>
      <c r="FW231">
        <v>0</v>
      </c>
      <c r="FX231">
        <v>0</v>
      </c>
      <c r="FY231">
        <v>0</v>
      </c>
      <c r="FZ231">
        <v>4.6873347752944001</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0.34200000000000003</v>
      </c>
      <c r="GW231">
        <v>0</v>
      </c>
      <c r="GX231">
        <v>0</v>
      </c>
      <c r="GY231">
        <v>0</v>
      </c>
      <c r="GZ231">
        <v>0</v>
      </c>
      <c r="HA231">
        <v>0</v>
      </c>
      <c r="HB231">
        <v>0</v>
      </c>
      <c r="HC231">
        <v>0</v>
      </c>
      <c r="HD231">
        <v>0</v>
      </c>
      <c r="HE231">
        <v>0</v>
      </c>
      <c r="HF231">
        <v>0</v>
      </c>
      <c r="HG231">
        <v>0</v>
      </c>
      <c r="HH231">
        <v>0</v>
      </c>
      <c r="HI231">
        <v>0</v>
      </c>
      <c r="HJ231">
        <v>1.4999999999999999E-2</v>
      </c>
      <c r="HK231">
        <v>0</v>
      </c>
      <c r="HL231">
        <v>0</v>
      </c>
      <c r="HM231">
        <v>0</v>
      </c>
      <c r="HN231">
        <v>0</v>
      </c>
      <c r="HO231">
        <v>0</v>
      </c>
      <c r="HP231">
        <v>81.599999999999994</v>
      </c>
      <c r="HQ231">
        <v>0</v>
      </c>
      <c r="HR231">
        <v>0</v>
      </c>
      <c r="HS231">
        <v>0</v>
      </c>
      <c r="HT231">
        <v>0</v>
      </c>
      <c r="HU231">
        <v>0</v>
      </c>
      <c r="HV231">
        <v>0</v>
      </c>
      <c r="HW231">
        <v>0</v>
      </c>
      <c r="HX231">
        <v>0</v>
      </c>
      <c r="HY231">
        <v>0</v>
      </c>
      <c r="HZ231">
        <v>0</v>
      </c>
      <c r="IA231">
        <v>0</v>
      </c>
      <c r="IB231">
        <v>0</v>
      </c>
      <c r="IC231">
        <v>0</v>
      </c>
      <c r="ID231">
        <v>0</v>
      </c>
      <c r="IE231">
        <v>0</v>
      </c>
      <c r="IF231">
        <v>0</v>
      </c>
      <c r="IG231">
        <v>0</v>
      </c>
      <c r="IH231">
        <v>0</v>
      </c>
      <c r="II231">
        <v>0</v>
      </c>
      <c r="IJ231">
        <v>0</v>
      </c>
      <c r="IK231">
        <v>0</v>
      </c>
      <c r="IL231">
        <v>0</v>
      </c>
      <c r="IM231">
        <v>0</v>
      </c>
      <c r="IN231">
        <v>0</v>
      </c>
      <c r="IO231">
        <v>0</v>
      </c>
      <c r="IP231">
        <v>0</v>
      </c>
      <c r="IQ231">
        <v>0</v>
      </c>
      <c r="IR231">
        <v>0</v>
      </c>
      <c r="IS231">
        <v>0</v>
      </c>
      <c r="IT231">
        <v>0</v>
      </c>
      <c r="IU231">
        <v>0</v>
      </c>
      <c r="IV231">
        <v>0</v>
      </c>
      <c r="IW231">
        <v>0</v>
      </c>
      <c r="IX231">
        <v>0</v>
      </c>
      <c r="IY231">
        <v>0</v>
      </c>
      <c r="IZ231">
        <v>0</v>
      </c>
      <c r="JA231">
        <v>0</v>
      </c>
      <c r="JB231">
        <v>0</v>
      </c>
      <c r="JC231">
        <v>0</v>
      </c>
      <c r="JD231">
        <v>0</v>
      </c>
      <c r="JE231">
        <v>0</v>
      </c>
      <c r="JF231">
        <v>0</v>
      </c>
      <c r="JG231">
        <v>0</v>
      </c>
      <c r="JH231">
        <v>0</v>
      </c>
      <c r="JI231">
        <v>0</v>
      </c>
      <c r="JJ231">
        <v>0</v>
      </c>
      <c r="JK231">
        <v>0</v>
      </c>
      <c r="JL231">
        <v>0</v>
      </c>
      <c r="JM231">
        <v>0</v>
      </c>
      <c r="JN231">
        <v>0</v>
      </c>
      <c r="JO231">
        <v>0</v>
      </c>
      <c r="JP231">
        <v>0</v>
      </c>
      <c r="JQ231">
        <v>0</v>
      </c>
      <c r="JR231">
        <v>0</v>
      </c>
      <c r="JS231">
        <v>0</v>
      </c>
      <c r="JT231">
        <v>0</v>
      </c>
      <c r="JU231">
        <v>0</v>
      </c>
      <c r="JV231">
        <v>0</v>
      </c>
      <c r="JW231">
        <v>0</v>
      </c>
      <c r="JX231">
        <v>0</v>
      </c>
      <c r="JY231">
        <v>0</v>
      </c>
      <c r="JZ231">
        <v>0</v>
      </c>
      <c r="KA231">
        <v>0</v>
      </c>
      <c r="KB231">
        <v>0</v>
      </c>
      <c r="KC231">
        <v>0</v>
      </c>
      <c r="KD231">
        <v>0</v>
      </c>
      <c r="KE231">
        <v>0</v>
      </c>
      <c r="KF231">
        <v>0</v>
      </c>
      <c r="KG231">
        <v>0</v>
      </c>
      <c r="KH231">
        <v>0</v>
      </c>
      <c r="KI231">
        <v>0</v>
      </c>
      <c r="KJ231">
        <v>0</v>
      </c>
      <c r="KK231">
        <v>0</v>
      </c>
      <c r="KL231">
        <v>0</v>
      </c>
      <c r="KM231">
        <v>0</v>
      </c>
      <c r="KN231">
        <v>0</v>
      </c>
      <c r="KO231">
        <v>0</v>
      </c>
      <c r="KP231">
        <v>0</v>
      </c>
      <c r="KQ231">
        <v>0</v>
      </c>
      <c r="KR231">
        <v>0</v>
      </c>
      <c r="KS231">
        <v>0</v>
      </c>
      <c r="KT231">
        <v>0</v>
      </c>
      <c r="KU231">
        <v>0</v>
      </c>
      <c r="KV231">
        <v>0</v>
      </c>
      <c r="KW231">
        <v>0</v>
      </c>
      <c r="KX231">
        <v>0</v>
      </c>
      <c r="KY231">
        <v>0</v>
      </c>
      <c r="KZ231">
        <v>0</v>
      </c>
      <c r="LA231">
        <v>0</v>
      </c>
      <c r="LB231">
        <v>0</v>
      </c>
      <c r="LC231">
        <v>0</v>
      </c>
      <c r="LD231">
        <v>0</v>
      </c>
      <c r="LE231">
        <v>0</v>
      </c>
      <c r="LF231">
        <v>0</v>
      </c>
      <c r="LG231">
        <v>0</v>
      </c>
      <c r="LH231">
        <v>0</v>
      </c>
      <c r="LI231">
        <v>0.95199999999999996</v>
      </c>
      <c r="LJ231">
        <v>0.80963636363636371</v>
      </c>
      <c r="LK231">
        <v>0</v>
      </c>
      <c r="LL231">
        <v>0</v>
      </c>
      <c r="LM231">
        <v>1</v>
      </c>
      <c r="LN231">
        <v>0.95</v>
      </c>
      <c r="LO231">
        <v>0</v>
      </c>
      <c r="LP231">
        <v>1</v>
      </c>
      <c r="LQ231">
        <v>0.78</v>
      </c>
      <c r="LR231">
        <v>0</v>
      </c>
      <c r="LS231">
        <v>0</v>
      </c>
      <c r="LT231">
        <v>0</v>
      </c>
    </row>
    <row r="232" spans="1:332" ht="15" customHeight="1">
      <c r="A232" t="str">
        <v>CDM AMS II.G</v>
      </c>
      <c r="B232" t="str">
        <v>AMS-II.G. ver. 3</v>
      </c>
      <c r="C232">
        <v>5342</v>
      </c>
      <c r="D232" t="str">
        <v>PoA 5342 CPA11</v>
      </c>
      <c r="E232" t="str">
        <v>MR3</v>
      </c>
      <c r="F232" t="str">
        <v>Domestic (2020)</v>
      </c>
      <c r="G232">
        <v>1819</v>
      </c>
      <c r="H232" t="str">
        <v>firewood</v>
      </c>
      <c r="I232">
        <v>1819</v>
      </c>
      <c r="J232">
        <v>2.4318181818181817</v>
      </c>
      <c r="K232">
        <v>0</v>
      </c>
      <c r="L232" t="str">
        <v>cdm_imp_firewood</v>
      </c>
      <c r="M232">
        <v>1</v>
      </c>
      <c r="N232" t="str">
        <v>Sub-Saharan Africa</v>
      </c>
      <c r="O232" t="str">
        <v>Nigeria</v>
      </c>
      <c r="P232" t="str">
        <v>Nigeria tot</v>
      </c>
      <c r="Q232">
        <v>4.7</v>
      </c>
      <c r="R232">
        <v>0.93</v>
      </c>
      <c r="S232">
        <v>0</v>
      </c>
      <c r="T232">
        <v>0.39</v>
      </c>
      <c r="U232">
        <v>748</v>
      </c>
      <c r="V232">
        <v>0</v>
      </c>
      <c r="W232">
        <v>275</v>
      </c>
      <c r="X232">
        <v>0</v>
      </c>
      <c r="Y232">
        <v>205700</v>
      </c>
      <c r="Z232">
        <v>1</v>
      </c>
      <c r="AA232">
        <v>0</v>
      </c>
      <c r="AB232">
        <v>0</v>
      </c>
      <c r="AC232">
        <v>0</v>
      </c>
      <c r="AD232">
        <v>0</v>
      </c>
      <c r="AE232">
        <v>0</v>
      </c>
      <c r="AF232">
        <v>0</v>
      </c>
      <c r="AG232">
        <v>0</v>
      </c>
      <c r="AH232">
        <v>0</v>
      </c>
      <c r="AI232">
        <v>0</v>
      </c>
      <c r="AJ232">
        <v>0</v>
      </c>
      <c r="AK232">
        <v>0</v>
      </c>
      <c r="AL232">
        <v>0</v>
      </c>
      <c r="AM232">
        <v>0</v>
      </c>
      <c r="AN232">
        <v>13.726027397260275</v>
      </c>
      <c r="AO232">
        <v>0</v>
      </c>
      <c r="AP232">
        <v>0</v>
      </c>
      <c r="AQ232">
        <v>0</v>
      </c>
      <c r="AR232">
        <v>0</v>
      </c>
      <c r="AS232">
        <v>0</v>
      </c>
      <c r="AT232">
        <v>0</v>
      </c>
      <c r="AU232">
        <v>0</v>
      </c>
      <c r="AV232">
        <v>0</v>
      </c>
      <c r="AW232">
        <v>0</v>
      </c>
      <c r="AX232">
        <v>0</v>
      </c>
      <c r="AY232">
        <v>0</v>
      </c>
      <c r="AZ232">
        <v>0</v>
      </c>
      <c r="BA232">
        <v>0</v>
      </c>
      <c r="BB232">
        <v>0</v>
      </c>
      <c r="BC232">
        <v>0</v>
      </c>
      <c r="BD232">
        <v>0.106</v>
      </c>
      <c r="BE232">
        <v>0</v>
      </c>
      <c r="BF232">
        <v>0</v>
      </c>
      <c r="BG232">
        <v>0</v>
      </c>
      <c r="BH232">
        <v>0</v>
      </c>
      <c r="BI232">
        <v>0</v>
      </c>
      <c r="BJ232">
        <v>0</v>
      </c>
      <c r="BK232">
        <v>0</v>
      </c>
      <c r="BL232">
        <v>0</v>
      </c>
      <c r="BM232">
        <v>0</v>
      </c>
      <c r="BN232">
        <v>0</v>
      </c>
      <c r="BO232">
        <v>0</v>
      </c>
      <c r="BP232">
        <v>0</v>
      </c>
      <c r="BQ232">
        <v>0</v>
      </c>
      <c r="BR232">
        <v>1.4999999999999999E-2</v>
      </c>
      <c r="BS232">
        <v>0</v>
      </c>
      <c r="BT232">
        <v>0</v>
      </c>
      <c r="BU232">
        <v>0</v>
      </c>
      <c r="BV232">
        <v>0</v>
      </c>
      <c r="BW232">
        <v>0</v>
      </c>
      <c r="BX232">
        <v>81.599999999999994</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1</v>
      </c>
      <c r="FS232">
        <v>0</v>
      </c>
      <c r="FT232">
        <v>0</v>
      </c>
      <c r="FU232">
        <v>0</v>
      </c>
      <c r="FV232">
        <v>0</v>
      </c>
      <c r="FW232">
        <v>0</v>
      </c>
      <c r="FX232">
        <v>0</v>
      </c>
      <c r="FY232">
        <v>5.0890482829996122</v>
      </c>
      <c r="FZ232">
        <v>0</v>
      </c>
      <c r="GA232">
        <v>0</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0</v>
      </c>
      <c r="GU232">
        <v>0.28589999999999999</v>
      </c>
      <c r="GV232">
        <v>0</v>
      </c>
      <c r="GW232">
        <v>0</v>
      </c>
      <c r="GX232">
        <v>0</v>
      </c>
      <c r="GY232">
        <v>0</v>
      </c>
      <c r="GZ232">
        <v>0</v>
      </c>
      <c r="HA232">
        <v>0</v>
      </c>
      <c r="HB232">
        <v>0</v>
      </c>
      <c r="HC232">
        <v>0</v>
      </c>
      <c r="HD232">
        <v>0</v>
      </c>
      <c r="HE232">
        <v>0</v>
      </c>
      <c r="HF232">
        <v>0</v>
      </c>
      <c r="HG232">
        <v>0</v>
      </c>
      <c r="HH232">
        <v>0</v>
      </c>
      <c r="HI232">
        <v>1.4999999999999999E-2</v>
      </c>
      <c r="HJ232">
        <v>0</v>
      </c>
      <c r="HK232">
        <v>0</v>
      </c>
      <c r="HL232">
        <v>0</v>
      </c>
      <c r="HM232">
        <v>0</v>
      </c>
      <c r="HN232">
        <v>0</v>
      </c>
      <c r="HO232">
        <v>81.599999999999994</v>
      </c>
      <c r="HP232">
        <v>0</v>
      </c>
      <c r="HQ232">
        <v>0</v>
      </c>
      <c r="HR232">
        <v>0</v>
      </c>
      <c r="HS232">
        <v>0</v>
      </c>
      <c r="HT232">
        <v>0</v>
      </c>
      <c r="HU232">
        <v>0</v>
      </c>
      <c r="HV232">
        <v>0</v>
      </c>
      <c r="HW232">
        <v>0</v>
      </c>
      <c r="HX232">
        <v>0</v>
      </c>
      <c r="HY232">
        <v>0</v>
      </c>
      <c r="HZ232">
        <v>0</v>
      </c>
      <c r="IA232">
        <v>0</v>
      </c>
      <c r="IB232">
        <v>0</v>
      </c>
      <c r="IC232">
        <v>0</v>
      </c>
      <c r="ID232">
        <v>0</v>
      </c>
      <c r="IE232">
        <v>0</v>
      </c>
      <c r="IF232">
        <v>0</v>
      </c>
      <c r="IG232">
        <v>0</v>
      </c>
      <c r="IH232">
        <v>0</v>
      </c>
      <c r="II232">
        <v>0</v>
      </c>
      <c r="IJ232">
        <v>0</v>
      </c>
      <c r="IK232">
        <v>0</v>
      </c>
      <c r="IL232">
        <v>0</v>
      </c>
      <c r="IM232">
        <v>0</v>
      </c>
      <c r="IN232">
        <v>0</v>
      </c>
      <c r="IO232">
        <v>0</v>
      </c>
      <c r="IP232">
        <v>0</v>
      </c>
      <c r="IQ232">
        <v>0</v>
      </c>
      <c r="IR232">
        <v>0</v>
      </c>
      <c r="IS232">
        <v>0</v>
      </c>
      <c r="IT232">
        <v>0</v>
      </c>
      <c r="IU232">
        <v>0</v>
      </c>
      <c r="IV232">
        <v>0</v>
      </c>
      <c r="IW232">
        <v>0</v>
      </c>
      <c r="IX232">
        <v>0</v>
      </c>
      <c r="IY232">
        <v>0</v>
      </c>
      <c r="IZ232">
        <v>0</v>
      </c>
      <c r="JA232">
        <v>0</v>
      </c>
      <c r="JB232">
        <v>0</v>
      </c>
      <c r="JC232">
        <v>0</v>
      </c>
      <c r="JD232">
        <v>0</v>
      </c>
      <c r="JE232">
        <v>0</v>
      </c>
      <c r="JF232">
        <v>0</v>
      </c>
      <c r="JG232">
        <v>0</v>
      </c>
      <c r="JH232">
        <v>0</v>
      </c>
      <c r="JI232">
        <v>0</v>
      </c>
      <c r="JJ232">
        <v>0</v>
      </c>
      <c r="JK232">
        <v>0</v>
      </c>
      <c r="JL232">
        <v>0</v>
      </c>
      <c r="JM232">
        <v>0</v>
      </c>
      <c r="JN232">
        <v>0</v>
      </c>
      <c r="JO232">
        <v>0</v>
      </c>
      <c r="JP232">
        <v>0</v>
      </c>
      <c r="JQ232">
        <v>0</v>
      </c>
      <c r="JR232">
        <v>0</v>
      </c>
      <c r="JS232">
        <v>0</v>
      </c>
      <c r="JT232">
        <v>0</v>
      </c>
      <c r="JU232">
        <v>0</v>
      </c>
      <c r="JV232">
        <v>0</v>
      </c>
      <c r="JW232">
        <v>0</v>
      </c>
      <c r="JX232">
        <v>0</v>
      </c>
      <c r="JY232">
        <v>0</v>
      </c>
      <c r="JZ232">
        <v>0</v>
      </c>
      <c r="KA232">
        <v>0</v>
      </c>
      <c r="KB232">
        <v>0</v>
      </c>
      <c r="KC232">
        <v>0</v>
      </c>
      <c r="KD232">
        <v>0</v>
      </c>
      <c r="KE232">
        <v>0</v>
      </c>
      <c r="KF232">
        <v>0</v>
      </c>
      <c r="KG232">
        <v>0</v>
      </c>
      <c r="KH232">
        <v>0</v>
      </c>
      <c r="KI232">
        <v>0</v>
      </c>
      <c r="KJ232">
        <v>0</v>
      </c>
      <c r="KK232">
        <v>0</v>
      </c>
      <c r="KL232">
        <v>0</v>
      </c>
      <c r="KM232">
        <v>0</v>
      </c>
      <c r="KN232">
        <v>0</v>
      </c>
      <c r="KO232">
        <v>0</v>
      </c>
      <c r="KP232">
        <v>0</v>
      </c>
      <c r="KQ232">
        <v>0</v>
      </c>
      <c r="KR232">
        <v>0</v>
      </c>
      <c r="KS232">
        <v>0</v>
      </c>
      <c r="KT232">
        <v>0</v>
      </c>
      <c r="KU232">
        <v>0</v>
      </c>
      <c r="KV232">
        <v>0</v>
      </c>
      <c r="KW232">
        <v>0</v>
      </c>
      <c r="KX232">
        <v>0</v>
      </c>
      <c r="KY232">
        <v>0</v>
      </c>
      <c r="KZ232">
        <v>0</v>
      </c>
      <c r="LA232">
        <v>0</v>
      </c>
      <c r="LB232">
        <v>0</v>
      </c>
      <c r="LC232">
        <v>0</v>
      </c>
      <c r="LD232">
        <v>0</v>
      </c>
      <c r="LE232">
        <v>0</v>
      </c>
      <c r="LF232">
        <v>0</v>
      </c>
      <c r="LG232">
        <v>0</v>
      </c>
      <c r="LH232">
        <v>0</v>
      </c>
      <c r="LI232">
        <v>0.98199999999999998</v>
      </c>
      <c r="LJ232">
        <v>0.99545454545454548</v>
      </c>
      <c r="LK232">
        <v>0</v>
      </c>
      <c r="LL232">
        <v>0</v>
      </c>
      <c r="LM232">
        <v>1</v>
      </c>
      <c r="LN232">
        <v>0.95</v>
      </c>
      <c r="LO232">
        <v>0</v>
      </c>
      <c r="LP232">
        <v>1</v>
      </c>
      <c r="LQ232">
        <v>0.78</v>
      </c>
      <c r="LR232">
        <v>0</v>
      </c>
      <c r="LS232">
        <v>3.333333333333334E-2</v>
      </c>
      <c r="LT232">
        <v>0</v>
      </c>
    </row>
    <row r="233" spans="1:332" ht="15" customHeight="1">
      <c r="A233" t="str">
        <v>CDM AMS II.G</v>
      </c>
      <c r="B233" t="str">
        <v>AMS-II.G. ver. 3</v>
      </c>
      <c r="C233">
        <v>5342</v>
      </c>
      <c r="D233" t="str">
        <v>PoA 5342 CPA11</v>
      </c>
      <c r="E233" t="str">
        <v>MR3</v>
      </c>
      <c r="F233" t="str">
        <v>Domestic (2020)</v>
      </c>
      <c r="G233">
        <v>22267</v>
      </c>
      <c r="H233" t="str">
        <v>charcoal</v>
      </c>
      <c r="I233">
        <v>22267</v>
      </c>
      <c r="J233">
        <v>2.2833264971287939</v>
      </c>
      <c r="K233">
        <v>0</v>
      </c>
      <c r="L233" t="str">
        <v>cdm_imp_charcoal</v>
      </c>
      <c r="M233">
        <v>1</v>
      </c>
      <c r="N233" t="str">
        <v>Sub-Saharan Africa</v>
      </c>
      <c r="O233" t="str">
        <v>Nigeria</v>
      </c>
      <c r="P233" t="str">
        <v>Nigeria tot</v>
      </c>
      <c r="Q233">
        <v>4.7</v>
      </c>
      <c r="R233">
        <v>0.93</v>
      </c>
      <c r="S233">
        <v>0</v>
      </c>
      <c r="T233">
        <v>0.39</v>
      </c>
      <c r="U233">
        <v>9752</v>
      </c>
      <c r="V233">
        <v>0</v>
      </c>
      <c r="W233">
        <v>275</v>
      </c>
      <c r="X233">
        <v>0</v>
      </c>
      <c r="Y233">
        <v>2681800</v>
      </c>
      <c r="Z233">
        <v>0</v>
      </c>
      <c r="AA233">
        <v>1</v>
      </c>
      <c r="AB233">
        <v>0</v>
      </c>
      <c r="AC233">
        <v>0</v>
      </c>
      <c r="AD233">
        <v>0</v>
      </c>
      <c r="AE233">
        <v>0</v>
      </c>
      <c r="AF233">
        <v>0</v>
      </c>
      <c r="AG233">
        <v>0</v>
      </c>
      <c r="AH233">
        <v>0</v>
      </c>
      <c r="AI233">
        <v>0</v>
      </c>
      <c r="AJ233">
        <v>0</v>
      </c>
      <c r="AK233">
        <v>0</v>
      </c>
      <c r="AL233">
        <v>0</v>
      </c>
      <c r="AM233">
        <v>0</v>
      </c>
      <c r="AN233">
        <v>0</v>
      </c>
      <c r="AO233">
        <v>15.123287671232877</v>
      </c>
      <c r="AP233">
        <v>0</v>
      </c>
      <c r="AQ233">
        <v>0</v>
      </c>
      <c r="AR233">
        <v>0</v>
      </c>
      <c r="AS233">
        <v>0</v>
      </c>
      <c r="AT233">
        <v>0</v>
      </c>
      <c r="AU233">
        <v>0</v>
      </c>
      <c r="AV233">
        <v>0</v>
      </c>
      <c r="AW233">
        <v>0</v>
      </c>
      <c r="AX233">
        <v>0</v>
      </c>
      <c r="AY233">
        <v>0</v>
      </c>
      <c r="AZ233">
        <v>0</v>
      </c>
      <c r="BA233">
        <v>0</v>
      </c>
      <c r="BB233">
        <v>0</v>
      </c>
      <c r="BC233">
        <v>0</v>
      </c>
      <c r="BD233">
        <v>0</v>
      </c>
      <c r="BE233">
        <v>0.106</v>
      </c>
      <c r="BF233">
        <v>0</v>
      </c>
      <c r="BG233">
        <v>0</v>
      </c>
      <c r="BH233">
        <v>0</v>
      </c>
      <c r="BI233">
        <v>0</v>
      </c>
      <c r="BJ233">
        <v>0</v>
      </c>
      <c r="BK233">
        <v>0</v>
      </c>
      <c r="BL233">
        <v>0</v>
      </c>
      <c r="BM233">
        <v>0</v>
      </c>
      <c r="BN233">
        <v>0</v>
      </c>
      <c r="BO233">
        <v>0</v>
      </c>
      <c r="BP233">
        <v>0</v>
      </c>
      <c r="BQ233">
        <v>0</v>
      </c>
      <c r="BR233">
        <v>0</v>
      </c>
      <c r="BS233">
        <v>1.4999999999999999E-2</v>
      </c>
      <c r="BT233">
        <v>0</v>
      </c>
      <c r="BU233">
        <v>0</v>
      </c>
      <c r="BV233">
        <v>0</v>
      </c>
      <c r="BW233">
        <v>0</v>
      </c>
      <c r="BX233">
        <v>0</v>
      </c>
      <c r="BY233">
        <v>81.599999999999994</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1</v>
      </c>
      <c r="FT233">
        <v>0</v>
      </c>
      <c r="FU233">
        <v>0</v>
      </c>
      <c r="FV233">
        <v>0</v>
      </c>
      <c r="FW233">
        <v>0</v>
      </c>
      <c r="FX233">
        <v>0</v>
      </c>
      <c r="FY233">
        <v>0</v>
      </c>
      <c r="FZ233">
        <v>4.6331459339615177</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0.34599999999999997</v>
      </c>
      <c r="GW233">
        <v>0</v>
      </c>
      <c r="GX233">
        <v>0</v>
      </c>
      <c r="GY233">
        <v>0</v>
      </c>
      <c r="GZ233">
        <v>0</v>
      </c>
      <c r="HA233">
        <v>0</v>
      </c>
      <c r="HB233">
        <v>0</v>
      </c>
      <c r="HC233">
        <v>0</v>
      </c>
      <c r="HD233">
        <v>0</v>
      </c>
      <c r="HE233">
        <v>0</v>
      </c>
      <c r="HF233">
        <v>0</v>
      </c>
      <c r="HG233">
        <v>0</v>
      </c>
      <c r="HH233">
        <v>0</v>
      </c>
      <c r="HI233">
        <v>0</v>
      </c>
      <c r="HJ233">
        <v>1.4999999999999999E-2</v>
      </c>
      <c r="HK233">
        <v>0</v>
      </c>
      <c r="HL233">
        <v>0</v>
      </c>
      <c r="HM233">
        <v>0</v>
      </c>
      <c r="HN233">
        <v>0</v>
      </c>
      <c r="HO233">
        <v>0</v>
      </c>
      <c r="HP233">
        <v>81.599999999999994</v>
      </c>
      <c r="HQ233">
        <v>0</v>
      </c>
      <c r="HR233">
        <v>0</v>
      </c>
      <c r="HS233">
        <v>0</v>
      </c>
      <c r="HT233">
        <v>0</v>
      </c>
      <c r="HU233">
        <v>0</v>
      </c>
      <c r="HV233">
        <v>0</v>
      </c>
      <c r="HW233">
        <v>0</v>
      </c>
      <c r="HX233">
        <v>0</v>
      </c>
      <c r="HY233">
        <v>0</v>
      </c>
      <c r="HZ233">
        <v>0</v>
      </c>
      <c r="IA233">
        <v>0</v>
      </c>
      <c r="IB233">
        <v>0</v>
      </c>
      <c r="IC233">
        <v>0</v>
      </c>
      <c r="ID233">
        <v>0</v>
      </c>
      <c r="IE233">
        <v>0</v>
      </c>
      <c r="IF233">
        <v>0</v>
      </c>
      <c r="IG233">
        <v>0</v>
      </c>
      <c r="IH233">
        <v>0</v>
      </c>
      <c r="II233">
        <v>0</v>
      </c>
      <c r="IJ233">
        <v>0</v>
      </c>
      <c r="IK233">
        <v>0</v>
      </c>
      <c r="IL233">
        <v>0</v>
      </c>
      <c r="IM233">
        <v>0</v>
      </c>
      <c r="IN233">
        <v>0</v>
      </c>
      <c r="IO233">
        <v>0</v>
      </c>
      <c r="IP233">
        <v>0</v>
      </c>
      <c r="IQ233">
        <v>0</v>
      </c>
      <c r="IR233">
        <v>0</v>
      </c>
      <c r="IS233">
        <v>0</v>
      </c>
      <c r="IT233">
        <v>0</v>
      </c>
      <c r="IU233">
        <v>0</v>
      </c>
      <c r="IV233">
        <v>0</v>
      </c>
      <c r="IW233">
        <v>0</v>
      </c>
      <c r="IX233">
        <v>0</v>
      </c>
      <c r="IY233">
        <v>0</v>
      </c>
      <c r="IZ233">
        <v>0</v>
      </c>
      <c r="JA233">
        <v>0</v>
      </c>
      <c r="JB233">
        <v>0</v>
      </c>
      <c r="JC233">
        <v>0</v>
      </c>
      <c r="JD233">
        <v>0</v>
      </c>
      <c r="JE233">
        <v>0</v>
      </c>
      <c r="JF233">
        <v>0</v>
      </c>
      <c r="JG233">
        <v>0</v>
      </c>
      <c r="JH233">
        <v>0</v>
      </c>
      <c r="JI233">
        <v>0</v>
      </c>
      <c r="JJ233">
        <v>0</v>
      </c>
      <c r="JK233">
        <v>0</v>
      </c>
      <c r="JL233">
        <v>0</v>
      </c>
      <c r="JM233">
        <v>0</v>
      </c>
      <c r="JN233">
        <v>0</v>
      </c>
      <c r="JO233">
        <v>0</v>
      </c>
      <c r="JP233">
        <v>0</v>
      </c>
      <c r="JQ233">
        <v>0</v>
      </c>
      <c r="JR233">
        <v>0</v>
      </c>
      <c r="JS233">
        <v>0</v>
      </c>
      <c r="JT233">
        <v>0</v>
      </c>
      <c r="JU233">
        <v>0</v>
      </c>
      <c r="JV233">
        <v>0</v>
      </c>
      <c r="JW233">
        <v>0</v>
      </c>
      <c r="JX233">
        <v>0</v>
      </c>
      <c r="JY233">
        <v>0</v>
      </c>
      <c r="JZ233">
        <v>0</v>
      </c>
      <c r="KA233">
        <v>0</v>
      </c>
      <c r="KB233">
        <v>0</v>
      </c>
      <c r="KC233">
        <v>0</v>
      </c>
      <c r="KD233">
        <v>0</v>
      </c>
      <c r="KE233">
        <v>0</v>
      </c>
      <c r="KF233">
        <v>0</v>
      </c>
      <c r="KG233">
        <v>0</v>
      </c>
      <c r="KH233">
        <v>0</v>
      </c>
      <c r="KI233">
        <v>0</v>
      </c>
      <c r="KJ233">
        <v>0</v>
      </c>
      <c r="KK233">
        <v>0</v>
      </c>
      <c r="KL233">
        <v>0</v>
      </c>
      <c r="KM233">
        <v>0</v>
      </c>
      <c r="KN233">
        <v>0</v>
      </c>
      <c r="KO233">
        <v>0</v>
      </c>
      <c r="KP233">
        <v>0</v>
      </c>
      <c r="KQ233">
        <v>0</v>
      </c>
      <c r="KR233">
        <v>0</v>
      </c>
      <c r="KS233">
        <v>0</v>
      </c>
      <c r="KT233">
        <v>0</v>
      </c>
      <c r="KU233">
        <v>0</v>
      </c>
      <c r="KV233">
        <v>0</v>
      </c>
      <c r="KW233">
        <v>0</v>
      </c>
      <c r="KX233">
        <v>0</v>
      </c>
      <c r="KY233">
        <v>0</v>
      </c>
      <c r="KZ233">
        <v>0</v>
      </c>
      <c r="LA233">
        <v>0</v>
      </c>
      <c r="LB233">
        <v>0</v>
      </c>
      <c r="LC233">
        <v>0</v>
      </c>
      <c r="LD233">
        <v>0</v>
      </c>
      <c r="LE233">
        <v>0</v>
      </c>
      <c r="LF233">
        <v>0</v>
      </c>
      <c r="LG233">
        <v>0</v>
      </c>
      <c r="LH233">
        <v>0</v>
      </c>
      <c r="LI233">
        <v>0.95199999999999996</v>
      </c>
      <c r="LJ233">
        <v>0.76981818181818173</v>
      </c>
      <c r="LK233">
        <v>0</v>
      </c>
      <c r="LL233">
        <v>0</v>
      </c>
      <c r="LM233">
        <v>1</v>
      </c>
      <c r="LN233">
        <v>0.95</v>
      </c>
      <c r="LO233">
        <v>0</v>
      </c>
      <c r="LP233">
        <v>1</v>
      </c>
      <c r="LQ233">
        <v>0.78</v>
      </c>
      <c r="LR233">
        <v>0</v>
      </c>
      <c r="LS233">
        <v>0</v>
      </c>
      <c r="LT233">
        <v>0</v>
      </c>
    </row>
    <row r="234" spans="1:332" ht="15" customHeight="1">
      <c r="A234" t="str">
        <v>CDM AMS II.G</v>
      </c>
      <c r="B234" t="str">
        <v>AMS-II.G. ver. 3</v>
      </c>
      <c r="C234">
        <v>5342</v>
      </c>
      <c r="D234" t="str">
        <v>PoA 5342 CPA10</v>
      </c>
      <c r="E234" t="str">
        <v>MR3</v>
      </c>
      <c r="F234" t="str">
        <v>Domestic (2020)</v>
      </c>
      <c r="G234">
        <v>2346</v>
      </c>
      <c r="H234" t="str">
        <v>firewood</v>
      </c>
      <c r="I234">
        <v>2346</v>
      </c>
      <c r="J234">
        <v>2.3389830508474576</v>
      </c>
      <c r="K234">
        <v>0</v>
      </c>
      <c r="L234" t="str">
        <v>cdm_imp_firewood</v>
      </c>
      <c r="M234">
        <v>1</v>
      </c>
      <c r="N234" t="str">
        <v>Sub-Saharan Africa</v>
      </c>
      <c r="O234" t="str">
        <v>Nigeria</v>
      </c>
      <c r="P234" t="str">
        <v>Nigeria tot</v>
      </c>
      <c r="Q234">
        <v>4.7</v>
      </c>
      <c r="R234">
        <v>0.93</v>
      </c>
      <c r="S234">
        <v>0</v>
      </c>
      <c r="T234">
        <v>0.39</v>
      </c>
      <c r="U234">
        <v>1003</v>
      </c>
      <c r="V234">
        <v>0</v>
      </c>
      <c r="W234">
        <v>275</v>
      </c>
      <c r="X234">
        <v>0</v>
      </c>
      <c r="Y234">
        <v>275825</v>
      </c>
      <c r="Z234">
        <v>1</v>
      </c>
      <c r="AA234">
        <v>0</v>
      </c>
      <c r="AB234">
        <v>0</v>
      </c>
      <c r="AC234">
        <v>0</v>
      </c>
      <c r="AD234">
        <v>0</v>
      </c>
      <c r="AE234">
        <v>0</v>
      </c>
      <c r="AF234">
        <v>0</v>
      </c>
      <c r="AG234">
        <v>0</v>
      </c>
      <c r="AH234">
        <v>0</v>
      </c>
      <c r="AI234">
        <v>0</v>
      </c>
      <c r="AJ234">
        <v>0</v>
      </c>
      <c r="AK234">
        <v>0</v>
      </c>
      <c r="AL234">
        <v>0</v>
      </c>
      <c r="AM234">
        <v>0</v>
      </c>
      <c r="AN234">
        <v>13.726027397260275</v>
      </c>
      <c r="AO234">
        <v>0</v>
      </c>
      <c r="AP234">
        <v>0</v>
      </c>
      <c r="AQ234">
        <v>0</v>
      </c>
      <c r="AR234">
        <v>0</v>
      </c>
      <c r="AS234">
        <v>0</v>
      </c>
      <c r="AT234">
        <v>0</v>
      </c>
      <c r="AU234">
        <v>0</v>
      </c>
      <c r="AV234">
        <v>0</v>
      </c>
      <c r="AW234">
        <v>0</v>
      </c>
      <c r="AX234">
        <v>0</v>
      </c>
      <c r="AY234">
        <v>0</v>
      </c>
      <c r="AZ234">
        <v>0</v>
      </c>
      <c r="BA234">
        <v>0</v>
      </c>
      <c r="BB234">
        <v>0</v>
      </c>
      <c r="BC234">
        <v>0</v>
      </c>
      <c r="BD234">
        <v>0.106</v>
      </c>
      <c r="BE234">
        <v>0</v>
      </c>
      <c r="BF234">
        <v>0</v>
      </c>
      <c r="BG234">
        <v>0</v>
      </c>
      <c r="BH234">
        <v>0</v>
      </c>
      <c r="BI234">
        <v>0</v>
      </c>
      <c r="BJ234">
        <v>0</v>
      </c>
      <c r="BK234">
        <v>0</v>
      </c>
      <c r="BL234">
        <v>0</v>
      </c>
      <c r="BM234">
        <v>0</v>
      </c>
      <c r="BN234">
        <v>0</v>
      </c>
      <c r="BO234">
        <v>0</v>
      </c>
      <c r="BP234">
        <v>0</v>
      </c>
      <c r="BQ234">
        <v>0</v>
      </c>
      <c r="BR234">
        <v>1.4999999999999999E-2</v>
      </c>
      <c r="BS234">
        <v>0</v>
      </c>
      <c r="BT234">
        <v>0</v>
      </c>
      <c r="BU234">
        <v>0</v>
      </c>
      <c r="BV234">
        <v>0</v>
      </c>
      <c r="BW234">
        <v>0</v>
      </c>
      <c r="BX234">
        <v>81.599999999999994</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1</v>
      </c>
      <c r="FS234">
        <v>0</v>
      </c>
      <c r="FT234">
        <v>0</v>
      </c>
      <c r="FU234">
        <v>0</v>
      </c>
      <c r="FV234">
        <v>0</v>
      </c>
      <c r="FW234">
        <v>0</v>
      </c>
      <c r="FX234">
        <v>0</v>
      </c>
      <c r="FY234">
        <v>5.0890482829996122</v>
      </c>
      <c r="FZ234">
        <v>0</v>
      </c>
      <c r="GA234">
        <v>0</v>
      </c>
      <c r="GB234">
        <v>0</v>
      </c>
      <c r="GC234">
        <v>0</v>
      </c>
      <c r="GD234">
        <v>0</v>
      </c>
      <c r="GE234">
        <v>0</v>
      </c>
      <c r="GF234">
        <v>0</v>
      </c>
      <c r="GG234">
        <v>0</v>
      </c>
      <c r="GH234">
        <v>0</v>
      </c>
      <c r="GI234">
        <v>0</v>
      </c>
      <c r="GJ234">
        <v>0</v>
      </c>
      <c r="GK234">
        <v>0</v>
      </c>
      <c r="GL234">
        <v>0</v>
      </c>
      <c r="GM234">
        <v>0</v>
      </c>
      <c r="GN234">
        <v>0</v>
      </c>
      <c r="GO234">
        <v>0</v>
      </c>
      <c r="GP234">
        <v>0</v>
      </c>
      <c r="GQ234">
        <v>0</v>
      </c>
      <c r="GR234">
        <v>0</v>
      </c>
      <c r="GS234">
        <v>0</v>
      </c>
      <c r="GT234">
        <v>0</v>
      </c>
      <c r="GU234">
        <v>0.28589999999999999</v>
      </c>
      <c r="GV234">
        <v>0</v>
      </c>
      <c r="GW234">
        <v>0</v>
      </c>
      <c r="GX234">
        <v>0</v>
      </c>
      <c r="GY234">
        <v>0</v>
      </c>
      <c r="GZ234">
        <v>0</v>
      </c>
      <c r="HA234">
        <v>0</v>
      </c>
      <c r="HB234">
        <v>0</v>
      </c>
      <c r="HC234">
        <v>0</v>
      </c>
      <c r="HD234">
        <v>0</v>
      </c>
      <c r="HE234">
        <v>0</v>
      </c>
      <c r="HF234">
        <v>0</v>
      </c>
      <c r="HG234">
        <v>0</v>
      </c>
      <c r="HH234">
        <v>0</v>
      </c>
      <c r="HI234">
        <v>1.4999999999999999E-2</v>
      </c>
      <c r="HJ234">
        <v>0</v>
      </c>
      <c r="HK234">
        <v>0</v>
      </c>
      <c r="HL234">
        <v>0</v>
      </c>
      <c r="HM234">
        <v>0</v>
      </c>
      <c r="HN234">
        <v>0</v>
      </c>
      <c r="HO234">
        <v>81.599999999999994</v>
      </c>
      <c r="HP234">
        <v>0</v>
      </c>
      <c r="HQ234">
        <v>0</v>
      </c>
      <c r="HR234">
        <v>0</v>
      </c>
      <c r="HS234">
        <v>0</v>
      </c>
      <c r="HT234">
        <v>0</v>
      </c>
      <c r="HU234">
        <v>0</v>
      </c>
      <c r="HV234">
        <v>0</v>
      </c>
      <c r="HW234">
        <v>0</v>
      </c>
      <c r="HX234">
        <v>0</v>
      </c>
      <c r="HY234">
        <v>0</v>
      </c>
      <c r="HZ234">
        <v>0</v>
      </c>
      <c r="IA234">
        <v>0</v>
      </c>
      <c r="IB234">
        <v>0</v>
      </c>
      <c r="IC234">
        <v>0</v>
      </c>
      <c r="ID234">
        <v>0</v>
      </c>
      <c r="IE234">
        <v>0</v>
      </c>
      <c r="IF234">
        <v>0</v>
      </c>
      <c r="IG234">
        <v>0</v>
      </c>
      <c r="IH234">
        <v>0</v>
      </c>
      <c r="II234">
        <v>0</v>
      </c>
      <c r="IJ234">
        <v>0</v>
      </c>
      <c r="IK234">
        <v>0</v>
      </c>
      <c r="IL234">
        <v>0</v>
      </c>
      <c r="IM234">
        <v>0</v>
      </c>
      <c r="IN234">
        <v>0</v>
      </c>
      <c r="IO234">
        <v>0</v>
      </c>
      <c r="IP234">
        <v>0</v>
      </c>
      <c r="IQ234">
        <v>0</v>
      </c>
      <c r="IR234">
        <v>0</v>
      </c>
      <c r="IS234">
        <v>0</v>
      </c>
      <c r="IT234">
        <v>0</v>
      </c>
      <c r="IU234">
        <v>0</v>
      </c>
      <c r="IV234">
        <v>0</v>
      </c>
      <c r="IW234">
        <v>0</v>
      </c>
      <c r="IX234">
        <v>0</v>
      </c>
      <c r="IY234">
        <v>0</v>
      </c>
      <c r="IZ234">
        <v>0</v>
      </c>
      <c r="JA234">
        <v>0</v>
      </c>
      <c r="JB234">
        <v>0</v>
      </c>
      <c r="JC234">
        <v>0</v>
      </c>
      <c r="JD234">
        <v>0</v>
      </c>
      <c r="JE234">
        <v>0</v>
      </c>
      <c r="JF234">
        <v>0</v>
      </c>
      <c r="JG234">
        <v>0</v>
      </c>
      <c r="JH234">
        <v>0</v>
      </c>
      <c r="JI234">
        <v>0</v>
      </c>
      <c r="JJ234">
        <v>0</v>
      </c>
      <c r="JK234">
        <v>0</v>
      </c>
      <c r="JL234">
        <v>0</v>
      </c>
      <c r="JM234">
        <v>0</v>
      </c>
      <c r="JN234">
        <v>0</v>
      </c>
      <c r="JO234">
        <v>0</v>
      </c>
      <c r="JP234">
        <v>0</v>
      </c>
      <c r="JQ234">
        <v>0</v>
      </c>
      <c r="JR234">
        <v>0</v>
      </c>
      <c r="JS234">
        <v>0</v>
      </c>
      <c r="JT234">
        <v>0</v>
      </c>
      <c r="JU234">
        <v>0</v>
      </c>
      <c r="JV234">
        <v>0</v>
      </c>
      <c r="JW234">
        <v>0</v>
      </c>
      <c r="JX234">
        <v>0</v>
      </c>
      <c r="JY234">
        <v>0</v>
      </c>
      <c r="JZ234">
        <v>0</v>
      </c>
      <c r="KA234">
        <v>0</v>
      </c>
      <c r="KB234">
        <v>0</v>
      </c>
      <c r="KC234">
        <v>0</v>
      </c>
      <c r="KD234">
        <v>0</v>
      </c>
      <c r="KE234">
        <v>0</v>
      </c>
      <c r="KF234">
        <v>0</v>
      </c>
      <c r="KG234">
        <v>0</v>
      </c>
      <c r="KH234">
        <v>0</v>
      </c>
      <c r="KI234">
        <v>0</v>
      </c>
      <c r="KJ234">
        <v>0</v>
      </c>
      <c r="KK234">
        <v>0</v>
      </c>
      <c r="KL234">
        <v>0</v>
      </c>
      <c r="KM234">
        <v>0</v>
      </c>
      <c r="KN234">
        <v>0</v>
      </c>
      <c r="KO234">
        <v>0</v>
      </c>
      <c r="KP234">
        <v>0</v>
      </c>
      <c r="KQ234">
        <v>0</v>
      </c>
      <c r="KR234">
        <v>0</v>
      </c>
      <c r="KS234">
        <v>0</v>
      </c>
      <c r="KT234">
        <v>0</v>
      </c>
      <c r="KU234">
        <v>0</v>
      </c>
      <c r="KV234">
        <v>0</v>
      </c>
      <c r="KW234">
        <v>0</v>
      </c>
      <c r="KX234">
        <v>0</v>
      </c>
      <c r="KY234">
        <v>0</v>
      </c>
      <c r="KZ234">
        <v>0</v>
      </c>
      <c r="LA234">
        <v>0</v>
      </c>
      <c r="LB234">
        <v>0</v>
      </c>
      <c r="LC234">
        <v>0</v>
      </c>
      <c r="LD234">
        <v>0</v>
      </c>
      <c r="LE234">
        <v>0</v>
      </c>
      <c r="LF234">
        <v>0</v>
      </c>
      <c r="LG234">
        <v>0</v>
      </c>
      <c r="LH234">
        <v>0</v>
      </c>
      <c r="LI234">
        <v>0.98199999999999998</v>
      </c>
      <c r="LJ234">
        <v>0.95563636363636373</v>
      </c>
      <c r="LK234">
        <v>0</v>
      </c>
      <c r="LL234">
        <v>0</v>
      </c>
      <c r="LM234">
        <v>1</v>
      </c>
      <c r="LN234">
        <v>0.95</v>
      </c>
      <c r="LO234">
        <v>0</v>
      </c>
      <c r="LP234">
        <v>1</v>
      </c>
      <c r="LQ234">
        <v>0.78</v>
      </c>
      <c r="LR234">
        <v>0</v>
      </c>
      <c r="LS234">
        <v>3.333333333333334E-2</v>
      </c>
      <c r="LT234">
        <v>0</v>
      </c>
    </row>
    <row r="235" spans="1:332" ht="15" customHeight="1">
      <c r="A235" t="str">
        <v>CDM AMS II.G</v>
      </c>
      <c r="B235" t="str">
        <v>AMS-II.G. ver. 3</v>
      </c>
      <c r="C235">
        <v>5342</v>
      </c>
      <c r="D235" t="str">
        <v>PoA 5342 CPA10</v>
      </c>
      <c r="E235" t="str">
        <v>MR3</v>
      </c>
      <c r="F235" t="str">
        <v>Domestic (2020)</v>
      </c>
      <c r="G235">
        <v>23484</v>
      </c>
      <c r="H235" t="str">
        <v>charcoal</v>
      </c>
      <c r="I235">
        <v>23484</v>
      </c>
      <c r="J235">
        <v>2.4727808781720544</v>
      </c>
      <c r="K235">
        <v>0</v>
      </c>
      <c r="L235" t="str">
        <v>cdm_imp_charcoal</v>
      </c>
      <c r="M235">
        <v>1</v>
      </c>
      <c r="N235" t="str">
        <v>Sub-Saharan Africa</v>
      </c>
      <c r="O235" t="str">
        <v>Nigeria</v>
      </c>
      <c r="P235" t="str">
        <v>Nigeria tot</v>
      </c>
      <c r="Q235">
        <v>4.7</v>
      </c>
      <c r="R235">
        <v>0.93</v>
      </c>
      <c r="S235">
        <v>0</v>
      </c>
      <c r="T235">
        <v>0.39</v>
      </c>
      <c r="U235">
        <v>9497</v>
      </c>
      <c r="V235">
        <v>0</v>
      </c>
      <c r="W235">
        <v>275</v>
      </c>
      <c r="X235">
        <v>0</v>
      </c>
      <c r="Y235">
        <v>2611675</v>
      </c>
      <c r="Z235">
        <v>0</v>
      </c>
      <c r="AA235">
        <v>1</v>
      </c>
      <c r="AB235">
        <v>0</v>
      </c>
      <c r="AC235">
        <v>0</v>
      </c>
      <c r="AD235">
        <v>0</v>
      </c>
      <c r="AE235">
        <v>0</v>
      </c>
      <c r="AF235">
        <v>0</v>
      </c>
      <c r="AG235">
        <v>0</v>
      </c>
      <c r="AH235">
        <v>0</v>
      </c>
      <c r="AI235">
        <v>0</v>
      </c>
      <c r="AJ235">
        <v>0</v>
      </c>
      <c r="AK235">
        <v>0</v>
      </c>
      <c r="AL235">
        <v>0</v>
      </c>
      <c r="AM235">
        <v>0</v>
      </c>
      <c r="AN235">
        <v>0</v>
      </c>
      <c r="AO235">
        <v>15.123287671232877</v>
      </c>
      <c r="AP235">
        <v>0</v>
      </c>
      <c r="AQ235">
        <v>0</v>
      </c>
      <c r="AR235">
        <v>0</v>
      </c>
      <c r="AS235">
        <v>0</v>
      </c>
      <c r="AT235">
        <v>0</v>
      </c>
      <c r="AU235">
        <v>0</v>
      </c>
      <c r="AV235">
        <v>0</v>
      </c>
      <c r="AW235">
        <v>0</v>
      </c>
      <c r="AX235">
        <v>0</v>
      </c>
      <c r="AY235">
        <v>0</v>
      </c>
      <c r="AZ235">
        <v>0</v>
      </c>
      <c r="BA235">
        <v>0</v>
      </c>
      <c r="BB235">
        <v>0</v>
      </c>
      <c r="BC235">
        <v>0</v>
      </c>
      <c r="BD235">
        <v>0</v>
      </c>
      <c r="BE235">
        <v>0.106</v>
      </c>
      <c r="BF235">
        <v>0</v>
      </c>
      <c r="BG235">
        <v>0</v>
      </c>
      <c r="BH235">
        <v>0</v>
      </c>
      <c r="BI235">
        <v>0</v>
      </c>
      <c r="BJ235">
        <v>0</v>
      </c>
      <c r="BK235">
        <v>0</v>
      </c>
      <c r="BL235">
        <v>0</v>
      </c>
      <c r="BM235">
        <v>0</v>
      </c>
      <c r="BN235">
        <v>0</v>
      </c>
      <c r="BO235">
        <v>0</v>
      </c>
      <c r="BP235">
        <v>0</v>
      </c>
      <c r="BQ235">
        <v>0</v>
      </c>
      <c r="BR235">
        <v>0</v>
      </c>
      <c r="BS235">
        <v>1.4999999999999999E-2</v>
      </c>
      <c r="BT235">
        <v>0</v>
      </c>
      <c r="BU235">
        <v>0</v>
      </c>
      <c r="BV235">
        <v>0</v>
      </c>
      <c r="BW235">
        <v>0</v>
      </c>
      <c r="BX235">
        <v>0</v>
      </c>
      <c r="BY235">
        <v>81.599999999999994</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1</v>
      </c>
      <c r="FT235">
        <v>0</v>
      </c>
      <c r="FU235">
        <v>0</v>
      </c>
      <c r="FV235">
        <v>0</v>
      </c>
      <c r="FW235">
        <v>0</v>
      </c>
      <c r="FX235">
        <v>0</v>
      </c>
      <c r="FY235">
        <v>0</v>
      </c>
      <c r="FZ235">
        <v>4.6873347752944001</v>
      </c>
      <c r="GA235">
        <v>0</v>
      </c>
      <c r="GB235">
        <v>0</v>
      </c>
      <c r="GC235">
        <v>0</v>
      </c>
      <c r="GD235">
        <v>0</v>
      </c>
      <c r="GE235">
        <v>0</v>
      </c>
      <c r="GF235">
        <v>0</v>
      </c>
      <c r="GG235">
        <v>0</v>
      </c>
      <c r="GH235">
        <v>0</v>
      </c>
      <c r="GI235">
        <v>0</v>
      </c>
      <c r="GJ235">
        <v>0</v>
      </c>
      <c r="GK235">
        <v>0</v>
      </c>
      <c r="GL235">
        <v>0</v>
      </c>
      <c r="GM235">
        <v>0</v>
      </c>
      <c r="GN235">
        <v>0</v>
      </c>
      <c r="GO235">
        <v>0</v>
      </c>
      <c r="GP235">
        <v>0</v>
      </c>
      <c r="GQ235">
        <v>0</v>
      </c>
      <c r="GR235">
        <v>0</v>
      </c>
      <c r="GS235">
        <v>0</v>
      </c>
      <c r="GT235">
        <v>0</v>
      </c>
      <c r="GU235">
        <v>0</v>
      </c>
      <c r="GV235">
        <v>0.34200000000000003</v>
      </c>
      <c r="GW235">
        <v>0</v>
      </c>
      <c r="GX235">
        <v>0</v>
      </c>
      <c r="GY235">
        <v>0</v>
      </c>
      <c r="GZ235">
        <v>0</v>
      </c>
      <c r="HA235">
        <v>0</v>
      </c>
      <c r="HB235">
        <v>0</v>
      </c>
      <c r="HC235">
        <v>0</v>
      </c>
      <c r="HD235">
        <v>0</v>
      </c>
      <c r="HE235">
        <v>0</v>
      </c>
      <c r="HF235">
        <v>0</v>
      </c>
      <c r="HG235">
        <v>0</v>
      </c>
      <c r="HH235">
        <v>0</v>
      </c>
      <c r="HI235">
        <v>0</v>
      </c>
      <c r="HJ235">
        <v>1.4999999999999999E-2</v>
      </c>
      <c r="HK235">
        <v>0</v>
      </c>
      <c r="HL235">
        <v>0</v>
      </c>
      <c r="HM235">
        <v>0</v>
      </c>
      <c r="HN235">
        <v>0</v>
      </c>
      <c r="HO235">
        <v>0</v>
      </c>
      <c r="HP235">
        <v>81.599999999999994</v>
      </c>
      <c r="HQ235">
        <v>0</v>
      </c>
      <c r="HR235">
        <v>0</v>
      </c>
      <c r="HS235">
        <v>0</v>
      </c>
      <c r="HT235">
        <v>0</v>
      </c>
      <c r="HU235">
        <v>0</v>
      </c>
      <c r="HV235">
        <v>0</v>
      </c>
      <c r="HW235">
        <v>0</v>
      </c>
      <c r="HX235">
        <v>0</v>
      </c>
      <c r="HY235">
        <v>0</v>
      </c>
      <c r="HZ235">
        <v>0</v>
      </c>
      <c r="IA235">
        <v>0</v>
      </c>
      <c r="IB235">
        <v>0</v>
      </c>
      <c r="IC235">
        <v>0</v>
      </c>
      <c r="ID235">
        <v>0</v>
      </c>
      <c r="IE235">
        <v>0</v>
      </c>
      <c r="IF235">
        <v>0</v>
      </c>
      <c r="IG235">
        <v>0</v>
      </c>
      <c r="IH235">
        <v>0</v>
      </c>
      <c r="II235">
        <v>0</v>
      </c>
      <c r="IJ235">
        <v>0</v>
      </c>
      <c r="IK235">
        <v>0</v>
      </c>
      <c r="IL235">
        <v>0</v>
      </c>
      <c r="IM235">
        <v>0</v>
      </c>
      <c r="IN235">
        <v>0</v>
      </c>
      <c r="IO235">
        <v>0</v>
      </c>
      <c r="IP235">
        <v>0</v>
      </c>
      <c r="IQ235">
        <v>0</v>
      </c>
      <c r="IR235">
        <v>0</v>
      </c>
      <c r="IS235">
        <v>0</v>
      </c>
      <c r="IT235">
        <v>0</v>
      </c>
      <c r="IU235">
        <v>0</v>
      </c>
      <c r="IV235">
        <v>0</v>
      </c>
      <c r="IW235">
        <v>0</v>
      </c>
      <c r="IX235">
        <v>0</v>
      </c>
      <c r="IY235">
        <v>0</v>
      </c>
      <c r="IZ235">
        <v>0</v>
      </c>
      <c r="JA235">
        <v>0</v>
      </c>
      <c r="JB235">
        <v>0</v>
      </c>
      <c r="JC235">
        <v>0</v>
      </c>
      <c r="JD235">
        <v>0</v>
      </c>
      <c r="JE235">
        <v>0</v>
      </c>
      <c r="JF235">
        <v>0</v>
      </c>
      <c r="JG235">
        <v>0</v>
      </c>
      <c r="JH235">
        <v>0</v>
      </c>
      <c r="JI235">
        <v>0</v>
      </c>
      <c r="JJ235">
        <v>0</v>
      </c>
      <c r="JK235">
        <v>0</v>
      </c>
      <c r="JL235">
        <v>0</v>
      </c>
      <c r="JM235">
        <v>0</v>
      </c>
      <c r="JN235">
        <v>0</v>
      </c>
      <c r="JO235">
        <v>0</v>
      </c>
      <c r="JP235">
        <v>0</v>
      </c>
      <c r="JQ235">
        <v>0</v>
      </c>
      <c r="JR235">
        <v>0</v>
      </c>
      <c r="JS235">
        <v>0</v>
      </c>
      <c r="JT235">
        <v>0</v>
      </c>
      <c r="JU235">
        <v>0</v>
      </c>
      <c r="JV235">
        <v>0</v>
      </c>
      <c r="JW235">
        <v>0</v>
      </c>
      <c r="JX235">
        <v>0</v>
      </c>
      <c r="JY235">
        <v>0</v>
      </c>
      <c r="JZ235">
        <v>0</v>
      </c>
      <c r="KA235">
        <v>0</v>
      </c>
      <c r="KB235">
        <v>0</v>
      </c>
      <c r="KC235">
        <v>0</v>
      </c>
      <c r="KD235">
        <v>0</v>
      </c>
      <c r="KE235">
        <v>0</v>
      </c>
      <c r="KF235">
        <v>0</v>
      </c>
      <c r="KG235">
        <v>0</v>
      </c>
      <c r="KH235">
        <v>0</v>
      </c>
      <c r="KI235">
        <v>0</v>
      </c>
      <c r="KJ235">
        <v>0</v>
      </c>
      <c r="KK235">
        <v>0</v>
      </c>
      <c r="KL235">
        <v>0</v>
      </c>
      <c r="KM235">
        <v>0</v>
      </c>
      <c r="KN235">
        <v>0</v>
      </c>
      <c r="KO235">
        <v>0</v>
      </c>
      <c r="KP235">
        <v>0</v>
      </c>
      <c r="KQ235">
        <v>0</v>
      </c>
      <c r="KR235">
        <v>0</v>
      </c>
      <c r="KS235">
        <v>0</v>
      </c>
      <c r="KT235">
        <v>0</v>
      </c>
      <c r="KU235">
        <v>0</v>
      </c>
      <c r="KV235">
        <v>0</v>
      </c>
      <c r="KW235">
        <v>0</v>
      </c>
      <c r="KX235">
        <v>0</v>
      </c>
      <c r="KY235">
        <v>0</v>
      </c>
      <c r="KZ235">
        <v>0</v>
      </c>
      <c r="LA235">
        <v>0</v>
      </c>
      <c r="LB235">
        <v>0</v>
      </c>
      <c r="LC235">
        <v>0</v>
      </c>
      <c r="LD235">
        <v>0</v>
      </c>
      <c r="LE235">
        <v>0</v>
      </c>
      <c r="LF235">
        <v>0</v>
      </c>
      <c r="LG235">
        <v>0</v>
      </c>
      <c r="LH235">
        <v>0</v>
      </c>
      <c r="LI235">
        <v>0.95199999999999996</v>
      </c>
      <c r="LJ235">
        <v>0.83618181818181814</v>
      </c>
      <c r="LK235">
        <v>0</v>
      </c>
      <c r="LL235">
        <v>0</v>
      </c>
      <c r="LM235">
        <v>1</v>
      </c>
      <c r="LN235">
        <v>0.95</v>
      </c>
      <c r="LO235">
        <v>0</v>
      </c>
      <c r="LP235">
        <v>1</v>
      </c>
      <c r="LQ235">
        <v>0.78</v>
      </c>
      <c r="LR235">
        <v>0</v>
      </c>
      <c r="LS235">
        <v>0</v>
      </c>
      <c r="LT235">
        <v>0</v>
      </c>
    </row>
    <row r="236" spans="1:332" ht="15" customHeight="1">
      <c r="A236" t="str">
        <v>CDM AMS II.G</v>
      </c>
      <c r="B236" t="str">
        <v>AMS-II.G. ver. 3</v>
      </c>
      <c r="C236">
        <v>5342</v>
      </c>
      <c r="D236" t="str">
        <v>PoA 5342 CPA9</v>
      </c>
      <c r="E236" t="str">
        <v>MR3</v>
      </c>
      <c r="F236" t="str">
        <v>Domestic (2020)</v>
      </c>
      <c r="G236">
        <v>1052</v>
      </c>
      <c r="H236" t="str">
        <v>firewood</v>
      </c>
      <c r="I236">
        <v>1052</v>
      </c>
      <c r="J236">
        <v>0.94519317160826599</v>
      </c>
      <c r="K236">
        <v>0</v>
      </c>
      <c r="L236" t="str">
        <v>cdm_imp_firewood</v>
      </c>
      <c r="M236">
        <v>1</v>
      </c>
      <c r="N236" t="str">
        <v>Sub-Saharan Africa</v>
      </c>
      <c r="O236" t="str">
        <v>Ghana</v>
      </c>
      <c r="P236" t="str">
        <v>Ghana tot</v>
      </c>
      <c r="Q236">
        <v>3.8</v>
      </c>
      <c r="R236">
        <v>0.99</v>
      </c>
      <c r="S236">
        <v>0</v>
      </c>
      <c r="T236">
        <v>0.33</v>
      </c>
      <c r="U236">
        <v>1113</v>
      </c>
      <c r="V236">
        <v>0</v>
      </c>
      <c r="W236">
        <v>275</v>
      </c>
      <c r="X236">
        <v>0</v>
      </c>
      <c r="Y236">
        <v>306075</v>
      </c>
      <c r="Z236">
        <v>1</v>
      </c>
      <c r="AA236">
        <v>0</v>
      </c>
      <c r="AB236">
        <v>0</v>
      </c>
      <c r="AC236">
        <v>0</v>
      </c>
      <c r="AD236">
        <v>0</v>
      </c>
      <c r="AE236">
        <v>0</v>
      </c>
      <c r="AF236">
        <v>0</v>
      </c>
      <c r="AG236">
        <v>0</v>
      </c>
      <c r="AH236">
        <v>0</v>
      </c>
      <c r="AI236">
        <v>0</v>
      </c>
      <c r="AJ236">
        <v>0</v>
      </c>
      <c r="AK236">
        <v>0</v>
      </c>
      <c r="AL236">
        <v>0</v>
      </c>
      <c r="AM236">
        <v>0</v>
      </c>
      <c r="AN236">
        <v>5.2054794520547949</v>
      </c>
      <c r="AO236">
        <v>0</v>
      </c>
      <c r="AP236">
        <v>0</v>
      </c>
      <c r="AQ236">
        <v>0</v>
      </c>
      <c r="AR236">
        <v>0</v>
      </c>
      <c r="AS236">
        <v>0</v>
      </c>
      <c r="AT236">
        <v>0</v>
      </c>
      <c r="AU236">
        <v>0</v>
      </c>
      <c r="AV236">
        <v>0</v>
      </c>
      <c r="AW236">
        <v>0</v>
      </c>
      <c r="AX236">
        <v>0</v>
      </c>
      <c r="AY236">
        <v>0</v>
      </c>
      <c r="AZ236">
        <v>0</v>
      </c>
      <c r="BA236">
        <v>0</v>
      </c>
      <c r="BB236">
        <v>0</v>
      </c>
      <c r="BC236">
        <v>0</v>
      </c>
      <c r="BD236">
        <v>0.10100000000000001</v>
      </c>
      <c r="BE236">
        <v>0</v>
      </c>
      <c r="BF236">
        <v>0</v>
      </c>
      <c r="BG236">
        <v>0</v>
      </c>
      <c r="BH236">
        <v>0</v>
      </c>
      <c r="BI236">
        <v>0</v>
      </c>
      <c r="BJ236">
        <v>0</v>
      </c>
      <c r="BK236">
        <v>0</v>
      </c>
      <c r="BL236">
        <v>0</v>
      </c>
      <c r="BM236">
        <v>0</v>
      </c>
      <c r="BN236">
        <v>0</v>
      </c>
      <c r="BO236">
        <v>0</v>
      </c>
      <c r="BP236">
        <v>0</v>
      </c>
      <c r="BQ236">
        <v>0</v>
      </c>
      <c r="BR236">
        <v>1.4999999999999999E-2</v>
      </c>
      <c r="BS236">
        <v>0</v>
      </c>
      <c r="BT236">
        <v>0</v>
      </c>
      <c r="BU236">
        <v>0</v>
      </c>
      <c r="BV236">
        <v>0</v>
      </c>
      <c r="BW236">
        <v>0</v>
      </c>
      <c r="BX236">
        <v>81.599999999999994</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0</v>
      </c>
      <c r="FQ236">
        <v>0</v>
      </c>
      <c r="FR236">
        <v>1</v>
      </c>
      <c r="FS236">
        <v>0</v>
      </c>
      <c r="FT236">
        <v>0</v>
      </c>
      <c r="FU236">
        <v>0</v>
      </c>
      <c r="FV236">
        <v>0</v>
      </c>
      <c r="FW236">
        <v>0</v>
      </c>
      <c r="FX236">
        <v>0</v>
      </c>
      <c r="FY236">
        <v>1.8643738463033133</v>
      </c>
      <c r="FZ236">
        <v>0</v>
      </c>
      <c r="GA236">
        <v>0</v>
      </c>
      <c r="GB236">
        <v>0</v>
      </c>
      <c r="GC236">
        <v>0</v>
      </c>
      <c r="GD236">
        <v>0</v>
      </c>
      <c r="GE236">
        <v>0</v>
      </c>
      <c r="GF236">
        <v>0</v>
      </c>
      <c r="GG236">
        <v>0</v>
      </c>
      <c r="GH236">
        <v>0</v>
      </c>
      <c r="GI236">
        <v>0</v>
      </c>
      <c r="GJ236">
        <v>0</v>
      </c>
      <c r="GK236">
        <v>0</v>
      </c>
      <c r="GL236">
        <v>0</v>
      </c>
      <c r="GM236">
        <v>0</v>
      </c>
      <c r="GN236">
        <v>0</v>
      </c>
      <c r="GO236">
        <v>0</v>
      </c>
      <c r="GP236">
        <v>0</v>
      </c>
      <c r="GQ236">
        <v>0</v>
      </c>
      <c r="GR236">
        <v>0</v>
      </c>
      <c r="GS236">
        <v>0</v>
      </c>
      <c r="GT236">
        <v>0</v>
      </c>
      <c r="GU236">
        <v>0.28199999999999997</v>
      </c>
      <c r="GV236">
        <v>0</v>
      </c>
      <c r="GW236">
        <v>0</v>
      </c>
      <c r="GX236">
        <v>0</v>
      </c>
      <c r="GY236">
        <v>0</v>
      </c>
      <c r="GZ236">
        <v>0</v>
      </c>
      <c r="HA236">
        <v>0</v>
      </c>
      <c r="HB236">
        <v>0</v>
      </c>
      <c r="HC236">
        <v>0</v>
      </c>
      <c r="HD236">
        <v>0</v>
      </c>
      <c r="HE236">
        <v>0</v>
      </c>
      <c r="HF236">
        <v>0</v>
      </c>
      <c r="HG236">
        <v>0</v>
      </c>
      <c r="HH236">
        <v>0</v>
      </c>
      <c r="HI236">
        <v>1.4999999999999999E-2</v>
      </c>
      <c r="HJ236">
        <v>0</v>
      </c>
      <c r="HK236">
        <v>0</v>
      </c>
      <c r="HL236">
        <v>0</v>
      </c>
      <c r="HM236">
        <v>0</v>
      </c>
      <c r="HN236">
        <v>0</v>
      </c>
      <c r="HO236">
        <v>81.599999999999994</v>
      </c>
      <c r="HP236">
        <v>0</v>
      </c>
      <c r="HQ236">
        <v>0</v>
      </c>
      <c r="HR236">
        <v>0</v>
      </c>
      <c r="HS236">
        <v>0</v>
      </c>
      <c r="HT236">
        <v>0</v>
      </c>
      <c r="HU236">
        <v>0</v>
      </c>
      <c r="HV236">
        <v>0</v>
      </c>
      <c r="HW236">
        <v>0</v>
      </c>
      <c r="HX236">
        <v>0</v>
      </c>
      <c r="HY236">
        <v>0</v>
      </c>
      <c r="HZ236">
        <v>0</v>
      </c>
      <c r="IA236">
        <v>0</v>
      </c>
      <c r="IB236">
        <v>0</v>
      </c>
      <c r="IC236">
        <v>0</v>
      </c>
      <c r="ID236">
        <v>0</v>
      </c>
      <c r="IE236">
        <v>0</v>
      </c>
      <c r="IF236">
        <v>0</v>
      </c>
      <c r="IG236">
        <v>0</v>
      </c>
      <c r="IH236">
        <v>0</v>
      </c>
      <c r="II236">
        <v>0</v>
      </c>
      <c r="IJ236">
        <v>0</v>
      </c>
      <c r="IK236">
        <v>0</v>
      </c>
      <c r="IL236">
        <v>0</v>
      </c>
      <c r="IM236">
        <v>0</v>
      </c>
      <c r="IN236">
        <v>0</v>
      </c>
      <c r="IO236">
        <v>0</v>
      </c>
      <c r="IP236">
        <v>0</v>
      </c>
      <c r="IQ236">
        <v>0</v>
      </c>
      <c r="IR236">
        <v>0</v>
      </c>
      <c r="IS236">
        <v>0</v>
      </c>
      <c r="IT236">
        <v>0</v>
      </c>
      <c r="IU236">
        <v>0</v>
      </c>
      <c r="IV236">
        <v>0</v>
      </c>
      <c r="IW236">
        <v>0</v>
      </c>
      <c r="IX236">
        <v>0</v>
      </c>
      <c r="IY236">
        <v>0</v>
      </c>
      <c r="IZ236">
        <v>0</v>
      </c>
      <c r="JA236">
        <v>0</v>
      </c>
      <c r="JB236">
        <v>0</v>
      </c>
      <c r="JC236">
        <v>0</v>
      </c>
      <c r="JD236">
        <v>0</v>
      </c>
      <c r="JE236">
        <v>0</v>
      </c>
      <c r="JF236">
        <v>0</v>
      </c>
      <c r="JG236">
        <v>0</v>
      </c>
      <c r="JH236">
        <v>0</v>
      </c>
      <c r="JI236">
        <v>0</v>
      </c>
      <c r="JJ236">
        <v>0</v>
      </c>
      <c r="JK236">
        <v>0</v>
      </c>
      <c r="JL236">
        <v>0</v>
      </c>
      <c r="JM236">
        <v>0</v>
      </c>
      <c r="JN236">
        <v>0</v>
      </c>
      <c r="JO236">
        <v>0</v>
      </c>
      <c r="JP236">
        <v>0</v>
      </c>
      <c r="JQ236">
        <v>0</v>
      </c>
      <c r="JR236">
        <v>0</v>
      </c>
      <c r="JS236">
        <v>0</v>
      </c>
      <c r="JT236">
        <v>0</v>
      </c>
      <c r="JU236">
        <v>0</v>
      </c>
      <c r="JV236">
        <v>0</v>
      </c>
      <c r="JW236">
        <v>0</v>
      </c>
      <c r="JX236">
        <v>0</v>
      </c>
      <c r="JY236">
        <v>0</v>
      </c>
      <c r="JZ236">
        <v>0</v>
      </c>
      <c r="KA236">
        <v>0</v>
      </c>
      <c r="KB236">
        <v>0</v>
      </c>
      <c r="KC236">
        <v>0</v>
      </c>
      <c r="KD236">
        <v>0</v>
      </c>
      <c r="KE236">
        <v>0</v>
      </c>
      <c r="KF236">
        <v>0</v>
      </c>
      <c r="KG236">
        <v>0</v>
      </c>
      <c r="KH236">
        <v>0</v>
      </c>
      <c r="KI236">
        <v>0</v>
      </c>
      <c r="KJ236">
        <v>0</v>
      </c>
      <c r="KK236">
        <v>0</v>
      </c>
      <c r="KL236">
        <v>0</v>
      </c>
      <c r="KM236">
        <v>0</v>
      </c>
      <c r="KN236">
        <v>0</v>
      </c>
      <c r="KO236">
        <v>0</v>
      </c>
      <c r="KP236">
        <v>0</v>
      </c>
      <c r="KQ236">
        <v>0</v>
      </c>
      <c r="KR236">
        <v>0</v>
      </c>
      <c r="KS236">
        <v>0</v>
      </c>
      <c r="KT236">
        <v>0</v>
      </c>
      <c r="KU236">
        <v>0</v>
      </c>
      <c r="KV236">
        <v>0</v>
      </c>
      <c r="KW236">
        <v>0</v>
      </c>
      <c r="KX236">
        <v>0</v>
      </c>
      <c r="KY236">
        <v>0</v>
      </c>
      <c r="KZ236">
        <v>0</v>
      </c>
      <c r="LA236">
        <v>0</v>
      </c>
      <c r="LB236">
        <v>0</v>
      </c>
      <c r="LC236">
        <v>0</v>
      </c>
      <c r="LD236">
        <v>0</v>
      </c>
      <c r="LE236">
        <v>0</v>
      </c>
      <c r="LF236">
        <v>0</v>
      </c>
      <c r="LG236">
        <v>0</v>
      </c>
      <c r="LH236">
        <v>0</v>
      </c>
      <c r="LI236">
        <v>0.96399999999999997</v>
      </c>
      <c r="LJ236">
        <v>0.99545454545454548</v>
      </c>
      <c r="LK236">
        <v>0</v>
      </c>
      <c r="LL236">
        <v>0</v>
      </c>
      <c r="LM236">
        <v>1</v>
      </c>
      <c r="LN236">
        <v>0.95</v>
      </c>
      <c r="LO236">
        <v>0</v>
      </c>
      <c r="LP236">
        <v>1</v>
      </c>
      <c r="LQ236">
        <v>0.78</v>
      </c>
      <c r="LR236">
        <v>0</v>
      </c>
      <c r="LS236">
        <v>6.8421052631578952E-2</v>
      </c>
      <c r="LT236">
        <v>0</v>
      </c>
    </row>
    <row r="237" spans="1:332" ht="15" customHeight="1">
      <c r="A237" t="str">
        <v>CDM AMS II.G</v>
      </c>
      <c r="B237" t="str">
        <v>AMS-II.G. ver. 3</v>
      </c>
      <c r="C237">
        <v>5342</v>
      </c>
      <c r="D237" t="str">
        <v>PoA 5342 CPA9</v>
      </c>
      <c r="E237" t="str">
        <v>MR3</v>
      </c>
      <c r="F237" t="str">
        <v>Domestic (2020)</v>
      </c>
      <c r="G237">
        <v>11412</v>
      </c>
      <c r="H237" t="str">
        <v>charcoal</v>
      </c>
      <c r="I237">
        <v>11412</v>
      </c>
      <c r="J237">
        <v>1.6515195369030391</v>
      </c>
      <c r="K237">
        <v>0</v>
      </c>
      <c r="L237" t="str">
        <v>cdm_imp_charcoal</v>
      </c>
      <c r="M237">
        <v>1</v>
      </c>
      <c r="N237" t="str">
        <v>Sub-Saharan Africa</v>
      </c>
      <c r="O237" t="str">
        <v>Ghana</v>
      </c>
      <c r="P237" t="str">
        <v>Ghana tot</v>
      </c>
      <c r="Q237">
        <v>3.8</v>
      </c>
      <c r="R237">
        <v>0.99</v>
      </c>
      <c r="S237">
        <v>0</v>
      </c>
      <c r="T237">
        <v>0.33</v>
      </c>
      <c r="U237">
        <v>6910</v>
      </c>
      <c r="V237">
        <v>0</v>
      </c>
      <c r="W237">
        <v>275</v>
      </c>
      <c r="X237">
        <v>0</v>
      </c>
      <c r="Y237">
        <v>1900250</v>
      </c>
      <c r="Z237">
        <v>0</v>
      </c>
      <c r="AA237">
        <v>1</v>
      </c>
      <c r="AB237">
        <v>0</v>
      </c>
      <c r="AC237">
        <v>0</v>
      </c>
      <c r="AD237">
        <v>0</v>
      </c>
      <c r="AE237">
        <v>0</v>
      </c>
      <c r="AF237">
        <v>0</v>
      </c>
      <c r="AG237">
        <v>0</v>
      </c>
      <c r="AH237">
        <v>0</v>
      </c>
      <c r="AI237">
        <v>0</v>
      </c>
      <c r="AJ237">
        <v>0</v>
      </c>
      <c r="AK237">
        <v>0</v>
      </c>
      <c r="AL237">
        <v>0</v>
      </c>
      <c r="AM237">
        <v>0</v>
      </c>
      <c r="AN237">
        <v>0</v>
      </c>
      <c r="AO237">
        <v>11.232876712328768</v>
      </c>
      <c r="AP237">
        <v>0</v>
      </c>
      <c r="AQ237">
        <v>0</v>
      </c>
      <c r="AR237">
        <v>0</v>
      </c>
      <c r="AS237">
        <v>0</v>
      </c>
      <c r="AT237">
        <v>0</v>
      </c>
      <c r="AU237">
        <v>0</v>
      </c>
      <c r="AV237">
        <v>0</v>
      </c>
      <c r="AW237">
        <v>0</v>
      </c>
      <c r="AX237">
        <v>0</v>
      </c>
      <c r="AY237">
        <v>0</v>
      </c>
      <c r="AZ237">
        <v>0</v>
      </c>
      <c r="BA237">
        <v>0</v>
      </c>
      <c r="BB237">
        <v>0</v>
      </c>
      <c r="BC237">
        <v>0</v>
      </c>
      <c r="BD237">
        <v>0</v>
      </c>
      <c r="BE237">
        <v>0.10100000000000001</v>
      </c>
      <c r="BF237">
        <v>0</v>
      </c>
      <c r="BG237">
        <v>0</v>
      </c>
      <c r="BH237">
        <v>0</v>
      </c>
      <c r="BI237">
        <v>0</v>
      </c>
      <c r="BJ237">
        <v>0</v>
      </c>
      <c r="BK237">
        <v>0</v>
      </c>
      <c r="BL237">
        <v>0</v>
      </c>
      <c r="BM237">
        <v>0</v>
      </c>
      <c r="BN237">
        <v>0</v>
      </c>
      <c r="BO237">
        <v>0</v>
      </c>
      <c r="BP237">
        <v>0</v>
      </c>
      <c r="BQ237">
        <v>0</v>
      </c>
      <c r="BR237">
        <v>0</v>
      </c>
      <c r="BS237">
        <v>1.4999999999999999E-2</v>
      </c>
      <c r="BT237">
        <v>0</v>
      </c>
      <c r="BU237">
        <v>0</v>
      </c>
      <c r="BV237">
        <v>0</v>
      </c>
      <c r="BW237">
        <v>0</v>
      </c>
      <c r="BX237">
        <v>0</v>
      </c>
      <c r="BY237">
        <v>81.599999999999994</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1</v>
      </c>
      <c r="FT237">
        <v>0</v>
      </c>
      <c r="FU237">
        <v>0</v>
      </c>
      <c r="FV237">
        <v>0</v>
      </c>
      <c r="FW237">
        <v>0</v>
      </c>
      <c r="FX237">
        <v>0</v>
      </c>
      <c r="FY237">
        <v>0</v>
      </c>
      <c r="FZ237">
        <v>3.236863189572627</v>
      </c>
      <c r="GA237">
        <v>0</v>
      </c>
      <c r="GB237">
        <v>0</v>
      </c>
      <c r="GC237">
        <v>0</v>
      </c>
      <c r="GD237">
        <v>0</v>
      </c>
      <c r="GE237">
        <v>0</v>
      </c>
      <c r="GF237">
        <v>0</v>
      </c>
      <c r="GG237">
        <v>0</v>
      </c>
      <c r="GH237">
        <v>0</v>
      </c>
      <c r="GI237">
        <v>0</v>
      </c>
      <c r="GJ237">
        <v>0</v>
      </c>
      <c r="GK237">
        <v>0</v>
      </c>
      <c r="GL237">
        <v>0</v>
      </c>
      <c r="GM237">
        <v>0</v>
      </c>
      <c r="GN237">
        <v>0</v>
      </c>
      <c r="GO237">
        <v>0</v>
      </c>
      <c r="GP237">
        <v>0</v>
      </c>
      <c r="GQ237">
        <v>0</v>
      </c>
      <c r="GR237">
        <v>0</v>
      </c>
      <c r="GS237">
        <v>0</v>
      </c>
      <c r="GT237">
        <v>0</v>
      </c>
      <c r="GU237">
        <v>0</v>
      </c>
      <c r="GV237">
        <v>0.35049999999999998</v>
      </c>
      <c r="GW237">
        <v>0</v>
      </c>
      <c r="GX237">
        <v>0</v>
      </c>
      <c r="GY237">
        <v>0</v>
      </c>
      <c r="GZ237">
        <v>0</v>
      </c>
      <c r="HA237">
        <v>0</v>
      </c>
      <c r="HB237">
        <v>0</v>
      </c>
      <c r="HC237">
        <v>0</v>
      </c>
      <c r="HD237">
        <v>0</v>
      </c>
      <c r="HE237">
        <v>0</v>
      </c>
      <c r="HF237">
        <v>0</v>
      </c>
      <c r="HG237">
        <v>0</v>
      </c>
      <c r="HH237">
        <v>0</v>
      </c>
      <c r="HI237">
        <v>0</v>
      </c>
      <c r="HJ237">
        <v>1.4999999999999999E-2</v>
      </c>
      <c r="HK237">
        <v>0</v>
      </c>
      <c r="HL237">
        <v>0</v>
      </c>
      <c r="HM237">
        <v>0</v>
      </c>
      <c r="HN237">
        <v>0</v>
      </c>
      <c r="HO237">
        <v>0</v>
      </c>
      <c r="HP237">
        <v>81.599999999999994</v>
      </c>
      <c r="HQ237">
        <v>0</v>
      </c>
      <c r="HR237">
        <v>0</v>
      </c>
      <c r="HS237">
        <v>0</v>
      </c>
      <c r="HT237">
        <v>0</v>
      </c>
      <c r="HU237">
        <v>0</v>
      </c>
      <c r="HV237">
        <v>0</v>
      </c>
      <c r="HW237">
        <v>0</v>
      </c>
      <c r="HX237">
        <v>0</v>
      </c>
      <c r="HY237">
        <v>0</v>
      </c>
      <c r="HZ237">
        <v>0</v>
      </c>
      <c r="IA237">
        <v>0</v>
      </c>
      <c r="IB237">
        <v>0</v>
      </c>
      <c r="IC237">
        <v>0</v>
      </c>
      <c r="ID237">
        <v>0</v>
      </c>
      <c r="IE237">
        <v>0</v>
      </c>
      <c r="IF237">
        <v>0</v>
      </c>
      <c r="IG237">
        <v>0</v>
      </c>
      <c r="IH237">
        <v>0</v>
      </c>
      <c r="II237">
        <v>0</v>
      </c>
      <c r="IJ237">
        <v>0</v>
      </c>
      <c r="IK237">
        <v>0</v>
      </c>
      <c r="IL237">
        <v>0</v>
      </c>
      <c r="IM237">
        <v>0</v>
      </c>
      <c r="IN237">
        <v>0</v>
      </c>
      <c r="IO237">
        <v>0</v>
      </c>
      <c r="IP237">
        <v>0</v>
      </c>
      <c r="IQ237">
        <v>0</v>
      </c>
      <c r="IR237">
        <v>0</v>
      </c>
      <c r="IS237">
        <v>0</v>
      </c>
      <c r="IT237">
        <v>0</v>
      </c>
      <c r="IU237">
        <v>0</v>
      </c>
      <c r="IV237">
        <v>0</v>
      </c>
      <c r="IW237">
        <v>0</v>
      </c>
      <c r="IX237">
        <v>0</v>
      </c>
      <c r="IY237">
        <v>0</v>
      </c>
      <c r="IZ237">
        <v>0</v>
      </c>
      <c r="JA237">
        <v>0</v>
      </c>
      <c r="JB237">
        <v>0</v>
      </c>
      <c r="JC237">
        <v>0</v>
      </c>
      <c r="JD237">
        <v>0</v>
      </c>
      <c r="JE237">
        <v>0</v>
      </c>
      <c r="JF237">
        <v>0</v>
      </c>
      <c r="JG237">
        <v>0</v>
      </c>
      <c r="JH237">
        <v>0</v>
      </c>
      <c r="JI237">
        <v>0</v>
      </c>
      <c r="JJ237">
        <v>0</v>
      </c>
      <c r="JK237">
        <v>0</v>
      </c>
      <c r="JL237">
        <v>0</v>
      </c>
      <c r="JM237">
        <v>0</v>
      </c>
      <c r="JN237">
        <v>0</v>
      </c>
      <c r="JO237">
        <v>0</v>
      </c>
      <c r="JP237">
        <v>0</v>
      </c>
      <c r="JQ237">
        <v>0</v>
      </c>
      <c r="JR237">
        <v>0</v>
      </c>
      <c r="JS237">
        <v>0</v>
      </c>
      <c r="JT237">
        <v>0</v>
      </c>
      <c r="JU237">
        <v>0</v>
      </c>
      <c r="JV237">
        <v>0</v>
      </c>
      <c r="JW237">
        <v>0</v>
      </c>
      <c r="JX237">
        <v>0</v>
      </c>
      <c r="JY237">
        <v>0</v>
      </c>
      <c r="JZ237">
        <v>0</v>
      </c>
      <c r="KA237">
        <v>0</v>
      </c>
      <c r="KB237">
        <v>0</v>
      </c>
      <c r="KC237">
        <v>0</v>
      </c>
      <c r="KD237">
        <v>0</v>
      </c>
      <c r="KE237">
        <v>0</v>
      </c>
      <c r="KF237">
        <v>0</v>
      </c>
      <c r="KG237">
        <v>0</v>
      </c>
      <c r="KH237">
        <v>0</v>
      </c>
      <c r="KI237">
        <v>0</v>
      </c>
      <c r="KJ237">
        <v>0</v>
      </c>
      <c r="KK237">
        <v>0</v>
      </c>
      <c r="KL237">
        <v>0</v>
      </c>
      <c r="KM237">
        <v>0</v>
      </c>
      <c r="KN237">
        <v>0</v>
      </c>
      <c r="KO237">
        <v>0</v>
      </c>
      <c r="KP237">
        <v>0</v>
      </c>
      <c r="KQ237">
        <v>0</v>
      </c>
      <c r="KR237">
        <v>0</v>
      </c>
      <c r="KS237">
        <v>0</v>
      </c>
      <c r="KT237">
        <v>0</v>
      </c>
      <c r="KU237">
        <v>0</v>
      </c>
      <c r="KV237">
        <v>0</v>
      </c>
      <c r="KW237">
        <v>0</v>
      </c>
      <c r="KX237">
        <v>0</v>
      </c>
      <c r="KY237">
        <v>0</v>
      </c>
      <c r="KZ237">
        <v>0</v>
      </c>
      <c r="LA237">
        <v>0</v>
      </c>
      <c r="LB237">
        <v>0</v>
      </c>
      <c r="LC237">
        <v>0</v>
      </c>
      <c r="LD237">
        <v>0</v>
      </c>
      <c r="LE237">
        <v>0</v>
      </c>
      <c r="LF237">
        <v>0</v>
      </c>
      <c r="LG237">
        <v>0</v>
      </c>
      <c r="LH237">
        <v>0</v>
      </c>
      <c r="LI237">
        <v>0.95799999999999996</v>
      </c>
      <c r="LJ237">
        <v>0.70345454545454555</v>
      </c>
      <c r="LK237">
        <v>0</v>
      </c>
      <c r="LL237">
        <v>0</v>
      </c>
      <c r="LM237">
        <v>1</v>
      </c>
      <c r="LN237">
        <v>0.95</v>
      </c>
      <c r="LO237">
        <v>0</v>
      </c>
      <c r="LP237">
        <v>1</v>
      </c>
      <c r="LQ237">
        <v>0.78</v>
      </c>
      <c r="LR237">
        <v>0</v>
      </c>
      <c r="LS237">
        <v>4.0243902439024398E-2</v>
      </c>
      <c r="LT237">
        <v>0</v>
      </c>
    </row>
    <row r="238" spans="1:332" ht="15" customHeight="1">
      <c r="A238" t="str">
        <v>CDM AMS II.G</v>
      </c>
      <c r="B238" t="str">
        <v>AMS-II.G. ver. 3</v>
      </c>
      <c r="C238">
        <v>5342</v>
      </c>
      <c r="D238" t="str">
        <v>PoA 5342 CPA8</v>
      </c>
      <c r="E238" t="str">
        <v>MR3</v>
      </c>
      <c r="F238" t="str">
        <v>Domestic (2020)</v>
      </c>
      <c r="G238">
        <v>710</v>
      </c>
      <c r="H238" t="str">
        <v>firewood</v>
      </c>
      <c r="I238">
        <v>710</v>
      </c>
      <c r="J238">
        <v>0.9366754617414248</v>
      </c>
      <c r="K238">
        <v>0</v>
      </c>
      <c r="L238" t="str">
        <v>cdm_imp_firewood</v>
      </c>
      <c r="M238">
        <v>1</v>
      </c>
      <c r="N238" t="str">
        <v>Sub-Saharan Africa</v>
      </c>
      <c r="O238" t="str">
        <v>Ghana</v>
      </c>
      <c r="P238" t="str">
        <v>Ghana tot</v>
      </c>
      <c r="Q238">
        <v>3.8</v>
      </c>
      <c r="R238">
        <v>0.99</v>
      </c>
      <c r="S238">
        <v>0</v>
      </c>
      <c r="T238">
        <v>0.33</v>
      </c>
      <c r="U238">
        <v>758</v>
      </c>
      <c r="V238">
        <v>0</v>
      </c>
      <c r="W238">
        <v>275</v>
      </c>
      <c r="X238">
        <v>0</v>
      </c>
      <c r="Y238">
        <v>208450</v>
      </c>
      <c r="Z238">
        <v>1</v>
      </c>
      <c r="AA238">
        <v>0</v>
      </c>
      <c r="AB238">
        <v>0</v>
      </c>
      <c r="AC238">
        <v>0</v>
      </c>
      <c r="AD238">
        <v>0</v>
      </c>
      <c r="AE238">
        <v>0</v>
      </c>
      <c r="AF238">
        <v>0</v>
      </c>
      <c r="AG238">
        <v>0</v>
      </c>
      <c r="AH238">
        <v>0</v>
      </c>
      <c r="AI238">
        <v>0</v>
      </c>
      <c r="AJ238">
        <v>0</v>
      </c>
      <c r="AK238">
        <v>0</v>
      </c>
      <c r="AL238">
        <v>0</v>
      </c>
      <c r="AM238">
        <v>0</v>
      </c>
      <c r="AN238">
        <v>5.2054794520547949</v>
      </c>
      <c r="AO238">
        <v>0</v>
      </c>
      <c r="AP238">
        <v>0</v>
      </c>
      <c r="AQ238">
        <v>0</v>
      </c>
      <c r="AR238">
        <v>0</v>
      </c>
      <c r="AS238">
        <v>0</v>
      </c>
      <c r="AT238">
        <v>0</v>
      </c>
      <c r="AU238">
        <v>0</v>
      </c>
      <c r="AV238">
        <v>0</v>
      </c>
      <c r="AW238">
        <v>0</v>
      </c>
      <c r="AX238">
        <v>0</v>
      </c>
      <c r="AY238">
        <v>0</v>
      </c>
      <c r="AZ238">
        <v>0</v>
      </c>
      <c r="BA238">
        <v>0</v>
      </c>
      <c r="BB238">
        <v>0</v>
      </c>
      <c r="BC238">
        <v>0</v>
      </c>
      <c r="BD238">
        <v>0.10100000000000001</v>
      </c>
      <c r="BE238">
        <v>0</v>
      </c>
      <c r="BF238">
        <v>0</v>
      </c>
      <c r="BG238">
        <v>0</v>
      </c>
      <c r="BH238">
        <v>0</v>
      </c>
      <c r="BI238">
        <v>0</v>
      </c>
      <c r="BJ238">
        <v>0</v>
      </c>
      <c r="BK238">
        <v>0</v>
      </c>
      <c r="BL238">
        <v>0</v>
      </c>
      <c r="BM238">
        <v>0</v>
      </c>
      <c r="BN238">
        <v>0</v>
      </c>
      <c r="BO238">
        <v>0</v>
      </c>
      <c r="BP238">
        <v>0</v>
      </c>
      <c r="BQ238">
        <v>0</v>
      </c>
      <c r="BR238">
        <v>1.4999999999999999E-2</v>
      </c>
      <c r="BS238">
        <v>0</v>
      </c>
      <c r="BT238">
        <v>0</v>
      </c>
      <c r="BU238">
        <v>0</v>
      </c>
      <c r="BV238">
        <v>0</v>
      </c>
      <c r="BW238">
        <v>0</v>
      </c>
      <c r="BX238">
        <v>81.599999999999994</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1</v>
      </c>
      <c r="FS238">
        <v>0</v>
      </c>
      <c r="FT238">
        <v>0</v>
      </c>
      <c r="FU238">
        <v>0</v>
      </c>
      <c r="FV238">
        <v>0</v>
      </c>
      <c r="FW238">
        <v>0</v>
      </c>
      <c r="FX238">
        <v>0</v>
      </c>
      <c r="FY238">
        <v>1.8643738463033133</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0</v>
      </c>
      <c r="GS238">
        <v>0</v>
      </c>
      <c r="GT238">
        <v>0</v>
      </c>
      <c r="GU238">
        <v>0.28199999999999997</v>
      </c>
      <c r="GV238">
        <v>0</v>
      </c>
      <c r="GW238">
        <v>0</v>
      </c>
      <c r="GX238">
        <v>0</v>
      </c>
      <c r="GY238">
        <v>0</v>
      </c>
      <c r="GZ238">
        <v>0</v>
      </c>
      <c r="HA238">
        <v>0</v>
      </c>
      <c r="HB238">
        <v>0</v>
      </c>
      <c r="HC238">
        <v>0</v>
      </c>
      <c r="HD238">
        <v>0</v>
      </c>
      <c r="HE238">
        <v>0</v>
      </c>
      <c r="HF238">
        <v>0</v>
      </c>
      <c r="HG238">
        <v>0</v>
      </c>
      <c r="HH238">
        <v>0</v>
      </c>
      <c r="HI238">
        <v>1.4999999999999999E-2</v>
      </c>
      <c r="HJ238">
        <v>0</v>
      </c>
      <c r="HK238">
        <v>0</v>
      </c>
      <c r="HL238">
        <v>0</v>
      </c>
      <c r="HM238">
        <v>0</v>
      </c>
      <c r="HN238">
        <v>0</v>
      </c>
      <c r="HO238">
        <v>81.599999999999994</v>
      </c>
      <c r="HP238">
        <v>0</v>
      </c>
      <c r="HQ238">
        <v>0</v>
      </c>
      <c r="HR238">
        <v>0</v>
      </c>
      <c r="HS238">
        <v>0</v>
      </c>
      <c r="HT238">
        <v>0</v>
      </c>
      <c r="HU238">
        <v>0</v>
      </c>
      <c r="HV238">
        <v>0</v>
      </c>
      <c r="HW238">
        <v>0</v>
      </c>
      <c r="HX238">
        <v>0</v>
      </c>
      <c r="HY238">
        <v>0</v>
      </c>
      <c r="HZ238">
        <v>0</v>
      </c>
      <c r="IA238">
        <v>0</v>
      </c>
      <c r="IB238">
        <v>0</v>
      </c>
      <c r="IC238">
        <v>0</v>
      </c>
      <c r="ID238">
        <v>0</v>
      </c>
      <c r="IE238">
        <v>0</v>
      </c>
      <c r="IF238">
        <v>0</v>
      </c>
      <c r="IG238">
        <v>0</v>
      </c>
      <c r="IH238">
        <v>0</v>
      </c>
      <c r="II238">
        <v>0</v>
      </c>
      <c r="IJ238">
        <v>0</v>
      </c>
      <c r="IK238">
        <v>0</v>
      </c>
      <c r="IL238">
        <v>0</v>
      </c>
      <c r="IM238">
        <v>0</v>
      </c>
      <c r="IN238">
        <v>0</v>
      </c>
      <c r="IO238">
        <v>0</v>
      </c>
      <c r="IP238">
        <v>0</v>
      </c>
      <c r="IQ238">
        <v>0</v>
      </c>
      <c r="IR238">
        <v>0</v>
      </c>
      <c r="IS238">
        <v>0</v>
      </c>
      <c r="IT238">
        <v>0</v>
      </c>
      <c r="IU238">
        <v>0</v>
      </c>
      <c r="IV238">
        <v>0</v>
      </c>
      <c r="IW238">
        <v>0</v>
      </c>
      <c r="IX238">
        <v>0</v>
      </c>
      <c r="IY238">
        <v>0</v>
      </c>
      <c r="IZ238">
        <v>0</v>
      </c>
      <c r="JA238">
        <v>0</v>
      </c>
      <c r="JB238">
        <v>0</v>
      </c>
      <c r="JC238">
        <v>0</v>
      </c>
      <c r="JD238">
        <v>0</v>
      </c>
      <c r="JE238">
        <v>0</v>
      </c>
      <c r="JF238">
        <v>0</v>
      </c>
      <c r="JG238">
        <v>0</v>
      </c>
      <c r="JH238">
        <v>0</v>
      </c>
      <c r="JI238">
        <v>0</v>
      </c>
      <c r="JJ238">
        <v>0</v>
      </c>
      <c r="JK238">
        <v>0</v>
      </c>
      <c r="JL238">
        <v>0</v>
      </c>
      <c r="JM238">
        <v>0</v>
      </c>
      <c r="JN238">
        <v>0</v>
      </c>
      <c r="JO238">
        <v>0</v>
      </c>
      <c r="JP238">
        <v>0</v>
      </c>
      <c r="JQ238">
        <v>0</v>
      </c>
      <c r="JR238">
        <v>0</v>
      </c>
      <c r="JS238">
        <v>0</v>
      </c>
      <c r="JT238">
        <v>0</v>
      </c>
      <c r="JU238">
        <v>0</v>
      </c>
      <c r="JV238">
        <v>0</v>
      </c>
      <c r="JW238">
        <v>0</v>
      </c>
      <c r="JX238">
        <v>0</v>
      </c>
      <c r="JY238">
        <v>0</v>
      </c>
      <c r="JZ238">
        <v>0</v>
      </c>
      <c r="KA238">
        <v>0</v>
      </c>
      <c r="KB238">
        <v>0</v>
      </c>
      <c r="KC238">
        <v>0</v>
      </c>
      <c r="KD238">
        <v>0</v>
      </c>
      <c r="KE238">
        <v>0</v>
      </c>
      <c r="KF238">
        <v>0</v>
      </c>
      <c r="KG238">
        <v>0</v>
      </c>
      <c r="KH238">
        <v>0</v>
      </c>
      <c r="KI238">
        <v>0</v>
      </c>
      <c r="KJ238">
        <v>0</v>
      </c>
      <c r="KK238">
        <v>0</v>
      </c>
      <c r="KL238">
        <v>0</v>
      </c>
      <c r="KM238">
        <v>0</v>
      </c>
      <c r="KN238">
        <v>0</v>
      </c>
      <c r="KO238">
        <v>0</v>
      </c>
      <c r="KP238">
        <v>0</v>
      </c>
      <c r="KQ238">
        <v>0</v>
      </c>
      <c r="KR238">
        <v>0</v>
      </c>
      <c r="KS238">
        <v>0</v>
      </c>
      <c r="KT238">
        <v>0</v>
      </c>
      <c r="KU238">
        <v>0</v>
      </c>
      <c r="KV238">
        <v>0</v>
      </c>
      <c r="KW238">
        <v>0</v>
      </c>
      <c r="KX238">
        <v>0</v>
      </c>
      <c r="KY238">
        <v>0</v>
      </c>
      <c r="KZ238">
        <v>0</v>
      </c>
      <c r="LA238">
        <v>0</v>
      </c>
      <c r="LB238">
        <v>0</v>
      </c>
      <c r="LC238">
        <v>0</v>
      </c>
      <c r="LD238">
        <v>0</v>
      </c>
      <c r="LE238">
        <v>0</v>
      </c>
      <c r="LF238">
        <v>0</v>
      </c>
      <c r="LG238">
        <v>0</v>
      </c>
      <c r="LH238">
        <v>0</v>
      </c>
      <c r="LI238">
        <v>0.96399999999999997</v>
      </c>
      <c r="LJ238">
        <v>0.98218181818181827</v>
      </c>
      <c r="LK238">
        <v>0</v>
      </c>
      <c r="LL238">
        <v>0</v>
      </c>
      <c r="LM238">
        <v>1</v>
      </c>
      <c r="LN238">
        <v>0.95</v>
      </c>
      <c r="LO238">
        <v>0</v>
      </c>
      <c r="LP238">
        <v>1</v>
      </c>
      <c r="LQ238">
        <v>0.78</v>
      </c>
      <c r="LR238">
        <v>0</v>
      </c>
      <c r="LS238">
        <v>6.8421052631578952E-2</v>
      </c>
      <c r="LT238">
        <v>0</v>
      </c>
    </row>
    <row r="239" spans="1:332" ht="15" customHeight="1">
      <c r="A239" t="str">
        <v>CDM AMS II.G</v>
      </c>
      <c r="B239" t="str">
        <v>AMS-II.G. ver. 3</v>
      </c>
      <c r="C239">
        <v>5342</v>
      </c>
      <c r="D239" t="str">
        <v>PoA 5342 CPA8</v>
      </c>
      <c r="E239" t="str">
        <v>MR3</v>
      </c>
      <c r="F239" t="str">
        <v>Domestic (2020)</v>
      </c>
      <c r="G239">
        <v>17707</v>
      </c>
      <c r="H239" t="str">
        <v>charcoal</v>
      </c>
      <c r="I239">
        <v>17707</v>
      </c>
      <c r="J239">
        <v>2.1604441190824795</v>
      </c>
      <c r="K239">
        <v>0</v>
      </c>
      <c r="L239" t="str">
        <v>cdm_imp_charcoal</v>
      </c>
      <c r="M239">
        <v>1</v>
      </c>
      <c r="N239" t="str">
        <v>Sub-Saharan Africa</v>
      </c>
      <c r="O239" t="str">
        <v>Ghana</v>
      </c>
      <c r="P239" t="str">
        <v>Ghana tot</v>
      </c>
      <c r="Q239">
        <v>3.8</v>
      </c>
      <c r="R239">
        <v>0.99</v>
      </c>
      <c r="S239">
        <v>0</v>
      </c>
      <c r="T239">
        <v>0.33</v>
      </c>
      <c r="U239">
        <v>8196</v>
      </c>
      <c r="V239">
        <v>0</v>
      </c>
      <c r="W239">
        <v>275</v>
      </c>
      <c r="X239">
        <v>0</v>
      </c>
      <c r="Y239">
        <v>2253900</v>
      </c>
      <c r="Z239">
        <v>0</v>
      </c>
      <c r="AA239">
        <v>1</v>
      </c>
      <c r="AB239">
        <v>0</v>
      </c>
      <c r="AC239">
        <v>0</v>
      </c>
      <c r="AD239">
        <v>0</v>
      </c>
      <c r="AE239">
        <v>0</v>
      </c>
      <c r="AF239">
        <v>0</v>
      </c>
      <c r="AG239">
        <v>0</v>
      </c>
      <c r="AH239">
        <v>0</v>
      </c>
      <c r="AI239">
        <v>0</v>
      </c>
      <c r="AJ239">
        <v>0</v>
      </c>
      <c r="AK239">
        <v>0</v>
      </c>
      <c r="AL239">
        <v>0</v>
      </c>
      <c r="AM239">
        <v>0</v>
      </c>
      <c r="AN239">
        <v>0</v>
      </c>
      <c r="AO239">
        <v>11.232876712328768</v>
      </c>
      <c r="AP239">
        <v>0</v>
      </c>
      <c r="AQ239">
        <v>0</v>
      </c>
      <c r="AR239">
        <v>0</v>
      </c>
      <c r="AS239">
        <v>0</v>
      </c>
      <c r="AT239">
        <v>0</v>
      </c>
      <c r="AU239">
        <v>0</v>
      </c>
      <c r="AV239">
        <v>0</v>
      </c>
      <c r="AW239">
        <v>0</v>
      </c>
      <c r="AX239">
        <v>0</v>
      </c>
      <c r="AY239">
        <v>0</v>
      </c>
      <c r="AZ239">
        <v>0</v>
      </c>
      <c r="BA239">
        <v>0</v>
      </c>
      <c r="BB239">
        <v>0</v>
      </c>
      <c r="BC239">
        <v>0</v>
      </c>
      <c r="BD239">
        <v>0</v>
      </c>
      <c r="BE239">
        <v>0.10100000000000001</v>
      </c>
      <c r="BF239">
        <v>0</v>
      </c>
      <c r="BG239">
        <v>0</v>
      </c>
      <c r="BH239">
        <v>0</v>
      </c>
      <c r="BI239">
        <v>0</v>
      </c>
      <c r="BJ239">
        <v>0</v>
      </c>
      <c r="BK239">
        <v>0</v>
      </c>
      <c r="BL239">
        <v>0</v>
      </c>
      <c r="BM239">
        <v>0</v>
      </c>
      <c r="BN239">
        <v>0</v>
      </c>
      <c r="BO239">
        <v>0</v>
      </c>
      <c r="BP239">
        <v>0</v>
      </c>
      <c r="BQ239">
        <v>0</v>
      </c>
      <c r="BR239">
        <v>0</v>
      </c>
      <c r="BS239">
        <v>1.4999999999999999E-2</v>
      </c>
      <c r="BT239">
        <v>0</v>
      </c>
      <c r="BU239">
        <v>0</v>
      </c>
      <c r="BV239">
        <v>0</v>
      </c>
      <c r="BW239">
        <v>0</v>
      </c>
      <c r="BX239">
        <v>0</v>
      </c>
      <c r="BY239">
        <v>81.599999999999994</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0</v>
      </c>
      <c r="FQ239">
        <v>0</v>
      </c>
      <c r="FR239">
        <v>0</v>
      </c>
      <c r="FS239">
        <v>1</v>
      </c>
      <c r="FT239">
        <v>0</v>
      </c>
      <c r="FU239">
        <v>0</v>
      </c>
      <c r="FV239">
        <v>0</v>
      </c>
      <c r="FW239">
        <v>0</v>
      </c>
      <c r="FX239">
        <v>0</v>
      </c>
      <c r="FY239">
        <v>0</v>
      </c>
      <c r="FZ239">
        <v>3.3299693218233215</v>
      </c>
      <c r="GA239">
        <v>0</v>
      </c>
      <c r="GB239">
        <v>0</v>
      </c>
      <c r="GC239">
        <v>0</v>
      </c>
      <c r="GD239">
        <v>0</v>
      </c>
      <c r="GE239">
        <v>0</v>
      </c>
      <c r="GF239">
        <v>0</v>
      </c>
      <c r="GG239">
        <v>0</v>
      </c>
      <c r="GH239">
        <v>0</v>
      </c>
      <c r="GI239">
        <v>0</v>
      </c>
      <c r="GJ239">
        <v>0</v>
      </c>
      <c r="GK239">
        <v>0</v>
      </c>
      <c r="GL239">
        <v>0</v>
      </c>
      <c r="GM239">
        <v>0</v>
      </c>
      <c r="GN239">
        <v>0</v>
      </c>
      <c r="GO239">
        <v>0</v>
      </c>
      <c r="GP239">
        <v>0</v>
      </c>
      <c r="GQ239">
        <v>0</v>
      </c>
      <c r="GR239">
        <v>0</v>
      </c>
      <c r="GS239">
        <v>0</v>
      </c>
      <c r="GT239">
        <v>0</v>
      </c>
      <c r="GU239">
        <v>0</v>
      </c>
      <c r="GV239">
        <v>0.3407</v>
      </c>
      <c r="GW239">
        <v>0</v>
      </c>
      <c r="GX239">
        <v>0</v>
      </c>
      <c r="GY239">
        <v>0</v>
      </c>
      <c r="GZ239">
        <v>0</v>
      </c>
      <c r="HA239">
        <v>0</v>
      </c>
      <c r="HB239">
        <v>0</v>
      </c>
      <c r="HC239">
        <v>0</v>
      </c>
      <c r="HD239">
        <v>0</v>
      </c>
      <c r="HE239">
        <v>0</v>
      </c>
      <c r="HF239">
        <v>0</v>
      </c>
      <c r="HG239">
        <v>0</v>
      </c>
      <c r="HH239">
        <v>0</v>
      </c>
      <c r="HI239">
        <v>0</v>
      </c>
      <c r="HJ239">
        <v>1.4999999999999999E-2</v>
      </c>
      <c r="HK239">
        <v>0</v>
      </c>
      <c r="HL239">
        <v>0</v>
      </c>
      <c r="HM239">
        <v>0</v>
      </c>
      <c r="HN239">
        <v>0</v>
      </c>
      <c r="HO239">
        <v>0</v>
      </c>
      <c r="HP239">
        <v>81.599999999999994</v>
      </c>
      <c r="HQ239">
        <v>0</v>
      </c>
      <c r="HR239">
        <v>0</v>
      </c>
      <c r="HS239">
        <v>0</v>
      </c>
      <c r="HT239">
        <v>0</v>
      </c>
      <c r="HU239">
        <v>0</v>
      </c>
      <c r="HV239">
        <v>0</v>
      </c>
      <c r="HW239">
        <v>0</v>
      </c>
      <c r="HX239">
        <v>0</v>
      </c>
      <c r="HY239">
        <v>0</v>
      </c>
      <c r="HZ239">
        <v>0</v>
      </c>
      <c r="IA239">
        <v>0</v>
      </c>
      <c r="IB239">
        <v>0</v>
      </c>
      <c r="IC239">
        <v>0</v>
      </c>
      <c r="ID239">
        <v>0</v>
      </c>
      <c r="IE239">
        <v>0</v>
      </c>
      <c r="IF239">
        <v>0</v>
      </c>
      <c r="IG239">
        <v>0</v>
      </c>
      <c r="IH239">
        <v>0</v>
      </c>
      <c r="II239">
        <v>0</v>
      </c>
      <c r="IJ239">
        <v>0</v>
      </c>
      <c r="IK239">
        <v>0</v>
      </c>
      <c r="IL239">
        <v>0</v>
      </c>
      <c r="IM239">
        <v>0</v>
      </c>
      <c r="IN239">
        <v>0</v>
      </c>
      <c r="IO239">
        <v>0</v>
      </c>
      <c r="IP239">
        <v>0</v>
      </c>
      <c r="IQ239">
        <v>0</v>
      </c>
      <c r="IR239">
        <v>0</v>
      </c>
      <c r="IS239">
        <v>0</v>
      </c>
      <c r="IT239">
        <v>0</v>
      </c>
      <c r="IU239">
        <v>0</v>
      </c>
      <c r="IV239">
        <v>0</v>
      </c>
      <c r="IW239">
        <v>0</v>
      </c>
      <c r="IX239">
        <v>0</v>
      </c>
      <c r="IY239">
        <v>0</v>
      </c>
      <c r="IZ239">
        <v>0</v>
      </c>
      <c r="JA239">
        <v>0</v>
      </c>
      <c r="JB239">
        <v>0</v>
      </c>
      <c r="JC239">
        <v>0</v>
      </c>
      <c r="JD239">
        <v>0</v>
      </c>
      <c r="JE239">
        <v>0</v>
      </c>
      <c r="JF239">
        <v>0</v>
      </c>
      <c r="JG239">
        <v>0</v>
      </c>
      <c r="JH239">
        <v>0</v>
      </c>
      <c r="JI239">
        <v>0</v>
      </c>
      <c r="JJ239">
        <v>0</v>
      </c>
      <c r="JK239">
        <v>0</v>
      </c>
      <c r="JL239">
        <v>0</v>
      </c>
      <c r="JM239">
        <v>0</v>
      </c>
      <c r="JN239">
        <v>0</v>
      </c>
      <c r="JO239">
        <v>0</v>
      </c>
      <c r="JP239">
        <v>0</v>
      </c>
      <c r="JQ239">
        <v>0</v>
      </c>
      <c r="JR239">
        <v>0</v>
      </c>
      <c r="JS239">
        <v>0</v>
      </c>
      <c r="JT239">
        <v>0</v>
      </c>
      <c r="JU239">
        <v>0</v>
      </c>
      <c r="JV239">
        <v>0</v>
      </c>
      <c r="JW239">
        <v>0</v>
      </c>
      <c r="JX239">
        <v>0</v>
      </c>
      <c r="JY239">
        <v>0</v>
      </c>
      <c r="JZ239">
        <v>0</v>
      </c>
      <c r="KA239">
        <v>0</v>
      </c>
      <c r="KB239">
        <v>0</v>
      </c>
      <c r="KC239">
        <v>0</v>
      </c>
      <c r="KD239">
        <v>0</v>
      </c>
      <c r="KE239">
        <v>0</v>
      </c>
      <c r="KF239">
        <v>0</v>
      </c>
      <c r="KG239">
        <v>0</v>
      </c>
      <c r="KH239">
        <v>0</v>
      </c>
      <c r="KI239">
        <v>0</v>
      </c>
      <c r="KJ239">
        <v>0</v>
      </c>
      <c r="KK239">
        <v>0</v>
      </c>
      <c r="KL239">
        <v>0</v>
      </c>
      <c r="KM239">
        <v>0</v>
      </c>
      <c r="KN239">
        <v>0</v>
      </c>
      <c r="KO239">
        <v>0</v>
      </c>
      <c r="KP239">
        <v>0</v>
      </c>
      <c r="KQ239">
        <v>0</v>
      </c>
      <c r="KR239">
        <v>0</v>
      </c>
      <c r="KS239">
        <v>0</v>
      </c>
      <c r="KT239">
        <v>0</v>
      </c>
      <c r="KU239">
        <v>0</v>
      </c>
      <c r="KV239">
        <v>0</v>
      </c>
      <c r="KW239">
        <v>0</v>
      </c>
      <c r="KX239">
        <v>0</v>
      </c>
      <c r="KY239">
        <v>0</v>
      </c>
      <c r="KZ239">
        <v>0</v>
      </c>
      <c r="LA239">
        <v>0</v>
      </c>
      <c r="LB239">
        <v>0</v>
      </c>
      <c r="LC239">
        <v>0</v>
      </c>
      <c r="LD239">
        <v>0</v>
      </c>
      <c r="LE239">
        <v>0</v>
      </c>
      <c r="LF239">
        <v>0</v>
      </c>
      <c r="LG239">
        <v>0</v>
      </c>
      <c r="LH239">
        <v>0</v>
      </c>
      <c r="LI239">
        <v>0.95799999999999996</v>
      </c>
      <c r="LJ239">
        <v>0.94236363636363629</v>
      </c>
      <c r="LK239">
        <v>0</v>
      </c>
      <c r="LL239">
        <v>0</v>
      </c>
      <c r="LM239">
        <v>1</v>
      </c>
      <c r="LN239">
        <v>0.95</v>
      </c>
      <c r="LO239">
        <v>0</v>
      </c>
      <c r="LP239">
        <v>1</v>
      </c>
      <c r="LQ239">
        <v>0.78</v>
      </c>
      <c r="LR239">
        <v>0</v>
      </c>
      <c r="LS239">
        <v>4.0243902439024398E-2</v>
      </c>
      <c r="LT239">
        <v>0</v>
      </c>
    </row>
    <row r="240" spans="1:332" ht="15" customHeight="1">
      <c r="A240" t="str">
        <v>CDM AMS II.G</v>
      </c>
      <c r="B240" t="str">
        <v>AMS-II.G. ver. 3</v>
      </c>
      <c r="C240">
        <v>5342</v>
      </c>
      <c r="D240" t="str">
        <v>PoA 5342 CPA7</v>
      </c>
      <c r="E240" t="str">
        <v>MR3</v>
      </c>
      <c r="F240" t="str">
        <v>Domestic (2020)</v>
      </c>
      <c r="G240">
        <v>2503</v>
      </c>
      <c r="H240" t="str">
        <v>firewood</v>
      </c>
      <c r="I240">
        <v>2503</v>
      </c>
      <c r="J240">
        <v>0.94027047332832459</v>
      </c>
      <c r="K240">
        <v>0</v>
      </c>
      <c r="L240" t="str">
        <v>cdm_imp_firewood</v>
      </c>
      <c r="M240">
        <v>1</v>
      </c>
      <c r="N240" t="str">
        <v>Sub-Saharan Africa</v>
      </c>
      <c r="O240" t="str">
        <v>Ghana</v>
      </c>
      <c r="P240" t="str">
        <v>Ghana tot</v>
      </c>
      <c r="Q240">
        <v>3.8</v>
      </c>
      <c r="R240">
        <v>0.99</v>
      </c>
      <c r="S240">
        <v>0</v>
      </c>
      <c r="T240">
        <v>0.33</v>
      </c>
      <c r="U240">
        <v>2662</v>
      </c>
      <c r="V240">
        <v>0</v>
      </c>
      <c r="W240">
        <v>275</v>
      </c>
      <c r="X240">
        <v>0</v>
      </c>
      <c r="Y240">
        <v>732050</v>
      </c>
      <c r="Z240">
        <v>1</v>
      </c>
      <c r="AA240">
        <v>0</v>
      </c>
      <c r="AB240">
        <v>0</v>
      </c>
      <c r="AC240">
        <v>0</v>
      </c>
      <c r="AD240">
        <v>0</v>
      </c>
      <c r="AE240">
        <v>0</v>
      </c>
      <c r="AF240">
        <v>0</v>
      </c>
      <c r="AG240">
        <v>0</v>
      </c>
      <c r="AH240">
        <v>0</v>
      </c>
      <c r="AI240">
        <v>0</v>
      </c>
      <c r="AJ240">
        <v>0</v>
      </c>
      <c r="AK240">
        <v>0</v>
      </c>
      <c r="AL240">
        <v>0</v>
      </c>
      <c r="AM240">
        <v>0</v>
      </c>
      <c r="AN240">
        <v>5.2054794520547949</v>
      </c>
      <c r="AO240">
        <v>0</v>
      </c>
      <c r="AP240">
        <v>0</v>
      </c>
      <c r="AQ240">
        <v>0</v>
      </c>
      <c r="AR240">
        <v>0</v>
      </c>
      <c r="AS240">
        <v>0</v>
      </c>
      <c r="AT240">
        <v>0</v>
      </c>
      <c r="AU240">
        <v>0</v>
      </c>
      <c r="AV240">
        <v>0</v>
      </c>
      <c r="AW240">
        <v>0</v>
      </c>
      <c r="AX240">
        <v>0</v>
      </c>
      <c r="AY240">
        <v>0</v>
      </c>
      <c r="AZ240">
        <v>0</v>
      </c>
      <c r="BA240">
        <v>0</v>
      </c>
      <c r="BB240">
        <v>0</v>
      </c>
      <c r="BC240">
        <v>0</v>
      </c>
      <c r="BD240">
        <v>0.10100000000000001</v>
      </c>
      <c r="BE240">
        <v>0</v>
      </c>
      <c r="BF240">
        <v>0</v>
      </c>
      <c r="BG240">
        <v>0</v>
      </c>
      <c r="BH240">
        <v>0</v>
      </c>
      <c r="BI240">
        <v>0</v>
      </c>
      <c r="BJ240">
        <v>0</v>
      </c>
      <c r="BK240">
        <v>0</v>
      </c>
      <c r="BL240">
        <v>0</v>
      </c>
      <c r="BM240">
        <v>0</v>
      </c>
      <c r="BN240">
        <v>0</v>
      </c>
      <c r="BO240">
        <v>0</v>
      </c>
      <c r="BP240">
        <v>0</v>
      </c>
      <c r="BQ240">
        <v>0</v>
      </c>
      <c r="BR240">
        <v>1.4999999999999999E-2</v>
      </c>
      <c r="BS240">
        <v>0</v>
      </c>
      <c r="BT240">
        <v>0</v>
      </c>
      <c r="BU240">
        <v>0</v>
      </c>
      <c r="BV240">
        <v>0</v>
      </c>
      <c r="BW240">
        <v>0</v>
      </c>
      <c r="BX240">
        <v>81.599999999999994</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c r="FD240">
        <v>0</v>
      </c>
      <c r="FE240">
        <v>0</v>
      </c>
      <c r="FF240">
        <v>0</v>
      </c>
      <c r="FG240">
        <v>0</v>
      </c>
      <c r="FH240">
        <v>0</v>
      </c>
      <c r="FI240">
        <v>0</v>
      </c>
      <c r="FJ240">
        <v>0</v>
      </c>
      <c r="FK240">
        <v>0</v>
      </c>
      <c r="FL240">
        <v>0</v>
      </c>
      <c r="FM240">
        <v>0</v>
      </c>
      <c r="FN240">
        <v>0</v>
      </c>
      <c r="FO240">
        <v>0</v>
      </c>
      <c r="FP240">
        <v>0</v>
      </c>
      <c r="FQ240">
        <v>0</v>
      </c>
      <c r="FR240">
        <v>1</v>
      </c>
      <c r="FS240">
        <v>0</v>
      </c>
      <c r="FT240">
        <v>0</v>
      </c>
      <c r="FU240">
        <v>0</v>
      </c>
      <c r="FV240">
        <v>0</v>
      </c>
      <c r="FW240">
        <v>0</v>
      </c>
      <c r="FX240">
        <v>0</v>
      </c>
      <c r="FY240">
        <v>1.8643738463033133</v>
      </c>
      <c r="FZ240">
        <v>0</v>
      </c>
      <c r="GA240">
        <v>0</v>
      </c>
      <c r="GB240">
        <v>0</v>
      </c>
      <c r="GC240">
        <v>0</v>
      </c>
      <c r="GD240">
        <v>0</v>
      </c>
      <c r="GE240">
        <v>0</v>
      </c>
      <c r="GF240">
        <v>0</v>
      </c>
      <c r="GG240">
        <v>0</v>
      </c>
      <c r="GH240">
        <v>0</v>
      </c>
      <c r="GI240">
        <v>0</v>
      </c>
      <c r="GJ240">
        <v>0</v>
      </c>
      <c r="GK240">
        <v>0</v>
      </c>
      <c r="GL240">
        <v>0</v>
      </c>
      <c r="GM240">
        <v>0</v>
      </c>
      <c r="GN240">
        <v>0</v>
      </c>
      <c r="GO240">
        <v>0</v>
      </c>
      <c r="GP240">
        <v>0</v>
      </c>
      <c r="GQ240">
        <v>0</v>
      </c>
      <c r="GR240">
        <v>0</v>
      </c>
      <c r="GS240">
        <v>0</v>
      </c>
      <c r="GT240">
        <v>0</v>
      </c>
      <c r="GU240">
        <v>0.28199999999999997</v>
      </c>
      <c r="GV240">
        <v>0</v>
      </c>
      <c r="GW240">
        <v>0</v>
      </c>
      <c r="GX240">
        <v>0</v>
      </c>
      <c r="GY240">
        <v>0</v>
      </c>
      <c r="GZ240">
        <v>0</v>
      </c>
      <c r="HA240">
        <v>0</v>
      </c>
      <c r="HB240">
        <v>0</v>
      </c>
      <c r="HC240">
        <v>0</v>
      </c>
      <c r="HD240">
        <v>0</v>
      </c>
      <c r="HE240">
        <v>0</v>
      </c>
      <c r="HF240">
        <v>0</v>
      </c>
      <c r="HG240">
        <v>0</v>
      </c>
      <c r="HH240">
        <v>0</v>
      </c>
      <c r="HI240">
        <v>1.4999999999999999E-2</v>
      </c>
      <c r="HJ240">
        <v>0</v>
      </c>
      <c r="HK240">
        <v>0</v>
      </c>
      <c r="HL240">
        <v>0</v>
      </c>
      <c r="HM240">
        <v>0</v>
      </c>
      <c r="HN240">
        <v>0</v>
      </c>
      <c r="HO240">
        <v>81.599999999999994</v>
      </c>
      <c r="HP240">
        <v>0</v>
      </c>
      <c r="HQ240">
        <v>0</v>
      </c>
      <c r="HR240">
        <v>0</v>
      </c>
      <c r="HS240">
        <v>0</v>
      </c>
      <c r="HT240">
        <v>0</v>
      </c>
      <c r="HU240">
        <v>0</v>
      </c>
      <c r="HV240">
        <v>0</v>
      </c>
      <c r="HW240">
        <v>0</v>
      </c>
      <c r="HX240">
        <v>0</v>
      </c>
      <c r="HY240">
        <v>0</v>
      </c>
      <c r="HZ240">
        <v>0</v>
      </c>
      <c r="IA240">
        <v>0</v>
      </c>
      <c r="IB240">
        <v>0</v>
      </c>
      <c r="IC240">
        <v>0</v>
      </c>
      <c r="ID240">
        <v>0</v>
      </c>
      <c r="IE240">
        <v>0</v>
      </c>
      <c r="IF240">
        <v>0</v>
      </c>
      <c r="IG240">
        <v>0</v>
      </c>
      <c r="IH240">
        <v>0</v>
      </c>
      <c r="II240">
        <v>0</v>
      </c>
      <c r="IJ240">
        <v>0</v>
      </c>
      <c r="IK240">
        <v>0</v>
      </c>
      <c r="IL240">
        <v>0</v>
      </c>
      <c r="IM240">
        <v>0</v>
      </c>
      <c r="IN240">
        <v>0</v>
      </c>
      <c r="IO240">
        <v>0</v>
      </c>
      <c r="IP240">
        <v>0</v>
      </c>
      <c r="IQ240">
        <v>0</v>
      </c>
      <c r="IR240">
        <v>0</v>
      </c>
      <c r="IS240">
        <v>0</v>
      </c>
      <c r="IT240">
        <v>0</v>
      </c>
      <c r="IU240">
        <v>0</v>
      </c>
      <c r="IV240">
        <v>0</v>
      </c>
      <c r="IW240">
        <v>0</v>
      </c>
      <c r="IX240">
        <v>0</v>
      </c>
      <c r="IY240">
        <v>0</v>
      </c>
      <c r="IZ240">
        <v>0</v>
      </c>
      <c r="JA240">
        <v>0</v>
      </c>
      <c r="JB240">
        <v>0</v>
      </c>
      <c r="JC240">
        <v>0</v>
      </c>
      <c r="JD240">
        <v>0</v>
      </c>
      <c r="JE240">
        <v>0</v>
      </c>
      <c r="JF240">
        <v>0</v>
      </c>
      <c r="JG240">
        <v>0</v>
      </c>
      <c r="JH240">
        <v>0</v>
      </c>
      <c r="JI240">
        <v>0</v>
      </c>
      <c r="JJ240">
        <v>0</v>
      </c>
      <c r="JK240">
        <v>0</v>
      </c>
      <c r="JL240">
        <v>0</v>
      </c>
      <c r="JM240">
        <v>0</v>
      </c>
      <c r="JN240">
        <v>0</v>
      </c>
      <c r="JO240">
        <v>0</v>
      </c>
      <c r="JP240">
        <v>0</v>
      </c>
      <c r="JQ240">
        <v>0</v>
      </c>
      <c r="JR240">
        <v>0</v>
      </c>
      <c r="JS240">
        <v>0</v>
      </c>
      <c r="JT240">
        <v>0</v>
      </c>
      <c r="JU240">
        <v>0</v>
      </c>
      <c r="JV240">
        <v>0</v>
      </c>
      <c r="JW240">
        <v>0</v>
      </c>
      <c r="JX240">
        <v>0</v>
      </c>
      <c r="JY240">
        <v>0</v>
      </c>
      <c r="JZ240">
        <v>0</v>
      </c>
      <c r="KA240">
        <v>0</v>
      </c>
      <c r="KB240">
        <v>0</v>
      </c>
      <c r="KC240">
        <v>0</v>
      </c>
      <c r="KD240">
        <v>0</v>
      </c>
      <c r="KE240">
        <v>0</v>
      </c>
      <c r="KF240">
        <v>0</v>
      </c>
      <c r="KG240">
        <v>0</v>
      </c>
      <c r="KH240">
        <v>0</v>
      </c>
      <c r="KI240">
        <v>0</v>
      </c>
      <c r="KJ240">
        <v>0</v>
      </c>
      <c r="KK240">
        <v>0</v>
      </c>
      <c r="KL240">
        <v>0</v>
      </c>
      <c r="KM240">
        <v>0</v>
      </c>
      <c r="KN240">
        <v>0</v>
      </c>
      <c r="KO240">
        <v>0</v>
      </c>
      <c r="KP240">
        <v>0</v>
      </c>
      <c r="KQ240">
        <v>0</v>
      </c>
      <c r="KR240">
        <v>0</v>
      </c>
      <c r="KS240">
        <v>0</v>
      </c>
      <c r="KT240">
        <v>0</v>
      </c>
      <c r="KU240">
        <v>0</v>
      </c>
      <c r="KV240">
        <v>0</v>
      </c>
      <c r="KW240">
        <v>0</v>
      </c>
      <c r="KX240">
        <v>0</v>
      </c>
      <c r="KY240">
        <v>0</v>
      </c>
      <c r="KZ240">
        <v>0</v>
      </c>
      <c r="LA240">
        <v>0</v>
      </c>
      <c r="LB240">
        <v>0</v>
      </c>
      <c r="LC240">
        <v>0</v>
      </c>
      <c r="LD240">
        <v>0</v>
      </c>
      <c r="LE240">
        <v>0</v>
      </c>
      <c r="LF240">
        <v>0</v>
      </c>
      <c r="LG240">
        <v>0</v>
      </c>
      <c r="LH240">
        <v>0</v>
      </c>
      <c r="LI240">
        <v>0.96399999999999997</v>
      </c>
      <c r="LJ240">
        <v>0.99545454545454548</v>
      </c>
      <c r="LK240">
        <v>0</v>
      </c>
      <c r="LL240">
        <v>0</v>
      </c>
      <c r="LM240">
        <v>1</v>
      </c>
      <c r="LN240">
        <v>0.95</v>
      </c>
      <c r="LO240">
        <v>0</v>
      </c>
      <c r="LP240">
        <v>1</v>
      </c>
      <c r="LQ240">
        <v>0.78</v>
      </c>
      <c r="LR240">
        <v>0</v>
      </c>
      <c r="LS240">
        <v>6.8421052631578952E-2</v>
      </c>
      <c r="LT240">
        <v>0</v>
      </c>
    </row>
    <row r="241" spans="1:332" ht="15" customHeight="1">
      <c r="A241" t="str">
        <v>CDM AMS II.G</v>
      </c>
      <c r="B241" t="str">
        <v>AMS-II.G. ver. 3</v>
      </c>
      <c r="C241">
        <v>5342</v>
      </c>
      <c r="D241" t="str">
        <v>PoA 5342 CPA7</v>
      </c>
      <c r="E241" t="str">
        <v>MR3</v>
      </c>
      <c r="F241" t="str">
        <v>Domestic (2020)</v>
      </c>
      <c r="G241">
        <v>14430</v>
      </c>
      <c r="H241" t="str">
        <v>charcoal</v>
      </c>
      <c r="I241">
        <v>14430</v>
      </c>
      <c r="J241">
        <v>2.2767434521931209</v>
      </c>
      <c r="K241">
        <v>0</v>
      </c>
      <c r="L241" t="str">
        <v>cdm_imp_charcoal</v>
      </c>
      <c r="M241">
        <v>1</v>
      </c>
      <c r="N241" t="str">
        <v>Sub-Saharan Africa</v>
      </c>
      <c r="O241" t="str">
        <v>Ghana</v>
      </c>
      <c r="P241" t="str">
        <v>Ghana tot</v>
      </c>
      <c r="Q241">
        <v>3.8</v>
      </c>
      <c r="R241">
        <v>0.99</v>
      </c>
      <c r="S241">
        <v>0</v>
      </c>
      <c r="T241">
        <v>0.33</v>
      </c>
      <c r="U241">
        <v>6338</v>
      </c>
      <c r="V241">
        <v>0</v>
      </c>
      <c r="W241">
        <v>275</v>
      </c>
      <c r="X241">
        <v>0</v>
      </c>
      <c r="Y241">
        <v>1742950</v>
      </c>
      <c r="Z241">
        <v>0</v>
      </c>
      <c r="AA241">
        <v>1</v>
      </c>
      <c r="AB241">
        <v>0</v>
      </c>
      <c r="AC241">
        <v>0</v>
      </c>
      <c r="AD241">
        <v>0</v>
      </c>
      <c r="AE241">
        <v>0</v>
      </c>
      <c r="AF241">
        <v>0</v>
      </c>
      <c r="AG241">
        <v>0</v>
      </c>
      <c r="AH241">
        <v>0</v>
      </c>
      <c r="AI241">
        <v>0</v>
      </c>
      <c r="AJ241">
        <v>0</v>
      </c>
      <c r="AK241">
        <v>0</v>
      </c>
      <c r="AL241">
        <v>0</v>
      </c>
      <c r="AM241">
        <v>0</v>
      </c>
      <c r="AN241">
        <v>0</v>
      </c>
      <c r="AO241">
        <v>11.232876712328768</v>
      </c>
      <c r="AP241">
        <v>0</v>
      </c>
      <c r="AQ241">
        <v>0</v>
      </c>
      <c r="AR241">
        <v>0</v>
      </c>
      <c r="AS241">
        <v>0</v>
      </c>
      <c r="AT241">
        <v>0</v>
      </c>
      <c r="AU241">
        <v>0</v>
      </c>
      <c r="AV241">
        <v>0</v>
      </c>
      <c r="AW241">
        <v>0</v>
      </c>
      <c r="AX241">
        <v>0</v>
      </c>
      <c r="AY241">
        <v>0</v>
      </c>
      <c r="AZ241">
        <v>0</v>
      </c>
      <c r="BA241">
        <v>0</v>
      </c>
      <c r="BB241">
        <v>0</v>
      </c>
      <c r="BC241">
        <v>0</v>
      </c>
      <c r="BD241">
        <v>0</v>
      </c>
      <c r="BE241">
        <v>0.10100000000000001</v>
      </c>
      <c r="BF241">
        <v>0</v>
      </c>
      <c r="BG241">
        <v>0</v>
      </c>
      <c r="BH241">
        <v>0</v>
      </c>
      <c r="BI241">
        <v>0</v>
      </c>
      <c r="BJ241">
        <v>0</v>
      </c>
      <c r="BK241">
        <v>0</v>
      </c>
      <c r="BL241">
        <v>0</v>
      </c>
      <c r="BM241">
        <v>0</v>
      </c>
      <c r="BN241">
        <v>0</v>
      </c>
      <c r="BO241">
        <v>0</v>
      </c>
      <c r="BP241">
        <v>0</v>
      </c>
      <c r="BQ241">
        <v>0</v>
      </c>
      <c r="BR241">
        <v>0</v>
      </c>
      <c r="BS241">
        <v>1.4999999999999999E-2</v>
      </c>
      <c r="BT241">
        <v>0</v>
      </c>
      <c r="BU241">
        <v>0</v>
      </c>
      <c r="BV241">
        <v>0</v>
      </c>
      <c r="BW241">
        <v>0</v>
      </c>
      <c r="BX241">
        <v>0</v>
      </c>
      <c r="BY241">
        <v>81.599999999999994</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1</v>
      </c>
      <c r="FT241">
        <v>0</v>
      </c>
      <c r="FU241">
        <v>0</v>
      </c>
      <c r="FV241">
        <v>0</v>
      </c>
      <c r="FW241">
        <v>0</v>
      </c>
      <c r="FX241">
        <v>0</v>
      </c>
      <c r="FY241">
        <v>0</v>
      </c>
      <c r="FZ241">
        <v>3.3506218190939325</v>
      </c>
      <c r="GA241">
        <v>0</v>
      </c>
      <c r="GB241">
        <v>0</v>
      </c>
      <c r="GC241">
        <v>0</v>
      </c>
      <c r="GD241">
        <v>0</v>
      </c>
      <c r="GE241">
        <v>0</v>
      </c>
      <c r="GF241">
        <v>0</v>
      </c>
      <c r="GG241">
        <v>0</v>
      </c>
      <c r="GH241">
        <v>0</v>
      </c>
      <c r="GI241">
        <v>0</v>
      </c>
      <c r="GJ241">
        <v>0</v>
      </c>
      <c r="GK241">
        <v>0</v>
      </c>
      <c r="GL241">
        <v>0</v>
      </c>
      <c r="GM241">
        <v>0</v>
      </c>
      <c r="GN241">
        <v>0</v>
      </c>
      <c r="GO241">
        <v>0</v>
      </c>
      <c r="GP241">
        <v>0</v>
      </c>
      <c r="GQ241">
        <v>0</v>
      </c>
      <c r="GR241">
        <v>0</v>
      </c>
      <c r="GS241">
        <v>0</v>
      </c>
      <c r="GT241">
        <v>0</v>
      </c>
      <c r="GU241">
        <v>0</v>
      </c>
      <c r="GV241">
        <v>0.33860000000000001</v>
      </c>
      <c r="GW241">
        <v>0</v>
      </c>
      <c r="GX241">
        <v>0</v>
      </c>
      <c r="GY241">
        <v>0</v>
      </c>
      <c r="GZ241">
        <v>0</v>
      </c>
      <c r="HA241">
        <v>0</v>
      </c>
      <c r="HB241">
        <v>0</v>
      </c>
      <c r="HC241">
        <v>0</v>
      </c>
      <c r="HD241">
        <v>0</v>
      </c>
      <c r="HE241">
        <v>0</v>
      </c>
      <c r="HF241">
        <v>0</v>
      </c>
      <c r="HG241">
        <v>0</v>
      </c>
      <c r="HH241">
        <v>0</v>
      </c>
      <c r="HI241">
        <v>0</v>
      </c>
      <c r="HJ241">
        <v>1.4999999999999999E-2</v>
      </c>
      <c r="HK241">
        <v>0</v>
      </c>
      <c r="HL241">
        <v>0</v>
      </c>
      <c r="HM241">
        <v>0</v>
      </c>
      <c r="HN241">
        <v>0</v>
      </c>
      <c r="HO241">
        <v>0</v>
      </c>
      <c r="HP241">
        <v>81.599999999999994</v>
      </c>
      <c r="HQ241">
        <v>0</v>
      </c>
      <c r="HR241">
        <v>0</v>
      </c>
      <c r="HS241">
        <v>0</v>
      </c>
      <c r="HT241">
        <v>0</v>
      </c>
      <c r="HU241">
        <v>0</v>
      </c>
      <c r="HV241">
        <v>0</v>
      </c>
      <c r="HW241">
        <v>0</v>
      </c>
      <c r="HX241">
        <v>0</v>
      </c>
      <c r="HY241">
        <v>0</v>
      </c>
      <c r="HZ241">
        <v>0</v>
      </c>
      <c r="IA241">
        <v>0</v>
      </c>
      <c r="IB241">
        <v>0</v>
      </c>
      <c r="IC241">
        <v>0</v>
      </c>
      <c r="ID241">
        <v>0</v>
      </c>
      <c r="IE241">
        <v>0</v>
      </c>
      <c r="IF241">
        <v>0</v>
      </c>
      <c r="IG241">
        <v>0</v>
      </c>
      <c r="IH241">
        <v>0</v>
      </c>
      <c r="II241">
        <v>0</v>
      </c>
      <c r="IJ241">
        <v>0</v>
      </c>
      <c r="IK241">
        <v>0</v>
      </c>
      <c r="IL241">
        <v>0</v>
      </c>
      <c r="IM241">
        <v>0</v>
      </c>
      <c r="IN241">
        <v>0</v>
      </c>
      <c r="IO241">
        <v>0</v>
      </c>
      <c r="IP241">
        <v>0</v>
      </c>
      <c r="IQ241">
        <v>0</v>
      </c>
      <c r="IR241">
        <v>0</v>
      </c>
      <c r="IS241">
        <v>0</v>
      </c>
      <c r="IT241">
        <v>0</v>
      </c>
      <c r="IU241">
        <v>0</v>
      </c>
      <c r="IV241">
        <v>0</v>
      </c>
      <c r="IW241">
        <v>0</v>
      </c>
      <c r="IX241">
        <v>0</v>
      </c>
      <c r="IY241">
        <v>0</v>
      </c>
      <c r="IZ241">
        <v>0</v>
      </c>
      <c r="JA241">
        <v>0</v>
      </c>
      <c r="JB241">
        <v>0</v>
      </c>
      <c r="JC241">
        <v>0</v>
      </c>
      <c r="JD241">
        <v>0</v>
      </c>
      <c r="JE241">
        <v>0</v>
      </c>
      <c r="JF241">
        <v>0</v>
      </c>
      <c r="JG241">
        <v>0</v>
      </c>
      <c r="JH241">
        <v>0</v>
      </c>
      <c r="JI241">
        <v>0</v>
      </c>
      <c r="JJ241">
        <v>0</v>
      </c>
      <c r="JK241">
        <v>0</v>
      </c>
      <c r="JL241">
        <v>0</v>
      </c>
      <c r="JM241">
        <v>0</v>
      </c>
      <c r="JN241">
        <v>0</v>
      </c>
      <c r="JO241">
        <v>0</v>
      </c>
      <c r="JP241">
        <v>0</v>
      </c>
      <c r="JQ241">
        <v>0</v>
      </c>
      <c r="JR241">
        <v>0</v>
      </c>
      <c r="JS241">
        <v>0</v>
      </c>
      <c r="JT241">
        <v>0</v>
      </c>
      <c r="JU241">
        <v>0</v>
      </c>
      <c r="JV241">
        <v>0</v>
      </c>
      <c r="JW241">
        <v>0</v>
      </c>
      <c r="JX241">
        <v>0</v>
      </c>
      <c r="JY241">
        <v>0</v>
      </c>
      <c r="JZ241">
        <v>0</v>
      </c>
      <c r="KA241">
        <v>0</v>
      </c>
      <c r="KB241">
        <v>0</v>
      </c>
      <c r="KC241">
        <v>0</v>
      </c>
      <c r="KD241">
        <v>0</v>
      </c>
      <c r="KE241">
        <v>0</v>
      </c>
      <c r="KF241">
        <v>0</v>
      </c>
      <c r="KG241">
        <v>0</v>
      </c>
      <c r="KH241">
        <v>0</v>
      </c>
      <c r="KI241">
        <v>0</v>
      </c>
      <c r="KJ241">
        <v>0</v>
      </c>
      <c r="KK241">
        <v>0</v>
      </c>
      <c r="KL241">
        <v>0</v>
      </c>
      <c r="KM241">
        <v>0</v>
      </c>
      <c r="KN241">
        <v>0</v>
      </c>
      <c r="KO241">
        <v>0</v>
      </c>
      <c r="KP241">
        <v>0</v>
      </c>
      <c r="KQ241">
        <v>0</v>
      </c>
      <c r="KR241">
        <v>0</v>
      </c>
      <c r="KS241">
        <v>0</v>
      </c>
      <c r="KT241">
        <v>0</v>
      </c>
      <c r="KU241">
        <v>0</v>
      </c>
      <c r="KV241">
        <v>0</v>
      </c>
      <c r="KW241">
        <v>0</v>
      </c>
      <c r="KX241">
        <v>0</v>
      </c>
      <c r="KY241">
        <v>0</v>
      </c>
      <c r="KZ241">
        <v>0</v>
      </c>
      <c r="LA241">
        <v>0</v>
      </c>
      <c r="LB241">
        <v>0</v>
      </c>
      <c r="LC241">
        <v>0</v>
      </c>
      <c r="LD241">
        <v>0</v>
      </c>
      <c r="LE241">
        <v>0</v>
      </c>
      <c r="LF241">
        <v>0</v>
      </c>
      <c r="LG241">
        <v>0</v>
      </c>
      <c r="LH241">
        <v>0</v>
      </c>
      <c r="LI241">
        <v>0.95799999999999996</v>
      </c>
      <c r="LJ241">
        <v>0.99545454545454548</v>
      </c>
      <c r="LK241">
        <v>0</v>
      </c>
      <c r="LL241">
        <v>0</v>
      </c>
      <c r="LM241">
        <v>1</v>
      </c>
      <c r="LN241">
        <v>0.95</v>
      </c>
      <c r="LO241">
        <v>0</v>
      </c>
      <c r="LP241">
        <v>1</v>
      </c>
      <c r="LQ241">
        <v>0.78</v>
      </c>
      <c r="LR241">
        <v>0</v>
      </c>
      <c r="LS241">
        <v>4.0243902439024398E-2</v>
      </c>
      <c r="LT241">
        <v>0</v>
      </c>
    </row>
    <row r="242" spans="1:332" ht="15" customHeight="1">
      <c r="A242" t="str">
        <v>CDM AMS I E</v>
      </c>
      <c r="B242" t="str">
        <v>AMS-I.E. Version 09.0 -</v>
      </c>
      <c r="C242">
        <v>10476</v>
      </c>
      <c r="D242" t="str">
        <v>PoA 10476-CPA1</v>
      </c>
      <c r="E242" t="str">
        <v>MR1</v>
      </c>
      <c r="F242" t="str">
        <v>household</v>
      </c>
      <c r="G242">
        <v>2234.4785000000002</v>
      </c>
      <c r="H242" t="str">
        <v>ethanol</v>
      </c>
      <c r="I242">
        <v>2234.4785000000002</v>
      </c>
      <c r="J242">
        <v>3.3844264719496281E-3</v>
      </c>
      <c r="K242">
        <v>0</v>
      </c>
      <c r="L242" t="str">
        <v>ethanol</v>
      </c>
      <c r="M242">
        <v>1</v>
      </c>
      <c r="N242" t="str">
        <v>Sub-Saharan Africa</v>
      </c>
      <c r="O242" t="str">
        <v>Kenya</v>
      </c>
      <c r="P242" t="str">
        <v>Kenya</v>
      </c>
      <c r="Q242">
        <v>4.4000000000000004</v>
      </c>
      <c r="R242">
        <v>0.91500000000000004</v>
      </c>
      <c r="S242">
        <v>0</v>
      </c>
      <c r="T242">
        <v>0.3</v>
      </c>
      <c r="U242">
        <v>9421</v>
      </c>
      <c r="V242">
        <v>0</v>
      </c>
      <c r="W242">
        <v>70.08</v>
      </c>
      <c r="X242">
        <v>0</v>
      </c>
      <c r="Y242">
        <v>660223.67999999993</v>
      </c>
      <c r="Z242">
        <v>1</v>
      </c>
      <c r="AA242">
        <v>0</v>
      </c>
      <c r="AB242">
        <v>0</v>
      </c>
      <c r="AC242">
        <v>0</v>
      </c>
      <c r="AD242">
        <v>0</v>
      </c>
      <c r="AE242">
        <v>0</v>
      </c>
      <c r="AF242">
        <v>0</v>
      </c>
      <c r="AG242">
        <v>0</v>
      </c>
      <c r="AH242">
        <v>0</v>
      </c>
      <c r="AI242">
        <v>0</v>
      </c>
      <c r="AJ242">
        <v>0</v>
      </c>
      <c r="AK242">
        <v>0</v>
      </c>
      <c r="AL242">
        <v>0</v>
      </c>
      <c r="AM242">
        <v>0</v>
      </c>
      <c r="AN242">
        <v>11.210958904109587</v>
      </c>
      <c r="AO242">
        <v>0</v>
      </c>
      <c r="AP242">
        <v>0</v>
      </c>
      <c r="AQ242">
        <v>0</v>
      </c>
      <c r="AR242">
        <v>0</v>
      </c>
      <c r="AS242">
        <v>0</v>
      </c>
      <c r="AT242">
        <v>0</v>
      </c>
      <c r="AU242">
        <v>0</v>
      </c>
      <c r="AV242">
        <v>0</v>
      </c>
      <c r="AW242">
        <v>0</v>
      </c>
      <c r="AX242">
        <v>0</v>
      </c>
      <c r="AY242">
        <v>0</v>
      </c>
      <c r="AZ242">
        <v>0</v>
      </c>
      <c r="BA242">
        <v>0</v>
      </c>
      <c r="BB242">
        <v>0</v>
      </c>
      <c r="BC242">
        <v>0</v>
      </c>
      <c r="BD242">
        <v>0.2</v>
      </c>
      <c r="BE242">
        <v>0</v>
      </c>
      <c r="BF242">
        <v>0</v>
      </c>
      <c r="BG242">
        <v>0</v>
      </c>
      <c r="BH242">
        <v>0</v>
      </c>
      <c r="BI242">
        <v>0</v>
      </c>
      <c r="BJ242">
        <v>0</v>
      </c>
      <c r="BK242">
        <v>0</v>
      </c>
      <c r="BL242">
        <v>0</v>
      </c>
      <c r="BM242">
        <v>0</v>
      </c>
      <c r="BN242">
        <v>0</v>
      </c>
      <c r="BO242">
        <v>0</v>
      </c>
      <c r="BP242">
        <v>0</v>
      </c>
      <c r="BQ242">
        <v>0</v>
      </c>
      <c r="BR242">
        <v>1.5599999999999999E-2</v>
      </c>
      <c r="BS242">
        <v>0</v>
      </c>
      <c r="BT242">
        <v>0</v>
      </c>
      <c r="BU242">
        <v>0</v>
      </c>
      <c r="BV242">
        <v>0</v>
      </c>
      <c r="BW242">
        <v>0</v>
      </c>
      <c r="BX242">
        <v>63.7</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1</v>
      </c>
      <c r="FW242">
        <v>0</v>
      </c>
      <c r="FX242">
        <v>0</v>
      </c>
      <c r="FY242">
        <v>0</v>
      </c>
      <c r="FZ242">
        <v>0</v>
      </c>
      <c r="GA242">
        <v>0</v>
      </c>
      <c r="GB242">
        <v>0</v>
      </c>
      <c r="GC242">
        <v>0.54</v>
      </c>
      <c r="GD242">
        <v>0</v>
      </c>
      <c r="GE242">
        <v>0</v>
      </c>
      <c r="GF242">
        <v>0</v>
      </c>
      <c r="GG242">
        <v>0</v>
      </c>
      <c r="GH242">
        <v>0</v>
      </c>
      <c r="GI242">
        <v>0</v>
      </c>
      <c r="GJ242">
        <v>0</v>
      </c>
      <c r="GK242">
        <v>0</v>
      </c>
      <c r="GL242">
        <v>0</v>
      </c>
      <c r="GM242">
        <v>0</v>
      </c>
      <c r="GN242">
        <v>0</v>
      </c>
      <c r="GO242">
        <v>0</v>
      </c>
      <c r="GP242">
        <v>0</v>
      </c>
      <c r="GQ242">
        <v>0</v>
      </c>
      <c r="GR242">
        <v>0</v>
      </c>
      <c r="GS242">
        <v>0</v>
      </c>
      <c r="GT242">
        <v>0</v>
      </c>
      <c r="GU242">
        <v>0</v>
      </c>
      <c r="GV242">
        <v>0</v>
      </c>
      <c r="GW242">
        <v>0</v>
      </c>
      <c r="GX242">
        <v>0</v>
      </c>
      <c r="GY242">
        <v>0.6</v>
      </c>
      <c r="GZ242">
        <v>0</v>
      </c>
      <c r="HA242">
        <v>0</v>
      </c>
      <c r="HB242">
        <v>0</v>
      </c>
      <c r="HC242">
        <v>0</v>
      </c>
      <c r="HD242">
        <v>0</v>
      </c>
      <c r="HE242">
        <v>0</v>
      </c>
      <c r="HF242">
        <v>0</v>
      </c>
      <c r="HG242">
        <v>0</v>
      </c>
      <c r="HH242">
        <v>0</v>
      </c>
      <c r="HI242">
        <v>0</v>
      </c>
      <c r="HJ242">
        <v>0</v>
      </c>
      <c r="HK242">
        <v>0</v>
      </c>
      <c r="HL242">
        <v>0</v>
      </c>
      <c r="HM242">
        <v>2.41E-2</v>
      </c>
      <c r="HN242">
        <v>0</v>
      </c>
      <c r="HO242">
        <v>63.7</v>
      </c>
      <c r="HP242">
        <v>0</v>
      </c>
      <c r="HQ242">
        <v>0</v>
      </c>
      <c r="HR242">
        <v>0</v>
      </c>
      <c r="HS242">
        <v>0</v>
      </c>
      <c r="HT242">
        <v>0</v>
      </c>
      <c r="HU242">
        <v>0</v>
      </c>
      <c r="HV242">
        <v>0</v>
      </c>
      <c r="HW242">
        <v>0</v>
      </c>
      <c r="HX242">
        <v>0</v>
      </c>
      <c r="HY242">
        <v>0</v>
      </c>
      <c r="HZ242">
        <v>0</v>
      </c>
      <c r="IA242">
        <v>0</v>
      </c>
      <c r="IB242">
        <v>0</v>
      </c>
      <c r="IC242">
        <v>0</v>
      </c>
      <c r="ID242">
        <v>0</v>
      </c>
      <c r="IE242">
        <v>0</v>
      </c>
      <c r="IF242">
        <v>0</v>
      </c>
      <c r="IG242">
        <v>0</v>
      </c>
      <c r="IH242">
        <v>0</v>
      </c>
      <c r="II242">
        <v>0</v>
      </c>
      <c r="IJ242">
        <v>0</v>
      </c>
      <c r="IK242">
        <v>0</v>
      </c>
      <c r="IL242">
        <v>0</v>
      </c>
      <c r="IM242">
        <v>0</v>
      </c>
      <c r="IN242">
        <v>0</v>
      </c>
      <c r="IO242">
        <v>0</v>
      </c>
      <c r="IP242">
        <v>0</v>
      </c>
      <c r="IQ242">
        <v>0</v>
      </c>
      <c r="IR242">
        <v>0</v>
      </c>
      <c r="IS242">
        <v>0</v>
      </c>
      <c r="IT242">
        <v>0</v>
      </c>
      <c r="IU242">
        <v>0</v>
      </c>
      <c r="IV242">
        <v>0</v>
      </c>
      <c r="IW242">
        <v>0</v>
      </c>
      <c r="IX242">
        <v>0</v>
      </c>
      <c r="IY242">
        <v>0</v>
      </c>
      <c r="IZ242">
        <v>0</v>
      </c>
      <c r="JA242">
        <v>0</v>
      </c>
      <c r="JB242">
        <v>0</v>
      </c>
      <c r="JC242">
        <v>0</v>
      </c>
      <c r="JD242">
        <v>0</v>
      </c>
      <c r="JE242">
        <v>0</v>
      </c>
      <c r="JF242">
        <v>0</v>
      </c>
      <c r="JG242">
        <v>0</v>
      </c>
      <c r="JH242">
        <v>0</v>
      </c>
      <c r="JI242">
        <v>0</v>
      </c>
      <c r="JJ242">
        <v>0</v>
      </c>
      <c r="JK242">
        <v>0</v>
      </c>
      <c r="JL242">
        <v>0</v>
      </c>
      <c r="JM242">
        <v>0</v>
      </c>
      <c r="JN242">
        <v>0</v>
      </c>
      <c r="JO242">
        <v>0</v>
      </c>
      <c r="JP242">
        <v>0</v>
      </c>
      <c r="JQ242">
        <v>0</v>
      </c>
      <c r="JR242">
        <v>0</v>
      </c>
      <c r="JS242">
        <v>0</v>
      </c>
      <c r="JT242">
        <v>0</v>
      </c>
      <c r="JU242">
        <v>0</v>
      </c>
      <c r="JV242">
        <v>0</v>
      </c>
      <c r="JW242">
        <v>0</v>
      </c>
      <c r="JX242">
        <v>0</v>
      </c>
      <c r="JY242">
        <v>0</v>
      </c>
      <c r="JZ242">
        <v>0</v>
      </c>
      <c r="KA242">
        <v>0</v>
      </c>
      <c r="KB242">
        <v>0</v>
      </c>
      <c r="KC242">
        <v>0</v>
      </c>
      <c r="KD242">
        <v>0</v>
      </c>
      <c r="KE242">
        <v>0</v>
      </c>
      <c r="KF242">
        <v>0</v>
      </c>
      <c r="KG242">
        <v>0</v>
      </c>
      <c r="KH242">
        <v>0</v>
      </c>
      <c r="KI242">
        <v>0</v>
      </c>
      <c r="KJ242">
        <v>0</v>
      </c>
      <c r="KK242">
        <v>0</v>
      </c>
      <c r="KL242">
        <v>0</v>
      </c>
      <c r="KM242">
        <v>0</v>
      </c>
      <c r="KN242">
        <v>0</v>
      </c>
      <c r="KO242">
        <v>0</v>
      </c>
      <c r="KP242">
        <v>0</v>
      </c>
      <c r="KQ242">
        <v>0</v>
      </c>
      <c r="KR242">
        <v>0</v>
      </c>
      <c r="KS242">
        <v>0</v>
      </c>
      <c r="KT242">
        <v>0</v>
      </c>
      <c r="KU242">
        <v>0</v>
      </c>
      <c r="KV242">
        <v>0</v>
      </c>
      <c r="KW242">
        <v>0</v>
      </c>
      <c r="KX242">
        <v>0</v>
      </c>
      <c r="KY242">
        <v>0</v>
      </c>
      <c r="KZ242">
        <v>4.9281834624354461</v>
      </c>
      <c r="LA242">
        <v>0</v>
      </c>
      <c r="LB242">
        <v>0</v>
      </c>
      <c r="LC242">
        <v>0</v>
      </c>
      <c r="LD242">
        <v>0</v>
      </c>
      <c r="LE242">
        <v>0</v>
      </c>
      <c r="LF242">
        <v>0</v>
      </c>
      <c r="LG242">
        <v>0</v>
      </c>
      <c r="LH242">
        <v>0</v>
      </c>
      <c r="LI242">
        <v>1</v>
      </c>
      <c r="LJ242">
        <v>0.3911458333333333</v>
      </c>
      <c r="LK242">
        <v>0</v>
      </c>
      <c r="LL242">
        <v>0</v>
      </c>
      <c r="LM242">
        <v>1</v>
      </c>
      <c r="LN242">
        <v>0.95</v>
      </c>
      <c r="LO242">
        <v>0</v>
      </c>
      <c r="LP242">
        <v>1</v>
      </c>
      <c r="LQ242">
        <v>0.78</v>
      </c>
      <c r="LR242">
        <v>0</v>
      </c>
      <c r="LS242">
        <v>9.3010752999999946E-2</v>
      </c>
      <c r="LT242">
        <v>0</v>
      </c>
    </row>
    <row r="243" spans="1:332" ht="15" customHeight="1">
      <c r="A243" t="str">
        <v>CDM AMS I E</v>
      </c>
      <c r="B243" t="str">
        <v>AMS-I.E. Version 09.0 -</v>
      </c>
      <c r="C243">
        <v>10476</v>
      </c>
      <c r="D243" t="str">
        <v>PoA 10476-CPA1</v>
      </c>
      <c r="E243" t="str">
        <v>MR1</v>
      </c>
      <c r="F243" t="str">
        <v>commercial</v>
      </c>
      <c r="G243">
        <v>84.59</v>
      </c>
      <c r="H243" t="str">
        <v>ethanol</v>
      </c>
      <c r="I243">
        <v>84.59</v>
      </c>
      <c r="J243">
        <v>5.7753544820956506E-3</v>
      </c>
      <c r="K243">
        <v>0</v>
      </c>
      <c r="L243" t="str">
        <v>ethanol</v>
      </c>
      <c r="M243">
        <v>1</v>
      </c>
      <c r="N243" t="str">
        <v>Sub-Saharan Africa</v>
      </c>
      <c r="O243" t="str">
        <v>Kenya</v>
      </c>
      <c r="P243" t="str">
        <v>Kenya</v>
      </c>
      <c r="Q243">
        <v>4.4000000000000004</v>
      </c>
      <c r="R243">
        <v>0.91500000000000004</v>
      </c>
      <c r="S243">
        <v>0</v>
      </c>
      <c r="T243">
        <v>0.3</v>
      </c>
      <c r="U243">
        <v>209</v>
      </c>
      <c r="V243">
        <v>0</v>
      </c>
      <c r="W243">
        <v>70.08</v>
      </c>
      <c r="X243">
        <v>0</v>
      </c>
      <c r="Y243">
        <v>14646.72</v>
      </c>
      <c r="Z243">
        <v>1</v>
      </c>
      <c r="AA243">
        <v>0</v>
      </c>
      <c r="AB243">
        <v>0</v>
      </c>
      <c r="AC243">
        <v>0</v>
      </c>
      <c r="AD243">
        <v>0</v>
      </c>
      <c r="AE243">
        <v>0</v>
      </c>
      <c r="AF243">
        <v>0</v>
      </c>
      <c r="AG243">
        <v>0</v>
      </c>
      <c r="AH243">
        <v>0</v>
      </c>
      <c r="AI243">
        <v>0</v>
      </c>
      <c r="AJ243">
        <v>0</v>
      </c>
      <c r="AK243">
        <v>0</v>
      </c>
      <c r="AL243">
        <v>0</v>
      </c>
      <c r="AM243">
        <v>0</v>
      </c>
      <c r="AN243">
        <v>14.567945205479452</v>
      </c>
      <c r="AO243">
        <v>0</v>
      </c>
      <c r="AP243">
        <v>0</v>
      </c>
      <c r="AQ243">
        <v>0</v>
      </c>
      <c r="AR243">
        <v>0</v>
      </c>
      <c r="AS243">
        <v>0</v>
      </c>
      <c r="AT243">
        <v>0</v>
      </c>
      <c r="AU243">
        <v>0</v>
      </c>
      <c r="AV243">
        <v>0</v>
      </c>
      <c r="AW243">
        <v>0</v>
      </c>
      <c r="AX243">
        <v>0</v>
      </c>
      <c r="AY243">
        <v>0</v>
      </c>
      <c r="AZ243">
        <v>0</v>
      </c>
      <c r="BA243">
        <v>0</v>
      </c>
      <c r="BB243">
        <v>0</v>
      </c>
      <c r="BC243">
        <v>0</v>
      </c>
      <c r="BD243">
        <v>0.2</v>
      </c>
      <c r="BE243">
        <v>0</v>
      </c>
      <c r="BF243">
        <v>0</v>
      </c>
      <c r="BG243">
        <v>0</v>
      </c>
      <c r="BH243">
        <v>0</v>
      </c>
      <c r="BI243">
        <v>0</v>
      </c>
      <c r="BJ243">
        <v>0</v>
      </c>
      <c r="BK243">
        <v>0</v>
      </c>
      <c r="BL243">
        <v>0</v>
      </c>
      <c r="BM243">
        <v>0</v>
      </c>
      <c r="BN243">
        <v>0</v>
      </c>
      <c r="BO243">
        <v>0</v>
      </c>
      <c r="BP243">
        <v>0</v>
      </c>
      <c r="BQ243">
        <v>0</v>
      </c>
      <c r="BR243">
        <v>1.5599999999999999E-2</v>
      </c>
      <c r="BS243">
        <v>0</v>
      </c>
      <c r="BT243">
        <v>0</v>
      </c>
      <c r="BU243">
        <v>0</v>
      </c>
      <c r="BV243">
        <v>0</v>
      </c>
      <c r="BW243">
        <v>0</v>
      </c>
      <c r="BX243">
        <v>63.7</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0</v>
      </c>
      <c r="FQ243">
        <v>0</v>
      </c>
      <c r="FR243">
        <v>0</v>
      </c>
      <c r="FS243">
        <v>0</v>
      </c>
      <c r="FT243">
        <v>0</v>
      </c>
      <c r="FU243">
        <v>0</v>
      </c>
      <c r="FV243">
        <v>1</v>
      </c>
      <c r="FW243">
        <v>0</v>
      </c>
      <c r="FX243">
        <v>0</v>
      </c>
      <c r="FY243">
        <v>0</v>
      </c>
      <c r="FZ243">
        <v>0</v>
      </c>
      <c r="GA243">
        <v>0</v>
      </c>
      <c r="GB243">
        <v>0</v>
      </c>
      <c r="GC243">
        <v>1.27</v>
      </c>
      <c r="GD243">
        <v>0</v>
      </c>
      <c r="GE243">
        <v>0</v>
      </c>
      <c r="GF243">
        <v>0</v>
      </c>
      <c r="GG243">
        <v>0</v>
      </c>
      <c r="GH243">
        <v>0</v>
      </c>
      <c r="GI243">
        <v>0</v>
      </c>
      <c r="GJ243">
        <v>0</v>
      </c>
      <c r="GK243">
        <v>0</v>
      </c>
      <c r="GL243">
        <v>0</v>
      </c>
      <c r="GM243">
        <v>0</v>
      </c>
      <c r="GN243">
        <v>0</v>
      </c>
      <c r="GO243">
        <v>0</v>
      </c>
      <c r="GP243">
        <v>0</v>
      </c>
      <c r="GQ243">
        <v>0</v>
      </c>
      <c r="GR243">
        <v>0</v>
      </c>
      <c r="GS243">
        <v>0</v>
      </c>
      <c r="GT243">
        <v>0</v>
      </c>
      <c r="GU243">
        <v>0</v>
      </c>
      <c r="GV243">
        <v>0</v>
      </c>
      <c r="GW243">
        <v>0</v>
      </c>
      <c r="GX243">
        <v>0</v>
      </c>
      <c r="GY243">
        <v>0.6</v>
      </c>
      <c r="GZ243">
        <v>0</v>
      </c>
      <c r="HA243">
        <v>0</v>
      </c>
      <c r="HB243">
        <v>0</v>
      </c>
      <c r="HC243">
        <v>0</v>
      </c>
      <c r="HD243">
        <v>0</v>
      </c>
      <c r="HE243">
        <v>0</v>
      </c>
      <c r="HF243">
        <v>0</v>
      </c>
      <c r="HG243">
        <v>0</v>
      </c>
      <c r="HH243">
        <v>0</v>
      </c>
      <c r="HI243">
        <v>0</v>
      </c>
      <c r="HJ243">
        <v>0</v>
      </c>
      <c r="HK243">
        <v>0</v>
      </c>
      <c r="HL243">
        <v>0</v>
      </c>
      <c r="HM243">
        <v>2.41E-2</v>
      </c>
      <c r="HN243">
        <v>0</v>
      </c>
      <c r="HO243">
        <v>63.7</v>
      </c>
      <c r="HP243">
        <v>0</v>
      </c>
      <c r="HQ243">
        <v>0</v>
      </c>
      <c r="HR243">
        <v>0</v>
      </c>
      <c r="HS243">
        <v>0</v>
      </c>
      <c r="HT243">
        <v>0</v>
      </c>
      <c r="HU243">
        <v>0</v>
      </c>
      <c r="HV243">
        <v>0</v>
      </c>
      <c r="HW243">
        <v>0</v>
      </c>
      <c r="HX243">
        <v>0</v>
      </c>
      <c r="HY243">
        <v>0</v>
      </c>
      <c r="HZ243">
        <v>0</v>
      </c>
      <c r="IA243">
        <v>0</v>
      </c>
      <c r="IB243">
        <v>0</v>
      </c>
      <c r="IC243">
        <v>0</v>
      </c>
      <c r="ID243">
        <v>0</v>
      </c>
      <c r="IE243">
        <v>0</v>
      </c>
      <c r="IF243">
        <v>0</v>
      </c>
      <c r="IG243">
        <v>0</v>
      </c>
      <c r="IH243">
        <v>0</v>
      </c>
      <c r="II243">
        <v>0</v>
      </c>
      <c r="IJ243">
        <v>0</v>
      </c>
      <c r="IK243">
        <v>0</v>
      </c>
      <c r="IL243">
        <v>0</v>
      </c>
      <c r="IM243">
        <v>0</v>
      </c>
      <c r="IN243">
        <v>0</v>
      </c>
      <c r="IO243">
        <v>0</v>
      </c>
      <c r="IP243">
        <v>0</v>
      </c>
      <c r="IQ243">
        <v>0</v>
      </c>
      <c r="IR243">
        <v>0</v>
      </c>
      <c r="IS243">
        <v>0</v>
      </c>
      <c r="IT243">
        <v>0</v>
      </c>
      <c r="IU243">
        <v>0</v>
      </c>
      <c r="IV243">
        <v>0</v>
      </c>
      <c r="IW243">
        <v>0</v>
      </c>
      <c r="IX243">
        <v>0</v>
      </c>
      <c r="IY243">
        <v>0</v>
      </c>
      <c r="IZ243">
        <v>0</v>
      </c>
      <c r="JA243">
        <v>0</v>
      </c>
      <c r="JB243">
        <v>0</v>
      </c>
      <c r="JC243">
        <v>0</v>
      </c>
      <c r="JD243">
        <v>0</v>
      </c>
      <c r="JE243">
        <v>0</v>
      </c>
      <c r="JF243">
        <v>0</v>
      </c>
      <c r="JG243">
        <v>0</v>
      </c>
      <c r="JH243">
        <v>0</v>
      </c>
      <c r="JI243">
        <v>0</v>
      </c>
      <c r="JJ243">
        <v>0</v>
      </c>
      <c r="JK243">
        <v>0</v>
      </c>
      <c r="JL243">
        <v>0</v>
      </c>
      <c r="JM243">
        <v>0</v>
      </c>
      <c r="JN243">
        <v>0</v>
      </c>
      <c r="JO243">
        <v>0</v>
      </c>
      <c r="JP243">
        <v>0</v>
      </c>
      <c r="JQ243">
        <v>0</v>
      </c>
      <c r="JR243">
        <v>0</v>
      </c>
      <c r="JS243">
        <v>0</v>
      </c>
      <c r="JT243">
        <v>0</v>
      </c>
      <c r="JU243">
        <v>0</v>
      </c>
      <c r="JV243">
        <v>0</v>
      </c>
      <c r="JW243">
        <v>0</v>
      </c>
      <c r="JX243">
        <v>0</v>
      </c>
      <c r="JY243">
        <v>0</v>
      </c>
      <c r="JZ243">
        <v>0</v>
      </c>
      <c r="KA243">
        <v>0</v>
      </c>
      <c r="KB243">
        <v>0</v>
      </c>
      <c r="KC243">
        <v>0</v>
      </c>
      <c r="KD243">
        <v>0</v>
      </c>
      <c r="KE243">
        <v>0</v>
      </c>
      <c r="KF243">
        <v>0</v>
      </c>
      <c r="KG243">
        <v>0</v>
      </c>
      <c r="KH243">
        <v>0</v>
      </c>
      <c r="KI243">
        <v>0</v>
      </c>
      <c r="KJ243">
        <v>0</v>
      </c>
      <c r="KK243">
        <v>0</v>
      </c>
      <c r="KL243">
        <v>0</v>
      </c>
      <c r="KM243">
        <v>0</v>
      </c>
      <c r="KN243">
        <v>0</v>
      </c>
      <c r="KO243">
        <v>0</v>
      </c>
      <c r="KP243">
        <v>0</v>
      </c>
      <c r="KQ243">
        <v>0</v>
      </c>
      <c r="KR243">
        <v>0</v>
      </c>
      <c r="KS243">
        <v>0</v>
      </c>
      <c r="KT243">
        <v>0</v>
      </c>
      <c r="KU243">
        <v>0</v>
      </c>
      <c r="KV243">
        <v>0</v>
      </c>
      <c r="KW243">
        <v>0</v>
      </c>
      <c r="KX243">
        <v>0</v>
      </c>
      <c r="KY243">
        <v>0</v>
      </c>
      <c r="KZ243">
        <v>4.9281834624354461</v>
      </c>
      <c r="LA243">
        <v>0</v>
      </c>
      <c r="LB243">
        <v>0</v>
      </c>
      <c r="LC243">
        <v>0</v>
      </c>
      <c r="LD243">
        <v>0</v>
      </c>
      <c r="LE243">
        <v>0</v>
      </c>
      <c r="LF243">
        <v>0</v>
      </c>
      <c r="LG243">
        <v>0</v>
      </c>
      <c r="LH243">
        <v>0</v>
      </c>
      <c r="LI243">
        <v>1</v>
      </c>
      <c r="LJ243">
        <v>0.46875</v>
      </c>
      <c r="LK243">
        <v>0</v>
      </c>
      <c r="LL243">
        <v>0</v>
      </c>
      <c r="LM243">
        <v>1</v>
      </c>
      <c r="LN243">
        <v>0.95</v>
      </c>
      <c r="LO243">
        <v>0</v>
      </c>
      <c r="LP243">
        <v>1</v>
      </c>
      <c r="LQ243">
        <v>0.78</v>
      </c>
      <c r="LR243">
        <v>0</v>
      </c>
      <c r="LS243">
        <v>0</v>
      </c>
      <c r="LT243">
        <v>0</v>
      </c>
    </row>
    <row r="244" spans="1:332" ht="15" customHeight="1">
      <c r="A244" t="str">
        <v>CDM AMS I E</v>
      </c>
      <c r="B244" t="str">
        <v>AMS-I.E. Version 04.0 -</v>
      </c>
      <c r="C244">
        <v>7359</v>
      </c>
      <c r="D244" t="str">
        <v>PoA 7359-CPA 65</v>
      </c>
      <c r="E244" t="str">
        <v>MP1</v>
      </c>
      <c r="F244" t="str">
        <v>domestic</v>
      </c>
      <c r="G244">
        <v>42590</v>
      </c>
      <c r="H244" t="str">
        <v>switch</v>
      </c>
      <c r="I244">
        <v>42590</v>
      </c>
      <c r="J244">
        <v>1.9657165011261676E-2</v>
      </c>
      <c r="K244">
        <v>0</v>
      </c>
      <c r="L244" t="str">
        <v>ethanol</v>
      </c>
      <c r="M244">
        <v>1</v>
      </c>
      <c r="N244" t="str">
        <v>Sub-Saharan Africa</v>
      </c>
      <c r="O244" t="str">
        <v>Kenya</v>
      </c>
      <c r="P244" t="str">
        <v>Mombasa, but averaged out (see explanation)</v>
      </c>
      <c r="Q244">
        <v>3.92</v>
      </c>
      <c r="R244">
        <v>0.88559140000000003</v>
      </c>
      <c r="S244">
        <v>0</v>
      </c>
      <c r="T244">
        <v>0.3932258065</v>
      </c>
      <c r="U244">
        <v>5936</v>
      </c>
      <c r="V244">
        <v>0</v>
      </c>
      <c r="W244">
        <v>365</v>
      </c>
      <c r="X244">
        <v>0</v>
      </c>
      <c r="Y244">
        <v>2166640</v>
      </c>
      <c r="Z244">
        <v>1</v>
      </c>
      <c r="AA244">
        <v>0</v>
      </c>
      <c r="AB244">
        <v>0</v>
      </c>
      <c r="AC244">
        <v>0</v>
      </c>
      <c r="AD244">
        <v>0</v>
      </c>
      <c r="AE244">
        <v>0</v>
      </c>
      <c r="AF244">
        <v>0</v>
      </c>
      <c r="AG244">
        <v>0</v>
      </c>
      <c r="AH244">
        <v>0</v>
      </c>
      <c r="AI244">
        <v>0</v>
      </c>
      <c r="AJ244">
        <v>0</v>
      </c>
      <c r="AK244">
        <v>0</v>
      </c>
      <c r="AL244">
        <v>0</v>
      </c>
      <c r="AM244">
        <v>0</v>
      </c>
      <c r="AN244">
        <v>18.5270603068493</v>
      </c>
      <c r="AO244">
        <v>0</v>
      </c>
      <c r="AP244">
        <v>0</v>
      </c>
      <c r="AQ244">
        <v>0</v>
      </c>
      <c r="AR244">
        <v>0</v>
      </c>
      <c r="AS244">
        <v>0</v>
      </c>
      <c r="AT244">
        <v>0</v>
      </c>
      <c r="AU244">
        <v>0</v>
      </c>
      <c r="AV244">
        <v>0</v>
      </c>
      <c r="AW244">
        <v>0</v>
      </c>
      <c r="AX244">
        <v>0</v>
      </c>
      <c r="AY244">
        <v>0</v>
      </c>
      <c r="AZ244">
        <v>0</v>
      </c>
      <c r="BA244">
        <v>0</v>
      </c>
      <c r="BB244">
        <v>0</v>
      </c>
      <c r="BC244">
        <v>0</v>
      </c>
      <c r="BD244">
        <v>0.1</v>
      </c>
      <c r="BE244">
        <v>0</v>
      </c>
      <c r="BF244">
        <v>0</v>
      </c>
      <c r="BG244">
        <v>0</v>
      </c>
      <c r="BH244">
        <v>0</v>
      </c>
      <c r="BI244">
        <v>0</v>
      </c>
      <c r="BJ244">
        <v>0</v>
      </c>
      <c r="BK244">
        <v>0</v>
      </c>
      <c r="BL244">
        <v>0</v>
      </c>
      <c r="BM244">
        <v>0</v>
      </c>
      <c r="BN244">
        <v>0</v>
      </c>
      <c r="BO244">
        <v>0</v>
      </c>
      <c r="BP244">
        <v>0</v>
      </c>
      <c r="BQ244">
        <v>0</v>
      </c>
      <c r="BR244">
        <v>1.5599999999999999E-2</v>
      </c>
      <c r="BS244">
        <v>2.9499999999999998E-2</v>
      </c>
      <c r="BT244">
        <v>0</v>
      </c>
      <c r="BU244">
        <v>0</v>
      </c>
      <c r="BV244">
        <v>0</v>
      </c>
      <c r="BW244">
        <v>0</v>
      </c>
      <c r="BX244">
        <v>81.599999999999994</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0</v>
      </c>
      <c r="FV244">
        <v>1</v>
      </c>
      <c r="FW244">
        <v>0</v>
      </c>
      <c r="FX244">
        <v>0</v>
      </c>
      <c r="FY244">
        <v>0</v>
      </c>
      <c r="FZ244">
        <v>0</v>
      </c>
      <c r="GA244">
        <v>0</v>
      </c>
      <c r="GB244">
        <v>0</v>
      </c>
      <c r="GC244">
        <v>0.59</v>
      </c>
      <c r="GD244">
        <v>0</v>
      </c>
      <c r="GE244">
        <v>0</v>
      </c>
      <c r="GF244">
        <v>0</v>
      </c>
      <c r="GG244">
        <v>0</v>
      </c>
      <c r="GH244">
        <v>0</v>
      </c>
      <c r="GI244">
        <v>0</v>
      </c>
      <c r="GJ244">
        <v>0</v>
      </c>
      <c r="GK244">
        <v>0</v>
      </c>
      <c r="GL244">
        <v>0</v>
      </c>
      <c r="GM244">
        <v>0</v>
      </c>
      <c r="GN244">
        <v>0</v>
      </c>
      <c r="GO244">
        <v>0</v>
      </c>
      <c r="GP244">
        <v>0</v>
      </c>
      <c r="GQ244">
        <v>0</v>
      </c>
      <c r="GR244">
        <v>0</v>
      </c>
      <c r="GS244">
        <v>0</v>
      </c>
      <c r="GT244">
        <v>0</v>
      </c>
      <c r="GU244">
        <v>0</v>
      </c>
      <c r="GV244">
        <v>0</v>
      </c>
      <c r="GW244">
        <v>0</v>
      </c>
      <c r="GX244">
        <v>0</v>
      </c>
      <c r="GY244">
        <v>0.60450000000000004</v>
      </c>
      <c r="GZ244">
        <v>0</v>
      </c>
      <c r="HA244">
        <v>0</v>
      </c>
      <c r="HB244">
        <v>0</v>
      </c>
      <c r="HC244">
        <v>0</v>
      </c>
      <c r="HD244">
        <v>0</v>
      </c>
      <c r="HE244">
        <v>0</v>
      </c>
      <c r="HF244">
        <v>0</v>
      </c>
      <c r="HG244">
        <v>0</v>
      </c>
      <c r="HH244">
        <v>0</v>
      </c>
      <c r="HI244">
        <v>0</v>
      </c>
      <c r="HJ244">
        <v>0</v>
      </c>
      <c r="HK244">
        <v>0</v>
      </c>
      <c r="HL244">
        <v>0</v>
      </c>
      <c r="HM244">
        <v>2.1299999999999999E-2</v>
      </c>
      <c r="HN244">
        <v>0</v>
      </c>
      <c r="HO244">
        <v>81.599999999999994</v>
      </c>
      <c r="HP244">
        <v>0</v>
      </c>
      <c r="HQ244">
        <v>0</v>
      </c>
      <c r="HR244">
        <v>0</v>
      </c>
      <c r="HS244">
        <v>0</v>
      </c>
      <c r="HT244">
        <v>0</v>
      </c>
      <c r="HU244">
        <v>0</v>
      </c>
      <c r="HV244">
        <v>0</v>
      </c>
      <c r="HW244">
        <v>0</v>
      </c>
      <c r="HX244">
        <v>0</v>
      </c>
      <c r="HY244">
        <v>0</v>
      </c>
      <c r="HZ244">
        <v>0</v>
      </c>
      <c r="IA244">
        <v>0</v>
      </c>
      <c r="IB244">
        <v>0</v>
      </c>
      <c r="IC244">
        <v>0</v>
      </c>
      <c r="ID244">
        <v>0</v>
      </c>
      <c r="IE244">
        <v>0</v>
      </c>
      <c r="IF244">
        <v>0</v>
      </c>
      <c r="IG244">
        <v>0</v>
      </c>
      <c r="IH244">
        <v>0</v>
      </c>
      <c r="II244">
        <v>0</v>
      </c>
      <c r="IJ244">
        <v>0</v>
      </c>
      <c r="IK244">
        <v>0</v>
      </c>
      <c r="IL244">
        <v>0</v>
      </c>
      <c r="IM244">
        <v>0</v>
      </c>
      <c r="IN244">
        <v>0</v>
      </c>
      <c r="IO244">
        <v>0</v>
      </c>
      <c r="IP244">
        <v>0</v>
      </c>
      <c r="IQ244">
        <v>0</v>
      </c>
      <c r="IR244">
        <v>0</v>
      </c>
      <c r="IS244">
        <v>0</v>
      </c>
      <c r="IT244">
        <v>0</v>
      </c>
      <c r="IU244">
        <v>0</v>
      </c>
      <c r="IV244">
        <v>0</v>
      </c>
      <c r="IW244">
        <v>0</v>
      </c>
      <c r="IX244">
        <v>0</v>
      </c>
      <c r="IY244">
        <v>0</v>
      </c>
      <c r="IZ244">
        <v>0</v>
      </c>
      <c r="JA244">
        <v>0</v>
      </c>
      <c r="JB244">
        <v>0</v>
      </c>
      <c r="JC244">
        <v>0</v>
      </c>
      <c r="JD244">
        <v>0</v>
      </c>
      <c r="JE244">
        <v>0</v>
      </c>
      <c r="JF244">
        <v>0</v>
      </c>
      <c r="JG244">
        <v>0</v>
      </c>
      <c r="JH244">
        <v>0</v>
      </c>
      <c r="JI244">
        <v>0</v>
      </c>
      <c r="JJ244">
        <v>0</v>
      </c>
      <c r="JK244">
        <v>0</v>
      </c>
      <c r="JL244">
        <v>0</v>
      </c>
      <c r="JM244">
        <v>0</v>
      </c>
      <c r="JN244">
        <v>0</v>
      </c>
      <c r="JO244">
        <v>0</v>
      </c>
      <c r="JP244">
        <v>0</v>
      </c>
      <c r="JQ244">
        <v>0</v>
      </c>
      <c r="JR244">
        <v>0</v>
      </c>
      <c r="JS244">
        <v>0</v>
      </c>
      <c r="JT244">
        <v>0</v>
      </c>
      <c r="JU244">
        <v>0</v>
      </c>
      <c r="JV244">
        <v>0</v>
      </c>
      <c r="JW244">
        <v>0</v>
      </c>
      <c r="JX244">
        <v>0</v>
      </c>
      <c r="JY244">
        <v>0</v>
      </c>
      <c r="JZ244">
        <v>0</v>
      </c>
      <c r="KA244">
        <v>0</v>
      </c>
      <c r="KB244">
        <v>0</v>
      </c>
      <c r="KC244">
        <v>0</v>
      </c>
      <c r="KD244">
        <v>0</v>
      </c>
      <c r="KE244">
        <v>0</v>
      </c>
      <c r="KF244">
        <v>0</v>
      </c>
      <c r="KG244">
        <v>0</v>
      </c>
      <c r="KH244">
        <v>0</v>
      </c>
      <c r="KI244">
        <v>0</v>
      </c>
      <c r="KJ244">
        <v>0</v>
      </c>
      <c r="KK244">
        <v>0</v>
      </c>
      <c r="KL244">
        <v>0</v>
      </c>
      <c r="KM244">
        <v>0</v>
      </c>
      <c r="KN244">
        <v>0</v>
      </c>
      <c r="KO244">
        <v>0</v>
      </c>
      <c r="KP244">
        <v>0</v>
      </c>
      <c r="KQ244">
        <v>0</v>
      </c>
      <c r="KR244">
        <v>0</v>
      </c>
      <c r="KS244">
        <v>0</v>
      </c>
      <c r="KT244">
        <v>0</v>
      </c>
      <c r="KU244">
        <v>0</v>
      </c>
      <c r="KV244">
        <v>0</v>
      </c>
      <c r="KW244">
        <v>0</v>
      </c>
      <c r="KX244">
        <v>0</v>
      </c>
      <c r="KY244">
        <v>0</v>
      </c>
      <c r="KZ244">
        <v>0</v>
      </c>
      <c r="LA244">
        <v>0</v>
      </c>
      <c r="LB244">
        <v>0</v>
      </c>
      <c r="LC244">
        <v>0</v>
      </c>
      <c r="LD244">
        <v>0</v>
      </c>
      <c r="LE244">
        <v>0</v>
      </c>
      <c r="LF244">
        <v>0</v>
      </c>
      <c r="LG244">
        <v>0</v>
      </c>
      <c r="LH244">
        <v>0</v>
      </c>
      <c r="LI244">
        <v>1</v>
      </c>
      <c r="LJ244">
        <v>1</v>
      </c>
      <c r="LK244">
        <v>0</v>
      </c>
      <c r="LL244">
        <v>0</v>
      </c>
      <c r="LM244">
        <v>1</v>
      </c>
      <c r="LN244">
        <v>0.95</v>
      </c>
      <c r="LO244">
        <v>0</v>
      </c>
      <c r="LP244">
        <v>1</v>
      </c>
      <c r="LQ244">
        <v>0.78</v>
      </c>
      <c r="LR244">
        <v>0</v>
      </c>
      <c r="LS244">
        <v>0</v>
      </c>
      <c r="LT244">
        <v>0</v>
      </c>
    </row>
    <row r="245" spans="1:332" ht="15" customHeight="1">
      <c r="A245" t="str">
        <v>CDM AMS I E</v>
      </c>
      <c r="B245" t="str">
        <v>AMS-I.E. Version 04.0 -</v>
      </c>
      <c r="C245">
        <v>7359</v>
      </c>
      <c r="D245" t="str">
        <v>PoA 7359-CPA 64</v>
      </c>
      <c r="E245" t="str">
        <v>MP1</v>
      </c>
      <c r="F245" t="str">
        <v>domestic</v>
      </c>
      <c r="G245">
        <v>5359.63</v>
      </c>
      <c r="H245" t="str">
        <v xml:space="preserve">ethanol </v>
      </c>
      <c r="I245">
        <v>5359.63</v>
      </c>
      <c r="J245">
        <v>1.9657185820909209E-2</v>
      </c>
      <c r="K245">
        <v>0</v>
      </c>
      <c r="L245" t="str">
        <v>ethanol</v>
      </c>
      <c r="M245">
        <v>1</v>
      </c>
      <c r="N245" t="str">
        <v>Sub-Saharan Africa</v>
      </c>
      <c r="O245" t="str">
        <v>Kenya</v>
      </c>
      <c r="P245" t="str">
        <v>Mombasa, but averaged out (see explanation)</v>
      </c>
      <c r="Q245">
        <v>3.92</v>
      </c>
      <c r="R245">
        <v>0.88559140000000003</v>
      </c>
      <c r="S245">
        <v>0</v>
      </c>
      <c r="T245">
        <v>0.3932258065</v>
      </c>
      <c r="U245">
        <v>747</v>
      </c>
      <c r="V245">
        <v>0</v>
      </c>
      <c r="W245">
        <v>365</v>
      </c>
      <c r="X245">
        <v>0</v>
      </c>
      <c r="Y245">
        <v>272655</v>
      </c>
      <c r="Z245">
        <v>1</v>
      </c>
      <c r="AA245">
        <v>0</v>
      </c>
      <c r="AB245">
        <v>0</v>
      </c>
      <c r="AC245">
        <v>0</v>
      </c>
      <c r="AD245">
        <v>0</v>
      </c>
      <c r="AE245">
        <v>0</v>
      </c>
      <c r="AF245">
        <v>0</v>
      </c>
      <c r="AG245">
        <v>0</v>
      </c>
      <c r="AH245">
        <v>0</v>
      </c>
      <c r="AI245">
        <v>0</v>
      </c>
      <c r="AJ245">
        <v>0</v>
      </c>
      <c r="AK245">
        <v>0</v>
      </c>
      <c r="AL245">
        <v>0</v>
      </c>
      <c r="AM245">
        <v>0</v>
      </c>
      <c r="AN245">
        <v>18.52706031</v>
      </c>
      <c r="AO245">
        <v>0</v>
      </c>
      <c r="AP245">
        <v>0</v>
      </c>
      <c r="AQ245">
        <v>0</v>
      </c>
      <c r="AR245">
        <v>0</v>
      </c>
      <c r="AS245">
        <v>0</v>
      </c>
      <c r="AT245">
        <v>0</v>
      </c>
      <c r="AU245">
        <v>0</v>
      </c>
      <c r="AV245">
        <v>0</v>
      </c>
      <c r="AW245">
        <v>0</v>
      </c>
      <c r="AX245">
        <v>0</v>
      </c>
      <c r="AY245">
        <v>0</v>
      </c>
      <c r="AZ245">
        <v>0</v>
      </c>
      <c r="BA245">
        <v>0</v>
      </c>
      <c r="BB245">
        <v>0</v>
      </c>
      <c r="BC245">
        <v>0</v>
      </c>
      <c r="BD245">
        <v>0.1</v>
      </c>
      <c r="BE245">
        <v>0</v>
      </c>
      <c r="BF245">
        <v>0</v>
      </c>
      <c r="BG245">
        <v>0</v>
      </c>
      <c r="BH245">
        <v>0</v>
      </c>
      <c r="BI245">
        <v>0</v>
      </c>
      <c r="BJ245">
        <v>0</v>
      </c>
      <c r="BK245">
        <v>0</v>
      </c>
      <c r="BL245">
        <v>0</v>
      </c>
      <c r="BM245">
        <v>0</v>
      </c>
      <c r="BN245">
        <v>0</v>
      </c>
      <c r="BO245">
        <v>0</v>
      </c>
      <c r="BP245">
        <v>0</v>
      </c>
      <c r="BQ245">
        <v>0</v>
      </c>
      <c r="BR245">
        <v>1.5599999999999999E-2</v>
      </c>
      <c r="BS245">
        <v>2.9499999999999998E-2</v>
      </c>
      <c r="BT245">
        <v>0</v>
      </c>
      <c r="BU245">
        <v>0</v>
      </c>
      <c r="BV245">
        <v>0</v>
      </c>
      <c r="BW245">
        <v>0</v>
      </c>
      <c r="BX245">
        <v>81.599999999999994</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1</v>
      </c>
      <c r="FW245">
        <v>0</v>
      </c>
      <c r="FX245">
        <v>0</v>
      </c>
      <c r="FY245">
        <v>0</v>
      </c>
      <c r="FZ245">
        <v>0</v>
      </c>
      <c r="GA245">
        <v>0</v>
      </c>
      <c r="GB245">
        <v>0</v>
      </c>
      <c r="GC245">
        <v>0.59</v>
      </c>
      <c r="GD245">
        <v>0</v>
      </c>
      <c r="GE245">
        <v>0</v>
      </c>
      <c r="GF245">
        <v>0</v>
      </c>
      <c r="GG245">
        <v>0</v>
      </c>
      <c r="GH245">
        <v>0</v>
      </c>
      <c r="GI245">
        <v>0</v>
      </c>
      <c r="GJ245">
        <v>0</v>
      </c>
      <c r="GK245">
        <v>0</v>
      </c>
      <c r="GL245">
        <v>0</v>
      </c>
      <c r="GM245">
        <v>0</v>
      </c>
      <c r="GN245">
        <v>0</v>
      </c>
      <c r="GO245">
        <v>0</v>
      </c>
      <c r="GP245">
        <v>0</v>
      </c>
      <c r="GQ245">
        <v>0</v>
      </c>
      <c r="GR245">
        <v>0</v>
      </c>
      <c r="GS245">
        <v>0</v>
      </c>
      <c r="GT245">
        <v>0</v>
      </c>
      <c r="GU245">
        <v>0</v>
      </c>
      <c r="GV245">
        <v>0</v>
      </c>
      <c r="GW245">
        <v>0</v>
      </c>
      <c r="GX245">
        <v>0</v>
      </c>
      <c r="GY245">
        <v>0.60450000000000004</v>
      </c>
      <c r="GZ245">
        <v>0</v>
      </c>
      <c r="HA245">
        <v>0</v>
      </c>
      <c r="HB245">
        <v>0</v>
      </c>
      <c r="HC245">
        <v>0</v>
      </c>
      <c r="HD245">
        <v>0</v>
      </c>
      <c r="HE245">
        <v>0</v>
      </c>
      <c r="HF245">
        <v>0</v>
      </c>
      <c r="HG245">
        <v>0</v>
      </c>
      <c r="HH245">
        <v>0</v>
      </c>
      <c r="HI245">
        <v>0</v>
      </c>
      <c r="HJ245">
        <v>0</v>
      </c>
      <c r="HK245">
        <v>0</v>
      </c>
      <c r="HL245">
        <v>0</v>
      </c>
      <c r="HM245">
        <v>2.1299999999999999E-2</v>
      </c>
      <c r="HN245">
        <v>0</v>
      </c>
      <c r="HO245">
        <v>81.599999999999994</v>
      </c>
      <c r="HP245">
        <v>0</v>
      </c>
      <c r="HQ245">
        <v>0</v>
      </c>
      <c r="HR245">
        <v>0</v>
      </c>
      <c r="HS245">
        <v>0</v>
      </c>
      <c r="HT245">
        <v>0</v>
      </c>
      <c r="HU245">
        <v>0</v>
      </c>
      <c r="HV245">
        <v>0</v>
      </c>
      <c r="HW245">
        <v>0</v>
      </c>
      <c r="HX245">
        <v>0</v>
      </c>
      <c r="HY245">
        <v>0</v>
      </c>
      <c r="HZ245">
        <v>0</v>
      </c>
      <c r="IA245">
        <v>0</v>
      </c>
      <c r="IB245">
        <v>0</v>
      </c>
      <c r="IC245">
        <v>0</v>
      </c>
      <c r="ID245">
        <v>0</v>
      </c>
      <c r="IE245">
        <v>0</v>
      </c>
      <c r="IF245">
        <v>0</v>
      </c>
      <c r="IG245">
        <v>0</v>
      </c>
      <c r="IH245">
        <v>0</v>
      </c>
      <c r="II245">
        <v>0</v>
      </c>
      <c r="IJ245">
        <v>0</v>
      </c>
      <c r="IK245">
        <v>0</v>
      </c>
      <c r="IL245">
        <v>0</v>
      </c>
      <c r="IM245">
        <v>0</v>
      </c>
      <c r="IN245">
        <v>0</v>
      </c>
      <c r="IO245">
        <v>0</v>
      </c>
      <c r="IP245">
        <v>0</v>
      </c>
      <c r="IQ245">
        <v>0</v>
      </c>
      <c r="IR245">
        <v>0</v>
      </c>
      <c r="IS245">
        <v>0</v>
      </c>
      <c r="IT245">
        <v>0</v>
      </c>
      <c r="IU245">
        <v>0</v>
      </c>
      <c r="IV245">
        <v>0</v>
      </c>
      <c r="IW245">
        <v>0</v>
      </c>
      <c r="IX245">
        <v>0</v>
      </c>
      <c r="IY245">
        <v>0</v>
      </c>
      <c r="IZ245">
        <v>0</v>
      </c>
      <c r="JA245">
        <v>0</v>
      </c>
      <c r="JB245">
        <v>0</v>
      </c>
      <c r="JC245">
        <v>0</v>
      </c>
      <c r="JD245">
        <v>0</v>
      </c>
      <c r="JE245">
        <v>0</v>
      </c>
      <c r="JF245">
        <v>0</v>
      </c>
      <c r="JG245">
        <v>0</v>
      </c>
      <c r="JH245">
        <v>0</v>
      </c>
      <c r="JI245">
        <v>0</v>
      </c>
      <c r="JJ245">
        <v>0</v>
      </c>
      <c r="JK245">
        <v>0</v>
      </c>
      <c r="JL245">
        <v>0</v>
      </c>
      <c r="JM245">
        <v>0</v>
      </c>
      <c r="JN245">
        <v>0</v>
      </c>
      <c r="JO245">
        <v>0</v>
      </c>
      <c r="JP245">
        <v>0</v>
      </c>
      <c r="JQ245">
        <v>0</v>
      </c>
      <c r="JR245">
        <v>0</v>
      </c>
      <c r="JS245">
        <v>0</v>
      </c>
      <c r="JT245">
        <v>0</v>
      </c>
      <c r="JU245">
        <v>0</v>
      </c>
      <c r="JV245">
        <v>0</v>
      </c>
      <c r="JW245">
        <v>0</v>
      </c>
      <c r="JX245">
        <v>0</v>
      </c>
      <c r="JY245">
        <v>0</v>
      </c>
      <c r="JZ245">
        <v>0</v>
      </c>
      <c r="KA245">
        <v>0</v>
      </c>
      <c r="KB245">
        <v>0</v>
      </c>
      <c r="KC245">
        <v>0</v>
      </c>
      <c r="KD245">
        <v>0</v>
      </c>
      <c r="KE245">
        <v>0</v>
      </c>
      <c r="KF245">
        <v>0</v>
      </c>
      <c r="KG245">
        <v>0</v>
      </c>
      <c r="KH245">
        <v>0</v>
      </c>
      <c r="KI245">
        <v>0</v>
      </c>
      <c r="KJ245">
        <v>0</v>
      </c>
      <c r="KK245">
        <v>0</v>
      </c>
      <c r="KL245">
        <v>0</v>
      </c>
      <c r="KM245">
        <v>0</v>
      </c>
      <c r="KN245">
        <v>0</v>
      </c>
      <c r="KO245">
        <v>0</v>
      </c>
      <c r="KP245">
        <v>0</v>
      </c>
      <c r="KQ245">
        <v>0</v>
      </c>
      <c r="KR245">
        <v>0</v>
      </c>
      <c r="KS245">
        <v>0</v>
      </c>
      <c r="KT245">
        <v>0</v>
      </c>
      <c r="KU245">
        <v>0</v>
      </c>
      <c r="KV245">
        <v>0</v>
      </c>
      <c r="KW245">
        <v>0</v>
      </c>
      <c r="KX245">
        <v>0</v>
      </c>
      <c r="KY245">
        <v>0</v>
      </c>
      <c r="KZ245">
        <v>0</v>
      </c>
      <c r="LA245">
        <v>0</v>
      </c>
      <c r="LB245">
        <v>0</v>
      </c>
      <c r="LC245">
        <v>0</v>
      </c>
      <c r="LD245">
        <v>0</v>
      </c>
      <c r="LE245">
        <v>0</v>
      </c>
      <c r="LF245">
        <v>0</v>
      </c>
      <c r="LG245">
        <v>0</v>
      </c>
      <c r="LH245">
        <v>0</v>
      </c>
      <c r="LI245">
        <v>1</v>
      </c>
      <c r="LJ245">
        <v>1</v>
      </c>
      <c r="LK245">
        <v>0</v>
      </c>
      <c r="LL245">
        <v>0</v>
      </c>
      <c r="LM245">
        <v>1</v>
      </c>
      <c r="LN245">
        <v>0.95</v>
      </c>
      <c r="LO245">
        <v>0</v>
      </c>
      <c r="LP245">
        <v>1</v>
      </c>
      <c r="LQ245">
        <v>0.78</v>
      </c>
      <c r="LR245">
        <v>0</v>
      </c>
      <c r="LS245">
        <v>0</v>
      </c>
      <c r="LT245">
        <v>0</v>
      </c>
    </row>
    <row r="246" spans="1:332" ht="15" customHeight="1">
      <c r="A246" t="str">
        <v>CDM AMS I E</v>
      </c>
      <c r="B246" t="str">
        <v>AMS-I.E. Version 04.0 -</v>
      </c>
      <c r="C246">
        <v>7359</v>
      </c>
      <c r="D246" t="str">
        <v>PoA 7359-CPA 66</v>
      </c>
      <c r="E246" t="str">
        <v>MP1</v>
      </c>
      <c r="F246" t="str">
        <v>domestic</v>
      </c>
      <c r="G246">
        <v>5395.5</v>
      </c>
      <c r="H246" t="str">
        <v xml:space="preserve">ethanol </v>
      </c>
      <c r="I246">
        <v>5395.5</v>
      </c>
      <c r="J246">
        <v>1.9657169921305742E-2</v>
      </c>
      <c r="K246">
        <v>0</v>
      </c>
      <c r="L246" t="str">
        <v>ethanol</v>
      </c>
      <c r="M246">
        <v>1</v>
      </c>
      <c r="N246" t="str">
        <v>Sub-Saharan Africa</v>
      </c>
      <c r="O246" t="str">
        <v>Kenya</v>
      </c>
      <c r="P246" t="str">
        <v>Kenya tot, but averaged out (see explanation)</v>
      </c>
      <c r="Q246">
        <v>3.92</v>
      </c>
      <c r="R246">
        <v>0.88559140000000003</v>
      </c>
      <c r="S246">
        <v>0</v>
      </c>
      <c r="T246">
        <v>0.3932258065</v>
      </c>
      <c r="U246">
        <v>752</v>
      </c>
      <c r="V246">
        <v>0</v>
      </c>
      <c r="W246">
        <v>365</v>
      </c>
      <c r="X246">
        <v>0</v>
      </c>
      <c r="Y246">
        <v>274480</v>
      </c>
      <c r="Z246">
        <v>1</v>
      </c>
      <c r="AA246">
        <v>0</v>
      </c>
      <c r="AB246">
        <v>0</v>
      </c>
      <c r="AC246">
        <v>0</v>
      </c>
      <c r="AD246">
        <v>0</v>
      </c>
      <c r="AE246">
        <v>0</v>
      </c>
      <c r="AF246">
        <v>0</v>
      </c>
      <c r="AG246">
        <v>0</v>
      </c>
      <c r="AH246">
        <v>0</v>
      </c>
      <c r="AI246">
        <v>0</v>
      </c>
      <c r="AJ246">
        <v>0</v>
      </c>
      <c r="AK246">
        <v>0</v>
      </c>
      <c r="AL246">
        <v>0</v>
      </c>
      <c r="AM246">
        <v>0</v>
      </c>
      <c r="AN246">
        <v>18.52706031</v>
      </c>
      <c r="AO246">
        <v>0</v>
      </c>
      <c r="AP246">
        <v>0</v>
      </c>
      <c r="AQ246">
        <v>0</v>
      </c>
      <c r="AR246">
        <v>0</v>
      </c>
      <c r="AS246">
        <v>0</v>
      </c>
      <c r="AT246">
        <v>0</v>
      </c>
      <c r="AU246">
        <v>0</v>
      </c>
      <c r="AV246">
        <v>0</v>
      </c>
      <c r="AW246">
        <v>0</v>
      </c>
      <c r="AX246">
        <v>0</v>
      </c>
      <c r="AY246">
        <v>0</v>
      </c>
      <c r="AZ246">
        <v>0</v>
      </c>
      <c r="BA246">
        <v>0</v>
      </c>
      <c r="BB246">
        <v>0</v>
      </c>
      <c r="BC246">
        <v>0</v>
      </c>
      <c r="BD246">
        <v>0.1</v>
      </c>
      <c r="BE246">
        <v>0</v>
      </c>
      <c r="BF246">
        <v>0</v>
      </c>
      <c r="BG246">
        <v>0</v>
      </c>
      <c r="BH246">
        <v>0</v>
      </c>
      <c r="BI246">
        <v>0</v>
      </c>
      <c r="BJ246">
        <v>0</v>
      </c>
      <c r="BK246">
        <v>0</v>
      </c>
      <c r="BL246">
        <v>0</v>
      </c>
      <c r="BM246">
        <v>0</v>
      </c>
      <c r="BN246">
        <v>0</v>
      </c>
      <c r="BO246">
        <v>0</v>
      </c>
      <c r="BP246">
        <v>0</v>
      </c>
      <c r="BQ246">
        <v>0</v>
      </c>
      <c r="BR246">
        <v>1.5599999999999999E-2</v>
      </c>
      <c r="BS246">
        <v>2.9499999999999998E-2</v>
      </c>
      <c r="BT246">
        <v>0</v>
      </c>
      <c r="BU246">
        <v>0</v>
      </c>
      <c r="BV246">
        <v>0</v>
      </c>
      <c r="BW246">
        <v>0</v>
      </c>
      <c r="BX246">
        <v>81.599999999999994</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0</v>
      </c>
      <c r="FS246">
        <v>0</v>
      </c>
      <c r="FT246">
        <v>0</v>
      </c>
      <c r="FU246">
        <v>0</v>
      </c>
      <c r="FV246">
        <v>1</v>
      </c>
      <c r="FW246">
        <v>0</v>
      </c>
      <c r="FX246">
        <v>0</v>
      </c>
      <c r="FY246">
        <v>0</v>
      </c>
      <c r="FZ246">
        <v>0</v>
      </c>
      <c r="GA246">
        <v>0</v>
      </c>
      <c r="GB246">
        <v>0</v>
      </c>
      <c r="GC246">
        <v>0.59</v>
      </c>
      <c r="GD246">
        <v>0</v>
      </c>
      <c r="GE246">
        <v>0</v>
      </c>
      <c r="GF246">
        <v>0</v>
      </c>
      <c r="GG246">
        <v>0</v>
      </c>
      <c r="GH246">
        <v>0</v>
      </c>
      <c r="GI246">
        <v>0</v>
      </c>
      <c r="GJ246">
        <v>0</v>
      </c>
      <c r="GK246">
        <v>0</v>
      </c>
      <c r="GL246">
        <v>0</v>
      </c>
      <c r="GM246">
        <v>0</v>
      </c>
      <c r="GN246">
        <v>0</v>
      </c>
      <c r="GO246">
        <v>0</v>
      </c>
      <c r="GP246">
        <v>0</v>
      </c>
      <c r="GQ246">
        <v>0</v>
      </c>
      <c r="GR246">
        <v>0</v>
      </c>
      <c r="GS246">
        <v>0</v>
      </c>
      <c r="GT246">
        <v>0</v>
      </c>
      <c r="GU246">
        <v>0</v>
      </c>
      <c r="GV246">
        <v>0</v>
      </c>
      <c r="GW246">
        <v>0</v>
      </c>
      <c r="GX246">
        <v>0</v>
      </c>
      <c r="GY246">
        <v>0.60450000000000004</v>
      </c>
      <c r="GZ246">
        <v>0</v>
      </c>
      <c r="HA246">
        <v>0</v>
      </c>
      <c r="HB246">
        <v>0</v>
      </c>
      <c r="HC246">
        <v>0</v>
      </c>
      <c r="HD246">
        <v>0</v>
      </c>
      <c r="HE246">
        <v>0</v>
      </c>
      <c r="HF246">
        <v>0</v>
      </c>
      <c r="HG246">
        <v>0</v>
      </c>
      <c r="HH246">
        <v>0</v>
      </c>
      <c r="HI246">
        <v>0</v>
      </c>
      <c r="HJ246">
        <v>0</v>
      </c>
      <c r="HK246">
        <v>0</v>
      </c>
      <c r="HL246">
        <v>0</v>
      </c>
      <c r="HM246">
        <v>2.1299999999999999E-2</v>
      </c>
      <c r="HN246">
        <v>0</v>
      </c>
      <c r="HO246">
        <v>81.599999999999994</v>
      </c>
      <c r="HP246">
        <v>0</v>
      </c>
      <c r="HQ246">
        <v>0</v>
      </c>
      <c r="HR246">
        <v>0</v>
      </c>
      <c r="HS246">
        <v>0</v>
      </c>
      <c r="HT246">
        <v>0</v>
      </c>
      <c r="HU246">
        <v>0</v>
      </c>
      <c r="HV246">
        <v>0</v>
      </c>
      <c r="HW246">
        <v>0</v>
      </c>
      <c r="HX246">
        <v>0</v>
      </c>
      <c r="HY246">
        <v>0</v>
      </c>
      <c r="HZ246">
        <v>0</v>
      </c>
      <c r="IA246">
        <v>0</v>
      </c>
      <c r="IB246">
        <v>0</v>
      </c>
      <c r="IC246">
        <v>0</v>
      </c>
      <c r="ID246">
        <v>0</v>
      </c>
      <c r="IE246">
        <v>0</v>
      </c>
      <c r="IF246">
        <v>0</v>
      </c>
      <c r="IG246">
        <v>0</v>
      </c>
      <c r="IH246">
        <v>0</v>
      </c>
      <c r="II246">
        <v>0</v>
      </c>
      <c r="IJ246">
        <v>0</v>
      </c>
      <c r="IK246">
        <v>0</v>
      </c>
      <c r="IL246">
        <v>0</v>
      </c>
      <c r="IM246">
        <v>0</v>
      </c>
      <c r="IN246">
        <v>0</v>
      </c>
      <c r="IO246">
        <v>0</v>
      </c>
      <c r="IP246">
        <v>0</v>
      </c>
      <c r="IQ246">
        <v>0</v>
      </c>
      <c r="IR246">
        <v>0</v>
      </c>
      <c r="IS246">
        <v>0</v>
      </c>
      <c r="IT246">
        <v>0</v>
      </c>
      <c r="IU246">
        <v>0</v>
      </c>
      <c r="IV246">
        <v>0</v>
      </c>
      <c r="IW246">
        <v>0</v>
      </c>
      <c r="IX246">
        <v>0</v>
      </c>
      <c r="IY246">
        <v>0</v>
      </c>
      <c r="IZ246">
        <v>0</v>
      </c>
      <c r="JA246">
        <v>0</v>
      </c>
      <c r="JB246">
        <v>0</v>
      </c>
      <c r="JC246">
        <v>0</v>
      </c>
      <c r="JD246">
        <v>0</v>
      </c>
      <c r="JE246">
        <v>0</v>
      </c>
      <c r="JF246">
        <v>0</v>
      </c>
      <c r="JG246">
        <v>0</v>
      </c>
      <c r="JH246">
        <v>0</v>
      </c>
      <c r="JI246">
        <v>0</v>
      </c>
      <c r="JJ246">
        <v>0</v>
      </c>
      <c r="JK246">
        <v>0</v>
      </c>
      <c r="JL246">
        <v>0</v>
      </c>
      <c r="JM246">
        <v>0</v>
      </c>
      <c r="JN246">
        <v>0</v>
      </c>
      <c r="JO246">
        <v>0</v>
      </c>
      <c r="JP246">
        <v>0</v>
      </c>
      <c r="JQ246">
        <v>0</v>
      </c>
      <c r="JR246">
        <v>0</v>
      </c>
      <c r="JS246">
        <v>0</v>
      </c>
      <c r="JT246">
        <v>0</v>
      </c>
      <c r="JU246">
        <v>0</v>
      </c>
      <c r="JV246">
        <v>0</v>
      </c>
      <c r="JW246">
        <v>0</v>
      </c>
      <c r="JX246">
        <v>0</v>
      </c>
      <c r="JY246">
        <v>0</v>
      </c>
      <c r="JZ246">
        <v>0</v>
      </c>
      <c r="KA246">
        <v>0</v>
      </c>
      <c r="KB246">
        <v>0</v>
      </c>
      <c r="KC246">
        <v>0</v>
      </c>
      <c r="KD246">
        <v>0</v>
      </c>
      <c r="KE246">
        <v>0</v>
      </c>
      <c r="KF246">
        <v>0</v>
      </c>
      <c r="KG246">
        <v>0</v>
      </c>
      <c r="KH246">
        <v>0</v>
      </c>
      <c r="KI246">
        <v>0</v>
      </c>
      <c r="KJ246">
        <v>0</v>
      </c>
      <c r="KK246">
        <v>0</v>
      </c>
      <c r="KL246">
        <v>0</v>
      </c>
      <c r="KM246">
        <v>0</v>
      </c>
      <c r="KN246">
        <v>0</v>
      </c>
      <c r="KO246">
        <v>0</v>
      </c>
      <c r="KP246">
        <v>0</v>
      </c>
      <c r="KQ246">
        <v>0</v>
      </c>
      <c r="KR246">
        <v>0</v>
      </c>
      <c r="KS246">
        <v>0</v>
      </c>
      <c r="KT246">
        <v>0</v>
      </c>
      <c r="KU246">
        <v>0</v>
      </c>
      <c r="KV246">
        <v>0</v>
      </c>
      <c r="KW246">
        <v>0</v>
      </c>
      <c r="KX246">
        <v>0</v>
      </c>
      <c r="KY246">
        <v>0</v>
      </c>
      <c r="KZ246">
        <v>0</v>
      </c>
      <c r="LA246">
        <v>0</v>
      </c>
      <c r="LB246">
        <v>0</v>
      </c>
      <c r="LC246">
        <v>0</v>
      </c>
      <c r="LD246">
        <v>0</v>
      </c>
      <c r="LE246">
        <v>0</v>
      </c>
      <c r="LF246">
        <v>0</v>
      </c>
      <c r="LG246">
        <v>0</v>
      </c>
      <c r="LH246">
        <v>0</v>
      </c>
      <c r="LI246">
        <v>1</v>
      </c>
      <c r="LJ246">
        <v>1</v>
      </c>
      <c r="LK246">
        <v>0</v>
      </c>
      <c r="LL246">
        <v>0</v>
      </c>
      <c r="LM246">
        <v>1</v>
      </c>
      <c r="LN246">
        <v>0.95</v>
      </c>
      <c r="LO246">
        <v>0</v>
      </c>
      <c r="LP246">
        <v>1</v>
      </c>
      <c r="LQ246">
        <v>0.78</v>
      </c>
      <c r="LR246">
        <v>0</v>
      </c>
      <c r="LS246">
        <v>0</v>
      </c>
      <c r="LT246">
        <v>0</v>
      </c>
    </row>
    <row r="247" spans="1:332" ht="15" customHeight="1">
      <c r="A247" t="str">
        <v>CDM AMS I E</v>
      </c>
      <c r="B247" t="str">
        <v>AMS-I.E. Version 04.0 -</v>
      </c>
      <c r="C247">
        <v>7359</v>
      </c>
      <c r="D247" t="str">
        <v>PoA 7359-CPA 65</v>
      </c>
      <c r="E247" t="str">
        <v>MP2</v>
      </c>
      <c r="F247" t="str">
        <v>domestic</v>
      </c>
      <c r="G247">
        <v>56004</v>
      </c>
      <c r="H247" t="str">
        <v xml:space="preserve">ethanol </v>
      </c>
      <c r="I247">
        <v>56004</v>
      </c>
      <c r="J247">
        <v>2.2330900369430386E-2</v>
      </c>
      <c r="K247">
        <v>0</v>
      </c>
      <c r="L247" t="str">
        <v>ethanol</v>
      </c>
      <c r="M247">
        <v>1</v>
      </c>
      <c r="N247" t="str">
        <v>Sub-Saharan Africa</v>
      </c>
      <c r="O247" t="str">
        <v>Kenya</v>
      </c>
      <c r="P247" t="str">
        <v>Mombasa, but averaged out (see explanation)</v>
      </c>
      <c r="Q247">
        <v>3.9151899999999999</v>
      </c>
      <c r="R247">
        <v>0.8870886</v>
      </c>
      <c r="S247">
        <v>0</v>
      </c>
      <c r="T247">
        <v>0.30860759493700002</v>
      </c>
      <c r="U247">
        <v>6871</v>
      </c>
      <c r="V247">
        <v>0</v>
      </c>
      <c r="W247">
        <v>365</v>
      </c>
      <c r="X247">
        <v>0</v>
      </c>
      <c r="Y247">
        <v>2507915</v>
      </c>
      <c r="Z247">
        <v>1</v>
      </c>
      <c r="AA247">
        <v>0</v>
      </c>
      <c r="AB247">
        <v>0</v>
      </c>
      <c r="AC247">
        <v>0</v>
      </c>
      <c r="AD247">
        <v>0</v>
      </c>
      <c r="AE247">
        <v>0</v>
      </c>
      <c r="AF247">
        <v>0</v>
      </c>
      <c r="AG247">
        <v>0</v>
      </c>
      <c r="AH247">
        <v>0</v>
      </c>
      <c r="AI247">
        <v>0</v>
      </c>
      <c r="AJ247">
        <v>0</v>
      </c>
      <c r="AK247">
        <v>0</v>
      </c>
      <c r="AL247">
        <v>0</v>
      </c>
      <c r="AM247">
        <v>0</v>
      </c>
      <c r="AN247">
        <v>20.723944979999999</v>
      </c>
      <c r="AO247">
        <v>0</v>
      </c>
      <c r="AP247">
        <v>0</v>
      </c>
      <c r="AQ247">
        <v>0</v>
      </c>
      <c r="AR247">
        <v>0</v>
      </c>
      <c r="AS247">
        <v>0</v>
      </c>
      <c r="AT247">
        <v>0</v>
      </c>
      <c r="AU247">
        <v>0</v>
      </c>
      <c r="AV247">
        <v>0</v>
      </c>
      <c r="AW247">
        <v>0</v>
      </c>
      <c r="AX247">
        <v>0</v>
      </c>
      <c r="AY247">
        <v>0</v>
      </c>
      <c r="AZ247">
        <v>0</v>
      </c>
      <c r="BA247">
        <v>0</v>
      </c>
      <c r="BB247">
        <v>0</v>
      </c>
      <c r="BC247">
        <v>0</v>
      </c>
      <c r="BD247">
        <v>0.1</v>
      </c>
      <c r="BE247">
        <v>0</v>
      </c>
      <c r="BF247">
        <v>0</v>
      </c>
      <c r="BG247">
        <v>0</v>
      </c>
      <c r="BH247">
        <v>0</v>
      </c>
      <c r="BI247">
        <v>0</v>
      </c>
      <c r="BJ247">
        <v>0</v>
      </c>
      <c r="BK247">
        <v>0</v>
      </c>
      <c r="BL247">
        <v>0</v>
      </c>
      <c r="BM247">
        <v>0</v>
      </c>
      <c r="BN247">
        <v>0</v>
      </c>
      <c r="BO247">
        <v>0</v>
      </c>
      <c r="BP247">
        <v>0</v>
      </c>
      <c r="BQ247">
        <v>0</v>
      </c>
      <c r="BR247">
        <v>1.4999999999999999E-2</v>
      </c>
      <c r="BS247">
        <v>2.9499999999999998E-2</v>
      </c>
      <c r="BT247">
        <v>0</v>
      </c>
      <c r="BU247">
        <v>0</v>
      </c>
      <c r="BV247">
        <v>0</v>
      </c>
      <c r="BW247">
        <v>0</v>
      </c>
      <c r="BX247">
        <v>81.599999999999994</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1</v>
      </c>
      <c r="FW247">
        <v>0</v>
      </c>
      <c r="FX247">
        <v>0</v>
      </c>
      <c r="FY247">
        <v>0</v>
      </c>
      <c r="FZ247">
        <v>0</v>
      </c>
      <c r="GA247">
        <v>0</v>
      </c>
      <c r="GB247">
        <v>0</v>
      </c>
      <c r="GC247">
        <v>0.68</v>
      </c>
      <c r="GD247">
        <v>0</v>
      </c>
      <c r="GE247">
        <v>0</v>
      </c>
      <c r="GF247">
        <v>0</v>
      </c>
      <c r="GG247">
        <v>0</v>
      </c>
      <c r="GH247">
        <v>0</v>
      </c>
      <c r="GI247">
        <v>0</v>
      </c>
      <c r="GJ247">
        <v>0</v>
      </c>
      <c r="GK247">
        <v>0</v>
      </c>
      <c r="GL247">
        <v>0</v>
      </c>
      <c r="GM247">
        <v>0</v>
      </c>
      <c r="GN247">
        <v>0</v>
      </c>
      <c r="GO247">
        <v>0</v>
      </c>
      <c r="GP247">
        <v>0</v>
      </c>
      <c r="GQ247">
        <v>0</v>
      </c>
      <c r="GR247">
        <v>0</v>
      </c>
      <c r="GS247">
        <v>0</v>
      </c>
      <c r="GT247">
        <v>0</v>
      </c>
      <c r="GU247">
        <v>0</v>
      </c>
      <c r="GV247">
        <v>0</v>
      </c>
      <c r="GW247">
        <v>0</v>
      </c>
      <c r="GX247">
        <v>0</v>
      </c>
      <c r="GY247">
        <v>0.65</v>
      </c>
      <c r="GZ247">
        <v>0</v>
      </c>
      <c r="HA247">
        <v>0</v>
      </c>
      <c r="HB247">
        <v>0</v>
      </c>
      <c r="HC247">
        <v>0</v>
      </c>
      <c r="HD247">
        <v>0</v>
      </c>
      <c r="HE247">
        <v>0</v>
      </c>
      <c r="HF247">
        <v>0</v>
      </c>
      <c r="HG247">
        <v>0</v>
      </c>
      <c r="HH247">
        <v>0</v>
      </c>
      <c r="HI247">
        <v>0</v>
      </c>
      <c r="HJ247">
        <v>0</v>
      </c>
      <c r="HK247">
        <v>0</v>
      </c>
      <c r="HL247">
        <v>0</v>
      </c>
      <c r="HM247">
        <v>2.1299999999999999E-2</v>
      </c>
      <c r="HN247">
        <v>0</v>
      </c>
      <c r="HO247">
        <v>81.599999999999994</v>
      </c>
      <c r="HP247">
        <v>0</v>
      </c>
      <c r="HQ247">
        <v>0</v>
      </c>
      <c r="HR247">
        <v>0</v>
      </c>
      <c r="HS247">
        <v>0</v>
      </c>
      <c r="HT247">
        <v>0</v>
      </c>
      <c r="HU247">
        <v>0</v>
      </c>
      <c r="HV247">
        <v>0</v>
      </c>
      <c r="HW247">
        <v>0</v>
      </c>
      <c r="HX247">
        <v>0</v>
      </c>
      <c r="HY247">
        <v>0</v>
      </c>
      <c r="HZ247">
        <v>0</v>
      </c>
      <c r="IA247">
        <v>0</v>
      </c>
      <c r="IB247">
        <v>0</v>
      </c>
      <c r="IC247">
        <v>0</v>
      </c>
      <c r="ID247">
        <v>0</v>
      </c>
      <c r="IE247">
        <v>0</v>
      </c>
      <c r="IF247">
        <v>0</v>
      </c>
      <c r="IG247">
        <v>0</v>
      </c>
      <c r="IH247">
        <v>0</v>
      </c>
      <c r="II247">
        <v>0</v>
      </c>
      <c r="IJ247">
        <v>0</v>
      </c>
      <c r="IK247">
        <v>0</v>
      </c>
      <c r="IL247">
        <v>0</v>
      </c>
      <c r="IM247">
        <v>0</v>
      </c>
      <c r="IN247">
        <v>0</v>
      </c>
      <c r="IO247">
        <v>0</v>
      </c>
      <c r="IP247">
        <v>0</v>
      </c>
      <c r="IQ247">
        <v>0</v>
      </c>
      <c r="IR247">
        <v>0</v>
      </c>
      <c r="IS247">
        <v>0</v>
      </c>
      <c r="IT247">
        <v>0</v>
      </c>
      <c r="IU247">
        <v>0</v>
      </c>
      <c r="IV247">
        <v>0</v>
      </c>
      <c r="IW247">
        <v>0</v>
      </c>
      <c r="IX247">
        <v>0</v>
      </c>
      <c r="IY247">
        <v>0</v>
      </c>
      <c r="IZ247">
        <v>0</v>
      </c>
      <c r="JA247">
        <v>0</v>
      </c>
      <c r="JB247">
        <v>0</v>
      </c>
      <c r="JC247">
        <v>0</v>
      </c>
      <c r="JD247">
        <v>0</v>
      </c>
      <c r="JE247">
        <v>0</v>
      </c>
      <c r="JF247">
        <v>0</v>
      </c>
      <c r="JG247">
        <v>0</v>
      </c>
      <c r="JH247">
        <v>0</v>
      </c>
      <c r="JI247">
        <v>0</v>
      </c>
      <c r="JJ247">
        <v>0</v>
      </c>
      <c r="JK247">
        <v>0</v>
      </c>
      <c r="JL247">
        <v>0</v>
      </c>
      <c r="JM247">
        <v>0</v>
      </c>
      <c r="JN247">
        <v>0</v>
      </c>
      <c r="JO247">
        <v>0</v>
      </c>
      <c r="JP247">
        <v>0</v>
      </c>
      <c r="JQ247">
        <v>0</v>
      </c>
      <c r="JR247">
        <v>0</v>
      </c>
      <c r="JS247">
        <v>0</v>
      </c>
      <c r="JT247">
        <v>0</v>
      </c>
      <c r="JU247">
        <v>0</v>
      </c>
      <c r="JV247">
        <v>0</v>
      </c>
      <c r="JW247">
        <v>0</v>
      </c>
      <c r="JX247">
        <v>0</v>
      </c>
      <c r="JY247">
        <v>0</v>
      </c>
      <c r="JZ247">
        <v>0</v>
      </c>
      <c r="KA247">
        <v>0</v>
      </c>
      <c r="KB247">
        <v>0</v>
      </c>
      <c r="KC247">
        <v>0</v>
      </c>
      <c r="KD247">
        <v>0</v>
      </c>
      <c r="KE247">
        <v>0</v>
      </c>
      <c r="KF247">
        <v>0</v>
      </c>
      <c r="KG247">
        <v>0</v>
      </c>
      <c r="KH247">
        <v>0</v>
      </c>
      <c r="KI247">
        <v>0</v>
      </c>
      <c r="KJ247">
        <v>0</v>
      </c>
      <c r="KK247">
        <v>0</v>
      </c>
      <c r="KL247">
        <v>0</v>
      </c>
      <c r="KM247">
        <v>0</v>
      </c>
      <c r="KN247">
        <v>0</v>
      </c>
      <c r="KO247">
        <v>0</v>
      </c>
      <c r="KP247">
        <v>0</v>
      </c>
      <c r="KQ247">
        <v>0</v>
      </c>
      <c r="KR247">
        <v>0</v>
      </c>
      <c r="KS247">
        <v>0</v>
      </c>
      <c r="KT247">
        <v>0</v>
      </c>
      <c r="KU247">
        <v>0</v>
      </c>
      <c r="KV247">
        <v>0</v>
      </c>
      <c r="KW247">
        <v>0</v>
      </c>
      <c r="KX247">
        <v>0</v>
      </c>
      <c r="KY247">
        <v>0</v>
      </c>
      <c r="KZ247">
        <v>0</v>
      </c>
      <c r="LA247">
        <v>0</v>
      </c>
      <c r="LB247">
        <v>0</v>
      </c>
      <c r="LC247">
        <v>0</v>
      </c>
      <c r="LD247">
        <v>0</v>
      </c>
      <c r="LE247">
        <v>0</v>
      </c>
      <c r="LF247">
        <v>0</v>
      </c>
      <c r="LG247">
        <v>0</v>
      </c>
      <c r="LH247">
        <v>0</v>
      </c>
      <c r="LI247">
        <v>1</v>
      </c>
      <c r="LJ247">
        <v>1</v>
      </c>
      <c r="LK247">
        <v>0</v>
      </c>
      <c r="LL247">
        <v>0</v>
      </c>
      <c r="LM247">
        <v>1</v>
      </c>
      <c r="LN247">
        <v>0.95</v>
      </c>
      <c r="LO247">
        <v>0</v>
      </c>
      <c r="LP247">
        <v>1</v>
      </c>
      <c r="LQ247">
        <v>0.78</v>
      </c>
      <c r="LR247">
        <v>0</v>
      </c>
      <c r="LS247">
        <v>0</v>
      </c>
      <c r="LT247">
        <v>0</v>
      </c>
    </row>
    <row r="248" spans="1:332" ht="15" customHeight="1">
      <c r="A248" t="str">
        <v>CDM AMS I E</v>
      </c>
      <c r="B248" t="str">
        <v>AMS-I.E. Version 04.0 -</v>
      </c>
      <c r="C248">
        <v>7359</v>
      </c>
      <c r="D248" t="str">
        <v>PoA 7359-CPA 64</v>
      </c>
      <c r="E248" t="str">
        <v>MP2</v>
      </c>
      <c r="F248" t="str">
        <v>domestic</v>
      </c>
      <c r="G248">
        <v>11762</v>
      </c>
      <c r="H248" t="str">
        <v xml:space="preserve">ethanol </v>
      </c>
      <c r="I248">
        <v>11762</v>
      </c>
      <c r="J248">
        <v>2.2331710002942883E-2</v>
      </c>
      <c r="K248">
        <v>0</v>
      </c>
      <c r="L248" t="str">
        <v>ethanol</v>
      </c>
      <c r="M248">
        <v>1</v>
      </c>
      <c r="N248" t="str">
        <v>Sub-Saharan Africa</v>
      </c>
      <c r="O248" t="str">
        <v>Kenya</v>
      </c>
      <c r="P248" t="str">
        <v>Mombasa, but averaged out (see explanation)</v>
      </c>
      <c r="Q248">
        <v>3.9151899999999999</v>
      </c>
      <c r="R248">
        <v>0.8870886</v>
      </c>
      <c r="S248">
        <v>0</v>
      </c>
      <c r="T248">
        <v>0.30860759493700002</v>
      </c>
      <c r="U248">
        <v>1443</v>
      </c>
      <c r="V248">
        <v>0</v>
      </c>
      <c r="W248">
        <v>365</v>
      </c>
      <c r="X248">
        <v>0</v>
      </c>
      <c r="Y248">
        <v>526695</v>
      </c>
      <c r="Z248">
        <v>1</v>
      </c>
      <c r="AA248">
        <v>0</v>
      </c>
      <c r="AB248">
        <v>0</v>
      </c>
      <c r="AC248">
        <v>0</v>
      </c>
      <c r="AD248">
        <v>0</v>
      </c>
      <c r="AE248">
        <v>0</v>
      </c>
      <c r="AF248">
        <v>0</v>
      </c>
      <c r="AG248">
        <v>0</v>
      </c>
      <c r="AH248">
        <v>0</v>
      </c>
      <c r="AI248">
        <v>0</v>
      </c>
      <c r="AJ248">
        <v>0</v>
      </c>
      <c r="AK248">
        <v>0</v>
      </c>
      <c r="AL248">
        <v>0</v>
      </c>
      <c r="AM248">
        <v>0</v>
      </c>
      <c r="AN248">
        <v>20.723944979999999</v>
      </c>
      <c r="AO248">
        <v>0</v>
      </c>
      <c r="AP248">
        <v>0</v>
      </c>
      <c r="AQ248">
        <v>0</v>
      </c>
      <c r="AR248">
        <v>0</v>
      </c>
      <c r="AS248">
        <v>0</v>
      </c>
      <c r="AT248">
        <v>0</v>
      </c>
      <c r="AU248">
        <v>0</v>
      </c>
      <c r="AV248">
        <v>0</v>
      </c>
      <c r="AW248">
        <v>0</v>
      </c>
      <c r="AX248">
        <v>0</v>
      </c>
      <c r="AY248">
        <v>0</v>
      </c>
      <c r="AZ248">
        <v>0</v>
      </c>
      <c r="BA248">
        <v>0</v>
      </c>
      <c r="BB248">
        <v>0</v>
      </c>
      <c r="BC248">
        <v>0</v>
      </c>
      <c r="BD248">
        <v>0.1</v>
      </c>
      <c r="BE248">
        <v>0</v>
      </c>
      <c r="BF248">
        <v>0</v>
      </c>
      <c r="BG248">
        <v>0</v>
      </c>
      <c r="BH248">
        <v>0</v>
      </c>
      <c r="BI248">
        <v>0</v>
      </c>
      <c r="BJ248">
        <v>0</v>
      </c>
      <c r="BK248">
        <v>0</v>
      </c>
      <c r="BL248">
        <v>0</v>
      </c>
      <c r="BM248">
        <v>0</v>
      </c>
      <c r="BN248">
        <v>0</v>
      </c>
      <c r="BO248">
        <v>0</v>
      </c>
      <c r="BP248">
        <v>0</v>
      </c>
      <c r="BQ248">
        <v>0</v>
      </c>
      <c r="BR248">
        <v>1.4999999999999999E-2</v>
      </c>
      <c r="BS248">
        <v>2.9499999999999998E-2</v>
      </c>
      <c r="BT248">
        <v>0</v>
      </c>
      <c r="BU248">
        <v>0</v>
      </c>
      <c r="BV248">
        <v>0</v>
      </c>
      <c r="BW248">
        <v>0</v>
      </c>
      <c r="BX248">
        <v>81.599999999999994</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0</v>
      </c>
      <c r="FH248">
        <v>0</v>
      </c>
      <c r="FI248">
        <v>0</v>
      </c>
      <c r="FJ248">
        <v>0</v>
      </c>
      <c r="FK248">
        <v>0</v>
      </c>
      <c r="FL248">
        <v>0</v>
      </c>
      <c r="FM248">
        <v>0</v>
      </c>
      <c r="FN248">
        <v>0</v>
      </c>
      <c r="FO248">
        <v>0</v>
      </c>
      <c r="FP248">
        <v>0</v>
      </c>
      <c r="FQ248">
        <v>0</v>
      </c>
      <c r="FR248">
        <v>0</v>
      </c>
      <c r="FS248">
        <v>0</v>
      </c>
      <c r="FT248">
        <v>0</v>
      </c>
      <c r="FU248">
        <v>0</v>
      </c>
      <c r="FV248">
        <v>1</v>
      </c>
      <c r="FW248">
        <v>0</v>
      </c>
      <c r="FX248">
        <v>0</v>
      </c>
      <c r="FY248">
        <v>0</v>
      </c>
      <c r="FZ248">
        <v>0</v>
      </c>
      <c r="GA248">
        <v>0</v>
      </c>
      <c r="GB248">
        <v>0</v>
      </c>
      <c r="GC248">
        <v>0.68</v>
      </c>
      <c r="GD248">
        <v>0</v>
      </c>
      <c r="GE248">
        <v>0</v>
      </c>
      <c r="GF248">
        <v>0</v>
      </c>
      <c r="GG248">
        <v>0</v>
      </c>
      <c r="GH248">
        <v>0</v>
      </c>
      <c r="GI248">
        <v>0</v>
      </c>
      <c r="GJ248">
        <v>0</v>
      </c>
      <c r="GK248">
        <v>0</v>
      </c>
      <c r="GL248">
        <v>0</v>
      </c>
      <c r="GM248">
        <v>0</v>
      </c>
      <c r="GN248">
        <v>0</v>
      </c>
      <c r="GO248">
        <v>0</v>
      </c>
      <c r="GP248">
        <v>0</v>
      </c>
      <c r="GQ248">
        <v>0</v>
      </c>
      <c r="GR248">
        <v>0</v>
      </c>
      <c r="GS248">
        <v>0</v>
      </c>
      <c r="GT248">
        <v>0</v>
      </c>
      <c r="GU248">
        <v>0</v>
      </c>
      <c r="GV248">
        <v>0</v>
      </c>
      <c r="GW248">
        <v>0</v>
      </c>
      <c r="GX248">
        <v>0</v>
      </c>
      <c r="GY248">
        <v>0.65</v>
      </c>
      <c r="GZ248">
        <v>0</v>
      </c>
      <c r="HA248">
        <v>0</v>
      </c>
      <c r="HB248">
        <v>0</v>
      </c>
      <c r="HC248">
        <v>0</v>
      </c>
      <c r="HD248">
        <v>0</v>
      </c>
      <c r="HE248">
        <v>0</v>
      </c>
      <c r="HF248">
        <v>0</v>
      </c>
      <c r="HG248">
        <v>0</v>
      </c>
      <c r="HH248">
        <v>0</v>
      </c>
      <c r="HI248">
        <v>0</v>
      </c>
      <c r="HJ248">
        <v>0</v>
      </c>
      <c r="HK248">
        <v>0</v>
      </c>
      <c r="HL248">
        <v>0</v>
      </c>
      <c r="HM248">
        <v>2.1299999999999999E-2</v>
      </c>
      <c r="HN248">
        <v>0</v>
      </c>
      <c r="HO248">
        <v>81.599999999999994</v>
      </c>
      <c r="HP248">
        <v>0</v>
      </c>
      <c r="HQ248">
        <v>0</v>
      </c>
      <c r="HR248">
        <v>0</v>
      </c>
      <c r="HS248">
        <v>0</v>
      </c>
      <c r="HT248">
        <v>0</v>
      </c>
      <c r="HU248">
        <v>0</v>
      </c>
      <c r="HV248">
        <v>0</v>
      </c>
      <c r="HW248">
        <v>0</v>
      </c>
      <c r="HX248">
        <v>0</v>
      </c>
      <c r="HY248">
        <v>0</v>
      </c>
      <c r="HZ248">
        <v>0</v>
      </c>
      <c r="IA248">
        <v>0</v>
      </c>
      <c r="IB248">
        <v>0</v>
      </c>
      <c r="IC248">
        <v>0</v>
      </c>
      <c r="ID248">
        <v>0</v>
      </c>
      <c r="IE248">
        <v>0</v>
      </c>
      <c r="IF248">
        <v>0</v>
      </c>
      <c r="IG248">
        <v>0</v>
      </c>
      <c r="IH248">
        <v>0</v>
      </c>
      <c r="II248">
        <v>0</v>
      </c>
      <c r="IJ248">
        <v>0</v>
      </c>
      <c r="IK248">
        <v>0</v>
      </c>
      <c r="IL248">
        <v>0</v>
      </c>
      <c r="IM248">
        <v>0</v>
      </c>
      <c r="IN248">
        <v>0</v>
      </c>
      <c r="IO248">
        <v>0</v>
      </c>
      <c r="IP248">
        <v>0</v>
      </c>
      <c r="IQ248">
        <v>0</v>
      </c>
      <c r="IR248">
        <v>0</v>
      </c>
      <c r="IS248">
        <v>0</v>
      </c>
      <c r="IT248">
        <v>0</v>
      </c>
      <c r="IU248">
        <v>0</v>
      </c>
      <c r="IV248">
        <v>0</v>
      </c>
      <c r="IW248">
        <v>0</v>
      </c>
      <c r="IX248">
        <v>0</v>
      </c>
      <c r="IY248">
        <v>0</v>
      </c>
      <c r="IZ248">
        <v>0</v>
      </c>
      <c r="JA248">
        <v>0</v>
      </c>
      <c r="JB248">
        <v>0</v>
      </c>
      <c r="JC248">
        <v>0</v>
      </c>
      <c r="JD248">
        <v>0</v>
      </c>
      <c r="JE248">
        <v>0</v>
      </c>
      <c r="JF248">
        <v>0</v>
      </c>
      <c r="JG248">
        <v>0</v>
      </c>
      <c r="JH248">
        <v>0</v>
      </c>
      <c r="JI248">
        <v>0</v>
      </c>
      <c r="JJ248">
        <v>0</v>
      </c>
      <c r="JK248">
        <v>0</v>
      </c>
      <c r="JL248">
        <v>0</v>
      </c>
      <c r="JM248">
        <v>0</v>
      </c>
      <c r="JN248">
        <v>0</v>
      </c>
      <c r="JO248">
        <v>0</v>
      </c>
      <c r="JP248">
        <v>0</v>
      </c>
      <c r="JQ248">
        <v>0</v>
      </c>
      <c r="JR248">
        <v>0</v>
      </c>
      <c r="JS248">
        <v>0</v>
      </c>
      <c r="JT248">
        <v>0</v>
      </c>
      <c r="JU248">
        <v>0</v>
      </c>
      <c r="JV248">
        <v>0</v>
      </c>
      <c r="JW248">
        <v>0</v>
      </c>
      <c r="JX248">
        <v>0</v>
      </c>
      <c r="JY248">
        <v>0</v>
      </c>
      <c r="JZ248">
        <v>0</v>
      </c>
      <c r="KA248">
        <v>0</v>
      </c>
      <c r="KB248">
        <v>0</v>
      </c>
      <c r="KC248">
        <v>0</v>
      </c>
      <c r="KD248">
        <v>0</v>
      </c>
      <c r="KE248">
        <v>0</v>
      </c>
      <c r="KF248">
        <v>0</v>
      </c>
      <c r="KG248">
        <v>0</v>
      </c>
      <c r="KH248">
        <v>0</v>
      </c>
      <c r="KI248">
        <v>0</v>
      </c>
      <c r="KJ248">
        <v>0</v>
      </c>
      <c r="KK248">
        <v>0</v>
      </c>
      <c r="KL248">
        <v>0</v>
      </c>
      <c r="KM248">
        <v>0</v>
      </c>
      <c r="KN248">
        <v>0</v>
      </c>
      <c r="KO248">
        <v>0</v>
      </c>
      <c r="KP248">
        <v>0</v>
      </c>
      <c r="KQ248">
        <v>0</v>
      </c>
      <c r="KR248">
        <v>0</v>
      </c>
      <c r="KS248">
        <v>0</v>
      </c>
      <c r="KT248">
        <v>0</v>
      </c>
      <c r="KU248">
        <v>0</v>
      </c>
      <c r="KV248">
        <v>0</v>
      </c>
      <c r="KW248">
        <v>0</v>
      </c>
      <c r="KX248">
        <v>0</v>
      </c>
      <c r="KY248">
        <v>0</v>
      </c>
      <c r="KZ248">
        <v>0</v>
      </c>
      <c r="LA248">
        <v>0</v>
      </c>
      <c r="LB248">
        <v>0</v>
      </c>
      <c r="LC248">
        <v>0</v>
      </c>
      <c r="LD248">
        <v>0</v>
      </c>
      <c r="LE248">
        <v>0</v>
      </c>
      <c r="LF248">
        <v>0</v>
      </c>
      <c r="LG248">
        <v>0</v>
      </c>
      <c r="LH248">
        <v>0</v>
      </c>
      <c r="LI248">
        <v>1</v>
      </c>
      <c r="LJ248">
        <v>1</v>
      </c>
      <c r="LK248">
        <v>0</v>
      </c>
      <c r="LL248">
        <v>0</v>
      </c>
      <c r="LM248">
        <v>1</v>
      </c>
      <c r="LN248">
        <v>0.95</v>
      </c>
      <c r="LO248">
        <v>0</v>
      </c>
      <c r="LP248">
        <v>1</v>
      </c>
      <c r="LQ248">
        <v>0.78</v>
      </c>
      <c r="LR248">
        <v>0</v>
      </c>
      <c r="LS248">
        <v>0</v>
      </c>
      <c r="LT248">
        <v>0</v>
      </c>
    </row>
    <row r="249" spans="1:332" ht="15" customHeight="1">
      <c r="A249" t="str">
        <v>CDM AMS I E</v>
      </c>
      <c r="B249" t="str">
        <v>AMS-I.E. Version 04.0 -</v>
      </c>
      <c r="C249">
        <v>7359</v>
      </c>
      <c r="D249" t="str">
        <v>PoA 7359-CPA 66</v>
      </c>
      <c r="E249" t="str">
        <v>MP2</v>
      </c>
      <c r="F249" t="str">
        <v>domestic</v>
      </c>
      <c r="G249">
        <v>12079</v>
      </c>
      <c r="H249" t="str">
        <v xml:space="preserve">ethanol </v>
      </c>
      <c r="I249">
        <v>12079</v>
      </c>
      <c r="J249">
        <v>2.2330061190911951E-2</v>
      </c>
      <c r="K249">
        <v>0</v>
      </c>
      <c r="L249" t="str">
        <v>ethanol</v>
      </c>
      <c r="M249">
        <v>1</v>
      </c>
      <c r="N249" t="str">
        <v>Sub-Saharan Africa</v>
      </c>
      <c r="O249" t="str">
        <v>Kenya</v>
      </c>
      <c r="P249" t="str">
        <v>Kenya tot, but averaged out (see explanation)</v>
      </c>
      <c r="Q249">
        <v>3.9151899999999999</v>
      </c>
      <c r="R249">
        <v>0.8870886</v>
      </c>
      <c r="S249">
        <v>0</v>
      </c>
      <c r="T249">
        <v>0.30860759493700002</v>
      </c>
      <c r="U249">
        <v>1482</v>
      </c>
      <c r="V249">
        <v>0</v>
      </c>
      <c r="W249">
        <v>365</v>
      </c>
      <c r="X249">
        <v>0</v>
      </c>
      <c r="Y249">
        <v>540930</v>
      </c>
      <c r="Z249">
        <v>1</v>
      </c>
      <c r="AA249">
        <v>0</v>
      </c>
      <c r="AB249">
        <v>0</v>
      </c>
      <c r="AC249">
        <v>0</v>
      </c>
      <c r="AD249">
        <v>0</v>
      </c>
      <c r="AE249">
        <v>0</v>
      </c>
      <c r="AF249">
        <v>0</v>
      </c>
      <c r="AG249">
        <v>0</v>
      </c>
      <c r="AH249">
        <v>0</v>
      </c>
      <c r="AI249">
        <v>0</v>
      </c>
      <c r="AJ249">
        <v>0</v>
      </c>
      <c r="AK249">
        <v>0</v>
      </c>
      <c r="AL249">
        <v>0</v>
      </c>
      <c r="AM249">
        <v>0</v>
      </c>
      <c r="AN249">
        <v>20.723944979999999</v>
      </c>
      <c r="AO249">
        <v>0</v>
      </c>
      <c r="AP249">
        <v>0</v>
      </c>
      <c r="AQ249">
        <v>0</v>
      </c>
      <c r="AR249">
        <v>0</v>
      </c>
      <c r="AS249">
        <v>0</v>
      </c>
      <c r="AT249">
        <v>0</v>
      </c>
      <c r="AU249">
        <v>0</v>
      </c>
      <c r="AV249">
        <v>0</v>
      </c>
      <c r="AW249">
        <v>0</v>
      </c>
      <c r="AX249">
        <v>0</v>
      </c>
      <c r="AY249">
        <v>0</v>
      </c>
      <c r="AZ249">
        <v>0</v>
      </c>
      <c r="BA249">
        <v>0</v>
      </c>
      <c r="BB249">
        <v>0</v>
      </c>
      <c r="BC249">
        <v>0</v>
      </c>
      <c r="BD249">
        <v>0.1</v>
      </c>
      <c r="BE249">
        <v>0</v>
      </c>
      <c r="BF249">
        <v>0</v>
      </c>
      <c r="BG249">
        <v>0</v>
      </c>
      <c r="BH249">
        <v>0</v>
      </c>
      <c r="BI249">
        <v>0</v>
      </c>
      <c r="BJ249">
        <v>0</v>
      </c>
      <c r="BK249">
        <v>0</v>
      </c>
      <c r="BL249">
        <v>0</v>
      </c>
      <c r="BM249">
        <v>0</v>
      </c>
      <c r="BN249">
        <v>0</v>
      </c>
      <c r="BO249">
        <v>0</v>
      </c>
      <c r="BP249">
        <v>0</v>
      </c>
      <c r="BQ249">
        <v>0</v>
      </c>
      <c r="BR249">
        <v>1.4999999999999999E-2</v>
      </c>
      <c r="BS249">
        <v>2.9499999999999998E-2</v>
      </c>
      <c r="BT249">
        <v>0</v>
      </c>
      <c r="BU249">
        <v>0</v>
      </c>
      <c r="BV249">
        <v>0</v>
      </c>
      <c r="BW249">
        <v>0</v>
      </c>
      <c r="BX249">
        <v>81.599999999999994</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1</v>
      </c>
      <c r="FW249">
        <v>0</v>
      </c>
      <c r="FX249">
        <v>0</v>
      </c>
      <c r="FY249">
        <v>0</v>
      </c>
      <c r="FZ249">
        <v>0</v>
      </c>
      <c r="GA249">
        <v>0</v>
      </c>
      <c r="GB249">
        <v>0</v>
      </c>
      <c r="GC249">
        <v>0.68</v>
      </c>
      <c r="GD249">
        <v>0</v>
      </c>
      <c r="GE249">
        <v>0</v>
      </c>
      <c r="GF249">
        <v>0</v>
      </c>
      <c r="GG249">
        <v>0</v>
      </c>
      <c r="GH249">
        <v>0</v>
      </c>
      <c r="GI249">
        <v>0</v>
      </c>
      <c r="GJ249">
        <v>0</v>
      </c>
      <c r="GK249">
        <v>0</v>
      </c>
      <c r="GL249">
        <v>0</v>
      </c>
      <c r="GM249">
        <v>0</v>
      </c>
      <c r="GN249">
        <v>0</v>
      </c>
      <c r="GO249">
        <v>0</v>
      </c>
      <c r="GP249">
        <v>0</v>
      </c>
      <c r="GQ249">
        <v>0</v>
      </c>
      <c r="GR249">
        <v>0</v>
      </c>
      <c r="GS249">
        <v>0</v>
      </c>
      <c r="GT249">
        <v>0</v>
      </c>
      <c r="GU249">
        <v>0</v>
      </c>
      <c r="GV249">
        <v>0</v>
      </c>
      <c r="GW249">
        <v>0</v>
      </c>
      <c r="GX249">
        <v>0</v>
      </c>
      <c r="GY249">
        <v>0.65</v>
      </c>
      <c r="GZ249">
        <v>0</v>
      </c>
      <c r="HA249">
        <v>0</v>
      </c>
      <c r="HB249">
        <v>0</v>
      </c>
      <c r="HC249">
        <v>0</v>
      </c>
      <c r="HD249">
        <v>0</v>
      </c>
      <c r="HE249">
        <v>0</v>
      </c>
      <c r="HF249">
        <v>0</v>
      </c>
      <c r="HG249">
        <v>0</v>
      </c>
      <c r="HH249">
        <v>0</v>
      </c>
      <c r="HI249">
        <v>0</v>
      </c>
      <c r="HJ249">
        <v>0</v>
      </c>
      <c r="HK249">
        <v>0</v>
      </c>
      <c r="HL249">
        <v>0</v>
      </c>
      <c r="HM249">
        <v>2.1299999999999999E-2</v>
      </c>
      <c r="HN249">
        <v>0</v>
      </c>
      <c r="HO249">
        <v>81.599999999999994</v>
      </c>
      <c r="HP249">
        <v>0</v>
      </c>
      <c r="HQ249">
        <v>0</v>
      </c>
      <c r="HR249">
        <v>0</v>
      </c>
      <c r="HS249">
        <v>0</v>
      </c>
      <c r="HT249">
        <v>0</v>
      </c>
      <c r="HU249">
        <v>0</v>
      </c>
      <c r="HV249">
        <v>0</v>
      </c>
      <c r="HW249">
        <v>0</v>
      </c>
      <c r="HX249">
        <v>0</v>
      </c>
      <c r="HY249">
        <v>0</v>
      </c>
      <c r="HZ249">
        <v>0</v>
      </c>
      <c r="IA249">
        <v>0</v>
      </c>
      <c r="IB249">
        <v>0</v>
      </c>
      <c r="IC249">
        <v>0</v>
      </c>
      <c r="ID249">
        <v>0</v>
      </c>
      <c r="IE249">
        <v>0</v>
      </c>
      <c r="IF249">
        <v>0</v>
      </c>
      <c r="IG249">
        <v>0</v>
      </c>
      <c r="IH249">
        <v>0</v>
      </c>
      <c r="II249">
        <v>0</v>
      </c>
      <c r="IJ249">
        <v>0</v>
      </c>
      <c r="IK249">
        <v>0</v>
      </c>
      <c r="IL249">
        <v>0</v>
      </c>
      <c r="IM249">
        <v>0</v>
      </c>
      <c r="IN249">
        <v>0</v>
      </c>
      <c r="IO249">
        <v>0</v>
      </c>
      <c r="IP249">
        <v>0</v>
      </c>
      <c r="IQ249">
        <v>0</v>
      </c>
      <c r="IR249">
        <v>0</v>
      </c>
      <c r="IS249">
        <v>0</v>
      </c>
      <c r="IT249">
        <v>0</v>
      </c>
      <c r="IU249">
        <v>0</v>
      </c>
      <c r="IV249">
        <v>0</v>
      </c>
      <c r="IW249">
        <v>0</v>
      </c>
      <c r="IX249">
        <v>0</v>
      </c>
      <c r="IY249">
        <v>0</v>
      </c>
      <c r="IZ249">
        <v>0</v>
      </c>
      <c r="JA249">
        <v>0</v>
      </c>
      <c r="JB249">
        <v>0</v>
      </c>
      <c r="JC249">
        <v>0</v>
      </c>
      <c r="JD249">
        <v>0</v>
      </c>
      <c r="JE249">
        <v>0</v>
      </c>
      <c r="JF249">
        <v>0</v>
      </c>
      <c r="JG249">
        <v>0</v>
      </c>
      <c r="JH249">
        <v>0</v>
      </c>
      <c r="JI249">
        <v>0</v>
      </c>
      <c r="JJ249">
        <v>0</v>
      </c>
      <c r="JK249">
        <v>0</v>
      </c>
      <c r="JL249">
        <v>0</v>
      </c>
      <c r="JM249">
        <v>0</v>
      </c>
      <c r="JN249">
        <v>0</v>
      </c>
      <c r="JO249">
        <v>0</v>
      </c>
      <c r="JP249">
        <v>0</v>
      </c>
      <c r="JQ249">
        <v>0</v>
      </c>
      <c r="JR249">
        <v>0</v>
      </c>
      <c r="JS249">
        <v>0</v>
      </c>
      <c r="JT249">
        <v>0</v>
      </c>
      <c r="JU249">
        <v>0</v>
      </c>
      <c r="JV249">
        <v>0</v>
      </c>
      <c r="JW249">
        <v>0</v>
      </c>
      <c r="JX249">
        <v>0</v>
      </c>
      <c r="JY249">
        <v>0</v>
      </c>
      <c r="JZ249">
        <v>0</v>
      </c>
      <c r="KA249">
        <v>0</v>
      </c>
      <c r="KB249">
        <v>0</v>
      </c>
      <c r="KC249">
        <v>0</v>
      </c>
      <c r="KD249">
        <v>0</v>
      </c>
      <c r="KE249">
        <v>0</v>
      </c>
      <c r="KF249">
        <v>0</v>
      </c>
      <c r="KG249">
        <v>0</v>
      </c>
      <c r="KH249">
        <v>0</v>
      </c>
      <c r="KI249">
        <v>0</v>
      </c>
      <c r="KJ249">
        <v>0</v>
      </c>
      <c r="KK249">
        <v>0</v>
      </c>
      <c r="KL249">
        <v>0</v>
      </c>
      <c r="KM249">
        <v>0</v>
      </c>
      <c r="KN249">
        <v>0</v>
      </c>
      <c r="KO249">
        <v>0</v>
      </c>
      <c r="KP249">
        <v>0</v>
      </c>
      <c r="KQ249">
        <v>0</v>
      </c>
      <c r="KR249">
        <v>0</v>
      </c>
      <c r="KS249">
        <v>0</v>
      </c>
      <c r="KT249">
        <v>0</v>
      </c>
      <c r="KU249">
        <v>0</v>
      </c>
      <c r="KV249">
        <v>0</v>
      </c>
      <c r="KW249">
        <v>0</v>
      </c>
      <c r="KX249">
        <v>0</v>
      </c>
      <c r="KY249">
        <v>0</v>
      </c>
      <c r="KZ249">
        <v>0</v>
      </c>
      <c r="LA249">
        <v>0</v>
      </c>
      <c r="LB249">
        <v>0</v>
      </c>
      <c r="LC249">
        <v>0</v>
      </c>
      <c r="LD249">
        <v>0</v>
      </c>
      <c r="LE249">
        <v>0</v>
      </c>
      <c r="LF249">
        <v>0</v>
      </c>
      <c r="LG249">
        <v>0</v>
      </c>
      <c r="LH249">
        <v>0</v>
      </c>
      <c r="LI249">
        <v>1</v>
      </c>
      <c r="LJ249">
        <v>1</v>
      </c>
      <c r="LK249">
        <v>0</v>
      </c>
      <c r="LL249">
        <v>0</v>
      </c>
      <c r="LM249">
        <v>1</v>
      </c>
      <c r="LN249">
        <v>0.95</v>
      </c>
      <c r="LO249">
        <v>0</v>
      </c>
      <c r="LP249">
        <v>1</v>
      </c>
      <c r="LQ249">
        <v>0.78</v>
      </c>
      <c r="LR249">
        <v>0</v>
      </c>
      <c r="LS249">
        <v>0</v>
      </c>
      <c r="LT249">
        <v>0</v>
      </c>
    </row>
    <row r="250" spans="1:332" ht="15" customHeight="1">
      <c r="A250" t="str">
        <v>CDM AMS I E</v>
      </c>
      <c r="B250" t="str">
        <v>AMS-I.E. Version 04.0 -</v>
      </c>
      <c r="C250">
        <v>7359</v>
      </c>
      <c r="D250" t="str">
        <v>PoA 7359-CPA 65</v>
      </c>
      <c r="E250" t="str">
        <v>MP3</v>
      </c>
      <c r="F250" t="str">
        <v>domestic</v>
      </c>
      <c r="G250">
        <v>62655</v>
      </c>
      <c r="H250" t="str">
        <v xml:space="preserve">ethanol </v>
      </c>
      <c r="I250">
        <v>62655</v>
      </c>
      <c r="J250">
        <v>2.4849092971420864E-2</v>
      </c>
      <c r="K250">
        <v>0</v>
      </c>
      <c r="L250" t="str">
        <v>ethanol</v>
      </c>
      <c r="M250">
        <v>1</v>
      </c>
      <c r="N250" t="str">
        <v>Sub-Saharan Africa</v>
      </c>
      <c r="O250" t="str">
        <v>Kenya</v>
      </c>
      <c r="P250" t="str">
        <v>Mombasa, but averaged out (see explanation)</v>
      </c>
      <c r="Q250">
        <v>4.1140189999999999</v>
      </c>
      <c r="R250">
        <v>0.83028037379999997</v>
      </c>
      <c r="S250">
        <v>0</v>
      </c>
      <c r="T250">
        <v>0.3285981308</v>
      </c>
      <c r="U250">
        <v>6908</v>
      </c>
      <c r="V250">
        <v>0</v>
      </c>
      <c r="W250">
        <v>365</v>
      </c>
      <c r="X250">
        <v>0</v>
      </c>
      <c r="Y250">
        <v>2521420</v>
      </c>
      <c r="Z250">
        <v>1</v>
      </c>
      <c r="AA250">
        <v>0</v>
      </c>
      <c r="AB250">
        <v>0</v>
      </c>
      <c r="AC250">
        <v>0</v>
      </c>
      <c r="AD250">
        <v>0</v>
      </c>
      <c r="AE250">
        <v>0</v>
      </c>
      <c r="AF250">
        <v>0</v>
      </c>
      <c r="AG250">
        <v>0</v>
      </c>
      <c r="AH250">
        <v>0</v>
      </c>
      <c r="AI250">
        <v>0</v>
      </c>
      <c r="AJ250">
        <v>0</v>
      </c>
      <c r="AK250">
        <v>0</v>
      </c>
      <c r="AL250">
        <v>0</v>
      </c>
      <c r="AM250">
        <v>0</v>
      </c>
      <c r="AN250">
        <v>25.068778779999999</v>
      </c>
      <c r="AO250">
        <v>0</v>
      </c>
      <c r="AP250">
        <v>0</v>
      </c>
      <c r="AQ250">
        <v>0</v>
      </c>
      <c r="AR250">
        <v>0</v>
      </c>
      <c r="AS250">
        <v>0</v>
      </c>
      <c r="AT250">
        <v>0</v>
      </c>
      <c r="AU250">
        <v>0</v>
      </c>
      <c r="AV250">
        <v>0</v>
      </c>
      <c r="AW250">
        <v>0</v>
      </c>
      <c r="AX250">
        <v>0</v>
      </c>
      <c r="AY250">
        <v>0</v>
      </c>
      <c r="AZ250">
        <v>0</v>
      </c>
      <c r="BA250">
        <v>0</v>
      </c>
      <c r="BB250">
        <v>0</v>
      </c>
      <c r="BC250">
        <v>0</v>
      </c>
      <c r="BD250">
        <v>0.1</v>
      </c>
      <c r="BE250">
        <v>0</v>
      </c>
      <c r="BF250">
        <v>0</v>
      </c>
      <c r="BG250">
        <v>0</v>
      </c>
      <c r="BH250">
        <v>0</v>
      </c>
      <c r="BI250">
        <v>0</v>
      </c>
      <c r="BJ250">
        <v>0</v>
      </c>
      <c r="BK250">
        <v>0</v>
      </c>
      <c r="BL250">
        <v>0</v>
      </c>
      <c r="BM250">
        <v>0</v>
      </c>
      <c r="BN250">
        <v>0</v>
      </c>
      <c r="BO250">
        <v>0</v>
      </c>
      <c r="BP250">
        <v>0</v>
      </c>
      <c r="BQ250">
        <v>0</v>
      </c>
      <c r="BR250">
        <v>1.4999999999999999E-2</v>
      </c>
      <c r="BS250">
        <v>2.9499999999999998E-2</v>
      </c>
      <c r="BT250">
        <v>0</v>
      </c>
      <c r="BU250">
        <v>0</v>
      </c>
      <c r="BV250">
        <v>0</v>
      </c>
      <c r="BW250">
        <v>0</v>
      </c>
      <c r="BX250">
        <v>81.599999999999994</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1</v>
      </c>
      <c r="FW250">
        <v>0</v>
      </c>
      <c r="FX250">
        <v>0</v>
      </c>
      <c r="FY250">
        <v>0</v>
      </c>
      <c r="FZ250">
        <v>0</v>
      </c>
      <c r="GA250">
        <v>0</v>
      </c>
      <c r="GB250">
        <v>0</v>
      </c>
      <c r="GC250">
        <v>0.71</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v>0</v>
      </c>
      <c r="GY250">
        <v>0.65</v>
      </c>
      <c r="GZ250">
        <v>0</v>
      </c>
      <c r="HA250">
        <v>0</v>
      </c>
      <c r="HB250">
        <v>0</v>
      </c>
      <c r="HC250">
        <v>0</v>
      </c>
      <c r="HD250">
        <v>0</v>
      </c>
      <c r="HE250">
        <v>0</v>
      </c>
      <c r="HF250">
        <v>0</v>
      </c>
      <c r="HG250">
        <v>0</v>
      </c>
      <c r="HH250">
        <v>0</v>
      </c>
      <c r="HI250">
        <v>0</v>
      </c>
      <c r="HJ250">
        <v>0</v>
      </c>
      <c r="HK250">
        <v>0</v>
      </c>
      <c r="HL250">
        <v>0</v>
      </c>
      <c r="HM250">
        <v>2.1299999999999999E-2</v>
      </c>
      <c r="HN250">
        <v>0</v>
      </c>
      <c r="HO250">
        <v>81.599999999999994</v>
      </c>
      <c r="HP250">
        <v>0</v>
      </c>
      <c r="HQ250">
        <v>0</v>
      </c>
      <c r="HR250">
        <v>0</v>
      </c>
      <c r="HS250">
        <v>0</v>
      </c>
      <c r="HT250">
        <v>0</v>
      </c>
      <c r="HU250">
        <v>0</v>
      </c>
      <c r="HV250">
        <v>0</v>
      </c>
      <c r="HW250">
        <v>0</v>
      </c>
      <c r="HX250">
        <v>0</v>
      </c>
      <c r="HY250">
        <v>0</v>
      </c>
      <c r="HZ250">
        <v>0</v>
      </c>
      <c r="IA250">
        <v>0</v>
      </c>
      <c r="IB250">
        <v>0</v>
      </c>
      <c r="IC250">
        <v>0</v>
      </c>
      <c r="ID250">
        <v>0</v>
      </c>
      <c r="IE250">
        <v>0</v>
      </c>
      <c r="IF250">
        <v>0</v>
      </c>
      <c r="IG250">
        <v>0</v>
      </c>
      <c r="IH250">
        <v>0</v>
      </c>
      <c r="II250">
        <v>0</v>
      </c>
      <c r="IJ250">
        <v>0</v>
      </c>
      <c r="IK250">
        <v>0</v>
      </c>
      <c r="IL250">
        <v>0</v>
      </c>
      <c r="IM250">
        <v>0</v>
      </c>
      <c r="IN250">
        <v>0</v>
      </c>
      <c r="IO250">
        <v>0</v>
      </c>
      <c r="IP250">
        <v>0</v>
      </c>
      <c r="IQ250">
        <v>0</v>
      </c>
      <c r="IR250">
        <v>0</v>
      </c>
      <c r="IS250">
        <v>0</v>
      </c>
      <c r="IT250">
        <v>0</v>
      </c>
      <c r="IU250">
        <v>0</v>
      </c>
      <c r="IV250">
        <v>0</v>
      </c>
      <c r="IW250">
        <v>0</v>
      </c>
      <c r="IX250">
        <v>0</v>
      </c>
      <c r="IY250">
        <v>0</v>
      </c>
      <c r="IZ250">
        <v>0</v>
      </c>
      <c r="JA250">
        <v>0</v>
      </c>
      <c r="JB250">
        <v>0</v>
      </c>
      <c r="JC250">
        <v>0</v>
      </c>
      <c r="JD250">
        <v>0</v>
      </c>
      <c r="JE250">
        <v>0</v>
      </c>
      <c r="JF250">
        <v>0</v>
      </c>
      <c r="JG250">
        <v>0</v>
      </c>
      <c r="JH250">
        <v>0</v>
      </c>
      <c r="JI250">
        <v>0</v>
      </c>
      <c r="JJ250">
        <v>0</v>
      </c>
      <c r="JK250">
        <v>0</v>
      </c>
      <c r="JL250">
        <v>0</v>
      </c>
      <c r="JM250">
        <v>0</v>
      </c>
      <c r="JN250">
        <v>0</v>
      </c>
      <c r="JO250">
        <v>0</v>
      </c>
      <c r="JP250">
        <v>0</v>
      </c>
      <c r="JQ250">
        <v>0</v>
      </c>
      <c r="JR250">
        <v>0</v>
      </c>
      <c r="JS250">
        <v>0</v>
      </c>
      <c r="JT250">
        <v>0</v>
      </c>
      <c r="JU250">
        <v>0</v>
      </c>
      <c r="JV250">
        <v>0</v>
      </c>
      <c r="JW250">
        <v>0</v>
      </c>
      <c r="JX250">
        <v>0</v>
      </c>
      <c r="JY250">
        <v>0</v>
      </c>
      <c r="JZ250">
        <v>0</v>
      </c>
      <c r="KA250">
        <v>0</v>
      </c>
      <c r="KB250">
        <v>0</v>
      </c>
      <c r="KC250">
        <v>0</v>
      </c>
      <c r="KD250">
        <v>0</v>
      </c>
      <c r="KE250">
        <v>0</v>
      </c>
      <c r="KF250">
        <v>0</v>
      </c>
      <c r="KG250">
        <v>0</v>
      </c>
      <c r="KH250">
        <v>0</v>
      </c>
      <c r="KI250">
        <v>0</v>
      </c>
      <c r="KJ250">
        <v>0</v>
      </c>
      <c r="KK250">
        <v>0</v>
      </c>
      <c r="KL250">
        <v>0</v>
      </c>
      <c r="KM250">
        <v>0</v>
      </c>
      <c r="KN250">
        <v>0</v>
      </c>
      <c r="KO250">
        <v>0</v>
      </c>
      <c r="KP250">
        <v>0</v>
      </c>
      <c r="KQ250">
        <v>0</v>
      </c>
      <c r="KR250">
        <v>0</v>
      </c>
      <c r="KS250">
        <v>0</v>
      </c>
      <c r="KT250">
        <v>0</v>
      </c>
      <c r="KU250">
        <v>0</v>
      </c>
      <c r="KV250">
        <v>0</v>
      </c>
      <c r="KW250">
        <v>0</v>
      </c>
      <c r="KX250">
        <v>0</v>
      </c>
      <c r="KY250">
        <v>0</v>
      </c>
      <c r="KZ250">
        <v>0</v>
      </c>
      <c r="LA250">
        <v>0</v>
      </c>
      <c r="LB250">
        <v>0</v>
      </c>
      <c r="LC250">
        <v>0</v>
      </c>
      <c r="LD250">
        <v>0</v>
      </c>
      <c r="LE250">
        <v>0</v>
      </c>
      <c r="LF250">
        <v>0</v>
      </c>
      <c r="LG250">
        <v>0</v>
      </c>
      <c r="LH250">
        <v>0</v>
      </c>
      <c r="LI250">
        <v>1</v>
      </c>
      <c r="LJ250">
        <v>1</v>
      </c>
      <c r="LK250">
        <v>0</v>
      </c>
      <c r="LL250">
        <v>0</v>
      </c>
      <c r="LM250">
        <v>1</v>
      </c>
      <c r="LN250">
        <v>0.95</v>
      </c>
      <c r="LO250">
        <v>0</v>
      </c>
      <c r="LP250">
        <v>1</v>
      </c>
      <c r="LQ250">
        <v>0.78</v>
      </c>
      <c r="LR250">
        <v>0</v>
      </c>
      <c r="LS250">
        <v>0</v>
      </c>
      <c r="LT250">
        <v>0</v>
      </c>
    </row>
    <row r="251" spans="1:332" ht="15" customHeight="1">
      <c r="A251" t="str">
        <v>CDM AMS I E</v>
      </c>
      <c r="B251" t="str">
        <v>AMS-I.E. Version 04.0 -</v>
      </c>
      <c r="C251">
        <v>7359</v>
      </c>
      <c r="D251" t="str">
        <v>PoA 7359-CPA 64</v>
      </c>
      <c r="E251" t="str">
        <v>MP3</v>
      </c>
      <c r="F251" t="str">
        <v>domestic</v>
      </c>
      <c r="G251">
        <v>13632</v>
      </c>
      <c r="H251" t="str">
        <v xml:space="preserve">ethanol </v>
      </c>
      <c r="I251">
        <v>13632</v>
      </c>
      <c r="J251">
        <v>2.4848932272441417E-2</v>
      </c>
      <c r="K251">
        <v>0</v>
      </c>
      <c r="L251" t="str">
        <v>ethanol</v>
      </c>
      <c r="M251">
        <v>1</v>
      </c>
      <c r="N251" t="str">
        <v>Sub-Saharan Africa</v>
      </c>
      <c r="O251" t="str">
        <v>Kenya</v>
      </c>
      <c r="P251" t="str">
        <v>Kenya tot, but averaged out (see explanation)</v>
      </c>
      <c r="Q251">
        <v>4.1140189999999999</v>
      </c>
      <c r="R251">
        <v>0.83028037379999997</v>
      </c>
      <c r="S251">
        <v>0</v>
      </c>
      <c r="T251">
        <v>0.3285981308</v>
      </c>
      <c r="U251">
        <v>1503</v>
      </c>
      <c r="V251">
        <v>0</v>
      </c>
      <c r="W251">
        <v>365</v>
      </c>
      <c r="X251">
        <v>0</v>
      </c>
      <c r="Y251">
        <v>548595</v>
      </c>
      <c r="Z251">
        <v>1</v>
      </c>
      <c r="AA251">
        <v>0</v>
      </c>
      <c r="AB251">
        <v>0</v>
      </c>
      <c r="AC251">
        <v>0</v>
      </c>
      <c r="AD251">
        <v>0</v>
      </c>
      <c r="AE251">
        <v>0</v>
      </c>
      <c r="AF251">
        <v>0</v>
      </c>
      <c r="AG251">
        <v>0</v>
      </c>
      <c r="AH251">
        <v>0</v>
      </c>
      <c r="AI251">
        <v>0</v>
      </c>
      <c r="AJ251">
        <v>0</v>
      </c>
      <c r="AK251">
        <v>0</v>
      </c>
      <c r="AL251">
        <v>0</v>
      </c>
      <c r="AM251">
        <v>0</v>
      </c>
      <c r="AN251">
        <v>25.068778779999999</v>
      </c>
      <c r="AO251">
        <v>0</v>
      </c>
      <c r="AP251">
        <v>0</v>
      </c>
      <c r="AQ251">
        <v>0</v>
      </c>
      <c r="AR251">
        <v>0</v>
      </c>
      <c r="AS251">
        <v>0</v>
      </c>
      <c r="AT251">
        <v>0</v>
      </c>
      <c r="AU251">
        <v>0</v>
      </c>
      <c r="AV251">
        <v>0</v>
      </c>
      <c r="AW251">
        <v>0</v>
      </c>
      <c r="AX251">
        <v>0</v>
      </c>
      <c r="AY251">
        <v>0</v>
      </c>
      <c r="AZ251">
        <v>0</v>
      </c>
      <c r="BA251">
        <v>0</v>
      </c>
      <c r="BB251">
        <v>0</v>
      </c>
      <c r="BC251">
        <v>0</v>
      </c>
      <c r="BD251">
        <v>0.1</v>
      </c>
      <c r="BE251">
        <v>0</v>
      </c>
      <c r="BF251">
        <v>0</v>
      </c>
      <c r="BG251">
        <v>0</v>
      </c>
      <c r="BH251">
        <v>0</v>
      </c>
      <c r="BI251">
        <v>0</v>
      </c>
      <c r="BJ251">
        <v>0</v>
      </c>
      <c r="BK251">
        <v>0</v>
      </c>
      <c r="BL251">
        <v>0</v>
      </c>
      <c r="BM251">
        <v>0</v>
      </c>
      <c r="BN251">
        <v>0</v>
      </c>
      <c r="BO251">
        <v>0</v>
      </c>
      <c r="BP251">
        <v>0</v>
      </c>
      <c r="BQ251">
        <v>0</v>
      </c>
      <c r="BR251">
        <v>1.4999999999999999E-2</v>
      </c>
      <c r="BS251">
        <v>2.9499999999999998E-2</v>
      </c>
      <c r="BT251">
        <v>0</v>
      </c>
      <c r="BU251">
        <v>0</v>
      </c>
      <c r="BV251">
        <v>0</v>
      </c>
      <c r="BW251">
        <v>0</v>
      </c>
      <c r="BX251">
        <v>81.599999999999994</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1</v>
      </c>
      <c r="FW251">
        <v>0</v>
      </c>
      <c r="FX251">
        <v>0</v>
      </c>
      <c r="FY251">
        <v>0</v>
      </c>
      <c r="FZ251">
        <v>0</v>
      </c>
      <c r="GA251">
        <v>0</v>
      </c>
      <c r="GB251">
        <v>0</v>
      </c>
      <c r="GC251">
        <v>0.71</v>
      </c>
      <c r="GD251">
        <v>0</v>
      </c>
      <c r="GE251">
        <v>0</v>
      </c>
      <c r="GF251">
        <v>0</v>
      </c>
      <c r="GG251">
        <v>0</v>
      </c>
      <c r="GH251">
        <v>0</v>
      </c>
      <c r="GI251">
        <v>0</v>
      </c>
      <c r="GJ251">
        <v>0</v>
      </c>
      <c r="GK251">
        <v>0</v>
      </c>
      <c r="GL251">
        <v>0</v>
      </c>
      <c r="GM251">
        <v>0</v>
      </c>
      <c r="GN251">
        <v>0</v>
      </c>
      <c r="GO251">
        <v>0</v>
      </c>
      <c r="GP251">
        <v>0</v>
      </c>
      <c r="GQ251">
        <v>0</v>
      </c>
      <c r="GR251">
        <v>0</v>
      </c>
      <c r="GS251">
        <v>0</v>
      </c>
      <c r="GT251">
        <v>0</v>
      </c>
      <c r="GU251">
        <v>0</v>
      </c>
      <c r="GV251">
        <v>0</v>
      </c>
      <c r="GW251">
        <v>0</v>
      </c>
      <c r="GX251">
        <v>0</v>
      </c>
      <c r="GY251">
        <v>0.65</v>
      </c>
      <c r="GZ251">
        <v>0</v>
      </c>
      <c r="HA251">
        <v>0</v>
      </c>
      <c r="HB251">
        <v>0</v>
      </c>
      <c r="HC251">
        <v>0</v>
      </c>
      <c r="HD251">
        <v>0</v>
      </c>
      <c r="HE251">
        <v>0</v>
      </c>
      <c r="HF251">
        <v>0</v>
      </c>
      <c r="HG251">
        <v>0</v>
      </c>
      <c r="HH251">
        <v>0</v>
      </c>
      <c r="HI251">
        <v>0</v>
      </c>
      <c r="HJ251">
        <v>0</v>
      </c>
      <c r="HK251">
        <v>0</v>
      </c>
      <c r="HL251">
        <v>0</v>
      </c>
      <c r="HM251">
        <v>2.1299999999999999E-2</v>
      </c>
      <c r="HN251">
        <v>0</v>
      </c>
      <c r="HO251">
        <v>81.599999999999994</v>
      </c>
      <c r="HP251">
        <v>0</v>
      </c>
      <c r="HQ251">
        <v>0</v>
      </c>
      <c r="HR251">
        <v>0</v>
      </c>
      <c r="HS251">
        <v>0</v>
      </c>
      <c r="HT251">
        <v>0</v>
      </c>
      <c r="HU251">
        <v>0</v>
      </c>
      <c r="HV251">
        <v>0</v>
      </c>
      <c r="HW251">
        <v>0</v>
      </c>
      <c r="HX251">
        <v>0</v>
      </c>
      <c r="HY251">
        <v>0</v>
      </c>
      <c r="HZ251">
        <v>0</v>
      </c>
      <c r="IA251">
        <v>0</v>
      </c>
      <c r="IB251">
        <v>0</v>
      </c>
      <c r="IC251">
        <v>0</v>
      </c>
      <c r="ID251">
        <v>0</v>
      </c>
      <c r="IE251">
        <v>0</v>
      </c>
      <c r="IF251">
        <v>0</v>
      </c>
      <c r="IG251">
        <v>0</v>
      </c>
      <c r="IH251">
        <v>0</v>
      </c>
      <c r="II251">
        <v>0</v>
      </c>
      <c r="IJ251">
        <v>0</v>
      </c>
      <c r="IK251">
        <v>0</v>
      </c>
      <c r="IL251">
        <v>0</v>
      </c>
      <c r="IM251">
        <v>0</v>
      </c>
      <c r="IN251">
        <v>0</v>
      </c>
      <c r="IO251">
        <v>0</v>
      </c>
      <c r="IP251">
        <v>0</v>
      </c>
      <c r="IQ251">
        <v>0</v>
      </c>
      <c r="IR251">
        <v>0</v>
      </c>
      <c r="IS251">
        <v>0</v>
      </c>
      <c r="IT251">
        <v>0</v>
      </c>
      <c r="IU251">
        <v>0</v>
      </c>
      <c r="IV251">
        <v>0</v>
      </c>
      <c r="IW251">
        <v>0</v>
      </c>
      <c r="IX251">
        <v>0</v>
      </c>
      <c r="IY251">
        <v>0</v>
      </c>
      <c r="IZ251">
        <v>0</v>
      </c>
      <c r="JA251">
        <v>0</v>
      </c>
      <c r="JB251">
        <v>0</v>
      </c>
      <c r="JC251">
        <v>0</v>
      </c>
      <c r="JD251">
        <v>0</v>
      </c>
      <c r="JE251">
        <v>0</v>
      </c>
      <c r="JF251">
        <v>0</v>
      </c>
      <c r="JG251">
        <v>0</v>
      </c>
      <c r="JH251">
        <v>0</v>
      </c>
      <c r="JI251">
        <v>0</v>
      </c>
      <c r="JJ251">
        <v>0</v>
      </c>
      <c r="JK251">
        <v>0</v>
      </c>
      <c r="JL251">
        <v>0</v>
      </c>
      <c r="JM251">
        <v>0</v>
      </c>
      <c r="JN251">
        <v>0</v>
      </c>
      <c r="JO251">
        <v>0</v>
      </c>
      <c r="JP251">
        <v>0</v>
      </c>
      <c r="JQ251">
        <v>0</v>
      </c>
      <c r="JR251">
        <v>0</v>
      </c>
      <c r="JS251">
        <v>0</v>
      </c>
      <c r="JT251">
        <v>0</v>
      </c>
      <c r="JU251">
        <v>0</v>
      </c>
      <c r="JV251">
        <v>0</v>
      </c>
      <c r="JW251">
        <v>0</v>
      </c>
      <c r="JX251">
        <v>0</v>
      </c>
      <c r="JY251">
        <v>0</v>
      </c>
      <c r="JZ251">
        <v>0</v>
      </c>
      <c r="KA251">
        <v>0</v>
      </c>
      <c r="KB251">
        <v>0</v>
      </c>
      <c r="KC251">
        <v>0</v>
      </c>
      <c r="KD251">
        <v>0</v>
      </c>
      <c r="KE251">
        <v>0</v>
      </c>
      <c r="KF251">
        <v>0</v>
      </c>
      <c r="KG251">
        <v>0</v>
      </c>
      <c r="KH251">
        <v>0</v>
      </c>
      <c r="KI251">
        <v>0</v>
      </c>
      <c r="KJ251">
        <v>0</v>
      </c>
      <c r="KK251">
        <v>0</v>
      </c>
      <c r="KL251">
        <v>0</v>
      </c>
      <c r="KM251">
        <v>0</v>
      </c>
      <c r="KN251">
        <v>0</v>
      </c>
      <c r="KO251">
        <v>0</v>
      </c>
      <c r="KP251">
        <v>0</v>
      </c>
      <c r="KQ251">
        <v>0</v>
      </c>
      <c r="KR251">
        <v>0</v>
      </c>
      <c r="KS251">
        <v>0</v>
      </c>
      <c r="KT251">
        <v>0</v>
      </c>
      <c r="KU251">
        <v>0</v>
      </c>
      <c r="KV251">
        <v>0</v>
      </c>
      <c r="KW251">
        <v>0</v>
      </c>
      <c r="KX251">
        <v>0</v>
      </c>
      <c r="KY251">
        <v>0</v>
      </c>
      <c r="KZ251">
        <v>0</v>
      </c>
      <c r="LA251">
        <v>0</v>
      </c>
      <c r="LB251">
        <v>0</v>
      </c>
      <c r="LC251">
        <v>0</v>
      </c>
      <c r="LD251">
        <v>0</v>
      </c>
      <c r="LE251">
        <v>0</v>
      </c>
      <c r="LF251">
        <v>0</v>
      </c>
      <c r="LG251">
        <v>0</v>
      </c>
      <c r="LH251">
        <v>0</v>
      </c>
      <c r="LI251">
        <v>1</v>
      </c>
      <c r="LJ251">
        <v>1</v>
      </c>
      <c r="LK251">
        <v>0</v>
      </c>
      <c r="LL251">
        <v>0</v>
      </c>
      <c r="LM251">
        <v>1</v>
      </c>
      <c r="LN251">
        <v>0.95</v>
      </c>
      <c r="LO251">
        <v>0</v>
      </c>
      <c r="LP251">
        <v>1</v>
      </c>
      <c r="LQ251">
        <v>0.78</v>
      </c>
      <c r="LR251">
        <v>0</v>
      </c>
      <c r="LS251">
        <v>0</v>
      </c>
      <c r="LT251">
        <v>0</v>
      </c>
    </row>
    <row r="252" spans="1:332" ht="15" customHeight="1">
      <c r="A252" t="str">
        <v>CDM AMS I E</v>
      </c>
      <c r="B252" t="str">
        <v>AMS-I.E. Version 04.0 -</v>
      </c>
      <c r="C252">
        <v>7359</v>
      </c>
      <c r="D252" t="str">
        <v>PoA 7359-CPA 66</v>
      </c>
      <c r="E252" t="str">
        <v>MP3</v>
      </c>
      <c r="F252" t="str">
        <v>domestic</v>
      </c>
      <c r="G252">
        <v>31319</v>
      </c>
      <c r="H252" t="str">
        <v xml:space="preserve">ethanol </v>
      </c>
      <c r="I252">
        <v>31319</v>
      </c>
      <c r="J252">
        <v>2.4849545164220905E-2</v>
      </c>
      <c r="K252">
        <v>0</v>
      </c>
      <c r="L252" t="str">
        <v>ethanol</v>
      </c>
      <c r="M252">
        <v>1</v>
      </c>
      <c r="N252" t="str">
        <v>Sub-Saharan Africa</v>
      </c>
      <c r="O252" t="str">
        <v>Kenya</v>
      </c>
      <c r="P252" t="str">
        <v>Mombasa, but averaged out (see explanation)</v>
      </c>
      <c r="Q252">
        <v>4.1140189999999999</v>
      </c>
      <c r="R252">
        <v>0.83028037379999997</v>
      </c>
      <c r="S252">
        <v>0</v>
      </c>
      <c r="T252">
        <v>0.3285981308</v>
      </c>
      <c r="U252">
        <v>3453</v>
      </c>
      <c r="V252">
        <v>0</v>
      </c>
      <c r="W252">
        <v>365</v>
      </c>
      <c r="X252">
        <v>0</v>
      </c>
      <c r="Y252">
        <v>1260345</v>
      </c>
      <c r="Z252">
        <v>1</v>
      </c>
      <c r="AA252">
        <v>0</v>
      </c>
      <c r="AB252">
        <v>0</v>
      </c>
      <c r="AC252">
        <v>0</v>
      </c>
      <c r="AD252">
        <v>0</v>
      </c>
      <c r="AE252">
        <v>0</v>
      </c>
      <c r="AF252">
        <v>0</v>
      </c>
      <c r="AG252">
        <v>0</v>
      </c>
      <c r="AH252">
        <v>0</v>
      </c>
      <c r="AI252">
        <v>0</v>
      </c>
      <c r="AJ252">
        <v>0</v>
      </c>
      <c r="AK252">
        <v>0</v>
      </c>
      <c r="AL252">
        <v>0</v>
      </c>
      <c r="AM252">
        <v>0</v>
      </c>
      <c r="AN252">
        <v>25.068778779999999</v>
      </c>
      <c r="AO252">
        <v>0</v>
      </c>
      <c r="AP252">
        <v>0</v>
      </c>
      <c r="AQ252">
        <v>0</v>
      </c>
      <c r="AR252">
        <v>0</v>
      </c>
      <c r="AS252">
        <v>0</v>
      </c>
      <c r="AT252">
        <v>0</v>
      </c>
      <c r="AU252">
        <v>0</v>
      </c>
      <c r="AV252">
        <v>0</v>
      </c>
      <c r="AW252">
        <v>0</v>
      </c>
      <c r="AX252">
        <v>0</v>
      </c>
      <c r="AY252">
        <v>0</v>
      </c>
      <c r="AZ252">
        <v>0</v>
      </c>
      <c r="BA252">
        <v>0</v>
      </c>
      <c r="BB252">
        <v>0</v>
      </c>
      <c r="BC252">
        <v>0</v>
      </c>
      <c r="BD252">
        <v>0.1</v>
      </c>
      <c r="BE252">
        <v>0</v>
      </c>
      <c r="BF252">
        <v>0</v>
      </c>
      <c r="BG252">
        <v>0</v>
      </c>
      <c r="BH252">
        <v>0</v>
      </c>
      <c r="BI252">
        <v>0</v>
      </c>
      <c r="BJ252">
        <v>0</v>
      </c>
      <c r="BK252">
        <v>0</v>
      </c>
      <c r="BL252">
        <v>0</v>
      </c>
      <c r="BM252">
        <v>0</v>
      </c>
      <c r="BN252">
        <v>0</v>
      </c>
      <c r="BO252">
        <v>0</v>
      </c>
      <c r="BP252">
        <v>0</v>
      </c>
      <c r="BQ252">
        <v>0</v>
      </c>
      <c r="BR252">
        <v>1.4999999999999999E-2</v>
      </c>
      <c r="BS252">
        <v>2.9499999999999998E-2</v>
      </c>
      <c r="BT252">
        <v>0</v>
      </c>
      <c r="BU252">
        <v>0</v>
      </c>
      <c r="BV252">
        <v>0</v>
      </c>
      <c r="BW252">
        <v>0</v>
      </c>
      <c r="BX252">
        <v>81.599999999999994</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1</v>
      </c>
      <c r="FW252">
        <v>0</v>
      </c>
      <c r="FX252">
        <v>0</v>
      </c>
      <c r="FY252">
        <v>0</v>
      </c>
      <c r="FZ252">
        <v>0</v>
      </c>
      <c r="GA252">
        <v>0</v>
      </c>
      <c r="GB252">
        <v>0</v>
      </c>
      <c r="GC252">
        <v>0.71</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v>0</v>
      </c>
      <c r="GY252">
        <v>0.65</v>
      </c>
      <c r="GZ252">
        <v>0</v>
      </c>
      <c r="HA252">
        <v>0</v>
      </c>
      <c r="HB252">
        <v>0</v>
      </c>
      <c r="HC252">
        <v>0</v>
      </c>
      <c r="HD252">
        <v>0</v>
      </c>
      <c r="HE252">
        <v>0</v>
      </c>
      <c r="HF252">
        <v>0</v>
      </c>
      <c r="HG252">
        <v>0</v>
      </c>
      <c r="HH252">
        <v>0</v>
      </c>
      <c r="HI252">
        <v>0</v>
      </c>
      <c r="HJ252">
        <v>0</v>
      </c>
      <c r="HK252">
        <v>0</v>
      </c>
      <c r="HL252">
        <v>0</v>
      </c>
      <c r="HM252">
        <v>2.1299999999999999E-2</v>
      </c>
      <c r="HN252">
        <v>0</v>
      </c>
      <c r="HO252">
        <v>81.599999999999994</v>
      </c>
      <c r="HP252">
        <v>0</v>
      </c>
      <c r="HQ252">
        <v>0</v>
      </c>
      <c r="HR252">
        <v>0</v>
      </c>
      <c r="HS252">
        <v>0</v>
      </c>
      <c r="HT252">
        <v>0</v>
      </c>
      <c r="HU252">
        <v>0</v>
      </c>
      <c r="HV252">
        <v>0</v>
      </c>
      <c r="HW252">
        <v>0</v>
      </c>
      <c r="HX252">
        <v>0</v>
      </c>
      <c r="HY252">
        <v>0</v>
      </c>
      <c r="HZ252">
        <v>0</v>
      </c>
      <c r="IA252">
        <v>0</v>
      </c>
      <c r="IB252">
        <v>0</v>
      </c>
      <c r="IC252">
        <v>0</v>
      </c>
      <c r="ID252">
        <v>0</v>
      </c>
      <c r="IE252">
        <v>0</v>
      </c>
      <c r="IF252">
        <v>0</v>
      </c>
      <c r="IG252">
        <v>0</v>
      </c>
      <c r="IH252">
        <v>0</v>
      </c>
      <c r="II252">
        <v>0</v>
      </c>
      <c r="IJ252">
        <v>0</v>
      </c>
      <c r="IK252">
        <v>0</v>
      </c>
      <c r="IL252">
        <v>0</v>
      </c>
      <c r="IM252">
        <v>0</v>
      </c>
      <c r="IN252">
        <v>0</v>
      </c>
      <c r="IO252">
        <v>0</v>
      </c>
      <c r="IP252">
        <v>0</v>
      </c>
      <c r="IQ252">
        <v>0</v>
      </c>
      <c r="IR252">
        <v>0</v>
      </c>
      <c r="IS252">
        <v>0</v>
      </c>
      <c r="IT252">
        <v>0</v>
      </c>
      <c r="IU252">
        <v>0</v>
      </c>
      <c r="IV252">
        <v>0</v>
      </c>
      <c r="IW252">
        <v>0</v>
      </c>
      <c r="IX252">
        <v>0</v>
      </c>
      <c r="IY252">
        <v>0</v>
      </c>
      <c r="IZ252">
        <v>0</v>
      </c>
      <c r="JA252">
        <v>0</v>
      </c>
      <c r="JB252">
        <v>0</v>
      </c>
      <c r="JC252">
        <v>0</v>
      </c>
      <c r="JD252">
        <v>0</v>
      </c>
      <c r="JE252">
        <v>0</v>
      </c>
      <c r="JF252">
        <v>0</v>
      </c>
      <c r="JG252">
        <v>0</v>
      </c>
      <c r="JH252">
        <v>0</v>
      </c>
      <c r="JI252">
        <v>0</v>
      </c>
      <c r="JJ252">
        <v>0</v>
      </c>
      <c r="JK252">
        <v>0</v>
      </c>
      <c r="JL252">
        <v>0</v>
      </c>
      <c r="JM252">
        <v>0</v>
      </c>
      <c r="JN252">
        <v>0</v>
      </c>
      <c r="JO252">
        <v>0</v>
      </c>
      <c r="JP252">
        <v>0</v>
      </c>
      <c r="JQ252">
        <v>0</v>
      </c>
      <c r="JR252">
        <v>0</v>
      </c>
      <c r="JS252">
        <v>0</v>
      </c>
      <c r="JT252">
        <v>0</v>
      </c>
      <c r="JU252">
        <v>0</v>
      </c>
      <c r="JV252">
        <v>0</v>
      </c>
      <c r="JW252">
        <v>0</v>
      </c>
      <c r="JX252">
        <v>0</v>
      </c>
      <c r="JY252">
        <v>0</v>
      </c>
      <c r="JZ252">
        <v>0</v>
      </c>
      <c r="KA252">
        <v>0</v>
      </c>
      <c r="KB252">
        <v>0</v>
      </c>
      <c r="KC252">
        <v>0</v>
      </c>
      <c r="KD252">
        <v>0</v>
      </c>
      <c r="KE252">
        <v>0</v>
      </c>
      <c r="KF252">
        <v>0</v>
      </c>
      <c r="KG252">
        <v>0</v>
      </c>
      <c r="KH252">
        <v>0</v>
      </c>
      <c r="KI252">
        <v>0</v>
      </c>
      <c r="KJ252">
        <v>0</v>
      </c>
      <c r="KK252">
        <v>0</v>
      </c>
      <c r="KL252">
        <v>0</v>
      </c>
      <c r="KM252">
        <v>0</v>
      </c>
      <c r="KN252">
        <v>0</v>
      </c>
      <c r="KO252">
        <v>0</v>
      </c>
      <c r="KP252">
        <v>0</v>
      </c>
      <c r="KQ252">
        <v>0</v>
      </c>
      <c r="KR252">
        <v>0</v>
      </c>
      <c r="KS252">
        <v>0</v>
      </c>
      <c r="KT252">
        <v>0</v>
      </c>
      <c r="KU252">
        <v>0</v>
      </c>
      <c r="KV252">
        <v>0</v>
      </c>
      <c r="KW252">
        <v>0</v>
      </c>
      <c r="KX252">
        <v>0</v>
      </c>
      <c r="KY252">
        <v>0</v>
      </c>
      <c r="KZ252">
        <v>0</v>
      </c>
      <c r="LA252">
        <v>0</v>
      </c>
      <c r="LB252">
        <v>0</v>
      </c>
      <c r="LC252">
        <v>0</v>
      </c>
      <c r="LD252">
        <v>0</v>
      </c>
      <c r="LE252">
        <v>0</v>
      </c>
      <c r="LF252">
        <v>0</v>
      </c>
      <c r="LG252">
        <v>0</v>
      </c>
      <c r="LH252">
        <v>0</v>
      </c>
      <c r="LI252">
        <v>1</v>
      </c>
      <c r="LJ252">
        <v>1</v>
      </c>
      <c r="LK252">
        <v>0</v>
      </c>
      <c r="LL252">
        <v>0</v>
      </c>
      <c r="LM252">
        <v>1</v>
      </c>
      <c r="LN252">
        <v>0.95</v>
      </c>
      <c r="LO252">
        <v>0</v>
      </c>
      <c r="LP252">
        <v>1</v>
      </c>
      <c r="LQ252">
        <v>0.78</v>
      </c>
      <c r="LR252">
        <v>0</v>
      </c>
      <c r="LS252">
        <v>0</v>
      </c>
      <c r="LT252">
        <v>0</v>
      </c>
    </row>
    <row r="253" spans="1:332" ht="15" customHeight="1">
      <c r="A253" t="str">
        <v>CDM AMS I E</v>
      </c>
      <c r="B253" t="str">
        <v>AMS-I.E. Version 04.0 -</v>
      </c>
      <c r="C253">
        <v>7359</v>
      </c>
      <c r="D253" t="str">
        <v>PoA 7359-CPA 65</v>
      </c>
      <c r="E253" t="str">
        <v>MP4</v>
      </c>
      <c r="F253" t="str">
        <v>domestic</v>
      </c>
      <c r="G253">
        <v>54284</v>
      </c>
      <c r="H253" t="str">
        <v xml:space="preserve">ethanol </v>
      </c>
      <c r="I253">
        <v>54284</v>
      </c>
      <c r="J253">
        <v>2.1507344565615746E-2</v>
      </c>
      <c r="K253">
        <v>0</v>
      </c>
      <c r="L253" t="str">
        <v>ethanol</v>
      </c>
      <c r="M253">
        <v>1</v>
      </c>
      <c r="N253" t="str">
        <v>Sub-Saharan Africa</v>
      </c>
      <c r="O253" t="str">
        <v>Kenya</v>
      </c>
      <c r="P253" t="str">
        <v>Mombasa, but averaged out (see explanation)</v>
      </c>
      <c r="Q253">
        <v>4.0187499999999998</v>
      </c>
      <c r="R253">
        <v>0.85750000000000004</v>
      </c>
      <c r="S253">
        <v>0</v>
      </c>
      <c r="T253">
        <v>0.31484374999999998</v>
      </c>
      <c r="U253">
        <v>6915</v>
      </c>
      <c r="V253">
        <v>0</v>
      </c>
      <c r="W253">
        <v>365</v>
      </c>
      <c r="X253">
        <v>0</v>
      </c>
      <c r="Y253">
        <v>2523975</v>
      </c>
      <c r="Z253">
        <v>1</v>
      </c>
      <c r="AA253">
        <v>0</v>
      </c>
      <c r="AB253">
        <v>0</v>
      </c>
      <c r="AC253">
        <v>0</v>
      </c>
      <c r="AD253">
        <v>0</v>
      </c>
      <c r="AE253">
        <v>0</v>
      </c>
      <c r="AF253">
        <v>0</v>
      </c>
      <c r="AG253">
        <v>0</v>
      </c>
      <c r="AH253">
        <v>0</v>
      </c>
      <c r="AI253">
        <v>0</v>
      </c>
      <c r="AJ253">
        <v>0</v>
      </c>
      <c r="AK253">
        <v>0</v>
      </c>
      <c r="AL253">
        <v>0</v>
      </c>
      <c r="AM253">
        <v>0</v>
      </c>
      <c r="AN253">
        <v>21.27200238</v>
      </c>
      <c r="AO253">
        <v>0</v>
      </c>
      <c r="AP253">
        <v>0</v>
      </c>
      <c r="AQ253">
        <v>0</v>
      </c>
      <c r="AR253">
        <v>0</v>
      </c>
      <c r="AS253">
        <v>0</v>
      </c>
      <c r="AT253">
        <v>0</v>
      </c>
      <c r="AU253">
        <v>0</v>
      </c>
      <c r="AV253">
        <v>0</v>
      </c>
      <c r="AW253">
        <v>0</v>
      </c>
      <c r="AX253">
        <v>0</v>
      </c>
      <c r="AY253">
        <v>0</v>
      </c>
      <c r="AZ253">
        <v>0</v>
      </c>
      <c r="BA253">
        <v>0</v>
      </c>
      <c r="BB253">
        <v>0</v>
      </c>
      <c r="BC253">
        <v>0</v>
      </c>
      <c r="BD253">
        <v>0.1</v>
      </c>
      <c r="BE253">
        <v>0</v>
      </c>
      <c r="BF253">
        <v>0</v>
      </c>
      <c r="BG253">
        <v>0</v>
      </c>
      <c r="BH253">
        <v>0</v>
      </c>
      <c r="BI253">
        <v>0</v>
      </c>
      <c r="BJ253">
        <v>0</v>
      </c>
      <c r="BK253">
        <v>0</v>
      </c>
      <c r="BL253">
        <v>0</v>
      </c>
      <c r="BM253">
        <v>0</v>
      </c>
      <c r="BN253">
        <v>0</v>
      </c>
      <c r="BO253">
        <v>0</v>
      </c>
      <c r="BP253">
        <v>0</v>
      </c>
      <c r="BQ253">
        <v>0</v>
      </c>
      <c r="BR253">
        <v>1.4999999999999999E-2</v>
      </c>
      <c r="BS253">
        <v>2.9499999999999998E-2</v>
      </c>
      <c r="BT253">
        <v>0</v>
      </c>
      <c r="BU253">
        <v>0</v>
      </c>
      <c r="BV253">
        <v>0</v>
      </c>
      <c r="BW253">
        <v>0</v>
      </c>
      <c r="BX253">
        <v>81.599999999999994</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1</v>
      </c>
      <c r="FW253">
        <v>0</v>
      </c>
      <c r="FX253">
        <v>0</v>
      </c>
      <c r="FY253">
        <v>0</v>
      </c>
      <c r="FZ253">
        <v>0</v>
      </c>
      <c r="GA253">
        <v>0</v>
      </c>
      <c r="GB253">
        <v>0</v>
      </c>
      <c r="GC253">
        <v>0.70135941040000005</v>
      </c>
      <c r="GD253">
        <v>0</v>
      </c>
      <c r="GE253">
        <v>0</v>
      </c>
      <c r="GF253">
        <v>0</v>
      </c>
      <c r="GG253">
        <v>0</v>
      </c>
      <c r="GH253">
        <v>0</v>
      </c>
      <c r="GI253">
        <v>0</v>
      </c>
      <c r="GJ253">
        <v>0</v>
      </c>
      <c r="GK253">
        <v>0</v>
      </c>
      <c r="GL253">
        <v>0</v>
      </c>
      <c r="GM253">
        <v>0</v>
      </c>
      <c r="GN253">
        <v>0</v>
      </c>
      <c r="GO253">
        <v>0</v>
      </c>
      <c r="GP253">
        <v>0</v>
      </c>
      <c r="GQ253">
        <v>0</v>
      </c>
      <c r="GR253">
        <v>0</v>
      </c>
      <c r="GS253">
        <v>0</v>
      </c>
      <c r="GT253">
        <v>0</v>
      </c>
      <c r="GU253">
        <v>0</v>
      </c>
      <c r="GV253">
        <v>0</v>
      </c>
      <c r="GW253">
        <v>0</v>
      </c>
      <c r="GX253">
        <v>0</v>
      </c>
      <c r="GY253">
        <v>0.65</v>
      </c>
      <c r="GZ253">
        <v>0</v>
      </c>
      <c r="HA253">
        <v>0</v>
      </c>
      <c r="HB253">
        <v>0</v>
      </c>
      <c r="HC253">
        <v>0</v>
      </c>
      <c r="HD253">
        <v>0</v>
      </c>
      <c r="HE253">
        <v>0</v>
      </c>
      <c r="HF253">
        <v>0</v>
      </c>
      <c r="HG253">
        <v>0</v>
      </c>
      <c r="HH253">
        <v>0</v>
      </c>
      <c r="HI253">
        <v>0</v>
      </c>
      <c r="HJ253">
        <v>0</v>
      </c>
      <c r="HK253">
        <v>0</v>
      </c>
      <c r="HL253">
        <v>0</v>
      </c>
      <c r="HM253">
        <v>2.1299999999999999E-2</v>
      </c>
      <c r="HN253">
        <v>0</v>
      </c>
      <c r="HO253">
        <v>81.599999999999994</v>
      </c>
      <c r="HP253">
        <v>0</v>
      </c>
      <c r="HQ253">
        <v>0</v>
      </c>
      <c r="HR253">
        <v>0</v>
      </c>
      <c r="HS253">
        <v>0</v>
      </c>
      <c r="HT253">
        <v>0</v>
      </c>
      <c r="HU253">
        <v>0</v>
      </c>
      <c r="HV253">
        <v>0</v>
      </c>
      <c r="HW253">
        <v>0</v>
      </c>
      <c r="HX253">
        <v>0</v>
      </c>
      <c r="HY253">
        <v>0</v>
      </c>
      <c r="HZ253">
        <v>0</v>
      </c>
      <c r="IA253">
        <v>0</v>
      </c>
      <c r="IB253">
        <v>0</v>
      </c>
      <c r="IC253">
        <v>0</v>
      </c>
      <c r="ID253">
        <v>0</v>
      </c>
      <c r="IE253">
        <v>0</v>
      </c>
      <c r="IF253">
        <v>0</v>
      </c>
      <c r="IG253">
        <v>0</v>
      </c>
      <c r="IH253">
        <v>0</v>
      </c>
      <c r="II253">
        <v>0</v>
      </c>
      <c r="IJ253">
        <v>0</v>
      </c>
      <c r="IK253">
        <v>0</v>
      </c>
      <c r="IL253">
        <v>0</v>
      </c>
      <c r="IM253">
        <v>0</v>
      </c>
      <c r="IN253">
        <v>0</v>
      </c>
      <c r="IO253">
        <v>0</v>
      </c>
      <c r="IP253">
        <v>0</v>
      </c>
      <c r="IQ253">
        <v>0</v>
      </c>
      <c r="IR253">
        <v>0</v>
      </c>
      <c r="IS253">
        <v>0</v>
      </c>
      <c r="IT253">
        <v>0</v>
      </c>
      <c r="IU253">
        <v>0</v>
      </c>
      <c r="IV253">
        <v>0</v>
      </c>
      <c r="IW253">
        <v>0</v>
      </c>
      <c r="IX253">
        <v>0</v>
      </c>
      <c r="IY253">
        <v>0</v>
      </c>
      <c r="IZ253">
        <v>0</v>
      </c>
      <c r="JA253">
        <v>0</v>
      </c>
      <c r="JB253">
        <v>0</v>
      </c>
      <c r="JC253">
        <v>0</v>
      </c>
      <c r="JD253">
        <v>0</v>
      </c>
      <c r="JE253">
        <v>0</v>
      </c>
      <c r="JF253">
        <v>0</v>
      </c>
      <c r="JG253">
        <v>0</v>
      </c>
      <c r="JH253">
        <v>0</v>
      </c>
      <c r="JI253">
        <v>0</v>
      </c>
      <c r="JJ253">
        <v>0</v>
      </c>
      <c r="JK253">
        <v>0</v>
      </c>
      <c r="JL253">
        <v>0</v>
      </c>
      <c r="JM253">
        <v>0</v>
      </c>
      <c r="JN253">
        <v>0</v>
      </c>
      <c r="JO253">
        <v>0</v>
      </c>
      <c r="JP253">
        <v>0</v>
      </c>
      <c r="JQ253">
        <v>0</v>
      </c>
      <c r="JR253">
        <v>0</v>
      </c>
      <c r="JS253">
        <v>0</v>
      </c>
      <c r="JT253">
        <v>0</v>
      </c>
      <c r="JU253">
        <v>0</v>
      </c>
      <c r="JV253">
        <v>0</v>
      </c>
      <c r="JW253">
        <v>0</v>
      </c>
      <c r="JX253">
        <v>0</v>
      </c>
      <c r="JY253">
        <v>0</v>
      </c>
      <c r="JZ253">
        <v>0</v>
      </c>
      <c r="KA253">
        <v>0</v>
      </c>
      <c r="KB253">
        <v>0</v>
      </c>
      <c r="KC253">
        <v>0</v>
      </c>
      <c r="KD253">
        <v>0</v>
      </c>
      <c r="KE253">
        <v>0</v>
      </c>
      <c r="KF253">
        <v>0</v>
      </c>
      <c r="KG253">
        <v>0</v>
      </c>
      <c r="KH253">
        <v>0</v>
      </c>
      <c r="KI253">
        <v>0</v>
      </c>
      <c r="KJ253">
        <v>0</v>
      </c>
      <c r="KK253">
        <v>0</v>
      </c>
      <c r="KL253">
        <v>0</v>
      </c>
      <c r="KM253">
        <v>0</v>
      </c>
      <c r="KN253">
        <v>0</v>
      </c>
      <c r="KO253">
        <v>0</v>
      </c>
      <c r="KP253">
        <v>0</v>
      </c>
      <c r="KQ253">
        <v>0</v>
      </c>
      <c r="KR253">
        <v>0</v>
      </c>
      <c r="KS253">
        <v>0</v>
      </c>
      <c r="KT253">
        <v>0</v>
      </c>
      <c r="KU253">
        <v>0</v>
      </c>
      <c r="KV253">
        <v>0</v>
      </c>
      <c r="KW253">
        <v>0</v>
      </c>
      <c r="KX253">
        <v>0</v>
      </c>
      <c r="KY253">
        <v>0</v>
      </c>
      <c r="KZ253">
        <v>0</v>
      </c>
      <c r="LA253">
        <v>0</v>
      </c>
      <c r="LB253">
        <v>0</v>
      </c>
      <c r="LC253">
        <v>0</v>
      </c>
      <c r="LD253">
        <v>0</v>
      </c>
      <c r="LE253">
        <v>0</v>
      </c>
      <c r="LF253">
        <v>0</v>
      </c>
      <c r="LG253">
        <v>0</v>
      </c>
      <c r="LH253">
        <v>0</v>
      </c>
      <c r="LI253">
        <v>1</v>
      </c>
      <c r="LJ253">
        <v>1</v>
      </c>
      <c r="LK253">
        <v>0</v>
      </c>
      <c r="LL253">
        <v>0</v>
      </c>
      <c r="LM253">
        <v>1</v>
      </c>
      <c r="LN253">
        <v>0.95</v>
      </c>
      <c r="LO253">
        <v>0</v>
      </c>
      <c r="LP253">
        <v>1</v>
      </c>
      <c r="LQ253">
        <v>0.78</v>
      </c>
      <c r="LR253">
        <v>0</v>
      </c>
      <c r="LS253">
        <v>0</v>
      </c>
      <c r="LT253">
        <v>0</v>
      </c>
    </row>
    <row r="254" spans="1:332" ht="15" customHeight="1">
      <c r="A254" t="str">
        <v>CDM AMS I E</v>
      </c>
      <c r="B254" t="str">
        <v>AMS-I.E. Version 04.0 -</v>
      </c>
      <c r="C254">
        <v>7359</v>
      </c>
      <c r="D254" t="str">
        <v>PoA 7359-CPA 64</v>
      </c>
      <c r="E254" t="str">
        <v>MP4</v>
      </c>
      <c r="F254" t="str">
        <v>domestic</v>
      </c>
      <c r="G254">
        <v>11752</v>
      </c>
      <c r="H254" t="str">
        <v xml:space="preserve">ethanol </v>
      </c>
      <c r="I254">
        <v>11752</v>
      </c>
      <c r="J254">
        <v>2.1507855894437277E-2</v>
      </c>
      <c r="K254">
        <v>0</v>
      </c>
      <c r="L254" t="str">
        <v>ethanol</v>
      </c>
      <c r="M254">
        <v>1</v>
      </c>
      <c r="N254" t="str">
        <v>Sub-Saharan Africa</v>
      </c>
      <c r="O254" t="str">
        <v>Kenya</v>
      </c>
      <c r="P254" t="str">
        <v>Kenya tot, but averaged out (see explanation)</v>
      </c>
      <c r="Q254">
        <v>4.0187499999999998</v>
      </c>
      <c r="R254">
        <v>0.85750000000000004</v>
      </c>
      <c r="S254">
        <v>0</v>
      </c>
      <c r="T254">
        <v>0.31484374999999998</v>
      </c>
      <c r="U254">
        <v>1497</v>
      </c>
      <c r="V254">
        <v>0</v>
      </c>
      <c r="W254">
        <v>365</v>
      </c>
      <c r="X254">
        <v>0</v>
      </c>
      <c r="Y254">
        <v>546405</v>
      </c>
      <c r="Z254">
        <v>1</v>
      </c>
      <c r="AA254">
        <v>0</v>
      </c>
      <c r="AB254">
        <v>0</v>
      </c>
      <c r="AC254">
        <v>0</v>
      </c>
      <c r="AD254">
        <v>0</v>
      </c>
      <c r="AE254">
        <v>0</v>
      </c>
      <c r="AF254">
        <v>0</v>
      </c>
      <c r="AG254">
        <v>0</v>
      </c>
      <c r="AH254">
        <v>0</v>
      </c>
      <c r="AI254">
        <v>0</v>
      </c>
      <c r="AJ254">
        <v>0</v>
      </c>
      <c r="AK254">
        <v>0</v>
      </c>
      <c r="AL254">
        <v>0</v>
      </c>
      <c r="AM254">
        <v>0</v>
      </c>
      <c r="AN254">
        <v>21.27200238</v>
      </c>
      <c r="AO254">
        <v>0</v>
      </c>
      <c r="AP254">
        <v>0</v>
      </c>
      <c r="AQ254">
        <v>0</v>
      </c>
      <c r="AR254">
        <v>0</v>
      </c>
      <c r="AS254">
        <v>0</v>
      </c>
      <c r="AT254">
        <v>0</v>
      </c>
      <c r="AU254">
        <v>0</v>
      </c>
      <c r="AV254">
        <v>0</v>
      </c>
      <c r="AW254">
        <v>0</v>
      </c>
      <c r="AX254">
        <v>0</v>
      </c>
      <c r="AY254">
        <v>0</v>
      </c>
      <c r="AZ254">
        <v>0</v>
      </c>
      <c r="BA254">
        <v>0</v>
      </c>
      <c r="BB254">
        <v>0</v>
      </c>
      <c r="BC254">
        <v>0</v>
      </c>
      <c r="BD254">
        <v>0.1</v>
      </c>
      <c r="BE254">
        <v>0</v>
      </c>
      <c r="BF254">
        <v>0</v>
      </c>
      <c r="BG254">
        <v>0</v>
      </c>
      <c r="BH254">
        <v>0</v>
      </c>
      <c r="BI254">
        <v>0</v>
      </c>
      <c r="BJ254">
        <v>0</v>
      </c>
      <c r="BK254">
        <v>0</v>
      </c>
      <c r="BL254">
        <v>0</v>
      </c>
      <c r="BM254">
        <v>0</v>
      </c>
      <c r="BN254">
        <v>0</v>
      </c>
      <c r="BO254">
        <v>0</v>
      </c>
      <c r="BP254">
        <v>0</v>
      </c>
      <c r="BQ254">
        <v>0</v>
      </c>
      <c r="BR254">
        <v>1.4999999999999999E-2</v>
      </c>
      <c r="BS254">
        <v>2.9499999999999998E-2</v>
      </c>
      <c r="BT254">
        <v>0</v>
      </c>
      <c r="BU254">
        <v>0</v>
      </c>
      <c r="BV254">
        <v>0</v>
      </c>
      <c r="BW254">
        <v>0</v>
      </c>
      <c r="BX254">
        <v>81.599999999999994</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1</v>
      </c>
      <c r="FW254">
        <v>0</v>
      </c>
      <c r="FX254">
        <v>0</v>
      </c>
      <c r="FY254">
        <v>0</v>
      </c>
      <c r="FZ254">
        <v>0</v>
      </c>
      <c r="GA254">
        <v>0</v>
      </c>
      <c r="GB254">
        <v>0</v>
      </c>
      <c r="GC254">
        <v>0.70135941040000005</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v>0</v>
      </c>
      <c r="GY254">
        <v>0.65</v>
      </c>
      <c r="GZ254">
        <v>0</v>
      </c>
      <c r="HA254">
        <v>0</v>
      </c>
      <c r="HB254">
        <v>0</v>
      </c>
      <c r="HC254">
        <v>0</v>
      </c>
      <c r="HD254">
        <v>0</v>
      </c>
      <c r="HE254">
        <v>0</v>
      </c>
      <c r="HF254">
        <v>0</v>
      </c>
      <c r="HG254">
        <v>0</v>
      </c>
      <c r="HH254">
        <v>0</v>
      </c>
      <c r="HI254">
        <v>0</v>
      </c>
      <c r="HJ254">
        <v>0</v>
      </c>
      <c r="HK254">
        <v>0</v>
      </c>
      <c r="HL254">
        <v>0</v>
      </c>
      <c r="HM254">
        <v>2.1299999999999999E-2</v>
      </c>
      <c r="HN254">
        <v>0</v>
      </c>
      <c r="HO254">
        <v>81.599999999999994</v>
      </c>
      <c r="HP254">
        <v>0</v>
      </c>
      <c r="HQ254">
        <v>0</v>
      </c>
      <c r="HR254">
        <v>0</v>
      </c>
      <c r="HS254">
        <v>0</v>
      </c>
      <c r="HT254">
        <v>0</v>
      </c>
      <c r="HU254">
        <v>0</v>
      </c>
      <c r="HV254">
        <v>0</v>
      </c>
      <c r="HW254">
        <v>0</v>
      </c>
      <c r="HX254">
        <v>0</v>
      </c>
      <c r="HY254">
        <v>0</v>
      </c>
      <c r="HZ254">
        <v>0</v>
      </c>
      <c r="IA254">
        <v>0</v>
      </c>
      <c r="IB254">
        <v>0</v>
      </c>
      <c r="IC254">
        <v>0</v>
      </c>
      <c r="ID254">
        <v>0</v>
      </c>
      <c r="IE254">
        <v>0</v>
      </c>
      <c r="IF254">
        <v>0</v>
      </c>
      <c r="IG254">
        <v>0</v>
      </c>
      <c r="IH254">
        <v>0</v>
      </c>
      <c r="II254">
        <v>0</v>
      </c>
      <c r="IJ254">
        <v>0</v>
      </c>
      <c r="IK254">
        <v>0</v>
      </c>
      <c r="IL254">
        <v>0</v>
      </c>
      <c r="IM254">
        <v>0</v>
      </c>
      <c r="IN254">
        <v>0</v>
      </c>
      <c r="IO254">
        <v>0</v>
      </c>
      <c r="IP254">
        <v>0</v>
      </c>
      <c r="IQ254">
        <v>0</v>
      </c>
      <c r="IR254">
        <v>0</v>
      </c>
      <c r="IS254">
        <v>0</v>
      </c>
      <c r="IT254">
        <v>0</v>
      </c>
      <c r="IU254">
        <v>0</v>
      </c>
      <c r="IV254">
        <v>0</v>
      </c>
      <c r="IW254">
        <v>0</v>
      </c>
      <c r="IX254">
        <v>0</v>
      </c>
      <c r="IY254">
        <v>0</v>
      </c>
      <c r="IZ254">
        <v>0</v>
      </c>
      <c r="JA254">
        <v>0</v>
      </c>
      <c r="JB254">
        <v>0</v>
      </c>
      <c r="JC254">
        <v>0</v>
      </c>
      <c r="JD254">
        <v>0</v>
      </c>
      <c r="JE254">
        <v>0</v>
      </c>
      <c r="JF254">
        <v>0</v>
      </c>
      <c r="JG254">
        <v>0</v>
      </c>
      <c r="JH254">
        <v>0</v>
      </c>
      <c r="JI254">
        <v>0</v>
      </c>
      <c r="JJ254">
        <v>0</v>
      </c>
      <c r="JK254">
        <v>0</v>
      </c>
      <c r="JL254">
        <v>0</v>
      </c>
      <c r="JM254">
        <v>0</v>
      </c>
      <c r="JN254">
        <v>0</v>
      </c>
      <c r="JO254">
        <v>0</v>
      </c>
      <c r="JP254">
        <v>0</v>
      </c>
      <c r="JQ254">
        <v>0</v>
      </c>
      <c r="JR254">
        <v>0</v>
      </c>
      <c r="JS254">
        <v>0</v>
      </c>
      <c r="JT254">
        <v>0</v>
      </c>
      <c r="JU254">
        <v>0</v>
      </c>
      <c r="JV254">
        <v>0</v>
      </c>
      <c r="JW254">
        <v>0</v>
      </c>
      <c r="JX254">
        <v>0</v>
      </c>
      <c r="JY254">
        <v>0</v>
      </c>
      <c r="JZ254">
        <v>0</v>
      </c>
      <c r="KA254">
        <v>0</v>
      </c>
      <c r="KB254">
        <v>0</v>
      </c>
      <c r="KC254">
        <v>0</v>
      </c>
      <c r="KD254">
        <v>0</v>
      </c>
      <c r="KE254">
        <v>0</v>
      </c>
      <c r="KF254">
        <v>0</v>
      </c>
      <c r="KG254">
        <v>0</v>
      </c>
      <c r="KH254">
        <v>0</v>
      </c>
      <c r="KI254">
        <v>0</v>
      </c>
      <c r="KJ254">
        <v>0</v>
      </c>
      <c r="KK254">
        <v>0</v>
      </c>
      <c r="KL254">
        <v>0</v>
      </c>
      <c r="KM254">
        <v>0</v>
      </c>
      <c r="KN254">
        <v>0</v>
      </c>
      <c r="KO254">
        <v>0</v>
      </c>
      <c r="KP254">
        <v>0</v>
      </c>
      <c r="KQ254">
        <v>0</v>
      </c>
      <c r="KR254">
        <v>0</v>
      </c>
      <c r="KS254">
        <v>0</v>
      </c>
      <c r="KT254">
        <v>0</v>
      </c>
      <c r="KU254">
        <v>0</v>
      </c>
      <c r="KV254">
        <v>0</v>
      </c>
      <c r="KW254">
        <v>0</v>
      </c>
      <c r="KX254">
        <v>0</v>
      </c>
      <c r="KY254">
        <v>0</v>
      </c>
      <c r="KZ254">
        <v>0</v>
      </c>
      <c r="LA254">
        <v>0</v>
      </c>
      <c r="LB254">
        <v>0</v>
      </c>
      <c r="LC254">
        <v>0</v>
      </c>
      <c r="LD254">
        <v>0</v>
      </c>
      <c r="LE254">
        <v>0</v>
      </c>
      <c r="LF254">
        <v>0</v>
      </c>
      <c r="LG254">
        <v>0</v>
      </c>
      <c r="LH254">
        <v>0</v>
      </c>
      <c r="LI254">
        <v>1</v>
      </c>
      <c r="LJ254">
        <v>1</v>
      </c>
      <c r="LK254">
        <v>0</v>
      </c>
      <c r="LL254">
        <v>0</v>
      </c>
      <c r="LM254">
        <v>1</v>
      </c>
      <c r="LN254">
        <v>0.95</v>
      </c>
      <c r="LO254">
        <v>0</v>
      </c>
      <c r="LP254">
        <v>1</v>
      </c>
      <c r="LQ254">
        <v>0.78</v>
      </c>
      <c r="LR254">
        <v>0</v>
      </c>
      <c r="LS254">
        <v>0</v>
      </c>
      <c r="LT254">
        <v>0</v>
      </c>
    </row>
    <row r="255" spans="1:332" ht="15" customHeight="1">
      <c r="A255" t="str">
        <v>CDM AMS I E</v>
      </c>
      <c r="B255" t="str">
        <v>AMS-I.E. Version 04.0 -</v>
      </c>
      <c r="C255">
        <v>7359</v>
      </c>
      <c r="D255" t="str">
        <v>PoA 7359-CPA 66</v>
      </c>
      <c r="E255" t="str">
        <v>MP4</v>
      </c>
      <c r="F255" t="str">
        <v>domestic</v>
      </c>
      <c r="G255">
        <v>28434</v>
      </c>
      <c r="H255" t="str">
        <v xml:space="preserve">ethanol </v>
      </c>
      <c r="I255">
        <v>28434</v>
      </c>
      <c r="J255">
        <v>2.150783265130141E-2</v>
      </c>
      <c r="K255">
        <v>0</v>
      </c>
      <c r="L255" t="str">
        <v>ethanol</v>
      </c>
      <c r="M255">
        <v>1</v>
      </c>
      <c r="N255" t="str">
        <v>Sub-Saharan Africa</v>
      </c>
      <c r="O255" t="str">
        <v>Kenya</v>
      </c>
      <c r="P255" t="str">
        <v>Mombasa, but averaged out (see explanation)</v>
      </c>
      <c r="Q255">
        <v>4.0187499999999998</v>
      </c>
      <c r="R255">
        <v>0.85750000000000004</v>
      </c>
      <c r="S255">
        <v>0</v>
      </c>
      <c r="T255">
        <v>0.31484374999999998</v>
      </c>
      <c r="U255">
        <v>3622</v>
      </c>
      <c r="V255">
        <v>0</v>
      </c>
      <c r="W255">
        <v>365</v>
      </c>
      <c r="X255">
        <v>0</v>
      </c>
      <c r="Y255">
        <v>1322030</v>
      </c>
      <c r="Z255">
        <v>1</v>
      </c>
      <c r="AA255">
        <v>0</v>
      </c>
      <c r="AB255">
        <v>0</v>
      </c>
      <c r="AC255">
        <v>0</v>
      </c>
      <c r="AD255">
        <v>0</v>
      </c>
      <c r="AE255">
        <v>0</v>
      </c>
      <c r="AF255">
        <v>0</v>
      </c>
      <c r="AG255">
        <v>0</v>
      </c>
      <c r="AH255">
        <v>0</v>
      </c>
      <c r="AI255">
        <v>0</v>
      </c>
      <c r="AJ255">
        <v>0</v>
      </c>
      <c r="AK255">
        <v>0</v>
      </c>
      <c r="AL255">
        <v>0</v>
      </c>
      <c r="AM255">
        <v>0</v>
      </c>
      <c r="AN255">
        <v>21.27200238</v>
      </c>
      <c r="AO255">
        <v>0</v>
      </c>
      <c r="AP255">
        <v>0</v>
      </c>
      <c r="AQ255">
        <v>0</v>
      </c>
      <c r="AR255">
        <v>0</v>
      </c>
      <c r="AS255">
        <v>0</v>
      </c>
      <c r="AT255">
        <v>0</v>
      </c>
      <c r="AU255">
        <v>0</v>
      </c>
      <c r="AV255">
        <v>0</v>
      </c>
      <c r="AW255">
        <v>0</v>
      </c>
      <c r="AX255">
        <v>0</v>
      </c>
      <c r="AY255">
        <v>0</v>
      </c>
      <c r="AZ255">
        <v>0</v>
      </c>
      <c r="BA255">
        <v>0</v>
      </c>
      <c r="BB255">
        <v>0</v>
      </c>
      <c r="BC255">
        <v>0</v>
      </c>
      <c r="BD255">
        <v>0.1</v>
      </c>
      <c r="BE255">
        <v>0</v>
      </c>
      <c r="BF255">
        <v>0</v>
      </c>
      <c r="BG255">
        <v>0</v>
      </c>
      <c r="BH255">
        <v>0</v>
      </c>
      <c r="BI255">
        <v>0</v>
      </c>
      <c r="BJ255">
        <v>0</v>
      </c>
      <c r="BK255">
        <v>0</v>
      </c>
      <c r="BL255">
        <v>0</v>
      </c>
      <c r="BM255">
        <v>0</v>
      </c>
      <c r="BN255">
        <v>0</v>
      </c>
      <c r="BO255">
        <v>0</v>
      </c>
      <c r="BP255">
        <v>0</v>
      </c>
      <c r="BQ255">
        <v>0</v>
      </c>
      <c r="BR255">
        <v>1.4999999999999999E-2</v>
      </c>
      <c r="BS255">
        <v>2.9499999999999998E-2</v>
      </c>
      <c r="BT255">
        <v>0</v>
      </c>
      <c r="BU255">
        <v>0</v>
      </c>
      <c r="BV255">
        <v>0</v>
      </c>
      <c r="BW255">
        <v>0</v>
      </c>
      <c r="BX255">
        <v>81.599999999999994</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1</v>
      </c>
      <c r="FW255">
        <v>0</v>
      </c>
      <c r="FX255">
        <v>0</v>
      </c>
      <c r="FY255">
        <v>0</v>
      </c>
      <c r="FZ255">
        <v>0</v>
      </c>
      <c r="GA255">
        <v>0</v>
      </c>
      <c r="GB255">
        <v>0</v>
      </c>
      <c r="GC255">
        <v>0.70135941040000005</v>
      </c>
      <c r="GD255">
        <v>0</v>
      </c>
      <c r="GE255">
        <v>0</v>
      </c>
      <c r="GF255">
        <v>0</v>
      </c>
      <c r="GG255">
        <v>0</v>
      </c>
      <c r="GH255">
        <v>0</v>
      </c>
      <c r="GI255">
        <v>0</v>
      </c>
      <c r="GJ255">
        <v>0</v>
      </c>
      <c r="GK255">
        <v>0</v>
      </c>
      <c r="GL255">
        <v>0</v>
      </c>
      <c r="GM255">
        <v>0</v>
      </c>
      <c r="GN255">
        <v>0</v>
      </c>
      <c r="GO255">
        <v>0</v>
      </c>
      <c r="GP255">
        <v>0</v>
      </c>
      <c r="GQ255">
        <v>0</v>
      </c>
      <c r="GR255">
        <v>0</v>
      </c>
      <c r="GS255">
        <v>0</v>
      </c>
      <c r="GT255">
        <v>0</v>
      </c>
      <c r="GU255">
        <v>0</v>
      </c>
      <c r="GV255">
        <v>0</v>
      </c>
      <c r="GW255">
        <v>0</v>
      </c>
      <c r="GX255">
        <v>0</v>
      </c>
      <c r="GY255">
        <v>0.65</v>
      </c>
      <c r="GZ255">
        <v>0</v>
      </c>
      <c r="HA255">
        <v>0</v>
      </c>
      <c r="HB255">
        <v>0</v>
      </c>
      <c r="HC255">
        <v>0</v>
      </c>
      <c r="HD255">
        <v>0</v>
      </c>
      <c r="HE255">
        <v>0</v>
      </c>
      <c r="HF255">
        <v>0</v>
      </c>
      <c r="HG255">
        <v>0</v>
      </c>
      <c r="HH255">
        <v>0</v>
      </c>
      <c r="HI255">
        <v>0</v>
      </c>
      <c r="HJ255">
        <v>0</v>
      </c>
      <c r="HK255">
        <v>0</v>
      </c>
      <c r="HL255">
        <v>0</v>
      </c>
      <c r="HM255">
        <v>2.1299999999999999E-2</v>
      </c>
      <c r="HN255">
        <v>0</v>
      </c>
      <c r="HO255">
        <v>81.599999999999994</v>
      </c>
      <c r="HP255">
        <v>0</v>
      </c>
      <c r="HQ255">
        <v>0</v>
      </c>
      <c r="HR255">
        <v>0</v>
      </c>
      <c r="HS255">
        <v>0</v>
      </c>
      <c r="HT255">
        <v>0</v>
      </c>
      <c r="HU255">
        <v>0</v>
      </c>
      <c r="HV255">
        <v>0</v>
      </c>
      <c r="HW255">
        <v>0</v>
      </c>
      <c r="HX255">
        <v>0</v>
      </c>
      <c r="HY255">
        <v>0</v>
      </c>
      <c r="HZ255">
        <v>0</v>
      </c>
      <c r="IA255">
        <v>0</v>
      </c>
      <c r="IB255">
        <v>0</v>
      </c>
      <c r="IC255">
        <v>0</v>
      </c>
      <c r="ID255">
        <v>0</v>
      </c>
      <c r="IE255">
        <v>0</v>
      </c>
      <c r="IF255">
        <v>0</v>
      </c>
      <c r="IG255">
        <v>0</v>
      </c>
      <c r="IH255">
        <v>0</v>
      </c>
      <c r="II255">
        <v>0</v>
      </c>
      <c r="IJ255">
        <v>0</v>
      </c>
      <c r="IK255">
        <v>0</v>
      </c>
      <c r="IL255">
        <v>0</v>
      </c>
      <c r="IM255">
        <v>0</v>
      </c>
      <c r="IN255">
        <v>0</v>
      </c>
      <c r="IO255">
        <v>0</v>
      </c>
      <c r="IP255">
        <v>0</v>
      </c>
      <c r="IQ255">
        <v>0</v>
      </c>
      <c r="IR255">
        <v>0</v>
      </c>
      <c r="IS255">
        <v>0</v>
      </c>
      <c r="IT255">
        <v>0</v>
      </c>
      <c r="IU255">
        <v>0</v>
      </c>
      <c r="IV255">
        <v>0</v>
      </c>
      <c r="IW255">
        <v>0</v>
      </c>
      <c r="IX255">
        <v>0</v>
      </c>
      <c r="IY255">
        <v>0</v>
      </c>
      <c r="IZ255">
        <v>0</v>
      </c>
      <c r="JA255">
        <v>0</v>
      </c>
      <c r="JB255">
        <v>0</v>
      </c>
      <c r="JC255">
        <v>0</v>
      </c>
      <c r="JD255">
        <v>0</v>
      </c>
      <c r="JE255">
        <v>0</v>
      </c>
      <c r="JF255">
        <v>0</v>
      </c>
      <c r="JG255">
        <v>0</v>
      </c>
      <c r="JH255">
        <v>0</v>
      </c>
      <c r="JI255">
        <v>0</v>
      </c>
      <c r="JJ255">
        <v>0</v>
      </c>
      <c r="JK255">
        <v>0</v>
      </c>
      <c r="JL255">
        <v>0</v>
      </c>
      <c r="JM255">
        <v>0</v>
      </c>
      <c r="JN255">
        <v>0</v>
      </c>
      <c r="JO255">
        <v>0</v>
      </c>
      <c r="JP255">
        <v>0</v>
      </c>
      <c r="JQ255">
        <v>0</v>
      </c>
      <c r="JR255">
        <v>0</v>
      </c>
      <c r="JS255">
        <v>0</v>
      </c>
      <c r="JT255">
        <v>0</v>
      </c>
      <c r="JU255">
        <v>0</v>
      </c>
      <c r="JV255">
        <v>0</v>
      </c>
      <c r="JW255">
        <v>0</v>
      </c>
      <c r="JX255">
        <v>0</v>
      </c>
      <c r="JY255">
        <v>0</v>
      </c>
      <c r="JZ255">
        <v>0</v>
      </c>
      <c r="KA255">
        <v>0</v>
      </c>
      <c r="KB255">
        <v>0</v>
      </c>
      <c r="KC255">
        <v>0</v>
      </c>
      <c r="KD255">
        <v>0</v>
      </c>
      <c r="KE255">
        <v>0</v>
      </c>
      <c r="KF255">
        <v>0</v>
      </c>
      <c r="KG255">
        <v>0</v>
      </c>
      <c r="KH255">
        <v>0</v>
      </c>
      <c r="KI255">
        <v>0</v>
      </c>
      <c r="KJ255">
        <v>0</v>
      </c>
      <c r="KK255">
        <v>0</v>
      </c>
      <c r="KL255">
        <v>0</v>
      </c>
      <c r="KM255">
        <v>0</v>
      </c>
      <c r="KN255">
        <v>0</v>
      </c>
      <c r="KO255">
        <v>0</v>
      </c>
      <c r="KP255">
        <v>0</v>
      </c>
      <c r="KQ255">
        <v>0</v>
      </c>
      <c r="KR255">
        <v>0</v>
      </c>
      <c r="KS255">
        <v>0</v>
      </c>
      <c r="KT255">
        <v>0</v>
      </c>
      <c r="KU255">
        <v>0</v>
      </c>
      <c r="KV255">
        <v>0</v>
      </c>
      <c r="KW255">
        <v>0</v>
      </c>
      <c r="KX255">
        <v>0</v>
      </c>
      <c r="KY255">
        <v>0</v>
      </c>
      <c r="KZ255">
        <v>0</v>
      </c>
      <c r="LA255">
        <v>0</v>
      </c>
      <c r="LB255">
        <v>0</v>
      </c>
      <c r="LC255">
        <v>0</v>
      </c>
      <c r="LD255">
        <v>0</v>
      </c>
      <c r="LE255">
        <v>0</v>
      </c>
      <c r="LF255">
        <v>0</v>
      </c>
      <c r="LG255">
        <v>0</v>
      </c>
      <c r="LH255">
        <v>0</v>
      </c>
      <c r="LI255">
        <v>1</v>
      </c>
      <c r="LJ255">
        <v>1</v>
      </c>
      <c r="LK255">
        <v>0</v>
      </c>
      <c r="LL255">
        <v>0</v>
      </c>
      <c r="LM255">
        <v>1</v>
      </c>
      <c r="LN255">
        <v>0.95</v>
      </c>
      <c r="LO255">
        <v>0</v>
      </c>
      <c r="LP255">
        <v>1</v>
      </c>
      <c r="LQ255">
        <v>0.78</v>
      </c>
      <c r="LR255">
        <v>0</v>
      </c>
      <c r="LS255">
        <v>0</v>
      </c>
      <c r="LT255">
        <v>0</v>
      </c>
    </row>
    <row r="256" spans="1:332" ht="15" customHeight="1">
      <c r="A256" t="str">
        <v>CDM AMS II G</v>
      </c>
      <c r="B256" t="str">
        <v>AMS-II.G. Version 6</v>
      </c>
      <c r="C256">
        <v>10030</v>
      </c>
      <c r="D256" t="str">
        <v>PoA 10030-CPA3</v>
      </c>
      <c r="E256" t="str">
        <v>MR1: 10/03/2016 to 29/02/2020</v>
      </c>
      <c r="F256" t="str">
        <v>domestic</v>
      </c>
      <c r="G256">
        <v>2883</v>
      </c>
      <c r="H256" t="str">
        <v>firewood</v>
      </c>
      <c r="I256">
        <v>2883</v>
      </c>
      <c r="J256">
        <v>9.2815865299486506E-3</v>
      </c>
      <c r="K256">
        <v>0</v>
      </c>
      <c r="L256" t="str">
        <v>cdm_imp_firewood</v>
      </c>
      <c r="M256">
        <v>1</v>
      </c>
      <c r="N256" t="str">
        <v>Asia</v>
      </c>
      <c r="O256" t="str">
        <v>Lao</v>
      </c>
      <c r="P256" t="str">
        <v>Lao tot</v>
      </c>
      <c r="Q256">
        <v>4.7</v>
      </c>
      <c r="R256">
        <v>0.88</v>
      </c>
      <c r="S256">
        <v>0</v>
      </c>
      <c r="T256">
        <v>0.45</v>
      </c>
      <c r="U256">
        <v>851</v>
      </c>
      <c r="V256">
        <v>0</v>
      </c>
      <c r="W256">
        <v>365</v>
      </c>
      <c r="X256">
        <v>0</v>
      </c>
      <c r="Y256">
        <v>310615</v>
      </c>
      <c r="Z256">
        <v>1</v>
      </c>
      <c r="AA256">
        <v>0</v>
      </c>
      <c r="AB256">
        <v>0</v>
      </c>
      <c r="AC256">
        <v>0</v>
      </c>
      <c r="AD256">
        <v>0</v>
      </c>
      <c r="AE256">
        <v>0</v>
      </c>
      <c r="AF256">
        <v>0</v>
      </c>
      <c r="AG256">
        <v>0</v>
      </c>
      <c r="AH256">
        <v>0</v>
      </c>
      <c r="AI256">
        <v>0</v>
      </c>
      <c r="AJ256">
        <v>0</v>
      </c>
      <c r="AK256">
        <v>0</v>
      </c>
      <c r="AL256">
        <v>0</v>
      </c>
      <c r="AM256">
        <v>0</v>
      </c>
      <c r="AN256">
        <v>12.25376628767</v>
      </c>
      <c r="AO256">
        <v>0</v>
      </c>
      <c r="AP256">
        <v>0</v>
      </c>
      <c r="AQ256">
        <v>0</v>
      </c>
      <c r="AR256">
        <v>0</v>
      </c>
      <c r="AS256">
        <v>0</v>
      </c>
      <c r="AT256">
        <v>0</v>
      </c>
      <c r="AU256">
        <v>0</v>
      </c>
      <c r="AV256">
        <v>0</v>
      </c>
      <c r="AW256">
        <v>0</v>
      </c>
      <c r="AX256">
        <v>0</v>
      </c>
      <c r="AY256">
        <v>0</v>
      </c>
      <c r="AZ256">
        <v>0</v>
      </c>
      <c r="BA256">
        <v>0</v>
      </c>
      <c r="BB256">
        <v>0</v>
      </c>
      <c r="BC256">
        <v>0</v>
      </c>
      <c r="BD256">
        <v>0.1</v>
      </c>
      <c r="BE256">
        <v>0</v>
      </c>
      <c r="BF256">
        <v>0</v>
      </c>
      <c r="BG256">
        <v>0</v>
      </c>
      <c r="BH256">
        <v>0</v>
      </c>
      <c r="BI256">
        <v>0</v>
      </c>
      <c r="BJ256">
        <v>0</v>
      </c>
      <c r="BK256">
        <v>0</v>
      </c>
      <c r="BL256">
        <v>0</v>
      </c>
      <c r="BM256">
        <v>0</v>
      </c>
      <c r="BN256">
        <v>0</v>
      </c>
      <c r="BO256">
        <v>0</v>
      </c>
      <c r="BP256">
        <v>0</v>
      </c>
      <c r="BQ256">
        <v>0</v>
      </c>
      <c r="BR256">
        <v>1.4999999999999999E-2</v>
      </c>
      <c r="BS256">
        <v>0</v>
      </c>
      <c r="BT256">
        <v>0</v>
      </c>
      <c r="BU256">
        <v>0</v>
      </c>
      <c r="BV256">
        <v>0</v>
      </c>
      <c r="BW256">
        <v>0</v>
      </c>
      <c r="BX256">
        <v>81.599999999999994</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1</v>
      </c>
      <c r="FS256">
        <v>0</v>
      </c>
      <c r="FT256">
        <v>0</v>
      </c>
      <c r="FU256">
        <v>0</v>
      </c>
      <c r="FV256">
        <v>0</v>
      </c>
      <c r="FW256">
        <v>0</v>
      </c>
      <c r="FX256">
        <v>0</v>
      </c>
      <c r="FY256">
        <v>3.1863013699999998</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0</v>
      </c>
      <c r="GU256">
        <v>0.38500000000000001</v>
      </c>
      <c r="GV256">
        <v>0</v>
      </c>
      <c r="GW256">
        <v>0</v>
      </c>
      <c r="GX256">
        <v>0</v>
      </c>
      <c r="GY256">
        <v>0</v>
      </c>
      <c r="GZ256">
        <v>0</v>
      </c>
      <c r="HA256">
        <v>0</v>
      </c>
      <c r="HB256">
        <v>0</v>
      </c>
      <c r="HC256">
        <v>0</v>
      </c>
      <c r="HD256">
        <v>0</v>
      </c>
      <c r="HE256">
        <v>0</v>
      </c>
      <c r="HF256">
        <v>0</v>
      </c>
      <c r="HG256">
        <v>0</v>
      </c>
      <c r="HH256">
        <v>0</v>
      </c>
      <c r="HI256">
        <v>1.4999999999999999E-2</v>
      </c>
      <c r="HJ256">
        <v>0</v>
      </c>
      <c r="HK256">
        <v>0</v>
      </c>
      <c r="HL256">
        <v>0</v>
      </c>
      <c r="HM256">
        <v>0</v>
      </c>
      <c r="HN256">
        <v>0</v>
      </c>
      <c r="HO256">
        <v>81.599999999999994</v>
      </c>
      <c r="HP256">
        <v>0</v>
      </c>
      <c r="HQ256">
        <v>0</v>
      </c>
      <c r="HR256">
        <v>0</v>
      </c>
      <c r="HS256">
        <v>0</v>
      </c>
      <c r="HT256">
        <v>0</v>
      </c>
      <c r="HU256">
        <v>0</v>
      </c>
      <c r="HV256">
        <v>0</v>
      </c>
      <c r="HW256">
        <v>0</v>
      </c>
      <c r="HX256">
        <v>0</v>
      </c>
      <c r="HY256">
        <v>0</v>
      </c>
      <c r="HZ256">
        <v>0</v>
      </c>
      <c r="IA256">
        <v>0</v>
      </c>
      <c r="IB256">
        <v>0</v>
      </c>
      <c r="IC256">
        <v>0</v>
      </c>
      <c r="ID256">
        <v>0</v>
      </c>
      <c r="IE256">
        <v>0</v>
      </c>
      <c r="IF256">
        <v>0</v>
      </c>
      <c r="IG256">
        <v>0</v>
      </c>
      <c r="IH256">
        <v>0</v>
      </c>
      <c r="II256">
        <v>0</v>
      </c>
      <c r="IJ256">
        <v>0</v>
      </c>
      <c r="IK256">
        <v>0</v>
      </c>
      <c r="IL256">
        <v>0</v>
      </c>
      <c r="IM256">
        <v>0</v>
      </c>
      <c r="IN256">
        <v>0</v>
      </c>
      <c r="IO256">
        <v>0</v>
      </c>
      <c r="IP256">
        <v>0</v>
      </c>
      <c r="IQ256">
        <v>0</v>
      </c>
      <c r="IR256">
        <v>0</v>
      </c>
      <c r="IS256">
        <v>0</v>
      </c>
      <c r="IT256">
        <v>0</v>
      </c>
      <c r="IU256">
        <v>0</v>
      </c>
      <c r="IV256">
        <v>0</v>
      </c>
      <c r="IW256">
        <v>0</v>
      </c>
      <c r="IX256">
        <v>0</v>
      </c>
      <c r="IY256">
        <v>0</v>
      </c>
      <c r="IZ256">
        <v>0</v>
      </c>
      <c r="JA256">
        <v>0</v>
      </c>
      <c r="JB256">
        <v>0</v>
      </c>
      <c r="JC256">
        <v>0</v>
      </c>
      <c r="JD256">
        <v>0</v>
      </c>
      <c r="JE256">
        <v>0</v>
      </c>
      <c r="JF256">
        <v>0</v>
      </c>
      <c r="JG256">
        <v>0</v>
      </c>
      <c r="JH256">
        <v>0</v>
      </c>
      <c r="JI256">
        <v>0</v>
      </c>
      <c r="JJ256">
        <v>0</v>
      </c>
      <c r="JK256">
        <v>0</v>
      </c>
      <c r="JL256">
        <v>0</v>
      </c>
      <c r="JM256">
        <v>0</v>
      </c>
      <c r="JN256">
        <v>0</v>
      </c>
      <c r="JO256">
        <v>0</v>
      </c>
      <c r="JP256">
        <v>0</v>
      </c>
      <c r="JQ256">
        <v>0</v>
      </c>
      <c r="JR256">
        <v>0</v>
      </c>
      <c r="JS256">
        <v>0</v>
      </c>
      <c r="JT256">
        <v>0</v>
      </c>
      <c r="JU256">
        <v>0</v>
      </c>
      <c r="JV256">
        <v>0</v>
      </c>
      <c r="JW256">
        <v>0</v>
      </c>
      <c r="JX256">
        <v>0</v>
      </c>
      <c r="JY256">
        <v>0</v>
      </c>
      <c r="JZ256">
        <v>0</v>
      </c>
      <c r="KA256">
        <v>0</v>
      </c>
      <c r="KB256">
        <v>0</v>
      </c>
      <c r="KC256">
        <v>0</v>
      </c>
      <c r="KD256">
        <v>0</v>
      </c>
      <c r="KE256">
        <v>0</v>
      </c>
      <c r="KF256">
        <v>0</v>
      </c>
      <c r="KG256">
        <v>0</v>
      </c>
      <c r="KH256">
        <v>0</v>
      </c>
      <c r="KI256">
        <v>0</v>
      </c>
      <c r="KJ256">
        <v>0</v>
      </c>
      <c r="KK256">
        <v>0</v>
      </c>
      <c r="KL256">
        <v>0</v>
      </c>
      <c r="KM256">
        <v>0</v>
      </c>
      <c r="KN256">
        <v>0</v>
      </c>
      <c r="KO256">
        <v>0</v>
      </c>
      <c r="KP256">
        <v>0</v>
      </c>
      <c r="KQ256">
        <v>0</v>
      </c>
      <c r="KR256">
        <v>0</v>
      </c>
      <c r="KS256">
        <v>0</v>
      </c>
      <c r="KT256">
        <v>0</v>
      </c>
      <c r="KU256">
        <v>0</v>
      </c>
      <c r="KV256">
        <v>0</v>
      </c>
      <c r="KW256">
        <v>0</v>
      </c>
      <c r="KX256">
        <v>0</v>
      </c>
      <c r="KY256">
        <v>0</v>
      </c>
      <c r="KZ256">
        <v>0</v>
      </c>
      <c r="LA256">
        <v>0</v>
      </c>
      <c r="LB256">
        <v>0</v>
      </c>
      <c r="LC256">
        <v>0</v>
      </c>
      <c r="LD256">
        <v>0</v>
      </c>
      <c r="LE256">
        <v>0</v>
      </c>
      <c r="LF256">
        <v>0</v>
      </c>
      <c r="LG256">
        <v>0</v>
      </c>
      <c r="LH256">
        <v>0</v>
      </c>
      <c r="LI256">
        <v>1</v>
      </c>
      <c r="LJ256">
        <v>1</v>
      </c>
      <c r="LK256">
        <v>0</v>
      </c>
      <c r="LL256">
        <v>0</v>
      </c>
      <c r="LM256">
        <v>1</v>
      </c>
      <c r="LN256">
        <v>0.95</v>
      </c>
      <c r="LO256">
        <v>0</v>
      </c>
      <c r="LP256">
        <v>1</v>
      </c>
      <c r="LQ256">
        <v>0.78</v>
      </c>
      <c r="LR256">
        <v>0</v>
      </c>
      <c r="LS256">
        <v>0</v>
      </c>
      <c r="LT256">
        <v>0</v>
      </c>
    </row>
    <row r="257" spans="1:332" ht="15" customHeight="1">
      <c r="A257" t="str">
        <v>CDM AMS II G</v>
      </c>
      <c r="B257" t="str">
        <v>AMS-II.G. Version 6</v>
      </c>
      <c r="C257">
        <v>10030</v>
      </c>
      <c r="D257" t="str">
        <v>PoA 10030-CPA4</v>
      </c>
      <c r="E257" t="str">
        <v>MR1: 10/03/2016 to 29/02/2020</v>
      </c>
      <c r="F257" t="str">
        <v>domestic</v>
      </c>
      <c r="G257">
        <v>104</v>
      </c>
      <c r="H257" t="str">
        <v>firewood</v>
      </c>
      <c r="I257">
        <v>104</v>
      </c>
      <c r="J257">
        <v>1.0062893081761006E-2</v>
      </c>
      <c r="K257">
        <v>0</v>
      </c>
      <c r="L257" t="str">
        <v>cdm_imp_firewood</v>
      </c>
      <c r="M257">
        <v>1</v>
      </c>
      <c r="N257" t="str">
        <v>Asia</v>
      </c>
      <c r="O257" t="str">
        <v>Cambodia</v>
      </c>
      <c r="P257" t="str">
        <v>Cambodia tot</v>
      </c>
      <c r="Q257">
        <v>4.5999999999999996</v>
      </c>
      <c r="R257">
        <v>0.97</v>
      </c>
      <c r="S257">
        <v>0</v>
      </c>
      <c r="T257">
        <v>0.19</v>
      </c>
      <c r="U257">
        <v>195</v>
      </c>
      <c r="V257">
        <v>0</v>
      </c>
      <c r="W257">
        <v>53</v>
      </c>
      <c r="X257">
        <v>0</v>
      </c>
      <c r="Y257">
        <v>10335</v>
      </c>
      <c r="Z257">
        <v>1</v>
      </c>
      <c r="AA257">
        <v>0</v>
      </c>
      <c r="AB257">
        <v>0</v>
      </c>
      <c r="AC257">
        <v>0</v>
      </c>
      <c r="AD257">
        <v>0</v>
      </c>
      <c r="AE257">
        <v>0</v>
      </c>
      <c r="AF257">
        <v>0</v>
      </c>
      <c r="AG257">
        <v>0</v>
      </c>
      <c r="AH257">
        <v>0</v>
      </c>
      <c r="AI257">
        <v>0</v>
      </c>
      <c r="AJ257">
        <v>0</v>
      </c>
      <c r="AK257">
        <v>0</v>
      </c>
      <c r="AL257">
        <v>0</v>
      </c>
      <c r="AM257">
        <v>0</v>
      </c>
      <c r="AN257">
        <v>12.06032757</v>
      </c>
      <c r="AO257">
        <v>0</v>
      </c>
      <c r="AP257">
        <v>0</v>
      </c>
      <c r="AQ257">
        <v>0</v>
      </c>
      <c r="AR257">
        <v>0</v>
      </c>
      <c r="AS257">
        <v>0</v>
      </c>
      <c r="AT257">
        <v>0</v>
      </c>
      <c r="AU257">
        <v>0</v>
      </c>
      <c r="AV257">
        <v>0</v>
      </c>
      <c r="AW257">
        <v>0</v>
      </c>
      <c r="AX257">
        <v>0</v>
      </c>
      <c r="AY257">
        <v>0</v>
      </c>
      <c r="AZ257">
        <v>0</v>
      </c>
      <c r="BA257">
        <v>0</v>
      </c>
      <c r="BB257">
        <v>0</v>
      </c>
      <c r="BC257">
        <v>0</v>
      </c>
      <c r="BD257">
        <v>0.1</v>
      </c>
      <c r="BE257">
        <v>0</v>
      </c>
      <c r="BF257">
        <v>0</v>
      </c>
      <c r="BG257">
        <v>0</v>
      </c>
      <c r="BH257">
        <v>0</v>
      </c>
      <c r="BI257">
        <v>0</v>
      </c>
      <c r="BJ257">
        <v>0</v>
      </c>
      <c r="BK257">
        <v>0</v>
      </c>
      <c r="BL257">
        <v>0</v>
      </c>
      <c r="BM257">
        <v>0</v>
      </c>
      <c r="BN257">
        <v>0</v>
      </c>
      <c r="BO257">
        <v>0</v>
      </c>
      <c r="BP257">
        <v>0</v>
      </c>
      <c r="BQ257">
        <v>0</v>
      </c>
      <c r="BR257">
        <v>1.4999999999999999E-2</v>
      </c>
      <c r="BS257">
        <v>0</v>
      </c>
      <c r="BT257">
        <v>0</v>
      </c>
      <c r="BU257">
        <v>0</v>
      </c>
      <c r="BV257">
        <v>0</v>
      </c>
      <c r="BW257">
        <v>0</v>
      </c>
      <c r="BX257">
        <v>81.599999999999994</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1</v>
      </c>
      <c r="FS257">
        <v>0</v>
      </c>
      <c r="FT257">
        <v>0</v>
      </c>
      <c r="FU257">
        <v>0</v>
      </c>
      <c r="FV257">
        <v>0</v>
      </c>
      <c r="FW257">
        <v>0</v>
      </c>
      <c r="FX257">
        <v>0</v>
      </c>
      <c r="FY257">
        <v>3.1342465750000001</v>
      </c>
      <c r="FZ257">
        <v>0</v>
      </c>
      <c r="GA257">
        <v>0</v>
      </c>
      <c r="GB257">
        <v>0</v>
      </c>
      <c r="GC257">
        <v>0</v>
      </c>
      <c r="GD257">
        <v>0</v>
      </c>
      <c r="GE257">
        <v>0</v>
      </c>
      <c r="GF257">
        <v>0</v>
      </c>
      <c r="GG257">
        <v>0</v>
      </c>
      <c r="GH257">
        <v>0</v>
      </c>
      <c r="GI257">
        <v>0</v>
      </c>
      <c r="GJ257">
        <v>0</v>
      </c>
      <c r="GK257">
        <v>0</v>
      </c>
      <c r="GL257">
        <v>0</v>
      </c>
      <c r="GM257">
        <v>0</v>
      </c>
      <c r="GN257">
        <v>0</v>
      </c>
      <c r="GO257">
        <v>0</v>
      </c>
      <c r="GP257">
        <v>0</v>
      </c>
      <c r="GQ257">
        <v>0</v>
      </c>
      <c r="GR257">
        <v>0</v>
      </c>
      <c r="GS257">
        <v>0</v>
      </c>
      <c r="GT257">
        <v>0</v>
      </c>
      <c r="GU257">
        <v>0.3851</v>
      </c>
      <c r="GV257">
        <v>0</v>
      </c>
      <c r="GW257">
        <v>0</v>
      </c>
      <c r="GX257">
        <v>0</v>
      </c>
      <c r="GY257">
        <v>0</v>
      </c>
      <c r="GZ257">
        <v>0</v>
      </c>
      <c r="HA257">
        <v>0</v>
      </c>
      <c r="HB257">
        <v>0</v>
      </c>
      <c r="HC257">
        <v>0</v>
      </c>
      <c r="HD257">
        <v>0</v>
      </c>
      <c r="HE257">
        <v>0</v>
      </c>
      <c r="HF257">
        <v>0</v>
      </c>
      <c r="HG257">
        <v>0</v>
      </c>
      <c r="HH257">
        <v>0</v>
      </c>
      <c r="HI257">
        <v>1.4999999999999999E-2</v>
      </c>
      <c r="HJ257">
        <v>0</v>
      </c>
      <c r="HK257">
        <v>0</v>
      </c>
      <c r="HL257">
        <v>0</v>
      </c>
      <c r="HM257">
        <v>0</v>
      </c>
      <c r="HN257">
        <v>0</v>
      </c>
      <c r="HO257">
        <v>81.599999999999994</v>
      </c>
      <c r="HP257">
        <v>0</v>
      </c>
      <c r="HQ257">
        <v>0</v>
      </c>
      <c r="HR257">
        <v>0</v>
      </c>
      <c r="HS257">
        <v>0</v>
      </c>
      <c r="HT257">
        <v>0</v>
      </c>
      <c r="HU257">
        <v>0</v>
      </c>
      <c r="HV257">
        <v>0</v>
      </c>
      <c r="HW257">
        <v>0</v>
      </c>
      <c r="HX257">
        <v>0</v>
      </c>
      <c r="HY257">
        <v>0</v>
      </c>
      <c r="HZ257">
        <v>0</v>
      </c>
      <c r="IA257">
        <v>0</v>
      </c>
      <c r="IB257">
        <v>0</v>
      </c>
      <c r="IC257">
        <v>0</v>
      </c>
      <c r="ID257">
        <v>0</v>
      </c>
      <c r="IE257">
        <v>0</v>
      </c>
      <c r="IF257">
        <v>0</v>
      </c>
      <c r="IG257">
        <v>0</v>
      </c>
      <c r="IH257">
        <v>0</v>
      </c>
      <c r="II257">
        <v>0</v>
      </c>
      <c r="IJ257">
        <v>0</v>
      </c>
      <c r="IK257">
        <v>0</v>
      </c>
      <c r="IL257">
        <v>0</v>
      </c>
      <c r="IM257">
        <v>0</v>
      </c>
      <c r="IN257">
        <v>0</v>
      </c>
      <c r="IO257">
        <v>0</v>
      </c>
      <c r="IP257">
        <v>0</v>
      </c>
      <c r="IQ257">
        <v>0</v>
      </c>
      <c r="IR257">
        <v>0</v>
      </c>
      <c r="IS257">
        <v>0</v>
      </c>
      <c r="IT257">
        <v>0</v>
      </c>
      <c r="IU257">
        <v>0</v>
      </c>
      <c r="IV257">
        <v>0</v>
      </c>
      <c r="IW257">
        <v>0</v>
      </c>
      <c r="IX257">
        <v>0</v>
      </c>
      <c r="IY257">
        <v>0</v>
      </c>
      <c r="IZ257">
        <v>0</v>
      </c>
      <c r="JA257">
        <v>0</v>
      </c>
      <c r="JB257">
        <v>0</v>
      </c>
      <c r="JC257">
        <v>0</v>
      </c>
      <c r="JD257">
        <v>0</v>
      </c>
      <c r="JE257">
        <v>0</v>
      </c>
      <c r="JF257">
        <v>0</v>
      </c>
      <c r="JG257">
        <v>0</v>
      </c>
      <c r="JH257">
        <v>0</v>
      </c>
      <c r="JI257">
        <v>0</v>
      </c>
      <c r="JJ257">
        <v>0</v>
      </c>
      <c r="JK257">
        <v>0</v>
      </c>
      <c r="JL257">
        <v>0</v>
      </c>
      <c r="JM257">
        <v>0</v>
      </c>
      <c r="JN257">
        <v>0</v>
      </c>
      <c r="JO257">
        <v>0</v>
      </c>
      <c r="JP257">
        <v>0</v>
      </c>
      <c r="JQ257">
        <v>0</v>
      </c>
      <c r="JR257">
        <v>0</v>
      </c>
      <c r="JS257">
        <v>0</v>
      </c>
      <c r="JT257">
        <v>0</v>
      </c>
      <c r="JU257">
        <v>0</v>
      </c>
      <c r="JV257">
        <v>0</v>
      </c>
      <c r="JW257">
        <v>0</v>
      </c>
      <c r="JX257">
        <v>0</v>
      </c>
      <c r="JY257">
        <v>0</v>
      </c>
      <c r="JZ257">
        <v>0</v>
      </c>
      <c r="KA257">
        <v>0</v>
      </c>
      <c r="KB257">
        <v>0</v>
      </c>
      <c r="KC257">
        <v>0</v>
      </c>
      <c r="KD257">
        <v>0</v>
      </c>
      <c r="KE257">
        <v>0</v>
      </c>
      <c r="KF257">
        <v>0</v>
      </c>
      <c r="KG257">
        <v>0</v>
      </c>
      <c r="KH257">
        <v>0</v>
      </c>
      <c r="KI257">
        <v>0</v>
      </c>
      <c r="KJ257">
        <v>0</v>
      </c>
      <c r="KK257">
        <v>0</v>
      </c>
      <c r="KL257">
        <v>0</v>
      </c>
      <c r="KM257">
        <v>0</v>
      </c>
      <c r="KN257">
        <v>0</v>
      </c>
      <c r="KO257">
        <v>0</v>
      </c>
      <c r="KP257">
        <v>0</v>
      </c>
      <c r="KQ257">
        <v>0</v>
      </c>
      <c r="KR257">
        <v>0</v>
      </c>
      <c r="KS257">
        <v>0</v>
      </c>
      <c r="KT257">
        <v>0</v>
      </c>
      <c r="KU257">
        <v>0</v>
      </c>
      <c r="KV257">
        <v>0</v>
      </c>
      <c r="KW257">
        <v>0</v>
      </c>
      <c r="KX257">
        <v>0</v>
      </c>
      <c r="KY257">
        <v>0</v>
      </c>
      <c r="KZ257">
        <v>0</v>
      </c>
      <c r="LA257">
        <v>0</v>
      </c>
      <c r="LB257">
        <v>0</v>
      </c>
      <c r="LC257">
        <v>0</v>
      </c>
      <c r="LD257">
        <v>0</v>
      </c>
      <c r="LE257">
        <v>0</v>
      </c>
      <c r="LF257">
        <v>0</v>
      </c>
      <c r="LG257">
        <v>0</v>
      </c>
      <c r="LH257">
        <v>0</v>
      </c>
      <c r="LI257">
        <v>1</v>
      </c>
      <c r="LJ257">
        <v>1</v>
      </c>
      <c r="LK257">
        <v>0</v>
      </c>
      <c r="LL257">
        <v>0</v>
      </c>
      <c r="LM257">
        <v>1</v>
      </c>
      <c r="LN257">
        <v>0.95</v>
      </c>
      <c r="LO257">
        <v>0</v>
      </c>
      <c r="LP257">
        <v>1</v>
      </c>
      <c r="LQ257">
        <v>0.78</v>
      </c>
      <c r="LR257">
        <v>0</v>
      </c>
      <c r="LS257">
        <v>0</v>
      </c>
      <c r="LT257">
        <v>0</v>
      </c>
    </row>
    <row r="258" spans="1:332" ht="15" customHeight="1">
      <c r="A258" t="str">
        <v>CDM AMS II G</v>
      </c>
      <c r="B258" t="str">
        <v>AMS-II.G. Version 6</v>
      </c>
      <c r="C258">
        <v>10030</v>
      </c>
      <c r="D258" t="str">
        <v>PoA 10030-CPA4</v>
      </c>
      <c r="E258" t="str">
        <v>MR2: 01/03/2020-31/07/2020</v>
      </c>
      <c r="F258" t="str">
        <v>domestic, age = 1</v>
      </c>
      <c r="G258">
        <v>5926</v>
      </c>
      <c r="H258" t="str">
        <v>firewood</v>
      </c>
      <c r="I258">
        <v>5926</v>
      </c>
      <c r="J258">
        <v>9.4786007583993852E-3</v>
      </c>
      <c r="K258">
        <v>0</v>
      </c>
      <c r="L258" t="str">
        <v>cdm_imp_firewood</v>
      </c>
      <c r="M258">
        <v>1</v>
      </c>
      <c r="N258" t="str">
        <v>Asia</v>
      </c>
      <c r="O258" t="str">
        <v>Cambodia</v>
      </c>
      <c r="P258" t="str">
        <v>Cambodia tot</v>
      </c>
      <c r="Q258">
        <v>4.5999999999999996</v>
      </c>
      <c r="R258">
        <v>0.97</v>
      </c>
      <c r="S258">
        <v>0</v>
      </c>
      <c r="T258">
        <v>0.19</v>
      </c>
      <c r="U258">
        <v>7916</v>
      </c>
      <c r="V258">
        <v>0</v>
      </c>
      <c r="W258">
        <v>78.978999999999999</v>
      </c>
      <c r="X258">
        <v>0</v>
      </c>
      <c r="Y258">
        <v>625197.76399999997</v>
      </c>
      <c r="Z258">
        <v>1</v>
      </c>
      <c r="AA258">
        <v>0</v>
      </c>
      <c r="AB258">
        <v>0</v>
      </c>
      <c r="AC258">
        <v>0</v>
      </c>
      <c r="AD258">
        <v>0</v>
      </c>
      <c r="AE258">
        <v>0</v>
      </c>
      <c r="AF258">
        <v>0</v>
      </c>
      <c r="AG258">
        <v>0</v>
      </c>
      <c r="AH258">
        <v>0</v>
      </c>
      <c r="AI258">
        <v>0</v>
      </c>
      <c r="AJ258">
        <v>0</v>
      </c>
      <c r="AK258">
        <v>0</v>
      </c>
      <c r="AL258">
        <v>0</v>
      </c>
      <c r="AM258">
        <v>0</v>
      </c>
      <c r="AN258">
        <v>12.0426246575342</v>
      </c>
      <c r="AO258">
        <v>0</v>
      </c>
      <c r="AP258">
        <v>0</v>
      </c>
      <c r="AQ258">
        <v>0</v>
      </c>
      <c r="AR258">
        <v>0</v>
      </c>
      <c r="AS258">
        <v>0</v>
      </c>
      <c r="AT258">
        <v>0</v>
      </c>
      <c r="AU258">
        <v>0</v>
      </c>
      <c r="AV258">
        <v>0</v>
      </c>
      <c r="AW258">
        <v>0</v>
      </c>
      <c r="AX258">
        <v>0</v>
      </c>
      <c r="AY258">
        <v>0</v>
      </c>
      <c r="AZ258">
        <v>0</v>
      </c>
      <c r="BA258">
        <v>0</v>
      </c>
      <c r="BB258">
        <v>0</v>
      </c>
      <c r="BC258">
        <v>0</v>
      </c>
      <c r="BD258">
        <v>0.1</v>
      </c>
      <c r="BE258">
        <v>0</v>
      </c>
      <c r="BF258">
        <v>0</v>
      </c>
      <c r="BG258">
        <v>0</v>
      </c>
      <c r="BH258">
        <v>0</v>
      </c>
      <c r="BI258">
        <v>0</v>
      </c>
      <c r="BJ258">
        <v>0</v>
      </c>
      <c r="BK258">
        <v>0</v>
      </c>
      <c r="BL258">
        <v>0</v>
      </c>
      <c r="BM258">
        <v>0</v>
      </c>
      <c r="BN258">
        <v>0</v>
      </c>
      <c r="BO258">
        <v>0</v>
      </c>
      <c r="BP258">
        <v>0</v>
      </c>
      <c r="BQ258">
        <v>0</v>
      </c>
      <c r="BR258">
        <v>1.4999999999999999E-2</v>
      </c>
      <c r="BS258">
        <v>0</v>
      </c>
      <c r="BT258">
        <v>0</v>
      </c>
      <c r="BU258">
        <v>0</v>
      </c>
      <c r="BV258">
        <v>0</v>
      </c>
      <c r="BW258">
        <v>0</v>
      </c>
      <c r="BX258">
        <v>81.599999999999994</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0</v>
      </c>
      <c r="FA258">
        <v>0</v>
      </c>
      <c r="FB258">
        <v>0</v>
      </c>
      <c r="FC258">
        <v>0</v>
      </c>
      <c r="FD258">
        <v>0</v>
      </c>
      <c r="FE258">
        <v>0</v>
      </c>
      <c r="FF258">
        <v>0</v>
      </c>
      <c r="FG258">
        <v>0</v>
      </c>
      <c r="FH258">
        <v>0</v>
      </c>
      <c r="FI258">
        <v>0</v>
      </c>
      <c r="FJ258">
        <v>0</v>
      </c>
      <c r="FK258">
        <v>0</v>
      </c>
      <c r="FL258">
        <v>0</v>
      </c>
      <c r="FM258">
        <v>0</v>
      </c>
      <c r="FN258">
        <v>0</v>
      </c>
      <c r="FO258">
        <v>0</v>
      </c>
      <c r="FP258">
        <v>0</v>
      </c>
      <c r="FQ258">
        <v>0</v>
      </c>
      <c r="FR258">
        <v>1</v>
      </c>
      <c r="FS258">
        <v>0</v>
      </c>
      <c r="FT258">
        <v>0</v>
      </c>
      <c r="FU258">
        <v>0</v>
      </c>
      <c r="FV258">
        <v>0</v>
      </c>
      <c r="FW258">
        <v>0</v>
      </c>
      <c r="FX258">
        <v>0</v>
      </c>
      <c r="FY258">
        <v>3.1287671229999998</v>
      </c>
      <c r="FZ258">
        <v>0</v>
      </c>
      <c r="GA258">
        <v>0</v>
      </c>
      <c r="GB258">
        <v>0</v>
      </c>
      <c r="GC258">
        <v>0</v>
      </c>
      <c r="GD258">
        <v>0</v>
      </c>
      <c r="GE258">
        <v>0</v>
      </c>
      <c r="GF258">
        <v>0</v>
      </c>
      <c r="GG258">
        <v>0</v>
      </c>
      <c r="GH258">
        <v>0</v>
      </c>
      <c r="GI258">
        <v>0</v>
      </c>
      <c r="GJ258">
        <v>0</v>
      </c>
      <c r="GK258">
        <v>0</v>
      </c>
      <c r="GL258">
        <v>0</v>
      </c>
      <c r="GM258">
        <v>0</v>
      </c>
      <c r="GN258">
        <v>0</v>
      </c>
      <c r="GO258">
        <v>0</v>
      </c>
      <c r="GP258">
        <v>0</v>
      </c>
      <c r="GQ258">
        <v>0</v>
      </c>
      <c r="GR258">
        <v>0</v>
      </c>
      <c r="GS258">
        <v>0</v>
      </c>
      <c r="GT258">
        <v>0</v>
      </c>
      <c r="GU258">
        <v>0.38490000000000002</v>
      </c>
      <c r="GV258">
        <v>0</v>
      </c>
      <c r="GW258">
        <v>0</v>
      </c>
      <c r="GX258">
        <v>0</v>
      </c>
      <c r="GY258">
        <v>0</v>
      </c>
      <c r="GZ258">
        <v>0</v>
      </c>
      <c r="HA258">
        <v>0</v>
      </c>
      <c r="HB258">
        <v>0</v>
      </c>
      <c r="HC258">
        <v>0</v>
      </c>
      <c r="HD258">
        <v>0</v>
      </c>
      <c r="HE258">
        <v>0</v>
      </c>
      <c r="HF258">
        <v>0</v>
      </c>
      <c r="HG258">
        <v>0</v>
      </c>
      <c r="HH258">
        <v>0</v>
      </c>
      <c r="HI258">
        <v>1.4999999999999999E-2</v>
      </c>
      <c r="HJ258">
        <v>0</v>
      </c>
      <c r="HK258">
        <v>0</v>
      </c>
      <c r="HL258">
        <v>0</v>
      </c>
      <c r="HM258">
        <v>0</v>
      </c>
      <c r="HN258">
        <v>0</v>
      </c>
      <c r="HO258">
        <v>81.599999999999994</v>
      </c>
      <c r="HP258">
        <v>0</v>
      </c>
      <c r="HQ258">
        <v>0</v>
      </c>
      <c r="HR258">
        <v>0</v>
      </c>
      <c r="HS258">
        <v>0</v>
      </c>
      <c r="HT258">
        <v>0</v>
      </c>
      <c r="HU258">
        <v>0</v>
      </c>
      <c r="HV258">
        <v>0</v>
      </c>
      <c r="HW258">
        <v>0</v>
      </c>
      <c r="HX258">
        <v>0</v>
      </c>
      <c r="HY258">
        <v>0</v>
      </c>
      <c r="HZ258">
        <v>0</v>
      </c>
      <c r="IA258">
        <v>0</v>
      </c>
      <c r="IB258">
        <v>0</v>
      </c>
      <c r="IC258">
        <v>0</v>
      </c>
      <c r="ID258">
        <v>0</v>
      </c>
      <c r="IE258">
        <v>0</v>
      </c>
      <c r="IF258">
        <v>0</v>
      </c>
      <c r="IG258">
        <v>0</v>
      </c>
      <c r="IH258">
        <v>0</v>
      </c>
      <c r="II258">
        <v>0</v>
      </c>
      <c r="IJ258">
        <v>0</v>
      </c>
      <c r="IK258">
        <v>0</v>
      </c>
      <c r="IL258">
        <v>0</v>
      </c>
      <c r="IM258">
        <v>0</v>
      </c>
      <c r="IN258">
        <v>0</v>
      </c>
      <c r="IO258">
        <v>0</v>
      </c>
      <c r="IP258">
        <v>0</v>
      </c>
      <c r="IQ258">
        <v>0</v>
      </c>
      <c r="IR258">
        <v>0</v>
      </c>
      <c r="IS258">
        <v>0</v>
      </c>
      <c r="IT258">
        <v>0</v>
      </c>
      <c r="IU258">
        <v>0</v>
      </c>
      <c r="IV258">
        <v>0</v>
      </c>
      <c r="IW258">
        <v>0</v>
      </c>
      <c r="IX258">
        <v>0</v>
      </c>
      <c r="IY258">
        <v>0</v>
      </c>
      <c r="IZ258">
        <v>0</v>
      </c>
      <c r="JA258">
        <v>0</v>
      </c>
      <c r="JB258">
        <v>0</v>
      </c>
      <c r="JC258">
        <v>0</v>
      </c>
      <c r="JD258">
        <v>0</v>
      </c>
      <c r="JE258">
        <v>0</v>
      </c>
      <c r="JF258">
        <v>0</v>
      </c>
      <c r="JG258">
        <v>0</v>
      </c>
      <c r="JH258">
        <v>0</v>
      </c>
      <c r="JI258">
        <v>0</v>
      </c>
      <c r="JJ258">
        <v>0</v>
      </c>
      <c r="JK258">
        <v>0</v>
      </c>
      <c r="JL258">
        <v>0</v>
      </c>
      <c r="JM258">
        <v>0</v>
      </c>
      <c r="JN258">
        <v>0</v>
      </c>
      <c r="JO258">
        <v>0</v>
      </c>
      <c r="JP258">
        <v>0</v>
      </c>
      <c r="JQ258">
        <v>0</v>
      </c>
      <c r="JR258">
        <v>0</v>
      </c>
      <c r="JS258">
        <v>0</v>
      </c>
      <c r="JT258">
        <v>0</v>
      </c>
      <c r="JU258">
        <v>0</v>
      </c>
      <c r="JV258">
        <v>0</v>
      </c>
      <c r="JW258">
        <v>0</v>
      </c>
      <c r="JX258">
        <v>0</v>
      </c>
      <c r="JY258">
        <v>0</v>
      </c>
      <c r="JZ258">
        <v>0</v>
      </c>
      <c r="KA258">
        <v>0</v>
      </c>
      <c r="KB258">
        <v>0</v>
      </c>
      <c r="KC258">
        <v>0</v>
      </c>
      <c r="KD258">
        <v>0</v>
      </c>
      <c r="KE258">
        <v>0</v>
      </c>
      <c r="KF258">
        <v>0</v>
      </c>
      <c r="KG258">
        <v>0</v>
      </c>
      <c r="KH258">
        <v>0</v>
      </c>
      <c r="KI258">
        <v>0</v>
      </c>
      <c r="KJ258">
        <v>0</v>
      </c>
      <c r="KK258">
        <v>0</v>
      </c>
      <c r="KL258">
        <v>0</v>
      </c>
      <c r="KM258">
        <v>0</v>
      </c>
      <c r="KN258">
        <v>0</v>
      </c>
      <c r="KO258">
        <v>0</v>
      </c>
      <c r="KP258">
        <v>0</v>
      </c>
      <c r="KQ258">
        <v>0</v>
      </c>
      <c r="KR258">
        <v>0</v>
      </c>
      <c r="KS258">
        <v>0</v>
      </c>
      <c r="KT258">
        <v>0</v>
      </c>
      <c r="KU258">
        <v>0</v>
      </c>
      <c r="KV258">
        <v>0</v>
      </c>
      <c r="KW258">
        <v>0</v>
      </c>
      <c r="KX258">
        <v>0</v>
      </c>
      <c r="KY258">
        <v>0</v>
      </c>
      <c r="KZ258">
        <v>0</v>
      </c>
      <c r="LA258">
        <v>0</v>
      </c>
      <c r="LB258">
        <v>0</v>
      </c>
      <c r="LC258">
        <v>0</v>
      </c>
      <c r="LD258">
        <v>0</v>
      </c>
      <c r="LE258">
        <v>0</v>
      </c>
      <c r="LF258">
        <v>0</v>
      </c>
      <c r="LG258">
        <v>0</v>
      </c>
      <c r="LH258">
        <v>0</v>
      </c>
      <c r="LI258">
        <v>1</v>
      </c>
      <c r="LJ258">
        <v>0.93300000000000005</v>
      </c>
      <c r="LK258">
        <v>0</v>
      </c>
      <c r="LL258">
        <v>0</v>
      </c>
      <c r="LM258">
        <v>1</v>
      </c>
      <c r="LN258">
        <v>0.95</v>
      </c>
      <c r="LO258">
        <v>0</v>
      </c>
      <c r="LP258">
        <v>1</v>
      </c>
      <c r="LQ258">
        <v>0.78</v>
      </c>
      <c r="LR258">
        <v>0</v>
      </c>
      <c r="LS258">
        <v>0</v>
      </c>
      <c r="LT258">
        <v>0</v>
      </c>
    </row>
    <row r="259" spans="1:332" ht="15" customHeight="1">
      <c r="A259" t="str">
        <v>CDM AMS II G</v>
      </c>
      <c r="B259" t="str">
        <v>AMS-II.G. Version 6</v>
      </c>
      <c r="C259">
        <v>10030</v>
      </c>
      <c r="D259" t="str">
        <v>PoA 10030-CPA4</v>
      </c>
      <c r="E259" t="str">
        <v>MR2: 01/03/2020-31/07/2020</v>
      </c>
      <c r="F259" t="str">
        <v>domestic, age = 2</v>
      </c>
      <c r="G259">
        <v>277</v>
      </c>
      <c r="H259" t="str">
        <v>firewood</v>
      </c>
      <c r="I259">
        <v>277</v>
      </c>
      <c r="J259">
        <v>9.5411959217415257E-3</v>
      </c>
      <c r="K259">
        <v>0</v>
      </c>
      <c r="L259" t="str">
        <v>cdm_imp_firewood</v>
      </c>
      <c r="M259">
        <v>1</v>
      </c>
      <c r="N259" t="str">
        <v>Asia</v>
      </c>
      <c r="O259" t="str">
        <v>Cambodia</v>
      </c>
      <c r="P259" t="str">
        <v>Cambodia tot</v>
      </c>
      <c r="Q259">
        <v>4.5999999999999996</v>
      </c>
      <c r="R259">
        <v>0.97</v>
      </c>
      <c r="S259">
        <v>0</v>
      </c>
      <c r="T259">
        <v>0.19</v>
      </c>
      <c r="U259">
        <v>191</v>
      </c>
      <c r="V259">
        <v>0</v>
      </c>
      <c r="W259">
        <v>152</v>
      </c>
      <c r="X259">
        <v>0</v>
      </c>
      <c r="Y259">
        <v>29032</v>
      </c>
      <c r="Z259">
        <v>1</v>
      </c>
      <c r="AA259">
        <v>0</v>
      </c>
      <c r="AB259">
        <v>0</v>
      </c>
      <c r="AC259">
        <v>0</v>
      </c>
      <c r="AD259">
        <v>0</v>
      </c>
      <c r="AE259">
        <v>0</v>
      </c>
      <c r="AF259">
        <v>0</v>
      </c>
      <c r="AG259">
        <v>0</v>
      </c>
      <c r="AH259">
        <v>0</v>
      </c>
      <c r="AI259">
        <v>0</v>
      </c>
      <c r="AJ259">
        <v>0</v>
      </c>
      <c r="AK259">
        <v>0</v>
      </c>
      <c r="AL259">
        <v>0</v>
      </c>
      <c r="AM259">
        <v>0</v>
      </c>
      <c r="AN259">
        <v>12.036833309589039</v>
      </c>
      <c r="AO259">
        <v>0</v>
      </c>
      <c r="AP259">
        <v>0</v>
      </c>
      <c r="AQ259">
        <v>0</v>
      </c>
      <c r="AR259">
        <v>0</v>
      </c>
      <c r="AS259">
        <v>0</v>
      </c>
      <c r="AT259">
        <v>0</v>
      </c>
      <c r="AU259">
        <v>0</v>
      </c>
      <c r="AV259">
        <v>0</v>
      </c>
      <c r="AW259">
        <v>0</v>
      </c>
      <c r="AX259">
        <v>0</v>
      </c>
      <c r="AY259">
        <v>0</v>
      </c>
      <c r="AZ259">
        <v>0</v>
      </c>
      <c r="BA259">
        <v>0</v>
      </c>
      <c r="BB259">
        <v>0</v>
      </c>
      <c r="BC259">
        <v>0</v>
      </c>
      <c r="BD259">
        <v>0.1</v>
      </c>
      <c r="BE259">
        <v>0</v>
      </c>
      <c r="BF259">
        <v>0</v>
      </c>
      <c r="BG259">
        <v>0</v>
      </c>
      <c r="BH259">
        <v>0</v>
      </c>
      <c r="BI259">
        <v>0</v>
      </c>
      <c r="BJ259">
        <v>0</v>
      </c>
      <c r="BK259">
        <v>0</v>
      </c>
      <c r="BL259">
        <v>0</v>
      </c>
      <c r="BM259">
        <v>0</v>
      </c>
      <c r="BN259">
        <v>0</v>
      </c>
      <c r="BO259">
        <v>0</v>
      </c>
      <c r="BP259">
        <v>0</v>
      </c>
      <c r="BQ259">
        <v>0</v>
      </c>
      <c r="BR259">
        <v>1.4999999999999999E-2</v>
      </c>
      <c r="BS259">
        <v>0</v>
      </c>
      <c r="BT259">
        <v>0</v>
      </c>
      <c r="BU259">
        <v>0</v>
      </c>
      <c r="BV259">
        <v>0</v>
      </c>
      <c r="BW259">
        <v>0</v>
      </c>
      <c r="BX259">
        <v>81.599999999999994</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1</v>
      </c>
      <c r="FS259">
        <v>0</v>
      </c>
      <c r="FT259">
        <v>0</v>
      </c>
      <c r="FU259">
        <v>0</v>
      </c>
      <c r="FV259">
        <v>0</v>
      </c>
      <c r="FW259">
        <v>0</v>
      </c>
      <c r="FX259">
        <v>0</v>
      </c>
      <c r="FY259">
        <v>3.1287671229999998</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0.3851</v>
      </c>
      <c r="GV259">
        <v>0</v>
      </c>
      <c r="GW259">
        <v>0</v>
      </c>
      <c r="GX259">
        <v>0</v>
      </c>
      <c r="GY259">
        <v>0</v>
      </c>
      <c r="GZ259">
        <v>0</v>
      </c>
      <c r="HA259">
        <v>0</v>
      </c>
      <c r="HB259">
        <v>0</v>
      </c>
      <c r="HC259">
        <v>0</v>
      </c>
      <c r="HD259">
        <v>0</v>
      </c>
      <c r="HE259">
        <v>0</v>
      </c>
      <c r="HF259">
        <v>0</v>
      </c>
      <c r="HG259">
        <v>0</v>
      </c>
      <c r="HH259">
        <v>0</v>
      </c>
      <c r="HI259">
        <v>1.4999999999999999E-2</v>
      </c>
      <c r="HJ259">
        <v>0</v>
      </c>
      <c r="HK259">
        <v>0</v>
      </c>
      <c r="HL259">
        <v>0</v>
      </c>
      <c r="HM259">
        <v>0</v>
      </c>
      <c r="HN259">
        <v>0</v>
      </c>
      <c r="HO259">
        <v>81.599999999999994</v>
      </c>
      <c r="HP259">
        <v>0</v>
      </c>
      <c r="HQ259">
        <v>0</v>
      </c>
      <c r="HR259">
        <v>0</v>
      </c>
      <c r="HS259">
        <v>0</v>
      </c>
      <c r="HT259">
        <v>0</v>
      </c>
      <c r="HU259">
        <v>0</v>
      </c>
      <c r="HV259">
        <v>0</v>
      </c>
      <c r="HW259">
        <v>0</v>
      </c>
      <c r="HX259">
        <v>0</v>
      </c>
      <c r="HY259">
        <v>0</v>
      </c>
      <c r="HZ259">
        <v>0</v>
      </c>
      <c r="IA259">
        <v>0</v>
      </c>
      <c r="IB259">
        <v>0</v>
      </c>
      <c r="IC259">
        <v>0</v>
      </c>
      <c r="ID259">
        <v>0</v>
      </c>
      <c r="IE259">
        <v>0</v>
      </c>
      <c r="IF259">
        <v>0</v>
      </c>
      <c r="IG259">
        <v>0</v>
      </c>
      <c r="IH259">
        <v>0</v>
      </c>
      <c r="II259">
        <v>0</v>
      </c>
      <c r="IJ259">
        <v>0</v>
      </c>
      <c r="IK259">
        <v>0</v>
      </c>
      <c r="IL259">
        <v>0</v>
      </c>
      <c r="IM259">
        <v>0</v>
      </c>
      <c r="IN259">
        <v>0</v>
      </c>
      <c r="IO259">
        <v>0</v>
      </c>
      <c r="IP259">
        <v>0</v>
      </c>
      <c r="IQ259">
        <v>0</v>
      </c>
      <c r="IR259">
        <v>0</v>
      </c>
      <c r="IS259">
        <v>0</v>
      </c>
      <c r="IT259">
        <v>0</v>
      </c>
      <c r="IU259">
        <v>0</v>
      </c>
      <c r="IV259">
        <v>0</v>
      </c>
      <c r="IW259">
        <v>0</v>
      </c>
      <c r="IX259">
        <v>0</v>
      </c>
      <c r="IY259">
        <v>0</v>
      </c>
      <c r="IZ259">
        <v>0</v>
      </c>
      <c r="JA259">
        <v>0</v>
      </c>
      <c r="JB259">
        <v>0</v>
      </c>
      <c r="JC259">
        <v>0</v>
      </c>
      <c r="JD259">
        <v>0</v>
      </c>
      <c r="JE259">
        <v>0</v>
      </c>
      <c r="JF259">
        <v>0</v>
      </c>
      <c r="JG259">
        <v>0</v>
      </c>
      <c r="JH259">
        <v>0</v>
      </c>
      <c r="JI259">
        <v>0</v>
      </c>
      <c r="JJ259">
        <v>0</v>
      </c>
      <c r="JK259">
        <v>0</v>
      </c>
      <c r="JL259">
        <v>0</v>
      </c>
      <c r="JM259">
        <v>0</v>
      </c>
      <c r="JN259">
        <v>0</v>
      </c>
      <c r="JO259">
        <v>0</v>
      </c>
      <c r="JP259">
        <v>0</v>
      </c>
      <c r="JQ259">
        <v>0</v>
      </c>
      <c r="JR259">
        <v>0</v>
      </c>
      <c r="JS259">
        <v>0</v>
      </c>
      <c r="JT259">
        <v>0</v>
      </c>
      <c r="JU259">
        <v>0</v>
      </c>
      <c r="JV259">
        <v>0</v>
      </c>
      <c r="JW259">
        <v>0</v>
      </c>
      <c r="JX259">
        <v>0</v>
      </c>
      <c r="JY259">
        <v>0</v>
      </c>
      <c r="JZ259">
        <v>0</v>
      </c>
      <c r="KA259">
        <v>0</v>
      </c>
      <c r="KB259">
        <v>0</v>
      </c>
      <c r="KC259">
        <v>0</v>
      </c>
      <c r="KD259">
        <v>0</v>
      </c>
      <c r="KE259">
        <v>0</v>
      </c>
      <c r="KF259">
        <v>0</v>
      </c>
      <c r="KG259">
        <v>0</v>
      </c>
      <c r="KH259">
        <v>0</v>
      </c>
      <c r="KI259">
        <v>0</v>
      </c>
      <c r="KJ259">
        <v>0</v>
      </c>
      <c r="KK259">
        <v>0</v>
      </c>
      <c r="KL259">
        <v>0</v>
      </c>
      <c r="KM259">
        <v>0</v>
      </c>
      <c r="KN259">
        <v>0</v>
      </c>
      <c r="KO259">
        <v>0</v>
      </c>
      <c r="KP259">
        <v>0</v>
      </c>
      <c r="KQ259">
        <v>0</v>
      </c>
      <c r="KR259">
        <v>0</v>
      </c>
      <c r="KS259">
        <v>0</v>
      </c>
      <c r="KT259">
        <v>0</v>
      </c>
      <c r="KU259">
        <v>0</v>
      </c>
      <c r="KV259">
        <v>0</v>
      </c>
      <c r="KW259">
        <v>0</v>
      </c>
      <c r="KX259">
        <v>0</v>
      </c>
      <c r="KY259">
        <v>0</v>
      </c>
      <c r="KZ259">
        <v>0</v>
      </c>
      <c r="LA259">
        <v>0</v>
      </c>
      <c r="LB259">
        <v>0</v>
      </c>
      <c r="LC259">
        <v>0</v>
      </c>
      <c r="LD259">
        <v>0</v>
      </c>
      <c r="LE259">
        <v>0</v>
      </c>
      <c r="LF259">
        <v>0</v>
      </c>
      <c r="LG259">
        <v>0</v>
      </c>
      <c r="LH259">
        <v>0</v>
      </c>
      <c r="LI259">
        <v>1</v>
      </c>
      <c r="LJ259">
        <v>0.93300000000000005</v>
      </c>
      <c r="LK259">
        <v>0</v>
      </c>
      <c r="LL259">
        <v>0</v>
      </c>
      <c r="LM259">
        <v>1</v>
      </c>
      <c r="LN259">
        <v>0.95</v>
      </c>
      <c r="LO259">
        <v>0</v>
      </c>
      <c r="LP259">
        <v>1</v>
      </c>
      <c r="LQ259">
        <v>0.78</v>
      </c>
      <c r="LR259">
        <v>0</v>
      </c>
      <c r="LS259">
        <v>0</v>
      </c>
      <c r="LT259">
        <v>0</v>
      </c>
    </row>
    <row r="260" spans="1:332" ht="15" customHeight="1">
      <c r="A260" t="str">
        <v>CDM AMS II G</v>
      </c>
      <c r="B260" t="str">
        <v>AMS-II.G. Version 6</v>
      </c>
      <c r="C260">
        <v>10030</v>
      </c>
      <c r="D260" t="str">
        <v>PoA 10030-CPA4</v>
      </c>
      <c r="E260" t="str">
        <v>MR2: 01/03/2020-31/07/2020</v>
      </c>
      <c r="F260" t="str">
        <v>domestic, Kuniokoa</v>
      </c>
      <c r="G260">
        <v>20</v>
      </c>
      <c r="H260" t="str">
        <v>firewood</v>
      </c>
      <c r="I260">
        <v>20</v>
      </c>
      <c r="J260">
        <v>1.3813666494321176E-2</v>
      </c>
      <c r="K260">
        <v>0</v>
      </c>
      <c r="L260" t="str">
        <v>cdm_imp_firewood</v>
      </c>
      <c r="M260">
        <v>1</v>
      </c>
      <c r="N260" t="str">
        <v>Asia</v>
      </c>
      <c r="O260" t="str">
        <v>Cambodia</v>
      </c>
      <c r="P260" t="str">
        <v>Cambodia tot</v>
      </c>
      <c r="Q260">
        <v>4.5999999999999996</v>
      </c>
      <c r="R260">
        <v>0.97</v>
      </c>
      <c r="S260">
        <v>0</v>
      </c>
      <c r="T260">
        <v>0.19</v>
      </c>
      <c r="U260">
        <v>163</v>
      </c>
      <c r="V260">
        <v>0</v>
      </c>
      <c r="W260">
        <v>8.8824633599999991</v>
      </c>
      <c r="X260">
        <v>0</v>
      </c>
      <c r="Y260">
        <v>1447.8415276799999</v>
      </c>
      <c r="Z260">
        <v>1</v>
      </c>
      <c r="AA260">
        <v>0</v>
      </c>
      <c r="AB260">
        <v>0</v>
      </c>
      <c r="AC260">
        <v>0</v>
      </c>
      <c r="AD260">
        <v>0</v>
      </c>
      <c r="AE260">
        <v>0</v>
      </c>
      <c r="AF260">
        <v>0</v>
      </c>
      <c r="AG260">
        <v>0</v>
      </c>
      <c r="AH260">
        <v>0</v>
      </c>
      <c r="AI260">
        <v>0</v>
      </c>
      <c r="AJ260">
        <v>0</v>
      </c>
      <c r="AK260">
        <v>0</v>
      </c>
      <c r="AL260">
        <v>0</v>
      </c>
      <c r="AM260">
        <v>0</v>
      </c>
      <c r="AN260">
        <v>16.2599808219178</v>
      </c>
      <c r="AO260">
        <v>0</v>
      </c>
      <c r="AP260">
        <v>0</v>
      </c>
      <c r="AQ260">
        <v>0</v>
      </c>
      <c r="AR260">
        <v>0</v>
      </c>
      <c r="AS260">
        <v>0</v>
      </c>
      <c r="AT260">
        <v>0</v>
      </c>
      <c r="AU260">
        <v>0</v>
      </c>
      <c r="AV260">
        <v>0</v>
      </c>
      <c r="AW260">
        <v>0</v>
      </c>
      <c r="AX260">
        <v>0</v>
      </c>
      <c r="AY260">
        <v>0</v>
      </c>
      <c r="AZ260">
        <v>0</v>
      </c>
      <c r="BA260">
        <v>0</v>
      </c>
      <c r="BB260">
        <v>0</v>
      </c>
      <c r="BC260">
        <v>0</v>
      </c>
      <c r="BD260">
        <v>0.1</v>
      </c>
      <c r="BE260">
        <v>0</v>
      </c>
      <c r="BF260">
        <v>0</v>
      </c>
      <c r="BG260">
        <v>0</v>
      </c>
      <c r="BH260">
        <v>0</v>
      </c>
      <c r="BI260">
        <v>0</v>
      </c>
      <c r="BJ260">
        <v>0</v>
      </c>
      <c r="BK260">
        <v>0</v>
      </c>
      <c r="BL260">
        <v>0</v>
      </c>
      <c r="BM260">
        <v>0</v>
      </c>
      <c r="BN260">
        <v>0</v>
      </c>
      <c r="BO260">
        <v>0</v>
      </c>
      <c r="BP260">
        <v>0</v>
      </c>
      <c r="BQ260">
        <v>0</v>
      </c>
      <c r="BR260">
        <v>1.4999999999999999E-2</v>
      </c>
      <c r="BS260">
        <v>0</v>
      </c>
      <c r="BT260">
        <v>0</v>
      </c>
      <c r="BU260">
        <v>0</v>
      </c>
      <c r="BV260">
        <v>0</v>
      </c>
      <c r="BW260">
        <v>0</v>
      </c>
      <c r="BX260">
        <v>81.599999999999994</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1</v>
      </c>
      <c r="FS260">
        <v>0</v>
      </c>
      <c r="FT260">
        <v>0</v>
      </c>
      <c r="FU260">
        <v>0</v>
      </c>
      <c r="FV260">
        <v>0</v>
      </c>
      <c r="FW260">
        <v>0</v>
      </c>
      <c r="FX260">
        <v>0</v>
      </c>
      <c r="FY260">
        <v>3.9095890409999998</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c r="GS260">
        <v>0</v>
      </c>
      <c r="GT260">
        <v>0</v>
      </c>
      <c r="GU260">
        <v>0.41589999999999999</v>
      </c>
      <c r="GV260">
        <v>0</v>
      </c>
      <c r="GW260">
        <v>0</v>
      </c>
      <c r="GX260">
        <v>0</v>
      </c>
      <c r="GY260">
        <v>0</v>
      </c>
      <c r="GZ260">
        <v>0</v>
      </c>
      <c r="HA260">
        <v>0</v>
      </c>
      <c r="HB260">
        <v>0</v>
      </c>
      <c r="HC260">
        <v>0</v>
      </c>
      <c r="HD260">
        <v>0</v>
      </c>
      <c r="HE260">
        <v>0</v>
      </c>
      <c r="HF260">
        <v>0</v>
      </c>
      <c r="HG260">
        <v>0</v>
      </c>
      <c r="HH260">
        <v>0</v>
      </c>
      <c r="HI260">
        <v>1.4999999999999999E-2</v>
      </c>
      <c r="HJ260">
        <v>0</v>
      </c>
      <c r="HK260">
        <v>0</v>
      </c>
      <c r="HL260">
        <v>0</v>
      </c>
      <c r="HM260">
        <v>0</v>
      </c>
      <c r="HN260">
        <v>0</v>
      </c>
      <c r="HO260">
        <v>81.599999999999994</v>
      </c>
      <c r="HP260">
        <v>0</v>
      </c>
      <c r="HQ260">
        <v>0</v>
      </c>
      <c r="HR260">
        <v>0</v>
      </c>
      <c r="HS260">
        <v>0</v>
      </c>
      <c r="HT260">
        <v>0</v>
      </c>
      <c r="HU260">
        <v>0</v>
      </c>
      <c r="HV260">
        <v>0</v>
      </c>
      <c r="HW260">
        <v>0</v>
      </c>
      <c r="HX260">
        <v>0</v>
      </c>
      <c r="HY260">
        <v>0</v>
      </c>
      <c r="HZ260">
        <v>0</v>
      </c>
      <c r="IA260">
        <v>0</v>
      </c>
      <c r="IB260">
        <v>0</v>
      </c>
      <c r="IC260">
        <v>0</v>
      </c>
      <c r="ID260">
        <v>0</v>
      </c>
      <c r="IE260">
        <v>0</v>
      </c>
      <c r="IF260">
        <v>0</v>
      </c>
      <c r="IG260">
        <v>0</v>
      </c>
      <c r="IH260">
        <v>0</v>
      </c>
      <c r="II260">
        <v>0</v>
      </c>
      <c r="IJ260">
        <v>0</v>
      </c>
      <c r="IK260">
        <v>0</v>
      </c>
      <c r="IL260">
        <v>0</v>
      </c>
      <c r="IM260">
        <v>0</v>
      </c>
      <c r="IN260">
        <v>0</v>
      </c>
      <c r="IO260">
        <v>0</v>
      </c>
      <c r="IP260">
        <v>0</v>
      </c>
      <c r="IQ260">
        <v>0</v>
      </c>
      <c r="IR260">
        <v>0</v>
      </c>
      <c r="IS260">
        <v>0</v>
      </c>
      <c r="IT260">
        <v>0</v>
      </c>
      <c r="IU260">
        <v>0</v>
      </c>
      <c r="IV260">
        <v>0</v>
      </c>
      <c r="IW260">
        <v>0</v>
      </c>
      <c r="IX260">
        <v>0</v>
      </c>
      <c r="IY260">
        <v>0</v>
      </c>
      <c r="IZ260">
        <v>0</v>
      </c>
      <c r="JA260">
        <v>0</v>
      </c>
      <c r="JB260">
        <v>0</v>
      </c>
      <c r="JC260">
        <v>0</v>
      </c>
      <c r="JD260">
        <v>0</v>
      </c>
      <c r="JE260">
        <v>0</v>
      </c>
      <c r="JF260">
        <v>0</v>
      </c>
      <c r="JG260">
        <v>0</v>
      </c>
      <c r="JH260">
        <v>0</v>
      </c>
      <c r="JI260">
        <v>0</v>
      </c>
      <c r="JJ260">
        <v>0</v>
      </c>
      <c r="JK260">
        <v>0</v>
      </c>
      <c r="JL260">
        <v>0</v>
      </c>
      <c r="JM260">
        <v>0</v>
      </c>
      <c r="JN260">
        <v>0</v>
      </c>
      <c r="JO260">
        <v>0</v>
      </c>
      <c r="JP260">
        <v>0</v>
      </c>
      <c r="JQ260">
        <v>0</v>
      </c>
      <c r="JR260">
        <v>0</v>
      </c>
      <c r="JS260">
        <v>0</v>
      </c>
      <c r="JT260">
        <v>0</v>
      </c>
      <c r="JU260">
        <v>0</v>
      </c>
      <c r="JV260">
        <v>0</v>
      </c>
      <c r="JW260">
        <v>0</v>
      </c>
      <c r="JX260">
        <v>0</v>
      </c>
      <c r="JY260">
        <v>0</v>
      </c>
      <c r="JZ260">
        <v>0</v>
      </c>
      <c r="KA260">
        <v>0</v>
      </c>
      <c r="KB260">
        <v>0</v>
      </c>
      <c r="KC260">
        <v>0</v>
      </c>
      <c r="KD260">
        <v>0</v>
      </c>
      <c r="KE260">
        <v>0</v>
      </c>
      <c r="KF260">
        <v>0</v>
      </c>
      <c r="KG260">
        <v>0</v>
      </c>
      <c r="KH260">
        <v>0</v>
      </c>
      <c r="KI260">
        <v>0</v>
      </c>
      <c r="KJ260">
        <v>0</v>
      </c>
      <c r="KK260">
        <v>0</v>
      </c>
      <c r="KL260">
        <v>0</v>
      </c>
      <c r="KM260">
        <v>0</v>
      </c>
      <c r="KN260">
        <v>0</v>
      </c>
      <c r="KO260">
        <v>0</v>
      </c>
      <c r="KP260">
        <v>0</v>
      </c>
      <c r="KQ260">
        <v>0</v>
      </c>
      <c r="KR260">
        <v>0</v>
      </c>
      <c r="KS260">
        <v>0</v>
      </c>
      <c r="KT260">
        <v>0</v>
      </c>
      <c r="KU260">
        <v>0</v>
      </c>
      <c r="KV260">
        <v>0</v>
      </c>
      <c r="KW260">
        <v>0</v>
      </c>
      <c r="KX260">
        <v>0</v>
      </c>
      <c r="KY260">
        <v>0</v>
      </c>
      <c r="KZ260">
        <v>0</v>
      </c>
      <c r="LA260">
        <v>0</v>
      </c>
      <c r="LB260">
        <v>0</v>
      </c>
      <c r="LC260">
        <v>0</v>
      </c>
      <c r="LD260">
        <v>0</v>
      </c>
      <c r="LE260">
        <v>0</v>
      </c>
      <c r="LF260">
        <v>0</v>
      </c>
      <c r="LG260">
        <v>0</v>
      </c>
      <c r="LH260">
        <v>0</v>
      </c>
      <c r="LI260">
        <v>1</v>
      </c>
      <c r="LJ260">
        <v>1</v>
      </c>
      <c r="LK260">
        <v>0</v>
      </c>
      <c r="LL260">
        <v>0</v>
      </c>
      <c r="LM260">
        <v>1</v>
      </c>
      <c r="LN260">
        <v>0.95</v>
      </c>
      <c r="LO260">
        <v>0</v>
      </c>
      <c r="LP260">
        <v>1</v>
      </c>
      <c r="LQ260">
        <v>0.78</v>
      </c>
      <c r="LR260">
        <v>0</v>
      </c>
      <c r="LS260">
        <v>0</v>
      </c>
      <c r="LT260">
        <v>0</v>
      </c>
    </row>
    <row r="261" spans="1:332" ht="15" customHeight="1">
      <c r="A261" t="str">
        <v>CDM AMS II G</v>
      </c>
      <c r="B261" t="str">
        <v>AMS-II.G. Version 6</v>
      </c>
      <c r="C261">
        <v>10030</v>
      </c>
      <c r="D261" t="str">
        <v>PoA 10030-CPA3</v>
      </c>
      <c r="E261" t="str">
        <v>MR2: 01/03/2020-31/07/2020</v>
      </c>
      <c r="F261" t="str">
        <v>domestic, age = 1</v>
      </c>
      <c r="G261">
        <v>2121</v>
      </c>
      <c r="H261" t="str">
        <v>firewood</v>
      </c>
      <c r="I261">
        <v>2121</v>
      </c>
      <c r="J261">
        <v>8.5983613216237386E-3</v>
      </c>
      <c r="K261">
        <v>0</v>
      </c>
      <c r="L261" t="str">
        <v>cdm_imp_firewood</v>
      </c>
      <c r="M261">
        <v>1</v>
      </c>
      <c r="N261" t="str">
        <v>Asia</v>
      </c>
      <c r="O261" t="str">
        <v>Lao</v>
      </c>
      <c r="P261" t="str">
        <v>Lao tot</v>
      </c>
      <c r="Q261">
        <v>4.7</v>
      </c>
      <c r="R261">
        <v>0.88</v>
      </c>
      <c r="S261">
        <v>0</v>
      </c>
      <c r="T261">
        <v>0.45</v>
      </c>
      <c r="U261">
        <v>8020</v>
      </c>
      <c r="V261">
        <v>0</v>
      </c>
      <c r="W261">
        <v>30.757470000000001</v>
      </c>
      <c r="X261">
        <v>0</v>
      </c>
      <c r="Y261">
        <v>246674.9094</v>
      </c>
      <c r="Z261">
        <v>1</v>
      </c>
      <c r="AA261">
        <v>0</v>
      </c>
      <c r="AB261">
        <v>0</v>
      </c>
      <c r="AC261">
        <v>0</v>
      </c>
      <c r="AD261">
        <v>0</v>
      </c>
      <c r="AE261">
        <v>0</v>
      </c>
      <c r="AF261">
        <v>0</v>
      </c>
      <c r="AG261">
        <v>0</v>
      </c>
      <c r="AH261">
        <v>0</v>
      </c>
      <c r="AI261">
        <v>0</v>
      </c>
      <c r="AJ261">
        <v>0</v>
      </c>
      <c r="AK261">
        <v>0</v>
      </c>
      <c r="AL261">
        <v>0</v>
      </c>
      <c r="AM261">
        <v>0</v>
      </c>
      <c r="AN261">
        <v>12.2449561643836</v>
      </c>
      <c r="AO261">
        <v>0</v>
      </c>
      <c r="AP261">
        <v>0</v>
      </c>
      <c r="AQ261">
        <v>0</v>
      </c>
      <c r="AR261">
        <v>0</v>
      </c>
      <c r="AS261">
        <v>0</v>
      </c>
      <c r="AT261">
        <v>0</v>
      </c>
      <c r="AU261">
        <v>0</v>
      </c>
      <c r="AV261">
        <v>0</v>
      </c>
      <c r="AW261">
        <v>0</v>
      </c>
      <c r="AX261">
        <v>0</v>
      </c>
      <c r="AY261">
        <v>0</v>
      </c>
      <c r="AZ261">
        <v>0</v>
      </c>
      <c r="BA261">
        <v>0</v>
      </c>
      <c r="BB261">
        <v>0</v>
      </c>
      <c r="BC261">
        <v>0</v>
      </c>
      <c r="BD261">
        <v>0.1</v>
      </c>
      <c r="BE261">
        <v>0</v>
      </c>
      <c r="BF261">
        <v>0</v>
      </c>
      <c r="BG261">
        <v>0</v>
      </c>
      <c r="BH261">
        <v>0</v>
      </c>
      <c r="BI261">
        <v>0</v>
      </c>
      <c r="BJ261">
        <v>0</v>
      </c>
      <c r="BK261">
        <v>0</v>
      </c>
      <c r="BL261">
        <v>0</v>
      </c>
      <c r="BM261">
        <v>0</v>
      </c>
      <c r="BN261">
        <v>0</v>
      </c>
      <c r="BO261">
        <v>0</v>
      </c>
      <c r="BP261">
        <v>0</v>
      </c>
      <c r="BQ261">
        <v>0</v>
      </c>
      <c r="BR261">
        <v>1.4999999999999999E-2</v>
      </c>
      <c r="BS261">
        <v>0</v>
      </c>
      <c r="BT261">
        <v>0</v>
      </c>
      <c r="BU261">
        <v>0</v>
      </c>
      <c r="BV261">
        <v>0</v>
      </c>
      <c r="BW261">
        <v>0</v>
      </c>
      <c r="BX261">
        <v>81.599999999999994</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1</v>
      </c>
      <c r="FS261">
        <v>0</v>
      </c>
      <c r="FT261">
        <v>0</v>
      </c>
      <c r="FU261">
        <v>0</v>
      </c>
      <c r="FV261">
        <v>0</v>
      </c>
      <c r="FW261">
        <v>0</v>
      </c>
      <c r="FX261">
        <v>0</v>
      </c>
      <c r="FY261">
        <v>3.1863013699999998</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0.38429999999999997</v>
      </c>
      <c r="GV261">
        <v>0</v>
      </c>
      <c r="GW261">
        <v>0</v>
      </c>
      <c r="GX261">
        <v>0</v>
      </c>
      <c r="GY261">
        <v>0</v>
      </c>
      <c r="GZ261">
        <v>0</v>
      </c>
      <c r="HA261">
        <v>0</v>
      </c>
      <c r="HB261">
        <v>0</v>
      </c>
      <c r="HC261">
        <v>0</v>
      </c>
      <c r="HD261">
        <v>0</v>
      </c>
      <c r="HE261">
        <v>0</v>
      </c>
      <c r="HF261">
        <v>0</v>
      </c>
      <c r="HG261">
        <v>0</v>
      </c>
      <c r="HH261">
        <v>0</v>
      </c>
      <c r="HI261">
        <v>1.4999999999999999E-2</v>
      </c>
      <c r="HJ261">
        <v>0</v>
      </c>
      <c r="HK261">
        <v>0</v>
      </c>
      <c r="HL261">
        <v>0</v>
      </c>
      <c r="HM261">
        <v>0</v>
      </c>
      <c r="HN261">
        <v>0</v>
      </c>
      <c r="HO261">
        <v>81.599999999999994</v>
      </c>
      <c r="HP261">
        <v>0</v>
      </c>
      <c r="HQ261">
        <v>0</v>
      </c>
      <c r="HR261">
        <v>0</v>
      </c>
      <c r="HS261">
        <v>0</v>
      </c>
      <c r="HT261">
        <v>0</v>
      </c>
      <c r="HU261">
        <v>0</v>
      </c>
      <c r="HV261">
        <v>0</v>
      </c>
      <c r="HW261">
        <v>0</v>
      </c>
      <c r="HX261">
        <v>0</v>
      </c>
      <c r="HY261">
        <v>0</v>
      </c>
      <c r="HZ261">
        <v>0</v>
      </c>
      <c r="IA261">
        <v>0</v>
      </c>
      <c r="IB261">
        <v>0</v>
      </c>
      <c r="IC261">
        <v>0</v>
      </c>
      <c r="ID261">
        <v>0</v>
      </c>
      <c r="IE261">
        <v>0</v>
      </c>
      <c r="IF261">
        <v>0</v>
      </c>
      <c r="IG261">
        <v>0</v>
      </c>
      <c r="IH261">
        <v>0</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0</v>
      </c>
      <c r="JB261">
        <v>0</v>
      </c>
      <c r="JC261">
        <v>0</v>
      </c>
      <c r="JD261">
        <v>0</v>
      </c>
      <c r="JE261">
        <v>0</v>
      </c>
      <c r="JF261">
        <v>0</v>
      </c>
      <c r="JG261">
        <v>0</v>
      </c>
      <c r="JH261">
        <v>0</v>
      </c>
      <c r="JI261">
        <v>0</v>
      </c>
      <c r="JJ261">
        <v>0</v>
      </c>
      <c r="JK261">
        <v>0</v>
      </c>
      <c r="JL261">
        <v>0</v>
      </c>
      <c r="JM261">
        <v>0</v>
      </c>
      <c r="JN261">
        <v>0</v>
      </c>
      <c r="JO261">
        <v>0</v>
      </c>
      <c r="JP261">
        <v>0</v>
      </c>
      <c r="JQ261">
        <v>0</v>
      </c>
      <c r="JR261">
        <v>0</v>
      </c>
      <c r="JS261">
        <v>0</v>
      </c>
      <c r="JT261">
        <v>0</v>
      </c>
      <c r="JU261">
        <v>0</v>
      </c>
      <c r="JV261">
        <v>0</v>
      </c>
      <c r="JW261">
        <v>0</v>
      </c>
      <c r="JX261">
        <v>0</v>
      </c>
      <c r="JY261">
        <v>0</v>
      </c>
      <c r="JZ261">
        <v>0</v>
      </c>
      <c r="KA261">
        <v>0</v>
      </c>
      <c r="KB261">
        <v>0</v>
      </c>
      <c r="KC261">
        <v>0</v>
      </c>
      <c r="KD261">
        <v>0</v>
      </c>
      <c r="KE261">
        <v>0</v>
      </c>
      <c r="KF261">
        <v>0</v>
      </c>
      <c r="KG261">
        <v>0</v>
      </c>
      <c r="KH261">
        <v>0</v>
      </c>
      <c r="KI261">
        <v>0</v>
      </c>
      <c r="KJ261">
        <v>0</v>
      </c>
      <c r="KK261">
        <v>0</v>
      </c>
      <c r="KL261">
        <v>0</v>
      </c>
      <c r="KM261">
        <v>0</v>
      </c>
      <c r="KN261">
        <v>0</v>
      </c>
      <c r="KO261">
        <v>0</v>
      </c>
      <c r="KP261">
        <v>0</v>
      </c>
      <c r="KQ261">
        <v>0</v>
      </c>
      <c r="KR261">
        <v>0</v>
      </c>
      <c r="KS261">
        <v>0</v>
      </c>
      <c r="KT261">
        <v>0</v>
      </c>
      <c r="KU261">
        <v>0</v>
      </c>
      <c r="KV261">
        <v>0</v>
      </c>
      <c r="KW261">
        <v>0</v>
      </c>
      <c r="KX261">
        <v>0</v>
      </c>
      <c r="KY261">
        <v>0</v>
      </c>
      <c r="KZ261">
        <v>0</v>
      </c>
      <c r="LA261">
        <v>0</v>
      </c>
      <c r="LB261">
        <v>0</v>
      </c>
      <c r="LC261">
        <v>0</v>
      </c>
      <c r="LD261">
        <v>0</v>
      </c>
      <c r="LE261">
        <v>0</v>
      </c>
      <c r="LF261">
        <v>0</v>
      </c>
      <c r="LG261">
        <v>0</v>
      </c>
      <c r="LH261">
        <v>0</v>
      </c>
      <c r="LI261">
        <v>1</v>
      </c>
      <c r="LJ261">
        <v>0.95008605850000005</v>
      </c>
      <c r="LK261">
        <v>0</v>
      </c>
      <c r="LL261">
        <v>0</v>
      </c>
      <c r="LM261">
        <v>1</v>
      </c>
      <c r="LN261">
        <v>0.95</v>
      </c>
      <c r="LO261">
        <v>0</v>
      </c>
      <c r="LP261">
        <v>1</v>
      </c>
      <c r="LQ261">
        <v>0.78</v>
      </c>
      <c r="LR261">
        <v>0</v>
      </c>
      <c r="LS261">
        <v>0</v>
      </c>
      <c r="LT261">
        <v>0</v>
      </c>
    </row>
    <row r="262" spans="1:332" ht="15" customHeight="1">
      <c r="A262" t="str">
        <v>CDM AMS II G</v>
      </c>
      <c r="B262" t="str">
        <v>AMS-II.G. Version 6</v>
      </c>
      <c r="C262">
        <v>10030</v>
      </c>
      <c r="D262" t="str">
        <v>PoA 10030-CPA3</v>
      </c>
      <c r="E262" t="str">
        <v>MR2: 01/03/2020-31/07/2020</v>
      </c>
      <c r="F262" t="str">
        <v>domestic, age = 2</v>
      </c>
      <c r="G262">
        <v>1129</v>
      </c>
      <c r="H262" t="str">
        <v>firewood</v>
      </c>
      <c r="I262">
        <v>1129</v>
      </c>
      <c r="J262">
        <v>8.7281217143917369E-3</v>
      </c>
      <c r="K262">
        <v>0</v>
      </c>
      <c r="L262" t="str">
        <v>cdm_imp_firewood</v>
      </c>
      <c r="M262">
        <v>1</v>
      </c>
      <c r="N262" t="str">
        <v>Asia</v>
      </c>
      <c r="O262" t="str">
        <v>Lao</v>
      </c>
      <c r="P262" t="str">
        <v>Lao tot</v>
      </c>
      <c r="Q262">
        <v>4.7</v>
      </c>
      <c r="R262">
        <v>0.88</v>
      </c>
      <c r="S262">
        <v>0</v>
      </c>
      <c r="T262">
        <v>0.45</v>
      </c>
      <c r="U262">
        <v>851</v>
      </c>
      <c r="V262">
        <v>0</v>
      </c>
      <c r="W262">
        <v>152</v>
      </c>
      <c r="X262">
        <v>0</v>
      </c>
      <c r="Y262">
        <v>129352</v>
      </c>
      <c r="Z262">
        <v>1</v>
      </c>
      <c r="AA262">
        <v>0</v>
      </c>
      <c r="AB262">
        <v>0</v>
      </c>
      <c r="AC262">
        <v>0</v>
      </c>
      <c r="AD262">
        <v>0</v>
      </c>
      <c r="AE262">
        <v>0</v>
      </c>
      <c r="AF262">
        <v>0</v>
      </c>
      <c r="AG262">
        <v>0</v>
      </c>
      <c r="AH262">
        <v>0</v>
      </c>
      <c r="AI262">
        <v>0</v>
      </c>
      <c r="AJ262">
        <v>0</v>
      </c>
      <c r="AK262">
        <v>0</v>
      </c>
      <c r="AL262">
        <v>0</v>
      </c>
      <c r="AM262">
        <v>0</v>
      </c>
      <c r="AN262">
        <v>12.279527534246601</v>
      </c>
      <c r="AO262">
        <v>0</v>
      </c>
      <c r="AP262">
        <v>0</v>
      </c>
      <c r="AQ262">
        <v>0</v>
      </c>
      <c r="AR262">
        <v>0</v>
      </c>
      <c r="AS262">
        <v>0</v>
      </c>
      <c r="AT262">
        <v>0</v>
      </c>
      <c r="AU262">
        <v>0</v>
      </c>
      <c r="AV262">
        <v>0</v>
      </c>
      <c r="AW262">
        <v>0</v>
      </c>
      <c r="AX262">
        <v>0</v>
      </c>
      <c r="AY262">
        <v>0</v>
      </c>
      <c r="AZ262">
        <v>0</v>
      </c>
      <c r="BA262">
        <v>0</v>
      </c>
      <c r="BB262">
        <v>0</v>
      </c>
      <c r="BC262">
        <v>0</v>
      </c>
      <c r="BD262">
        <v>0.1</v>
      </c>
      <c r="BE262">
        <v>0</v>
      </c>
      <c r="BF262">
        <v>0</v>
      </c>
      <c r="BG262">
        <v>0</v>
      </c>
      <c r="BH262">
        <v>0</v>
      </c>
      <c r="BI262">
        <v>0</v>
      </c>
      <c r="BJ262">
        <v>0</v>
      </c>
      <c r="BK262">
        <v>0</v>
      </c>
      <c r="BL262">
        <v>0</v>
      </c>
      <c r="BM262">
        <v>0</v>
      </c>
      <c r="BN262">
        <v>0</v>
      </c>
      <c r="BO262">
        <v>0</v>
      </c>
      <c r="BP262">
        <v>0</v>
      </c>
      <c r="BQ262">
        <v>0</v>
      </c>
      <c r="BR262">
        <v>1.4999999999999999E-2</v>
      </c>
      <c r="BS262">
        <v>0</v>
      </c>
      <c r="BT262">
        <v>0</v>
      </c>
      <c r="BU262">
        <v>0</v>
      </c>
      <c r="BV262">
        <v>0</v>
      </c>
      <c r="BW262">
        <v>0</v>
      </c>
      <c r="BX262">
        <v>81.599999999999994</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1</v>
      </c>
      <c r="FS262">
        <v>0</v>
      </c>
      <c r="FT262">
        <v>0</v>
      </c>
      <c r="FU262">
        <v>0</v>
      </c>
      <c r="FV262">
        <v>0</v>
      </c>
      <c r="FW262">
        <v>0</v>
      </c>
      <c r="FX262">
        <v>0</v>
      </c>
      <c r="FY262">
        <v>3.1863013699999998</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c r="GS262">
        <v>0</v>
      </c>
      <c r="GT262">
        <v>0</v>
      </c>
      <c r="GU262">
        <v>0.38500000000000001</v>
      </c>
      <c r="GV262">
        <v>0</v>
      </c>
      <c r="GW262">
        <v>0</v>
      </c>
      <c r="GX262">
        <v>0</v>
      </c>
      <c r="GY262">
        <v>0</v>
      </c>
      <c r="GZ262">
        <v>0</v>
      </c>
      <c r="HA262">
        <v>0</v>
      </c>
      <c r="HB262">
        <v>0</v>
      </c>
      <c r="HC262">
        <v>0</v>
      </c>
      <c r="HD262">
        <v>0</v>
      </c>
      <c r="HE262">
        <v>0</v>
      </c>
      <c r="HF262">
        <v>0</v>
      </c>
      <c r="HG262">
        <v>0</v>
      </c>
      <c r="HH262">
        <v>0</v>
      </c>
      <c r="HI262">
        <v>1.4999999999999999E-2</v>
      </c>
      <c r="HJ262">
        <v>0</v>
      </c>
      <c r="HK262">
        <v>0</v>
      </c>
      <c r="HL262">
        <v>0</v>
      </c>
      <c r="HM262">
        <v>0</v>
      </c>
      <c r="HN262">
        <v>0</v>
      </c>
      <c r="HO262">
        <v>81.599999999999994</v>
      </c>
      <c r="HP262">
        <v>0</v>
      </c>
      <c r="HQ262">
        <v>0</v>
      </c>
      <c r="HR262">
        <v>0</v>
      </c>
      <c r="HS262">
        <v>0</v>
      </c>
      <c r="HT262">
        <v>0</v>
      </c>
      <c r="HU262">
        <v>0</v>
      </c>
      <c r="HV262">
        <v>0</v>
      </c>
      <c r="HW262">
        <v>0</v>
      </c>
      <c r="HX262">
        <v>0</v>
      </c>
      <c r="HY262">
        <v>0</v>
      </c>
      <c r="HZ262">
        <v>0</v>
      </c>
      <c r="IA262">
        <v>0</v>
      </c>
      <c r="IB262">
        <v>0</v>
      </c>
      <c r="IC262">
        <v>0</v>
      </c>
      <c r="ID262">
        <v>0</v>
      </c>
      <c r="IE262">
        <v>0</v>
      </c>
      <c r="IF262">
        <v>0</v>
      </c>
      <c r="IG262">
        <v>0</v>
      </c>
      <c r="IH262">
        <v>0</v>
      </c>
      <c r="II262">
        <v>0</v>
      </c>
      <c r="IJ262">
        <v>0</v>
      </c>
      <c r="IK262">
        <v>0</v>
      </c>
      <c r="IL262">
        <v>0</v>
      </c>
      <c r="IM262">
        <v>0</v>
      </c>
      <c r="IN262">
        <v>0</v>
      </c>
      <c r="IO262">
        <v>0</v>
      </c>
      <c r="IP262">
        <v>0</v>
      </c>
      <c r="IQ262">
        <v>0</v>
      </c>
      <c r="IR262">
        <v>0</v>
      </c>
      <c r="IS262">
        <v>0</v>
      </c>
      <c r="IT262">
        <v>0</v>
      </c>
      <c r="IU262">
        <v>0</v>
      </c>
      <c r="IV262">
        <v>0</v>
      </c>
      <c r="IW262">
        <v>0</v>
      </c>
      <c r="IX262">
        <v>0</v>
      </c>
      <c r="IY262">
        <v>0</v>
      </c>
      <c r="IZ262">
        <v>0</v>
      </c>
      <c r="JA262">
        <v>0</v>
      </c>
      <c r="JB262">
        <v>0</v>
      </c>
      <c r="JC262">
        <v>0</v>
      </c>
      <c r="JD262">
        <v>0</v>
      </c>
      <c r="JE262">
        <v>0</v>
      </c>
      <c r="JF262">
        <v>0</v>
      </c>
      <c r="JG262">
        <v>0</v>
      </c>
      <c r="JH262">
        <v>0</v>
      </c>
      <c r="JI262">
        <v>0</v>
      </c>
      <c r="JJ262">
        <v>0</v>
      </c>
      <c r="JK262">
        <v>0</v>
      </c>
      <c r="JL262">
        <v>0</v>
      </c>
      <c r="JM262">
        <v>0</v>
      </c>
      <c r="JN262">
        <v>0</v>
      </c>
      <c r="JO262">
        <v>0</v>
      </c>
      <c r="JP262">
        <v>0</v>
      </c>
      <c r="JQ262">
        <v>0</v>
      </c>
      <c r="JR262">
        <v>0</v>
      </c>
      <c r="JS262">
        <v>0</v>
      </c>
      <c r="JT262">
        <v>0</v>
      </c>
      <c r="JU262">
        <v>0</v>
      </c>
      <c r="JV262">
        <v>0</v>
      </c>
      <c r="JW262">
        <v>0</v>
      </c>
      <c r="JX262">
        <v>0</v>
      </c>
      <c r="JY262">
        <v>0</v>
      </c>
      <c r="JZ262">
        <v>0</v>
      </c>
      <c r="KA262">
        <v>0</v>
      </c>
      <c r="KB262">
        <v>0</v>
      </c>
      <c r="KC262">
        <v>0</v>
      </c>
      <c r="KD262">
        <v>0</v>
      </c>
      <c r="KE262">
        <v>0</v>
      </c>
      <c r="KF262">
        <v>0</v>
      </c>
      <c r="KG262">
        <v>0</v>
      </c>
      <c r="KH262">
        <v>0</v>
      </c>
      <c r="KI262">
        <v>0</v>
      </c>
      <c r="KJ262">
        <v>0</v>
      </c>
      <c r="KK262">
        <v>0</v>
      </c>
      <c r="KL262">
        <v>0</v>
      </c>
      <c r="KM262">
        <v>0</v>
      </c>
      <c r="KN262">
        <v>0</v>
      </c>
      <c r="KO262">
        <v>0</v>
      </c>
      <c r="KP262">
        <v>0</v>
      </c>
      <c r="KQ262">
        <v>0</v>
      </c>
      <c r="KR262">
        <v>0</v>
      </c>
      <c r="KS262">
        <v>0</v>
      </c>
      <c r="KT262">
        <v>0</v>
      </c>
      <c r="KU262">
        <v>0</v>
      </c>
      <c r="KV262">
        <v>0</v>
      </c>
      <c r="KW262">
        <v>0</v>
      </c>
      <c r="KX262">
        <v>0</v>
      </c>
      <c r="KY262">
        <v>0</v>
      </c>
      <c r="KZ262">
        <v>0</v>
      </c>
      <c r="LA262">
        <v>0</v>
      </c>
      <c r="LB262">
        <v>0</v>
      </c>
      <c r="LC262">
        <v>0</v>
      </c>
      <c r="LD262">
        <v>0</v>
      </c>
      <c r="LE262">
        <v>0</v>
      </c>
      <c r="LF262">
        <v>0</v>
      </c>
      <c r="LG262">
        <v>0</v>
      </c>
      <c r="LH262">
        <v>0</v>
      </c>
      <c r="LI262">
        <v>1</v>
      </c>
      <c r="LJ262">
        <v>0.95008605850000005</v>
      </c>
      <c r="LK262">
        <v>0</v>
      </c>
      <c r="LL262">
        <v>0</v>
      </c>
      <c r="LM262">
        <v>1</v>
      </c>
      <c r="LN262">
        <v>0.95</v>
      </c>
      <c r="LO262">
        <v>0</v>
      </c>
      <c r="LP262">
        <v>1</v>
      </c>
      <c r="LQ262">
        <v>0.78</v>
      </c>
      <c r="LR262">
        <v>0</v>
      </c>
      <c r="LS262">
        <v>0</v>
      </c>
      <c r="LT262">
        <v>0</v>
      </c>
    </row>
    <row r="263" spans="1:332" ht="15" customHeight="1">
      <c r="A263" t="str">
        <v>CDM AMS II G</v>
      </c>
      <c r="B263" t="str">
        <v>AMS-II.G. Version 6</v>
      </c>
      <c r="C263">
        <v>10030</v>
      </c>
      <c r="D263" t="str">
        <v>PoA 10030-CPA 4</v>
      </c>
      <c r="E263" t="str">
        <v>MR3: 01/08/2020-31/12/2020</v>
      </c>
      <c r="F263" t="str">
        <v>domestic, age = 1</v>
      </c>
      <c r="G263">
        <v>16620.599999999999</v>
      </c>
      <c r="H263" t="str">
        <v>firewood</v>
      </c>
      <c r="I263">
        <v>16620.599999999999</v>
      </c>
      <c r="J263">
        <v>9.4241122687646166E-3</v>
      </c>
      <c r="K263">
        <v>0</v>
      </c>
      <c r="L263" t="str">
        <v>cdm_imp_firewood</v>
      </c>
      <c r="M263">
        <v>1</v>
      </c>
      <c r="N263" t="str">
        <v>Asia</v>
      </c>
      <c r="O263" t="str">
        <v>Cambodia</v>
      </c>
      <c r="P263" t="str">
        <v>Cambodia tot</v>
      </c>
      <c r="Q263">
        <v>4.5999999999999996</v>
      </c>
      <c r="R263">
        <v>0.97</v>
      </c>
      <c r="S263">
        <v>0</v>
      </c>
      <c r="T263">
        <v>0.19</v>
      </c>
      <c r="U263">
        <v>14109</v>
      </c>
      <c r="V263">
        <v>0</v>
      </c>
      <c r="W263">
        <v>125</v>
      </c>
      <c r="X263">
        <v>0</v>
      </c>
      <c r="Y263">
        <v>1763625</v>
      </c>
      <c r="Z263">
        <v>1</v>
      </c>
      <c r="AA263">
        <v>0</v>
      </c>
      <c r="AB263">
        <v>0</v>
      </c>
      <c r="AC263">
        <v>0</v>
      </c>
      <c r="AD263">
        <v>0</v>
      </c>
      <c r="AE263">
        <v>0</v>
      </c>
      <c r="AF263">
        <v>0</v>
      </c>
      <c r="AG263">
        <v>0</v>
      </c>
      <c r="AH263">
        <v>0</v>
      </c>
      <c r="AI263">
        <v>0</v>
      </c>
      <c r="AJ263">
        <v>0</v>
      </c>
      <c r="AK263">
        <v>0</v>
      </c>
      <c r="AL263">
        <v>0</v>
      </c>
      <c r="AM263">
        <v>0</v>
      </c>
      <c r="AN263">
        <v>12.048882191781001</v>
      </c>
      <c r="AO263">
        <v>0</v>
      </c>
      <c r="AP263">
        <v>0</v>
      </c>
      <c r="AQ263">
        <v>0</v>
      </c>
      <c r="AR263">
        <v>0</v>
      </c>
      <c r="AS263">
        <v>0</v>
      </c>
      <c r="AT263">
        <v>0</v>
      </c>
      <c r="AU263">
        <v>0</v>
      </c>
      <c r="AV263">
        <v>0</v>
      </c>
      <c r="AW263">
        <v>0</v>
      </c>
      <c r="AX263">
        <v>0</v>
      </c>
      <c r="AY263">
        <v>0</v>
      </c>
      <c r="AZ263">
        <v>0</v>
      </c>
      <c r="BA263">
        <v>0</v>
      </c>
      <c r="BB263">
        <v>0</v>
      </c>
      <c r="BC263">
        <v>0</v>
      </c>
      <c r="BD263">
        <v>0.1</v>
      </c>
      <c r="BE263">
        <v>0</v>
      </c>
      <c r="BF263">
        <v>0</v>
      </c>
      <c r="BG263">
        <v>0</v>
      </c>
      <c r="BH263">
        <v>0</v>
      </c>
      <c r="BI263">
        <v>0</v>
      </c>
      <c r="BJ263">
        <v>0</v>
      </c>
      <c r="BK263">
        <v>0</v>
      </c>
      <c r="BL263">
        <v>0</v>
      </c>
      <c r="BM263">
        <v>0</v>
      </c>
      <c r="BN263">
        <v>0</v>
      </c>
      <c r="BO263">
        <v>0</v>
      </c>
      <c r="BP263">
        <v>0</v>
      </c>
      <c r="BQ263">
        <v>0</v>
      </c>
      <c r="BR263">
        <v>1.4999999999999999E-2</v>
      </c>
      <c r="BS263">
        <v>0</v>
      </c>
      <c r="BT263">
        <v>0</v>
      </c>
      <c r="BU263">
        <v>0</v>
      </c>
      <c r="BV263">
        <v>0</v>
      </c>
      <c r="BW263">
        <v>0</v>
      </c>
      <c r="BX263">
        <v>81.599999999999994</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1</v>
      </c>
      <c r="FS263">
        <v>0</v>
      </c>
      <c r="FT263">
        <v>0</v>
      </c>
      <c r="FU263">
        <v>0</v>
      </c>
      <c r="FV263">
        <v>0</v>
      </c>
      <c r="FW263">
        <v>0</v>
      </c>
      <c r="FX263">
        <v>0</v>
      </c>
      <c r="FY263">
        <v>3.1287671229999998</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0.3851</v>
      </c>
      <c r="GV263">
        <v>0</v>
      </c>
      <c r="GW263">
        <v>0</v>
      </c>
      <c r="GX263">
        <v>0</v>
      </c>
      <c r="GY263">
        <v>0</v>
      </c>
      <c r="GZ263">
        <v>0</v>
      </c>
      <c r="HA263">
        <v>0</v>
      </c>
      <c r="HB263">
        <v>0</v>
      </c>
      <c r="HC263">
        <v>0</v>
      </c>
      <c r="HD263">
        <v>0</v>
      </c>
      <c r="HE263">
        <v>0</v>
      </c>
      <c r="HF263">
        <v>0</v>
      </c>
      <c r="HG263">
        <v>0</v>
      </c>
      <c r="HH263">
        <v>0</v>
      </c>
      <c r="HI263">
        <v>1.4999999999999999E-2</v>
      </c>
      <c r="HJ263">
        <v>0</v>
      </c>
      <c r="HK263">
        <v>0</v>
      </c>
      <c r="HL263">
        <v>0</v>
      </c>
      <c r="HM263">
        <v>0</v>
      </c>
      <c r="HN263">
        <v>0</v>
      </c>
      <c r="HO263">
        <v>81.599999999999994</v>
      </c>
      <c r="HP263">
        <v>0</v>
      </c>
      <c r="HQ263">
        <v>0</v>
      </c>
      <c r="HR263">
        <v>0</v>
      </c>
      <c r="HS263">
        <v>0</v>
      </c>
      <c r="HT263">
        <v>0</v>
      </c>
      <c r="HU263">
        <v>0</v>
      </c>
      <c r="HV263">
        <v>0</v>
      </c>
      <c r="HW263">
        <v>0</v>
      </c>
      <c r="HX263">
        <v>0</v>
      </c>
      <c r="HY263">
        <v>0</v>
      </c>
      <c r="HZ263">
        <v>0</v>
      </c>
      <c r="IA263">
        <v>0</v>
      </c>
      <c r="IB263">
        <v>0</v>
      </c>
      <c r="IC263">
        <v>0</v>
      </c>
      <c r="ID263">
        <v>0</v>
      </c>
      <c r="IE263">
        <v>0</v>
      </c>
      <c r="IF263">
        <v>0</v>
      </c>
      <c r="IG263">
        <v>0</v>
      </c>
      <c r="IH263">
        <v>0</v>
      </c>
      <c r="II263">
        <v>0</v>
      </c>
      <c r="IJ263">
        <v>0</v>
      </c>
      <c r="IK263">
        <v>0</v>
      </c>
      <c r="IL263">
        <v>0</v>
      </c>
      <c r="IM263">
        <v>0</v>
      </c>
      <c r="IN263">
        <v>0</v>
      </c>
      <c r="IO263">
        <v>0</v>
      </c>
      <c r="IP263">
        <v>0</v>
      </c>
      <c r="IQ263">
        <v>0</v>
      </c>
      <c r="IR263">
        <v>0</v>
      </c>
      <c r="IS263">
        <v>0</v>
      </c>
      <c r="IT263">
        <v>0</v>
      </c>
      <c r="IU263">
        <v>0</v>
      </c>
      <c r="IV263">
        <v>0</v>
      </c>
      <c r="IW263">
        <v>0</v>
      </c>
      <c r="IX263">
        <v>0</v>
      </c>
      <c r="IY263">
        <v>0</v>
      </c>
      <c r="IZ263">
        <v>0</v>
      </c>
      <c r="JA263">
        <v>0</v>
      </c>
      <c r="JB263">
        <v>0</v>
      </c>
      <c r="JC263">
        <v>0</v>
      </c>
      <c r="JD263">
        <v>0</v>
      </c>
      <c r="JE263">
        <v>0</v>
      </c>
      <c r="JF263">
        <v>0</v>
      </c>
      <c r="JG263">
        <v>0</v>
      </c>
      <c r="JH263">
        <v>0</v>
      </c>
      <c r="JI263">
        <v>0</v>
      </c>
      <c r="JJ263">
        <v>0</v>
      </c>
      <c r="JK263">
        <v>0</v>
      </c>
      <c r="JL263">
        <v>0</v>
      </c>
      <c r="JM263">
        <v>0</v>
      </c>
      <c r="JN263">
        <v>0</v>
      </c>
      <c r="JO263">
        <v>0</v>
      </c>
      <c r="JP263">
        <v>0</v>
      </c>
      <c r="JQ263">
        <v>0</v>
      </c>
      <c r="JR263">
        <v>0</v>
      </c>
      <c r="JS263">
        <v>0</v>
      </c>
      <c r="JT263">
        <v>0</v>
      </c>
      <c r="JU263">
        <v>0</v>
      </c>
      <c r="JV263">
        <v>0</v>
      </c>
      <c r="JW263">
        <v>0</v>
      </c>
      <c r="JX263">
        <v>0</v>
      </c>
      <c r="JY263">
        <v>0</v>
      </c>
      <c r="JZ263">
        <v>0</v>
      </c>
      <c r="KA263">
        <v>0</v>
      </c>
      <c r="KB263">
        <v>0</v>
      </c>
      <c r="KC263">
        <v>0</v>
      </c>
      <c r="KD263">
        <v>0</v>
      </c>
      <c r="KE263">
        <v>0</v>
      </c>
      <c r="KF263">
        <v>0</v>
      </c>
      <c r="KG263">
        <v>0</v>
      </c>
      <c r="KH263">
        <v>0</v>
      </c>
      <c r="KI263">
        <v>0</v>
      </c>
      <c r="KJ263">
        <v>0</v>
      </c>
      <c r="KK263">
        <v>0</v>
      </c>
      <c r="KL263">
        <v>0</v>
      </c>
      <c r="KM263">
        <v>0</v>
      </c>
      <c r="KN263">
        <v>0</v>
      </c>
      <c r="KO263">
        <v>0</v>
      </c>
      <c r="KP263">
        <v>0</v>
      </c>
      <c r="KQ263">
        <v>0</v>
      </c>
      <c r="KR263">
        <v>0</v>
      </c>
      <c r="KS263">
        <v>0</v>
      </c>
      <c r="KT263">
        <v>0</v>
      </c>
      <c r="KU263">
        <v>0</v>
      </c>
      <c r="KV263">
        <v>0</v>
      </c>
      <c r="KW263">
        <v>0</v>
      </c>
      <c r="KX263">
        <v>0</v>
      </c>
      <c r="KY263">
        <v>0</v>
      </c>
      <c r="KZ263">
        <v>0</v>
      </c>
      <c r="LA263">
        <v>0</v>
      </c>
      <c r="LB263">
        <v>0</v>
      </c>
      <c r="LC263">
        <v>0</v>
      </c>
      <c r="LD263">
        <v>0</v>
      </c>
      <c r="LE263">
        <v>0</v>
      </c>
      <c r="LF263">
        <v>0</v>
      </c>
      <c r="LG263">
        <v>0</v>
      </c>
      <c r="LH263">
        <v>0</v>
      </c>
      <c r="LI263">
        <v>0.98116013999999996</v>
      </c>
      <c r="LJ263">
        <v>0.93827000000000005</v>
      </c>
      <c r="LK263">
        <v>0</v>
      </c>
      <c r="LL263">
        <v>0</v>
      </c>
      <c r="LM263">
        <v>1</v>
      </c>
      <c r="LN263">
        <v>0.95</v>
      </c>
      <c r="LO263">
        <v>0</v>
      </c>
      <c r="LP263">
        <v>1</v>
      </c>
      <c r="LQ263">
        <v>0.78</v>
      </c>
      <c r="LR263">
        <v>0</v>
      </c>
      <c r="LS263">
        <v>0</v>
      </c>
      <c r="LT263">
        <v>0</v>
      </c>
    </row>
    <row r="264" spans="1:332" ht="15" customHeight="1">
      <c r="A264" t="str">
        <v>CDM AMS II G</v>
      </c>
      <c r="B264" t="str">
        <v>AMS-II.G. Version 6</v>
      </c>
      <c r="C264">
        <v>10030</v>
      </c>
      <c r="D264" t="str">
        <v>PoA 10030-CPA 4</v>
      </c>
      <c r="E264" t="str">
        <v>MR3: 01/08/2020-31/12/2020</v>
      </c>
      <c r="F264" t="str">
        <v>domestic, age = 2</v>
      </c>
      <c r="G264">
        <v>280.8</v>
      </c>
      <c r="H264" t="str">
        <v>firewood</v>
      </c>
      <c r="I264">
        <v>280.8</v>
      </c>
      <c r="J264">
        <v>9.4117647058823539E-3</v>
      </c>
      <c r="K264">
        <v>0</v>
      </c>
      <c r="L264" t="str">
        <v>cdm_imp_firewood</v>
      </c>
      <c r="M264">
        <v>1</v>
      </c>
      <c r="N264" t="str">
        <v>Asia</v>
      </c>
      <c r="O264" t="str">
        <v>Cambodia</v>
      </c>
      <c r="P264" t="str">
        <v>Cambodia tot</v>
      </c>
      <c r="Q264">
        <v>4.5999999999999996</v>
      </c>
      <c r="R264">
        <v>0.97</v>
      </c>
      <c r="S264">
        <v>0</v>
      </c>
      <c r="T264">
        <v>0.19</v>
      </c>
      <c r="U264">
        <v>195</v>
      </c>
      <c r="V264">
        <v>0</v>
      </c>
      <c r="W264">
        <v>153</v>
      </c>
      <c r="X264">
        <v>0</v>
      </c>
      <c r="Y264">
        <v>29835</v>
      </c>
      <c r="Z264">
        <v>1</v>
      </c>
      <c r="AA264">
        <v>0</v>
      </c>
      <c r="AB264">
        <v>0</v>
      </c>
      <c r="AC264">
        <v>0</v>
      </c>
      <c r="AD264">
        <v>0</v>
      </c>
      <c r="AE264">
        <v>0</v>
      </c>
      <c r="AF264">
        <v>0</v>
      </c>
      <c r="AG264">
        <v>0</v>
      </c>
      <c r="AH264">
        <v>0</v>
      </c>
      <c r="AI264">
        <v>0</v>
      </c>
      <c r="AJ264">
        <v>0</v>
      </c>
      <c r="AK264">
        <v>0</v>
      </c>
      <c r="AL264">
        <v>0</v>
      </c>
      <c r="AM264">
        <v>0</v>
      </c>
      <c r="AN264">
        <v>12.098060153424701</v>
      </c>
      <c r="AO264">
        <v>0</v>
      </c>
      <c r="AP264">
        <v>0</v>
      </c>
      <c r="AQ264">
        <v>0</v>
      </c>
      <c r="AR264">
        <v>0</v>
      </c>
      <c r="AS264">
        <v>0</v>
      </c>
      <c r="AT264">
        <v>0</v>
      </c>
      <c r="AU264">
        <v>0</v>
      </c>
      <c r="AV264">
        <v>0</v>
      </c>
      <c r="AW264">
        <v>0</v>
      </c>
      <c r="AX264">
        <v>0</v>
      </c>
      <c r="AY264">
        <v>0</v>
      </c>
      <c r="AZ264">
        <v>0</v>
      </c>
      <c r="BA264">
        <v>0</v>
      </c>
      <c r="BB264">
        <v>0</v>
      </c>
      <c r="BC264">
        <v>0</v>
      </c>
      <c r="BD264">
        <v>0.1</v>
      </c>
      <c r="BE264">
        <v>0</v>
      </c>
      <c r="BF264">
        <v>0</v>
      </c>
      <c r="BG264">
        <v>0</v>
      </c>
      <c r="BH264">
        <v>0</v>
      </c>
      <c r="BI264">
        <v>0</v>
      </c>
      <c r="BJ264">
        <v>0</v>
      </c>
      <c r="BK264">
        <v>0</v>
      </c>
      <c r="BL264">
        <v>0</v>
      </c>
      <c r="BM264">
        <v>0</v>
      </c>
      <c r="BN264">
        <v>0</v>
      </c>
      <c r="BO264">
        <v>0</v>
      </c>
      <c r="BP264">
        <v>0</v>
      </c>
      <c r="BQ264">
        <v>0</v>
      </c>
      <c r="BR264">
        <v>1.4999999999999999E-2</v>
      </c>
      <c r="BS264">
        <v>0</v>
      </c>
      <c r="BT264">
        <v>0</v>
      </c>
      <c r="BU264">
        <v>0</v>
      </c>
      <c r="BV264">
        <v>0</v>
      </c>
      <c r="BW264">
        <v>0</v>
      </c>
      <c r="BX264">
        <v>81.599999999999994</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1</v>
      </c>
      <c r="FS264">
        <v>0</v>
      </c>
      <c r="FT264">
        <v>0</v>
      </c>
      <c r="FU264">
        <v>0</v>
      </c>
      <c r="FV264">
        <v>0</v>
      </c>
      <c r="FW264">
        <v>0</v>
      </c>
      <c r="FX264">
        <v>0</v>
      </c>
      <c r="FY264">
        <v>3.1287671229999998</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0.38590000000000002</v>
      </c>
      <c r="GV264">
        <v>0</v>
      </c>
      <c r="GW264">
        <v>0</v>
      </c>
      <c r="GX264">
        <v>0</v>
      </c>
      <c r="GY264">
        <v>0</v>
      </c>
      <c r="GZ264">
        <v>0</v>
      </c>
      <c r="HA264">
        <v>0</v>
      </c>
      <c r="HB264">
        <v>0</v>
      </c>
      <c r="HC264">
        <v>0</v>
      </c>
      <c r="HD264">
        <v>0</v>
      </c>
      <c r="HE264">
        <v>0</v>
      </c>
      <c r="HF264">
        <v>0</v>
      </c>
      <c r="HG264">
        <v>0</v>
      </c>
      <c r="HH264">
        <v>0</v>
      </c>
      <c r="HI264">
        <v>1.4999999999999999E-2</v>
      </c>
      <c r="HJ264">
        <v>0</v>
      </c>
      <c r="HK264">
        <v>0</v>
      </c>
      <c r="HL264">
        <v>0</v>
      </c>
      <c r="HM264">
        <v>0</v>
      </c>
      <c r="HN264">
        <v>0</v>
      </c>
      <c r="HO264">
        <v>81.599999999999994</v>
      </c>
      <c r="HP264">
        <v>0</v>
      </c>
      <c r="HQ264">
        <v>0</v>
      </c>
      <c r="HR264">
        <v>0</v>
      </c>
      <c r="HS264">
        <v>0</v>
      </c>
      <c r="HT264">
        <v>0</v>
      </c>
      <c r="HU264">
        <v>0</v>
      </c>
      <c r="HV264">
        <v>0</v>
      </c>
      <c r="HW264">
        <v>0</v>
      </c>
      <c r="HX264">
        <v>0</v>
      </c>
      <c r="HY264">
        <v>0</v>
      </c>
      <c r="HZ264">
        <v>0</v>
      </c>
      <c r="IA264">
        <v>0</v>
      </c>
      <c r="IB264">
        <v>0</v>
      </c>
      <c r="IC264">
        <v>0</v>
      </c>
      <c r="ID264">
        <v>0</v>
      </c>
      <c r="IE264">
        <v>0</v>
      </c>
      <c r="IF264">
        <v>0</v>
      </c>
      <c r="IG264">
        <v>0</v>
      </c>
      <c r="IH264">
        <v>0</v>
      </c>
      <c r="II264">
        <v>0</v>
      </c>
      <c r="IJ264">
        <v>0</v>
      </c>
      <c r="IK264">
        <v>0</v>
      </c>
      <c r="IL264">
        <v>0</v>
      </c>
      <c r="IM264">
        <v>0</v>
      </c>
      <c r="IN264">
        <v>0</v>
      </c>
      <c r="IO264">
        <v>0</v>
      </c>
      <c r="IP264">
        <v>0</v>
      </c>
      <c r="IQ264">
        <v>0</v>
      </c>
      <c r="IR264">
        <v>0</v>
      </c>
      <c r="IS264">
        <v>0</v>
      </c>
      <c r="IT264">
        <v>0</v>
      </c>
      <c r="IU264">
        <v>0</v>
      </c>
      <c r="IV264">
        <v>0</v>
      </c>
      <c r="IW264">
        <v>0</v>
      </c>
      <c r="IX264">
        <v>0</v>
      </c>
      <c r="IY264">
        <v>0</v>
      </c>
      <c r="IZ264">
        <v>0</v>
      </c>
      <c r="JA264">
        <v>0</v>
      </c>
      <c r="JB264">
        <v>0</v>
      </c>
      <c r="JC264">
        <v>0</v>
      </c>
      <c r="JD264">
        <v>0</v>
      </c>
      <c r="JE264">
        <v>0</v>
      </c>
      <c r="JF264">
        <v>0</v>
      </c>
      <c r="JG264">
        <v>0</v>
      </c>
      <c r="JH264">
        <v>0</v>
      </c>
      <c r="JI264">
        <v>0</v>
      </c>
      <c r="JJ264">
        <v>0</v>
      </c>
      <c r="JK264">
        <v>0</v>
      </c>
      <c r="JL264">
        <v>0</v>
      </c>
      <c r="JM264">
        <v>0</v>
      </c>
      <c r="JN264">
        <v>0</v>
      </c>
      <c r="JO264">
        <v>0</v>
      </c>
      <c r="JP264">
        <v>0</v>
      </c>
      <c r="JQ264">
        <v>0</v>
      </c>
      <c r="JR264">
        <v>0</v>
      </c>
      <c r="JS264">
        <v>0</v>
      </c>
      <c r="JT264">
        <v>0</v>
      </c>
      <c r="JU264">
        <v>0</v>
      </c>
      <c r="JV264">
        <v>0</v>
      </c>
      <c r="JW264">
        <v>0</v>
      </c>
      <c r="JX264">
        <v>0</v>
      </c>
      <c r="JY264">
        <v>0</v>
      </c>
      <c r="JZ264">
        <v>0</v>
      </c>
      <c r="KA264">
        <v>0</v>
      </c>
      <c r="KB264">
        <v>0</v>
      </c>
      <c r="KC264">
        <v>0</v>
      </c>
      <c r="KD264">
        <v>0</v>
      </c>
      <c r="KE264">
        <v>0</v>
      </c>
      <c r="KF264">
        <v>0</v>
      </c>
      <c r="KG264">
        <v>0</v>
      </c>
      <c r="KH264">
        <v>0</v>
      </c>
      <c r="KI264">
        <v>0</v>
      </c>
      <c r="KJ264">
        <v>0</v>
      </c>
      <c r="KK264">
        <v>0</v>
      </c>
      <c r="KL264">
        <v>0</v>
      </c>
      <c r="KM264">
        <v>0</v>
      </c>
      <c r="KN264">
        <v>0</v>
      </c>
      <c r="KO264">
        <v>0</v>
      </c>
      <c r="KP264">
        <v>0</v>
      </c>
      <c r="KQ264">
        <v>0</v>
      </c>
      <c r="KR264">
        <v>0</v>
      </c>
      <c r="KS264">
        <v>0</v>
      </c>
      <c r="KT264">
        <v>0</v>
      </c>
      <c r="KU264">
        <v>0</v>
      </c>
      <c r="KV264">
        <v>0</v>
      </c>
      <c r="KW264">
        <v>0</v>
      </c>
      <c r="KX264">
        <v>0</v>
      </c>
      <c r="KY264">
        <v>0</v>
      </c>
      <c r="KZ264">
        <v>0</v>
      </c>
      <c r="LA264">
        <v>0</v>
      </c>
      <c r="LB264">
        <v>0</v>
      </c>
      <c r="LC264">
        <v>0</v>
      </c>
      <c r="LD264">
        <v>0</v>
      </c>
      <c r="LE264">
        <v>0</v>
      </c>
      <c r="LF264">
        <v>0</v>
      </c>
      <c r="LG264">
        <v>0</v>
      </c>
      <c r="LH264">
        <v>0</v>
      </c>
      <c r="LI264">
        <v>0.97948718000000001</v>
      </c>
      <c r="LJ264">
        <v>0.93827000000000005</v>
      </c>
      <c r="LK264">
        <v>0</v>
      </c>
      <c r="LL264">
        <v>0</v>
      </c>
      <c r="LM264">
        <v>1</v>
      </c>
      <c r="LN264">
        <v>0.95</v>
      </c>
      <c r="LO264">
        <v>0</v>
      </c>
      <c r="LP264">
        <v>1</v>
      </c>
      <c r="LQ264">
        <v>0.78</v>
      </c>
      <c r="LR264">
        <v>0</v>
      </c>
      <c r="LS264">
        <v>0</v>
      </c>
      <c r="LT264">
        <v>0</v>
      </c>
    </row>
    <row r="265" spans="1:332" ht="15" customHeight="1">
      <c r="A265" t="str">
        <v>CDM AMS II G</v>
      </c>
      <c r="B265" t="str">
        <v>AMS-II.G. Version 6</v>
      </c>
      <c r="C265">
        <v>10030</v>
      </c>
      <c r="D265" t="str">
        <v>PoA 10030-CPA 4</v>
      </c>
      <c r="E265" t="str">
        <v>MR3: 01/08/2020-31/12/2020</v>
      </c>
      <c r="F265" t="str">
        <v>domestic, Kuniokoa</v>
      </c>
      <c r="G265">
        <v>326</v>
      </c>
      <c r="H265" t="str">
        <v>firewood</v>
      </c>
      <c r="I265">
        <v>326</v>
      </c>
      <c r="J265">
        <v>1.3071895424836602E-2</v>
      </c>
      <c r="K265">
        <v>0</v>
      </c>
      <c r="L265" t="str">
        <v>cdm_imp_firewood</v>
      </c>
      <c r="M265">
        <v>1</v>
      </c>
      <c r="N265" t="str">
        <v>Asia</v>
      </c>
      <c r="O265" t="str">
        <v>Cambodia</v>
      </c>
      <c r="P265" t="str">
        <v>Cambodia tot</v>
      </c>
      <c r="Q265">
        <v>4.5999999999999996</v>
      </c>
      <c r="R265">
        <v>0.97</v>
      </c>
      <c r="S265">
        <v>0</v>
      </c>
      <c r="T265">
        <v>0.19</v>
      </c>
      <c r="U265">
        <v>163</v>
      </c>
      <c r="V265">
        <v>0</v>
      </c>
      <c r="W265">
        <v>153</v>
      </c>
      <c r="X265">
        <v>0</v>
      </c>
      <c r="Y265">
        <v>24939</v>
      </c>
      <c r="Z265">
        <v>1</v>
      </c>
      <c r="AA265">
        <v>0</v>
      </c>
      <c r="AB265">
        <v>0</v>
      </c>
      <c r="AC265">
        <v>0</v>
      </c>
      <c r="AD265">
        <v>0</v>
      </c>
      <c r="AE265">
        <v>0</v>
      </c>
      <c r="AF265">
        <v>0</v>
      </c>
      <c r="AG265">
        <v>0</v>
      </c>
      <c r="AH265">
        <v>0</v>
      </c>
      <c r="AI265">
        <v>0</v>
      </c>
      <c r="AJ265">
        <v>0</v>
      </c>
      <c r="AK265">
        <v>0</v>
      </c>
      <c r="AL265">
        <v>0</v>
      </c>
      <c r="AM265">
        <v>0</v>
      </c>
      <c r="AN265">
        <v>16.259980821917999</v>
      </c>
      <c r="AO265">
        <v>0</v>
      </c>
      <c r="AP265">
        <v>0</v>
      </c>
      <c r="AQ265">
        <v>0</v>
      </c>
      <c r="AR265">
        <v>0</v>
      </c>
      <c r="AS265">
        <v>0</v>
      </c>
      <c r="AT265">
        <v>0</v>
      </c>
      <c r="AU265">
        <v>0</v>
      </c>
      <c r="AV265">
        <v>0</v>
      </c>
      <c r="AW265">
        <v>0</v>
      </c>
      <c r="AX265">
        <v>0</v>
      </c>
      <c r="AY265">
        <v>0</v>
      </c>
      <c r="AZ265">
        <v>0</v>
      </c>
      <c r="BA265">
        <v>0</v>
      </c>
      <c r="BB265">
        <v>0</v>
      </c>
      <c r="BC265">
        <v>0</v>
      </c>
      <c r="BD265">
        <v>0.1</v>
      </c>
      <c r="BE265">
        <v>0</v>
      </c>
      <c r="BF265">
        <v>0</v>
      </c>
      <c r="BG265">
        <v>0</v>
      </c>
      <c r="BH265">
        <v>0</v>
      </c>
      <c r="BI265">
        <v>0</v>
      </c>
      <c r="BJ265">
        <v>0</v>
      </c>
      <c r="BK265">
        <v>0</v>
      </c>
      <c r="BL265">
        <v>0</v>
      </c>
      <c r="BM265">
        <v>0</v>
      </c>
      <c r="BN265">
        <v>0</v>
      </c>
      <c r="BO265">
        <v>0</v>
      </c>
      <c r="BP265">
        <v>0</v>
      </c>
      <c r="BQ265">
        <v>0</v>
      </c>
      <c r="BR265">
        <v>1.4999999999999999E-2</v>
      </c>
      <c r="BS265">
        <v>0</v>
      </c>
      <c r="BT265">
        <v>0</v>
      </c>
      <c r="BU265">
        <v>0</v>
      </c>
      <c r="BV265">
        <v>0</v>
      </c>
      <c r="BW265">
        <v>0</v>
      </c>
      <c r="BX265">
        <v>81.599999999999994</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1</v>
      </c>
      <c r="FS265">
        <v>0</v>
      </c>
      <c r="FT265">
        <v>0</v>
      </c>
      <c r="FU265">
        <v>0</v>
      </c>
      <c r="FV265">
        <v>0</v>
      </c>
      <c r="FW265">
        <v>0</v>
      </c>
      <c r="FX265">
        <v>0</v>
      </c>
      <c r="FY265">
        <v>3.9095890409999998</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0.41589999999999999</v>
      </c>
      <c r="GV265">
        <v>0</v>
      </c>
      <c r="GW265">
        <v>0</v>
      </c>
      <c r="GX265">
        <v>0</v>
      </c>
      <c r="GY265">
        <v>0</v>
      </c>
      <c r="GZ265">
        <v>0</v>
      </c>
      <c r="HA265">
        <v>0</v>
      </c>
      <c r="HB265">
        <v>0</v>
      </c>
      <c r="HC265">
        <v>0</v>
      </c>
      <c r="HD265">
        <v>0</v>
      </c>
      <c r="HE265">
        <v>0</v>
      </c>
      <c r="HF265">
        <v>0</v>
      </c>
      <c r="HG265">
        <v>0</v>
      </c>
      <c r="HH265">
        <v>0</v>
      </c>
      <c r="HI265">
        <v>1.4999999999999999E-2</v>
      </c>
      <c r="HJ265">
        <v>0</v>
      </c>
      <c r="HK265">
        <v>0</v>
      </c>
      <c r="HL265">
        <v>0</v>
      </c>
      <c r="HM265">
        <v>0</v>
      </c>
      <c r="HN265">
        <v>0</v>
      </c>
      <c r="HO265">
        <v>81.599999999999994</v>
      </c>
      <c r="HP265">
        <v>0</v>
      </c>
      <c r="HQ265">
        <v>0</v>
      </c>
      <c r="HR265">
        <v>0</v>
      </c>
      <c r="HS265">
        <v>0</v>
      </c>
      <c r="HT265">
        <v>0</v>
      </c>
      <c r="HU265">
        <v>0</v>
      </c>
      <c r="HV265">
        <v>0</v>
      </c>
      <c r="HW265">
        <v>0</v>
      </c>
      <c r="HX265">
        <v>0</v>
      </c>
      <c r="HY265">
        <v>0</v>
      </c>
      <c r="HZ265">
        <v>0</v>
      </c>
      <c r="IA265">
        <v>0</v>
      </c>
      <c r="IB265">
        <v>0</v>
      </c>
      <c r="IC265">
        <v>0</v>
      </c>
      <c r="ID265">
        <v>0</v>
      </c>
      <c r="IE265">
        <v>0</v>
      </c>
      <c r="IF265">
        <v>0</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0</v>
      </c>
      <c r="JA265">
        <v>0</v>
      </c>
      <c r="JB265">
        <v>0</v>
      </c>
      <c r="JC265">
        <v>0</v>
      </c>
      <c r="JD265">
        <v>0</v>
      </c>
      <c r="JE265">
        <v>0</v>
      </c>
      <c r="JF265">
        <v>0</v>
      </c>
      <c r="JG265">
        <v>0</v>
      </c>
      <c r="JH265">
        <v>0</v>
      </c>
      <c r="JI265">
        <v>0</v>
      </c>
      <c r="JJ265">
        <v>0</v>
      </c>
      <c r="JK265">
        <v>0</v>
      </c>
      <c r="JL265">
        <v>0</v>
      </c>
      <c r="JM265">
        <v>0</v>
      </c>
      <c r="JN265">
        <v>0</v>
      </c>
      <c r="JO265">
        <v>0</v>
      </c>
      <c r="JP265">
        <v>0</v>
      </c>
      <c r="JQ265">
        <v>0</v>
      </c>
      <c r="JR265">
        <v>0</v>
      </c>
      <c r="JS265">
        <v>0</v>
      </c>
      <c r="JT265">
        <v>0</v>
      </c>
      <c r="JU265">
        <v>0</v>
      </c>
      <c r="JV265">
        <v>0</v>
      </c>
      <c r="JW265">
        <v>0</v>
      </c>
      <c r="JX265">
        <v>0</v>
      </c>
      <c r="JY265">
        <v>0</v>
      </c>
      <c r="JZ265">
        <v>0</v>
      </c>
      <c r="KA265">
        <v>0</v>
      </c>
      <c r="KB265">
        <v>0</v>
      </c>
      <c r="KC265">
        <v>0</v>
      </c>
      <c r="KD265">
        <v>0</v>
      </c>
      <c r="KE265">
        <v>0</v>
      </c>
      <c r="KF265">
        <v>0</v>
      </c>
      <c r="KG265">
        <v>0</v>
      </c>
      <c r="KH265">
        <v>0</v>
      </c>
      <c r="KI265">
        <v>0</v>
      </c>
      <c r="KJ265">
        <v>0</v>
      </c>
      <c r="KK265">
        <v>0</v>
      </c>
      <c r="KL265">
        <v>0</v>
      </c>
      <c r="KM265">
        <v>0</v>
      </c>
      <c r="KN265">
        <v>0</v>
      </c>
      <c r="KO265">
        <v>0</v>
      </c>
      <c r="KP265">
        <v>0</v>
      </c>
      <c r="KQ265">
        <v>0</v>
      </c>
      <c r="KR265">
        <v>0</v>
      </c>
      <c r="KS265">
        <v>0</v>
      </c>
      <c r="KT265">
        <v>0</v>
      </c>
      <c r="KU265">
        <v>0</v>
      </c>
      <c r="KV265">
        <v>0</v>
      </c>
      <c r="KW265">
        <v>0</v>
      </c>
      <c r="KX265">
        <v>0</v>
      </c>
      <c r="KY265">
        <v>0</v>
      </c>
      <c r="KZ265">
        <v>0</v>
      </c>
      <c r="LA265">
        <v>0</v>
      </c>
      <c r="LB265">
        <v>0</v>
      </c>
      <c r="LC265">
        <v>0</v>
      </c>
      <c r="LD265">
        <v>0</v>
      </c>
      <c r="LE265">
        <v>0</v>
      </c>
      <c r="LF265">
        <v>0</v>
      </c>
      <c r="LG265">
        <v>0</v>
      </c>
      <c r="LH265">
        <v>0</v>
      </c>
      <c r="LI265">
        <v>1</v>
      </c>
      <c r="LJ265">
        <v>0.94444439999999996</v>
      </c>
      <c r="LK265">
        <v>0</v>
      </c>
      <c r="LL265">
        <v>0</v>
      </c>
      <c r="LM265">
        <v>1</v>
      </c>
      <c r="LN265">
        <v>0.95</v>
      </c>
      <c r="LO265">
        <v>0</v>
      </c>
      <c r="LP265">
        <v>1</v>
      </c>
      <c r="LQ265">
        <v>0.78</v>
      </c>
      <c r="LR265">
        <v>0</v>
      </c>
      <c r="LS265">
        <v>0</v>
      </c>
      <c r="LT265">
        <v>0</v>
      </c>
    </row>
    <row r="266" spans="1:332" ht="15" customHeight="1">
      <c r="A266" t="str">
        <v>CDM AMS II G</v>
      </c>
      <c r="B266" t="str">
        <v>AMS-II.G. Version 6</v>
      </c>
      <c r="C266">
        <v>10030</v>
      </c>
      <c r="D266" t="str">
        <v>PoA 10030-CPA3</v>
      </c>
      <c r="E266" t="str">
        <v>MR3: 01/08/2020-31/12/2020</v>
      </c>
      <c r="F266" t="str">
        <v>domestic, age = 1</v>
      </c>
      <c r="G266">
        <v>14204</v>
      </c>
      <c r="H266" t="str">
        <v>firewood</v>
      </c>
      <c r="I266">
        <v>14204</v>
      </c>
      <c r="J266">
        <v>8.6078117176085316E-3</v>
      </c>
      <c r="K266">
        <v>0</v>
      </c>
      <c r="L266" t="str">
        <v>cdm_imp_firewood</v>
      </c>
      <c r="M266">
        <v>1</v>
      </c>
      <c r="N266" t="str">
        <v>Asia</v>
      </c>
      <c r="O266" t="str">
        <v>Lao</v>
      </c>
      <c r="P266" t="str">
        <v>Lao tot</v>
      </c>
      <c r="Q266">
        <v>4.7</v>
      </c>
      <c r="R266">
        <v>0.88</v>
      </c>
      <c r="S266">
        <v>0</v>
      </c>
      <c r="T266">
        <v>0.45</v>
      </c>
      <c r="U266">
        <v>19239</v>
      </c>
      <c r="V266">
        <v>0</v>
      </c>
      <c r="W266">
        <v>85.77</v>
      </c>
      <c r="X266">
        <v>0</v>
      </c>
      <c r="Y266">
        <v>1650129.03</v>
      </c>
      <c r="Z266">
        <v>1</v>
      </c>
      <c r="AA266">
        <v>0</v>
      </c>
      <c r="AB266">
        <v>0</v>
      </c>
      <c r="AC266">
        <v>0</v>
      </c>
      <c r="AD266">
        <v>0</v>
      </c>
      <c r="AE266">
        <v>0</v>
      </c>
      <c r="AF266">
        <v>0</v>
      </c>
      <c r="AG266">
        <v>0</v>
      </c>
      <c r="AH266">
        <v>0</v>
      </c>
      <c r="AI266">
        <v>0</v>
      </c>
      <c r="AJ266">
        <v>0</v>
      </c>
      <c r="AK266">
        <v>0</v>
      </c>
      <c r="AL266">
        <v>0</v>
      </c>
      <c r="AM266">
        <v>0</v>
      </c>
      <c r="AN266">
        <v>12.295936986300999</v>
      </c>
      <c r="AO266">
        <v>0</v>
      </c>
      <c r="AP266">
        <v>0</v>
      </c>
      <c r="AQ266">
        <v>0</v>
      </c>
      <c r="AR266">
        <v>0</v>
      </c>
      <c r="AS266">
        <v>0</v>
      </c>
      <c r="AT266">
        <v>0</v>
      </c>
      <c r="AU266">
        <v>0</v>
      </c>
      <c r="AV266">
        <v>0</v>
      </c>
      <c r="AW266">
        <v>0</v>
      </c>
      <c r="AX266">
        <v>0</v>
      </c>
      <c r="AY266">
        <v>0</v>
      </c>
      <c r="AZ266">
        <v>0</v>
      </c>
      <c r="BA266">
        <v>0</v>
      </c>
      <c r="BB266">
        <v>0</v>
      </c>
      <c r="BC266">
        <v>0</v>
      </c>
      <c r="BD266">
        <v>0.1</v>
      </c>
      <c r="BE266">
        <v>0</v>
      </c>
      <c r="BF266">
        <v>0</v>
      </c>
      <c r="BG266">
        <v>0</v>
      </c>
      <c r="BH266">
        <v>0</v>
      </c>
      <c r="BI266">
        <v>0</v>
      </c>
      <c r="BJ266">
        <v>0</v>
      </c>
      <c r="BK266">
        <v>0</v>
      </c>
      <c r="BL266">
        <v>0</v>
      </c>
      <c r="BM266">
        <v>0</v>
      </c>
      <c r="BN266">
        <v>0</v>
      </c>
      <c r="BO266">
        <v>0</v>
      </c>
      <c r="BP266">
        <v>0</v>
      </c>
      <c r="BQ266">
        <v>0</v>
      </c>
      <c r="BR266">
        <v>1.4999999999999999E-2</v>
      </c>
      <c r="BS266">
        <v>0</v>
      </c>
      <c r="BT266">
        <v>0</v>
      </c>
      <c r="BU266">
        <v>0</v>
      </c>
      <c r="BV266">
        <v>0</v>
      </c>
      <c r="BW266">
        <v>0</v>
      </c>
      <c r="BX266">
        <v>81.599999999999994</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1</v>
      </c>
      <c r="FS266">
        <v>0</v>
      </c>
      <c r="FT266">
        <v>0</v>
      </c>
      <c r="FU266">
        <v>0</v>
      </c>
      <c r="FV266">
        <v>0</v>
      </c>
      <c r="FW266">
        <v>0</v>
      </c>
      <c r="FX266">
        <v>0</v>
      </c>
      <c r="FY266">
        <v>3.1863013699999998</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0.38590000000000002</v>
      </c>
      <c r="GV266">
        <v>0</v>
      </c>
      <c r="GW266">
        <v>0</v>
      </c>
      <c r="GX266">
        <v>0</v>
      </c>
      <c r="GY266">
        <v>0</v>
      </c>
      <c r="GZ266">
        <v>0</v>
      </c>
      <c r="HA266">
        <v>0</v>
      </c>
      <c r="HB266">
        <v>0</v>
      </c>
      <c r="HC266">
        <v>0</v>
      </c>
      <c r="HD266">
        <v>0</v>
      </c>
      <c r="HE266">
        <v>0</v>
      </c>
      <c r="HF266">
        <v>0</v>
      </c>
      <c r="HG266">
        <v>0</v>
      </c>
      <c r="HH266">
        <v>0</v>
      </c>
      <c r="HI266">
        <v>1.4999999999999999E-2</v>
      </c>
      <c r="HJ266">
        <v>0</v>
      </c>
      <c r="HK266">
        <v>0</v>
      </c>
      <c r="HL266">
        <v>0</v>
      </c>
      <c r="HM266">
        <v>0</v>
      </c>
      <c r="HN266">
        <v>0</v>
      </c>
      <c r="HO266">
        <v>81.599999999999994</v>
      </c>
      <c r="HP266">
        <v>0</v>
      </c>
      <c r="HQ266">
        <v>0</v>
      </c>
      <c r="HR266">
        <v>0</v>
      </c>
      <c r="HS266">
        <v>0</v>
      </c>
      <c r="HT266">
        <v>0</v>
      </c>
      <c r="HU266">
        <v>0</v>
      </c>
      <c r="HV266">
        <v>0</v>
      </c>
      <c r="HW266">
        <v>0</v>
      </c>
      <c r="HX266">
        <v>0</v>
      </c>
      <c r="HY266">
        <v>0</v>
      </c>
      <c r="HZ266">
        <v>0</v>
      </c>
      <c r="IA266">
        <v>0</v>
      </c>
      <c r="IB266">
        <v>0</v>
      </c>
      <c r="IC266">
        <v>0</v>
      </c>
      <c r="ID266">
        <v>0</v>
      </c>
      <c r="IE266">
        <v>0</v>
      </c>
      <c r="IF266">
        <v>0</v>
      </c>
      <c r="IG266">
        <v>0</v>
      </c>
      <c r="IH266">
        <v>0</v>
      </c>
      <c r="II266">
        <v>0</v>
      </c>
      <c r="IJ266">
        <v>0</v>
      </c>
      <c r="IK266">
        <v>0</v>
      </c>
      <c r="IL266">
        <v>0</v>
      </c>
      <c r="IM266">
        <v>0</v>
      </c>
      <c r="IN266">
        <v>0</v>
      </c>
      <c r="IO266">
        <v>0</v>
      </c>
      <c r="IP266">
        <v>0</v>
      </c>
      <c r="IQ266">
        <v>0</v>
      </c>
      <c r="IR266">
        <v>0</v>
      </c>
      <c r="IS266">
        <v>0</v>
      </c>
      <c r="IT266">
        <v>0</v>
      </c>
      <c r="IU266">
        <v>0</v>
      </c>
      <c r="IV266">
        <v>0</v>
      </c>
      <c r="IW266">
        <v>0</v>
      </c>
      <c r="IX266">
        <v>0</v>
      </c>
      <c r="IY266">
        <v>0</v>
      </c>
      <c r="IZ266">
        <v>0</v>
      </c>
      <c r="JA266">
        <v>0</v>
      </c>
      <c r="JB266">
        <v>0</v>
      </c>
      <c r="JC266">
        <v>0</v>
      </c>
      <c r="JD266">
        <v>0</v>
      </c>
      <c r="JE266">
        <v>0</v>
      </c>
      <c r="JF266">
        <v>0</v>
      </c>
      <c r="JG266">
        <v>0</v>
      </c>
      <c r="JH266">
        <v>0</v>
      </c>
      <c r="JI266">
        <v>0</v>
      </c>
      <c r="JJ266">
        <v>0</v>
      </c>
      <c r="JK266">
        <v>0</v>
      </c>
      <c r="JL266">
        <v>0</v>
      </c>
      <c r="JM266">
        <v>0</v>
      </c>
      <c r="JN266">
        <v>0</v>
      </c>
      <c r="JO266">
        <v>0</v>
      </c>
      <c r="JP266">
        <v>0</v>
      </c>
      <c r="JQ266">
        <v>0</v>
      </c>
      <c r="JR266">
        <v>0</v>
      </c>
      <c r="JS266">
        <v>0</v>
      </c>
      <c r="JT266">
        <v>0</v>
      </c>
      <c r="JU266">
        <v>0</v>
      </c>
      <c r="JV266">
        <v>0</v>
      </c>
      <c r="JW266">
        <v>0</v>
      </c>
      <c r="JX266">
        <v>0</v>
      </c>
      <c r="JY266">
        <v>0</v>
      </c>
      <c r="JZ266">
        <v>0</v>
      </c>
      <c r="KA266">
        <v>0</v>
      </c>
      <c r="KB266">
        <v>0</v>
      </c>
      <c r="KC266">
        <v>0</v>
      </c>
      <c r="KD266">
        <v>0</v>
      </c>
      <c r="KE266">
        <v>0</v>
      </c>
      <c r="KF266">
        <v>0</v>
      </c>
      <c r="KG266">
        <v>0</v>
      </c>
      <c r="KH266">
        <v>0</v>
      </c>
      <c r="KI266">
        <v>0</v>
      </c>
      <c r="KJ266">
        <v>0</v>
      </c>
      <c r="KK266">
        <v>0</v>
      </c>
      <c r="KL266">
        <v>0</v>
      </c>
      <c r="KM266">
        <v>0</v>
      </c>
      <c r="KN266">
        <v>0</v>
      </c>
      <c r="KO266">
        <v>0</v>
      </c>
      <c r="KP266">
        <v>0</v>
      </c>
      <c r="KQ266">
        <v>0</v>
      </c>
      <c r="KR266">
        <v>0</v>
      </c>
      <c r="KS266">
        <v>0</v>
      </c>
      <c r="KT266">
        <v>0</v>
      </c>
      <c r="KU266">
        <v>0</v>
      </c>
      <c r="KV266">
        <v>0</v>
      </c>
      <c r="KW266">
        <v>0</v>
      </c>
      <c r="KX266">
        <v>0</v>
      </c>
      <c r="KY266">
        <v>0</v>
      </c>
      <c r="KZ266">
        <v>0</v>
      </c>
      <c r="LA266">
        <v>0</v>
      </c>
      <c r="LB266">
        <v>0</v>
      </c>
      <c r="LC266">
        <v>0</v>
      </c>
      <c r="LD266">
        <v>0</v>
      </c>
      <c r="LE266">
        <v>0</v>
      </c>
      <c r="LF266">
        <v>0</v>
      </c>
      <c r="LG266">
        <v>0</v>
      </c>
      <c r="LH266">
        <v>0</v>
      </c>
      <c r="LI266">
        <v>1</v>
      </c>
      <c r="LJ266">
        <v>0.93695099999999998</v>
      </c>
      <c r="LK266">
        <v>0</v>
      </c>
      <c r="LL266">
        <v>0</v>
      </c>
      <c r="LM266">
        <v>1</v>
      </c>
      <c r="LN266">
        <v>0.95</v>
      </c>
      <c r="LO266">
        <v>0</v>
      </c>
      <c r="LP266">
        <v>1</v>
      </c>
      <c r="LQ266">
        <v>0.78</v>
      </c>
      <c r="LR266">
        <v>0</v>
      </c>
      <c r="LS266">
        <v>4.628890662E-2</v>
      </c>
      <c r="LT266">
        <v>0</v>
      </c>
    </row>
    <row r="267" spans="1:332" ht="15" customHeight="1">
      <c r="A267" t="str">
        <v>CDM AMS II G</v>
      </c>
      <c r="B267" t="str">
        <v>AMS-II.G. Version 6</v>
      </c>
      <c r="C267">
        <v>10030</v>
      </c>
      <c r="D267" t="str">
        <v>PoA 10030-CPA3</v>
      </c>
      <c r="E267" t="str">
        <v>MR3: 01/08/2020-31/12/2020</v>
      </c>
      <c r="F267" t="str">
        <v>domestic, age = 2</v>
      </c>
      <c r="G267">
        <v>53</v>
      </c>
      <c r="H267" t="str">
        <v>firewood</v>
      </c>
      <c r="I267">
        <v>53</v>
      </c>
      <c r="J267">
        <v>8.6601307189542488E-3</v>
      </c>
      <c r="K267">
        <v>0</v>
      </c>
      <c r="L267" t="str">
        <v>cdm_imp_firewood</v>
      </c>
      <c r="M267">
        <v>1</v>
      </c>
      <c r="N267" t="str">
        <v>Asia</v>
      </c>
      <c r="O267" t="str">
        <v>Lao</v>
      </c>
      <c r="P267" t="str">
        <v>Lao tot</v>
      </c>
      <c r="Q267">
        <v>4.7</v>
      </c>
      <c r="R267">
        <v>0.88</v>
      </c>
      <c r="S267">
        <v>0</v>
      </c>
      <c r="T267">
        <v>0.45</v>
      </c>
      <c r="U267">
        <v>40</v>
      </c>
      <c r="V267">
        <v>0</v>
      </c>
      <c r="W267">
        <v>153</v>
      </c>
      <c r="X267">
        <v>0</v>
      </c>
      <c r="Y267">
        <v>6120</v>
      </c>
      <c r="Z267">
        <v>1</v>
      </c>
      <c r="AA267">
        <v>0</v>
      </c>
      <c r="AB267">
        <v>0</v>
      </c>
      <c r="AC267">
        <v>0</v>
      </c>
      <c r="AD267">
        <v>0</v>
      </c>
      <c r="AE267">
        <v>0</v>
      </c>
      <c r="AF267">
        <v>0</v>
      </c>
      <c r="AG267">
        <v>0</v>
      </c>
      <c r="AH267">
        <v>0</v>
      </c>
      <c r="AI267">
        <v>0</v>
      </c>
      <c r="AJ267">
        <v>0</v>
      </c>
      <c r="AK267">
        <v>0</v>
      </c>
      <c r="AL267">
        <v>0</v>
      </c>
      <c r="AM267">
        <v>0</v>
      </c>
      <c r="AN267">
        <v>12.257201120547901</v>
      </c>
      <c r="AO267">
        <v>0</v>
      </c>
      <c r="AP267">
        <v>0</v>
      </c>
      <c r="AQ267">
        <v>0</v>
      </c>
      <c r="AR267">
        <v>0</v>
      </c>
      <c r="AS267">
        <v>0</v>
      </c>
      <c r="AT267">
        <v>0</v>
      </c>
      <c r="AU267">
        <v>0</v>
      </c>
      <c r="AV267">
        <v>0</v>
      </c>
      <c r="AW267">
        <v>0</v>
      </c>
      <c r="AX267">
        <v>0</v>
      </c>
      <c r="AY267">
        <v>0</v>
      </c>
      <c r="AZ267">
        <v>0</v>
      </c>
      <c r="BA267">
        <v>0</v>
      </c>
      <c r="BB267">
        <v>0</v>
      </c>
      <c r="BC267">
        <v>0</v>
      </c>
      <c r="BD267">
        <v>0.1</v>
      </c>
      <c r="BE267">
        <v>0</v>
      </c>
      <c r="BF267">
        <v>0</v>
      </c>
      <c r="BG267">
        <v>0</v>
      </c>
      <c r="BH267">
        <v>0</v>
      </c>
      <c r="BI267">
        <v>0</v>
      </c>
      <c r="BJ267">
        <v>0</v>
      </c>
      <c r="BK267">
        <v>0</v>
      </c>
      <c r="BL267">
        <v>0</v>
      </c>
      <c r="BM267">
        <v>0</v>
      </c>
      <c r="BN267">
        <v>0</v>
      </c>
      <c r="BO267">
        <v>0</v>
      </c>
      <c r="BP267">
        <v>0</v>
      </c>
      <c r="BQ267">
        <v>0</v>
      </c>
      <c r="BR267">
        <v>1.4999999999999999E-2</v>
      </c>
      <c r="BS267">
        <v>0</v>
      </c>
      <c r="BT267">
        <v>0</v>
      </c>
      <c r="BU267">
        <v>0</v>
      </c>
      <c r="BV267">
        <v>0</v>
      </c>
      <c r="BW267">
        <v>0</v>
      </c>
      <c r="BX267">
        <v>81.599999999999994</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1</v>
      </c>
      <c r="FS267">
        <v>0</v>
      </c>
      <c r="FT267">
        <v>0</v>
      </c>
      <c r="FU267">
        <v>0</v>
      </c>
      <c r="FV267">
        <v>0</v>
      </c>
      <c r="FW267">
        <v>0</v>
      </c>
      <c r="FX267">
        <v>0</v>
      </c>
      <c r="FY267">
        <v>3.1863013699999998</v>
      </c>
      <c r="FZ267">
        <v>0</v>
      </c>
      <c r="GA267">
        <v>0</v>
      </c>
      <c r="GB267">
        <v>0</v>
      </c>
      <c r="GC267">
        <v>0</v>
      </c>
      <c r="GD267">
        <v>0</v>
      </c>
      <c r="GE267">
        <v>0</v>
      </c>
      <c r="GF267">
        <v>0</v>
      </c>
      <c r="GG267">
        <v>0</v>
      </c>
      <c r="GH267">
        <v>0</v>
      </c>
      <c r="GI267">
        <v>0</v>
      </c>
      <c r="GJ267">
        <v>0</v>
      </c>
      <c r="GK267">
        <v>0</v>
      </c>
      <c r="GL267">
        <v>0</v>
      </c>
      <c r="GM267">
        <v>0</v>
      </c>
      <c r="GN267">
        <v>0</v>
      </c>
      <c r="GO267">
        <v>0</v>
      </c>
      <c r="GP267">
        <v>0</v>
      </c>
      <c r="GQ267">
        <v>0</v>
      </c>
      <c r="GR267">
        <v>0</v>
      </c>
      <c r="GS267">
        <v>0</v>
      </c>
      <c r="GT267">
        <v>0</v>
      </c>
      <c r="GU267">
        <v>0.38429999999999997</v>
      </c>
      <c r="GV267">
        <v>0</v>
      </c>
      <c r="GW267">
        <v>0</v>
      </c>
      <c r="GX267">
        <v>0</v>
      </c>
      <c r="GY267">
        <v>0</v>
      </c>
      <c r="GZ267">
        <v>0</v>
      </c>
      <c r="HA267">
        <v>0</v>
      </c>
      <c r="HB267">
        <v>0</v>
      </c>
      <c r="HC267">
        <v>0</v>
      </c>
      <c r="HD267">
        <v>0</v>
      </c>
      <c r="HE267">
        <v>0</v>
      </c>
      <c r="HF267">
        <v>0</v>
      </c>
      <c r="HG267">
        <v>0</v>
      </c>
      <c r="HH267">
        <v>0</v>
      </c>
      <c r="HI267">
        <v>1.4999999999999999E-2</v>
      </c>
      <c r="HJ267">
        <v>0</v>
      </c>
      <c r="HK267">
        <v>0</v>
      </c>
      <c r="HL267">
        <v>0</v>
      </c>
      <c r="HM267">
        <v>0</v>
      </c>
      <c r="HN267">
        <v>0</v>
      </c>
      <c r="HO267">
        <v>81.599999999999994</v>
      </c>
      <c r="HP267">
        <v>0</v>
      </c>
      <c r="HQ267">
        <v>0</v>
      </c>
      <c r="HR267">
        <v>0</v>
      </c>
      <c r="HS267">
        <v>0</v>
      </c>
      <c r="HT267">
        <v>0</v>
      </c>
      <c r="HU267">
        <v>0</v>
      </c>
      <c r="HV267">
        <v>0</v>
      </c>
      <c r="HW267">
        <v>0</v>
      </c>
      <c r="HX267">
        <v>0</v>
      </c>
      <c r="HY267">
        <v>0</v>
      </c>
      <c r="HZ267">
        <v>0</v>
      </c>
      <c r="IA267">
        <v>0</v>
      </c>
      <c r="IB267">
        <v>0</v>
      </c>
      <c r="IC267">
        <v>0</v>
      </c>
      <c r="ID267">
        <v>0</v>
      </c>
      <c r="IE267">
        <v>0</v>
      </c>
      <c r="IF267">
        <v>0</v>
      </c>
      <c r="IG267">
        <v>0</v>
      </c>
      <c r="IH267">
        <v>0</v>
      </c>
      <c r="II267">
        <v>0</v>
      </c>
      <c r="IJ267">
        <v>0</v>
      </c>
      <c r="IK267">
        <v>0</v>
      </c>
      <c r="IL267">
        <v>0</v>
      </c>
      <c r="IM267">
        <v>0</v>
      </c>
      <c r="IN267">
        <v>0</v>
      </c>
      <c r="IO267">
        <v>0</v>
      </c>
      <c r="IP267">
        <v>0</v>
      </c>
      <c r="IQ267">
        <v>0</v>
      </c>
      <c r="IR267">
        <v>0</v>
      </c>
      <c r="IS267">
        <v>0</v>
      </c>
      <c r="IT267">
        <v>0</v>
      </c>
      <c r="IU267">
        <v>0</v>
      </c>
      <c r="IV267">
        <v>0</v>
      </c>
      <c r="IW267">
        <v>0</v>
      </c>
      <c r="IX267">
        <v>0</v>
      </c>
      <c r="IY267">
        <v>0</v>
      </c>
      <c r="IZ267">
        <v>0</v>
      </c>
      <c r="JA267">
        <v>0</v>
      </c>
      <c r="JB267">
        <v>0</v>
      </c>
      <c r="JC267">
        <v>0</v>
      </c>
      <c r="JD267">
        <v>0</v>
      </c>
      <c r="JE267">
        <v>0</v>
      </c>
      <c r="JF267">
        <v>0</v>
      </c>
      <c r="JG267">
        <v>0</v>
      </c>
      <c r="JH267">
        <v>0</v>
      </c>
      <c r="JI267">
        <v>0</v>
      </c>
      <c r="JJ267">
        <v>0</v>
      </c>
      <c r="JK267">
        <v>0</v>
      </c>
      <c r="JL267">
        <v>0</v>
      </c>
      <c r="JM267">
        <v>0</v>
      </c>
      <c r="JN267">
        <v>0</v>
      </c>
      <c r="JO267">
        <v>0</v>
      </c>
      <c r="JP267">
        <v>0</v>
      </c>
      <c r="JQ267">
        <v>0</v>
      </c>
      <c r="JR267">
        <v>0</v>
      </c>
      <c r="JS267">
        <v>0</v>
      </c>
      <c r="JT267">
        <v>0</v>
      </c>
      <c r="JU267">
        <v>0</v>
      </c>
      <c r="JV267">
        <v>0</v>
      </c>
      <c r="JW267">
        <v>0</v>
      </c>
      <c r="JX267">
        <v>0</v>
      </c>
      <c r="JY267">
        <v>0</v>
      </c>
      <c r="JZ267">
        <v>0</v>
      </c>
      <c r="KA267">
        <v>0</v>
      </c>
      <c r="KB267">
        <v>0</v>
      </c>
      <c r="KC267">
        <v>0</v>
      </c>
      <c r="KD267">
        <v>0</v>
      </c>
      <c r="KE267">
        <v>0</v>
      </c>
      <c r="KF267">
        <v>0</v>
      </c>
      <c r="KG267">
        <v>0</v>
      </c>
      <c r="KH267">
        <v>0</v>
      </c>
      <c r="KI267">
        <v>0</v>
      </c>
      <c r="KJ267">
        <v>0</v>
      </c>
      <c r="KK267">
        <v>0</v>
      </c>
      <c r="KL267">
        <v>0</v>
      </c>
      <c r="KM267">
        <v>0</v>
      </c>
      <c r="KN267">
        <v>0</v>
      </c>
      <c r="KO267">
        <v>0</v>
      </c>
      <c r="KP267">
        <v>0</v>
      </c>
      <c r="KQ267">
        <v>0</v>
      </c>
      <c r="KR267">
        <v>0</v>
      </c>
      <c r="KS267">
        <v>0</v>
      </c>
      <c r="KT267">
        <v>0</v>
      </c>
      <c r="KU267">
        <v>0</v>
      </c>
      <c r="KV267">
        <v>0</v>
      </c>
      <c r="KW267">
        <v>0</v>
      </c>
      <c r="KX267">
        <v>0</v>
      </c>
      <c r="KY267">
        <v>0</v>
      </c>
      <c r="KZ267">
        <v>0</v>
      </c>
      <c r="LA267">
        <v>0</v>
      </c>
      <c r="LB267">
        <v>0</v>
      </c>
      <c r="LC267">
        <v>0</v>
      </c>
      <c r="LD267">
        <v>0</v>
      </c>
      <c r="LE267">
        <v>0</v>
      </c>
      <c r="LF267">
        <v>0</v>
      </c>
      <c r="LG267">
        <v>0</v>
      </c>
      <c r="LH267">
        <v>0</v>
      </c>
      <c r="LI267">
        <v>1</v>
      </c>
      <c r="LJ267">
        <v>0.93695099999999998</v>
      </c>
      <c r="LK267">
        <v>0</v>
      </c>
      <c r="LL267">
        <v>0</v>
      </c>
      <c r="LM267">
        <v>1</v>
      </c>
      <c r="LN267">
        <v>0.95</v>
      </c>
      <c r="LO267">
        <v>0</v>
      </c>
      <c r="LP267">
        <v>1</v>
      </c>
      <c r="LQ267">
        <v>0.78</v>
      </c>
      <c r="LR267">
        <v>0</v>
      </c>
      <c r="LS267">
        <v>4.628890662E-2</v>
      </c>
      <c r="LT267">
        <v>0</v>
      </c>
    </row>
    <row r="268" spans="1:332" ht="15" customHeight="1">
      <c r="A268" t="str">
        <v>CDM AMS II G</v>
      </c>
      <c r="B268" t="str">
        <v>AMS-II.G. Version 6</v>
      </c>
      <c r="C268">
        <v>10030</v>
      </c>
      <c r="D268" t="str">
        <v>PoA 10030-CPA3</v>
      </c>
      <c r="E268" t="str">
        <v>MR3: 01/08/2020-31/12/2020</v>
      </c>
      <c r="F268" t="str">
        <v>domestic, age = 3</v>
      </c>
      <c r="G268">
        <v>1123</v>
      </c>
      <c r="H268" t="str">
        <v>firewood</v>
      </c>
      <c r="I268">
        <v>1123</v>
      </c>
      <c r="J268">
        <v>8.6249932797247374E-3</v>
      </c>
      <c r="K268">
        <v>0</v>
      </c>
      <c r="L268" t="str">
        <v>cdm_imp_firewood</v>
      </c>
      <c r="M268">
        <v>1</v>
      </c>
      <c r="N268" t="str">
        <v>Asia</v>
      </c>
      <c r="O268" t="str">
        <v>Lao</v>
      </c>
      <c r="P268" t="str">
        <v>Lao tot</v>
      </c>
      <c r="Q268">
        <v>4.7</v>
      </c>
      <c r="R268">
        <v>0.88</v>
      </c>
      <c r="S268">
        <v>0</v>
      </c>
      <c r="T268">
        <v>0.45</v>
      </c>
      <c r="U268">
        <v>851</v>
      </c>
      <c r="V268">
        <v>0</v>
      </c>
      <c r="W268">
        <v>153</v>
      </c>
      <c r="X268">
        <v>0</v>
      </c>
      <c r="Y268">
        <v>130203</v>
      </c>
      <c r="Z268">
        <v>1</v>
      </c>
      <c r="AA268">
        <v>0</v>
      </c>
      <c r="AB268">
        <v>0</v>
      </c>
      <c r="AC268">
        <v>0</v>
      </c>
      <c r="AD268">
        <v>0</v>
      </c>
      <c r="AE268">
        <v>0</v>
      </c>
      <c r="AF268">
        <v>0</v>
      </c>
      <c r="AG268">
        <v>0</v>
      </c>
      <c r="AH268">
        <v>0</v>
      </c>
      <c r="AI268">
        <v>0</v>
      </c>
      <c r="AJ268">
        <v>0</v>
      </c>
      <c r="AK268">
        <v>0</v>
      </c>
      <c r="AL268">
        <v>0</v>
      </c>
      <c r="AM268">
        <v>0</v>
      </c>
      <c r="AN268">
        <v>12.2917947945205</v>
      </c>
      <c r="AO268">
        <v>0</v>
      </c>
      <c r="AP268">
        <v>0</v>
      </c>
      <c r="AQ268">
        <v>0</v>
      </c>
      <c r="AR268">
        <v>0</v>
      </c>
      <c r="AS268">
        <v>0</v>
      </c>
      <c r="AT268">
        <v>0</v>
      </c>
      <c r="AU268">
        <v>0</v>
      </c>
      <c r="AV268">
        <v>0</v>
      </c>
      <c r="AW268">
        <v>0</v>
      </c>
      <c r="AX268">
        <v>0</v>
      </c>
      <c r="AY268">
        <v>0</v>
      </c>
      <c r="AZ268">
        <v>0</v>
      </c>
      <c r="BA268">
        <v>0</v>
      </c>
      <c r="BB268">
        <v>0</v>
      </c>
      <c r="BC268">
        <v>0</v>
      </c>
      <c r="BD268">
        <v>0.1</v>
      </c>
      <c r="BE268">
        <v>0</v>
      </c>
      <c r="BF268">
        <v>0</v>
      </c>
      <c r="BG268">
        <v>0</v>
      </c>
      <c r="BH268">
        <v>0</v>
      </c>
      <c r="BI268">
        <v>0</v>
      </c>
      <c r="BJ268">
        <v>0</v>
      </c>
      <c r="BK268">
        <v>0</v>
      </c>
      <c r="BL268">
        <v>0</v>
      </c>
      <c r="BM268">
        <v>0</v>
      </c>
      <c r="BN268">
        <v>0</v>
      </c>
      <c r="BO268">
        <v>0</v>
      </c>
      <c r="BP268">
        <v>0</v>
      </c>
      <c r="BQ268">
        <v>0</v>
      </c>
      <c r="BR268">
        <v>1.4999999999999999E-2</v>
      </c>
      <c r="BS268">
        <v>0</v>
      </c>
      <c r="BT268">
        <v>0</v>
      </c>
      <c r="BU268">
        <v>0</v>
      </c>
      <c r="BV268">
        <v>0</v>
      </c>
      <c r="BW268">
        <v>0</v>
      </c>
      <c r="BX268">
        <v>81.599999999999994</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1</v>
      </c>
      <c r="FS268">
        <v>0</v>
      </c>
      <c r="FT268">
        <v>0</v>
      </c>
      <c r="FU268">
        <v>0</v>
      </c>
      <c r="FV268">
        <v>0</v>
      </c>
      <c r="FW268">
        <v>0</v>
      </c>
      <c r="FX268">
        <v>0</v>
      </c>
      <c r="FY268">
        <v>3.1863013699999998</v>
      </c>
      <c r="FZ268">
        <v>0</v>
      </c>
      <c r="GA268">
        <v>0</v>
      </c>
      <c r="GB268">
        <v>0</v>
      </c>
      <c r="GC268">
        <v>0</v>
      </c>
      <c r="GD268">
        <v>0</v>
      </c>
      <c r="GE268">
        <v>0</v>
      </c>
      <c r="GF268">
        <v>0</v>
      </c>
      <c r="GG268">
        <v>0</v>
      </c>
      <c r="GH268">
        <v>0</v>
      </c>
      <c r="GI268">
        <v>0</v>
      </c>
      <c r="GJ268">
        <v>0</v>
      </c>
      <c r="GK268">
        <v>0</v>
      </c>
      <c r="GL268">
        <v>0</v>
      </c>
      <c r="GM268">
        <v>0</v>
      </c>
      <c r="GN268">
        <v>0</v>
      </c>
      <c r="GO268">
        <v>0</v>
      </c>
      <c r="GP268">
        <v>0</v>
      </c>
      <c r="GQ268">
        <v>0</v>
      </c>
      <c r="GR268">
        <v>0</v>
      </c>
      <c r="GS268">
        <v>0</v>
      </c>
      <c r="GT268">
        <v>0</v>
      </c>
      <c r="GU268">
        <v>0.38500000000000001</v>
      </c>
      <c r="GV268">
        <v>0</v>
      </c>
      <c r="GW268">
        <v>0</v>
      </c>
      <c r="GX268">
        <v>0</v>
      </c>
      <c r="GY268">
        <v>0</v>
      </c>
      <c r="GZ268">
        <v>0</v>
      </c>
      <c r="HA268">
        <v>0</v>
      </c>
      <c r="HB268">
        <v>0</v>
      </c>
      <c r="HC268">
        <v>0</v>
      </c>
      <c r="HD268">
        <v>0</v>
      </c>
      <c r="HE268">
        <v>0</v>
      </c>
      <c r="HF268">
        <v>0</v>
      </c>
      <c r="HG268">
        <v>0</v>
      </c>
      <c r="HH268">
        <v>0</v>
      </c>
      <c r="HI268">
        <v>1.4999999999999999E-2</v>
      </c>
      <c r="HJ268">
        <v>0</v>
      </c>
      <c r="HK268">
        <v>0</v>
      </c>
      <c r="HL268">
        <v>0</v>
      </c>
      <c r="HM268">
        <v>0</v>
      </c>
      <c r="HN268">
        <v>0</v>
      </c>
      <c r="HO268">
        <v>81.599999999999994</v>
      </c>
      <c r="HP268">
        <v>0</v>
      </c>
      <c r="HQ268">
        <v>0</v>
      </c>
      <c r="HR268">
        <v>0</v>
      </c>
      <c r="HS268">
        <v>0</v>
      </c>
      <c r="HT268">
        <v>0</v>
      </c>
      <c r="HU268">
        <v>0</v>
      </c>
      <c r="HV268">
        <v>0</v>
      </c>
      <c r="HW268">
        <v>0</v>
      </c>
      <c r="HX268">
        <v>0</v>
      </c>
      <c r="HY268">
        <v>0</v>
      </c>
      <c r="HZ268">
        <v>0</v>
      </c>
      <c r="IA268">
        <v>0</v>
      </c>
      <c r="IB268">
        <v>0</v>
      </c>
      <c r="IC268">
        <v>0</v>
      </c>
      <c r="ID268">
        <v>0</v>
      </c>
      <c r="IE268">
        <v>0</v>
      </c>
      <c r="IF268">
        <v>0</v>
      </c>
      <c r="IG268">
        <v>0</v>
      </c>
      <c r="IH268">
        <v>0</v>
      </c>
      <c r="II268">
        <v>0</v>
      </c>
      <c r="IJ268">
        <v>0</v>
      </c>
      <c r="IK268">
        <v>0</v>
      </c>
      <c r="IL268">
        <v>0</v>
      </c>
      <c r="IM268">
        <v>0</v>
      </c>
      <c r="IN268">
        <v>0</v>
      </c>
      <c r="IO268">
        <v>0</v>
      </c>
      <c r="IP268">
        <v>0</v>
      </c>
      <c r="IQ268">
        <v>0</v>
      </c>
      <c r="IR268">
        <v>0</v>
      </c>
      <c r="IS268">
        <v>0</v>
      </c>
      <c r="IT268">
        <v>0</v>
      </c>
      <c r="IU268">
        <v>0</v>
      </c>
      <c r="IV268">
        <v>0</v>
      </c>
      <c r="IW268">
        <v>0</v>
      </c>
      <c r="IX268">
        <v>0</v>
      </c>
      <c r="IY268">
        <v>0</v>
      </c>
      <c r="IZ268">
        <v>0</v>
      </c>
      <c r="JA268">
        <v>0</v>
      </c>
      <c r="JB268">
        <v>0</v>
      </c>
      <c r="JC268">
        <v>0</v>
      </c>
      <c r="JD268">
        <v>0</v>
      </c>
      <c r="JE268">
        <v>0</v>
      </c>
      <c r="JF268">
        <v>0</v>
      </c>
      <c r="JG268">
        <v>0</v>
      </c>
      <c r="JH268">
        <v>0</v>
      </c>
      <c r="JI268">
        <v>0</v>
      </c>
      <c r="JJ268">
        <v>0</v>
      </c>
      <c r="JK268">
        <v>0</v>
      </c>
      <c r="JL268">
        <v>0</v>
      </c>
      <c r="JM268">
        <v>0</v>
      </c>
      <c r="JN268">
        <v>0</v>
      </c>
      <c r="JO268">
        <v>0</v>
      </c>
      <c r="JP268">
        <v>0</v>
      </c>
      <c r="JQ268">
        <v>0</v>
      </c>
      <c r="JR268">
        <v>0</v>
      </c>
      <c r="JS268">
        <v>0</v>
      </c>
      <c r="JT268">
        <v>0</v>
      </c>
      <c r="JU268">
        <v>0</v>
      </c>
      <c r="JV268">
        <v>0</v>
      </c>
      <c r="JW268">
        <v>0</v>
      </c>
      <c r="JX268">
        <v>0</v>
      </c>
      <c r="JY268">
        <v>0</v>
      </c>
      <c r="JZ268">
        <v>0</v>
      </c>
      <c r="KA268">
        <v>0</v>
      </c>
      <c r="KB268">
        <v>0</v>
      </c>
      <c r="KC268">
        <v>0</v>
      </c>
      <c r="KD268">
        <v>0</v>
      </c>
      <c r="KE268">
        <v>0</v>
      </c>
      <c r="KF268">
        <v>0</v>
      </c>
      <c r="KG268">
        <v>0</v>
      </c>
      <c r="KH268">
        <v>0</v>
      </c>
      <c r="KI268">
        <v>0</v>
      </c>
      <c r="KJ268">
        <v>0</v>
      </c>
      <c r="KK268">
        <v>0</v>
      </c>
      <c r="KL268">
        <v>0</v>
      </c>
      <c r="KM268">
        <v>0</v>
      </c>
      <c r="KN268">
        <v>0</v>
      </c>
      <c r="KO268">
        <v>0</v>
      </c>
      <c r="KP268">
        <v>0</v>
      </c>
      <c r="KQ268">
        <v>0</v>
      </c>
      <c r="KR268">
        <v>0</v>
      </c>
      <c r="KS268">
        <v>0</v>
      </c>
      <c r="KT268">
        <v>0</v>
      </c>
      <c r="KU268">
        <v>0</v>
      </c>
      <c r="KV268">
        <v>0</v>
      </c>
      <c r="KW268">
        <v>0</v>
      </c>
      <c r="KX268">
        <v>0</v>
      </c>
      <c r="KY268">
        <v>0</v>
      </c>
      <c r="KZ268">
        <v>0</v>
      </c>
      <c r="LA268">
        <v>0</v>
      </c>
      <c r="LB268">
        <v>0</v>
      </c>
      <c r="LC268">
        <v>0</v>
      </c>
      <c r="LD268">
        <v>0</v>
      </c>
      <c r="LE268">
        <v>0</v>
      </c>
      <c r="LF268">
        <v>0</v>
      </c>
      <c r="LG268">
        <v>0</v>
      </c>
      <c r="LH268">
        <v>0</v>
      </c>
      <c r="LI268">
        <v>1</v>
      </c>
      <c r="LJ268">
        <v>0.93695110000000004</v>
      </c>
      <c r="LK268">
        <v>0</v>
      </c>
      <c r="LL268">
        <v>0</v>
      </c>
      <c r="LM268">
        <v>1</v>
      </c>
      <c r="LN268">
        <v>0.95</v>
      </c>
      <c r="LO268">
        <v>0</v>
      </c>
      <c r="LP268">
        <v>1</v>
      </c>
      <c r="LQ268">
        <v>0.78</v>
      </c>
      <c r="LR268">
        <v>0</v>
      </c>
      <c r="LS268">
        <v>4.628890662E-2</v>
      </c>
      <c r="LT268">
        <v>0</v>
      </c>
    </row>
    <row r="269" spans="1:332" ht="15" customHeight="1">
      <c r="A269" t="str">
        <v>CDM AMS II G</v>
      </c>
      <c r="B269" t="str">
        <v>AMS-II.G. Version 10</v>
      </c>
      <c r="C269">
        <v>10477</v>
      </c>
      <c r="D269" t="str">
        <v>PoA 10477-CPA1</v>
      </c>
      <c r="E269" t="str">
        <v>MR1: 23/07/2019 – 31/08/2019</v>
      </c>
      <c r="F269" t="str">
        <v>domestic 3G</v>
      </c>
      <c r="G269">
        <v>3663</v>
      </c>
      <c r="H269" t="str">
        <v>firewood</v>
      </c>
      <c r="I269">
        <v>3663</v>
      </c>
      <c r="J269">
        <v>3.0525000000000001E-3</v>
      </c>
      <c r="K269">
        <v>0</v>
      </c>
      <c r="L269" t="str">
        <v>cdm_imp_firewood</v>
      </c>
      <c r="M269">
        <v>1</v>
      </c>
      <c r="N269" t="str">
        <v>Asia</v>
      </c>
      <c r="O269" t="str">
        <v>Viet Nam</v>
      </c>
      <c r="P269" t="str">
        <v xml:space="preserve"> districts of Tan Lac, Luong Son, Lac Son and Kim Boi within Hoa Binh Province</v>
      </c>
      <c r="Q269">
        <v>3.4</v>
      </c>
      <c r="R269">
        <v>0.82679999999999998</v>
      </c>
      <c r="S269">
        <v>0</v>
      </c>
      <c r="T269">
        <v>0.153</v>
      </c>
      <c r="U269">
        <v>30000</v>
      </c>
      <c r="V269">
        <v>0</v>
      </c>
      <c r="W269">
        <v>40</v>
      </c>
      <c r="X269">
        <v>0</v>
      </c>
      <c r="Y269">
        <v>1200000</v>
      </c>
      <c r="Z269">
        <v>1</v>
      </c>
      <c r="AA269">
        <v>0</v>
      </c>
      <c r="AB269">
        <v>0</v>
      </c>
      <c r="AC269">
        <v>0</v>
      </c>
      <c r="AD269">
        <v>0</v>
      </c>
      <c r="AE269">
        <v>0</v>
      </c>
      <c r="AF269">
        <v>0</v>
      </c>
      <c r="AG269">
        <v>0</v>
      </c>
      <c r="AH269">
        <v>0</v>
      </c>
      <c r="AI269">
        <v>0</v>
      </c>
      <c r="AJ269">
        <v>0</v>
      </c>
      <c r="AK269">
        <v>0</v>
      </c>
      <c r="AL269">
        <v>0</v>
      </c>
      <c r="AM269">
        <v>0</v>
      </c>
      <c r="AN269">
        <v>5.9150684931506845</v>
      </c>
      <c r="AO269">
        <v>0</v>
      </c>
      <c r="AP269">
        <v>0</v>
      </c>
      <c r="AQ269">
        <v>0</v>
      </c>
      <c r="AR269">
        <v>0</v>
      </c>
      <c r="AS269">
        <v>0</v>
      </c>
      <c r="AT269">
        <v>0</v>
      </c>
      <c r="AU269">
        <v>0</v>
      </c>
      <c r="AV269">
        <v>0</v>
      </c>
      <c r="AW269">
        <v>0</v>
      </c>
      <c r="AX269">
        <v>0</v>
      </c>
      <c r="AY269">
        <v>0</v>
      </c>
      <c r="AZ269">
        <v>0</v>
      </c>
      <c r="BA269">
        <v>0</v>
      </c>
      <c r="BB269">
        <v>0</v>
      </c>
      <c r="BC269">
        <v>0</v>
      </c>
      <c r="BD269">
        <v>0.1</v>
      </c>
      <c r="BE269">
        <v>0</v>
      </c>
      <c r="BF269">
        <v>0</v>
      </c>
      <c r="BG269">
        <v>0</v>
      </c>
      <c r="BH269">
        <v>0</v>
      </c>
      <c r="BI269">
        <v>0</v>
      </c>
      <c r="BJ269">
        <v>0</v>
      </c>
      <c r="BK269">
        <v>0</v>
      </c>
      <c r="BL269">
        <v>0</v>
      </c>
      <c r="BM269">
        <v>0</v>
      </c>
      <c r="BN269">
        <v>0</v>
      </c>
      <c r="BO269">
        <v>0</v>
      </c>
      <c r="BP269">
        <v>0</v>
      </c>
      <c r="BQ269">
        <v>0</v>
      </c>
      <c r="BR269">
        <v>1.5599999999999999E-2</v>
      </c>
      <c r="BS269">
        <v>0</v>
      </c>
      <c r="BT269">
        <v>0</v>
      </c>
      <c r="BU269">
        <v>0</v>
      </c>
      <c r="BV269">
        <v>0</v>
      </c>
      <c r="BW269">
        <v>0</v>
      </c>
      <c r="BX269">
        <v>63.7</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1</v>
      </c>
      <c r="FS269">
        <v>0</v>
      </c>
      <c r="FT269">
        <v>0</v>
      </c>
      <c r="FU269">
        <v>0</v>
      </c>
      <c r="FV269">
        <v>0</v>
      </c>
      <c r="FW269">
        <v>0</v>
      </c>
      <c r="FX269">
        <v>0</v>
      </c>
      <c r="FY269">
        <v>2.0037494895496897</v>
      </c>
      <c r="FZ269">
        <v>0</v>
      </c>
      <c r="GA269">
        <v>0</v>
      </c>
      <c r="GB269">
        <v>0</v>
      </c>
      <c r="GC269">
        <v>0</v>
      </c>
      <c r="GD269">
        <v>0</v>
      </c>
      <c r="GE269">
        <v>0</v>
      </c>
      <c r="GF269">
        <v>0</v>
      </c>
      <c r="GG269">
        <v>0</v>
      </c>
      <c r="GH269">
        <v>0</v>
      </c>
      <c r="GI269">
        <v>0</v>
      </c>
      <c r="GJ269">
        <v>0</v>
      </c>
      <c r="GK269">
        <v>0</v>
      </c>
      <c r="GL269">
        <v>0</v>
      </c>
      <c r="GM269">
        <v>0</v>
      </c>
      <c r="GN269">
        <v>0</v>
      </c>
      <c r="GO269">
        <v>0</v>
      </c>
      <c r="GP269">
        <v>0</v>
      </c>
      <c r="GQ269">
        <v>0</v>
      </c>
      <c r="GR269">
        <v>0</v>
      </c>
      <c r="GS269">
        <v>0</v>
      </c>
      <c r="GT269">
        <v>0</v>
      </c>
      <c r="GU269">
        <v>0.29520000000000002</v>
      </c>
      <c r="GV269">
        <v>0</v>
      </c>
      <c r="GW269">
        <v>0</v>
      </c>
      <c r="GX269">
        <v>0</v>
      </c>
      <c r="GY269">
        <v>0</v>
      </c>
      <c r="GZ269">
        <v>0</v>
      </c>
      <c r="HA269">
        <v>0</v>
      </c>
      <c r="HB269">
        <v>0</v>
      </c>
      <c r="HC269">
        <v>0</v>
      </c>
      <c r="HD269">
        <v>0</v>
      </c>
      <c r="HE269">
        <v>0</v>
      </c>
      <c r="HF269">
        <v>0</v>
      </c>
      <c r="HG269">
        <v>0</v>
      </c>
      <c r="HH269">
        <v>0</v>
      </c>
      <c r="HI269">
        <v>1.5599999999999999E-2</v>
      </c>
      <c r="HJ269">
        <v>0</v>
      </c>
      <c r="HK269">
        <v>0</v>
      </c>
      <c r="HL269">
        <v>0</v>
      </c>
      <c r="HM269">
        <v>0</v>
      </c>
      <c r="HN269">
        <v>0</v>
      </c>
      <c r="HO269">
        <v>63.7</v>
      </c>
      <c r="HP269">
        <v>0</v>
      </c>
      <c r="HQ269">
        <v>0</v>
      </c>
      <c r="HR269">
        <v>0</v>
      </c>
      <c r="HS269">
        <v>0</v>
      </c>
      <c r="HT269">
        <v>0</v>
      </c>
      <c r="HU269">
        <v>0</v>
      </c>
      <c r="HV269">
        <v>0</v>
      </c>
      <c r="HW269">
        <v>0</v>
      </c>
      <c r="HX269">
        <v>0</v>
      </c>
      <c r="HY269">
        <v>0</v>
      </c>
      <c r="HZ269">
        <v>0</v>
      </c>
      <c r="IA269">
        <v>0</v>
      </c>
      <c r="IB269">
        <v>0</v>
      </c>
      <c r="IC269">
        <v>0</v>
      </c>
      <c r="ID269">
        <v>0</v>
      </c>
      <c r="IE269">
        <v>0</v>
      </c>
      <c r="IF269">
        <v>0</v>
      </c>
      <c r="IG269">
        <v>0</v>
      </c>
      <c r="IH269">
        <v>0</v>
      </c>
      <c r="II269">
        <v>0</v>
      </c>
      <c r="IJ269">
        <v>0</v>
      </c>
      <c r="IK269">
        <v>0</v>
      </c>
      <c r="IL269">
        <v>0</v>
      </c>
      <c r="IM269">
        <v>0</v>
      </c>
      <c r="IN269">
        <v>0</v>
      </c>
      <c r="IO269">
        <v>0</v>
      </c>
      <c r="IP269">
        <v>0</v>
      </c>
      <c r="IQ269">
        <v>0</v>
      </c>
      <c r="IR269">
        <v>0</v>
      </c>
      <c r="IS269">
        <v>0</v>
      </c>
      <c r="IT269">
        <v>0</v>
      </c>
      <c r="IU269">
        <v>0</v>
      </c>
      <c r="IV269">
        <v>0</v>
      </c>
      <c r="IW269">
        <v>0</v>
      </c>
      <c r="IX269">
        <v>0</v>
      </c>
      <c r="IY269">
        <v>0</v>
      </c>
      <c r="IZ269">
        <v>0</v>
      </c>
      <c r="JA269">
        <v>0</v>
      </c>
      <c r="JB269">
        <v>0</v>
      </c>
      <c r="JC269">
        <v>0</v>
      </c>
      <c r="JD269">
        <v>0</v>
      </c>
      <c r="JE269">
        <v>0</v>
      </c>
      <c r="JF269">
        <v>0</v>
      </c>
      <c r="JG269">
        <v>0</v>
      </c>
      <c r="JH269">
        <v>0</v>
      </c>
      <c r="JI269">
        <v>0</v>
      </c>
      <c r="JJ269">
        <v>0</v>
      </c>
      <c r="JK269">
        <v>0</v>
      </c>
      <c r="JL269">
        <v>0</v>
      </c>
      <c r="JM269">
        <v>0</v>
      </c>
      <c r="JN269">
        <v>0</v>
      </c>
      <c r="JO269">
        <v>0</v>
      </c>
      <c r="JP269">
        <v>0</v>
      </c>
      <c r="JQ269">
        <v>0</v>
      </c>
      <c r="JR269">
        <v>0</v>
      </c>
      <c r="JS269">
        <v>0</v>
      </c>
      <c r="JT269">
        <v>0</v>
      </c>
      <c r="JU269">
        <v>0</v>
      </c>
      <c r="JV269">
        <v>0</v>
      </c>
      <c r="JW269">
        <v>0</v>
      </c>
      <c r="JX269">
        <v>0</v>
      </c>
      <c r="JY269">
        <v>0</v>
      </c>
      <c r="JZ269">
        <v>0</v>
      </c>
      <c r="KA269">
        <v>0</v>
      </c>
      <c r="KB269">
        <v>0</v>
      </c>
      <c r="KC269">
        <v>0</v>
      </c>
      <c r="KD269">
        <v>0</v>
      </c>
      <c r="KE269">
        <v>0</v>
      </c>
      <c r="KF269">
        <v>0</v>
      </c>
      <c r="KG269">
        <v>0</v>
      </c>
      <c r="KH269">
        <v>0</v>
      </c>
      <c r="KI269">
        <v>0</v>
      </c>
      <c r="KJ269">
        <v>0</v>
      </c>
      <c r="KK269">
        <v>0</v>
      </c>
      <c r="KL269">
        <v>0</v>
      </c>
      <c r="KM269">
        <v>0</v>
      </c>
      <c r="KN269">
        <v>0</v>
      </c>
      <c r="KO269">
        <v>0</v>
      </c>
      <c r="KP269">
        <v>0</v>
      </c>
      <c r="KQ269">
        <v>0</v>
      </c>
      <c r="KR269">
        <v>0</v>
      </c>
      <c r="KS269">
        <v>0</v>
      </c>
      <c r="KT269">
        <v>0</v>
      </c>
      <c r="KU269">
        <v>0</v>
      </c>
      <c r="KV269">
        <v>0</v>
      </c>
      <c r="KW269">
        <v>0</v>
      </c>
      <c r="KX269">
        <v>0</v>
      </c>
      <c r="KY269">
        <v>0</v>
      </c>
      <c r="KZ269">
        <v>0</v>
      </c>
      <c r="LA269">
        <v>0</v>
      </c>
      <c r="LB269">
        <v>0</v>
      </c>
      <c r="LC269">
        <v>0</v>
      </c>
      <c r="LD269">
        <v>0</v>
      </c>
      <c r="LE269">
        <v>0</v>
      </c>
      <c r="LF269">
        <v>0</v>
      </c>
      <c r="LG269">
        <v>0</v>
      </c>
      <c r="LH269">
        <v>0</v>
      </c>
      <c r="LI269">
        <v>1</v>
      </c>
      <c r="LJ269">
        <v>1</v>
      </c>
      <c r="LK269">
        <v>0</v>
      </c>
      <c r="LL269">
        <v>0</v>
      </c>
      <c r="LM269">
        <v>1</v>
      </c>
      <c r="LN269">
        <v>0.95</v>
      </c>
      <c r="LO269">
        <v>0</v>
      </c>
      <c r="LP269">
        <v>1</v>
      </c>
      <c r="LQ269">
        <v>0.78</v>
      </c>
      <c r="LR269">
        <v>0</v>
      </c>
      <c r="LS269">
        <v>0</v>
      </c>
      <c r="LT269">
        <v>0</v>
      </c>
    </row>
    <row r="270" spans="1:332" ht="15" customHeight="1">
      <c r="A270" t="str">
        <v>CDM AMS II G</v>
      </c>
      <c r="B270" t="str">
        <v>AMS-II.G. Version 10</v>
      </c>
      <c r="C270">
        <v>10477</v>
      </c>
      <c r="D270" t="str">
        <v>PoA 10477-CPA2</v>
      </c>
      <c r="E270" t="str">
        <v>MR1: 23/07/2019 – 31/08/2019</v>
      </c>
      <c r="F270" t="str">
        <v>domestic 4G Batch 1</v>
      </c>
      <c r="G270">
        <v>1116</v>
      </c>
      <c r="H270" t="str">
        <v>firewood</v>
      </c>
      <c r="I270">
        <v>1116</v>
      </c>
      <c r="J270">
        <v>3.1103678929765887E-3</v>
      </c>
      <c r="K270">
        <v>0</v>
      </c>
      <c r="L270" t="str">
        <v>cdm_imp_firewood</v>
      </c>
      <c r="M270">
        <v>1</v>
      </c>
      <c r="N270" t="str">
        <v>Asia</v>
      </c>
      <c r="O270" t="str">
        <v>Viet Nam</v>
      </c>
      <c r="P270" t="str">
        <v>districts of Da Bac, Mai Chau, Cao Phong, Lac Thuy and Yen Thuy within Hoa Binh Province</v>
      </c>
      <c r="Q270">
        <v>3.4</v>
      </c>
      <c r="R270">
        <v>0.82679999999999998</v>
      </c>
      <c r="S270">
        <v>0</v>
      </c>
      <c r="T270">
        <v>0.153</v>
      </c>
      <c r="U270">
        <v>11960</v>
      </c>
      <c r="V270">
        <v>0</v>
      </c>
      <c r="W270">
        <v>30</v>
      </c>
      <c r="X270">
        <v>0</v>
      </c>
      <c r="Y270">
        <v>358800</v>
      </c>
      <c r="Z270">
        <v>1</v>
      </c>
      <c r="AA270">
        <v>0</v>
      </c>
      <c r="AB270">
        <v>0</v>
      </c>
      <c r="AC270">
        <v>0</v>
      </c>
      <c r="AD270">
        <v>0</v>
      </c>
      <c r="AE270">
        <v>0</v>
      </c>
      <c r="AF270">
        <v>0</v>
      </c>
      <c r="AG270">
        <v>0</v>
      </c>
      <c r="AH270">
        <v>0</v>
      </c>
      <c r="AI270">
        <v>0</v>
      </c>
      <c r="AJ270">
        <v>0</v>
      </c>
      <c r="AK270">
        <v>0</v>
      </c>
      <c r="AL270">
        <v>0</v>
      </c>
      <c r="AM270">
        <v>0</v>
      </c>
      <c r="AN270">
        <v>5.9671232876712326</v>
      </c>
      <c r="AO270">
        <v>0</v>
      </c>
      <c r="AP270">
        <v>0</v>
      </c>
      <c r="AQ270">
        <v>0</v>
      </c>
      <c r="AR270">
        <v>0</v>
      </c>
      <c r="AS270">
        <v>0</v>
      </c>
      <c r="AT270">
        <v>0</v>
      </c>
      <c r="AU270">
        <v>0</v>
      </c>
      <c r="AV270">
        <v>0</v>
      </c>
      <c r="AW270">
        <v>0</v>
      </c>
      <c r="AX270">
        <v>0</v>
      </c>
      <c r="AY270">
        <v>0</v>
      </c>
      <c r="AZ270">
        <v>0</v>
      </c>
      <c r="BA270">
        <v>0</v>
      </c>
      <c r="BB270">
        <v>0</v>
      </c>
      <c r="BC270">
        <v>0</v>
      </c>
      <c r="BD270">
        <v>0.1</v>
      </c>
      <c r="BE270">
        <v>0</v>
      </c>
      <c r="BF270">
        <v>0</v>
      </c>
      <c r="BG270">
        <v>0</v>
      </c>
      <c r="BH270">
        <v>0</v>
      </c>
      <c r="BI270">
        <v>0</v>
      </c>
      <c r="BJ270">
        <v>0</v>
      </c>
      <c r="BK270">
        <v>0</v>
      </c>
      <c r="BL270">
        <v>0</v>
      </c>
      <c r="BM270">
        <v>0</v>
      </c>
      <c r="BN270">
        <v>0</v>
      </c>
      <c r="BO270">
        <v>0</v>
      </c>
      <c r="BP270">
        <v>0</v>
      </c>
      <c r="BQ270">
        <v>0</v>
      </c>
      <c r="BR270">
        <v>1.5599999999999999E-2</v>
      </c>
      <c r="BS270">
        <v>0</v>
      </c>
      <c r="BT270">
        <v>0</v>
      </c>
      <c r="BU270">
        <v>0</v>
      </c>
      <c r="BV270">
        <v>0</v>
      </c>
      <c r="BW270">
        <v>0</v>
      </c>
      <c r="BX270">
        <v>63.7</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0</v>
      </c>
      <c r="FQ270">
        <v>0</v>
      </c>
      <c r="FR270">
        <v>1</v>
      </c>
      <c r="FS270">
        <v>0</v>
      </c>
      <c r="FT270">
        <v>0</v>
      </c>
      <c r="FU270">
        <v>0</v>
      </c>
      <c r="FV270">
        <v>0</v>
      </c>
      <c r="FW270">
        <v>0</v>
      </c>
      <c r="FX270">
        <v>0</v>
      </c>
      <c r="FY270">
        <v>1.9811166293729188</v>
      </c>
      <c r="FZ270">
        <v>0</v>
      </c>
      <c r="GA270">
        <v>0</v>
      </c>
      <c r="GB270">
        <v>0</v>
      </c>
      <c r="GC270">
        <v>0</v>
      </c>
      <c r="GD270">
        <v>0</v>
      </c>
      <c r="GE270">
        <v>0</v>
      </c>
      <c r="GF270">
        <v>0</v>
      </c>
      <c r="GG270">
        <v>0</v>
      </c>
      <c r="GH270">
        <v>0</v>
      </c>
      <c r="GI270">
        <v>0</v>
      </c>
      <c r="GJ270">
        <v>0</v>
      </c>
      <c r="GK270">
        <v>0</v>
      </c>
      <c r="GL270">
        <v>0</v>
      </c>
      <c r="GM270">
        <v>0</v>
      </c>
      <c r="GN270">
        <v>0</v>
      </c>
      <c r="GO270">
        <v>0</v>
      </c>
      <c r="GP270">
        <v>0</v>
      </c>
      <c r="GQ270">
        <v>0</v>
      </c>
      <c r="GR270">
        <v>0</v>
      </c>
      <c r="GS270">
        <v>0</v>
      </c>
      <c r="GT270">
        <v>0</v>
      </c>
      <c r="GU270">
        <v>0.30120000000000002</v>
      </c>
      <c r="GV270">
        <v>0</v>
      </c>
      <c r="GW270">
        <v>0</v>
      </c>
      <c r="GX270">
        <v>0</v>
      </c>
      <c r="GY270">
        <v>0</v>
      </c>
      <c r="GZ270">
        <v>0</v>
      </c>
      <c r="HA270">
        <v>0</v>
      </c>
      <c r="HB270">
        <v>0</v>
      </c>
      <c r="HC270">
        <v>0</v>
      </c>
      <c r="HD270">
        <v>0</v>
      </c>
      <c r="HE270">
        <v>0</v>
      </c>
      <c r="HF270">
        <v>0</v>
      </c>
      <c r="HG270">
        <v>0</v>
      </c>
      <c r="HH270">
        <v>0</v>
      </c>
      <c r="HI270">
        <v>1.5599999999999999E-2</v>
      </c>
      <c r="HJ270">
        <v>0</v>
      </c>
      <c r="HK270">
        <v>0</v>
      </c>
      <c r="HL270">
        <v>0</v>
      </c>
      <c r="HM270">
        <v>0</v>
      </c>
      <c r="HN270">
        <v>0</v>
      </c>
      <c r="HO270">
        <v>63.7</v>
      </c>
      <c r="HP270">
        <v>0</v>
      </c>
      <c r="HQ270">
        <v>0</v>
      </c>
      <c r="HR270">
        <v>0</v>
      </c>
      <c r="HS270">
        <v>0</v>
      </c>
      <c r="HT270">
        <v>0</v>
      </c>
      <c r="HU270">
        <v>0</v>
      </c>
      <c r="HV270">
        <v>0</v>
      </c>
      <c r="HW270">
        <v>0</v>
      </c>
      <c r="HX270">
        <v>0</v>
      </c>
      <c r="HY270">
        <v>0</v>
      </c>
      <c r="HZ270">
        <v>0</v>
      </c>
      <c r="IA270">
        <v>0</v>
      </c>
      <c r="IB270">
        <v>0</v>
      </c>
      <c r="IC270">
        <v>0</v>
      </c>
      <c r="ID270">
        <v>0</v>
      </c>
      <c r="IE270">
        <v>0</v>
      </c>
      <c r="IF270">
        <v>0</v>
      </c>
      <c r="IG270">
        <v>0</v>
      </c>
      <c r="IH270">
        <v>0</v>
      </c>
      <c r="II270">
        <v>0</v>
      </c>
      <c r="IJ270">
        <v>0</v>
      </c>
      <c r="IK270">
        <v>0</v>
      </c>
      <c r="IL270">
        <v>0</v>
      </c>
      <c r="IM270">
        <v>0</v>
      </c>
      <c r="IN270">
        <v>0</v>
      </c>
      <c r="IO270">
        <v>0</v>
      </c>
      <c r="IP270">
        <v>0</v>
      </c>
      <c r="IQ270">
        <v>0</v>
      </c>
      <c r="IR270">
        <v>0</v>
      </c>
      <c r="IS270">
        <v>0</v>
      </c>
      <c r="IT270">
        <v>0</v>
      </c>
      <c r="IU270">
        <v>0</v>
      </c>
      <c r="IV270">
        <v>0</v>
      </c>
      <c r="IW270">
        <v>0</v>
      </c>
      <c r="IX270">
        <v>0</v>
      </c>
      <c r="IY270">
        <v>0</v>
      </c>
      <c r="IZ270">
        <v>0</v>
      </c>
      <c r="JA270">
        <v>0</v>
      </c>
      <c r="JB270">
        <v>0</v>
      </c>
      <c r="JC270">
        <v>0</v>
      </c>
      <c r="JD270">
        <v>0</v>
      </c>
      <c r="JE270">
        <v>0</v>
      </c>
      <c r="JF270">
        <v>0</v>
      </c>
      <c r="JG270">
        <v>0</v>
      </c>
      <c r="JH270">
        <v>0</v>
      </c>
      <c r="JI270">
        <v>0</v>
      </c>
      <c r="JJ270">
        <v>0</v>
      </c>
      <c r="JK270">
        <v>0</v>
      </c>
      <c r="JL270">
        <v>0</v>
      </c>
      <c r="JM270">
        <v>0</v>
      </c>
      <c r="JN270">
        <v>0</v>
      </c>
      <c r="JO270">
        <v>0</v>
      </c>
      <c r="JP270">
        <v>0</v>
      </c>
      <c r="JQ270">
        <v>0</v>
      </c>
      <c r="JR270">
        <v>0</v>
      </c>
      <c r="JS270">
        <v>0</v>
      </c>
      <c r="JT270">
        <v>0</v>
      </c>
      <c r="JU270">
        <v>0</v>
      </c>
      <c r="JV270">
        <v>0</v>
      </c>
      <c r="JW270">
        <v>0</v>
      </c>
      <c r="JX270">
        <v>0</v>
      </c>
      <c r="JY270">
        <v>0</v>
      </c>
      <c r="JZ270">
        <v>0</v>
      </c>
      <c r="KA270">
        <v>0</v>
      </c>
      <c r="KB270">
        <v>0</v>
      </c>
      <c r="KC270">
        <v>0</v>
      </c>
      <c r="KD270">
        <v>0</v>
      </c>
      <c r="KE270">
        <v>0</v>
      </c>
      <c r="KF270">
        <v>0</v>
      </c>
      <c r="KG270">
        <v>0</v>
      </c>
      <c r="KH270">
        <v>0</v>
      </c>
      <c r="KI270">
        <v>0</v>
      </c>
      <c r="KJ270">
        <v>0</v>
      </c>
      <c r="KK270">
        <v>0</v>
      </c>
      <c r="KL270">
        <v>0</v>
      </c>
      <c r="KM270">
        <v>0</v>
      </c>
      <c r="KN270">
        <v>0</v>
      </c>
      <c r="KO270">
        <v>0</v>
      </c>
      <c r="KP270">
        <v>0</v>
      </c>
      <c r="KQ270">
        <v>0</v>
      </c>
      <c r="KR270">
        <v>0</v>
      </c>
      <c r="KS270">
        <v>0</v>
      </c>
      <c r="KT270">
        <v>0</v>
      </c>
      <c r="KU270">
        <v>0</v>
      </c>
      <c r="KV270">
        <v>0</v>
      </c>
      <c r="KW270">
        <v>0</v>
      </c>
      <c r="KX270">
        <v>0</v>
      </c>
      <c r="KY270">
        <v>0</v>
      </c>
      <c r="KZ270">
        <v>0</v>
      </c>
      <c r="LA270">
        <v>0</v>
      </c>
      <c r="LB270">
        <v>0</v>
      </c>
      <c r="LC270">
        <v>0</v>
      </c>
      <c r="LD270">
        <v>0</v>
      </c>
      <c r="LE270">
        <v>0</v>
      </c>
      <c r="LF270">
        <v>0</v>
      </c>
      <c r="LG270">
        <v>0</v>
      </c>
      <c r="LH270">
        <v>0</v>
      </c>
      <c r="LI270">
        <v>1</v>
      </c>
      <c r="LJ270">
        <v>1</v>
      </c>
      <c r="LK270">
        <v>0</v>
      </c>
      <c r="LL270">
        <v>0</v>
      </c>
      <c r="LM270">
        <v>1</v>
      </c>
      <c r="LN270">
        <v>0.95</v>
      </c>
      <c r="LO270">
        <v>0</v>
      </c>
      <c r="LP270">
        <v>1</v>
      </c>
      <c r="LQ270">
        <v>0.78</v>
      </c>
      <c r="LR270">
        <v>0</v>
      </c>
      <c r="LS270">
        <v>0</v>
      </c>
      <c r="LT270">
        <v>0</v>
      </c>
    </row>
    <row r="271" spans="1:332" ht="15" customHeight="1">
      <c r="A271" t="str">
        <v>CDM AMS II G</v>
      </c>
      <c r="B271" t="str">
        <v>AMS-II.G. Version 10</v>
      </c>
      <c r="C271">
        <v>10477</v>
      </c>
      <c r="D271" t="str">
        <v>PoA 10477-CPA2</v>
      </c>
      <c r="E271" t="str">
        <v>MR1: 23/07/2019 – 31/08/2019#</v>
      </c>
      <c r="F271" t="str">
        <v>domestic 4G Batch 2</v>
      </c>
      <c r="G271">
        <v>90</v>
      </c>
      <c r="H271" t="str">
        <v>firewood</v>
      </c>
      <c r="I271">
        <v>90</v>
      </c>
      <c r="J271">
        <v>3.0905532090244152E-3</v>
      </c>
      <c r="K271">
        <v>0</v>
      </c>
      <c r="L271" t="str">
        <v>cdm_imp_firewood</v>
      </c>
      <c r="M271">
        <v>1</v>
      </c>
      <c r="N271" t="str">
        <v>Asia</v>
      </c>
      <c r="O271" t="str">
        <v>Viet Nam</v>
      </c>
      <c r="P271" t="str">
        <v>districts of Da Bac, Mai Chau, Cao Phong, Lac Thuy and Yen Thuy within Hoa Binh Province</v>
      </c>
      <c r="Q271">
        <v>3.4</v>
      </c>
      <c r="R271">
        <v>0.82679999999999998</v>
      </c>
      <c r="S271">
        <v>0</v>
      </c>
      <c r="T271">
        <v>0.153</v>
      </c>
      <c r="U271">
        <v>1713</v>
      </c>
      <c r="V271">
        <v>0</v>
      </c>
      <c r="W271">
        <v>17</v>
      </c>
      <c r="X271">
        <v>0</v>
      </c>
      <c r="Y271">
        <v>29121</v>
      </c>
      <c r="Z271">
        <v>1</v>
      </c>
      <c r="AA271">
        <v>0</v>
      </c>
      <c r="AB271">
        <v>0</v>
      </c>
      <c r="AC271">
        <v>0</v>
      </c>
      <c r="AD271">
        <v>0</v>
      </c>
      <c r="AE271">
        <v>0</v>
      </c>
      <c r="AF271">
        <v>0</v>
      </c>
      <c r="AG271">
        <v>0</v>
      </c>
      <c r="AH271">
        <v>0</v>
      </c>
      <c r="AI271">
        <v>0</v>
      </c>
      <c r="AJ271">
        <v>0</v>
      </c>
      <c r="AK271">
        <v>0</v>
      </c>
      <c r="AL271">
        <v>0</v>
      </c>
      <c r="AM271">
        <v>0</v>
      </c>
      <c r="AN271">
        <v>5.9671232876712326</v>
      </c>
      <c r="AO271">
        <v>0</v>
      </c>
      <c r="AP271">
        <v>0</v>
      </c>
      <c r="AQ271">
        <v>0</v>
      </c>
      <c r="AR271">
        <v>0</v>
      </c>
      <c r="AS271">
        <v>0</v>
      </c>
      <c r="AT271">
        <v>0</v>
      </c>
      <c r="AU271">
        <v>0</v>
      </c>
      <c r="AV271">
        <v>0</v>
      </c>
      <c r="AW271">
        <v>0</v>
      </c>
      <c r="AX271">
        <v>0</v>
      </c>
      <c r="AY271">
        <v>0</v>
      </c>
      <c r="AZ271">
        <v>0</v>
      </c>
      <c r="BA271">
        <v>0</v>
      </c>
      <c r="BB271">
        <v>0</v>
      </c>
      <c r="BC271">
        <v>0</v>
      </c>
      <c r="BD271">
        <v>0.1</v>
      </c>
      <c r="BE271">
        <v>0</v>
      </c>
      <c r="BF271">
        <v>0</v>
      </c>
      <c r="BG271">
        <v>0</v>
      </c>
      <c r="BH271">
        <v>0</v>
      </c>
      <c r="BI271">
        <v>0</v>
      </c>
      <c r="BJ271">
        <v>0</v>
      </c>
      <c r="BK271">
        <v>0</v>
      </c>
      <c r="BL271">
        <v>0</v>
      </c>
      <c r="BM271">
        <v>0</v>
      </c>
      <c r="BN271">
        <v>0</v>
      </c>
      <c r="BO271">
        <v>0</v>
      </c>
      <c r="BP271">
        <v>0</v>
      </c>
      <c r="BQ271">
        <v>0</v>
      </c>
      <c r="BR271">
        <v>1.5599999999999999E-2</v>
      </c>
      <c r="BS271">
        <v>0</v>
      </c>
      <c r="BT271">
        <v>0</v>
      </c>
      <c r="BU271">
        <v>0</v>
      </c>
      <c r="BV271">
        <v>0</v>
      </c>
      <c r="BW271">
        <v>0</v>
      </c>
      <c r="BX271">
        <v>63.7</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0</v>
      </c>
      <c r="FQ271">
        <v>0</v>
      </c>
      <c r="FR271">
        <v>1</v>
      </c>
      <c r="FS271">
        <v>0</v>
      </c>
      <c r="FT271">
        <v>0</v>
      </c>
      <c r="FU271">
        <v>0</v>
      </c>
      <c r="FV271">
        <v>0</v>
      </c>
      <c r="FW271">
        <v>0</v>
      </c>
      <c r="FX271">
        <v>0</v>
      </c>
      <c r="FY271">
        <v>1.9811166293729188</v>
      </c>
      <c r="FZ271">
        <v>0</v>
      </c>
      <c r="GA271">
        <v>0</v>
      </c>
      <c r="GB271">
        <v>0</v>
      </c>
      <c r="GC271">
        <v>0</v>
      </c>
      <c r="GD271">
        <v>0</v>
      </c>
      <c r="GE271">
        <v>0</v>
      </c>
      <c r="GF271">
        <v>0</v>
      </c>
      <c r="GG271">
        <v>0</v>
      </c>
      <c r="GH271">
        <v>0</v>
      </c>
      <c r="GI271">
        <v>0</v>
      </c>
      <c r="GJ271">
        <v>0</v>
      </c>
      <c r="GK271">
        <v>0</v>
      </c>
      <c r="GL271">
        <v>0</v>
      </c>
      <c r="GM271">
        <v>0</v>
      </c>
      <c r="GN271">
        <v>0</v>
      </c>
      <c r="GO271">
        <v>0</v>
      </c>
      <c r="GP271">
        <v>0</v>
      </c>
      <c r="GQ271">
        <v>0</v>
      </c>
      <c r="GR271">
        <v>0</v>
      </c>
      <c r="GS271">
        <v>0</v>
      </c>
      <c r="GT271">
        <v>0</v>
      </c>
      <c r="GU271">
        <v>0.30120000000000002</v>
      </c>
      <c r="GV271">
        <v>0</v>
      </c>
      <c r="GW271">
        <v>0</v>
      </c>
      <c r="GX271">
        <v>0</v>
      </c>
      <c r="GY271">
        <v>0</v>
      </c>
      <c r="GZ271">
        <v>0</v>
      </c>
      <c r="HA271">
        <v>0</v>
      </c>
      <c r="HB271">
        <v>0</v>
      </c>
      <c r="HC271">
        <v>0</v>
      </c>
      <c r="HD271">
        <v>0</v>
      </c>
      <c r="HE271">
        <v>0</v>
      </c>
      <c r="HF271">
        <v>0</v>
      </c>
      <c r="HG271">
        <v>0</v>
      </c>
      <c r="HH271">
        <v>0</v>
      </c>
      <c r="HI271">
        <v>1.5599999999999999E-2</v>
      </c>
      <c r="HJ271">
        <v>0</v>
      </c>
      <c r="HK271">
        <v>0</v>
      </c>
      <c r="HL271">
        <v>0</v>
      </c>
      <c r="HM271">
        <v>0</v>
      </c>
      <c r="HN271">
        <v>0</v>
      </c>
      <c r="HO271">
        <v>63.7</v>
      </c>
      <c r="HP271">
        <v>0</v>
      </c>
      <c r="HQ271">
        <v>0</v>
      </c>
      <c r="HR271">
        <v>0</v>
      </c>
      <c r="HS271">
        <v>0</v>
      </c>
      <c r="HT271">
        <v>0</v>
      </c>
      <c r="HU271">
        <v>0</v>
      </c>
      <c r="HV271">
        <v>0</v>
      </c>
      <c r="HW271">
        <v>0</v>
      </c>
      <c r="HX271">
        <v>0</v>
      </c>
      <c r="HY271">
        <v>0</v>
      </c>
      <c r="HZ271">
        <v>0</v>
      </c>
      <c r="IA271">
        <v>0</v>
      </c>
      <c r="IB271">
        <v>0</v>
      </c>
      <c r="IC271">
        <v>0</v>
      </c>
      <c r="ID271">
        <v>0</v>
      </c>
      <c r="IE271">
        <v>0</v>
      </c>
      <c r="IF271">
        <v>0</v>
      </c>
      <c r="IG271">
        <v>0</v>
      </c>
      <c r="IH271">
        <v>0</v>
      </c>
      <c r="II271">
        <v>0</v>
      </c>
      <c r="IJ271">
        <v>0</v>
      </c>
      <c r="IK271">
        <v>0</v>
      </c>
      <c r="IL271">
        <v>0</v>
      </c>
      <c r="IM271">
        <v>0</v>
      </c>
      <c r="IN271">
        <v>0</v>
      </c>
      <c r="IO271">
        <v>0</v>
      </c>
      <c r="IP271">
        <v>0</v>
      </c>
      <c r="IQ271">
        <v>0</v>
      </c>
      <c r="IR271">
        <v>0</v>
      </c>
      <c r="IS271">
        <v>0</v>
      </c>
      <c r="IT271">
        <v>0</v>
      </c>
      <c r="IU271">
        <v>0</v>
      </c>
      <c r="IV271">
        <v>0</v>
      </c>
      <c r="IW271">
        <v>0</v>
      </c>
      <c r="IX271">
        <v>0</v>
      </c>
      <c r="IY271">
        <v>0</v>
      </c>
      <c r="IZ271">
        <v>0</v>
      </c>
      <c r="JA271">
        <v>0</v>
      </c>
      <c r="JB271">
        <v>0</v>
      </c>
      <c r="JC271">
        <v>0</v>
      </c>
      <c r="JD271">
        <v>0</v>
      </c>
      <c r="JE271">
        <v>0</v>
      </c>
      <c r="JF271">
        <v>0</v>
      </c>
      <c r="JG271">
        <v>0</v>
      </c>
      <c r="JH271">
        <v>0</v>
      </c>
      <c r="JI271">
        <v>0</v>
      </c>
      <c r="JJ271">
        <v>0</v>
      </c>
      <c r="JK271">
        <v>0</v>
      </c>
      <c r="JL271">
        <v>0</v>
      </c>
      <c r="JM271">
        <v>0</v>
      </c>
      <c r="JN271">
        <v>0</v>
      </c>
      <c r="JO271">
        <v>0</v>
      </c>
      <c r="JP271">
        <v>0</v>
      </c>
      <c r="JQ271">
        <v>0</v>
      </c>
      <c r="JR271">
        <v>0</v>
      </c>
      <c r="JS271">
        <v>0</v>
      </c>
      <c r="JT271">
        <v>0</v>
      </c>
      <c r="JU271">
        <v>0</v>
      </c>
      <c r="JV271">
        <v>0</v>
      </c>
      <c r="JW271">
        <v>0</v>
      </c>
      <c r="JX271">
        <v>0</v>
      </c>
      <c r="JY271">
        <v>0</v>
      </c>
      <c r="JZ271">
        <v>0</v>
      </c>
      <c r="KA271">
        <v>0</v>
      </c>
      <c r="KB271">
        <v>0</v>
      </c>
      <c r="KC271">
        <v>0</v>
      </c>
      <c r="KD271">
        <v>0</v>
      </c>
      <c r="KE271">
        <v>0</v>
      </c>
      <c r="KF271">
        <v>0</v>
      </c>
      <c r="KG271">
        <v>0</v>
      </c>
      <c r="KH271">
        <v>0</v>
      </c>
      <c r="KI271">
        <v>0</v>
      </c>
      <c r="KJ271">
        <v>0</v>
      </c>
      <c r="KK271">
        <v>0</v>
      </c>
      <c r="KL271">
        <v>0</v>
      </c>
      <c r="KM271">
        <v>0</v>
      </c>
      <c r="KN271">
        <v>0</v>
      </c>
      <c r="KO271">
        <v>0</v>
      </c>
      <c r="KP271">
        <v>0</v>
      </c>
      <c r="KQ271">
        <v>0</v>
      </c>
      <c r="KR271">
        <v>0</v>
      </c>
      <c r="KS271">
        <v>0</v>
      </c>
      <c r="KT271">
        <v>0</v>
      </c>
      <c r="KU271">
        <v>0</v>
      </c>
      <c r="KV271">
        <v>0</v>
      </c>
      <c r="KW271">
        <v>0</v>
      </c>
      <c r="KX271">
        <v>0</v>
      </c>
      <c r="KY271">
        <v>0</v>
      </c>
      <c r="KZ271">
        <v>0</v>
      </c>
      <c r="LA271">
        <v>0</v>
      </c>
      <c r="LB271">
        <v>0</v>
      </c>
      <c r="LC271">
        <v>0</v>
      </c>
      <c r="LD271">
        <v>0</v>
      </c>
      <c r="LE271">
        <v>0</v>
      </c>
      <c r="LF271">
        <v>0</v>
      </c>
      <c r="LG271">
        <v>0</v>
      </c>
      <c r="LH271">
        <v>0</v>
      </c>
      <c r="LI271">
        <v>1</v>
      </c>
      <c r="LJ271">
        <v>1</v>
      </c>
      <c r="LK271">
        <v>0</v>
      </c>
      <c r="LL271">
        <v>0</v>
      </c>
      <c r="LM271">
        <v>1</v>
      </c>
      <c r="LN271">
        <v>0.95</v>
      </c>
      <c r="LO271">
        <v>0</v>
      </c>
      <c r="LP271">
        <v>1</v>
      </c>
      <c r="LQ271">
        <v>0.78</v>
      </c>
      <c r="LR271">
        <v>0</v>
      </c>
      <c r="LS271">
        <v>0</v>
      </c>
      <c r="LT271">
        <v>0</v>
      </c>
    </row>
    <row r="272" spans="1:332" ht="15" customHeight="1">
      <c r="A272" t="str">
        <v>CDM AMS II G</v>
      </c>
      <c r="B272" t="str">
        <v>AMS-II.G. Version 10</v>
      </c>
      <c r="C272">
        <v>10477</v>
      </c>
      <c r="D272" t="str">
        <v>PoA 10477-CPA3</v>
      </c>
      <c r="E272" t="str">
        <v>MR1: 23/07/2019 – 31/08/2019</v>
      </c>
      <c r="F272" t="str">
        <v>domestic 4G Batch 1</v>
      </c>
      <c r="G272">
        <v>1643</v>
      </c>
      <c r="H272" t="str">
        <v>firewood</v>
      </c>
      <c r="I272">
        <v>1643</v>
      </c>
      <c r="J272">
        <v>3.3764899222489381E-3</v>
      </c>
      <c r="K272">
        <v>0</v>
      </c>
      <c r="L272" t="str">
        <v>cdm_imp_firewood</v>
      </c>
      <c r="M272">
        <v>1</v>
      </c>
      <c r="N272" t="str">
        <v>Asia</v>
      </c>
      <c r="O272" t="str">
        <v>Viet Nam</v>
      </c>
      <c r="P272" t="str">
        <v>districts of Yen Lap, Tam Nong, Thanh Son, Thanh Thuy and Tan Son within Phu Tho Province</v>
      </c>
      <c r="Q272">
        <v>3.4</v>
      </c>
      <c r="R272">
        <v>0.83530000000000004</v>
      </c>
      <c r="S272">
        <v>0</v>
      </c>
      <c r="T272">
        <v>0.17699999999999999</v>
      </c>
      <c r="U272">
        <v>16220</v>
      </c>
      <c r="V272">
        <v>0</v>
      </c>
      <c r="W272">
        <v>30.000000069999999</v>
      </c>
      <c r="X272">
        <v>0</v>
      </c>
      <c r="Y272">
        <v>486600.00113539997</v>
      </c>
      <c r="Z272">
        <v>1</v>
      </c>
      <c r="AA272">
        <v>0</v>
      </c>
      <c r="AB272">
        <v>0</v>
      </c>
      <c r="AC272">
        <v>0</v>
      </c>
      <c r="AD272">
        <v>0</v>
      </c>
      <c r="AE272">
        <v>0</v>
      </c>
      <c r="AF272">
        <v>0</v>
      </c>
      <c r="AG272">
        <v>0</v>
      </c>
      <c r="AH272">
        <v>0</v>
      </c>
      <c r="AI272">
        <v>0</v>
      </c>
      <c r="AJ272">
        <v>0</v>
      </c>
      <c r="AK272">
        <v>0</v>
      </c>
      <c r="AL272">
        <v>0</v>
      </c>
      <c r="AM272">
        <v>0</v>
      </c>
      <c r="AN272">
        <v>6.4109589041095889</v>
      </c>
      <c r="AO272">
        <v>0</v>
      </c>
      <c r="AP272">
        <v>0</v>
      </c>
      <c r="AQ272">
        <v>0</v>
      </c>
      <c r="AR272">
        <v>0</v>
      </c>
      <c r="AS272">
        <v>0</v>
      </c>
      <c r="AT272">
        <v>0</v>
      </c>
      <c r="AU272">
        <v>0</v>
      </c>
      <c r="AV272">
        <v>0</v>
      </c>
      <c r="AW272">
        <v>0</v>
      </c>
      <c r="AX272">
        <v>0</v>
      </c>
      <c r="AY272">
        <v>0</v>
      </c>
      <c r="AZ272">
        <v>0</v>
      </c>
      <c r="BA272">
        <v>0</v>
      </c>
      <c r="BB272">
        <v>0</v>
      </c>
      <c r="BC272">
        <v>0</v>
      </c>
      <c r="BD272">
        <v>0.1</v>
      </c>
      <c r="BE272">
        <v>0</v>
      </c>
      <c r="BF272">
        <v>0</v>
      </c>
      <c r="BG272">
        <v>0</v>
      </c>
      <c r="BH272">
        <v>0</v>
      </c>
      <c r="BI272">
        <v>0</v>
      </c>
      <c r="BJ272">
        <v>0</v>
      </c>
      <c r="BK272">
        <v>0</v>
      </c>
      <c r="BL272">
        <v>0</v>
      </c>
      <c r="BM272">
        <v>0</v>
      </c>
      <c r="BN272">
        <v>0</v>
      </c>
      <c r="BO272">
        <v>0</v>
      </c>
      <c r="BP272">
        <v>0</v>
      </c>
      <c r="BQ272">
        <v>0</v>
      </c>
      <c r="BR272">
        <v>1.5599999999999999E-2</v>
      </c>
      <c r="BS272">
        <v>0</v>
      </c>
      <c r="BT272">
        <v>0</v>
      </c>
      <c r="BU272">
        <v>0</v>
      </c>
      <c r="BV272">
        <v>0</v>
      </c>
      <c r="BW272">
        <v>0</v>
      </c>
      <c r="BX272">
        <v>63.7</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0</v>
      </c>
      <c r="FE272">
        <v>0</v>
      </c>
      <c r="FF272">
        <v>0</v>
      </c>
      <c r="FG272">
        <v>0</v>
      </c>
      <c r="FH272">
        <v>0</v>
      </c>
      <c r="FI272">
        <v>0</v>
      </c>
      <c r="FJ272">
        <v>0</v>
      </c>
      <c r="FK272">
        <v>0</v>
      </c>
      <c r="FL272">
        <v>0</v>
      </c>
      <c r="FM272">
        <v>0</v>
      </c>
      <c r="FN272">
        <v>0</v>
      </c>
      <c r="FO272">
        <v>0</v>
      </c>
      <c r="FP272">
        <v>0</v>
      </c>
      <c r="FQ272">
        <v>0</v>
      </c>
      <c r="FR272">
        <v>1</v>
      </c>
      <c r="FS272">
        <v>0</v>
      </c>
      <c r="FT272">
        <v>0</v>
      </c>
      <c r="FU272">
        <v>0</v>
      </c>
      <c r="FV272">
        <v>0</v>
      </c>
      <c r="FW272">
        <v>0</v>
      </c>
      <c r="FX272">
        <v>0</v>
      </c>
      <c r="FY272">
        <v>2.1284724117229707</v>
      </c>
      <c r="FZ272">
        <v>0</v>
      </c>
      <c r="GA272">
        <v>0</v>
      </c>
      <c r="GB272">
        <v>0</v>
      </c>
      <c r="GC272">
        <v>0</v>
      </c>
      <c r="GD272">
        <v>0</v>
      </c>
      <c r="GE272">
        <v>0</v>
      </c>
      <c r="GF272">
        <v>0</v>
      </c>
      <c r="GG272">
        <v>0</v>
      </c>
      <c r="GH272">
        <v>0</v>
      </c>
      <c r="GI272">
        <v>0</v>
      </c>
      <c r="GJ272">
        <v>0</v>
      </c>
      <c r="GK272">
        <v>0</v>
      </c>
      <c r="GL272">
        <v>0</v>
      </c>
      <c r="GM272">
        <v>0</v>
      </c>
      <c r="GN272">
        <v>0</v>
      </c>
      <c r="GO272">
        <v>0</v>
      </c>
      <c r="GP272">
        <v>0</v>
      </c>
      <c r="GQ272">
        <v>0</v>
      </c>
      <c r="GR272">
        <v>0</v>
      </c>
      <c r="GS272">
        <v>0</v>
      </c>
      <c r="GT272">
        <v>0</v>
      </c>
      <c r="GU272">
        <v>0.30120000000000002</v>
      </c>
      <c r="GV272">
        <v>0</v>
      </c>
      <c r="GW272">
        <v>0</v>
      </c>
      <c r="GX272">
        <v>0</v>
      </c>
      <c r="GY272">
        <v>0</v>
      </c>
      <c r="GZ272">
        <v>0</v>
      </c>
      <c r="HA272">
        <v>0</v>
      </c>
      <c r="HB272">
        <v>0</v>
      </c>
      <c r="HC272">
        <v>0</v>
      </c>
      <c r="HD272">
        <v>0</v>
      </c>
      <c r="HE272">
        <v>0</v>
      </c>
      <c r="HF272">
        <v>0</v>
      </c>
      <c r="HG272">
        <v>0</v>
      </c>
      <c r="HH272">
        <v>0</v>
      </c>
      <c r="HI272">
        <v>1.5599999999999999E-2</v>
      </c>
      <c r="HJ272">
        <v>0</v>
      </c>
      <c r="HK272">
        <v>0</v>
      </c>
      <c r="HL272">
        <v>0</v>
      </c>
      <c r="HM272">
        <v>0</v>
      </c>
      <c r="HN272">
        <v>0</v>
      </c>
      <c r="HO272">
        <v>63.7</v>
      </c>
      <c r="HP272">
        <v>0</v>
      </c>
      <c r="HQ272">
        <v>0</v>
      </c>
      <c r="HR272">
        <v>0</v>
      </c>
      <c r="HS272">
        <v>0</v>
      </c>
      <c r="HT272">
        <v>0</v>
      </c>
      <c r="HU272">
        <v>0</v>
      </c>
      <c r="HV272">
        <v>0</v>
      </c>
      <c r="HW272">
        <v>0</v>
      </c>
      <c r="HX272">
        <v>0</v>
      </c>
      <c r="HY272">
        <v>0</v>
      </c>
      <c r="HZ272">
        <v>0</v>
      </c>
      <c r="IA272">
        <v>0</v>
      </c>
      <c r="IB272">
        <v>0</v>
      </c>
      <c r="IC272">
        <v>0</v>
      </c>
      <c r="ID272">
        <v>0</v>
      </c>
      <c r="IE272">
        <v>0</v>
      </c>
      <c r="IF272">
        <v>0</v>
      </c>
      <c r="IG272">
        <v>0</v>
      </c>
      <c r="IH272">
        <v>0</v>
      </c>
      <c r="II272">
        <v>0</v>
      </c>
      <c r="IJ272">
        <v>0</v>
      </c>
      <c r="IK272">
        <v>0</v>
      </c>
      <c r="IL272">
        <v>0</v>
      </c>
      <c r="IM272">
        <v>0</v>
      </c>
      <c r="IN272">
        <v>0</v>
      </c>
      <c r="IO272">
        <v>0</v>
      </c>
      <c r="IP272">
        <v>0</v>
      </c>
      <c r="IQ272">
        <v>0</v>
      </c>
      <c r="IR272">
        <v>0</v>
      </c>
      <c r="IS272">
        <v>0</v>
      </c>
      <c r="IT272">
        <v>0</v>
      </c>
      <c r="IU272">
        <v>0</v>
      </c>
      <c r="IV272">
        <v>0</v>
      </c>
      <c r="IW272">
        <v>0</v>
      </c>
      <c r="IX272">
        <v>0</v>
      </c>
      <c r="IY272">
        <v>0</v>
      </c>
      <c r="IZ272">
        <v>0</v>
      </c>
      <c r="JA272">
        <v>0</v>
      </c>
      <c r="JB272">
        <v>0</v>
      </c>
      <c r="JC272">
        <v>0</v>
      </c>
      <c r="JD272">
        <v>0</v>
      </c>
      <c r="JE272">
        <v>0</v>
      </c>
      <c r="JF272">
        <v>0</v>
      </c>
      <c r="JG272">
        <v>0</v>
      </c>
      <c r="JH272">
        <v>0</v>
      </c>
      <c r="JI272">
        <v>0</v>
      </c>
      <c r="JJ272">
        <v>0</v>
      </c>
      <c r="JK272">
        <v>0</v>
      </c>
      <c r="JL272">
        <v>0</v>
      </c>
      <c r="JM272">
        <v>0</v>
      </c>
      <c r="JN272">
        <v>0</v>
      </c>
      <c r="JO272">
        <v>0</v>
      </c>
      <c r="JP272">
        <v>0</v>
      </c>
      <c r="JQ272">
        <v>0</v>
      </c>
      <c r="JR272">
        <v>0</v>
      </c>
      <c r="JS272">
        <v>0</v>
      </c>
      <c r="JT272">
        <v>0</v>
      </c>
      <c r="JU272">
        <v>0</v>
      </c>
      <c r="JV272">
        <v>0</v>
      </c>
      <c r="JW272">
        <v>0</v>
      </c>
      <c r="JX272">
        <v>0</v>
      </c>
      <c r="JY272">
        <v>0</v>
      </c>
      <c r="JZ272">
        <v>0</v>
      </c>
      <c r="KA272">
        <v>0</v>
      </c>
      <c r="KB272">
        <v>0</v>
      </c>
      <c r="KC272">
        <v>0</v>
      </c>
      <c r="KD272">
        <v>0</v>
      </c>
      <c r="KE272">
        <v>0</v>
      </c>
      <c r="KF272">
        <v>0</v>
      </c>
      <c r="KG272">
        <v>0</v>
      </c>
      <c r="KH272">
        <v>0</v>
      </c>
      <c r="KI272">
        <v>0</v>
      </c>
      <c r="KJ272">
        <v>0</v>
      </c>
      <c r="KK272">
        <v>0</v>
      </c>
      <c r="KL272">
        <v>0</v>
      </c>
      <c r="KM272">
        <v>0</v>
      </c>
      <c r="KN272">
        <v>0</v>
      </c>
      <c r="KO272">
        <v>0</v>
      </c>
      <c r="KP272">
        <v>0</v>
      </c>
      <c r="KQ272">
        <v>0</v>
      </c>
      <c r="KR272">
        <v>0</v>
      </c>
      <c r="KS272">
        <v>0</v>
      </c>
      <c r="KT272">
        <v>0</v>
      </c>
      <c r="KU272">
        <v>0</v>
      </c>
      <c r="KV272">
        <v>0</v>
      </c>
      <c r="KW272">
        <v>0</v>
      </c>
      <c r="KX272">
        <v>0</v>
      </c>
      <c r="KY272">
        <v>0</v>
      </c>
      <c r="KZ272">
        <v>0</v>
      </c>
      <c r="LA272">
        <v>0</v>
      </c>
      <c r="LB272">
        <v>0</v>
      </c>
      <c r="LC272">
        <v>0</v>
      </c>
      <c r="LD272">
        <v>0</v>
      </c>
      <c r="LE272">
        <v>0</v>
      </c>
      <c r="LF272">
        <v>0</v>
      </c>
      <c r="LG272">
        <v>0</v>
      </c>
      <c r="LH272">
        <v>0</v>
      </c>
      <c r="LI272">
        <v>1</v>
      </c>
      <c r="LJ272">
        <v>1</v>
      </c>
      <c r="LK272">
        <v>0</v>
      </c>
      <c r="LL272">
        <v>0</v>
      </c>
      <c r="LM272">
        <v>1</v>
      </c>
      <c r="LN272">
        <v>0.95</v>
      </c>
      <c r="LO272">
        <v>0</v>
      </c>
      <c r="LP272">
        <v>1</v>
      </c>
      <c r="LQ272">
        <v>0.78</v>
      </c>
      <c r="LR272">
        <v>0</v>
      </c>
      <c r="LS272">
        <v>0</v>
      </c>
      <c r="LT272">
        <v>0</v>
      </c>
    </row>
    <row r="273" spans="1:332" ht="15" customHeight="1">
      <c r="A273" t="str">
        <v>CDM AMS II G</v>
      </c>
      <c r="B273" t="str">
        <v>AMS-II.G. Version 10</v>
      </c>
      <c r="C273">
        <v>10477</v>
      </c>
      <c r="D273" t="str">
        <v>PoA 10477-CPA3</v>
      </c>
      <c r="E273" t="str">
        <v>MR1: 23/07/2019 – 31/08/2019</v>
      </c>
      <c r="F273" t="str">
        <v>domestic 4G Batch 2</v>
      </c>
      <c r="G273">
        <v>59</v>
      </c>
      <c r="H273" t="str">
        <v>firewood</v>
      </c>
      <c r="I273">
        <v>59</v>
      </c>
      <c r="J273">
        <v>3.3695031410622502E-3</v>
      </c>
      <c r="K273">
        <v>0</v>
      </c>
      <c r="L273" t="str">
        <v>cdm_imp_firewood</v>
      </c>
      <c r="M273">
        <v>1</v>
      </c>
      <c r="N273" t="str">
        <v>Asia</v>
      </c>
      <c r="O273" t="str">
        <v>Viet Nam</v>
      </c>
      <c r="P273" t="str">
        <v>districts of Yen Lap, Tam Nong, Thanh Son, Thanh Thuy and Tan Son within
Phu Tho Province</v>
      </c>
      <c r="Q273">
        <v>3.4</v>
      </c>
      <c r="R273">
        <v>0.83530000000000004</v>
      </c>
      <c r="S273">
        <v>0</v>
      </c>
      <c r="T273">
        <v>0.17699999999999999</v>
      </c>
      <c r="U273">
        <v>1030</v>
      </c>
      <c r="V273">
        <v>0</v>
      </c>
      <c r="W273">
        <v>17</v>
      </c>
      <c r="X273">
        <v>0</v>
      </c>
      <c r="Y273">
        <v>17510</v>
      </c>
      <c r="Z273">
        <v>1</v>
      </c>
      <c r="AA273">
        <v>0</v>
      </c>
      <c r="AB273">
        <v>0</v>
      </c>
      <c r="AC273">
        <v>0</v>
      </c>
      <c r="AD273">
        <v>0</v>
      </c>
      <c r="AE273">
        <v>0</v>
      </c>
      <c r="AF273">
        <v>0</v>
      </c>
      <c r="AG273">
        <v>0</v>
      </c>
      <c r="AH273">
        <v>0</v>
      </c>
      <c r="AI273">
        <v>0</v>
      </c>
      <c r="AJ273">
        <v>0</v>
      </c>
      <c r="AK273">
        <v>0</v>
      </c>
      <c r="AL273">
        <v>0</v>
      </c>
      <c r="AM273">
        <v>0</v>
      </c>
      <c r="AN273">
        <v>6.4109589041095889</v>
      </c>
      <c r="AO273">
        <v>0</v>
      </c>
      <c r="AP273">
        <v>0</v>
      </c>
      <c r="AQ273">
        <v>0</v>
      </c>
      <c r="AR273">
        <v>0</v>
      </c>
      <c r="AS273">
        <v>0</v>
      </c>
      <c r="AT273">
        <v>0</v>
      </c>
      <c r="AU273">
        <v>0</v>
      </c>
      <c r="AV273">
        <v>0</v>
      </c>
      <c r="AW273">
        <v>0</v>
      </c>
      <c r="AX273">
        <v>0</v>
      </c>
      <c r="AY273">
        <v>0</v>
      </c>
      <c r="AZ273">
        <v>0</v>
      </c>
      <c r="BA273">
        <v>0</v>
      </c>
      <c r="BB273">
        <v>0</v>
      </c>
      <c r="BC273">
        <v>0</v>
      </c>
      <c r="BD273">
        <v>0.1</v>
      </c>
      <c r="BE273">
        <v>0</v>
      </c>
      <c r="BF273">
        <v>0</v>
      </c>
      <c r="BG273">
        <v>0</v>
      </c>
      <c r="BH273">
        <v>0</v>
      </c>
      <c r="BI273">
        <v>0</v>
      </c>
      <c r="BJ273">
        <v>0</v>
      </c>
      <c r="BK273">
        <v>0</v>
      </c>
      <c r="BL273">
        <v>0</v>
      </c>
      <c r="BM273">
        <v>0</v>
      </c>
      <c r="BN273">
        <v>0</v>
      </c>
      <c r="BO273">
        <v>0</v>
      </c>
      <c r="BP273">
        <v>0</v>
      </c>
      <c r="BQ273">
        <v>0</v>
      </c>
      <c r="BR273">
        <v>1.5599999999999999E-2</v>
      </c>
      <c r="BS273">
        <v>0</v>
      </c>
      <c r="BT273">
        <v>0</v>
      </c>
      <c r="BU273">
        <v>0</v>
      </c>
      <c r="BV273">
        <v>0</v>
      </c>
      <c r="BW273">
        <v>0</v>
      </c>
      <c r="BX273">
        <v>63.7</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0</v>
      </c>
      <c r="FO273">
        <v>0</v>
      </c>
      <c r="FP273">
        <v>0</v>
      </c>
      <c r="FQ273">
        <v>0</v>
      </c>
      <c r="FR273">
        <v>1</v>
      </c>
      <c r="FS273">
        <v>0</v>
      </c>
      <c r="FT273">
        <v>0</v>
      </c>
      <c r="FU273">
        <v>0</v>
      </c>
      <c r="FV273">
        <v>0</v>
      </c>
      <c r="FW273">
        <v>0</v>
      </c>
      <c r="FX273">
        <v>0</v>
      </c>
      <c r="FY273">
        <v>2.1284724117229707</v>
      </c>
      <c r="FZ273">
        <v>0</v>
      </c>
      <c r="GA273">
        <v>0</v>
      </c>
      <c r="GB273">
        <v>0</v>
      </c>
      <c r="GC273">
        <v>0</v>
      </c>
      <c r="GD273">
        <v>0</v>
      </c>
      <c r="GE273">
        <v>0</v>
      </c>
      <c r="GF273">
        <v>0</v>
      </c>
      <c r="GG273">
        <v>0</v>
      </c>
      <c r="GH273">
        <v>0</v>
      </c>
      <c r="GI273">
        <v>0</v>
      </c>
      <c r="GJ273">
        <v>0</v>
      </c>
      <c r="GK273">
        <v>0</v>
      </c>
      <c r="GL273">
        <v>0</v>
      </c>
      <c r="GM273">
        <v>0</v>
      </c>
      <c r="GN273">
        <v>0</v>
      </c>
      <c r="GO273">
        <v>0</v>
      </c>
      <c r="GP273">
        <v>0</v>
      </c>
      <c r="GQ273">
        <v>0</v>
      </c>
      <c r="GR273">
        <v>0</v>
      </c>
      <c r="GS273">
        <v>0</v>
      </c>
      <c r="GT273">
        <v>0</v>
      </c>
      <c r="GU273">
        <v>0.30120000000000002</v>
      </c>
      <c r="GV273">
        <v>0</v>
      </c>
      <c r="GW273">
        <v>0</v>
      </c>
      <c r="GX273">
        <v>0</v>
      </c>
      <c r="GY273">
        <v>0</v>
      </c>
      <c r="GZ273">
        <v>0</v>
      </c>
      <c r="HA273">
        <v>0</v>
      </c>
      <c r="HB273">
        <v>0</v>
      </c>
      <c r="HC273">
        <v>0</v>
      </c>
      <c r="HD273">
        <v>0</v>
      </c>
      <c r="HE273">
        <v>0</v>
      </c>
      <c r="HF273">
        <v>0</v>
      </c>
      <c r="HG273">
        <v>0</v>
      </c>
      <c r="HH273">
        <v>0</v>
      </c>
      <c r="HI273">
        <v>1.5599999999999999E-2</v>
      </c>
      <c r="HJ273">
        <v>0</v>
      </c>
      <c r="HK273">
        <v>0</v>
      </c>
      <c r="HL273">
        <v>0</v>
      </c>
      <c r="HM273">
        <v>0</v>
      </c>
      <c r="HN273">
        <v>0</v>
      </c>
      <c r="HO273">
        <v>63.7</v>
      </c>
      <c r="HP273">
        <v>0</v>
      </c>
      <c r="HQ273">
        <v>0</v>
      </c>
      <c r="HR273">
        <v>0</v>
      </c>
      <c r="HS273">
        <v>0</v>
      </c>
      <c r="HT273">
        <v>0</v>
      </c>
      <c r="HU273">
        <v>0</v>
      </c>
      <c r="HV273">
        <v>0</v>
      </c>
      <c r="HW273">
        <v>0</v>
      </c>
      <c r="HX273">
        <v>0</v>
      </c>
      <c r="HY273">
        <v>0</v>
      </c>
      <c r="HZ273">
        <v>0</v>
      </c>
      <c r="IA273">
        <v>0</v>
      </c>
      <c r="IB273">
        <v>0</v>
      </c>
      <c r="IC273">
        <v>0</v>
      </c>
      <c r="ID273">
        <v>0</v>
      </c>
      <c r="IE273">
        <v>0</v>
      </c>
      <c r="IF273">
        <v>0</v>
      </c>
      <c r="IG273">
        <v>0</v>
      </c>
      <c r="IH273">
        <v>0</v>
      </c>
      <c r="II273">
        <v>0</v>
      </c>
      <c r="IJ273">
        <v>0</v>
      </c>
      <c r="IK273">
        <v>0</v>
      </c>
      <c r="IL273">
        <v>0</v>
      </c>
      <c r="IM273">
        <v>0</v>
      </c>
      <c r="IN273">
        <v>0</v>
      </c>
      <c r="IO273">
        <v>0</v>
      </c>
      <c r="IP273">
        <v>0</v>
      </c>
      <c r="IQ273">
        <v>0</v>
      </c>
      <c r="IR273">
        <v>0</v>
      </c>
      <c r="IS273">
        <v>0</v>
      </c>
      <c r="IT273">
        <v>0</v>
      </c>
      <c r="IU273">
        <v>0</v>
      </c>
      <c r="IV273">
        <v>0</v>
      </c>
      <c r="IW273">
        <v>0</v>
      </c>
      <c r="IX273">
        <v>0</v>
      </c>
      <c r="IY273">
        <v>0</v>
      </c>
      <c r="IZ273">
        <v>0</v>
      </c>
      <c r="JA273">
        <v>0</v>
      </c>
      <c r="JB273">
        <v>0</v>
      </c>
      <c r="JC273">
        <v>0</v>
      </c>
      <c r="JD273">
        <v>0</v>
      </c>
      <c r="JE273">
        <v>0</v>
      </c>
      <c r="JF273">
        <v>0</v>
      </c>
      <c r="JG273">
        <v>0</v>
      </c>
      <c r="JH273">
        <v>0</v>
      </c>
      <c r="JI273">
        <v>0</v>
      </c>
      <c r="JJ273">
        <v>0</v>
      </c>
      <c r="JK273">
        <v>0</v>
      </c>
      <c r="JL273">
        <v>0</v>
      </c>
      <c r="JM273">
        <v>0</v>
      </c>
      <c r="JN273">
        <v>0</v>
      </c>
      <c r="JO273">
        <v>0</v>
      </c>
      <c r="JP273">
        <v>0</v>
      </c>
      <c r="JQ273">
        <v>0</v>
      </c>
      <c r="JR273">
        <v>0</v>
      </c>
      <c r="JS273">
        <v>0</v>
      </c>
      <c r="JT273">
        <v>0</v>
      </c>
      <c r="JU273">
        <v>0</v>
      </c>
      <c r="JV273">
        <v>0</v>
      </c>
      <c r="JW273">
        <v>0</v>
      </c>
      <c r="JX273">
        <v>0</v>
      </c>
      <c r="JY273">
        <v>0</v>
      </c>
      <c r="JZ273">
        <v>0</v>
      </c>
      <c r="KA273">
        <v>0</v>
      </c>
      <c r="KB273">
        <v>0</v>
      </c>
      <c r="KC273">
        <v>0</v>
      </c>
      <c r="KD273">
        <v>0</v>
      </c>
      <c r="KE273">
        <v>0</v>
      </c>
      <c r="KF273">
        <v>0</v>
      </c>
      <c r="KG273">
        <v>0</v>
      </c>
      <c r="KH273">
        <v>0</v>
      </c>
      <c r="KI273">
        <v>0</v>
      </c>
      <c r="KJ273">
        <v>0</v>
      </c>
      <c r="KK273">
        <v>0</v>
      </c>
      <c r="KL273">
        <v>0</v>
      </c>
      <c r="KM273">
        <v>0</v>
      </c>
      <c r="KN273">
        <v>0</v>
      </c>
      <c r="KO273">
        <v>0</v>
      </c>
      <c r="KP273">
        <v>0</v>
      </c>
      <c r="KQ273">
        <v>0</v>
      </c>
      <c r="KR273">
        <v>0</v>
      </c>
      <c r="KS273">
        <v>0</v>
      </c>
      <c r="KT273">
        <v>0</v>
      </c>
      <c r="KU273">
        <v>0</v>
      </c>
      <c r="KV273">
        <v>0</v>
      </c>
      <c r="KW273">
        <v>0</v>
      </c>
      <c r="KX273">
        <v>0</v>
      </c>
      <c r="KY273">
        <v>0</v>
      </c>
      <c r="KZ273">
        <v>0</v>
      </c>
      <c r="LA273">
        <v>0</v>
      </c>
      <c r="LB273">
        <v>0</v>
      </c>
      <c r="LC273">
        <v>0</v>
      </c>
      <c r="LD273">
        <v>0</v>
      </c>
      <c r="LE273">
        <v>0</v>
      </c>
      <c r="LF273">
        <v>0</v>
      </c>
      <c r="LG273">
        <v>0</v>
      </c>
      <c r="LH273">
        <v>0</v>
      </c>
      <c r="LI273">
        <v>1</v>
      </c>
      <c r="LJ273">
        <v>1</v>
      </c>
      <c r="LK273">
        <v>0</v>
      </c>
      <c r="LL273">
        <v>0</v>
      </c>
      <c r="LM273">
        <v>1</v>
      </c>
      <c r="LN273">
        <v>0.95</v>
      </c>
      <c r="LO273">
        <v>0</v>
      </c>
      <c r="LP273">
        <v>1</v>
      </c>
      <c r="LQ273">
        <v>0.78</v>
      </c>
      <c r="LR273">
        <v>0</v>
      </c>
      <c r="LS273">
        <v>0</v>
      </c>
      <c r="LT273">
        <v>0</v>
      </c>
    </row>
    <row r="274" spans="1:332" ht="15" customHeight="1">
      <c r="A274" t="str">
        <v>CDM AMS II G</v>
      </c>
      <c r="B274" t="str">
        <v>AMS-II.G. Version 10</v>
      </c>
      <c r="C274">
        <v>10477</v>
      </c>
      <c r="D274" t="str">
        <v>PoA 10477-CPA4</v>
      </c>
      <c r="E274" t="str">
        <v>MR1: 23/07/2019 – 31/08/2019</v>
      </c>
      <c r="F274" t="str">
        <v>domestic TK90 Batch 1</v>
      </c>
      <c r="G274">
        <v>1386</v>
      </c>
      <c r="H274" t="str">
        <v>firewood</v>
      </c>
      <c r="I274">
        <v>1386</v>
      </c>
      <c r="J274">
        <v>3.3575581395348842E-3</v>
      </c>
      <c r="K274">
        <v>0</v>
      </c>
      <c r="L274" t="str">
        <v>cdm_imp_firewood</v>
      </c>
      <c r="M274">
        <v>1</v>
      </c>
      <c r="N274" t="str">
        <v>Asia</v>
      </c>
      <c r="O274" t="str">
        <v>Viet Nam</v>
      </c>
      <c r="P274" t="str">
        <v>districts of Doan Hung, Thanh Ba, Ha Hoa, Cam Khe and Phu Ninh within Phu Tho Province</v>
      </c>
      <c r="Q274">
        <v>3.4</v>
      </c>
      <c r="R274">
        <v>0.83530000000000004</v>
      </c>
      <c r="S274">
        <v>0</v>
      </c>
      <c r="T274">
        <v>0.17699999999999999</v>
      </c>
      <c r="U274">
        <v>13760</v>
      </c>
      <c r="V274">
        <v>0</v>
      </c>
      <c r="W274">
        <v>30</v>
      </c>
      <c r="X274">
        <v>0</v>
      </c>
      <c r="Y274">
        <v>412800</v>
      </c>
      <c r="Z274">
        <v>1</v>
      </c>
      <c r="AA274">
        <v>0</v>
      </c>
      <c r="AB274">
        <v>0</v>
      </c>
      <c r="AC274">
        <v>0</v>
      </c>
      <c r="AD274">
        <v>0</v>
      </c>
      <c r="AE274">
        <v>0</v>
      </c>
      <c r="AF274">
        <v>0</v>
      </c>
      <c r="AG274">
        <v>0</v>
      </c>
      <c r="AH274">
        <v>0</v>
      </c>
      <c r="AI274">
        <v>0</v>
      </c>
      <c r="AJ274">
        <v>0</v>
      </c>
      <c r="AK274">
        <v>0</v>
      </c>
      <c r="AL274">
        <v>0</v>
      </c>
      <c r="AM274">
        <v>0</v>
      </c>
      <c r="AN274">
        <v>6.5205479452054798</v>
      </c>
      <c r="AO274">
        <v>0</v>
      </c>
      <c r="AP274">
        <v>0</v>
      </c>
      <c r="AQ274">
        <v>0</v>
      </c>
      <c r="AR274">
        <v>0</v>
      </c>
      <c r="AS274">
        <v>0</v>
      </c>
      <c r="AT274">
        <v>0</v>
      </c>
      <c r="AU274">
        <v>0</v>
      </c>
      <c r="AV274">
        <v>0</v>
      </c>
      <c r="AW274">
        <v>0</v>
      </c>
      <c r="AX274">
        <v>0</v>
      </c>
      <c r="AY274">
        <v>0</v>
      </c>
      <c r="AZ274">
        <v>0</v>
      </c>
      <c r="BA274">
        <v>0</v>
      </c>
      <c r="BB274">
        <v>0</v>
      </c>
      <c r="BC274">
        <v>0</v>
      </c>
      <c r="BD274">
        <v>0.1</v>
      </c>
      <c r="BE274">
        <v>0</v>
      </c>
      <c r="BF274">
        <v>0</v>
      </c>
      <c r="BG274">
        <v>0</v>
      </c>
      <c r="BH274">
        <v>0</v>
      </c>
      <c r="BI274">
        <v>0</v>
      </c>
      <c r="BJ274">
        <v>0</v>
      </c>
      <c r="BK274">
        <v>0</v>
      </c>
      <c r="BL274">
        <v>0</v>
      </c>
      <c r="BM274">
        <v>0</v>
      </c>
      <c r="BN274">
        <v>0</v>
      </c>
      <c r="BO274">
        <v>0</v>
      </c>
      <c r="BP274">
        <v>0</v>
      </c>
      <c r="BQ274">
        <v>0</v>
      </c>
      <c r="BR274">
        <v>1.5599999999999999E-2</v>
      </c>
      <c r="BS274">
        <v>0</v>
      </c>
      <c r="BT274">
        <v>0</v>
      </c>
      <c r="BU274">
        <v>0</v>
      </c>
      <c r="BV274">
        <v>0</v>
      </c>
      <c r="BW274">
        <v>0</v>
      </c>
      <c r="BX274">
        <v>63.7</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0</v>
      </c>
      <c r="FO274">
        <v>0</v>
      </c>
      <c r="FP274">
        <v>0</v>
      </c>
      <c r="FQ274">
        <v>0</v>
      </c>
      <c r="FR274">
        <v>1</v>
      </c>
      <c r="FS274">
        <v>0</v>
      </c>
      <c r="FT274">
        <v>0</v>
      </c>
      <c r="FU274">
        <v>0</v>
      </c>
      <c r="FV274">
        <v>0</v>
      </c>
      <c r="FW274">
        <v>0</v>
      </c>
      <c r="FX274">
        <v>0</v>
      </c>
      <c r="FY274">
        <v>2.2625079615563779</v>
      </c>
      <c r="FZ274">
        <v>0</v>
      </c>
      <c r="GA274">
        <v>0</v>
      </c>
      <c r="GB274">
        <v>0</v>
      </c>
      <c r="GC274">
        <v>0</v>
      </c>
      <c r="GD274">
        <v>0</v>
      </c>
      <c r="GE274">
        <v>0</v>
      </c>
      <c r="GF274">
        <v>0</v>
      </c>
      <c r="GG274">
        <v>0</v>
      </c>
      <c r="GH274">
        <v>0</v>
      </c>
      <c r="GI274">
        <v>0</v>
      </c>
      <c r="GJ274">
        <v>0</v>
      </c>
      <c r="GK274">
        <v>0</v>
      </c>
      <c r="GL274">
        <v>0</v>
      </c>
      <c r="GM274">
        <v>0</v>
      </c>
      <c r="GN274">
        <v>0</v>
      </c>
      <c r="GO274">
        <v>0</v>
      </c>
      <c r="GP274">
        <v>0</v>
      </c>
      <c r="GQ274">
        <v>0</v>
      </c>
      <c r="GR274">
        <v>0</v>
      </c>
      <c r="GS274">
        <v>0</v>
      </c>
      <c r="GT274">
        <v>0</v>
      </c>
      <c r="GU274">
        <v>0.28820000000000001</v>
      </c>
      <c r="GV274">
        <v>0</v>
      </c>
      <c r="GW274">
        <v>0</v>
      </c>
      <c r="GX274">
        <v>0</v>
      </c>
      <c r="GY274">
        <v>0</v>
      </c>
      <c r="GZ274">
        <v>0</v>
      </c>
      <c r="HA274">
        <v>0</v>
      </c>
      <c r="HB274">
        <v>0</v>
      </c>
      <c r="HC274">
        <v>0</v>
      </c>
      <c r="HD274">
        <v>0</v>
      </c>
      <c r="HE274">
        <v>0</v>
      </c>
      <c r="HF274">
        <v>0</v>
      </c>
      <c r="HG274">
        <v>0</v>
      </c>
      <c r="HH274">
        <v>0</v>
      </c>
      <c r="HI274">
        <v>1.5599999999999999E-2</v>
      </c>
      <c r="HJ274">
        <v>0</v>
      </c>
      <c r="HK274">
        <v>0</v>
      </c>
      <c r="HL274">
        <v>0</v>
      </c>
      <c r="HM274">
        <v>0</v>
      </c>
      <c r="HN274">
        <v>0</v>
      </c>
      <c r="HO274">
        <v>63.7</v>
      </c>
      <c r="HP274">
        <v>0</v>
      </c>
      <c r="HQ274">
        <v>0</v>
      </c>
      <c r="HR274">
        <v>0</v>
      </c>
      <c r="HS274">
        <v>0</v>
      </c>
      <c r="HT274">
        <v>0</v>
      </c>
      <c r="HU274">
        <v>0</v>
      </c>
      <c r="HV274">
        <v>0</v>
      </c>
      <c r="HW274">
        <v>0</v>
      </c>
      <c r="HX274">
        <v>0</v>
      </c>
      <c r="HY274">
        <v>0</v>
      </c>
      <c r="HZ274">
        <v>0</v>
      </c>
      <c r="IA274">
        <v>0</v>
      </c>
      <c r="IB274">
        <v>0</v>
      </c>
      <c r="IC274">
        <v>0</v>
      </c>
      <c r="ID274">
        <v>0</v>
      </c>
      <c r="IE274">
        <v>0</v>
      </c>
      <c r="IF274">
        <v>0</v>
      </c>
      <c r="IG274">
        <v>0</v>
      </c>
      <c r="IH274">
        <v>0</v>
      </c>
      <c r="II274">
        <v>0</v>
      </c>
      <c r="IJ274">
        <v>0</v>
      </c>
      <c r="IK274">
        <v>0</v>
      </c>
      <c r="IL274">
        <v>0</v>
      </c>
      <c r="IM274">
        <v>0</v>
      </c>
      <c r="IN274">
        <v>0</v>
      </c>
      <c r="IO274">
        <v>0</v>
      </c>
      <c r="IP274">
        <v>0</v>
      </c>
      <c r="IQ274">
        <v>0</v>
      </c>
      <c r="IR274">
        <v>0</v>
      </c>
      <c r="IS274">
        <v>0</v>
      </c>
      <c r="IT274">
        <v>0</v>
      </c>
      <c r="IU274">
        <v>0</v>
      </c>
      <c r="IV274">
        <v>0</v>
      </c>
      <c r="IW274">
        <v>0</v>
      </c>
      <c r="IX274">
        <v>0</v>
      </c>
      <c r="IY274">
        <v>0</v>
      </c>
      <c r="IZ274">
        <v>0</v>
      </c>
      <c r="JA274">
        <v>0</v>
      </c>
      <c r="JB274">
        <v>0</v>
      </c>
      <c r="JC274">
        <v>0</v>
      </c>
      <c r="JD274">
        <v>0</v>
      </c>
      <c r="JE274">
        <v>0</v>
      </c>
      <c r="JF274">
        <v>0</v>
      </c>
      <c r="JG274">
        <v>0</v>
      </c>
      <c r="JH274">
        <v>0</v>
      </c>
      <c r="JI274">
        <v>0</v>
      </c>
      <c r="JJ274">
        <v>0</v>
      </c>
      <c r="JK274">
        <v>0</v>
      </c>
      <c r="JL274">
        <v>0</v>
      </c>
      <c r="JM274">
        <v>0</v>
      </c>
      <c r="JN274">
        <v>0</v>
      </c>
      <c r="JO274">
        <v>0</v>
      </c>
      <c r="JP274">
        <v>0</v>
      </c>
      <c r="JQ274">
        <v>0</v>
      </c>
      <c r="JR274">
        <v>0</v>
      </c>
      <c r="JS274">
        <v>0</v>
      </c>
      <c r="JT274">
        <v>0</v>
      </c>
      <c r="JU274">
        <v>0</v>
      </c>
      <c r="JV274">
        <v>0</v>
      </c>
      <c r="JW274">
        <v>0</v>
      </c>
      <c r="JX274">
        <v>0</v>
      </c>
      <c r="JY274">
        <v>0</v>
      </c>
      <c r="JZ274">
        <v>0</v>
      </c>
      <c r="KA274">
        <v>0</v>
      </c>
      <c r="KB274">
        <v>0</v>
      </c>
      <c r="KC274">
        <v>0</v>
      </c>
      <c r="KD274">
        <v>0</v>
      </c>
      <c r="KE274">
        <v>0</v>
      </c>
      <c r="KF274">
        <v>0</v>
      </c>
      <c r="KG274">
        <v>0</v>
      </c>
      <c r="KH274">
        <v>0</v>
      </c>
      <c r="KI274">
        <v>0</v>
      </c>
      <c r="KJ274">
        <v>0</v>
      </c>
      <c r="KK274">
        <v>0</v>
      </c>
      <c r="KL274">
        <v>0</v>
      </c>
      <c r="KM274">
        <v>0</v>
      </c>
      <c r="KN274">
        <v>0</v>
      </c>
      <c r="KO274">
        <v>0</v>
      </c>
      <c r="KP274">
        <v>0</v>
      </c>
      <c r="KQ274">
        <v>0</v>
      </c>
      <c r="KR274">
        <v>0</v>
      </c>
      <c r="KS274">
        <v>0</v>
      </c>
      <c r="KT274">
        <v>0</v>
      </c>
      <c r="KU274">
        <v>0</v>
      </c>
      <c r="KV274">
        <v>0</v>
      </c>
      <c r="KW274">
        <v>0</v>
      </c>
      <c r="KX274">
        <v>0</v>
      </c>
      <c r="KY274">
        <v>0</v>
      </c>
      <c r="KZ274">
        <v>0</v>
      </c>
      <c r="LA274">
        <v>0</v>
      </c>
      <c r="LB274">
        <v>0</v>
      </c>
      <c r="LC274">
        <v>0</v>
      </c>
      <c r="LD274">
        <v>0</v>
      </c>
      <c r="LE274">
        <v>0</v>
      </c>
      <c r="LF274">
        <v>0</v>
      </c>
      <c r="LG274">
        <v>0</v>
      </c>
      <c r="LH274">
        <v>0</v>
      </c>
      <c r="LI274">
        <v>1</v>
      </c>
      <c r="LJ274">
        <v>1</v>
      </c>
      <c r="LK274">
        <v>0</v>
      </c>
      <c r="LL274">
        <v>0</v>
      </c>
      <c r="LM274">
        <v>1</v>
      </c>
      <c r="LN274">
        <v>0.95</v>
      </c>
      <c r="LO274">
        <v>0</v>
      </c>
      <c r="LP274">
        <v>1</v>
      </c>
      <c r="LQ274">
        <v>0.78</v>
      </c>
      <c r="LR274">
        <v>0</v>
      </c>
      <c r="LS274">
        <v>0</v>
      </c>
      <c r="LT274">
        <v>0</v>
      </c>
    </row>
    <row r="275" spans="1:332" ht="15" customHeight="1">
      <c r="A275" t="str">
        <v>CDM AMS II G</v>
      </c>
      <c r="B275" t="str">
        <v>AMS-II.G. Version 10</v>
      </c>
      <c r="C275">
        <v>10477</v>
      </c>
      <c r="D275" t="str">
        <v>PoA 10477-CPA4</v>
      </c>
      <c r="E275" t="str">
        <v>MR1: 23/07/2019 – 31/08/2019</v>
      </c>
      <c r="F275" t="str">
        <v>domestic TK90 Batch 2</v>
      </c>
      <c r="G275">
        <v>64</v>
      </c>
      <c r="H275" t="str">
        <v>firewood</v>
      </c>
      <c r="I275">
        <v>64</v>
      </c>
      <c r="J275">
        <v>3.3315981259760541E-3</v>
      </c>
      <c r="K275">
        <v>0</v>
      </c>
      <c r="L275" t="str">
        <v>cdm_imp_firewood</v>
      </c>
      <c r="M275">
        <v>1</v>
      </c>
      <c r="N275" t="str">
        <v>Asia</v>
      </c>
      <c r="O275" t="str">
        <v>Viet Nam</v>
      </c>
      <c r="P275" t="str">
        <v>districts of Doan Hung, Thanh Ba, Ha Hoa, Cam Khe and Phu Ninh within Phu Tho Province</v>
      </c>
      <c r="Q275">
        <v>3.4</v>
      </c>
      <c r="R275">
        <v>0.83530000000000004</v>
      </c>
      <c r="S275">
        <v>0</v>
      </c>
      <c r="T275">
        <v>0.17699999999999999</v>
      </c>
      <c r="U275">
        <v>1130</v>
      </c>
      <c r="V275">
        <v>0</v>
      </c>
      <c r="W275">
        <v>17</v>
      </c>
      <c r="X275">
        <v>0</v>
      </c>
      <c r="Y275">
        <v>19210</v>
      </c>
      <c r="Z275">
        <v>1</v>
      </c>
      <c r="AA275">
        <v>0</v>
      </c>
      <c r="AB275">
        <v>0</v>
      </c>
      <c r="AC275">
        <v>0</v>
      </c>
      <c r="AD275">
        <v>0</v>
      </c>
      <c r="AE275">
        <v>0</v>
      </c>
      <c r="AF275">
        <v>0</v>
      </c>
      <c r="AG275">
        <v>0</v>
      </c>
      <c r="AH275">
        <v>0</v>
      </c>
      <c r="AI275">
        <v>0</v>
      </c>
      <c r="AJ275">
        <v>0</v>
      </c>
      <c r="AK275">
        <v>0</v>
      </c>
      <c r="AL275">
        <v>0</v>
      </c>
      <c r="AM275">
        <v>0</v>
      </c>
      <c r="AN275">
        <v>6.5205479452054798</v>
      </c>
      <c r="AO275">
        <v>0</v>
      </c>
      <c r="AP275">
        <v>0</v>
      </c>
      <c r="AQ275">
        <v>0</v>
      </c>
      <c r="AR275">
        <v>0</v>
      </c>
      <c r="AS275">
        <v>0</v>
      </c>
      <c r="AT275">
        <v>0</v>
      </c>
      <c r="AU275">
        <v>0</v>
      </c>
      <c r="AV275">
        <v>0</v>
      </c>
      <c r="AW275">
        <v>0</v>
      </c>
      <c r="AX275">
        <v>0</v>
      </c>
      <c r="AY275">
        <v>0</v>
      </c>
      <c r="AZ275">
        <v>0</v>
      </c>
      <c r="BA275">
        <v>0</v>
      </c>
      <c r="BB275">
        <v>0</v>
      </c>
      <c r="BC275">
        <v>0</v>
      </c>
      <c r="BD275">
        <v>0.1</v>
      </c>
      <c r="BE275">
        <v>0</v>
      </c>
      <c r="BF275">
        <v>0</v>
      </c>
      <c r="BG275">
        <v>0</v>
      </c>
      <c r="BH275">
        <v>0</v>
      </c>
      <c r="BI275">
        <v>0</v>
      </c>
      <c r="BJ275">
        <v>0</v>
      </c>
      <c r="BK275">
        <v>0</v>
      </c>
      <c r="BL275">
        <v>0</v>
      </c>
      <c r="BM275">
        <v>0</v>
      </c>
      <c r="BN275">
        <v>0</v>
      </c>
      <c r="BO275">
        <v>0</v>
      </c>
      <c r="BP275">
        <v>0</v>
      </c>
      <c r="BQ275">
        <v>0</v>
      </c>
      <c r="BR275">
        <v>1.5599999999999999E-2</v>
      </c>
      <c r="BS275">
        <v>0</v>
      </c>
      <c r="BT275">
        <v>0</v>
      </c>
      <c r="BU275">
        <v>0</v>
      </c>
      <c r="BV275">
        <v>0</v>
      </c>
      <c r="BW275">
        <v>0</v>
      </c>
      <c r="BX275">
        <v>63.7</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1</v>
      </c>
      <c r="FS275">
        <v>0</v>
      </c>
      <c r="FT275">
        <v>0</v>
      </c>
      <c r="FU275">
        <v>0</v>
      </c>
      <c r="FV275">
        <v>0</v>
      </c>
      <c r="FW275">
        <v>0</v>
      </c>
      <c r="FX275">
        <v>0</v>
      </c>
      <c r="FY275">
        <v>2.2625079615563779</v>
      </c>
      <c r="FZ275">
        <v>0</v>
      </c>
      <c r="GA275">
        <v>0</v>
      </c>
      <c r="GB275">
        <v>0</v>
      </c>
      <c r="GC275">
        <v>0</v>
      </c>
      <c r="GD275">
        <v>0</v>
      </c>
      <c r="GE275">
        <v>0</v>
      </c>
      <c r="GF275">
        <v>0</v>
      </c>
      <c r="GG275">
        <v>0</v>
      </c>
      <c r="GH275">
        <v>0</v>
      </c>
      <c r="GI275">
        <v>0</v>
      </c>
      <c r="GJ275">
        <v>0</v>
      </c>
      <c r="GK275">
        <v>0</v>
      </c>
      <c r="GL275">
        <v>0</v>
      </c>
      <c r="GM275">
        <v>0</v>
      </c>
      <c r="GN275">
        <v>0</v>
      </c>
      <c r="GO275">
        <v>0</v>
      </c>
      <c r="GP275">
        <v>0</v>
      </c>
      <c r="GQ275">
        <v>0</v>
      </c>
      <c r="GR275">
        <v>0</v>
      </c>
      <c r="GS275">
        <v>0</v>
      </c>
      <c r="GT275">
        <v>0</v>
      </c>
      <c r="GU275">
        <v>0.28820000000000001</v>
      </c>
      <c r="GV275">
        <v>0</v>
      </c>
      <c r="GW275">
        <v>0</v>
      </c>
      <c r="GX275">
        <v>0</v>
      </c>
      <c r="GY275">
        <v>0</v>
      </c>
      <c r="GZ275">
        <v>0</v>
      </c>
      <c r="HA275">
        <v>0</v>
      </c>
      <c r="HB275">
        <v>0</v>
      </c>
      <c r="HC275">
        <v>0</v>
      </c>
      <c r="HD275">
        <v>0</v>
      </c>
      <c r="HE275">
        <v>0</v>
      </c>
      <c r="HF275">
        <v>0</v>
      </c>
      <c r="HG275">
        <v>0</v>
      </c>
      <c r="HH275">
        <v>0</v>
      </c>
      <c r="HI275">
        <v>1.5599999999999999E-2</v>
      </c>
      <c r="HJ275">
        <v>0</v>
      </c>
      <c r="HK275">
        <v>0</v>
      </c>
      <c r="HL275">
        <v>0</v>
      </c>
      <c r="HM275">
        <v>0</v>
      </c>
      <c r="HN275">
        <v>0</v>
      </c>
      <c r="HO275">
        <v>63.7</v>
      </c>
      <c r="HP275">
        <v>0</v>
      </c>
      <c r="HQ275">
        <v>0</v>
      </c>
      <c r="HR275">
        <v>0</v>
      </c>
      <c r="HS275">
        <v>0</v>
      </c>
      <c r="HT275">
        <v>0</v>
      </c>
      <c r="HU275">
        <v>0</v>
      </c>
      <c r="HV275">
        <v>0</v>
      </c>
      <c r="HW275">
        <v>0</v>
      </c>
      <c r="HX275">
        <v>0</v>
      </c>
      <c r="HY275">
        <v>0</v>
      </c>
      <c r="HZ275">
        <v>0</v>
      </c>
      <c r="IA275">
        <v>0</v>
      </c>
      <c r="IB275">
        <v>0</v>
      </c>
      <c r="IC275">
        <v>0</v>
      </c>
      <c r="ID275">
        <v>0</v>
      </c>
      <c r="IE275">
        <v>0</v>
      </c>
      <c r="IF275">
        <v>0</v>
      </c>
      <c r="IG275">
        <v>0</v>
      </c>
      <c r="IH275">
        <v>0</v>
      </c>
      <c r="II275">
        <v>0</v>
      </c>
      <c r="IJ275">
        <v>0</v>
      </c>
      <c r="IK275">
        <v>0</v>
      </c>
      <c r="IL275">
        <v>0</v>
      </c>
      <c r="IM275">
        <v>0</v>
      </c>
      <c r="IN275">
        <v>0</v>
      </c>
      <c r="IO275">
        <v>0</v>
      </c>
      <c r="IP275">
        <v>0</v>
      </c>
      <c r="IQ275">
        <v>0</v>
      </c>
      <c r="IR275">
        <v>0</v>
      </c>
      <c r="IS275">
        <v>0</v>
      </c>
      <c r="IT275">
        <v>0</v>
      </c>
      <c r="IU275">
        <v>0</v>
      </c>
      <c r="IV275">
        <v>0</v>
      </c>
      <c r="IW275">
        <v>0</v>
      </c>
      <c r="IX275">
        <v>0</v>
      </c>
      <c r="IY275">
        <v>0</v>
      </c>
      <c r="IZ275">
        <v>0</v>
      </c>
      <c r="JA275">
        <v>0</v>
      </c>
      <c r="JB275">
        <v>0</v>
      </c>
      <c r="JC275">
        <v>0</v>
      </c>
      <c r="JD275">
        <v>0</v>
      </c>
      <c r="JE275">
        <v>0</v>
      </c>
      <c r="JF275">
        <v>0</v>
      </c>
      <c r="JG275">
        <v>0</v>
      </c>
      <c r="JH275">
        <v>0</v>
      </c>
      <c r="JI275">
        <v>0</v>
      </c>
      <c r="JJ275">
        <v>0</v>
      </c>
      <c r="JK275">
        <v>0</v>
      </c>
      <c r="JL275">
        <v>0</v>
      </c>
      <c r="JM275">
        <v>0</v>
      </c>
      <c r="JN275">
        <v>0</v>
      </c>
      <c r="JO275">
        <v>0</v>
      </c>
      <c r="JP275">
        <v>0</v>
      </c>
      <c r="JQ275">
        <v>0</v>
      </c>
      <c r="JR275">
        <v>0</v>
      </c>
      <c r="JS275">
        <v>0</v>
      </c>
      <c r="JT275">
        <v>0</v>
      </c>
      <c r="JU275">
        <v>0</v>
      </c>
      <c r="JV275">
        <v>0</v>
      </c>
      <c r="JW275">
        <v>0</v>
      </c>
      <c r="JX275">
        <v>0</v>
      </c>
      <c r="JY275">
        <v>0</v>
      </c>
      <c r="JZ275">
        <v>0</v>
      </c>
      <c r="KA275">
        <v>0</v>
      </c>
      <c r="KB275">
        <v>0</v>
      </c>
      <c r="KC275">
        <v>0</v>
      </c>
      <c r="KD275">
        <v>0</v>
      </c>
      <c r="KE275">
        <v>0</v>
      </c>
      <c r="KF275">
        <v>0</v>
      </c>
      <c r="KG275">
        <v>0</v>
      </c>
      <c r="KH275">
        <v>0</v>
      </c>
      <c r="KI275">
        <v>0</v>
      </c>
      <c r="KJ275">
        <v>0</v>
      </c>
      <c r="KK275">
        <v>0</v>
      </c>
      <c r="KL275">
        <v>0</v>
      </c>
      <c r="KM275">
        <v>0</v>
      </c>
      <c r="KN275">
        <v>0</v>
      </c>
      <c r="KO275">
        <v>0</v>
      </c>
      <c r="KP275">
        <v>0</v>
      </c>
      <c r="KQ275">
        <v>0</v>
      </c>
      <c r="KR275">
        <v>0</v>
      </c>
      <c r="KS275">
        <v>0</v>
      </c>
      <c r="KT275">
        <v>0</v>
      </c>
      <c r="KU275">
        <v>0</v>
      </c>
      <c r="KV275">
        <v>0</v>
      </c>
      <c r="KW275">
        <v>0</v>
      </c>
      <c r="KX275">
        <v>0</v>
      </c>
      <c r="KY275">
        <v>0</v>
      </c>
      <c r="KZ275">
        <v>0</v>
      </c>
      <c r="LA275">
        <v>0</v>
      </c>
      <c r="LB275">
        <v>0</v>
      </c>
      <c r="LC275">
        <v>0</v>
      </c>
      <c r="LD275">
        <v>0</v>
      </c>
      <c r="LE275">
        <v>0</v>
      </c>
      <c r="LF275">
        <v>0</v>
      </c>
      <c r="LG275">
        <v>0</v>
      </c>
      <c r="LH275">
        <v>0</v>
      </c>
      <c r="LI275">
        <v>1</v>
      </c>
      <c r="LJ275">
        <v>1</v>
      </c>
      <c r="LK275">
        <v>0</v>
      </c>
      <c r="LL275">
        <v>0</v>
      </c>
      <c r="LM275">
        <v>1</v>
      </c>
      <c r="LN275">
        <v>0.95</v>
      </c>
      <c r="LO275">
        <v>0</v>
      </c>
      <c r="LP275">
        <v>1</v>
      </c>
      <c r="LQ275">
        <v>0.78</v>
      </c>
      <c r="LR275">
        <v>0</v>
      </c>
      <c r="LS275">
        <v>0</v>
      </c>
      <c r="LT275">
        <v>0</v>
      </c>
    </row>
    <row r="276" spans="1:332" ht="15" customHeight="1">
      <c r="A276" t="str">
        <v>CDM AMS II G</v>
      </c>
      <c r="B276" t="str">
        <v>AMS-II.G. Version 10</v>
      </c>
      <c r="C276">
        <v>10477</v>
      </c>
      <c r="D276" t="str">
        <v>PoA 10477-CPA5</v>
      </c>
      <c r="E276" t="str">
        <v>MR1: 23/07/2019 – 31/08/2019</v>
      </c>
      <c r="F276" t="str">
        <v>domestic 4G Batch 1</v>
      </c>
      <c r="G276">
        <v>1000</v>
      </c>
      <c r="H276" t="str">
        <v>firewood</v>
      </c>
      <c r="I276">
        <v>1000</v>
      </c>
      <c r="J276">
        <v>3.3250207813798837E-3</v>
      </c>
      <c r="K276">
        <v>0</v>
      </c>
      <c r="L276" t="str">
        <v>cdm_imp_firewood</v>
      </c>
      <c r="M276">
        <v>1</v>
      </c>
      <c r="N276" t="str">
        <v>Asia</v>
      </c>
      <c r="O276" t="str">
        <v>Viet Nam</v>
      </c>
      <c r="P276" t="str">
        <v>districts of Dinh Hoa, Phu Luong, Dai Tu within Thai Nguyen Province</v>
      </c>
      <c r="Q276">
        <v>3.4</v>
      </c>
      <c r="R276">
        <v>0.82889999999999997</v>
      </c>
      <c r="S276">
        <v>0</v>
      </c>
      <c r="T276">
        <v>0.14499999999999999</v>
      </c>
      <c r="U276">
        <v>10025</v>
      </c>
      <c r="V276">
        <v>0</v>
      </c>
      <c r="W276">
        <v>30</v>
      </c>
      <c r="X276">
        <v>0</v>
      </c>
      <c r="Y276">
        <v>300750</v>
      </c>
      <c r="Z276">
        <v>1</v>
      </c>
      <c r="AA276">
        <v>0</v>
      </c>
      <c r="AB276">
        <v>0</v>
      </c>
      <c r="AC276">
        <v>0</v>
      </c>
      <c r="AD276">
        <v>0</v>
      </c>
      <c r="AE276">
        <v>0</v>
      </c>
      <c r="AF276">
        <v>0</v>
      </c>
      <c r="AG276">
        <v>0</v>
      </c>
      <c r="AH276">
        <v>0</v>
      </c>
      <c r="AI276">
        <v>0</v>
      </c>
      <c r="AJ276">
        <v>0</v>
      </c>
      <c r="AK276">
        <v>0</v>
      </c>
      <c r="AL276">
        <v>0</v>
      </c>
      <c r="AM276">
        <v>0</v>
      </c>
      <c r="AN276">
        <v>6.3643835616438356</v>
      </c>
      <c r="AO276">
        <v>0</v>
      </c>
      <c r="AP276">
        <v>0</v>
      </c>
      <c r="AQ276">
        <v>0</v>
      </c>
      <c r="AR276">
        <v>0</v>
      </c>
      <c r="AS276">
        <v>0</v>
      </c>
      <c r="AT276">
        <v>0</v>
      </c>
      <c r="AU276">
        <v>0</v>
      </c>
      <c r="AV276">
        <v>0</v>
      </c>
      <c r="AW276">
        <v>0</v>
      </c>
      <c r="AX276">
        <v>0</v>
      </c>
      <c r="AY276">
        <v>0</v>
      </c>
      <c r="AZ276">
        <v>0</v>
      </c>
      <c r="BA276">
        <v>0</v>
      </c>
      <c r="BB276">
        <v>0</v>
      </c>
      <c r="BC276">
        <v>0</v>
      </c>
      <c r="BD276">
        <v>0.1</v>
      </c>
      <c r="BE276">
        <v>0</v>
      </c>
      <c r="BF276">
        <v>0</v>
      </c>
      <c r="BG276">
        <v>0</v>
      </c>
      <c r="BH276">
        <v>0</v>
      </c>
      <c r="BI276">
        <v>0</v>
      </c>
      <c r="BJ276">
        <v>0</v>
      </c>
      <c r="BK276">
        <v>0</v>
      </c>
      <c r="BL276">
        <v>0</v>
      </c>
      <c r="BM276">
        <v>0</v>
      </c>
      <c r="BN276">
        <v>0</v>
      </c>
      <c r="BO276">
        <v>0</v>
      </c>
      <c r="BP276">
        <v>0</v>
      </c>
      <c r="BQ276">
        <v>0</v>
      </c>
      <c r="BR276">
        <v>1.5599999999999999E-2</v>
      </c>
      <c r="BS276">
        <v>0</v>
      </c>
      <c r="BT276">
        <v>0</v>
      </c>
      <c r="BU276">
        <v>0</v>
      </c>
      <c r="BV276">
        <v>0</v>
      </c>
      <c r="BW276">
        <v>0</v>
      </c>
      <c r="BX276">
        <v>63.7</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1</v>
      </c>
      <c r="FS276">
        <v>0</v>
      </c>
      <c r="FT276">
        <v>0</v>
      </c>
      <c r="FU276">
        <v>0</v>
      </c>
      <c r="FV276">
        <v>0</v>
      </c>
      <c r="FW276">
        <v>0</v>
      </c>
      <c r="FX276">
        <v>0</v>
      </c>
      <c r="FY276">
        <v>2.1130091506121627</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0.30120000000000002</v>
      </c>
      <c r="GV276">
        <v>0</v>
      </c>
      <c r="GW276">
        <v>0</v>
      </c>
      <c r="GX276">
        <v>0</v>
      </c>
      <c r="GY276">
        <v>0</v>
      </c>
      <c r="GZ276">
        <v>0</v>
      </c>
      <c r="HA276">
        <v>0</v>
      </c>
      <c r="HB276">
        <v>0</v>
      </c>
      <c r="HC276">
        <v>0</v>
      </c>
      <c r="HD276">
        <v>0</v>
      </c>
      <c r="HE276">
        <v>0</v>
      </c>
      <c r="HF276">
        <v>0</v>
      </c>
      <c r="HG276">
        <v>0</v>
      </c>
      <c r="HH276">
        <v>0</v>
      </c>
      <c r="HI276">
        <v>1.5599999999999999E-2</v>
      </c>
      <c r="HJ276">
        <v>0</v>
      </c>
      <c r="HK276">
        <v>0</v>
      </c>
      <c r="HL276">
        <v>0</v>
      </c>
      <c r="HM276">
        <v>0</v>
      </c>
      <c r="HN276">
        <v>0</v>
      </c>
      <c r="HO276">
        <v>63.7</v>
      </c>
      <c r="HP276">
        <v>0</v>
      </c>
      <c r="HQ276">
        <v>0</v>
      </c>
      <c r="HR276">
        <v>0</v>
      </c>
      <c r="HS276">
        <v>0</v>
      </c>
      <c r="HT276">
        <v>0</v>
      </c>
      <c r="HU276">
        <v>0</v>
      </c>
      <c r="HV276">
        <v>0</v>
      </c>
      <c r="HW276">
        <v>0</v>
      </c>
      <c r="HX276">
        <v>0</v>
      </c>
      <c r="HY276">
        <v>0</v>
      </c>
      <c r="HZ276">
        <v>0</v>
      </c>
      <c r="IA276">
        <v>0</v>
      </c>
      <c r="IB276">
        <v>0</v>
      </c>
      <c r="IC276">
        <v>0</v>
      </c>
      <c r="ID276">
        <v>0</v>
      </c>
      <c r="IE276">
        <v>0</v>
      </c>
      <c r="IF276">
        <v>0</v>
      </c>
      <c r="IG276">
        <v>0</v>
      </c>
      <c r="IH276">
        <v>0</v>
      </c>
      <c r="II276">
        <v>0</v>
      </c>
      <c r="IJ276">
        <v>0</v>
      </c>
      <c r="IK276">
        <v>0</v>
      </c>
      <c r="IL276">
        <v>0</v>
      </c>
      <c r="IM276">
        <v>0</v>
      </c>
      <c r="IN276">
        <v>0</v>
      </c>
      <c r="IO276">
        <v>0</v>
      </c>
      <c r="IP276">
        <v>0</v>
      </c>
      <c r="IQ276">
        <v>0</v>
      </c>
      <c r="IR276">
        <v>0</v>
      </c>
      <c r="IS276">
        <v>0</v>
      </c>
      <c r="IT276">
        <v>0</v>
      </c>
      <c r="IU276">
        <v>0</v>
      </c>
      <c r="IV276">
        <v>0</v>
      </c>
      <c r="IW276">
        <v>0</v>
      </c>
      <c r="IX276">
        <v>0</v>
      </c>
      <c r="IY276">
        <v>0</v>
      </c>
      <c r="IZ276">
        <v>0</v>
      </c>
      <c r="JA276">
        <v>0</v>
      </c>
      <c r="JB276">
        <v>0</v>
      </c>
      <c r="JC276">
        <v>0</v>
      </c>
      <c r="JD276">
        <v>0</v>
      </c>
      <c r="JE276">
        <v>0</v>
      </c>
      <c r="JF276">
        <v>0</v>
      </c>
      <c r="JG276">
        <v>0</v>
      </c>
      <c r="JH276">
        <v>0</v>
      </c>
      <c r="JI276">
        <v>0</v>
      </c>
      <c r="JJ276">
        <v>0</v>
      </c>
      <c r="JK276">
        <v>0</v>
      </c>
      <c r="JL276">
        <v>0</v>
      </c>
      <c r="JM276">
        <v>0</v>
      </c>
      <c r="JN276">
        <v>0</v>
      </c>
      <c r="JO276">
        <v>0</v>
      </c>
      <c r="JP276">
        <v>0</v>
      </c>
      <c r="JQ276">
        <v>0</v>
      </c>
      <c r="JR276">
        <v>0</v>
      </c>
      <c r="JS276">
        <v>0</v>
      </c>
      <c r="JT276">
        <v>0</v>
      </c>
      <c r="JU276">
        <v>0</v>
      </c>
      <c r="JV276">
        <v>0</v>
      </c>
      <c r="JW276">
        <v>0</v>
      </c>
      <c r="JX276">
        <v>0</v>
      </c>
      <c r="JY276">
        <v>0</v>
      </c>
      <c r="JZ276">
        <v>0</v>
      </c>
      <c r="KA276">
        <v>0</v>
      </c>
      <c r="KB276">
        <v>0</v>
      </c>
      <c r="KC276">
        <v>0</v>
      </c>
      <c r="KD276">
        <v>0</v>
      </c>
      <c r="KE276">
        <v>0</v>
      </c>
      <c r="KF276">
        <v>0</v>
      </c>
      <c r="KG276">
        <v>0</v>
      </c>
      <c r="KH276">
        <v>0</v>
      </c>
      <c r="KI276">
        <v>0</v>
      </c>
      <c r="KJ276">
        <v>0</v>
      </c>
      <c r="KK276">
        <v>0</v>
      </c>
      <c r="KL276">
        <v>0</v>
      </c>
      <c r="KM276">
        <v>0</v>
      </c>
      <c r="KN276">
        <v>0</v>
      </c>
      <c r="KO276">
        <v>0</v>
      </c>
      <c r="KP276">
        <v>0</v>
      </c>
      <c r="KQ276">
        <v>0</v>
      </c>
      <c r="KR276">
        <v>0</v>
      </c>
      <c r="KS276">
        <v>0</v>
      </c>
      <c r="KT276">
        <v>0</v>
      </c>
      <c r="KU276">
        <v>0</v>
      </c>
      <c r="KV276">
        <v>0</v>
      </c>
      <c r="KW276">
        <v>0</v>
      </c>
      <c r="KX276">
        <v>0</v>
      </c>
      <c r="KY276">
        <v>0</v>
      </c>
      <c r="KZ276">
        <v>0</v>
      </c>
      <c r="LA276">
        <v>0</v>
      </c>
      <c r="LB276">
        <v>0</v>
      </c>
      <c r="LC276">
        <v>0</v>
      </c>
      <c r="LD276">
        <v>0</v>
      </c>
      <c r="LE276">
        <v>0</v>
      </c>
      <c r="LF276">
        <v>0</v>
      </c>
      <c r="LG276">
        <v>0</v>
      </c>
      <c r="LH276">
        <v>0</v>
      </c>
      <c r="LI276">
        <v>1</v>
      </c>
      <c r="LJ276">
        <v>1</v>
      </c>
      <c r="LK276">
        <v>0</v>
      </c>
      <c r="LL276">
        <v>0</v>
      </c>
      <c r="LM276">
        <v>1</v>
      </c>
      <c r="LN276">
        <v>0.95</v>
      </c>
      <c r="LO276">
        <v>0</v>
      </c>
      <c r="LP276">
        <v>1</v>
      </c>
      <c r="LQ276">
        <v>0.78</v>
      </c>
      <c r="LR276">
        <v>0</v>
      </c>
      <c r="LS276">
        <v>0</v>
      </c>
      <c r="LT276">
        <v>0</v>
      </c>
    </row>
    <row r="277" spans="1:332" ht="15" customHeight="1">
      <c r="A277" t="str">
        <v>CDM AMS II G</v>
      </c>
      <c r="B277" t="str">
        <v>AMS-II.G. Version 10</v>
      </c>
      <c r="C277">
        <v>10477</v>
      </c>
      <c r="D277" t="str">
        <v>PoA 10477-CPA5</v>
      </c>
      <c r="E277" t="str">
        <v>MR1: 23/07/2019 – 31/08/2019</v>
      </c>
      <c r="F277" t="str">
        <v>domestic 4G Batch 2</v>
      </c>
      <c r="G277">
        <v>73</v>
      </c>
      <c r="H277" t="str">
        <v>firewood</v>
      </c>
      <c r="I277">
        <v>73</v>
      </c>
      <c r="J277">
        <v>3.3031674208144797E-3</v>
      </c>
      <c r="K277">
        <v>0</v>
      </c>
      <c r="L277" t="str">
        <v>cdm_imp_firewood</v>
      </c>
      <c r="M277">
        <v>1</v>
      </c>
      <c r="N277" t="str">
        <v>Asia</v>
      </c>
      <c r="O277" t="str">
        <v>Viet Nam</v>
      </c>
      <c r="P277" t="str">
        <v>Dinh Hoa, Phu Luong, Dai Tu within Thai Nguyen Province</v>
      </c>
      <c r="Q277">
        <v>3.4</v>
      </c>
      <c r="R277">
        <v>0.82889999999999997</v>
      </c>
      <c r="S277">
        <v>0</v>
      </c>
      <c r="T277">
        <v>0.14499999999999999</v>
      </c>
      <c r="U277">
        <v>1300</v>
      </c>
      <c r="V277">
        <v>0</v>
      </c>
      <c r="W277">
        <v>17</v>
      </c>
      <c r="X277">
        <v>0</v>
      </c>
      <c r="Y277">
        <v>22100</v>
      </c>
      <c r="Z277">
        <v>1</v>
      </c>
      <c r="AA277">
        <v>0</v>
      </c>
      <c r="AB277">
        <v>0</v>
      </c>
      <c r="AC277">
        <v>0</v>
      </c>
      <c r="AD277">
        <v>0</v>
      </c>
      <c r="AE277">
        <v>0</v>
      </c>
      <c r="AF277">
        <v>0</v>
      </c>
      <c r="AG277">
        <v>0</v>
      </c>
      <c r="AH277">
        <v>0</v>
      </c>
      <c r="AI277">
        <v>0</v>
      </c>
      <c r="AJ277">
        <v>0</v>
      </c>
      <c r="AK277">
        <v>0</v>
      </c>
      <c r="AL277">
        <v>0</v>
      </c>
      <c r="AM277">
        <v>0</v>
      </c>
      <c r="AN277">
        <v>6.3643835616438356</v>
      </c>
      <c r="AO277">
        <v>0</v>
      </c>
      <c r="AP277">
        <v>0</v>
      </c>
      <c r="AQ277">
        <v>0</v>
      </c>
      <c r="AR277">
        <v>0</v>
      </c>
      <c r="AS277">
        <v>0</v>
      </c>
      <c r="AT277">
        <v>0</v>
      </c>
      <c r="AU277">
        <v>0</v>
      </c>
      <c r="AV277">
        <v>0</v>
      </c>
      <c r="AW277">
        <v>0</v>
      </c>
      <c r="AX277">
        <v>0</v>
      </c>
      <c r="AY277">
        <v>0</v>
      </c>
      <c r="AZ277">
        <v>0</v>
      </c>
      <c r="BA277">
        <v>0</v>
      </c>
      <c r="BB277">
        <v>0</v>
      </c>
      <c r="BC277">
        <v>0</v>
      </c>
      <c r="BD277">
        <v>0.1</v>
      </c>
      <c r="BE277">
        <v>0</v>
      </c>
      <c r="BF277">
        <v>0</v>
      </c>
      <c r="BG277">
        <v>0</v>
      </c>
      <c r="BH277">
        <v>0</v>
      </c>
      <c r="BI277">
        <v>0</v>
      </c>
      <c r="BJ277">
        <v>0</v>
      </c>
      <c r="BK277">
        <v>0</v>
      </c>
      <c r="BL277">
        <v>0</v>
      </c>
      <c r="BM277">
        <v>0</v>
      </c>
      <c r="BN277">
        <v>0</v>
      </c>
      <c r="BO277">
        <v>0</v>
      </c>
      <c r="BP277">
        <v>0</v>
      </c>
      <c r="BQ277">
        <v>0</v>
      </c>
      <c r="BR277">
        <v>1.5599999999999999E-2</v>
      </c>
      <c r="BS277">
        <v>0</v>
      </c>
      <c r="BT277">
        <v>0</v>
      </c>
      <c r="BU277">
        <v>0</v>
      </c>
      <c r="BV277">
        <v>0</v>
      </c>
      <c r="BW277">
        <v>0</v>
      </c>
      <c r="BX277">
        <v>63.7</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1</v>
      </c>
      <c r="FS277">
        <v>0</v>
      </c>
      <c r="FT277">
        <v>0</v>
      </c>
      <c r="FU277">
        <v>0</v>
      </c>
      <c r="FV277">
        <v>0</v>
      </c>
      <c r="FW277">
        <v>0</v>
      </c>
      <c r="FX277">
        <v>0</v>
      </c>
      <c r="FY277">
        <v>2.1130091506121627</v>
      </c>
      <c r="FZ277">
        <v>0</v>
      </c>
      <c r="GA277">
        <v>0</v>
      </c>
      <c r="GB277">
        <v>0</v>
      </c>
      <c r="GC277">
        <v>0</v>
      </c>
      <c r="GD277">
        <v>0</v>
      </c>
      <c r="GE277">
        <v>0</v>
      </c>
      <c r="GF277">
        <v>0</v>
      </c>
      <c r="GG277">
        <v>0</v>
      </c>
      <c r="GH277">
        <v>0</v>
      </c>
      <c r="GI277">
        <v>0</v>
      </c>
      <c r="GJ277">
        <v>0</v>
      </c>
      <c r="GK277">
        <v>0</v>
      </c>
      <c r="GL277">
        <v>0</v>
      </c>
      <c r="GM277">
        <v>0</v>
      </c>
      <c r="GN277">
        <v>0</v>
      </c>
      <c r="GO277">
        <v>0</v>
      </c>
      <c r="GP277">
        <v>0</v>
      </c>
      <c r="GQ277">
        <v>0</v>
      </c>
      <c r="GR277">
        <v>0</v>
      </c>
      <c r="GS277">
        <v>0</v>
      </c>
      <c r="GT277">
        <v>0</v>
      </c>
      <c r="GU277">
        <v>0.30120000000000002</v>
      </c>
      <c r="GV277">
        <v>0</v>
      </c>
      <c r="GW277">
        <v>0</v>
      </c>
      <c r="GX277">
        <v>0</v>
      </c>
      <c r="GY277">
        <v>0</v>
      </c>
      <c r="GZ277">
        <v>0</v>
      </c>
      <c r="HA277">
        <v>0</v>
      </c>
      <c r="HB277">
        <v>0</v>
      </c>
      <c r="HC277">
        <v>0</v>
      </c>
      <c r="HD277">
        <v>0</v>
      </c>
      <c r="HE277">
        <v>0</v>
      </c>
      <c r="HF277">
        <v>0</v>
      </c>
      <c r="HG277">
        <v>0</v>
      </c>
      <c r="HH277">
        <v>0</v>
      </c>
      <c r="HI277">
        <v>1.5599999999999999E-2</v>
      </c>
      <c r="HJ277">
        <v>0</v>
      </c>
      <c r="HK277">
        <v>0</v>
      </c>
      <c r="HL277">
        <v>0</v>
      </c>
      <c r="HM277">
        <v>0</v>
      </c>
      <c r="HN277">
        <v>0</v>
      </c>
      <c r="HO277">
        <v>63.7</v>
      </c>
      <c r="HP277">
        <v>0</v>
      </c>
      <c r="HQ277">
        <v>0</v>
      </c>
      <c r="HR277">
        <v>0</v>
      </c>
      <c r="HS277">
        <v>0</v>
      </c>
      <c r="HT277">
        <v>0</v>
      </c>
      <c r="HU277">
        <v>0</v>
      </c>
      <c r="HV277">
        <v>0</v>
      </c>
      <c r="HW277">
        <v>0</v>
      </c>
      <c r="HX277">
        <v>0</v>
      </c>
      <c r="HY277">
        <v>0</v>
      </c>
      <c r="HZ277">
        <v>0</v>
      </c>
      <c r="IA277">
        <v>0</v>
      </c>
      <c r="IB277">
        <v>0</v>
      </c>
      <c r="IC277">
        <v>0</v>
      </c>
      <c r="ID277">
        <v>0</v>
      </c>
      <c r="IE277">
        <v>0</v>
      </c>
      <c r="IF277">
        <v>0</v>
      </c>
      <c r="IG277">
        <v>0</v>
      </c>
      <c r="IH277">
        <v>0</v>
      </c>
      <c r="II277">
        <v>0</v>
      </c>
      <c r="IJ277">
        <v>0</v>
      </c>
      <c r="IK277">
        <v>0</v>
      </c>
      <c r="IL277">
        <v>0</v>
      </c>
      <c r="IM277">
        <v>0</v>
      </c>
      <c r="IN277">
        <v>0</v>
      </c>
      <c r="IO277">
        <v>0</v>
      </c>
      <c r="IP277">
        <v>0</v>
      </c>
      <c r="IQ277">
        <v>0</v>
      </c>
      <c r="IR277">
        <v>0</v>
      </c>
      <c r="IS277">
        <v>0</v>
      </c>
      <c r="IT277">
        <v>0</v>
      </c>
      <c r="IU277">
        <v>0</v>
      </c>
      <c r="IV277">
        <v>0</v>
      </c>
      <c r="IW277">
        <v>0</v>
      </c>
      <c r="IX277">
        <v>0</v>
      </c>
      <c r="IY277">
        <v>0</v>
      </c>
      <c r="IZ277">
        <v>0</v>
      </c>
      <c r="JA277">
        <v>0</v>
      </c>
      <c r="JB277">
        <v>0</v>
      </c>
      <c r="JC277">
        <v>0</v>
      </c>
      <c r="JD277">
        <v>0</v>
      </c>
      <c r="JE277">
        <v>0</v>
      </c>
      <c r="JF277">
        <v>0</v>
      </c>
      <c r="JG277">
        <v>0</v>
      </c>
      <c r="JH277">
        <v>0</v>
      </c>
      <c r="JI277">
        <v>0</v>
      </c>
      <c r="JJ277">
        <v>0</v>
      </c>
      <c r="JK277">
        <v>0</v>
      </c>
      <c r="JL277">
        <v>0</v>
      </c>
      <c r="JM277">
        <v>0</v>
      </c>
      <c r="JN277">
        <v>0</v>
      </c>
      <c r="JO277">
        <v>0</v>
      </c>
      <c r="JP277">
        <v>0</v>
      </c>
      <c r="JQ277">
        <v>0</v>
      </c>
      <c r="JR277">
        <v>0</v>
      </c>
      <c r="JS277">
        <v>0</v>
      </c>
      <c r="JT277">
        <v>0</v>
      </c>
      <c r="JU277">
        <v>0</v>
      </c>
      <c r="JV277">
        <v>0</v>
      </c>
      <c r="JW277">
        <v>0</v>
      </c>
      <c r="JX277">
        <v>0</v>
      </c>
      <c r="JY277">
        <v>0</v>
      </c>
      <c r="JZ277">
        <v>0</v>
      </c>
      <c r="KA277">
        <v>0</v>
      </c>
      <c r="KB277">
        <v>0</v>
      </c>
      <c r="KC277">
        <v>0</v>
      </c>
      <c r="KD277">
        <v>0</v>
      </c>
      <c r="KE277">
        <v>0</v>
      </c>
      <c r="KF277">
        <v>0</v>
      </c>
      <c r="KG277">
        <v>0</v>
      </c>
      <c r="KH277">
        <v>0</v>
      </c>
      <c r="KI277">
        <v>0</v>
      </c>
      <c r="KJ277">
        <v>0</v>
      </c>
      <c r="KK277">
        <v>0</v>
      </c>
      <c r="KL277">
        <v>0</v>
      </c>
      <c r="KM277">
        <v>0</v>
      </c>
      <c r="KN277">
        <v>0</v>
      </c>
      <c r="KO277">
        <v>0</v>
      </c>
      <c r="KP277">
        <v>0</v>
      </c>
      <c r="KQ277">
        <v>0</v>
      </c>
      <c r="KR277">
        <v>0</v>
      </c>
      <c r="KS277">
        <v>0</v>
      </c>
      <c r="KT277">
        <v>0</v>
      </c>
      <c r="KU277">
        <v>0</v>
      </c>
      <c r="KV277">
        <v>0</v>
      </c>
      <c r="KW277">
        <v>0</v>
      </c>
      <c r="KX277">
        <v>0</v>
      </c>
      <c r="KY277">
        <v>0</v>
      </c>
      <c r="KZ277">
        <v>0</v>
      </c>
      <c r="LA277">
        <v>0</v>
      </c>
      <c r="LB277">
        <v>0</v>
      </c>
      <c r="LC277">
        <v>0</v>
      </c>
      <c r="LD277">
        <v>0</v>
      </c>
      <c r="LE277">
        <v>0</v>
      </c>
      <c r="LF277">
        <v>0</v>
      </c>
      <c r="LG277">
        <v>0</v>
      </c>
      <c r="LH277">
        <v>0</v>
      </c>
      <c r="LI277">
        <v>1</v>
      </c>
      <c r="LJ277">
        <v>1</v>
      </c>
      <c r="LK277">
        <v>0</v>
      </c>
      <c r="LL277">
        <v>0</v>
      </c>
      <c r="LM277">
        <v>1</v>
      </c>
      <c r="LN277">
        <v>0.95</v>
      </c>
      <c r="LO277">
        <v>0</v>
      </c>
      <c r="LP277">
        <v>1</v>
      </c>
      <c r="LQ277">
        <v>0.78</v>
      </c>
      <c r="LR277">
        <v>0</v>
      </c>
      <c r="LS277">
        <v>0</v>
      </c>
      <c r="LT277">
        <v>0</v>
      </c>
    </row>
    <row r="278" spans="1:332" ht="15" customHeight="1">
      <c r="A278" t="str">
        <v>CDM AMS II G</v>
      </c>
      <c r="B278" t="str">
        <v>AMS-II.G. Version 10</v>
      </c>
      <c r="C278">
        <v>10477</v>
      </c>
      <c r="D278" t="str">
        <v>PoA 10477-CPA6</v>
      </c>
      <c r="E278" t="str">
        <v>MR1: 23/07/2019 – 31/08/2019</v>
      </c>
      <c r="F278" t="str">
        <v>domestic 4G Batch 1</v>
      </c>
      <c r="G278">
        <v>1041</v>
      </c>
      <c r="H278" t="str">
        <v>firewood</v>
      </c>
      <c r="I278">
        <v>1041</v>
      </c>
      <c r="J278">
        <v>3.3771289537712895E-3</v>
      </c>
      <c r="K278">
        <v>0</v>
      </c>
      <c r="L278" t="str">
        <v>cdm_imp_firewood</v>
      </c>
      <c r="M278">
        <v>1</v>
      </c>
      <c r="N278" t="str">
        <v>Asia</v>
      </c>
      <c r="O278" t="str">
        <v>Viet Nam</v>
      </c>
      <c r="P278" t="str">
        <v>districts of Vo Nhai, Dong Hai, Phu Binh and Pho Yen town within Thai
Nguyen Province</v>
      </c>
      <c r="Q278">
        <v>3.4</v>
      </c>
      <c r="R278">
        <v>0.82889999999999997</v>
      </c>
      <c r="S278">
        <v>0</v>
      </c>
      <c r="T278">
        <v>0.14499999999999999</v>
      </c>
      <c r="U278">
        <v>10275</v>
      </c>
      <c r="V278">
        <v>0</v>
      </c>
      <c r="W278">
        <v>30</v>
      </c>
      <c r="X278">
        <v>0</v>
      </c>
      <c r="Y278">
        <v>308250</v>
      </c>
      <c r="Z278">
        <v>1</v>
      </c>
      <c r="AA278">
        <v>0</v>
      </c>
      <c r="AB278">
        <v>0</v>
      </c>
      <c r="AC278">
        <v>0</v>
      </c>
      <c r="AD278">
        <v>0</v>
      </c>
      <c r="AE278">
        <v>0</v>
      </c>
      <c r="AF278">
        <v>0</v>
      </c>
      <c r="AG278">
        <v>0</v>
      </c>
      <c r="AH278">
        <v>0</v>
      </c>
      <c r="AI278">
        <v>0</v>
      </c>
      <c r="AJ278">
        <v>0</v>
      </c>
      <c r="AK278">
        <v>0</v>
      </c>
      <c r="AL278">
        <v>0</v>
      </c>
      <c r="AM278">
        <v>0</v>
      </c>
      <c r="AN278">
        <v>6.1780821917808222</v>
      </c>
      <c r="AO278">
        <v>0</v>
      </c>
      <c r="AP278">
        <v>0</v>
      </c>
      <c r="AQ278">
        <v>0</v>
      </c>
      <c r="AR278">
        <v>0</v>
      </c>
      <c r="AS278">
        <v>0</v>
      </c>
      <c r="AT278">
        <v>0</v>
      </c>
      <c r="AU278">
        <v>0</v>
      </c>
      <c r="AV278">
        <v>0</v>
      </c>
      <c r="AW278">
        <v>0</v>
      </c>
      <c r="AX278">
        <v>0</v>
      </c>
      <c r="AY278">
        <v>0</v>
      </c>
      <c r="AZ278">
        <v>0</v>
      </c>
      <c r="BA278">
        <v>0</v>
      </c>
      <c r="BB278">
        <v>0</v>
      </c>
      <c r="BC278">
        <v>0</v>
      </c>
      <c r="BD278">
        <v>0.1</v>
      </c>
      <c r="BE278">
        <v>0</v>
      </c>
      <c r="BF278">
        <v>0</v>
      </c>
      <c r="BG278">
        <v>0</v>
      </c>
      <c r="BH278">
        <v>0</v>
      </c>
      <c r="BI278">
        <v>0</v>
      </c>
      <c r="BJ278">
        <v>0</v>
      </c>
      <c r="BK278">
        <v>0</v>
      </c>
      <c r="BL278">
        <v>0</v>
      </c>
      <c r="BM278">
        <v>0</v>
      </c>
      <c r="BN278">
        <v>0</v>
      </c>
      <c r="BO278">
        <v>0</v>
      </c>
      <c r="BP278">
        <v>0</v>
      </c>
      <c r="BQ278">
        <v>0</v>
      </c>
      <c r="BR278">
        <v>1.5599999999999999E-2</v>
      </c>
      <c r="BS278">
        <v>0</v>
      </c>
      <c r="BT278">
        <v>0</v>
      </c>
      <c r="BU278">
        <v>0</v>
      </c>
      <c r="BV278">
        <v>0</v>
      </c>
      <c r="BW278">
        <v>0</v>
      </c>
      <c r="BX278">
        <v>63.7</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1</v>
      </c>
      <c r="FS278">
        <v>0</v>
      </c>
      <c r="FT278">
        <v>0</v>
      </c>
      <c r="FU278">
        <v>0</v>
      </c>
      <c r="FV278">
        <v>0</v>
      </c>
      <c r="FW278">
        <v>0</v>
      </c>
      <c r="FX278">
        <v>0</v>
      </c>
      <c r="FY278">
        <v>2.0511561061689312</v>
      </c>
      <c r="FZ278">
        <v>0</v>
      </c>
      <c r="GA278">
        <v>0</v>
      </c>
      <c r="GB278">
        <v>0</v>
      </c>
      <c r="GC278">
        <v>0</v>
      </c>
      <c r="GD278">
        <v>0</v>
      </c>
      <c r="GE278">
        <v>0</v>
      </c>
      <c r="GF278">
        <v>0</v>
      </c>
      <c r="GG278">
        <v>0</v>
      </c>
      <c r="GH278">
        <v>0</v>
      </c>
      <c r="GI278">
        <v>0</v>
      </c>
      <c r="GJ278">
        <v>0</v>
      </c>
      <c r="GK278">
        <v>0</v>
      </c>
      <c r="GL278">
        <v>0</v>
      </c>
      <c r="GM278">
        <v>0</v>
      </c>
      <c r="GN278">
        <v>0</v>
      </c>
      <c r="GO278">
        <v>0</v>
      </c>
      <c r="GP278">
        <v>0</v>
      </c>
      <c r="GQ278">
        <v>0</v>
      </c>
      <c r="GR278">
        <v>0</v>
      </c>
      <c r="GS278">
        <v>0</v>
      </c>
      <c r="GT278">
        <v>0</v>
      </c>
      <c r="GU278">
        <v>0.30120000000000002</v>
      </c>
      <c r="GV278">
        <v>0</v>
      </c>
      <c r="GW278">
        <v>0</v>
      </c>
      <c r="GX278">
        <v>0</v>
      </c>
      <c r="GY278">
        <v>0</v>
      </c>
      <c r="GZ278">
        <v>0</v>
      </c>
      <c r="HA278">
        <v>0</v>
      </c>
      <c r="HB278">
        <v>0</v>
      </c>
      <c r="HC278">
        <v>0</v>
      </c>
      <c r="HD278">
        <v>0</v>
      </c>
      <c r="HE278">
        <v>0</v>
      </c>
      <c r="HF278">
        <v>0</v>
      </c>
      <c r="HG278">
        <v>0</v>
      </c>
      <c r="HH278">
        <v>0</v>
      </c>
      <c r="HI278">
        <v>1.5599999999999999E-2</v>
      </c>
      <c r="HJ278">
        <v>0</v>
      </c>
      <c r="HK278">
        <v>0</v>
      </c>
      <c r="HL278">
        <v>0</v>
      </c>
      <c r="HM278">
        <v>0</v>
      </c>
      <c r="HN278">
        <v>0</v>
      </c>
      <c r="HO278">
        <v>63.7</v>
      </c>
      <c r="HP278">
        <v>0</v>
      </c>
      <c r="HQ278">
        <v>0</v>
      </c>
      <c r="HR278">
        <v>0</v>
      </c>
      <c r="HS278">
        <v>0</v>
      </c>
      <c r="HT278">
        <v>0</v>
      </c>
      <c r="HU278">
        <v>0</v>
      </c>
      <c r="HV278">
        <v>0</v>
      </c>
      <c r="HW278">
        <v>0</v>
      </c>
      <c r="HX278">
        <v>0</v>
      </c>
      <c r="HY278">
        <v>0</v>
      </c>
      <c r="HZ278">
        <v>0</v>
      </c>
      <c r="IA278">
        <v>0</v>
      </c>
      <c r="IB278">
        <v>0</v>
      </c>
      <c r="IC278">
        <v>0</v>
      </c>
      <c r="ID278">
        <v>0</v>
      </c>
      <c r="IE278">
        <v>0</v>
      </c>
      <c r="IF278">
        <v>0</v>
      </c>
      <c r="IG278">
        <v>0</v>
      </c>
      <c r="IH278">
        <v>0</v>
      </c>
      <c r="II278">
        <v>0</v>
      </c>
      <c r="IJ278">
        <v>0</v>
      </c>
      <c r="IK278">
        <v>0</v>
      </c>
      <c r="IL278">
        <v>0</v>
      </c>
      <c r="IM278">
        <v>0</v>
      </c>
      <c r="IN278">
        <v>0</v>
      </c>
      <c r="IO278">
        <v>0</v>
      </c>
      <c r="IP278">
        <v>0</v>
      </c>
      <c r="IQ278">
        <v>0</v>
      </c>
      <c r="IR278">
        <v>0</v>
      </c>
      <c r="IS278">
        <v>0</v>
      </c>
      <c r="IT278">
        <v>0</v>
      </c>
      <c r="IU278">
        <v>0</v>
      </c>
      <c r="IV278">
        <v>0</v>
      </c>
      <c r="IW278">
        <v>0</v>
      </c>
      <c r="IX278">
        <v>0</v>
      </c>
      <c r="IY278">
        <v>0</v>
      </c>
      <c r="IZ278">
        <v>0</v>
      </c>
      <c r="JA278">
        <v>0</v>
      </c>
      <c r="JB278">
        <v>0</v>
      </c>
      <c r="JC278">
        <v>0</v>
      </c>
      <c r="JD278">
        <v>0</v>
      </c>
      <c r="JE278">
        <v>0</v>
      </c>
      <c r="JF278">
        <v>0</v>
      </c>
      <c r="JG278">
        <v>0</v>
      </c>
      <c r="JH278">
        <v>0</v>
      </c>
      <c r="JI278">
        <v>0</v>
      </c>
      <c r="JJ278">
        <v>0</v>
      </c>
      <c r="JK278">
        <v>0</v>
      </c>
      <c r="JL278">
        <v>0</v>
      </c>
      <c r="JM278">
        <v>0</v>
      </c>
      <c r="JN278">
        <v>0</v>
      </c>
      <c r="JO278">
        <v>0</v>
      </c>
      <c r="JP278">
        <v>0</v>
      </c>
      <c r="JQ278">
        <v>0</v>
      </c>
      <c r="JR278">
        <v>0</v>
      </c>
      <c r="JS278">
        <v>0</v>
      </c>
      <c r="JT278">
        <v>0</v>
      </c>
      <c r="JU278">
        <v>0</v>
      </c>
      <c r="JV278">
        <v>0</v>
      </c>
      <c r="JW278">
        <v>0</v>
      </c>
      <c r="JX278">
        <v>0</v>
      </c>
      <c r="JY278">
        <v>0</v>
      </c>
      <c r="JZ278">
        <v>0</v>
      </c>
      <c r="KA278">
        <v>0</v>
      </c>
      <c r="KB278">
        <v>0</v>
      </c>
      <c r="KC278">
        <v>0</v>
      </c>
      <c r="KD278">
        <v>0</v>
      </c>
      <c r="KE278">
        <v>0</v>
      </c>
      <c r="KF278">
        <v>0</v>
      </c>
      <c r="KG278">
        <v>0</v>
      </c>
      <c r="KH278">
        <v>0</v>
      </c>
      <c r="KI278">
        <v>0</v>
      </c>
      <c r="KJ278">
        <v>0</v>
      </c>
      <c r="KK278">
        <v>0</v>
      </c>
      <c r="KL278">
        <v>0</v>
      </c>
      <c r="KM278">
        <v>0</v>
      </c>
      <c r="KN278">
        <v>0</v>
      </c>
      <c r="KO278">
        <v>0</v>
      </c>
      <c r="KP278">
        <v>0</v>
      </c>
      <c r="KQ278">
        <v>0</v>
      </c>
      <c r="KR278">
        <v>0</v>
      </c>
      <c r="KS278">
        <v>0</v>
      </c>
      <c r="KT278">
        <v>0</v>
      </c>
      <c r="KU278">
        <v>0</v>
      </c>
      <c r="KV278">
        <v>0</v>
      </c>
      <c r="KW278">
        <v>0</v>
      </c>
      <c r="KX278">
        <v>0</v>
      </c>
      <c r="KY278">
        <v>0</v>
      </c>
      <c r="KZ278">
        <v>0</v>
      </c>
      <c r="LA278">
        <v>0</v>
      </c>
      <c r="LB278">
        <v>0</v>
      </c>
      <c r="LC278">
        <v>0</v>
      </c>
      <c r="LD278">
        <v>0</v>
      </c>
      <c r="LE278">
        <v>0</v>
      </c>
      <c r="LF278">
        <v>0</v>
      </c>
      <c r="LG278">
        <v>0</v>
      </c>
      <c r="LH278">
        <v>0</v>
      </c>
      <c r="LI278">
        <v>1</v>
      </c>
      <c r="LJ278">
        <v>1</v>
      </c>
      <c r="LK278">
        <v>0</v>
      </c>
      <c r="LL278">
        <v>0</v>
      </c>
      <c r="LM278">
        <v>1</v>
      </c>
      <c r="LN278">
        <v>0.95</v>
      </c>
      <c r="LO278">
        <v>0</v>
      </c>
      <c r="LP278">
        <v>1</v>
      </c>
      <c r="LQ278">
        <v>0.78</v>
      </c>
      <c r="LR278">
        <v>0</v>
      </c>
      <c r="LS278">
        <v>0</v>
      </c>
      <c r="LT278">
        <v>0</v>
      </c>
    </row>
    <row r="279" spans="1:332" ht="15" customHeight="1">
      <c r="A279" t="str">
        <v>CDM AMS II G</v>
      </c>
      <c r="B279" t="str">
        <v>AMS-II.G. Version 10</v>
      </c>
      <c r="C279">
        <v>10477</v>
      </c>
      <c r="D279" t="str">
        <v>PoA 10477-CPA6</v>
      </c>
      <c r="E279" t="str">
        <v>MR1: 23/07/2019 – 31/08/2019</v>
      </c>
      <c r="F279" t="str">
        <v>domestic 4G Batch 2</v>
      </c>
      <c r="G279">
        <v>97</v>
      </c>
      <c r="H279" t="str">
        <v>firewood</v>
      </c>
      <c r="I279">
        <v>97</v>
      </c>
      <c r="J279">
        <v>3.3564013840830451E-3</v>
      </c>
      <c r="K279">
        <v>0</v>
      </c>
      <c r="L279" t="str">
        <v>cdm_imp_firewood</v>
      </c>
      <c r="M279">
        <v>1</v>
      </c>
      <c r="N279" t="str">
        <v>Asia</v>
      </c>
      <c r="O279" t="str">
        <v>Viet Nam</v>
      </c>
      <c r="P279" t="str">
        <v>districts of Vo Nhai, Dong Hai, Phu Binh and Pho Yen town within Thai
Nguyen Province</v>
      </c>
      <c r="Q279">
        <v>3.4</v>
      </c>
      <c r="R279">
        <v>0.82889999999999997</v>
      </c>
      <c r="S279">
        <v>0</v>
      </c>
      <c r="T279">
        <v>0.14499999999999999</v>
      </c>
      <c r="U279">
        <v>1700</v>
      </c>
      <c r="V279">
        <v>0</v>
      </c>
      <c r="W279">
        <v>17</v>
      </c>
      <c r="X279">
        <v>0</v>
      </c>
      <c r="Y279">
        <v>28900</v>
      </c>
      <c r="Z279">
        <v>1</v>
      </c>
      <c r="AA279">
        <v>0</v>
      </c>
      <c r="AB279">
        <v>0</v>
      </c>
      <c r="AC279">
        <v>0</v>
      </c>
      <c r="AD279">
        <v>0</v>
      </c>
      <c r="AE279">
        <v>0</v>
      </c>
      <c r="AF279">
        <v>0</v>
      </c>
      <c r="AG279">
        <v>0</v>
      </c>
      <c r="AH279">
        <v>0</v>
      </c>
      <c r="AI279">
        <v>0</v>
      </c>
      <c r="AJ279">
        <v>0</v>
      </c>
      <c r="AK279">
        <v>0</v>
      </c>
      <c r="AL279">
        <v>0</v>
      </c>
      <c r="AM279">
        <v>0</v>
      </c>
      <c r="AN279">
        <v>6.1780821917808222</v>
      </c>
      <c r="AO279">
        <v>0</v>
      </c>
      <c r="AP279">
        <v>0</v>
      </c>
      <c r="AQ279">
        <v>0</v>
      </c>
      <c r="AR279">
        <v>0</v>
      </c>
      <c r="AS279">
        <v>0</v>
      </c>
      <c r="AT279">
        <v>0</v>
      </c>
      <c r="AU279">
        <v>0</v>
      </c>
      <c r="AV279">
        <v>0</v>
      </c>
      <c r="AW279">
        <v>0</v>
      </c>
      <c r="AX279">
        <v>0</v>
      </c>
      <c r="AY279">
        <v>0</v>
      </c>
      <c r="AZ279">
        <v>0</v>
      </c>
      <c r="BA279">
        <v>0</v>
      </c>
      <c r="BB279">
        <v>0</v>
      </c>
      <c r="BC279">
        <v>0</v>
      </c>
      <c r="BD279">
        <v>0.1</v>
      </c>
      <c r="BE279">
        <v>0</v>
      </c>
      <c r="BF279">
        <v>0</v>
      </c>
      <c r="BG279">
        <v>0</v>
      </c>
      <c r="BH279">
        <v>0</v>
      </c>
      <c r="BI279">
        <v>0</v>
      </c>
      <c r="BJ279">
        <v>0</v>
      </c>
      <c r="BK279">
        <v>0</v>
      </c>
      <c r="BL279">
        <v>0</v>
      </c>
      <c r="BM279">
        <v>0</v>
      </c>
      <c r="BN279">
        <v>0</v>
      </c>
      <c r="BO279">
        <v>0</v>
      </c>
      <c r="BP279">
        <v>0</v>
      </c>
      <c r="BQ279">
        <v>0</v>
      </c>
      <c r="BR279">
        <v>1.5599999999999999E-2</v>
      </c>
      <c r="BS279">
        <v>0</v>
      </c>
      <c r="BT279">
        <v>0</v>
      </c>
      <c r="BU279">
        <v>0</v>
      </c>
      <c r="BV279">
        <v>0</v>
      </c>
      <c r="BW279">
        <v>0</v>
      </c>
      <c r="BX279">
        <v>63.7</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1</v>
      </c>
      <c r="FS279">
        <v>0</v>
      </c>
      <c r="FT279">
        <v>0</v>
      </c>
      <c r="FU279">
        <v>0</v>
      </c>
      <c r="FV279">
        <v>0</v>
      </c>
      <c r="FW279">
        <v>0</v>
      </c>
      <c r="FX279">
        <v>0</v>
      </c>
      <c r="FY279">
        <v>2.0511561061689312</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c r="GS279">
        <v>0</v>
      </c>
      <c r="GT279">
        <v>0</v>
      </c>
      <c r="GU279">
        <v>0.30120000000000002</v>
      </c>
      <c r="GV279">
        <v>0</v>
      </c>
      <c r="GW279">
        <v>0</v>
      </c>
      <c r="GX279">
        <v>0</v>
      </c>
      <c r="GY279">
        <v>0</v>
      </c>
      <c r="GZ279">
        <v>0</v>
      </c>
      <c r="HA279">
        <v>0</v>
      </c>
      <c r="HB279">
        <v>0</v>
      </c>
      <c r="HC279">
        <v>0</v>
      </c>
      <c r="HD279">
        <v>0</v>
      </c>
      <c r="HE279">
        <v>0</v>
      </c>
      <c r="HF279">
        <v>0</v>
      </c>
      <c r="HG279">
        <v>0</v>
      </c>
      <c r="HH279">
        <v>0</v>
      </c>
      <c r="HI279">
        <v>1.5599999999999999E-2</v>
      </c>
      <c r="HJ279">
        <v>0</v>
      </c>
      <c r="HK279">
        <v>0</v>
      </c>
      <c r="HL279">
        <v>0</v>
      </c>
      <c r="HM279">
        <v>0</v>
      </c>
      <c r="HN279">
        <v>0</v>
      </c>
      <c r="HO279">
        <v>63.7</v>
      </c>
      <c r="HP279">
        <v>0</v>
      </c>
      <c r="HQ279">
        <v>0</v>
      </c>
      <c r="HR279">
        <v>0</v>
      </c>
      <c r="HS279">
        <v>0</v>
      </c>
      <c r="HT279">
        <v>0</v>
      </c>
      <c r="HU279">
        <v>0</v>
      </c>
      <c r="HV279">
        <v>0</v>
      </c>
      <c r="HW279">
        <v>0</v>
      </c>
      <c r="HX279">
        <v>0</v>
      </c>
      <c r="HY279">
        <v>0</v>
      </c>
      <c r="HZ279">
        <v>0</v>
      </c>
      <c r="IA279">
        <v>0</v>
      </c>
      <c r="IB279">
        <v>0</v>
      </c>
      <c r="IC279">
        <v>0</v>
      </c>
      <c r="ID279">
        <v>0</v>
      </c>
      <c r="IE279">
        <v>0</v>
      </c>
      <c r="IF279">
        <v>0</v>
      </c>
      <c r="IG279">
        <v>0</v>
      </c>
      <c r="IH279">
        <v>0</v>
      </c>
      <c r="II279">
        <v>0</v>
      </c>
      <c r="IJ279">
        <v>0</v>
      </c>
      <c r="IK279">
        <v>0</v>
      </c>
      <c r="IL279">
        <v>0</v>
      </c>
      <c r="IM279">
        <v>0</v>
      </c>
      <c r="IN279">
        <v>0</v>
      </c>
      <c r="IO279">
        <v>0</v>
      </c>
      <c r="IP279">
        <v>0</v>
      </c>
      <c r="IQ279">
        <v>0</v>
      </c>
      <c r="IR279">
        <v>0</v>
      </c>
      <c r="IS279">
        <v>0</v>
      </c>
      <c r="IT279">
        <v>0</v>
      </c>
      <c r="IU279">
        <v>0</v>
      </c>
      <c r="IV279">
        <v>0</v>
      </c>
      <c r="IW279">
        <v>0</v>
      </c>
      <c r="IX279">
        <v>0</v>
      </c>
      <c r="IY279">
        <v>0</v>
      </c>
      <c r="IZ279">
        <v>0</v>
      </c>
      <c r="JA279">
        <v>0</v>
      </c>
      <c r="JB279">
        <v>0</v>
      </c>
      <c r="JC279">
        <v>0</v>
      </c>
      <c r="JD279">
        <v>0</v>
      </c>
      <c r="JE279">
        <v>0</v>
      </c>
      <c r="JF279">
        <v>0</v>
      </c>
      <c r="JG279">
        <v>0</v>
      </c>
      <c r="JH279">
        <v>0</v>
      </c>
      <c r="JI279">
        <v>0</v>
      </c>
      <c r="JJ279">
        <v>0</v>
      </c>
      <c r="JK279">
        <v>0</v>
      </c>
      <c r="JL279">
        <v>0</v>
      </c>
      <c r="JM279">
        <v>0</v>
      </c>
      <c r="JN279">
        <v>0</v>
      </c>
      <c r="JO279">
        <v>0</v>
      </c>
      <c r="JP279">
        <v>0</v>
      </c>
      <c r="JQ279">
        <v>0</v>
      </c>
      <c r="JR279">
        <v>0</v>
      </c>
      <c r="JS279">
        <v>0</v>
      </c>
      <c r="JT279">
        <v>0</v>
      </c>
      <c r="JU279">
        <v>0</v>
      </c>
      <c r="JV279">
        <v>0</v>
      </c>
      <c r="JW279">
        <v>0</v>
      </c>
      <c r="JX279">
        <v>0</v>
      </c>
      <c r="JY279">
        <v>0</v>
      </c>
      <c r="JZ279">
        <v>0</v>
      </c>
      <c r="KA279">
        <v>0</v>
      </c>
      <c r="KB279">
        <v>0</v>
      </c>
      <c r="KC279">
        <v>0</v>
      </c>
      <c r="KD279">
        <v>0</v>
      </c>
      <c r="KE279">
        <v>0</v>
      </c>
      <c r="KF279">
        <v>0</v>
      </c>
      <c r="KG279">
        <v>0</v>
      </c>
      <c r="KH279">
        <v>0</v>
      </c>
      <c r="KI279">
        <v>0</v>
      </c>
      <c r="KJ279">
        <v>0</v>
      </c>
      <c r="KK279">
        <v>0</v>
      </c>
      <c r="KL279">
        <v>0</v>
      </c>
      <c r="KM279">
        <v>0</v>
      </c>
      <c r="KN279">
        <v>0</v>
      </c>
      <c r="KO279">
        <v>0</v>
      </c>
      <c r="KP279">
        <v>0</v>
      </c>
      <c r="KQ279">
        <v>0</v>
      </c>
      <c r="KR279">
        <v>0</v>
      </c>
      <c r="KS279">
        <v>0</v>
      </c>
      <c r="KT279">
        <v>0</v>
      </c>
      <c r="KU279">
        <v>0</v>
      </c>
      <c r="KV279">
        <v>0</v>
      </c>
      <c r="KW279">
        <v>0</v>
      </c>
      <c r="KX279">
        <v>0</v>
      </c>
      <c r="KY279">
        <v>0</v>
      </c>
      <c r="KZ279">
        <v>0</v>
      </c>
      <c r="LA279">
        <v>0</v>
      </c>
      <c r="LB279">
        <v>0</v>
      </c>
      <c r="LC279">
        <v>0</v>
      </c>
      <c r="LD279">
        <v>0</v>
      </c>
      <c r="LE279">
        <v>0</v>
      </c>
      <c r="LF279">
        <v>0</v>
      </c>
      <c r="LG279">
        <v>0</v>
      </c>
      <c r="LH279">
        <v>0</v>
      </c>
      <c r="LI279">
        <v>1</v>
      </c>
      <c r="LJ279">
        <v>1</v>
      </c>
      <c r="LK279">
        <v>0</v>
      </c>
      <c r="LL279">
        <v>0</v>
      </c>
      <c r="LM279">
        <v>1</v>
      </c>
      <c r="LN279">
        <v>0.95</v>
      </c>
      <c r="LO279">
        <v>0</v>
      </c>
      <c r="LP279">
        <v>1</v>
      </c>
      <c r="LQ279">
        <v>0.78</v>
      </c>
      <c r="LR279">
        <v>0</v>
      </c>
      <c r="LS279">
        <v>0</v>
      </c>
      <c r="LT279">
        <v>0</v>
      </c>
    </row>
    <row r="280" spans="1:332" ht="15" customHeight="1">
      <c r="A280" t="str">
        <v>CDM AMS II G</v>
      </c>
      <c r="B280" t="str">
        <v>AMS-II.G. Version 11</v>
      </c>
      <c r="C280">
        <v>10477</v>
      </c>
      <c r="D280" t="str">
        <v>PoA 10477-CPA7</v>
      </c>
      <c r="E280" t="str">
        <v>MR1: 01/09/2019 to 31/05/2020</v>
      </c>
      <c r="F280" t="str">
        <v>domestic 4G Batch 1</v>
      </c>
      <c r="G280">
        <v>1163</v>
      </c>
      <c r="H280" t="str">
        <v>firewood</v>
      </c>
      <c r="I280">
        <v>1163</v>
      </c>
      <c r="J280">
        <v>4.296665743049783E-3</v>
      </c>
      <c r="K280">
        <v>0</v>
      </c>
      <c r="L280" t="str">
        <v>cdm_imp_firewood</v>
      </c>
      <c r="M280">
        <v>1</v>
      </c>
      <c r="N280" t="str">
        <v>Asia</v>
      </c>
      <c r="O280" t="str">
        <v>Viet Nam</v>
      </c>
      <c r="P280" t="str">
        <v>Yen Bai Province</v>
      </c>
      <c r="Q280">
        <v>3.4</v>
      </c>
      <c r="R280">
        <v>0.77615999999999996</v>
      </c>
      <c r="S280">
        <v>0</v>
      </c>
      <c r="T280">
        <v>0.14499999999999999</v>
      </c>
      <c r="U280">
        <v>2005</v>
      </c>
      <c r="V280">
        <v>0</v>
      </c>
      <c r="W280">
        <v>135</v>
      </c>
      <c r="X280">
        <v>0</v>
      </c>
      <c r="Y280">
        <v>270675</v>
      </c>
      <c r="Z280">
        <v>1</v>
      </c>
      <c r="AA280">
        <v>0</v>
      </c>
      <c r="AB280">
        <v>0</v>
      </c>
      <c r="AC280">
        <v>0</v>
      </c>
      <c r="AD280">
        <v>0</v>
      </c>
      <c r="AE280">
        <v>0</v>
      </c>
      <c r="AF280">
        <v>0</v>
      </c>
      <c r="AG280">
        <v>0</v>
      </c>
      <c r="AH280">
        <v>0</v>
      </c>
      <c r="AI280">
        <v>0</v>
      </c>
      <c r="AJ280">
        <v>0</v>
      </c>
      <c r="AK280">
        <v>0</v>
      </c>
      <c r="AL280">
        <v>0</v>
      </c>
      <c r="AM280">
        <v>0</v>
      </c>
      <c r="AN280">
        <v>6.8739726027397259</v>
      </c>
      <c r="AO280">
        <v>0</v>
      </c>
      <c r="AP280">
        <v>0</v>
      </c>
      <c r="AQ280">
        <v>0</v>
      </c>
      <c r="AR280">
        <v>0</v>
      </c>
      <c r="AS280">
        <v>0</v>
      </c>
      <c r="AT280">
        <v>0</v>
      </c>
      <c r="AU280">
        <v>0</v>
      </c>
      <c r="AV280">
        <v>0</v>
      </c>
      <c r="AW280">
        <v>0</v>
      </c>
      <c r="AX280">
        <v>0</v>
      </c>
      <c r="AY280">
        <v>0</v>
      </c>
      <c r="AZ280">
        <v>0</v>
      </c>
      <c r="BA280">
        <v>0</v>
      </c>
      <c r="BB280">
        <v>0</v>
      </c>
      <c r="BC280">
        <v>0</v>
      </c>
      <c r="BD280">
        <v>0.1</v>
      </c>
      <c r="BE280">
        <v>0</v>
      </c>
      <c r="BF280">
        <v>0</v>
      </c>
      <c r="BG280">
        <v>0</v>
      </c>
      <c r="BH280">
        <v>0</v>
      </c>
      <c r="BI280">
        <v>0</v>
      </c>
      <c r="BJ280">
        <v>0</v>
      </c>
      <c r="BK280">
        <v>0</v>
      </c>
      <c r="BL280">
        <v>0</v>
      </c>
      <c r="BM280">
        <v>0</v>
      </c>
      <c r="BN280">
        <v>0</v>
      </c>
      <c r="BO280">
        <v>0</v>
      </c>
      <c r="BP280">
        <v>0</v>
      </c>
      <c r="BQ280">
        <v>0</v>
      </c>
      <c r="BR280">
        <v>1.5599999999999999E-2</v>
      </c>
      <c r="BS280">
        <v>0</v>
      </c>
      <c r="BT280">
        <v>0</v>
      </c>
      <c r="BU280">
        <v>0</v>
      </c>
      <c r="BV280">
        <v>0</v>
      </c>
      <c r="BW280">
        <v>0</v>
      </c>
      <c r="BX280">
        <v>85.7</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0</v>
      </c>
      <c r="FQ280">
        <v>0</v>
      </c>
      <c r="FR280">
        <v>1</v>
      </c>
      <c r="FS280">
        <v>0</v>
      </c>
      <c r="FT280">
        <v>0</v>
      </c>
      <c r="FU280">
        <v>0</v>
      </c>
      <c r="FV280">
        <v>0</v>
      </c>
      <c r="FW280">
        <v>0</v>
      </c>
      <c r="FX280">
        <v>0</v>
      </c>
      <c r="FY280">
        <v>2.3687017928117591</v>
      </c>
      <c r="FZ280">
        <v>0</v>
      </c>
      <c r="GA280">
        <v>0</v>
      </c>
      <c r="GB280">
        <v>0</v>
      </c>
      <c r="GC280">
        <v>0</v>
      </c>
      <c r="GD280">
        <v>0</v>
      </c>
      <c r="GE280">
        <v>0</v>
      </c>
      <c r="GF280">
        <v>0</v>
      </c>
      <c r="GG280">
        <v>0</v>
      </c>
      <c r="GH280">
        <v>0</v>
      </c>
      <c r="GI280">
        <v>0</v>
      </c>
      <c r="GJ280">
        <v>0</v>
      </c>
      <c r="GK280">
        <v>0</v>
      </c>
      <c r="GL280">
        <v>0</v>
      </c>
      <c r="GM280">
        <v>0</v>
      </c>
      <c r="GN280">
        <v>0</v>
      </c>
      <c r="GO280">
        <v>0</v>
      </c>
      <c r="GP280">
        <v>0</v>
      </c>
      <c r="GQ280">
        <v>0</v>
      </c>
      <c r="GR280">
        <v>0</v>
      </c>
      <c r="GS280">
        <v>0</v>
      </c>
      <c r="GT280">
        <v>0</v>
      </c>
      <c r="GU280">
        <v>0.29020000000000001</v>
      </c>
      <c r="GV280">
        <v>0</v>
      </c>
      <c r="GW280">
        <v>0</v>
      </c>
      <c r="GX280">
        <v>0</v>
      </c>
      <c r="GY280">
        <v>0</v>
      </c>
      <c r="GZ280">
        <v>0</v>
      </c>
      <c r="HA280">
        <v>0</v>
      </c>
      <c r="HB280">
        <v>0</v>
      </c>
      <c r="HC280">
        <v>0</v>
      </c>
      <c r="HD280">
        <v>0</v>
      </c>
      <c r="HE280">
        <v>0</v>
      </c>
      <c r="HF280">
        <v>0</v>
      </c>
      <c r="HG280">
        <v>0</v>
      </c>
      <c r="HH280">
        <v>0</v>
      </c>
      <c r="HI280">
        <v>1.5599999999999999E-2</v>
      </c>
      <c r="HJ280">
        <v>0</v>
      </c>
      <c r="HK280">
        <v>0</v>
      </c>
      <c r="HL280">
        <v>0</v>
      </c>
      <c r="HM280">
        <v>0</v>
      </c>
      <c r="HN280">
        <v>0</v>
      </c>
      <c r="HO280">
        <v>85.7</v>
      </c>
      <c r="HP280">
        <v>0</v>
      </c>
      <c r="HQ280">
        <v>0</v>
      </c>
      <c r="HR280">
        <v>0</v>
      </c>
      <c r="HS280">
        <v>0</v>
      </c>
      <c r="HT280">
        <v>0</v>
      </c>
      <c r="HU280">
        <v>0</v>
      </c>
      <c r="HV280">
        <v>0</v>
      </c>
      <c r="HW280">
        <v>0</v>
      </c>
      <c r="HX280">
        <v>0</v>
      </c>
      <c r="HY280">
        <v>0</v>
      </c>
      <c r="HZ280">
        <v>0</v>
      </c>
      <c r="IA280">
        <v>0</v>
      </c>
      <c r="IB280">
        <v>0</v>
      </c>
      <c r="IC280">
        <v>0</v>
      </c>
      <c r="ID280">
        <v>0</v>
      </c>
      <c r="IE280">
        <v>0</v>
      </c>
      <c r="IF280">
        <v>0</v>
      </c>
      <c r="IG280">
        <v>0</v>
      </c>
      <c r="IH280">
        <v>0</v>
      </c>
      <c r="II280">
        <v>0</v>
      </c>
      <c r="IJ280">
        <v>0</v>
      </c>
      <c r="IK280">
        <v>0</v>
      </c>
      <c r="IL280">
        <v>0</v>
      </c>
      <c r="IM280">
        <v>0</v>
      </c>
      <c r="IN280">
        <v>0</v>
      </c>
      <c r="IO280">
        <v>0</v>
      </c>
      <c r="IP280">
        <v>0</v>
      </c>
      <c r="IQ280">
        <v>0</v>
      </c>
      <c r="IR280">
        <v>0</v>
      </c>
      <c r="IS280">
        <v>0</v>
      </c>
      <c r="IT280">
        <v>0</v>
      </c>
      <c r="IU280">
        <v>0</v>
      </c>
      <c r="IV280">
        <v>0</v>
      </c>
      <c r="IW280">
        <v>0</v>
      </c>
      <c r="IX280">
        <v>0</v>
      </c>
      <c r="IY280">
        <v>0</v>
      </c>
      <c r="IZ280">
        <v>0</v>
      </c>
      <c r="JA280">
        <v>0</v>
      </c>
      <c r="JB280">
        <v>0</v>
      </c>
      <c r="JC280">
        <v>0</v>
      </c>
      <c r="JD280">
        <v>0</v>
      </c>
      <c r="JE280">
        <v>0</v>
      </c>
      <c r="JF280">
        <v>0</v>
      </c>
      <c r="JG280">
        <v>0</v>
      </c>
      <c r="JH280">
        <v>0</v>
      </c>
      <c r="JI280">
        <v>0</v>
      </c>
      <c r="JJ280">
        <v>0</v>
      </c>
      <c r="JK280">
        <v>0</v>
      </c>
      <c r="JL280">
        <v>0</v>
      </c>
      <c r="JM280">
        <v>0</v>
      </c>
      <c r="JN280">
        <v>0</v>
      </c>
      <c r="JO280">
        <v>0</v>
      </c>
      <c r="JP280">
        <v>0</v>
      </c>
      <c r="JQ280">
        <v>0</v>
      </c>
      <c r="JR280">
        <v>0</v>
      </c>
      <c r="JS280">
        <v>0</v>
      </c>
      <c r="JT280">
        <v>0</v>
      </c>
      <c r="JU280">
        <v>0</v>
      </c>
      <c r="JV280">
        <v>0</v>
      </c>
      <c r="JW280">
        <v>0</v>
      </c>
      <c r="JX280">
        <v>0</v>
      </c>
      <c r="JY280">
        <v>0</v>
      </c>
      <c r="JZ280">
        <v>0</v>
      </c>
      <c r="KA280">
        <v>0</v>
      </c>
      <c r="KB280">
        <v>0</v>
      </c>
      <c r="KC280">
        <v>0</v>
      </c>
      <c r="KD280">
        <v>0</v>
      </c>
      <c r="KE280">
        <v>0</v>
      </c>
      <c r="KF280">
        <v>0</v>
      </c>
      <c r="KG280">
        <v>0</v>
      </c>
      <c r="KH280">
        <v>0</v>
      </c>
      <c r="KI280">
        <v>0</v>
      </c>
      <c r="KJ280">
        <v>0</v>
      </c>
      <c r="KK280">
        <v>0</v>
      </c>
      <c r="KL280">
        <v>0</v>
      </c>
      <c r="KM280">
        <v>0</v>
      </c>
      <c r="KN280">
        <v>0</v>
      </c>
      <c r="KO280">
        <v>0</v>
      </c>
      <c r="KP280">
        <v>0</v>
      </c>
      <c r="KQ280">
        <v>0</v>
      </c>
      <c r="KR280">
        <v>0</v>
      </c>
      <c r="KS280">
        <v>0</v>
      </c>
      <c r="KT280">
        <v>0</v>
      </c>
      <c r="KU280">
        <v>0</v>
      </c>
      <c r="KV280">
        <v>0</v>
      </c>
      <c r="KW280">
        <v>0</v>
      </c>
      <c r="KX280">
        <v>0</v>
      </c>
      <c r="KY280">
        <v>0</v>
      </c>
      <c r="KZ280">
        <v>0</v>
      </c>
      <c r="LA280">
        <v>0</v>
      </c>
      <c r="LB280">
        <v>0</v>
      </c>
      <c r="LC280">
        <v>0</v>
      </c>
      <c r="LD280">
        <v>0</v>
      </c>
      <c r="LE280">
        <v>0</v>
      </c>
      <c r="LF280">
        <v>0</v>
      </c>
      <c r="LG280">
        <v>0</v>
      </c>
      <c r="LH280">
        <v>0</v>
      </c>
      <c r="LI280">
        <v>1</v>
      </c>
      <c r="LJ280">
        <v>1</v>
      </c>
      <c r="LK280">
        <v>0</v>
      </c>
      <c r="LL280">
        <v>0</v>
      </c>
      <c r="LM280">
        <v>1</v>
      </c>
      <c r="LN280">
        <v>0.95</v>
      </c>
      <c r="LO280">
        <v>0</v>
      </c>
      <c r="LP280">
        <v>1</v>
      </c>
      <c r="LQ280">
        <v>0.78</v>
      </c>
      <c r="LR280">
        <v>0</v>
      </c>
      <c r="LS280">
        <v>3.169999999999995E-2</v>
      </c>
      <c r="LT280">
        <v>0</v>
      </c>
    </row>
    <row r="281" spans="1:332" ht="15" customHeight="1">
      <c r="A281" t="str">
        <v>CDM AMS II G</v>
      </c>
      <c r="B281" t="str">
        <v>AMS-II.G. Version 11</v>
      </c>
      <c r="C281">
        <v>10477</v>
      </c>
      <c r="D281" t="str">
        <v>PoA 10477-CPA7</v>
      </c>
      <c r="E281" t="str">
        <v>MR1: 01/09/2019 to 31/05/2020</v>
      </c>
      <c r="F281" t="str">
        <v>domestic 4G Batch 2</v>
      </c>
      <c r="G281">
        <v>6348</v>
      </c>
      <c r="H281" t="str">
        <v>firewood</v>
      </c>
      <c r="I281">
        <v>6348</v>
      </c>
      <c r="J281">
        <v>4.2997205994411989E-3</v>
      </c>
      <c r="K281">
        <v>0</v>
      </c>
      <c r="L281" t="str">
        <v>cdm_imp_firewood</v>
      </c>
      <c r="M281">
        <v>1</v>
      </c>
      <c r="N281" t="str">
        <v>Asia</v>
      </c>
      <c r="O281" t="str">
        <v>Viet Nam</v>
      </c>
      <c r="P281" t="str">
        <v>Yen Bai Province</v>
      </c>
      <c r="Q281">
        <v>3.4</v>
      </c>
      <c r="R281">
        <v>0.77615999999999996</v>
      </c>
      <c r="S281">
        <v>0</v>
      </c>
      <c r="T281">
        <v>0.14499999999999999</v>
      </c>
      <c r="U281">
        <v>15875</v>
      </c>
      <c r="V281">
        <v>0</v>
      </c>
      <c r="W281">
        <v>93</v>
      </c>
      <c r="X281">
        <v>0</v>
      </c>
      <c r="Y281">
        <v>1476375</v>
      </c>
      <c r="Z281">
        <v>1</v>
      </c>
      <c r="AA281">
        <v>0</v>
      </c>
      <c r="AB281">
        <v>0</v>
      </c>
      <c r="AC281">
        <v>0</v>
      </c>
      <c r="AD281">
        <v>0</v>
      </c>
      <c r="AE281">
        <v>0</v>
      </c>
      <c r="AF281">
        <v>0</v>
      </c>
      <c r="AG281">
        <v>0</v>
      </c>
      <c r="AH281">
        <v>0</v>
      </c>
      <c r="AI281">
        <v>0</v>
      </c>
      <c r="AJ281">
        <v>0</v>
      </c>
      <c r="AK281">
        <v>0</v>
      </c>
      <c r="AL281">
        <v>0</v>
      </c>
      <c r="AM281">
        <v>0</v>
      </c>
      <c r="AN281">
        <v>6.8739726027397259</v>
      </c>
      <c r="AO281">
        <v>0</v>
      </c>
      <c r="AP281">
        <v>0</v>
      </c>
      <c r="AQ281">
        <v>0</v>
      </c>
      <c r="AR281">
        <v>0</v>
      </c>
      <c r="AS281">
        <v>0</v>
      </c>
      <c r="AT281">
        <v>0</v>
      </c>
      <c r="AU281">
        <v>0</v>
      </c>
      <c r="AV281">
        <v>0</v>
      </c>
      <c r="AW281">
        <v>0</v>
      </c>
      <c r="AX281">
        <v>0</v>
      </c>
      <c r="AY281">
        <v>0</v>
      </c>
      <c r="AZ281">
        <v>0</v>
      </c>
      <c r="BA281">
        <v>0</v>
      </c>
      <c r="BB281">
        <v>0</v>
      </c>
      <c r="BC281">
        <v>0</v>
      </c>
      <c r="BD281">
        <v>0.1</v>
      </c>
      <c r="BE281">
        <v>0</v>
      </c>
      <c r="BF281">
        <v>0</v>
      </c>
      <c r="BG281">
        <v>0</v>
      </c>
      <c r="BH281">
        <v>0</v>
      </c>
      <c r="BI281">
        <v>0</v>
      </c>
      <c r="BJ281">
        <v>0</v>
      </c>
      <c r="BK281">
        <v>0</v>
      </c>
      <c r="BL281">
        <v>0</v>
      </c>
      <c r="BM281">
        <v>0</v>
      </c>
      <c r="BN281">
        <v>0</v>
      </c>
      <c r="BO281">
        <v>0</v>
      </c>
      <c r="BP281">
        <v>0</v>
      </c>
      <c r="BQ281">
        <v>0</v>
      </c>
      <c r="BR281">
        <v>1.5599999999999999E-2</v>
      </c>
      <c r="BS281">
        <v>0</v>
      </c>
      <c r="BT281">
        <v>0</v>
      </c>
      <c r="BU281">
        <v>0</v>
      </c>
      <c r="BV281">
        <v>0</v>
      </c>
      <c r="BW281">
        <v>0</v>
      </c>
      <c r="BX281">
        <v>85.7</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0</v>
      </c>
      <c r="FQ281">
        <v>0</v>
      </c>
      <c r="FR281">
        <v>1</v>
      </c>
      <c r="FS281">
        <v>0</v>
      </c>
      <c r="FT281">
        <v>0</v>
      </c>
      <c r="FU281">
        <v>0</v>
      </c>
      <c r="FV281">
        <v>0</v>
      </c>
      <c r="FW281">
        <v>0</v>
      </c>
      <c r="FX281">
        <v>0</v>
      </c>
      <c r="FY281">
        <v>2.3687017928117591</v>
      </c>
      <c r="FZ281">
        <v>0</v>
      </c>
      <c r="GA281">
        <v>0</v>
      </c>
      <c r="GB281">
        <v>0</v>
      </c>
      <c r="GC281">
        <v>0</v>
      </c>
      <c r="GD281">
        <v>0</v>
      </c>
      <c r="GE281">
        <v>0</v>
      </c>
      <c r="GF281">
        <v>0</v>
      </c>
      <c r="GG281">
        <v>0</v>
      </c>
      <c r="GH281">
        <v>0</v>
      </c>
      <c r="GI281">
        <v>0</v>
      </c>
      <c r="GJ281">
        <v>0</v>
      </c>
      <c r="GK281">
        <v>0</v>
      </c>
      <c r="GL281">
        <v>0</v>
      </c>
      <c r="GM281">
        <v>0</v>
      </c>
      <c r="GN281">
        <v>0</v>
      </c>
      <c r="GO281">
        <v>0</v>
      </c>
      <c r="GP281">
        <v>0</v>
      </c>
      <c r="GQ281">
        <v>0</v>
      </c>
      <c r="GR281">
        <v>0</v>
      </c>
      <c r="GS281">
        <v>0</v>
      </c>
      <c r="GT281">
        <v>0</v>
      </c>
      <c r="GU281">
        <v>0.29020000000000001</v>
      </c>
      <c r="GV281">
        <v>0</v>
      </c>
      <c r="GW281">
        <v>0</v>
      </c>
      <c r="GX281">
        <v>0</v>
      </c>
      <c r="GY281">
        <v>0</v>
      </c>
      <c r="GZ281">
        <v>0</v>
      </c>
      <c r="HA281">
        <v>0</v>
      </c>
      <c r="HB281">
        <v>0</v>
      </c>
      <c r="HC281">
        <v>0</v>
      </c>
      <c r="HD281">
        <v>0</v>
      </c>
      <c r="HE281">
        <v>0</v>
      </c>
      <c r="HF281">
        <v>0</v>
      </c>
      <c r="HG281">
        <v>0</v>
      </c>
      <c r="HH281">
        <v>0</v>
      </c>
      <c r="HI281">
        <v>1.5599999999999999E-2</v>
      </c>
      <c r="HJ281">
        <v>0</v>
      </c>
      <c r="HK281">
        <v>0</v>
      </c>
      <c r="HL281">
        <v>0</v>
      </c>
      <c r="HM281">
        <v>0</v>
      </c>
      <c r="HN281">
        <v>0</v>
      </c>
      <c r="HO281">
        <v>85.7</v>
      </c>
      <c r="HP281">
        <v>0</v>
      </c>
      <c r="HQ281">
        <v>0</v>
      </c>
      <c r="HR281">
        <v>0</v>
      </c>
      <c r="HS281">
        <v>0</v>
      </c>
      <c r="HT281">
        <v>0</v>
      </c>
      <c r="HU281">
        <v>0</v>
      </c>
      <c r="HV281">
        <v>0</v>
      </c>
      <c r="HW281">
        <v>0</v>
      </c>
      <c r="HX281">
        <v>0</v>
      </c>
      <c r="HY281">
        <v>0</v>
      </c>
      <c r="HZ281">
        <v>0</v>
      </c>
      <c r="IA281">
        <v>0</v>
      </c>
      <c r="IB281">
        <v>0</v>
      </c>
      <c r="IC281">
        <v>0</v>
      </c>
      <c r="ID281">
        <v>0</v>
      </c>
      <c r="IE281">
        <v>0</v>
      </c>
      <c r="IF281">
        <v>0</v>
      </c>
      <c r="IG281">
        <v>0</v>
      </c>
      <c r="IH281">
        <v>0</v>
      </c>
      <c r="II281">
        <v>0</v>
      </c>
      <c r="IJ281">
        <v>0</v>
      </c>
      <c r="IK281">
        <v>0</v>
      </c>
      <c r="IL281">
        <v>0</v>
      </c>
      <c r="IM281">
        <v>0</v>
      </c>
      <c r="IN281">
        <v>0</v>
      </c>
      <c r="IO281">
        <v>0</v>
      </c>
      <c r="IP281">
        <v>0</v>
      </c>
      <c r="IQ281">
        <v>0</v>
      </c>
      <c r="IR281">
        <v>0</v>
      </c>
      <c r="IS281">
        <v>0</v>
      </c>
      <c r="IT281">
        <v>0</v>
      </c>
      <c r="IU281">
        <v>0</v>
      </c>
      <c r="IV281">
        <v>0</v>
      </c>
      <c r="IW281">
        <v>0</v>
      </c>
      <c r="IX281">
        <v>0</v>
      </c>
      <c r="IY281">
        <v>0</v>
      </c>
      <c r="IZ281">
        <v>0</v>
      </c>
      <c r="JA281">
        <v>0</v>
      </c>
      <c r="JB281">
        <v>0</v>
      </c>
      <c r="JC281">
        <v>0</v>
      </c>
      <c r="JD281">
        <v>0</v>
      </c>
      <c r="JE281">
        <v>0</v>
      </c>
      <c r="JF281">
        <v>0</v>
      </c>
      <c r="JG281">
        <v>0</v>
      </c>
      <c r="JH281">
        <v>0</v>
      </c>
      <c r="JI281">
        <v>0</v>
      </c>
      <c r="JJ281">
        <v>0</v>
      </c>
      <c r="JK281">
        <v>0</v>
      </c>
      <c r="JL281">
        <v>0</v>
      </c>
      <c r="JM281">
        <v>0</v>
      </c>
      <c r="JN281">
        <v>0</v>
      </c>
      <c r="JO281">
        <v>0</v>
      </c>
      <c r="JP281">
        <v>0</v>
      </c>
      <c r="JQ281">
        <v>0</v>
      </c>
      <c r="JR281">
        <v>0</v>
      </c>
      <c r="JS281">
        <v>0</v>
      </c>
      <c r="JT281">
        <v>0</v>
      </c>
      <c r="JU281">
        <v>0</v>
      </c>
      <c r="JV281">
        <v>0</v>
      </c>
      <c r="JW281">
        <v>0</v>
      </c>
      <c r="JX281">
        <v>0</v>
      </c>
      <c r="JY281">
        <v>0</v>
      </c>
      <c r="JZ281">
        <v>0</v>
      </c>
      <c r="KA281">
        <v>0</v>
      </c>
      <c r="KB281">
        <v>0</v>
      </c>
      <c r="KC281">
        <v>0</v>
      </c>
      <c r="KD281">
        <v>0</v>
      </c>
      <c r="KE281">
        <v>0</v>
      </c>
      <c r="KF281">
        <v>0</v>
      </c>
      <c r="KG281">
        <v>0</v>
      </c>
      <c r="KH281">
        <v>0</v>
      </c>
      <c r="KI281">
        <v>0</v>
      </c>
      <c r="KJ281">
        <v>0</v>
      </c>
      <c r="KK281">
        <v>0</v>
      </c>
      <c r="KL281">
        <v>0</v>
      </c>
      <c r="KM281">
        <v>0</v>
      </c>
      <c r="KN281">
        <v>0</v>
      </c>
      <c r="KO281">
        <v>0</v>
      </c>
      <c r="KP281">
        <v>0</v>
      </c>
      <c r="KQ281">
        <v>0</v>
      </c>
      <c r="KR281">
        <v>0</v>
      </c>
      <c r="KS281">
        <v>0</v>
      </c>
      <c r="KT281">
        <v>0</v>
      </c>
      <c r="KU281">
        <v>0</v>
      </c>
      <c r="KV281">
        <v>0</v>
      </c>
      <c r="KW281">
        <v>0</v>
      </c>
      <c r="KX281">
        <v>0</v>
      </c>
      <c r="KY281">
        <v>0</v>
      </c>
      <c r="KZ281">
        <v>0</v>
      </c>
      <c r="LA281">
        <v>0</v>
      </c>
      <c r="LB281">
        <v>0</v>
      </c>
      <c r="LC281">
        <v>0</v>
      </c>
      <c r="LD281">
        <v>0</v>
      </c>
      <c r="LE281">
        <v>0</v>
      </c>
      <c r="LF281">
        <v>0</v>
      </c>
      <c r="LG281">
        <v>0</v>
      </c>
      <c r="LH281">
        <v>0</v>
      </c>
      <c r="LI281">
        <v>1</v>
      </c>
      <c r="LJ281">
        <v>1</v>
      </c>
      <c r="LK281">
        <v>0</v>
      </c>
      <c r="LL281">
        <v>0</v>
      </c>
      <c r="LM281">
        <v>1</v>
      </c>
      <c r="LN281">
        <v>0.95</v>
      </c>
      <c r="LO281">
        <v>0</v>
      </c>
      <c r="LP281">
        <v>1</v>
      </c>
      <c r="LQ281">
        <v>0.78</v>
      </c>
      <c r="LR281">
        <v>0</v>
      </c>
      <c r="LS281">
        <v>3.169999999999995E-2</v>
      </c>
      <c r="LT281">
        <v>0</v>
      </c>
    </row>
    <row r="282" spans="1:332" ht="15" customHeight="1">
      <c r="A282" t="str">
        <v>CDM AMS II G</v>
      </c>
      <c r="B282" t="str">
        <v>AMS-II.G. Version 11</v>
      </c>
      <c r="C282">
        <v>10477</v>
      </c>
      <c r="D282" t="str">
        <v>PoA 10477-CPA7</v>
      </c>
      <c r="E282" t="str">
        <v>MR1: 01/09/2019 to 31/05/2020</v>
      </c>
      <c r="F282" t="str">
        <v>domestic 4G Batch 3</v>
      </c>
      <c r="G282">
        <v>2863</v>
      </c>
      <c r="H282" t="str">
        <v>firewood</v>
      </c>
      <c r="I282">
        <v>2863</v>
      </c>
      <c r="J282">
        <v>4.299831791421363E-3</v>
      </c>
      <c r="K282">
        <v>0</v>
      </c>
      <c r="L282" t="str">
        <v>cdm_imp_firewood</v>
      </c>
      <c r="M282">
        <v>1</v>
      </c>
      <c r="N282" t="str">
        <v>Asia</v>
      </c>
      <c r="O282" t="str">
        <v>Viet Nam</v>
      </c>
      <c r="P282" t="str">
        <v>Yen Bai Province</v>
      </c>
      <c r="Q282">
        <v>3.4</v>
      </c>
      <c r="R282">
        <v>0.77615999999999996</v>
      </c>
      <c r="S282">
        <v>0</v>
      </c>
      <c r="T282">
        <v>0.14499999999999999</v>
      </c>
      <c r="U282">
        <v>8120</v>
      </c>
      <c r="V282">
        <v>0</v>
      </c>
      <c r="W282">
        <v>82</v>
      </c>
      <c r="X282">
        <v>0</v>
      </c>
      <c r="Y282">
        <v>665840</v>
      </c>
      <c r="Z282">
        <v>1</v>
      </c>
      <c r="AA282">
        <v>0</v>
      </c>
      <c r="AB282">
        <v>0</v>
      </c>
      <c r="AC282">
        <v>0</v>
      </c>
      <c r="AD282">
        <v>0</v>
      </c>
      <c r="AE282">
        <v>0</v>
      </c>
      <c r="AF282">
        <v>0</v>
      </c>
      <c r="AG282">
        <v>0</v>
      </c>
      <c r="AH282">
        <v>0</v>
      </c>
      <c r="AI282">
        <v>0</v>
      </c>
      <c r="AJ282">
        <v>0</v>
      </c>
      <c r="AK282">
        <v>0</v>
      </c>
      <c r="AL282">
        <v>0</v>
      </c>
      <c r="AM282">
        <v>0</v>
      </c>
      <c r="AN282">
        <v>6.8739726027397259</v>
      </c>
      <c r="AO282">
        <v>0</v>
      </c>
      <c r="AP282">
        <v>0</v>
      </c>
      <c r="AQ282">
        <v>0</v>
      </c>
      <c r="AR282">
        <v>0</v>
      </c>
      <c r="AS282">
        <v>0</v>
      </c>
      <c r="AT282">
        <v>0</v>
      </c>
      <c r="AU282">
        <v>0</v>
      </c>
      <c r="AV282">
        <v>0</v>
      </c>
      <c r="AW282">
        <v>0</v>
      </c>
      <c r="AX282">
        <v>0</v>
      </c>
      <c r="AY282">
        <v>0</v>
      </c>
      <c r="AZ282">
        <v>0</v>
      </c>
      <c r="BA282">
        <v>0</v>
      </c>
      <c r="BB282">
        <v>0</v>
      </c>
      <c r="BC282">
        <v>0</v>
      </c>
      <c r="BD282">
        <v>0.1</v>
      </c>
      <c r="BE282">
        <v>0</v>
      </c>
      <c r="BF282">
        <v>0</v>
      </c>
      <c r="BG282">
        <v>0</v>
      </c>
      <c r="BH282">
        <v>0</v>
      </c>
      <c r="BI282">
        <v>0</v>
      </c>
      <c r="BJ282">
        <v>0</v>
      </c>
      <c r="BK282">
        <v>0</v>
      </c>
      <c r="BL282">
        <v>0</v>
      </c>
      <c r="BM282">
        <v>0</v>
      </c>
      <c r="BN282">
        <v>0</v>
      </c>
      <c r="BO282">
        <v>0</v>
      </c>
      <c r="BP282">
        <v>0</v>
      </c>
      <c r="BQ282">
        <v>0</v>
      </c>
      <c r="BR282">
        <v>1.5599999999999999E-2</v>
      </c>
      <c r="BS282">
        <v>0</v>
      </c>
      <c r="BT282">
        <v>0</v>
      </c>
      <c r="BU282">
        <v>0</v>
      </c>
      <c r="BV282">
        <v>0</v>
      </c>
      <c r="BW282">
        <v>0</v>
      </c>
      <c r="BX282">
        <v>85.7</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1</v>
      </c>
      <c r="FS282">
        <v>0</v>
      </c>
      <c r="FT282">
        <v>0</v>
      </c>
      <c r="FU282">
        <v>0</v>
      </c>
      <c r="FV282">
        <v>0</v>
      </c>
      <c r="FW282">
        <v>0</v>
      </c>
      <c r="FX282">
        <v>0</v>
      </c>
      <c r="FY282">
        <v>2.3687017928117591</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0.29020000000000001</v>
      </c>
      <c r="GV282">
        <v>0</v>
      </c>
      <c r="GW282">
        <v>0</v>
      </c>
      <c r="GX282">
        <v>0</v>
      </c>
      <c r="GY282">
        <v>0</v>
      </c>
      <c r="GZ282">
        <v>0</v>
      </c>
      <c r="HA282">
        <v>0</v>
      </c>
      <c r="HB282">
        <v>0</v>
      </c>
      <c r="HC282">
        <v>0</v>
      </c>
      <c r="HD282">
        <v>0</v>
      </c>
      <c r="HE282">
        <v>0</v>
      </c>
      <c r="HF282">
        <v>0</v>
      </c>
      <c r="HG282">
        <v>0</v>
      </c>
      <c r="HH282">
        <v>0</v>
      </c>
      <c r="HI282">
        <v>1.5599999999999999E-2</v>
      </c>
      <c r="HJ282">
        <v>0</v>
      </c>
      <c r="HK282">
        <v>0</v>
      </c>
      <c r="HL282">
        <v>0</v>
      </c>
      <c r="HM282">
        <v>0</v>
      </c>
      <c r="HN282">
        <v>0</v>
      </c>
      <c r="HO282">
        <v>85.7</v>
      </c>
      <c r="HP282">
        <v>0</v>
      </c>
      <c r="HQ282">
        <v>0</v>
      </c>
      <c r="HR282">
        <v>0</v>
      </c>
      <c r="HS282">
        <v>0</v>
      </c>
      <c r="HT282">
        <v>0</v>
      </c>
      <c r="HU282">
        <v>0</v>
      </c>
      <c r="HV282">
        <v>0</v>
      </c>
      <c r="HW282">
        <v>0</v>
      </c>
      <c r="HX282">
        <v>0</v>
      </c>
      <c r="HY282">
        <v>0</v>
      </c>
      <c r="HZ282">
        <v>0</v>
      </c>
      <c r="IA282">
        <v>0</v>
      </c>
      <c r="IB282">
        <v>0</v>
      </c>
      <c r="IC282">
        <v>0</v>
      </c>
      <c r="ID282">
        <v>0</v>
      </c>
      <c r="IE282">
        <v>0</v>
      </c>
      <c r="IF282">
        <v>0</v>
      </c>
      <c r="IG282">
        <v>0</v>
      </c>
      <c r="IH282">
        <v>0</v>
      </c>
      <c r="II282">
        <v>0</v>
      </c>
      <c r="IJ282">
        <v>0</v>
      </c>
      <c r="IK282">
        <v>0</v>
      </c>
      <c r="IL282">
        <v>0</v>
      </c>
      <c r="IM282">
        <v>0</v>
      </c>
      <c r="IN282">
        <v>0</v>
      </c>
      <c r="IO282">
        <v>0</v>
      </c>
      <c r="IP282">
        <v>0</v>
      </c>
      <c r="IQ282">
        <v>0</v>
      </c>
      <c r="IR282">
        <v>0</v>
      </c>
      <c r="IS282">
        <v>0</v>
      </c>
      <c r="IT282">
        <v>0</v>
      </c>
      <c r="IU282">
        <v>0</v>
      </c>
      <c r="IV282">
        <v>0</v>
      </c>
      <c r="IW282">
        <v>0</v>
      </c>
      <c r="IX282">
        <v>0</v>
      </c>
      <c r="IY282">
        <v>0</v>
      </c>
      <c r="IZ282">
        <v>0</v>
      </c>
      <c r="JA282">
        <v>0</v>
      </c>
      <c r="JB282">
        <v>0</v>
      </c>
      <c r="JC282">
        <v>0</v>
      </c>
      <c r="JD282">
        <v>0</v>
      </c>
      <c r="JE282">
        <v>0</v>
      </c>
      <c r="JF282">
        <v>0</v>
      </c>
      <c r="JG282">
        <v>0</v>
      </c>
      <c r="JH282">
        <v>0</v>
      </c>
      <c r="JI282">
        <v>0</v>
      </c>
      <c r="JJ282">
        <v>0</v>
      </c>
      <c r="JK282">
        <v>0</v>
      </c>
      <c r="JL282">
        <v>0</v>
      </c>
      <c r="JM282">
        <v>0</v>
      </c>
      <c r="JN282">
        <v>0</v>
      </c>
      <c r="JO282">
        <v>0</v>
      </c>
      <c r="JP282">
        <v>0</v>
      </c>
      <c r="JQ282">
        <v>0</v>
      </c>
      <c r="JR282">
        <v>0</v>
      </c>
      <c r="JS282">
        <v>0</v>
      </c>
      <c r="JT282">
        <v>0</v>
      </c>
      <c r="JU282">
        <v>0</v>
      </c>
      <c r="JV282">
        <v>0</v>
      </c>
      <c r="JW282">
        <v>0</v>
      </c>
      <c r="JX282">
        <v>0</v>
      </c>
      <c r="JY282">
        <v>0</v>
      </c>
      <c r="JZ282">
        <v>0</v>
      </c>
      <c r="KA282">
        <v>0</v>
      </c>
      <c r="KB282">
        <v>0</v>
      </c>
      <c r="KC282">
        <v>0</v>
      </c>
      <c r="KD282">
        <v>0</v>
      </c>
      <c r="KE282">
        <v>0</v>
      </c>
      <c r="KF282">
        <v>0</v>
      </c>
      <c r="KG282">
        <v>0</v>
      </c>
      <c r="KH282">
        <v>0</v>
      </c>
      <c r="KI282">
        <v>0</v>
      </c>
      <c r="KJ282">
        <v>0</v>
      </c>
      <c r="KK282">
        <v>0</v>
      </c>
      <c r="KL282">
        <v>0</v>
      </c>
      <c r="KM282">
        <v>0</v>
      </c>
      <c r="KN282">
        <v>0</v>
      </c>
      <c r="KO282">
        <v>0</v>
      </c>
      <c r="KP282">
        <v>0</v>
      </c>
      <c r="KQ282">
        <v>0</v>
      </c>
      <c r="KR282">
        <v>0</v>
      </c>
      <c r="KS282">
        <v>0</v>
      </c>
      <c r="KT282">
        <v>0</v>
      </c>
      <c r="KU282">
        <v>0</v>
      </c>
      <c r="KV282">
        <v>0</v>
      </c>
      <c r="KW282">
        <v>0</v>
      </c>
      <c r="KX282">
        <v>0</v>
      </c>
      <c r="KY282">
        <v>0</v>
      </c>
      <c r="KZ282">
        <v>0</v>
      </c>
      <c r="LA282">
        <v>0</v>
      </c>
      <c r="LB282">
        <v>0</v>
      </c>
      <c r="LC282">
        <v>0</v>
      </c>
      <c r="LD282">
        <v>0</v>
      </c>
      <c r="LE282">
        <v>0</v>
      </c>
      <c r="LF282">
        <v>0</v>
      </c>
      <c r="LG282">
        <v>0</v>
      </c>
      <c r="LH282">
        <v>0</v>
      </c>
      <c r="LI282">
        <v>1</v>
      </c>
      <c r="LJ282">
        <v>1</v>
      </c>
      <c r="LK282">
        <v>0</v>
      </c>
      <c r="LL282">
        <v>0</v>
      </c>
      <c r="LM282">
        <v>1</v>
      </c>
      <c r="LN282">
        <v>0.95</v>
      </c>
      <c r="LO282">
        <v>0</v>
      </c>
      <c r="LP282">
        <v>1</v>
      </c>
      <c r="LQ282">
        <v>0.78</v>
      </c>
      <c r="LR282">
        <v>0</v>
      </c>
      <c r="LS282">
        <v>3.169999999999995E-2</v>
      </c>
      <c r="LT282">
        <v>0</v>
      </c>
    </row>
    <row r="283" spans="1:332" ht="15" customHeight="1">
      <c r="A283" t="str">
        <v>CDM AMS II G</v>
      </c>
      <c r="B283" t="str">
        <v>AMS-II.G. Version 11</v>
      </c>
      <c r="C283">
        <v>10477</v>
      </c>
      <c r="D283" t="str">
        <v>PoA 10477-CPA8</v>
      </c>
      <c r="E283" t="str">
        <v>MR1: 01/09/2019 to 31/05/2020</v>
      </c>
      <c r="F283" t="str">
        <v>domestic 4G Batch 1</v>
      </c>
      <c r="G283">
        <v>886</v>
      </c>
      <c r="H283" t="str">
        <v>firewood</v>
      </c>
      <c r="I283">
        <v>886</v>
      </c>
      <c r="J283">
        <v>4.3189816562709685E-3</v>
      </c>
      <c r="K283">
        <v>0</v>
      </c>
      <c r="L283" t="str">
        <v>cdm_imp_firewood</v>
      </c>
      <c r="M283">
        <v>1</v>
      </c>
      <c r="N283" t="str">
        <v>Asia</v>
      </c>
      <c r="O283" t="str">
        <v>Viet Nam</v>
      </c>
      <c r="P283" t="str">
        <v>Yen Bai Province</v>
      </c>
      <c r="Q283">
        <v>3.4</v>
      </c>
      <c r="R283">
        <v>0.77615999999999996</v>
      </c>
      <c r="S283">
        <v>0</v>
      </c>
      <c r="T283">
        <v>0.14499999999999999</v>
      </c>
      <c r="U283">
        <v>1519</v>
      </c>
      <c r="V283">
        <v>0</v>
      </c>
      <c r="W283">
        <v>135.05000000000001</v>
      </c>
      <c r="X283">
        <v>0</v>
      </c>
      <c r="Y283">
        <v>205140.95</v>
      </c>
      <c r="Z283">
        <v>1</v>
      </c>
      <c r="AA283">
        <v>0</v>
      </c>
      <c r="AB283">
        <v>0</v>
      </c>
      <c r="AC283">
        <v>0</v>
      </c>
      <c r="AD283">
        <v>0</v>
      </c>
      <c r="AE283">
        <v>0</v>
      </c>
      <c r="AF283">
        <v>0</v>
      </c>
      <c r="AG283">
        <v>0</v>
      </c>
      <c r="AH283">
        <v>0</v>
      </c>
      <c r="AI283">
        <v>0</v>
      </c>
      <c r="AJ283">
        <v>0</v>
      </c>
      <c r="AK283">
        <v>0</v>
      </c>
      <c r="AL283">
        <v>0</v>
      </c>
      <c r="AM283">
        <v>0</v>
      </c>
      <c r="AN283">
        <v>6.9095890410958907</v>
      </c>
      <c r="AO283">
        <v>0</v>
      </c>
      <c r="AP283">
        <v>0</v>
      </c>
      <c r="AQ283">
        <v>0</v>
      </c>
      <c r="AR283">
        <v>0</v>
      </c>
      <c r="AS283">
        <v>0</v>
      </c>
      <c r="AT283">
        <v>0</v>
      </c>
      <c r="AU283">
        <v>0</v>
      </c>
      <c r="AV283">
        <v>0</v>
      </c>
      <c r="AW283">
        <v>0</v>
      </c>
      <c r="AX283">
        <v>0</v>
      </c>
      <c r="AY283">
        <v>0</v>
      </c>
      <c r="AZ283">
        <v>0</v>
      </c>
      <c r="BA283">
        <v>0</v>
      </c>
      <c r="BB283">
        <v>0</v>
      </c>
      <c r="BC283">
        <v>0</v>
      </c>
      <c r="BD283">
        <v>0.1</v>
      </c>
      <c r="BE283">
        <v>0</v>
      </c>
      <c r="BF283">
        <v>0</v>
      </c>
      <c r="BG283">
        <v>0</v>
      </c>
      <c r="BH283">
        <v>0</v>
      </c>
      <c r="BI283">
        <v>0</v>
      </c>
      <c r="BJ283">
        <v>0</v>
      </c>
      <c r="BK283">
        <v>0</v>
      </c>
      <c r="BL283">
        <v>0</v>
      </c>
      <c r="BM283">
        <v>0</v>
      </c>
      <c r="BN283">
        <v>0</v>
      </c>
      <c r="BO283">
        <v>0</v>
      </c>
      <c r="BP283">
        <v>0</v>
      </c>
      <c r="BQ283">
        <v>0</v>
      </c>
      <c r="BR283">
        <v>1.5599999999999999E-2</v>
      </c>
      <c r="BS283">
        <v>0</v>
      </c>
      <c r="BT283">
        <v>0</v>
      </c>
      <c r="BU283">
        <v>0</v>
      </c>
      <c r="BV283">
        <v>0</v>
      </c>
      <c r="BW283">
        <v>0</v>
      </c>
      <c r="BX283">
        <v>85.7</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1</v>
      </c>
      <c r="FS283">
        <v>0</v>
      </c>
      <c r="FT283">
        <v>0</v>
      </c>
      <c r="FU283">
        <v>0</v>
      </c>
      <c r="FV283">
        <v>0</v>
      </c>
      <c r="FW283">
        <v>0</v>
      </c>
      <c r="FX283">
        <v>0</v>
      </c>
      <c r="FY283">
        <v>2.3809748590957582</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c r="GS283">
        <v>0</v>
      </c>
      <c r="GT283">
        <v>0</v>
      </c>
      <c r="GU283">
        <v>0.29020000000000001</v>
      </c>
      <c r="GV283">
        <v>0</v>
      </c>
      <c r="GW283">
        <v>0</v>
      </c>
      <c r="GX283">
        <v>0</v>
      </c>
      <c r="GY283">
        <v>0</v>
      </c>
      <c r="GZ283">
        <v>0</v>
      </c>
      <c r="HA283">
        <v>0</v>
      </c>
      <c r="HB283">
        <v>0</v>
      </c>
      <c r="HC283">
        <v>0</v>
      </c>
      <c r="HD283">
        <v>0</v>
      </c>
      <c r="HE283">
        <v>0</v>
      </c>
      <c r="HF283">
        <v>0</v>
      </c>
      <c r="HG283">
        <v>0</v>
      </c>
      <c r="HH283">
        <v>0</v>
      </c>
      <c r="HI283">
        <v>1.5599999999999999E-2</v>
      </c>
      <c r="HJ283">
        <v>0</v>
      </c>
      <c r="HK283">
        <v>0</v>
      </c>
      <c r="HL283">
        <v>0</v>
      </c>
      <c r="HM283">
        <v>0</v>
      </c>
      <c r="HN283">
        <v>0</v>
      </c>
      <c r="HO283">
        <v>85.7</v>
      </c>
      <c r="HP283">
        <v>0</v>
      </c>
      <c r="HQ283">
        <v>0</v>
      </c>
      <c r="HR283">
        <v>0</v>
      </c>
      <c r="HS283">
        <v>0</v>
      </c>
      <c r="HT283">
        <v>0</v>
      </c>
      <c r="HU283">
        <v>0</v>
      </c>
      <c r="HV283">
        <v>0</v>
      </c>
      <c r="HW283">
        <v>0</v>
      </c>
      <c r="HX283">
        <v>0</v>
      </c>
      <c r="HY283">
        <v>0</v>
      </c>
      <c r="HZ283">
        <v>0</v>
      </c>
      <c r="IA283">
        <v>0</v>
      </c>
      <c r="IB283">
        <v>0</v>
      </c>
      <c r="IC283">
        <v>0</v>
      </c>
      <c r="ID283">
        <v>0</v>
      </c>
      <c r="IE283">
        <v>0</v>
      </c>
      <c r="IF283">
        <v>0</v>
      </c>
      <c r="IG283">
        <v>0</v>
      </c>
      <c r="IH283">
        <v>0</v>
      </c>
      <c r="II283">
        <v>0</v>
      </c>
      <c r="IJ283">
        <v>0</v>
      </c>
      <c r="IK283">
        <v>0</v>
      </c>
      <c r="IL283">
        <v>0</v>
      </c>
      <c r="IM283">
        <v>0</v>
      </c>
      <c r="IN283">
        <v>0</v>
      </c>
      <c r="IO283">
        <v>0</v>
      </c>
      <c r="IP283">
        <v>0</v>
      </c>
      <c r="IQ283">
        <v>0</v>
      </c>
      <c r="IR283">
        <v>0</v>
      </c>
      <c r="IS283">
        <v>0</v>
      </c>
      <c r="IT283">
        <v>0</v>
      </c>
      <c r="IU283">
        <v>0</v>
      </c>
      <c r="IV283">
        <v>0</v>
      </c>
      <c r="IW283">
        <v>0</v>
      </c>
      <c r="IX283">
        <v>0</v>
      </c>
      <c r="IY283">
        <v>0</v>
      </c>
      <c r="IZ283">
        <v>0</v>
      </c>
      <c r="JA283">
        <v>0</v>
      </c>
      <c r="JB283">
        <v>0</v>
      </c>
      <c r="JC283">
        <v>0</v>
      </c>
      <c r="JD283">
        <v>0</v>
      </c>
      <c r="JE283">
        <v>0</v>
      </c>
      <c r="JF283">
        <v>0</v>
      </c>
      <c r="JG283">
        <v>0</v>
      </c>
      <c r="JH283">
        <v>0</v>
      </c>
      <c r="JI283">
        <v>0</v>
      </c>
      <c r="JJ283">
        <v>0</v>
      </c>
      <c r="JK283">
        <v>0</v>
      </c>
      <c r="JL283">
        <v>0</v>
      </c>
      <c r="JM283">
        <v>0</v>
      </c>
      <c r="JN283">
        <v>0</v>
      </c>
      <c r="JO283">
        <v>0</v>
      </c>
      <c r="JP283">
        <v>0</v>
      </c>
      <c r="JQ283">
        <v>0</v>
      </c>
      <c r="JR283">
        <v>0</v>
      </c>
      <c r="JS283">
        <v>0</v>
      </c>
      <c r="JT283">
        <v>0</v>
      </c>
      <c r="JU283">
        <v>0</v>
      </c>
      <c r="JV283">
        <v>0</v>
      </c>
      <c r="JW283">
        <v>0</v>
      </c>
      <c r="JX283">
        <v>0</v>
      </c>
      <c r="JY283">
        <v>0</v>
      </c>
      <c r="JZ283">
        <v>0</v>
      </c>
      <c r="KA283">
        <v>0</v>
      </c>
      <c r="KB283">
        <v>0</v>
      </c>
      <c r="KC283">
        <v>0</v>
      </c>
      <c r="KD283">
        <v>0</v>
      </c>
      <c r="KE283">
        <v>0</v>
      </c>
      <c r="KF283">
        <v>0</v>
      </c>
      <c r="KG283">
        <v>0</v>
      </c>
      <c r="KH283">
        <v>0</v>
      </c>
      <c r="KI283">
        <v>0</v>
      </c>
      <c r="KJ283">
        <v>0</v>
      </c>
      <c r="KK283">
        <v>0</v>
      </c>
      <c r="KL283">
        <v>0</v>
      </c>
      <c r="KM283">
        <v>0</v>
      </c>
      <c r="KN283">
        <v>0</v>
      </c>
      <c r="KO283">
        <v>0</v>
      </c>
      <c r="KP283">
        <v>0</v>
      </c>
      <c r="KQ283">
        <v>0</v>
      </c>
      <c r="KR283">
        <v>0</v>
      </c>
      <c r="KS283">
        <v>0</v>
      </c>
      <c r="KT283">
        <v>0</v>
      </c>
      <c r="KU283">
        <v>0</v>
      </c>
      <c r="KV283">
        <v>0</v>
      </c>
      <c r="KW283">
        <v>0</v>
      </c>
      <c r="KX283">
        <v>0</v>
      </c>
      <c r="KY283">
        <v>0</v>
      </c>
      <c r="KZ283">
        <v>0</v>
      </c>
      <c r="LA283">
        <v>0</v>
      </c>
      <c r="LB283">
        <v>0</v>
      </c>
      <c r="LC283">
        <v>0</v>
      </c>
      <c r="LD283">
        <v>0</v>
      </c>
      <c r="LE283">
        <v>0</v>
      </c>
      <c r="LF283">
        <v>0</v>
      </c>
      <c r="LG283">
        <v>0</v>
      </c>
      <c r="LH283">
        <v>0</v>
      </c>
      <c r="LI283">
        <v>1</v>
      </c>
      <c r="LJ283">
        <v>1</v>
      </c>
      <c r="LK283">
        <v>0</v>
      </c>
      <c r="LL283">
        <v>0</v>
      </c>
      <c r="LM283">
        <v>1</v>
      </c>
      <c r="LN283">
        <v>0.95</v>
      </c>
      <c r="LO283">
        <v>0</v>
      </c>
      <c r="LP283">
        <v>1</v>
      </c>
      <c r="LQ283">
        <v>0.78</v>
      </c>
      <c r="LR283">
        <v>0</v>
      </c>
      <c r="LS283">
        <v>3.169999999999995E-2</v>
      </c>
      <c r="LT283">
        <v>0</v>
      </c>
    </row>
    <row r="284" spans="1:332" ht="15" customHeight="1">
      <c r="A284" t="str">
        <v>CDM AMS II G</v>
      </c>
      <c r="B284" t="str">
        <v>AMS-II.G. Version 11</v>
      </c>
      <c r="C284">
        <v>10477</v>
      </c>
      <c r="D284" t="str">
        <v>PoA 10477-CPA8</v>
      </c>
      <c r="E284" t="str">
        <v>MR1: 01/09/2019 to 31/05/2020</v>
      </c>
      <c r="F284" t="str">
        <v>domestic 4G Batch 2</v>
      </c>
      <c r="G284">
        <v>6749</v>
      </c>
      <c r="H284" t="str">
        <v>firewood</v>
      </c>
      <c r="I284">
        <v>6749</v>
      </c>
      <c r="J284">
        <v>4.3220265174802241E-3</v>
      </c>
      <c r="K284">
        <v>0</v>
      </c>
      <c r="L284" t="str">
        <v>cdm_imp_firewood</v>
      </c>
      <c r="M284">
        <v>1</v>
      </c>
      <c r="N284" t="str">
        <v>Asia</v>
      </c>
      <c r="O284" t="str">
        <v>Viet Nam</v>
      </c>
      <c r="P284" t="str">
        <v>Yen Bai Province</v>
      </c>
      <c r="Q284">
        <v>3.4</v>
      </c>
      <c r="R284">
        <v>0.77615999999999996</v>
      </c>
      <c r="S284">
        <v>0</v>
      </c>
      <c r="T284">
        <v>0.14499999999999999</v>
      </c>
      <c r="U284">
        <v>16266</v>
      </c>
      <c r="V284">
        <v>0</v>
      </c>
      <c r="W284">
        <v>96</v>
      </c>
      <c r="X284">
        <v>0</v>
      </c>
      <c r="Y284">
        <v>1561536</v>
      </c>
      <c r="Z284">
        <v>1</v>
      </c>
      <c r="AA284">
        <v>0</v>
      </c>
      <c r="AB284">
        <v>0</v>
      </c>
      <c r="AC284">
        <v>0</v>
      </c>
      <c r="AD284">
        <v>0</v>
      </c>
      <c r="AE284">
        <v>0</v>
      </c>
      <c r="AF284">
        <v>0</v>
      </c>
      <c r="AG284">
        <v>0</v>
      </c>
      <c r="AH284">
        <v>0</v>
      </c>
      <c r="AI284">
        <v>0</v>
      </c>
      <c r="AJ284">
        <v>0</v>
      </c>
      <c r="AK284">
        <v>0</v>
      </c>
      <c r="AL284">
        <v>0</v>
      </c>
      <c r="AM284">
        <v>0</v>
      </c>
      <c r="AN284">
        <v>6.9095890410958907</v>
      </c>
      <c r="AO284">
        <v>0</v>
      </c>
      <c r="AP284">
        <v>0</v>
      </c>
      <c r="AQ284">
        <v>0</v>
      </c>
      <c r="AR284">
        <v>0</v>
      </c>
      <c r="AS284">
        <v>0</v>
      </c>
      <c r="AT284">
        <v>0</v>
      </c>
      <c r="AU284">
        <v>0</v>
      </c>
      <c r="AV284">
        <v>0</v>
      </c>
      <c r="AW284">
        <v>0</v>
      </c>
      <c r="AX284">
        <v>0</v>
      </c>
      <c r="AY284">
        <v>0</v>
      </c>
      <c r="AZ284">
        <v>0</v>
      </c>
      <c r="BA284">
        <v>0</v>
      </c>
      <c r="BB284">
        <v>0</v>
      </c>
      <c r="BC284">
        <v>0</v>
      </c>
      <c r="BD284">
        <v>0.1</v>
      </c>
      <c r="BE284">
        <v>0</v>
      </c>
      <c r="BF284">
        <v>0</v>
      </c>
      <c r="BG284">
        <v>0</v>
      </c>
      <c r="BH284">
        <v>0</v>
      </c>
      <c r="BI284">
        <v>0</v>
      </c>
      <c r="BJ284">
        <v>0</v>
      </c>
      <c r="BK284">
        <v>0</v>
      </c>
      <c r="BL284">
        <v>0</v>
      </c>
      <c r="BM284">
        <v>0</v>
      </c>
      <c r="BN284">
        <v>0</v>
      </c>
      <c r="BO284">
        <v>0</v>
      </c>
      <c r="BP284">
        <v>0</v>
      </c>
      <c r="BQ284">
        <v>0</v>
      </c>
      <c r="BR284">
        <v>1.5599999999999999E-2</v>
      </c>
      <c r="BS284">
        <v>0</v>
      </c>
      <c r="BT284">
        <v>0</v>
      </c>
      <c r="BU284">
        <v>0</v>
      </c>
      <c r="BV284">
        <v>0</v>
      </c>
      <c r="BW284">
        <v>0</v>
      </c>
      <c r="BX284">
        <v>85.7</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1</v>
      </c>
      <c r="FS284">
        <v>0</v>
      </c>
      <c r="FT284">
        <v>0</v>
      </c>
      <c r="FU284">
        <v>0</v>
      </c>
      <c r="FV284">
        <v>0</v>
      </c>
      <c r="FW284">
        <v>0</v>
      </c>
      <c r="FX284">
        <v>0</v>
      </c>
      <c r="FY284">
        <v>2.3809748590957582</v>
      </c>
      <c r="FZ284">
        <v>0</v>
      </c>
      <c r="GA284">
        <v>0</v>
      </c>
      <c r="GB284">
        <v>0</v>
      </c>
      <c r="GC284">
        <v>0</v>
      </c>
      <c r="GD284">
        <v>0</v>
      </c>
      <c r="GE284">
        <v>0</v>
      </c>
      <c r="GF284">
        <v>0</v>
      </c>
      <c r="GG284">
        <v>0</v>
      </c>
      <c r="GH284">
        <v>0</v>
      </c>
      <c r="GI284">
        <v>0</v>
      </c>
      <c r="GJ284">
        <v>0</v>
      </c>
      <c r="GK284">
        <v>0</v>
      </c>
      <c r="GL284">
        <v>0</v>
      </c>
      <c r="GM284">
        <v>0</v>
      </c>
      <c r="GN284">
        <v>0</v>
      </c>
      <c r="GO284">
        <v>0</v>
      </c>
      <c r="GP284">
        <v>0</v>
      </c>
      <c r="GQ284">
        <v>0</v>
      </c>
      <c r="GR284">
        <v>0</v>
      </c>
      <c r="GS284">
        <v>0</v>
      </c>
      <c r="GT284">
        <v>0</v>
      </c>
      <c r="GU284">
        <v>0.29020000000000001</v>
      </c>
      <c r="GV284">
        <v>0</v>
      </c>
      <c r="GW284">
        <v>0</v>
      </c>
      <c r="GX284">
        <v>0</v>
      </c>
      <c r="GY284">
        <v>0</v>
      </c>
      <c r="GZ284">
        <v>0</v>
      </c>
      <c r="HA284">
        <v>0</v>
      </c>
      <c r="HB284">
        <v>0</v>
      </c>
      <c r="HC284">
        <v>0</v>
      </c>
      <c r="HD284">
        <v>0</v>
      </c>
      <c r="HE284">
        <v>0</v>
      </c>
      <c r="HF284">
        <v>0</v>
      </c>
      <c r="HG284">
        <v>0</v>
      </c>
      <c r="HH284">
        <v>0</v>
      </c>
      <c r="HI284">
        <v>1.5599999999999999E-2</v>
      </c>
      <c r="HJ284">
        <v>0</v>
      </c>
      <c r="HK284">
        <v>0</v>
      </c>
      <c r="HL284">
        <v>0</v>
      </c>
      <c r="HM284">
        <v>0</v>
      </c>
      <c r="HN284">
        <v>0</v>
      </c>
      <c r="HO284">
        <v>85.7</v>
      </c>
      <c r="HP284">
        <v>0</v>
      </c>
      <c r="HQ284">
        <v>0</v>
      </c>
      <c r="HR284">
        <v>0</v>
      </c>
      <c r="HS284">
        <v>0</v>
      </c>
      <c r="HT284">
        <v>0</v>
      </c>
      <c r="HU284">
        <v>0</v>
      </c>
      <c r="HV284">
        <v>0</v>
      </c>
      <c r="HW284">
        <v>0</v>
      </c>
      <c r="HX284">
        <v>0</v>
      </c>
      <c r="HY284">
        <v>0</v>
      </c>
      <c r="HZ284">
        <v>0</v>
      </c>
      <c r="IA284">
        <v>0</v>
      </c>
      <c r="IB284">
        <v>0</v>
      </c>
      <c r="IC284">
        <v>0</v>
      </c>
      <c r="ID284">
        <v>0</v>
      </c>
      <c r="IE284">
        <v>0</v>
      </c>
      <c r="IF284">
        <v>0</v>
      </c>
      <c r="IG284">
        <v>0</v>
      </c>
      <c r="IH284">
        <v>0</v>
      </c>
      <c r="II284">
        <v>0</v>
      </c>
      <c r="IJ284">
        <v>0</v>
      </c>
      <c r="IK284">
        <v>0</v>
      </c>
      <c r="IL284">
        <v>0</v>
      </c>
      <c r="IM284">
        <v>0</v>
      </c>
      <c r="IN284">
        <v>0</v>
      </c>
      <c r="IO284">
        <v>0</v>
      </c>
      <c r="IP284">
        <v>0</v>
      </c>
      <c r="IQ284">
        <v>0</v>
      </c>
      <c r="IR284">
        <v>0</v>
      </c>
      <c r="IS284">
        <v>0</v>
      </c>
      <c r="IT284">
        <v>0</v>
      </c>
      <c r="IU284">
        <v>0</v>
      </c>
      <c r="IV284">
        <v>0</v>
      </c>
      <c r="IW284">
        <v>0</v>
      </c>
      <c r="IX284">
        <v>0</v>
      </c>
      <c r="IY284">
        <v>0</v>
      </c>
      <c r="IZ284">
        <v>0</v>
      </c>
      <c r="JA284">
        <v>0</v>
      </c>
      <c r="JB284">
        <v>0</v>
      </c>
      <c r="JC284">
        <v>0</v>
      </c>
      <c r="JD284">
        <v>0</v>
      </c>
      <c r="JE284">
        <v>0</v>
      </c>
      <c r="JF284">
        <v>0</v>
      </c>
      <c r="JG284">
        <v>0</v>
      </c>
      <c r="JH284">
        <v>0</v>
      </c>
      <c r="JI284">
        <v>0</v>
      </c>
      <c r="JJ284">
        <v>0</v>
      </c>
      <c r="JK284">
        <v>0</v>
      </c>
      <c r="JL284">
        <v>0</v>
      </c>
      <c r="JM284">
        <v>0</v>
      </c>
      <c r="JN284">
        <v>0</v>
      </c>
      <c r="JO284">
        <v>0</v>
      </c>
      <c r="JP284">
        <v>0</v>
      </c>
      <c r="JQ284">
        <v>0</v>
      </c>
      <c r="JR284">
        <v>0</v>
      </c>
      <c r="JS284">
        <v>0</v>
      </c>
      <c r="JT284">
        <v>0</v>
      </c>
      <c r="JU284">
        <v>0</v>
      </c>
      <c r="JV284">
        <v>0</v>
      </c>
      <c r="JW284">
        <v>0</v>
      </c>
      <c r="JX284">
        <v>0</v>
      </c>
      <c r="JY284">
        <v>0</v>
      </c>
      <c r="JZ284">
        <v>0</v>
      </c>
      <c r="KA284">
        <v>0</v>
      </c>
      <c r="KB284">
        <v>0</v>
      </c>
      <c r="KC284">
        <v>0</v>
      </c>
      <c r="KD284">
        <v>0</v>
      </c>
      <c r="KE284">
        <v>0</v>
      </c>
      <c r="KF284">
        <v>0</v>
      </c>
      <c r="KG284">
        <v>0</v>
      </c>
      <c r="KH284">
        <v>0</v>
      </c>
      <c r="KI284">
        <v>0</v>
      </c>
      <c r="KJ284">
        <v>0</v>
      </c>
      <c r="KK284">
        <v>0</v>
      </c>
      <c r="KL284">
        <v>0</v>
      </c>
      <c r="KM284">
        <v>0</v>
      </c>
      <c r="KN284">
        <v>0</v>
      </c>
      <c r="KO284">
        <v>0</v>
      </c>
      <c r="KP284">
        <v>0</v>
      </c>
      <c r="KQ284">
        <v>0</v>
      </c>
      <c r="KR284">
        <v>0</v>
      </c>
      <c r="KS284">
        <v>0</v>
      </c>
      <c r="KT284">
        <v>0</v>
      </c>
      <c r="KU284">
        <v>0</v>
      </c>
      <c r="KV284">
        <v>0</v>
      </c>
      <c r="KW284">
        <v>0</v>
      </c>
      <c r="KX284">
        <v>0</v>
      </c>
      <c r="KY284">
        <v>0</v>
      </c>
      <c r="KZ284">
        <v>0</v>
      </c>
      <c r="LA284">
        <v>0</v>
      </c>
      <c r="LB284">
        <v>0</v>
      </c>
      <c r="LC284">
        <v>0</v>
      </c>
      <c r="LD284">
        <v>0</v>
      </c>
      <c r="LE284">
        <v>0</v>
      </c>
      <c r="LF284">
        <v>0</v>
      </c>
      <c r="LG284">
        <v>0</v>
      </c>
      <c r="LH284">
        <v>0</v>
      </c>
      <c r="LI284">
        <v>1</v>
      </c>
      <c r="LJ284">
        <v>1</v>
      </c>
      <c r="LK284">
        <v>0</v>
      </c>
      <c r="LL284">
        <v>0</v>
      </c>
      <c r="LM284">
        <v>1</v>
      </c>
      <c r="LN284">
        <v>0.95</v>
      </c>
      <c r="LO284">
        <v>0</v>
      </c>
      <c r="LP284">
        <v>1</v>
      </c>
      <c r="LQ284">
        <v>0.78</v>
      </c>
      <c r="LR284">
        <v>0</v>
      </c>
      <c r="LS284">
        <v>3.169999999999995E-2</v>
      </c>
      <c r="LT284">
        <v>0</v>
      </c>
    </row>
    <row r="285" spans="1:332" ht="15" customHeight="1">
      <c r="A285" t="str">
        <v>CDM AMS II G</v>
      </c>
      <c r="B285" t="str">
        <v>AMS-II.G. Version 11</v>
      </c>
      <c r="C285">
        <v>10477</v>
      </c>
      <c r="D285" t="str">
        <v>PoA 10477-CPA8</v>
      </c>
      <c r="E285" t="str">
        <v>MR1: 01/09/2019 to 31/05/2020</v>
      </c>
      <c r="F285" t="str">
        <v>domestic 4G Batch 3</v>
      </c>
      <c r="G285">
        <v>2947</v>
      </c>
      <c r="H285" t="str">
        <v>firewood</v>
      </c>
      <c r="I285">
        <v>2947</v>
      </c>
      <c r="J285">
        <v>4.3220966641978747E-3</v>
      </c>
      <c r="K285">
        <v>0</v>
      </c>
      <c r="L285" t="str">
        <v>cdm_imp_firewood</v>
      </c>
      <c r="M285">
        <v>1</v>
      </c>
      <c r="N285" t="str">
        <v>Asia</v>
      </c>
      <c r="O285" t="str">
        <v>Viet Nam</v>
      </c>
      <c r="P285" t="str">
        <v>Yen Bai Province</v>
      </c>
      <c r="Q285">
        <v>3.4</v>
      </c>
      <c r="R285">
        <v>0.77615999999999996</v>
      </c>
      <c r="S285">
        <v>0</v>
      </c>
      <c r="T285">
        <v>0.14499999999999999</v>
      </c>
      <c r="U285">
        <v>8215</v>
      </c>
      <c r="V285">
        <v>0</v>
      </c>
      <c r="W285">
        <v>83</v>
      </c>
      <c r="X285">
        <v>0</v>
      </c>
      <c r="Y285">
        <v>681845</v>
      </c>
      <c r="Z285">
        <v>1</v>
      </c>
      <c r="AA285">
        <v>0</v>
      </c>
      <c r="AB285">
        <v>0</v>
      </c>
      <c r="AC285">
        <v>0</v>
      </c>
      <c r="AD285">
        <v>0</v>
      </c>
      <c r="AE285">
        <v>0</v>
      </c>
      <c r="AF285">
        <v>0</v>
      </c>
      <c r="AG285">
        <v>0</v>
      </c>
      <c r="AH285">
        <v>0</v>
      </c>
      <c r="AI285">
        <v>0</v>
      </c>
      <c r="AJ285">
        <v>0</v>
      </c>
      <c r="AK285">
        <v>0</v>
      </c>
      <c r="AL285">
        <v>0</v>
      </c>
      <c r="AM285">
        <v>0</v>
      </c>
      <c r="AN285">
        <v>6.9095890410958907</v>
      </c>
      <c r="AO285">
        <v>0</v>
      </c>
      <c r="AP285">
        <v>0</v>
      </c>
      <c r="AQ285">
        <v>0</v>
      </c>
      <c r="AR285">
        <v>0</v>
      </c>
      <c r="AS285">
        <v>0</v>
      </c>
      <c r="AT285">
        <v>0</v>
      </c>
      <c r="AU285">
        <v>0</v>
      </c>
      <c r="AV285">
        <v>0</v>
      </c>
      <c r="AW285">
        <v>0</v>
      </c>
      <c r="AX285">
        <v>0</v>
      </c>
      <c r="AY285">
        <v>0</v>
      </c>
      <c r="AZ285">
        <v>0</v>
      </c>
      <c r="BA285">
        <v>0</v>
      </c>
      <c r="BB285">
        <v>0</v>
      </c>
      <c r="BC285">
        <v>0</v>
      </c>
      <c r="BD285">
        <v>0.1</v>
      </c>
      <c r="BE285">
        <v>0</v>
      </c>
      <c r="BF285">
        <v>0</v>
      </c>
      <c r="BG285">
        <v>0</v>
      </c>
      <c r="BH285">
        <v>0</v>
      </c>
      <c r="BI285">
        <v>0</v>
      </c>
      <c r="BJ285">
        <v>0</v>
      </c>
      <c r="BK285">
        <v>0</v>
      </c>
      <c r="BL285">
        <v>0</v>
      </c>
      <c r="BM285">
        <v>0</v>
      </c>
      <c r="BN285">
        <v>0</v>
      </c>
      <c r="BO285">
        <v>0</v>
      </c>
      <c r="BP285">
        <v>0</v>
      </c>
      <c r="BQ285">
        <v>0</v>
      </c>
      <c r="BR285">
        <v>1.5599999999999999E-2</v>
      </c>
      <c r="BS285">
        <v>0</v>
      </c>
      <c r="BT285">
        <v>0</v>
      </c>
      <c r="BU285">
        <v>0</v>
      </c>
      <c r="BV285">
        <v>0</v>
      </c>
      <c r="BW285">
        <v>0</v>
      </c>
      <c r="BX285">
        <v>85.7</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1</v>
      </c>
      <c r="FS285">
        <v>0</v>
      </c>
      <c r="FT285">
        <v>0</v>
      </c>
      <c r="FU285">
        <v>0</v>
      </c>
      <c r="FV285">
        <v>0</v>
      </c>
      <c r="FW285">
        <v>0</v>
      </c>
      <c r="FX285">
        <v>0</v>
      </c>
      <c r="FY285">
        <v>2.3809748590957582</v>
      </c>
      <c r="FZ285">
        <v>0</v>
      </c>
      <c r="GA285">
        <v>0</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0.29020000000000001</v>
      </c>
      <c r="GV285">
        <v>0</v>
      </c>
      <c r="GW285">
        <v>0</v>
      </c>
      <c r="GX285">
        <v>0</v>
      </c>
      <c r="GY285">
        <v>0</v>
      </c>
      <c r="GZ285">
        <v>0</v>
      </c>
      <c r="HA285">
        <v>0</v>
      </c>
      <c r="HB285">
        <v>0</v>
      </c>
      <c r="HC285">
        <v>0</v>
      </c>
      <c r="HD285">
        <v>0</v>
      </c>
      <c r="HE285">
        <v>0</v>
      </c>
      <c r="HF285">
        <v>0</v>
      </c>
      <c r="HG285">
        <v>0</v>
      </c>
      <c r="HH285">
        <v>0</v>
      </c>
      <c r="HI285">
        <v>1.5599999999999999E-2</v>
      </c>
      <c r="HJ285">
        <v>0</v>
      </c>
      <c r="HK285">
        <v>0</v>
      </c>
      <c r="HL285">
        <v>0</v>
      </c>
      <c r="HM285">
        <v>0</v>
      </c>
      <c r="HN285">
        <v>0</v>
      </c>
      <c r="HO285">
        <v>85.7</v>
      </c>
      <c r="HP285">
        <v>0</v>
      </c>
      <c r="HQ285">
        <v>0</v>
      </c>
      <c r="HR285">
        <v>0</v>
      </c>
      <c r="HS285">
        <v>0</v>
      </c>
      <c r="HT285">
        <v>0</v>
      </c>
      <c r="HU285">
        <v>0</v>
      </c>
      <c r="HV285">
        <v>0</v>
      </c>
      <c r="HW285">
        <v>0</v>
      </c>
      <c r="HX285">
        <v>0</v>
      </c>
      <c r="HY285">
        <v>0</v>
      </c>
      <c r="HZ285">
        <v>0</v>
      </c>
      <c r="IA285">
        <v>0</v>
      </c>
      <c r="IB285">
        <v>0</v>
      </c>
      <c r="IC285">
        <v>0</v>
      </c>
      <c r="ID285">
        <v>0</v>
      </c>
      <c r="IE285">
        <v>0</v>
      </c>
      <c r="IF285">
        <v>0</v>
      </c>
      <c r="IG285">
        <v>0</v>
      </c>
      <c r="IH285">
        <v>0</v>
      </c>
      <c r="II285">
        <v>0</v>
      </c>
      <c r="IJ285">
        <v>0</v>
      </c>
      <c r="IK285">
        <v>0</v>
      </c>
      <c r="IL285">
        <v>0</v>
      </c>
      <c r="IM285">
        <v>0</v>
      </c>
      <c r="IN285">
        <v>0</v>
      </c>
      <c r="IO285">
        <v>0</v>
      </c>
      <c r="IP285">
        <v>0</v>
      </c>
      <c r="IQ285">
        <v>0</v>
      </c>
      <c r="IR285">
        <v>0</v>
      </c>
      <c r="IS285">
        <v>0</v>
      </c>
      <c r="IT285">
        <v>0</v>
      </c>
      <c r="IU285">
        <v>0</v>
      </c>
      <c r="IV285">
        <v>0</v>
      </c>
      <c r="IW285">
        <v>0</v>
      </c>
      <c r="IX285">
        <v>0</v>
      </c>
      <c r="IY285">
        <v>0</v>
      </c>
      <c r="IZ285">
        <v>0</v>
      </c>
      <c r="JA285">
        <v>0</v>
      </c>
      <c r="JB285">
        <v>0</v>
      </c>
      <c r="JC285">
        <v>0</v>
      </c>
      <c r="JD285">
        <v>0</v>
      </c>
      <c r="JE285">
        <v>0</v>
      </c>
      <c r="JF285">
        <v>0</v>
      </c>
      <c r="JG285">
        <v>0</v>
      </c>
      <c r="JH285">
        <v>0</v>
      </c>
      <c r="JI285">
        <v>0</v>
      </c>
      <c r="JJ285">
        <v>0</v>
      </c>
      <c r="JK285">
        <v>0</v>
      </c>
      <c r="JL285">
        <v>0</v>
      </c>
      <c r="JM285">
        <v>0</v>
      </c>
      <c r="JN285">
        <v>0</v>
      </c>
      <c r="JO285">
        <v>0</v>
      </c>
      <c r="JP285">
        <v>0</v>
      </c>
      <c r="JQ285">
        <v>0</v>
      </c>
      <c r="JR285">
        <v>0</v>
      </c>
      <c r="JS285">
        <v>0</v>
      </c>
      <c r="JT285">
        <v>0</v>
      </c>
      <c r="JU285">
        <v>0</v>
      </c>
      <c r="JV285">
        <v>0</v>
      </c>
      <c r="JW285">
        <v>0</v>
      </c>
      <c r="JX285">
        <v>0</v>
      </c>
      <c r="JY285">
        <v>0</v>
      </c>
      <c r="JZ285">
        <v>0</v>
      </c>
      <c r="KA285">
        <v>0</v>
      </c>
      <c r="KB285">
        <v>0</v>
      </c>
      <c r="KC285">
        <v>0</v>
      </c>
      <c r="KD285">
        <v>0</v>
      </c>
      <c r="KE285">
        <v>0</v>
      </c>
      <c r="KF285">
        <v>0</v>
      </c>
      <c r="KG285">
        <v>0</v>
      </c>
      <c r="KH285">
        <v>0</v>
      </c>
      <c r="KI285">
        <v>0</v>
      </c>
      <c r="KJ285">
        <v>0</v>
      </c>
      <c r="KK285">
        <v>0</v>
      </c>
      <c r="KL285">
        <v>0</v>
      </c>
      <c r="KM285">
        <v>0</v>
      </c>
      <c r="KN285">
        <v>0</v>
      </c>
      <c r="KO285">
        <v>0</v>
      </c>
      <c r="KP285">
        <v>0</v>
      </c>
      <c r="KQ285">
        <v>0</v>
      </c>
      <c r="KR285">
        <v>0</v>
      </c>
      <c r="KS285">
        <v>0</v>
      </c>
      <c r="KT285">
        <v>0</v>
      </c>
      <c r="KU285">
        <v>0</v>
      </c>
      <c r="KV285">
        <v>0</v>
      </c>
      <c r="KW285">
        <v>0</v>
      </c>
      <c r="KX285">
        <v>0</v>
      </c>
      <c r="KY285">
        <v>0</v>
      </c>
      <c r="KZ285">
        <v>0</v>
      </c>
      <c r="LA285">
        <v>0</v>
      </c>
      <c r="LB285">
        <v>0</v>
      </c>
      <c r="LC285">
        <v>0</v>
      </c>
      <c r="LD285">
        <v>0</v>
      </c>
      <c r="LE285">
        <v>0</v>
      </c>
      <c r="LF285">
        <v>0</v>
      </c>
      <c r="LG285">
        <v>0</v>
      </c>
      <c r="LH285">
        <v>0</v>
      </c>
      <c r="LI285">
        <v>1</v>
      </c>
      <c r="LJ285">
        <v>1</v>
      </c>
      <c r="LK285">
        <v>0</v>
      </c>
      <c r="LL285">
        <v>0</v>
      </c>
      <c r="LM285">
        <v>1</v>
      </c>
      <c r="LN285">
        <v>0.95</v>
      </c>
      <c r="LO285">
        <v>0</v>
      </c>
      <c r="LP285">
        <v>1</v>
      </c>
      <c r="LQ285">
        <v>0.78</v>
      </c>
      <c r="LR285">
        <v>0</v>
      </c>
      <c r="LS285">
        <v>3.169999999999995E-2</v>
      </c>
      <c r="LT285">
        <v>0</v>
      </c>
    </row>
    <row r="286" spans="1:332" ht="15" customHeight="1">
      <c r="A286" t="str">
        <v>CDM AMS II G</v>
      </c>
      <c r="B286" t="str">
        <v>AMS-II.G. Version 11</v>
      </c>
      <c r="C286">
        <v>10477</v>
      </c>
      <c r="D286" t="str">
        <v>PoA 10477-CPA1</v>
      </c>
      <c r="E286" t="str">
        <v>MR2: 01/09/2019 to 31/05/2020</v>
      </c>
      <c r="F286" t="str">
        <v>domestic 3G</v>
      </c>
      <c r="G286">
        <v>31797</v>
      </c>
      <c r="H286" t="str">
        <v>firewood</v>
      </c>
      <c r="I286">
        <v>31797</v>
      </c>
      <c r="J286">
        <v>3.8682481726412974E-3</v>
      </c>
      <c r="K286">
        <v>0</v>
      </c>
      <c r="L286" t="str">
        <v>cdm_imp_firewood</v>
      </c>
      <c r="M286">
        <v>1</v>
      </c>
      <c r="N286" t="str">
        <v>Asia</v>
      </c>
      <c r="O286" t="str">
        <v>Viet Nam</v>
      </c>
      <c r="P286" t="str">
        <v>Hoa Binh Province</v>
      </c>
      <c r="Q286">
        <v>3.4</v>
      </c>
      <c r="R286">
        <v>0.82679999999999998</v>
      </c>
      <c r="S286">
        <v>0</v>
      </c>
      <c r="T286">
        <v>0.153</v>
      </c>
      <c r="U286">
        <v>30000</v>
      </c>
      <c r="V286">
        <v>0</v>
      </c>
      <c r="W286">
        <v>274.00000017999997</v>
      </c>
      <c r="X286">
        <v>0</v>
      </c>
      <c r="Y286">
        <v>8220000.0053999992</v>
      </c>
      <c r="Z286">
        <v>1</v>
      </c>
      <c r="AA286">
        <v>0</v>
      </c>
      <c r="AB286">
        <v>0</v>
      </c>
      <c r="AC286">
        <v>0</v>
      </c>
      <c r="AD286">
        <v>0</v>
      </c>
      <c r="AE286">
        <v>0</v>
      </c>
      <c r="AF286">
        <v>0</v>
      </c>
      <c r="AG286">
        <v>0</v>
      </c>
      <c r="AH286">
        <v>0</v>
      </c>
      <c r="AI286">
        <v>0</v>
      </c>
      <c r="AJ286">
        <v>0</v>
      </c>
      <c r="AK286">
        <v>0</v>
      </c>
      <c r="AL286">
        <v>0</v>
      </c>
      <c r="AM286">
        <v>0</v>
      </c>
      <c r="AN286">
        <v>5.9150684931506845</v>
      </c>
      <c r="AO286">
        <v>0</v>
      </c>
      <c r="AP286">
        <v>0</v>
      </c>
      <c r="AQ286">
        <v>0</v>
      </c>
      <c r="AR286">
        <v>0</v>
      </c>
      <c r="AS286">
        <v>0</v>
      </c>
      <c r="AT286">
        <v>0</v>
      </c>
      <c r="AU286">
        <v>0</v>
      </c>
      <c r="AV286">
        <v>0</v>
      </c>
      <c r="AW286">
        <v>0</v>
      </c>
      <c r="AX286">
        <v>0</v>
      </c>
      <c r="AY286">
        <v>0</v>
      </c>
      <c r="AZ286">
        <v>0</v>
      </c>
      <c r="BA286">
        <v>0</v>
      </c>
      <c r="BB286">
        <v>0</v>
      </c>
      <c r="BC286">
        <v>0</v>
      </c>
      <c r="BD286">
        <v>0.1</v>
      </c>
      <c r="BE286">
        <v>0</v>
      </c>
      <c r="BF286">
        <v>0</v>
      </c>
      <c r="BG286">
        <v>0</v>
      </c>
      <c r="BH286">
        <v>0</v>
      </c>
      <c r="BI286">
        <v>0</v>
      </c>
      <c r="BJ286">
        <v>0</v>
      </c>
      <c r="BK286">
        <v>0</v>
      </c>
      <c r="BL286">
        <v>0</v>
      </c>
      <c r="BM286">
        <v>0</v>
      </c>
      <c r="BN286">
        <v>0</v>
      </c>
      <c r="BO286">
        <v>0</v>
      </c>
      <c r="BP286">
        <v>0</v>
      </c>
      <c r="BQ286">
        <v>0</v>
      </c>
      <c r="BR286">
        <v>1.5599999999999999E-2</v>
      </c>
      <c r="BS286">
        <v>0</v>
      </c>
      <c r="BT286">
        <v>0</v>
      </c>
      <c r="BU286">
        <v>0</v>
      </c>
      <c r="BV286">
        <v>0</v>
      </c>
      <c r="BW286">
        <v>0</v>
      </c>
      <c r="BX286">
        <v>85.7</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1</v>
      </c>
      <c r="FS286">
        <v>0</v>
      </c>
      <c r="FT286">
        <v>0</v>
      </c>
      <c r="FU286">
        <v>0</v>
      </c>
      <c r="FV286">
        <v>0</v>
      </c>
      <c r="FW286">
        <v>0</v>
      </c>
      <c r="FX286">
        <v>0</v>
      </c>
      <c r="FY286">
        <v>2.1102634652695991</v>
      </c>
      <c r="FZ286">
        <v>0</v>
      </c>
      <c r="GA286">
        <v>0</v>
      </c>
      <c r="GB286">
        <v>0</v>
      </c>
      <c r="GC286">
        <v>0</v>
      </c>
      <c r="GD286">
        <v>0</v>
      </c>
      <c r="GE286">
        <v>0</v>
      </c>
      <c r="GF286">
        <v>0</v>
      </c>
      <c r="GG286">
        <v>0</v>
      </c>
      <c r="GH286">
        <v>0</v>
      </c>
      <c r="GI286">
        <v>0</v>
      </c>
      <c r="GJ286">
        <v>0</v>
      </c>
      <c r="GK286">
        <v>0</v>
      </c>
      <c r="GL286">
        <v>0</v>
      </c>
      <c r="GM286">
        <v>0</v>
      </c>
      <c r="GN286">
        <v>0</v>
      </c>
      <c r="GO286">
        <v>0</v>
      </c>
      <c r="GP286">
        <v>0</v>
      </c>
      <c r="GQ286">
        <v>0</v>
      </c>
      <c r="GR286">
        <v>0</v>
      </c>
      <c r="GS286">
        <v>0</v>
      </c>
      <c r="GT286">
        <v>0</v>
      </c>
      <c r="GU286">
        <v>0.28029999999999999</v>
      </c>
      <c r="GV286">
        <v>0</v>
      </c>
      <c r="GW286">
        <v>0</v>
      </c>
      <c r="GX286">
        <v>0</v>
      </c>
      <c r="GY286">
        <v>0</v>
      </c>
      <c r="GZ286">
        <v>0</v>
      </c>
      <c r="HA286">
        <v>0</v>
      </c>
      <c r="HB286">
        <v>0</v>
      </c>
      <c r="HC286">
        <v>0</v>
      </c>
      <c r="HD286">
        <v>0</v>
      </c>
      <c r="HE286">
        <v>0</v>
      </c>
      <c r="HF286">
        <v>0</v>
      </c>
      <c r="HG286">
        <v>0</v>
      </c>
      <c r="HH286">
        <v>0</v>
      </c>
      <c r="HI286">
        <v>1.5599999999999999E-2</v>
      </c>
      <c r="HJ286">
        <v>0</v>
      </c>
      <c r="HK286">
        <v>0</v>
      </c>
      <c r="HL286">
        <v>0</v>
      </c>
      <c r="HM286">
        <v>0</v>
      </c>
      <c r="HN286">
        <v>0</v>
      </c>
      <c r="HO286">
        <v>85.7</v>
      </c>
      <c r="HP286">
        <v>0</v>
      </c>
      <c r="HQ286">
        <v>0</v>
      </c>
      <c r="HR286">
        <v>0</v>
      </c>
      <c r="HS286">
        <v>0</v>
      </c>
      <c r="HT286">
        <v>0</v>
      </c>
      <c r="HU286">
        <v>0</v>
      </c>
      <c r="HV286">
        <v>0</v>
      </c>
      <c r="HW286">
        <v>0</v>
      </c>
      <c r="HX286">
        <v>0</v>
      </c>
      <c r="HY286">
        <v>0</v>
      </c>
      <c r="HZ286">
        <v>0</v>
      </c>
      <c r="IA286">
        <v>0</v>
      </c>
      <c r="IB286">
        <v>0</v>
      </c>
      <c r="IC286">
        <v>0</v>
      </c>
      <c r="ID286">
        <v>0</v>
      </c>
      <c r="IE286">
        <v>0</v>
      </c>
      <c r="IF286">
        <v>0</v>
      </c>
      <c r="IG286">
        <v>0</v>
      </c>
      <c r="IH286">
        <v>0</v>
      </c>
      <c r="II286">
        <v>0</v>
      </c>
      <c r="IJ286">
        <v>0</v>
      </c>
      <c r="IK286">
        <v>0</v>
      </c>
      <c r="IL286">
        <v>0</v>
      </c>
      <c r="IM286">
        <v>0</v>
      </c>
      <c r="IN286">
        <v>0</v>
      </c>
      <c r="IO286">
        <v>0</v>
      </c>
      <c r="IP286">
        <v>0</v>
      </c>
      <c r="IQ286">
        <v>0</v>
      </c>
      <c r="IR286">
        <v>0</v>
      </c>
      <c r="IS286">
        <v>0</v>
      </c>
      <c r="IT286">
        <v>0</v>
      </c>
      <c r="IU286">
        <v>0</v>
      </c>
      <c r="IV286">
        <v>0</v>
      </c>
      <c r="IW286">
        <v>0</v>
      </c>
      <c r="IX286">
        <v>0</v>
      </c>
      <c r="IY286">
        <v>0</v>
      </c>
      <c r="IZ286">
        <v>0</v>
      </c>
      <c r="JA286">
        <v>0</v>
      </c>
      <c r="JB286">
        <v>0</v>
      </c>
      <c r="JC286">
        <v>0</v>
      </c>
      <c r="JD286">
        <v>0</v>
      </c>
      <c r="JE286">
        <v>0</v>
      </c>
      <c r="JF286">
        <v>0</v>
      </c>
      <c r="JG286">
        <v>0</v>
      </c>
      <c r="JH286">
        <v>0</v>
      </c>
      <c r="JI286">
        <v>0</v>
      </c>
      <c r="JJ286">
        <v>0</v>
      </c>
      <c r="JK286">
        <v>0</v>
      </c>
      <c r="JL286">
        <v>0</v>
      </c>
      <c r="JM286">
        <v>0</v>
      </c>
      <c r="JN286">
        <v>0</v>
      </c>
      <c r="JO286">
        <v>0</v>
      </c>
      <c r="JP286">
        <v>0</v>
      </c>
      <c r="JQ286">
        <v>0</v>
      </c>
      <c r="JR286">
        <v>0</v>
      </c>
      <c r="JS286">
        <v>0</v>
      </c>
      <c r="JT286">
        <v>0</v>
      </c>
      <c r="JU286">
        <v>0</v>
      </c>
      <c r="JV286">
        <v>0</v>
      </c>
      <c r="JW286">
        <v>0</v>
      </c>
      <c r="JX286">
        <v>0</v>
      </c>
      <c r="JY286">
        <v>0</v>
      </c>
      <c r="JZ286">
        <v>0</v>
      </c>
      <c r="KA286">
        <v>0</v>
      </c>
      <c r="KB286">
        <v>0</v>
      </c>
      <c r="KC286">
        <v>0</v>
      </c>
      <c r="KD286">
        <v>0</v>
      </c>
      <c r="KE286">
        <v>0</v>
      </c>
      <c r="KF286">
        <v>0</v>
      </c>
      <c r="KG286">
        <v>0</v>
      </c>
      <c r="KH286">
        <v>0</v>
      </c>
      <c r="KI286">
        <v>0</v>
      </c>
      <c r="KJ286">
        <v>0</v>
      </c>
      <c r="KK286">
        <v>0</v>
      </c>
      <c r="KL286">
        <v>0</v>
      </c>
      <c r="KM286">
        <v>0</v>
      </c>
      <c r="KN286">
        <v>0</v>
      </c>
      <c r="KO286">
        <v>0</v>
      </c>
      <c r="KP286">
        <v>0</v>
      </c>
      <c r="KQ286">
        <v>0</v>
      </c>
      <c r="KR286">
        <v>0</v>
      </c>
      <c r="KS286">
        <v>0</v>
      </c>
      <c r="KT286">
        <v>0</v>
      </c>
      <c r="KU286">
        <v>0</v>
      </c>
      <c r="KV286">
        <v>0</v>
      </c>
      <c r="KW286">
        <v>0</v>
      </c>
      <c r="KX286">
        <v>0</v>
      </c>
      <c r="KY286">
        <v>0</v>
      </c>
      <c r="KZ286">
        <v>0</v>
      </c>
      <c r="LA286">
        <v>0</v>
      </c>
      <c r="LB286">
        <v>0</v>
      </c>
      <c r="LC286">
        <v>0</v>
      </c>
      <c r="LD286">
        <v>0</v>
      </c>
      <c r="LE286">
        <v>0</v>
      </c>
      <c r="LF286">
        <v>0</v>
      </c>
      <c r="LG286">
        <v>0</v>
      </c>
      <c r="LH286">
        <v>0</v>
      </c>
      <c r="LI286">
        <v>1</v>
      </c>
      <c r="LJ286">
        <v>1</v>
      </c>
      <c r="LK286">
        <v>0</v>
      </c>
      <c r="LL286">
        <v>0</v>
      </c>
      <c r="LM286">
        <v>1</v>
      </c>
      <c r="LN286">
        <v>0.95</v>
      </c>
      <c r="LO286">
        <v>0</v>
      </c>
      <c r="LP286">
        <v>1</v>
      </c>
      <c r="LQ286">
        <v>0.78</v>
      </c>
      <c r="LR286">
        <v>0</v>
      </c>
      <c r="LS286">
        <v>3.169999999999995E-2</v>
      </c>
      <c r="LT286">
        <v>0</v>
      </c>
    </row>
    <row r="287" spans="1:332" ht="15" customHeight="1">
      <c r="A287" t="str">
        <v>CDM AMS II G</v>
      </c>
      <c r="B287" t="str">
        <v>AMS-II.G. Version 6</v>
      </c>
      <c r="C287">
        <v>10477</v>
      </c>
      <c r="D287" t="str">
        <v>PoA 10477-CPA2</v>
      </c>
      <c r="E287" t="str">
        <v>MR2: 01/09/2019 to 31/05/2020</v>
      </c>
      <c r="F287" t="str">
        <v>domestic 4G Batch 1</v>
      </c>
      <c r="G287">
        <v>13030</v>
      </c>
      <c r="H287" t="str">
        <v>firewood</v>
      </c>
      <c r="I287">
        <v>13030</v>
      </c>
      <c r="J287">
        <v>3.9761493747038756E-3</v>
      </c>
      <c r="K287">
        <v>0</v>
      </c>
      <c r="L287" t="str">
        <v>cdm_imp_firewood</v>
      </c>
      <c r="M287">
        <v>1</v>
      </c>
      <c r="N287" t="str">
        <v>Asia</v>
      </c>
      <c r="O287" t="str">
        <v>Viet Nam</v>
      </c>
      <c r="P287" t="str">
        <v>Hoa Binh Province</v>
      </c>
      <c r="Q287">
        <v>3.4</v>
      </c>
      <c r="R287">
        <v>0.82679999999999998</v>
      </c>
      <c r="S287">
        <v>0</v>
      </c>
      <c r="T287">
        <v>0.153</v>
      </c>
      <c r="U287">
        <v>11960</v>
      </c>
      <c r="V287">
        <v>0</v>
      </c>
      <c r="W287">
        <v>273.99998849999997</v>
      </c>
      <c r="X287">
        <v>0</v>
      </c>
      <c r="Y287">
        <v>3277039.8624599995</v>
      </c>
      <c r="Z287">
        <v>1</v>
      </c>
      <c r="AA287">
        <v>0</v>
      </c>
      <c r="AB287">
        <v>0</v>
      </c>
      <c r="AC287">
        <v>0</v>
      </c>
      <c r="AD287">
        <v>0</v>
      </c>
      <c r="AE287">
        <v>0</v>
      </c>
      <c r="AF287">
        <v>0</v>
      </c>
      <c r="AG287">
        <v>0</v>
      </c>
      <c r="AH287">
        <v>0</v>
      </c>
      <c r="AI287">
        <v>0</v>
      </c>
      <c r="AJ287">
        <v>0</v>
      </c>
      <c r="AK287">
        <v>0</v>
      </c>
      <c r="AL287">
        <v>0</v>
      </c>
      <c r="AM287">
        <v>0</v>
      </c>
      <c r="AN287">
        <v>5.9671232876712326</v>
      </c>
      <c r="AO287">
        <v>0</v>
      </c>
      <c r="AP287">
        <v>0</v>
      </c>
      <c r="AQ287">
        <v>0</v>
      </c>
      <c r="AR287">
        <v>0</v>
      </c>
      <c r="AS287">
        <v>0</v>
      </c>
      <c r="AT287">
        <v>0</v>
      </c>
      <c r="AU287">
        <v>0</v>
      </c>
      <c r="AV287">
        <v>0</v>
      </c>
      <c r="AW287">
        <v>0</v>
      </c>
      <c r="AX287">
        <v>0</v>
      </c>
      <c r="AY287">
        <v>0</v>
      </c>
      <c r="AZ287">
        <v>0</v>
      </c>
      <c r="BA287">
        <v>0</v>
      </c>
      <c r="BB287">
        <v>0</v>
      </c>
      <c r="BC287">
        <v>0</v>
      </c>
      <c r="BD287">
        <v>0.1</v>
      </c>
      <c r="BE287">
        <v>0</v>
      </c>
      <c r="BF287">
        <v>0</v>
      </c>
      <c r="BG287">
        <v>0</v>
      </c>
      <c r="BH287">
        <v>0</v>
      </c>
      <c r="BI287">
        <v>0</v>
      </c>
      <c r="BJ287">
        <v>0</v>
      </c>
      <c r="BK287">
        <v>0</v>
      </c>
      <c r="BL287">
        <v>0</v>
      </c>
      <c r="BM287">
        <v>0</v>
      </c>
      <c r="BN287">
        <v>0</v>
      </c>
      <c r="BO287">
        <v>0</v>
      </c>
      <c r="BP287">
        <v>0</v>
      </c>
      <c r="BQ287">
        <v>0</v>
      </c>
      <c r="BR287">
        <v>1.5599999999999999E-2</v>
      </c>
      <c r="BS287">
        <v>0</v>
      </c>
      <c r="BT287">
        <v>0</v>
      </c>
      <c r="BU287">
        <v>0</v>
      </c>
      <c r="BV287">
        <v>0</v>
      </c>
      <c r="BW287">
        <v>0</v>
      </c>
      <c r="BX287">
        <v>85.7</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1</v>
      </c>
      <c r="FS287">
        <v>0</v>
      </c>
      <c r="FT287">
        <v>0</v>
      </c>
      <c r="FU287">
        <v>0</v>
      </c>
      <c r="FV287">
        <v>0</v>
      </c>
      <c r="FW287">
        <v>0</v>
      </c>
      <c r="FX287">
        <v>0</v>
      </c>
      <c r="FY287">
        <v>2.0562106435807137</v>
      </c>
      <c r="FZ287">
        <v>0</v>
      </c>
      <c r="GA287">
        <v>0</v>
      </c>
      <c r="GB287">
        <v>0</v>
      </c>
      <c r="GC287">
        <v>0</v>
      </c>
      <c r="GD287">
        <v>0</v>
      </c>
      <c r="GE287">
        <v>0</v>
      </c>
      <c r="GF287">
        <v>0</v>
      </c>
      <c r="GG287">
        <v>0</v>
      </c>
      <c r="GH287">
        <v>0</v>
      </c>
      <c r="GI287">
        <v>0</v>
      </c>
      <c r="GJ287">
        <v>0</v>
      </c>
      <c r="GK287">
        <v>0</v>
      </c>
      <c r="GL287">
        <v>0</v>
      </c>
      <c r="GM287">
        <v>0</v>
      </c>
      <c r="GN287">
        <v>0</v>
      </c>
      <c r="GO287">
        <v>0</v>
      </c>
      <c r="GP287">
        <v>0</v>
      </c>
      <c r="GQ287">
        <v>0</v>
      </c>
      <c r="GR287">
        <v>0</v>
      </c>
      <c r="GS287">
        <v>0</v>
      </c>
      <c r="GT287">
        <v>0</v>
      </c>
      <c r="GU287">
        <v>0.29020000000000001</v>
      </c>
      <c r="GV287">
        <v>0</v>
      </c>
      <c r="GW287">
        <v>0</v>
      </c>
      <c r="GX287">
        <v>0</v>
      </c>
      <c r="GY287">
        <v>0</v>
      </c>
      <c r="GZ287">
        <v>0</v>
      </c>
      <c r="HA287">
        <v>0</v>
      </c>
      <c r="HB287">
        <v>0</v>
      </c>
      <c r="HC287">
        <v>0</v>
      </c>
      <c r="HD287">
        <v>0</v>
      </c>
      <c r="HE287">
        <v>0</v>
      </c>
      <c r="HF287">
        <v>0</v>
      </c>
      <c r="HG287">
        <v>0</v>
      </c>
      <c r="HH287">
        <v>0</v>
      </c>
      <c r="HI287">
        <v>1.5599999999999999E-2</v>
      </c>
      <c r="HJ287">
        <v>0</v>
      </c>
      <c r="HK287">
        <v>0</v>
      </c>
      <c r="HL287">
        <v>0</v>
      </c>
      <c r="HM287">
        <v>0</v>
      </c>
      <c r="HN287">
        <v>0</v>
      </c>
      <c r="HO287">
        <v>85.7</v>
      </c>
      <c r="HP287">
        <v>0</v>
      </c>
      <c r="HQ287">
        <v>0</v>
      </c>
      <c r="HR287">
        <v>0</v>
      </c>
      <c r="HS287">
        <v>0</v>
      </c>
      <c r="HT287">
        <v>0</v>
      </c>
      <c r="HU287">
        <v>0</v>
      </c>
      <c r="HV287">
        <v>0</v>
      </c>
      <c r="HW287">
        <v>0</v>
      </c>
      <c r="HX287">
        <v>0</v>
      </c>
      <c r="HY287">
        <v>0</v>
      </c>
      <c r="HZ287">
        <v>0</v>
      </c>
      <c r="IA287">
        <v>0</v>
      </c>
      <c r="IB287">
        <v>0</v>
      </c>
      <c r="IC287">
        <v>0</v>
      </c>
      <c r="ID287">
        <v>0</v>
      </c>
      <c r="IE287">
        <v>0</v>
      </c>
      <c r="IF287">
        <v>0</v>
      </c>
      <c r="IG287">
        <v>0</v>
      </c>
      <c r="IH287">
        <v>0</v>
      </c>
      <c r="II287">
        <v>0</v>
      </c>
      <c r="IJ287">
        <v>0</v>
      </c>
      <c r="IK287">
        <v>0</v>
      </c>
      <c r="IL287">
        <v>0</v>
      </c>
      <c r="IM287">
        <v>0</v>
      </c>
      <c r="IN287">
        <v>0</v>
      </c>
      <c r="IO287">
        <v>0</v>
      </c>
      <c r="IP287">
        <v>0</v>
      </c>
      <c r="IQ287">
        <v>0</v>
      </c>
      <c r="IR287">
        <v>0</v>
      </c>
      <c r="IS287">
        <v>0</v>
      </c>
      <c r="IT287">
        <v>0</v>
      </c>
      <c r="IU287">
        <v>0</v>
      </c>
      <c r="IV287">
        <v>0</v>
      </c>
      <c r="IW287">
        <v>0</v>
      </c>
      <c r="IX287">
        <v>0</v>
      </c>
      <c r="IY287">
        <v>0</v>
      </c>
      <c r="IZ287">
        <v>0</v>
      </c>
      <c r="JA287">
        <v>0</v>
      </c>
      <c r="JB287">
        <v>0</v>
      </c>
      <c r="JC287">
        <v>0</v>
      </c>
      <c r="JD287">
        <v>0</v>
      </c>
      <c r="JE287">
        <v>0</v>
      </c>
      <c r="JF287">
        <v>0</v>
      </c>
      <c r="JG287">
        <v>0</v>
      </c>
      <c r="JH287">
        <v>0</v>
      </c>
      <c r="JI287">
        <v>0</v>
      </c>
      <c r="JJ287">
        <v>0</v>
      </c>
      <c r="JK287">
        <v>0</v>
      </c>
      <c r="JL287">
        <v>0</v>
      </c>
      <c r="JM287">
        <v>0</v>
      </c>
      <c r="JN287">
        <v>0</v>
      </c>
      <c r="JO287">
        <v>0</v>
      </c>
      <c r="JP287">
        <v>0</v>
      </c>
      <c r="JQ287">
        <v>0</v>
      </c>
      <c r="JR287">
        <v>0</v>
      </c>
      <c r="JS287">
        <v>0</v>
      </c>
      <c r="JT287">
        <v>0</v>
      </c>
      <c r="JU287">
        <v>0</v>
      </c>
      <c r="JV287">
        <v>0</v>
      </c>
      <c r="JW287">
        <v>0</v>
      </c>
      <c r="JX287">
        <v>0</v>
      </c>
      <c r="JY287">
        <v>0</v>
      </c>
      <c r="JZ287">
        <v>0</v>
      </c>
      <c r="KA287">
        <v>0</v>
      </c>
      <c r="KB287">
        <v>0</v>
      </c>
      <c r="KC287">
        <v>0</v>
      </c>
      <c r="KD287">
        <v>0</v>
      </c>
      <c r="KE287">
        <v>0</v>
      </c>
      <c r="KF287">
        <v>0</v>
      </c>
      <c r="KG287">
        <v>0</v>
      </c>
      <c r="KH287">
        <v>0</v>
      </c>
      <c r="KI287">
        <v>0</v>
      </c>
      <c r="KJ287">
        <v>0</v>
      </c>
      <c r="KK287">
        <v>0</v>
      </c>
      <c r="KL287">
        <v>0</v>
      </c>
      <c r="KM287">
        <v>0</v>
      </c>
      <c r="KN287">
        <v>0</v>
      </c>
      <c r="KO287">
        <v>0</v>
      </c>
      <c r="KP287">
        <v>0</v>
      </c>
      <c r="KQ287">
        <v>0</v>
      </c>
      <c r="KR287">
        <v>0</v>
      </c>
      <c r="KS287">
        <v>0</v>
      </c>
      <c r="KT287">
        <v>0</v>
      </c>
      <c r="KU287">
        <v>0</v>
      </c>
      <c r="KV287">
        <v>0</v>
      </c>
      <c r="KW287">
        <v>0</v>
      </c>
      <c r="KX287">
        <v>0</v>
      </c>
      <c r="KY287">
        <v>0</v>
      </c>
      <c r="KZ287">
        <v>0</v>
      </c>
      <c r="LA287">
        <v>0</v>
      </c>
      <c r="LB287">
        <v>0</v>
      </c>
      <c r="LC287">
        <v>0</v>
      </c>
      <c r="LD287">
        <v>0</v>
      </c>
      <c r="LE287">
        <v>0</v>
      </c>
      <c r="LF287">
        <v>0</v>
      </c>
      <c r="LG287">
        <v>0</v>
      </c>
      <c r="LH287">
        <v>0</v>
      </c>
      <c r="LI287">
        <v>1</v>
      </c>
      <c r="LJ287">
        <v>1</v>
      </c>
      <c r="LK287">
        <v>0</v>
      </c>
      <c r="LL287">
        <v>0</v>
      </c>
      <c r="LM287">
        <v>1</v>
      </c>
      <c r="LN287">
        <v>0.95</v>
      </c>
      <c r="LO287">
        <v>0</v>
      </c>
      <c r="LP287">
        <v>1</v>
      </c>
      <c r="LQ287">
        <v>0.78</v>
      </c>
      <c r="LR287">
        <v>0</v>
      </c>
      <c r="LS287">
        <v>3.169999999999995E-2</v>
      </c>
      <c r="LT287">
        <v>0</v>
      </c>
    </row>
    <row r="288" spans="1:332" ht="15" customHeight="1">
      <c r="A288" t="str">
        <v>CDM AMS II G</v>
      </c>
      <c r="B288" t="str">
        <v>AMS-II.G. Version 6</v>
      </c>
      <c r="C288">
        <v>10477</v>
      </c>
      <c r="D288" t="str">
        <v>PoA 10477-CPA2</v>
      </c>
      <c r="E288" t="str">
        <v>MR2: 01/09/2019 to 31/05/2020</v>
      </c>
      <c r="F288" t="str">
        <v>domestic 4G Batch 2</v>
      </c>
      <c r="G288">
        <v>1866</v>
      </c>
      <c r="H288" t="str">
        <v>firewood</v>
      </c>
      <c r="I288">
        <v>1866</v>
      </c>
      <c r="J288">
        <v>3.975609611169037E-3</v>
      </c>
      <c r="K288">
        <v>0</v>
      </c>
      <c r="L288" t="str">
        <v>cdm_imp_firewood</v>
      </c>
      <c r="M288">
        <v>1</v>
      </c>
      <c r="N288" t="str">
        <v>Asia</v>
      </c>
      <c r="O288" t="str">
        <v>Viet Nam</v>
      </c>
      <c r="P288" t="str">
        <v>Hoa Binh Province</v>
      </c>
      <c r="Q288">
        <v>3.4</v>
      </c>
      <c r="R288">
        <v>0.82679999999999998</v>
      </c>
      <c r="S288">
        <v>0</v>
      </c>
      <c r="T288">
        <v>0.153</v>
      </c>
      <c r="U288">
        <v>1713</v>
      </c>
      <c r="V288">
        <v>0</v>
      </c>
      <c r="W288">
        <v>273.99998849999997</v>
      </c>
      <c r="X288">
        <v>0</v>
      </c>
      <c r="Y288">
        <v>469361.98030049994</v>
      </c>
      <c r="Z288">
        <v>1</v>
      </c>
      <c r="AA288">
        <v>0</v>
      </c>
      <c r="AB288">
        <v>0</v>
      </c>
      <c r="AC288">
        <v>0</v>
      </c>
      <c r="AD288">
        <v>0</v>
      </c>
      <c r="AE288">
        <v>0</v>
      </c>
      <c r="AF288">
        <v>0</v>
      </c>
      <c r="AG288">
        <v>0</v>
      </c>
      <c r="AH288">
        <v>0</v>
      </c>
      <c r="AI288">
        <v>0</v>
      </c>
      <c r="AJ288">
        <v>0</v>
      </c>
      <c r="AK288">
        <v>0</v>
      </c>
      <c r="AL288">
        <v>0</v>
      </c>
      <c r="AM288">
        <v>0</v>
      </c>
      <c r="AN288">
        <v>5.9671232876712326</v>
      </c>
      <c r="AO288">
        <v>0</v>
      </c>
      <c r="AP288">
        <v>0</v>
      </c>
      <c r="AQ288">
        <v>0</v>
      </c>
      <c r="AR288">
        <v>0</v>
      </c>
      <c r="AS288">
        <v>0</v>
      </c>
      <c r="AT288">
        <v>0</v>
      </c>
      <c r="AU288">
        <v>0</v>
      </c>
      <c r="AV288">
        <v>0</v>
      </c>
      <c r="AW288">
        <v>0</v>
      </c>
      <c r="AX288">
        <v>0</v>
      </c>
      <c r="AY288">
        <v>0</v>
      </c>
      <c r="AZ288">
        <v>0</v>
      </c>
      <c r="BA288">
        <v>0</v>
      </c>
      <c r="BB288">
        <v>0</v>
      </c>
      <c r="BC288">
        <v>0</v>
      </c>
      <c r="BD288">
        <v>0.1</v>
      </c>
      <c r="BE288">
        <v>0</v>
      </c>
      <c r="BF288">
        <v>0</v>
      </c>
      <c r="BG288">
        <v>0</v>
      </c>
      <c r="BH288">
        <v>0</v>
      </c>
      <c r="BI288">
        <v>0</v>
      </c>
      <c r="BJ288">
        <v>0</v>
      </c>
      <c r="BK288">
        <v>0</v>
      </c>
      <c r="BL288">
        <v>0</v>
      </c>
      <c r="BM288">
        <v>0</v>
      </c>
      <c r="BN288">
        <v>0</v>
      </c>
      <c r="BO288">
        <v>0</v>
      </c>
      <c r="BP288">
        <v>0</v>
      </c>
      <c r="BQ288">
        <v>0</v>
      </c>
      <c r="BR288">
        <v>1.5599999999999999E-2</v>
      </c>
      <c r="BS288">
        <v>0</v>
      </c>
      <c r="BT288">
        <v>0</v>
      </c>
      <c r="BU288">
        <v>0</v>
      </c>
      <c r="BV288">
        <v>0</v>
      </c>
      <c r="BW288">
        <v>0</v>
      </c>
      <c r="BX288">
        <v>85.7</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1</v>
      </c>
      <c r="FS288">
        <v>0</v>
      </c>
      <c r="FT288">
        <v>0</v>
      </c>
      <c r="FU288">
        <v>0</v>
      </c>
      <c r="FV288">
        <v>0</v>
      </c>
      <c r="FW288">
        <v>0</v>
      </c>
      <c r="FX288">
        <v>0</v>
      </c>
      <c r="FY288">
        <v>2.0562106435807137</v>
      </c>
      <c r="FZ288">
        <v>0</v>
      </c>
      <c r="GA288">
        <v>0</v>
      </c>
      <c r="GB288">
        <v>0</v>
      </c>
      <c r="GC288">
        <v>0</v>
      </c>
      <c r="GD288">
        <v>0</v>
      </c>
      <c r="GE288">
        <v>0</v>
      </c>
      <c r="GF288">
        <v>0</v>
      </c>
      <c r="GG288">
        <v>0</v>
      </c>
      <c r="GH288">
        <v>0</v>
      </c>
      <c r="GI288">
        <v>0</v>
      </c>
      <c r="GJ288">
        <v>0</v>
      </c>
      <c r="GK288">
        <v>0</v>
      </c>
      <c r="GL288">
        <v>0</v>
      </c>
      <c r="GM288">
        <v>0</v>
      </c>
      <c r="GN288">
        <v>0</v>
      </c>
      <c r="GO288">
        <v>0</v>
      </c>
      <c r="GP288">
        <v>0</v>
      </c>
      <c r="GQ288">
        <v>0</v>
      </c>
      <c r="GR288">
        <v>0</v>
      </c>
      <c r="GS288">
        <v>0</v>
      </c>
      <c r="GT288">
        <v>0</v>
      </c>
      <c r="GU288">
        <v>0.29020000000000001</v>
      </c>
      <c r="GV288">
        <v>0</v>
      </c>
      <c r="GW288">
        <v>0</v>
      </c>
      <c r="GX288">
        <v>0</v>
      </c>
      <c r="GY288">
        <v>0</v>
      </c>
      <c r="GZ288">
        <v>0</v>
      </c>
      <c r="HA288">
        <v>0</v>
      </c>
      <c r="HB288">
        <v>0</v>
      </c>
      <c r="HC288">
        <v>0</v>
      </c>
      <c r="HD288">
        <v>0</v>
      </c>
      <c r="HE288">
        <v>0</v>
      </c>
      <c r="HF288">
        <v>0</v>
      </c>
      <c r="HG288">
        <v>0</v>
      </c>
      <c r="HH288">
        <v>0</v>
      </c>
      <c r="HI288">
        <v>1.5599999999999999E-2</v>
      </c>
      <c r="HJ288">
        <v>0</v>
      </c>
      <c r="HK288">
        <v>0</v>
      </c>
      <c r="HL288">
        <v>0</v>
      </c>
      <c r="HM288">
        <v>0</v>
      </c>
      <c r="HN288">
        <v>0</v>
      </c>
      <c r="HO288">
        <v>85.7</v>
      </c>
      <c r="HP288">
        <v>0</v>
      </c>
      <c r="HQ288">
        <v>0</v>
      </c>
      <c r="HR288">
        <v>0</v>
      </c>
      <c r="HS288">
        <v>0</v>
      </c>
      <c r="HT288">
        <v>0</v>
      </c>
      <c r="HU288">
        <v>0</v>
      </c>
      <c r="HV288">
        <v>0</v>
      </c>
      <c r="HW288">
        <v>0</v>
      </c>
      <c r="HX288">
        <v>0</v>
      </c>
      <c r="HY288">
        <v>0</v>
      </c>
      <c r="HZ288">
        <v>0</v>
      </c>
      <c r="IA288">
        <v>0</v>
      </c>
      <c r="IB288">
        <v>0</v>
      </c>
      <c r="IC288">
        <v>0</v>
      </c>
      <c r="ID288">
        <v>0</v>
      </c>
      <c r="IE288">
        <v>0</v>
      </c>
      <c r="IF288">
        <v>0</v>
      </c>
      <c r="IG288">
        <v>0</v>
      </c>
      <c r="IH288">
        <v>0</v>
      </c>
      <c r="II288">
        <v>0</v>
      </c>
      <c r="IJ288">
        <v>0</v>
      </c>
      <c r="IK288">
        <v>0</v>
      </c>
      <c r="IL288">
        <v>0</v>
      </c>
      <c r="IM288">
        <v>0</v>
      </c>
      <c r="IN288">
        <v>0</v>
      </c>
      <c r="IO288">
        <v>0</v>
      </c>
      <c r="IP288">
        <v>0</v>
      </c>
      <c r="IQ288">
        <v>0</v>
      </c>
      <c r="IR288">
        <v>0</v>
      </c>
      <c r="IS288">
        <v>0</v>
      </c>
      <c r="IT288">
        <v>0</v>
      </c>
      <c r="IU288">
        <v>0</v>
      </c>
      <c r="IV288">
        <v>0</v>
      </c>
      <c r="IW288">
        <v>0</v>
      </c>
      <c r="IX288">
        <v>0</v>
      </c>
      <c r="IY288">
        <v>0</v>
      </c>
      <c r="IZ288">
        <v>0</v>
      </c>
      <c r="JA288">
        <v>0</v>
      </c>
      <c r="JB288">
        <v>0</v>
      </c>
      <c r="JC288">
        <v>0</v>
      </c>
      <c r="JD288">
        <v>0</v>
      </c>
      <c r="JE288">
        <v>0</v>
      </c>
      <c r="JF288">
        <v>0</v>
      </c>
      <c r="JG288">
        <v>0</v>
      </c>
      <c r="JH288">
        <v>0</v>
      </c>
      <c r="JI288">
        <v>0</v>
      </c>
      <c r="JJ288">
        <v>0</v>
      </c>
      <c r="JK288">
        <v>0</v>
      </c>
      <c r="JL288">
        <v>0</v>
      </c>
      <c r="JM288">
        <v>0</v>
      </c>
      <c r="JN288">
        <v>0</v>
      </c>
      <c r="JO288">
        <v>0</v>
      </c>
      <c r="JP288">
        <v>0</v>
      </c>
      <c r="JQ288">
        <v>0</v>
      </c>
      <c r="JR288">
        <v>0</v>
      </c>
      <c r="JS288">
        <v>0</v>
      </c>
      <c r="JT288">
        <v>0</v>
      </c>
      <c r="JU288">
        <v>0</v>
      </c>
      <c r="JV288">
        <v>0</v>
      </c>
      <c r="JW288">
        <v>0</v>
      </c>
      <c r="JX288">
        <v>0</v>
      </c>
      <c r="JY288">
        <v>0</v>
      </c>
      <c r="JZ288">
        <v>0</v>
      </c>
      <c r="KA288">
        <v>0</v>
      </c>
      <c r="KB288">
        <v>0</v>
      </c>
      <c r="KC288">
        <v>0</v>
      </c>
      <c r="KD288">
        <v>0</v>
      </c>
      <c r="KE288">
        <v>0</v>
      </c>
      <c r="KF288">
        <v>0</v>
      </c>
      <c r="KG288">
        <v>0</v>
      </c>
      <c r="KH288">
        <v>0</v>
      </c>
      <c r="KI288">
        <v>0</v>
      </c>
      <c r="KJ288">
        <v>0</v>
      </c>
      <c r="KK288">
        <v>0</v>
      </c>
      <c r="KL288">
        <v>0</v>
      </c>
      <c r="KM288">
        <v>0</v>
      </c>
      <c r="KN288">
        <v>0</v>
      </c>
      <c r="KO288">
        <v>0</v>
      </c>
      <c r="KP288">
        <v>0</v>
      </c>
      <c r="KQ288">
        <v>0</v>
      </c>
      <c r="KR288">
        <v>0</v>
      </c>
      <c r="KS288">
        <v>0</v>
      </c>
      <c r="KT288">
        <v>0</v>
      </c>
      <c r="KU288">
        <v>0</v>
      </c>
      <c r="KV288">
        <v>0</v>
      </c>
      <c r="KW288">
        <v>0</v>
      </c>
      <c r="KX288">
        <v>0</v>
      </c>
      <c r="KY288">
        <v>0</v>
      </c>
      <c r="KZ288">
        <v>0</v>
      </c>
      <c r="LA288">
        <v>0</v>
      </c>
      <c r="LB288">
        <v>0</v>
      </c>
      <c r="LC288">
        <v>0</v>
      </c>
      <c r="LD288">
        <v>0</v>
      </c>
      <c r="LE288">
        <v>0</v>
      </c>
      <c r="LF288">
        <v>0</v>
      </c>
      <c r="LG288">
        <v>0</v>
      </c>
      <c r="LH288">
        <v>0</v>
      </c>
      <c r="LI288">
        <v>1</v>
      </c>
      <c r="LJ288">
        <v>1</v>
      </c>
      <c r="LK288">
        <v>0</v>
      </c>
      <c r="LL288">
        <v>0</v>
      </c>
      <c r="LM288">
        <v>1</v>
      </c>
      <c r="LN288">
        <v>0.95</v>
      </c>
      <c r="LO288">
        <v>0</v>
      </c>
      <c r="LP288">
        <v>1</v>
      </c>
      <c r="LQ288">
        <v>0.78</v>
      </c>
      <c r="LR288">
        <v>0</v>
      </c>
      <c r="LS288">
        <v>3.169999999999995E-2</v>
      </c>
      <c r="LT288">
        <v>0</v>
      </c>
    </row>
    <row r="289" spans="1:332" ht="15" customHeight="1">
      <c r="A289" t="str">
        <v>CDM AMS II G</v>
      </c>
      <c r="B289" t="str">
        <v>AMS-II.G. Version 6</v>
      </c>
      <c r="C289">
        <v>10477</v>
      </c>
      <c r="D289" t="str">
        <v>PoA 10477-CPA2</v>
      </c>
      <c r="E289" t="str">
        <v>MR2: 01/09/2019 to 31/05/2020</v>
      </c>
      <c r="F289" t="str">
        <v>domestic 4G Batch 3</v>
      </c>
      <c r="G289">
        <v>7234</v>
      </c>
      <c r="H289" t="str">
        <v>firewood</v>
      </c>
      <c r="I289">
        <v>7234</v>
      </c>
      <c r="J289">
        <v>3.9761236388712526E-3</v>
      </c>
      <c r="K289">
        <v>0</v>
      </c>
      <c r="L289" t="str">
        <v>cdm_imp_firewood</v>
      </c>
      <c r="M289">
        <v>1</v>
      </c>
      <c r="N289" t="str">
        <v>Asia</v>
      </c>
      <c r="O289" t="str">
        <v>Viet Nam</v>
      </c>
      <c r="P289" t="str">
        <v>Hoa Binh Province</v>
      </c>
      <c r="Q289">
        <v>3.4</v>
      </c>
      <c r="R289">
        <v>0.82679999999999998</v>
      </c>
      <c r="S289">
        <v>0</v>
      </c>
      <c r="T289">
        <v>0.153</v>
      </c>
      <c r="U289">
        <v>6640</v>
      </c>
      <c r="V289">
        <v>0</v>
      </c>
      <c r="W289">
        <v>273.99998849999997</v>
      </c>
      <c r="X289">
        <v>0</v>
      </c>
      <c r="Y289">
        <v>1819359.9236399997</v>
      </c>
      <c r="Z289">
        <v>1</v>
      </c>
      <c r="AA289">
        <v>0</v>
      </c>
      <c r="AB289">
        <v>0</v>
      </c>
      <c r="AC289">
        <v>0</v>
      </c>
      <c r="AD289">
        <v>0</v>
      </c>
      <c r="AE289">
        <v>0</v>
      </c>
      <c r="AF289">
        <v>0</v>
      </c>
      <c r="AG289">
        <v>0</v>
      </c>
      <c r="AH289">
        <v>0</v>
      </c>
      <c r="AI289">
        <v>0</v>
      </c>
      <c r="AJ289">
        <v>0</v>
      </c>
      <c r="AK289">
        <v>0</v>
      </c>
      <c r="AL289">
        <v>0</v>
      </c>
      <c r="AM289">
        <v>0</v>
      </c>
      <c r="AN289">
        <v>5.9671232876712326</v>
      </c>
      <c r="AO289">
        <v>0</v>
      </c>
      <c r="AP289">
        <v>0</v>
      </c>
      <c r="AQ289">
        <v>0</v>
      </c>
      <c r="AR289">
        <v>0</v>
      </c>
      <c r="AS289">
        <v>0</v>
      </c>
      <c r="AT289">
        <v>0</v>
      </c>
      <c r="AU289">
        <v>0</v>
      </c>
      <c r="AV289">
        <v>0</v>
      </c>
      <c r="AW289">
        <v>0</v>
      </c>
      <c r="AX289">
        <v>0</v>
      </c>
      <c r="AY289">
        <v>0</v>
      </c>
      <c r="AZ289">
        <v>0</v>
      </c>
      <c r="BA289">
        <v>0</v>
      </c>
      <c r="BB289">
        <v>0</v>
      </c>
      <c r="BC289">
        <v>0</v>
      </c>
      <c r="BD289">
        <v>0.1</v>
      </c>
      <c r="BE289">
        <v>0</v>
      </c>
      <c r="BF289">
        <v>0</v>
      </c>
      <c r="BG289">
        <v>0</v>
      </c>
      <c r="BH289">
        <v>0</v>
      </c>
      <c r="BI289">
        <v>0</v>
      </c>
      <c r="BJ289">
        <v>0</v>
      </c>
      <c r="BK289">
        <v>0</v>
      </c>
      <c r="BL289">
        <v>0</v>
      </c>
      <c r="BM289">
        <v>0</v>
      </c>
      <c r="BN289">
        <v>0</v>
      </c>
      <c r="BO289">
        <v>0</v>
      </c>
      <c r="BP289">
        <v>0</v>
      </c>
      <c r="BQ289">
        <v>0</v>
      </c>
      <c r="BR289">
        <v>1.5599999999999999E-2</v>
      </c>
      <c r="BS289">
        <v>0</v>
      </c>
      <c r="BT289">
        <v>0</v>
      </c>
      <c r="BU289">
        <v>0</v>
      </c>
      <c r="BV289">
        <v>0</v>
      </c>
      <c r="BW289">
        <v>0</v>
      </c>
      <c r="BX289">
        <v>85.7</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1</v>
      </c>
      <c r="FS289">
        <v>0</v>
      </c>
      <c r="FT289">
        <v>0</v>
      </c>
      <c r="FU289">
        <v>0</v>
      </c>
      <c r="FV289">
        <v>0</v>
      </c>
      <c r="FW289">
        <v>0</v>
      </c>
      <c r="FX289">
        <v>0</v>
      </c>
      <c r="FY289">
        <v>2.0562106435807137</v>
      </c>
      <c r="FZ289">
        <v>0</v>
      </c>
      <c r="GA289">
        <v>0</v>
      </c>
      <c r="GB289">
        <v>0</v>
      </c>
      <c r="GC289">
        <v>0</v>
      </c>
      <c r="GD289">
        <v>0</v>
      </c>
      <c r="GE289">
        <v>0</v>
      </c>
      <c r="GF289">
        <v>0</v>
      </c>
      <c r="GG289">
        <v>0</v>
      </c>
      <c r="GH289">
        <v>0</v>
      </c>
      <c r="GI289">
        <v>0</v>
      </c>
      <c r="GJ289">
        <v>0</v>
      </c>
      <c r="GK289">
        <v>0</v>
      </c>
      <c r="GL289">
        <v>0</v>
      </c>
      <c r="GM289">
        <v>0</v>
      </c>
      <c r="GN289">
        <v>0</v>
      </c>
      <c r="GO289">
        <v>0</v>
      </c>
      <c r="GP289">
        <v>0</v>
      </c>
      <c r="GQ289">
        <v>0</v>
      </c>
      <c r="GR289">
        <v>0</v>
      </c>
      <c r="GS289">
        <v>0</v>
      </c>
      <c r="GT289">
        <v>0</v>
      </c>
      <c r="GU289">
        <v>0.29020000000000001</v>
      </c>
      <c r="GV289">
        <v>0</v>
      </c>
      <c r="GW289">
        <v>0</v>
      </c>
      <c r="GX289">
        <v>0</v>
      </c>
      <c r="GY289">
        <v>0</v>
      </c>
      <c r="GZ289">
        <v>0</v>
      </c>
      <c r="HA289">
        <v>0</v>
      </c>
      <c r="HB289">
        <v>0</v>
      </c>
      <c r="HC289">
        <v>0</v>
      </c>
      <c r="HD289">
        <v>0</v>
      </c>
      <c r="HE289">
        <v>0</v>
      </c>
      <c r="HF289">
        <v>0</v>
      </c>
      <c r="HG289">
        <v>0</v>
      </c>
      <c r="HH289">
        <v>0</v>
      </c>
      <c r="HI289">
        <v>1.5599999999999999E-2</v>
      </c>
      <c r="HJ289">
        <v>0</v>
      </c>
      <c r="HK289">
        <v>0</v>
      </c>
      <c r="HL289">
        <v>0</v>
      </c>
      <c r="HM289">
        <v>0</v>
      </c>
      <c r="HN289">
        <v>0</v>
      </c>
      <c r="HO289">
        <v>85.7</v>
      </c>
      <c r="HP289">
        <v>0</v>
      </c>
      <c r="HQ289">
        <v>0</v>
      </c>
      <c r="HR289">
        <v>0</v>
      </c>
      <c r="HS289">
        <v>0</v>
      </c>
      <c r="HT289">
        <v>0</v>
      </c>
      <c r="HU289">
        <v>0</v>
      </c>
      <c r="HV289">
        <v>0</v>
      </c>
      <c r="HW289">
        <v>0</v>
      </c>
      <c r="HX289">
        <v>0</v>
      </c>
      <c r="HY289">
        <v>0</v>
      </c>
      <c r="HZ289">
        <v>0</v>
      </c>
      <c r="IA289">
        <v>0</v>
      </c>
      <c r="IB289">
        <v>0</v>
      </c>
      <c r="IC289">
        <v>0</v>
      </c>
      <c r="ID289">
        <v>0</v>
      </c>
      <c r="IE289">
        <v>0</v>
      </c>
      <c r="IF289">
        <v>0</v>
      </c>
      <c r="IG289">
        <v>0</v>
      </c>
      <c r="IH289">
        <v>0</v>
      </c>
      <c r="II289">
        <v>0</v>
      </c>
      <c r="IJ289">
        <v>0</v>
      </c>
      <c r="IK289">
        <v>0</v>
      </c>
      <c r="IL289">
        <v>0</v>
      </c>
      <c r="IM289">
        <v>0</v>
      </c>
      <c r="IN289">
        <v>0</v>
      </c>
      <c r="IO289">
        <v>0</v>
      </c>
      <c r="IP289">
        <v>0</v>
      </c>
      <c r="IQ289">
        <v>0</v>
      </c>
      <c r="IR289">
        <v>0</v>
      </c>
      <c r="IS289">
        <v>0</v>
      </c>
      <c r="IT289">
        <v>0</v>
      </c>
      <c r="IU289">
        <v>0</v>
      </c>
      <c r="IV289">
        <v>0</v>
      </c>
      <c r="IW289">
        <v>0</v>
      </c>
      <c r="IX289">
        <v>0</v>
      </c>
      <c r="IY289">
        <v>0</v>
      </c>
      <c r="IZ289">
        <v>0</v>
      </c>
      <c r="JA289">
        <v>0</v>
      </c>
      <c r="JB289">
        <v>0</v>
      </c>
      <c r="JC289">
        <v>0</v>
      </c>
      <c r="JD289">
        <v>0</v>
      </c>
      <c r="JE289">
        <v>0</v>
      </c>
      <c r="JF289">
        <v>0</v>
      </c>
      <c r="JG289">
        <v>0</v>
      </c>
      <c r="JH289">
        <v>0</v>
      </c>
      <c r="JI289">
        <v>0</v>
      </c>
      <c r="JJ289">
        <v>0</v>
      </c>
      <c r="JK289">
        <v>0</v>
      </c>
      <c r="JL289">
        <v>0</v>
      </c>
      <c r="JM289">
        <v>0</v>
      </c>
      <c r="JN289">
        <v>0</v>
      </c>
      <c r="JO289">
        <v>0</v>
      </c>
      <c r="JP289">
        <v>0</v>
      </c>
      <c r="JQ289">
        <v>0</v>
      </c>
      <c r="JR289">
        <v>0</v>
      </c>
      <c r="JS289">
        <v>0</v>
      </c>
      <c r="JT289">
        <v>0</v>
      </c>
      <c r="JU289">
        <v>0</v>
      </c>
      <c r="JV289">
        <v>0</v>
      </c>
      <c r="JW289">
        <v>0</v>
      </c>
      <c r="JX289">
        <v>0</v>
      </c>
      <c r="JY289">
        <v>0</v>
      </c>
      <c r="JZ289">
        <v>0</v>
      </c>
      <c r="KA289">
        <v>0</v>
      </c>
      <c r="KB289">
        <v>0</v>
      </c>
      <c r="KC289">
        <v>0</v>
      </c>
      <c r="KD289">
        <v>0</v>
      </c>
      <c r="KE289">
        <v>0</v>
      </c>
      <c r="KF289">
        <v>0</v>
      </c>
      <c r="KG289">
        <v>0</v>
      </c>
      <c r="KH289">
        <v>0</v>
      </c>
      <c r="KI289">
        <v>0</v>
      </c>
      <c r="KJ289">
        <v>0</v>
      </c>
      <c r="KK289">
        <v>0</v>
      </c>
      <c r="KL289">
        <v>0</v>
      </c>
      <c r="KM289">
        <v>0</v>
      </c>
      <c r="KN289">
        <v>0</v>
      </c>
      <c r="KO289">
        <v>0</v>
      </c>
      <c r="KP289">
        <v>0</v>
      </c>
      <c r="KQ289">
        <v>0</v>
      </c>
      <c r="KR289">
        <v>0</v>
      </c>
      <c r="KS289">
        <v>0</v>
      </c>
      <c r="KT289">
        <v>0</v>
      </c>
      <c r="KU289">
        <v>0</v>
      </c>
      <c r="KV289">
        <v>0</v>
      </c>
      <c r="KW289">
        <v>0</v>
      </c>
      <c r="KX289">
        <v>0</v>
      </c>
      <c r="KY289">
        <v>0</v>
      </c>
      <c r="KZ289">
        <v>0</v>
      </c>
      <c r="LA289">
        <v>0</v>
      </c>
      <c r="LB289">
        <v>0</v>
      </c>
      <c r="LC289">
        <v>0</v>
      </c>
      <c r="LD289">
        <v>0</v>
      </c>
      <c r="LE289">
        <v>0</v>
      </c>
      <c r="LF289">
        <v>0</v>
      </c>
      <c r="LG289">
        <v>0</v>
      </c>
      <c r="LH289">
        <v>0</v>
      </c>
      <c r="LI289">
        <v>1</v>
      </c>
      <c r="LJ289">
        <v>1</v>
      </c>
      <c r="LK289">
        <v>0</v>
      </c>
      <c r="LL289">
        <v>0</v>
      </c>
      <c r="LM289">
        <v>1</v>
      </c>
      <c r="LN289">
        <v>0.95</v>
      </c>
      <c r="LO289">
        <v>0</v>
      </c>
      <c r="LP289">
        <v>1</v>
      </c>
      <c r="LQ289">
        <v>0.78</v>
      </c>
      <c r="LR289">
        <v>0</v>
      </c>
      <c r="LS289">
        <v>3.169999999999995E-2</v>
      </c>
      <c r="LT289">
        <v>0</v>
      </c>
    </row>
    <row r="290" spans="1:332" ht="15" customHeight="1">
      <c r="A290" t="str">
        <v>CDM AMS II G</v>
      </c>
      <c r="B290" t="str">
        <v>AMS-II.G. Version 6</v>
      </c>
      <c r="C290">
        <v>10477</v>
      </c>
      <c r="D290" t="str">
        <v>PoA 10477-CPA2</v>
      </c>
      <c r="E290" t="str">
        <v>MR2: 01/09/2019 to 31/05/2020</v>
      </c>
      <c r="F290" t="str">
        <v>domestic 4G Batch 4</v>
      </c>
      <c r="G290">
        <v>9629</v>
      </c>
      <c r="H290" t="str">
        <v>firewood</v>
      </c>
      <c r="I290">
        <v>9629</v>
      </c>
      <c r="J290">
        <v>3.9760504165541454E-3</v>
      </c>
      <c r="K290">
        <v>0</v>
      </c>
      <c r="L290" t="str">
        <v>cdm_imp_firewood</v>
      </c>
      <c r="M290">
        <v>1</v>
      </c>
      <c r="N290" t="str">
        <v>Asia</v>
      </c>
      <c r="O290" t="str">
        <v>Viet Nam</v>
      </c>
      <c r="P290" t="str">
        <v>Hoa Binh Province</v>
      </c>
      <c r="Q290">
        <v>3.4</v>
      </c>
      <c r="R290">
        <v>0.82679999999999998</v>
      </c>
      <c r="S290">
        <v>0</v>
      </c>
      <c r="T290">
        <v>0.153</v>
      </c>
      <c r="U290">
        <v>9687</v>
      </c>
      <c r="V290">
        <v>0</v>
      </c>
      <c r="W290">
        <v>249.99999750000001</v>
      </c>
      <c r="X290">
        <v>0</v>
      </c>
      <c r="Y290">
        <v>2421749.9757825001</v>
      </c>
      <c r="Z290">
        <v>1</v>
      </c>
      <c r="AA290">
        <v>0</v>
      </c>
      <c r="AB290">
        <v>0</v>
      </c>
      <c r="AC290">
        <v>0</v>
      </c>
      <c r="AD290">
        <v>0</v>
      </c>
      <c r="AE290">
        <v>0</v>
      </c>
      <c r="AF290">
        <v>0</v>
      </c>
      <c r="AG290">
        <v>0</v>
      </c>
      <c r="AH290">
        <v>0</v>
      </c>
      <c r="AI290">
        <v>0</v>
      </c>
      <c r="AJ290">
        <v>0</v>
      </c>
      <c r="AK290">
        <v>0</v>
      </c>
      <c r="AL290">
        <v>0</v>
      </c>
      <c r="AM290">
        <v>0</v>
      </c>
      <c r="AN290">
        <v>5.9671232876712326</v>
      </c>
      <c r="AO290">
        <v>0</v>
      </c>
      <c r="AP290">
        <v>0</v>
      </c>
      <c r="AQ290">
        <v>0</v>
      </c>
      <c r="AR290">
        <v>0</v>
      </c>
      <c r="AS290">
        <v>0</v>
      </c>
      <c r="AT290">
        <v>0</v>
      </c>
      <c r="AU290">
        <v>0</v>
      </c>
      <c r="AV290">
        <v>0</v>
      </c>
      <c r="AW290">
        <v>0</v>
      </c>
      <c r="AX290">
        <v>0</v>
      </c>
      <c r="AY290">
        <v>0</v>
      </c>
      <c r="AZ290">
        <v>0</v>
      </c>
      <c r="BA290">
        <v>0</v>
      </c>
      <c r="BB290">
        <v>0</v>
      </c>
      <c r="BC290">
        <v>0</v>
      </c>
      <c r="BD290">
        <v>0.1</v>
      </c>
      <c r="BE290">
        <v>0</v>
      </c>
      <c r="BF290">
        <v>0</v>
      </c>
      <c r="BG290">
        <v>0</v>
      </c>
      <c r="BH290">
        <v>0</v>
      </c>
      <c r="BI290">
        <v>0</v>
      </c>
      <c r="BJ290">
        <v>0</v>
      </c>
      <c r="BK290">
        <v>0</v>
      </c>
      <c r="BL290">
        <v>0</v>
      </c>
      <c r="BM290">
        <v>0</v>
      </c>
      <c r="BN290">
        <v>0</v>
      </c>
      <c r="BO290">
        <v>0</v>
      </c>
      <c r="BP290">
        <v>0</v>
      </c>
      <c r="BQ290">
        <v>0</v>
      </c>
      <c r="BR290">
        <v>1.5599999999999999E-2</v>
      </c>
      <c r="BS290">
        <v>0</v>
      </c>
      <c r="BT290">
        <v>0</v>
      </c>
      <c r="BU290">
        <v>0</v>
      </c>
      <c r="BV290">
        <v>0</v>
      </c>
      <c r="BW290">
        <v>0</v>
      </c>
      <c r="BX290">
        <v>85.7</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1</v>
      </c>
      <c r="FS290">
        <v>0</v>
      </c>
      <c r="FT290">
        <v>0</v>
      </c>
      <c r="FU290">
        <v>0</v>
      </c>
      <c r="FV290">
        <v>0</v>
      </c>
      <c r="FW290">
        <v>0</v>
      </c>
      <c r="FX290">
        <v>0</v>
      </c>
      <c r="FY290">
        <v>2.0562106435807137</v>
      </c>
      <c r="FZ290">
        <v>0</v>
      </c>
      <c r="GA290">
        <v>0</v>
      </c>
      <c r="GB290">
        <v>0</v>
      </c>
      <c r="GC290">
        <v>0</v>
      </c>
      <c r="GD290">
        <v>0</v>
      </c>
      <c r="GE290">
        <v>0</v>
      </c>
      <c r="GF290">
        <v>0</v>
      </c>
      <c r="GG290">
        <v>0</v>
      </c>
      <c r="GH290">
        <v>0</v>
      </c>
      <c r="GI290">
        <v>0</v>
      </c>
      <c r="GJ290">
        <v>0</v>
      </c>
      <c r="GK290">
        <v>0</v>
      </c>
      <c r="GL290">
        <v>0</v>
      </c>
      <c r="GM290">
        <v>0</v>
      </c>
      <c r="GN290">
        <v>0</v>
      </c>
      <c r="GO290">
        <v>0</v>
      </c>
      <c r="GP290">
        <v>0</v>
      </c>
      <c r="GQ290">
        <v>0</v>
      </c>
      <c r="GR290">
        <v>0</v>
      </c>
      <c r="GS290">
        <v>0</v>
      </c>
      <c r="GT290">
        <v>0</v>
      </c>
      <c r="GU290">
        <v>0.29020000000000001</v>
      </c>
      <c r="GV290">
        <v>0</v>
      </c>
      <c r="GW290">
        <v>0</v>
      </c>
      <c r="GX290">
        <v>0</v>
      </c>
      <c r="GY290">
        <v>0</v>
      </c>
      <c r="GZ290">
        <v>0</v>
      </c>
      <c r="HA290">
        <v>0</v>
      </c>
      <c r="HB290">
        <v>0</v>
      </c>
      <c r="HC290">
        <v>0</v>
      </c>
      <c r="HD290">
        <v>0</v>
      </c>
      <c r="HE290">
        <v>0</v>
      </c>
      <c r="HF290">
        <v>0</v>
      </c>
      <c r="HG290">
        <v>0</v>
      </c>
      <c r="HH290">
        <v>0</v>
      </c>
      <c r="HI290">
        <v>1.5599999999999999E-2</v>
      </c>
      <c r="HJ290">
        <v>0</v>
      </c>
      <c r="HK290">
        <v>0</v>
      </c>
      <c r="HL290">
        <v>0</v>
      </c>
      <c r="HM290">
        <v>0</v>
      </c>
      <c r="HN290">
        <v>0</v>
      </c>
      <c r="HO290">
        <v>85.7</v>
      </c>
      <c r="HP290">
        <v>0</v>
      </c>
      <c r="HQ290">
        <v>0</v>
      </c>
      <c r="HR290">
        <v>0</v>
      </c>
      <c r="HS290">
        <v>0</v>
      </c>
      <c r="HT290">
        <v>0</v>
      </c>
      <c r="HU290">
        <v>0</v>
      </c>
      <c r="HV290">
        <v>0</v>
      </c>
      <c r="HW290">
        <v>0</v>
      </c>
      <c r="HX290">
        <v>0</v>
      </c>
      <c r="HY290">
        <v>0</v>
      </c>
      <c r="HZ290">
        <v>0</v>
      </c>
      <c r="IA290">
        <v>0</v>
      </c>
      <c r="IB290">
        <v>0</v>
      </c>
      <c r="IC290">
        <v>0</v>
      </c>
      <c r="ID290">
        <v>0</v>
      </c>
      <c r="IE290">
        <v>0</v>
      </c>
      <c r="IF290">
        <v>0</v>
      </c>
      <c r="IG290">
        <v>0</v>
      </c>
      <c r="IH290">
        <v>0</v>
      </c>
      <c r="II290">
        <v>0</v>
      </c>
      <c r="IJ290">
        <v>0</v>
      </c>
      <c r="IK290">
        <v>0</v>
      </c>
      <c r="IL290">
        <v>0</v>
      </c>
      <c r="IM290">
        <v>0</v>
      </c>
      <c r="IN290">
        <v>0</v>
      </c>
      <c r="IO290">
        <v>0</v>
      </c>
      <c r="IP290">
        <v>0</v>
      </c>
      <c r="IQ290">
        <v>0</v>
      </c>
      <c r="IR290">
        <v>0</v>
      </c>
      <c r="IS290">
        <v>0</v>
      </c>
      <c r="IT290">
        <v>0</v>
      </c>
      <c r="IU290">
        <v>0</v>
      </c>
      <c r="IV290">
        <v>0</v>
      </c>
      <c r="IW290">
        <v>0</v>
      </c>
      <c r="IX290">
        <v>0</v>
      </c>
      <c r="IY290">
        <v>0</v>
      </c>
      <c r="IZ290">
        <v>0</v>
      </c>
      <c r="JA290">
        <v>0</v>
      </c>
      <c r="JB290">
        <v>0</v>
      </c>
      <c r="JC290">
        <v>0</v>
      </c>
      <c r="JD290">
        <v>0</v>
      </c>
      <c r="JE290">
        <v>0</v>
      </c>
      <c r="JF290">
        <v>0</v>
      </c>
      <c r="JG290">
        <v>0</v>
      </c>
      <c r="JH290">
        <v>0</v>
      </c>
      <c r="JI290">
        <v>0</v>
      </c>
      <c r="JJ290">
        <v>0</v>
      </c>
      <c r="JK290">
        <v>0</v>
      </c>
      <c r="JL290">
        <v>0</v>
      </c>
      <c r="JM290">
        <v>0</v>
      </c>
      <c r="JN290">
        <v>0</v>
      </c>
      <c r="JO290">
        <v>0</v>
      </c>
      <c r="JP290">
        <v>0</v>
      </c>
      <c r="JQ290">
        <v>0</v>
      </c>
      <c r="JR290">
        <v>0</v>
      </c>
      <c r="JS290">
        <v>0</v>
      </c>
      <c r="JT290">
        <v>0</v>
      </c>
      <c r="JU290">
        <v>0</v>
      </c>
      <c r="JV290">
        <v>0</v>
      </c>
      <c r="JW290">
        <v>0</v>
      </c>
      <c r="JX290">
        <v>0</v>
      </c>
      <c r="JY290">
        <v>0</v>
      </c>
      <c r="JZ290">
        <v>0</v>
      </c>
      <c r="KA290">
        <v>0</v>
      </c>
      <c r="KB290">
        <v>0</v>
      </c>
      <c r="KC290">
        <v>0</v>
      </c>
      <c r="KD290">
        <v>0</v>
      </c>
      <c r="KE290">
        <v>0</v>
      </c>
      <c r="KF290">
        <v>0</v>
      </c>
      <c r="KG290">
        <v>0</v>
      </c>
      <c r="KH290">
        <v>0</v>
      </c>
      <c r="KI290">
        <v>0</v>
      </c>
      <c r="KJ290">
        <v>0</v>
      </c>
      <c r="KK290">
        <v>0</v>
      </c>
      <c r="KL290">
        <v>0</v>
      </c>
      <c r="KM290">
        <v>0</v>
      </c>
      <c r="KN290">
        <v>0</v>
      </c>
      <c r="KO290">
        <v>0</v>
      </c>
      <c r="KP290">
        <v>0</v>
      </c>
      <c r="KQ290">
        <v>0</v>
      </c>
      <c r="KR290">
        <v>0</v>
      </c>
      <c r="KS290">
        <v>0</v>
      </c>
      <c r="KT290">
        <v>0</v>
      </c>
      <c r="KU290">
        <v>0</v>
      </c>
      <c r="KV290">
        <v>0</v>
      </c>
      <c r="KW290">
        <v>0</v>
      </c>
      <c r="KX290">
        <v>0</v>
      </c>
      <c r="KY290">
        <v>0</v>
      </c>
      <c r="KZ290">
        <v>0</v>
      </c>
      <c r="LA290">
        <v>0</v>
      </c>
      <c r="LB290">
        <v>0</v>
      </c>
      <c r="LC290">
        <v>0</v>
      </c>
      <c r="LD290">
        <v>0</v>
      </c>
      <c r="LE290">
        <v>0</v>
      </c>
      <c r="LF290">
        <v>0</v>
      </c>
      <c r="LG290">
        <v>0</v>
      </c>
      <c r="LH290">
        <v>0</v>
      </c>
      <c r="LI290">
        <v>1</v>
      </c>
      <c r="LJ290">
        <v>1</v>
      </c>
      <c r="LK290">
        <v>0</v>
      </c>
      <c r="LL290">
        <v>0</v>
      </c>
      <c r="LM290">
        <v>1</v>
      </c>
      <c r="LN290">
        <v>0.95</v>
      </c>
      <c r="LO290">
        <v>0</v>
      </c>
      <c r="LP290">
        <v>1</v>
      </c>
      <c r="LQ290">
        <v>0.78</v>
      </c>
      <c r="LR290">
        <v>0</v>
      </c>
      <c r="LS290">
        <v>3.169999999999995E-2</v>
      </c>
      <c r="LT290">
        <v>0</v>
      </c>
    </row>
    <row r="291" spans="1:332" ht="15" customHeight="1">
      <c r="A291" t="str">
        <v>CDM AMS II G</v>
      </c>
      <c r="B291" t="str">
        <v>AMS-II.G. Version 6</v>
      </c>
      <c r="C291">
        <v>10477</v>
      </c>
      <c r="D291" t="str">
        <v>PoA 10477-CPA3</v>
      </c>
      <c r="E291" t="str">
        <v>MR2: 01/09/2019 to 31/05/2020</v>
      </c>
      <c r="F291" t="str">
        <v>domestic 4G Batch 4</v>
      </c>
      <c r="G291">
        <v>19181</v>
      </c>
      <c r="H291" t="str">
        <v>firewood</v>
      </c>
      <c r="I291">
        <v>19181</v>
      </c>
      <c r="J291">
        <v>4.3158846848981936E-3</v>
      </c>
      <c r="K291">
        <v>0</v>
      </c>
      <c r="L291" t="str">
        <v>cdm_imp_firewood</v>
      </c>
      <c r="M291">
        <v>1</v>
      </c>
      <c r="N291" t="str">
        <v>Asia</v>
      </c>
      <c r="O291" t="str">
        <v>Viet Nam</v>
      </c>
      <c r="P291" t="str">
        <v>Phu Tho
Province</v>
      </c>
      <c r="Q291">
        <v>3.4</v>
      </c>
      <c r="R291">
        <v>0.83530000000000004</v>
      </c>
      <c r="S291">
        <v>0</v>
      </c>
      <c r="T291">
        <v>0.17699999999999999</v>
      </c>
      <c r="U291">
        <v>16220</v>
      </c>
      <c r="V291">
        <v>0</v>
      </c>
      <c r="W291">
        <v>274.00000017999997</v>
      </c>
      <c r="X291">
        <v>0</v>
      </c>
      <c r="Y291">
        <v>4444280.0029195994</v>
      </c>
      <c r="Z291">
        <v>1</v>
      </c>
      <c r="AA291">
        <v>0</v>
      </c>
      <c r="AB291">
        <v>0</v>
      </c>
      <c r="AC291">
        <v>0</v>
      </c>
      <c r="AD291">
        <v>0</v>
      </c>
      <c r="AE291">
        <v>0</v>
      </c>
      <c r="AF291">
        <v>0</v>
      </c>
      <c r="AG291">
        <v>0</v>
      </c>
      <c r="AH291">
        <v>0</v>
      </c>
      <c r="AI291">
        <v>0</v>
      </c>
      <c r="AJ291">
        <v>0</v>
      </c>
      <c r="AK291">
        <v>0</v>
      </c>
      <c r="AL291">
        <v>0</v>
      </c>
      <c r="AM291">
        <v>0</v>
      </c>
      <c r="AN291">
        <v>6.4109589041095889</v>
      </c>
      <c r="AO291">
        <v>0</v>
      </c>
      <c r="AP291">
        <v>0</v>
      </c>
      <c r="AQ291">
        <v>0</v>
      </c>
      <c r="AR291">
        <v>0</v>
      </c>
      <c r="AS291">
        <v>0</v>
      </c>
      <c r="AT291">
        <v>0</v>
      </c>
      <c r="AU291">
        <v>0</v>
      </c>
      <c r="AV291">
        <v>0</v>
      </c>
      <c r="AW291">
        <v>0</v>
      </c>
      <c r="AX291">
        <v>0</v>
      </c>
      <c r="AY291">
        <v>0</v>
      </c>
      <c r="AZ291">
        <v>0</v>
      </c>
      <c r="BA291">
        <v>0</v>
      </c>
      <c r="BB291">
        <v>0</v>
      </c>
      <c r="BC291">
        <v>0</v>
      </c>
      <c r="BD291">
        <v>0.1</v>
      </c>
      <c r="BE291">
        <v>0</v>
      </c>
      <c r="BF291">
        <v>0</v>
      </c>
      <c r="BG291">
        <v>0</v>
      </c>
      <c r="BH291">
        <v>0</v>
      </c>
      <c r="BI291">
        <v>0</v>
      </c>
      <c r="BJ291">
        <v>0</v>
      </c>
      <c r="BK291">
        <v>0</v>
      </c>
      <c r="BL291">
        <v>0</v>
      </c>
      <c r="BM291">
        <v>0</v>
      </c>
      <c r="BN291">
        <v>0</v>
      </c>
      <c r="BO291">
        <v>0</v>
      </c>
      <c r="BP291">
        <v>0</v>
      </c>
      <c r="BQ291">
        <v>0</v>
      </c>
      <c r="BR291">
        <v>1.5599999999999999E-2</v>
      </c>
      <c r="BS291">
        <v>0</v>
      </c>
      <c r="BT291">
        <v>0</v>
      </c>
      <c r="BU291">
        <v>0</v>
      </c>
      <c r="BV291">
        <v>0</v>
      </c>
      <c r="BW291">
        <v>0</v>
      </c>
      <c r="BX291">
        <v>85.7</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c r="EZ291">
        <v>0</v>
      </c>
      <c r="FA291">
        <v>0</v>
      </c>
      <c r="FB291">
        <v>0</v>
      </c>
      <c r="FC291">
        <v>0</v>
      </c>
      <c r="FD291">
        <v>0</v>
      </c>
      <c r="FE291">
        <v>0</v>
      </c>
      <c r="FF291">
        <v>0</v>
      </c>
      <c r="FG291">
        <v>0</v>
      </c>
      <c r="FH291">
        <v>0</v>
      </c>
      <c r="FI291">
        <v>0</v>
      </c>
      <c r="FJ291">
        <v>0</v>
      </c>
      <c r="FK291">
        <v>0</v>
      </c>
      <c r="FL291">
        <v>0</v>
      </c>
      <c r="FM291">
        <v>0</v>
      </c>
      <c r="FN291">
        <v>0</v>
      </c>
      <c r="FO291">
        <v>0</v>
      </c>
      <c r="FP291">
        <v>0</v>
      </c>
      <c r="FQ291">
        <v>0</v>
      </c>
      <c r="FR291">
        <v>1</v>
      </c>
      <c r="FS291">
        <v>0</v>
      </c>
      <c r="FT291">
        <v>0</v>
      </c>
      <c r="FU291">
        <v>0</v>
      </c>
      <c r="FV291">
        <v>0</v>
      </c>
      <c r="FW291">
        <v>0</v>
      </c>
      <c r="FX291">
        <v>0</v>
      </c>
      <c r="FY291">
        <v>2.2091519311197754</v>
      </c>
      <c r="FZ291">
        <v>0</v>
      </c>
      <c r="GA291">
        <v>0</v>
      </c>
      <c r="GB291">
        <v>0</v>
      </c>
      <c r="GC291">
        <v>0</v>
      </c>
      <c r="GD291">
        <v>0</v>
      </c>
      <c r="GE291">
        <v>0</v>
      </c>
      <c r="GF291">
        <v>0</v>
      </c>
      <c r="GG291">
        <v>0</v>
      </c>
      <c r="GH291">
        <v>0</v>
      </c>
      <c r="GI291">
        <v>0</v>
      </c>
      <c r="GJ291">
        <v>0</v>
      </c>
      <c r="GK291">
        <v>0</v>
      </c>
      <c r="GL291">
        <v>0</v>
      </c>
      <c r="GM291">
        <v>0</v>
      </c>
      <c r="GN291">
        <v>0</v>
      </c>
      <c r="GO291">
        <v>0</v>
      </c>
      <c r="GP291">
        <v>0</v>
      </c>
      <c r="GQ291">
        <v>0</v>
      </c>
      <c r="GR291">
        <v>0</v>
      </c>
      <c r="GS291">
        <v>0</v>
      </c>
      <c r="GT291">
        <v>0</v>
      </c>
      <c r="GU291">
        <v>0.29020000000000001</v>
      </c>
      <c r="GV291">
        <v>0</v>
      </c>
      <c r="GW291">
        <v>0</v>
      </c>
      <c r="GX291">
        <v>0</v>
      </c>
      <c r="GY291">
        <v>0</v>
      </c>
      <c r="GZ291">
        <v>0</v>
      </c>
      <c r="HA291">
        <v>0</v>
      </c>
      <c r="HB291">
        <v>0</v>
      </c>
      <c r="HC291">
        <v>0</v>
      </c>
      <c r="HD291">
        <v>0</v>
      </c>
      <c r="HE291">
        <v>0</v>
      </c>
      <c r="HF291">
        <v>0</v>
      </c>
      <c r="HG291">
        <v>0</v>
      </c>
      <c r="HH291">
        <v>0</v>
      </c>
      <c r="HI291">
        <v>1.5599999999999999E-2</v>
      </c>
      <c r="HJ291">
        <v>0</v>
      </c>
      <c r="HK291">
        <v>0</v>
      </c>
      <c r="HL291">
        <v>0</v>
      </c>
      <c r="HM291">
        <v>0</v>
      </c>
      <c r="HN291">
        <v>0</v>
      </c>
      <c r="HO291">
        <v>85.7</v>
      </c>
      <c r="HP291">
        <v>0</v>
      </c>
      <c r="HQ291">
        <v>0</v>
      </c>
      <c r="HR291">
        <v>0</v>
      </c>
      <c r="HS291">
        <v>0</v>
      </c>
      <c r="HT291">
        <v>0</v>
      </c>
      <c r="HU291">
        <v>0</v>
      </c>
      <c r="HV291">
        <v>0</v>
      </c>
      <c r="HW291">
        <v>0</v>
      </c>
      <c r="HX291">
        <v>0</v>
      </c>
      <c r="HY291">
        <v>0</v>
      </c>
      <c r="HZ291">
        <v>0</v>
      </c>
      <c r="IA291">
        <v>0</v>
      </c>
      <c r="IB291">
        <v>0</v>
      </c>
      <c r="IC291">
        <v>0</v>
      </c>
      <c r="ID291">
        <v>0</v>
      </c>
      <c r="IE291">
        <v>0</v>
      </c>
      <c r="IF291">
        <v>0</v>
      </c>
      <c r="IG291">
        <v>0</v>
      </c>
      <c r="IH291">
        <v>0</v>
      </c>
      <c r="II291">
        <v>0</v>
      </c>
      <c r="IJ291">
        <v>0</v>
      </c>
      <c r="IK291">
        <v>0</v>
      </c>
      <c r="IL291">
        <v>0</v>
      </c>
      <c r="IM291">
        <v>0</v>
      </c>
      <c r="IN291">
        <v>0</v>
      </c>
      <c r="IO291">
        <v>0</v>
      </c>
      <c r="IP291">
        <v>0</v>
      </c>
      <c r="IQ291">
        <v>0</v>
      </c>
      <c r="IR291">
        <v>0</v>
      </c>
      <c r="IS291">
        <v>0</v>
      </c>
      <c r="IT291">
        <v>0</v>
      </c>
      <c r="IU291">
        <v>0</v>
      </c>
      <c r="IV291">
        <v>0</v>
      </c>
      <c r="IW291">
        <v>0</v>
      </c>
      <c r="IX291">
        <v>0</v>
      </c>
      <c r="IY291">
        <v>0</v>
      </c>
      <c r="IZ291">
        <v>0</v>
      </c>
      <c r="JA291">
        <v>0</v>
      </c>
      <c r="JB291">
        <v>0</v>
      </c>
      <c r="JC291">
        <v>0</v>
      </c>
      <c r="JD291">
        <v>0</v>
      </c>
      <c r="JE291">
        <v>0</v>
      </c>
      <c r="JF291">
        <v>0</v>
      </c>
      <c r="JG291">
        <v>0</v>
      </c>
      <c r="JH291">
        <v>0</v>
      </c>
      <c r="JI291">
        <v>0</v>
      </c>
      <c r="JJ291">
        <v>0</v>
      </c>
      <c r="JK291">
        <v>0</v>
      </c>
      <c r="JL291">
        <v>0</v>
      </c>
      <c r="JM291">
        <v>0</v>
      </c>
      <c r="JN291">
        <v>0</v>
      </c>
      <c r="JO291">
        <v>0</v>
      </c>
      <c r="JP291">
        <v>0</v>
      </c>
      <c r="JQ291">
        <v>0</v>
      </c>
      <c r="JR291">
        <v>0</v>
      </c>
      <c r="JS291">
        <v>0</v>
      </c>
      <c r="JT291">
        <v>0</v>
      </c>
      <c r="JU291">
        <v>0</v>
      </c>
      <c r="JV291">
        <v>0</v>
      </c>
      <c r="JW291">
        <v>0</v>
      </c>
      <c r="JX291">
        <v>0</v>
      </c>
      <c r="JY291">
        <v>0</v>
      </c>
      <c r="JZ291">
        <v>0</v>
      </c>
      <c r="KA291">
        <v>0</v>
      </c>
      <c r="KB291">
        <v>0</v>
      </c>
      <c r="KC291">
        <v>0</v>
      </c>
      <c r="KD291">
        <v>0</v>
      </c>
      <c r="KE291">
        <v>0</v>
      </c>
      <c r="KF291">
        <v>0</v>
      </c>
      <c r="KG291">
        <v>0</v>
      </c>
      <c r="KH291">
        <v>0</v>
      </c>
      <c r="KI291">
        <v>0</v>
      </c>
      <c r="KJ291">
        <v>0</v>
      </c>
      <c r="KK291">
        <v>0</v>
      </c>
      <c r="KL291">
        <v>0</v>
      </c>
      <c r="KM291">
        <v>0</v>
      </c>
      <c r="KN291">
        <v>0</v>
      </c>
      <c r="KO291">
        <v>0</v>
      </c>
      <c r="KP291">
        <v>0</v>
      </c>
      <c r="KQ291">
        <v>0</v>
      </c>
      <c r="KR291">
        <v>0</v>
      </c>
      <c r="KS291">
        <v>0</v>
      </c>
      <c r="KT291">
        <v>0</v>
      </c>
      <c r="KU291">
        <v>0</v>
      </c>
      <c r="KV291">
        <v>0</v>
      </c>
      <c r="KW291">
        <v>0</v>
      </c>
      <c r="KX291">
        <v>0</v>
      </c>
      <c r="KY291">
        <v>0</v>
      </c>
      <c r="KZ291">
        <v>0</v>
      </c>
      <c r="LA291">
        <v>0</v>
      </c>
      <c r="LB291">
        <v>0</v>
      </c>
      <c r="LC291">
        <v>0</v>
      </c>
      <c r="LD291">
        <v>0</v>
      </c>
      <c r="LE291">
        <v>0</v>
      </c>
      <c r="LF291">
        <v>0</v>
      </c>
      <c r="LG291">
        <v>0</v>
      </c>
      <c r="LH291">
        <v>0</v>
      </c>
      <c r="LI291">
        <v>1</v>
      </c>
      <c r="LJ291">
        <v>1</v>
      </c>
      <c r="LK291">
        <v>0</v>
      </c>
      <c r="LL291">
        <v>0</v>
      </c>
      <c r="LM291">
        <v>1</v>
      </c>
      <c r="LN291">
        <v>0.95</v>
      </c>
      <c r="LO291">
        <v>0</v>
      </c>
      <c r="LP291">
        <v>1</v>
      </c>
      <c r="LQ291">
        <v>0.78</v>
      </c>
      <c r="LR291">
        <v>0</v>
      </c>
      <c r="LS291">
        <v>3.169999999999995E-2</v>
      </c>
      <c r="LT291">
        <v>0</v>
      </c>
    </row>
    <row r="292" spans="1:332" ht="15" customHeight="1">
      <c r="A292" t="str">
        <v>CDM AMS II G</v>
      </c>
      <c r="B292" t="str">
        <v>AMS-II.G. Version 6</v>
      </c>
      <c r="C292">
        <v>10477</v>
      </c>
      <c r="D292" t="str">
        <v>PoA 10477-CPA3</v>
      </c>
      <c r="E292" t="str">
        <v>MR2: 01/09/2019 to 31/05/2020</v>
      </c>
      <c r="F292" t="str">
        <v>domestic 4G Batch 1</v>
      </c>
      <c r="G292">
        <v>1218</v>
      </c>
      <c r="H292" t="str">
        <v>firewood</v>
      </c>
      <c r="I292">
        <v>1218</v>
      </c>
      <c r="J292">
        <v>4.315782011196422E-3</v>
      </c>
      <c r="K292">
        <v>0</v>
      </c>
      <c r="L292" t="str">
        <v>cdm_imp_firewood</v>
      </c>
      <c r="M292">
        <v>1</v>
      </c>
      <c r="N292" t="str">
        <v>Asia</v>
      </c>
      <c r="O292" t="str">
        <v>Viet Nam</v>
      </c>
      <c r="P292" t="str">
        <v>Phu Tho
Province</v>
      </c>
      <c r="Q292">
        <v>3.4</v>
      </c>
      <c r="R292">
        <v>0.83530000000000004</v>
      </c>
      <c r="S292">
        <v>0</v>
      </c>
      <c r="T292">
        <v>0.17699999999999999</v>
      </c>
      <c r="U292">
        <v>1030</v>
      </c>
      <c r="V292">
        <v>0</v>
      </c>
      <c r="W292">
        <v>274.00000017999997</v>
      </c>
      <c r="X292">
        <v>0</v>
      </c>
      <c r="Y292">
        <v>282220.00018539996</v>
      </c>
      <c r="Z292">
        <v>1</v>
      </c>
      <c r="AA292">
        <v>0</v>
      </c>
      <c r="AB292">
        <v>0</v>
      </c>
      <c r="AC292">
        <v>0</v>
      </c>
      <c r="AD292">
        <v>0</v>
      </c>
      <c r="AE292">
        <v>0</v>
      </c>
      <c r="AF292">
        <v>0</v>
      </c>
      <c r="AG292">
        <v>0</v>
      </c>
      <c r="AH292">
        <v>0</v>
      </c>
      <c r="AI292">
        <v>0</v>
      </c>
      <c r="AJ292">
        <v>0</v>
      </c>
      <c r="AK292">
        <v>0</v>
      </c>
      <c r="AL292">
        <v>0</v>
      </c>
      <c r="AM292">
        <v>0</v>
      </c>
      <c r="AN292">
        <v>6.4109589041095889</v>
      </c>
      <c r="AO292">
        <v>0</v>
      </c>
      <c r="AP292">
        <v>0</v>
      </c>
      <c r="AQ292">
        <v>0</v>
      </c>
      <c r="AR292">
        <v>0</v>
      </c>
      <c r="AS292">
        <v>0</v>
      </c>
      <c r="AT292">
        <v>0</v>
      </c>
      <c r="AU292">
        <v>0</v>
      </c>
      <c r="AV292">
        <v>0</v>
      </c>
      <c r="AW292">
        <v>0</v>
      </c>
      <c r="AX292">
        <v>0</v>
      </c>
      <c r="AY292">
        <v>0</v>
      </c>
      <c r="AZ292">
        <v>0</v>
      </c>
      <c r="BA292">
        <v>0</v>
      </c>
      <c r="BB292">
        <v>0</v>
      </c>
      <c r="BC292">
        <v>0</v>
      </c>
      <c r="BD292">
        <v>0.1</v>
      </c>
      <c r="BE292">
        <v>0</v>
      </c>
      <c r="BF292">
        <v>0</v>
      </c>
      <c r="BG292">
        <v>0</v>
      </c>
      <c r="BH292">
        <v>0</v>
      </c>
      <c r="BI292">
        <v>0</v>
      </c>
      <c r="BJ292">
        <v>0</v>
      </c>
      <c r="BK292">
        <v>0</v>
      </c>
      <c r="BL292">
        <v>0</v>
      </c>
      <c r="BM292">
        <v>0</v>
      </c>
      <c r="BN292">
        <v>0</v>
      </c>
      <c r="BO292">
        <v>0</v>
      </c>
      <c r="BP292">
        <v>0</v>
      </c>
      <c r="BQ292">
        <v>0</v>
      </c>
      <c r="BR292">
        <v>1.5599999999999999E-2</v>
      </c>
      <c r="BS292">
        <v>0</v>
      </c>
      <c r="BT292">
        <v>0</v>
      </c>
      <c r="BU292">
        <v>0</v>
      </c>
      <c r="BV292">
        <v>0</v>
      </c>
      <c r="BW292">
        <v>0</v>
      </c>
      <c r="BX292">
        <v>85.7</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1</v>
      </c>
      <c r="FS292">
        <v>0</v>
      </c>
      <c r="FT292">
        <v>0</v>
      </c>
      <c r="FU292">
        <v>0</v>
      </c>
      <c r="FV292">
        <v>0</v>
      </c>
      <c r="FW292">
        <v>0</v>
      </c>
      <c r="FX292">
        <v>0</v>
      </c>
      <c r="FY292">
        <v>2.2091519311197754</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c r="GS292">
        <v>0</v>
      </c>
      <c r="GT292">
        <v>0</v>
      </c>
      <c r="GU292">
        <v>0.29020000000000001</v>
      </c>
      <c r="GV292">
        <v>0</v>
      </c>
      <c r="GW292">
        <v>0</v>
      </c>
      <c r="GX292">
        <v>0</v>
      </c>
      <c r="GY292">
        <v>0</v>
      </c>
      <c r="GZ292">
        <v>0</v>
      </c>
      <c r="HA292">
        <v>0</v>
      </c>
      <c r="HB292">
        <v>0</v>
      </c>
      <c r="HC292">
        <v>0</v>
      </c>
      <c r="HD292">
        <v>0</v>
      </c>
      <c r="HE292">
        <v>0</v>
      </c>
      <c r="HF292">
        <v>0</v>
      </c>
      <c r="HG292">
        <v>0</v>
      </c>
      <c r="HH292">
        <v>0</v>
      </c>
      <c r="HI292">
        <v>1.5599999999999999E-2</v>
      </c>
      <c r="HJ292">
        <v>0</v>
      </c>
      <c r="HK292">
        <v>0</v>
      </c>
      <c r="HL292">
        <v>0</v>
      </c>
      <c r="HM292">
        <v>0</v>
      </c>
      <c r="HN292">
        <v>0</v>
      </c>
      <c r="HO292">
        <v>85.7</v>
      </c>
      <c r="HP292">
        <v>0</v>
      </c>
      <c r="HQ292">
        <v>0</v>
      </c>
      <c r="HR292">
        <v>0</v>
      </c>
      <c r="HS292">
        <v>0</v>
      </c>
      <c r="HT292">
        <v>0</v>
      </c>
      <c r="HU292">
        <v>0</v>
      </c>
      <c r="HV292">
        <v>0</v>
      </c>
      <c r="HW292">
        <v>0</v>
      </c>
      <c r="HX292">
        <v>0</v>
      </c>
      <c r="HY292">
        <v>0</v>
      </c>
      <c r="HZ292">
        <v>0</v>
      </c>
      <c r="IA292">
        <v>0</v>
      </c>
      <c r="IB292">
        <v>0</v>
      </c>
      <c r="IC292">
        <v>0</v>
      </c>
      <c r="ID292">
        <v>0</v>
      </c>
      <c r="IE292">
        <v>0</v>
      </c>
      <c r="IF292">
        <v>0</v>
      </c>
      <c r="IG292">
        <v>0</v>
      </c>
      <c r="IH292">
        <v>0</v>
      </c>
      <c r="II292">
        <v>0</v>
      </c>
      <c r="IJ292">
        <v>0</v>
      </c>
      <c r="IK292">
        <v>0</v>
      </c>
      <c r="IL292">
        <v>0</v>
      </c>
      <c r="IM292">
        <v>0</v>
      </c>
      <c r="IN292">
        <v>0</v>
      </c>
      <c r="IO292">
        <v>0</v>
      </c>
      <c r="IP292">
        <v>0</v>
      </c>
      <c r="IQ292">
        <v>0</v>
      </c>
      <c r="IR292">
        <v>0</v>
      </c>
      <c r="IS292">
        <v>0</v>
      </c>
      <c r="IT292">
        <v>0</v>
      </c>
      <c r="IU292">
        <v>0</v>
      </c>
      <c r="IV292">
        <v>0</v>
      </c>
      <c r="IW292">
        <v>0</v>
      </c>
      <c r="IX292">
        <v>0</v>
      </c>
      <c r="IY292">
        <v>0</v>
      </c>
      <c r="IZ292">
        <v>0</v>
      </c>
      <c r="JA292">
        <v>0</v>
      </c>
      <c r="JB292">
        <v>0</v>
      </c>
      <c r="JC292">
        <v>0</v>
      </c>
      <c r="JD292">
        <v>0</v>
      </c>
      <c r="JE292">
        <v>0</v>
      </c>
      <c r="JF292">
        <v>0</v>
      </c>
      <c r="JG292">
        <v>0</v>
      </c>
      <c r="JH292">
        <v>0</v>
      </c>
      <c r="JI292">
        <v>0</v>
      </c>
      <c r="JJ292">
        <v>0</v>
      </c>
      <c r="JK292">
        <v>0</v>
      </c>
      <c r="JL292">
        <v>0</v>
      </c>
      <c r="JM292">
        <v>0</v>
      </c>
      <c r="JN292">
        <v>0</v>
      </c>
      <c r="JO292">
        <v>0</v>
      </c>
      <c r="JP292">
        <v>0</v>
      </c>
      <c r="JQ292">
        <v>0</v>
      </c>
      <c r="JR292">
        <v>0</v>
      </c>
      <c r="JS292">
        <v>0</v>
      </c>
      <c r="JT292">
        <v>0</v>
      </c>
      <c r="JU292">
        <v>0</v>
      </c>
      <c r="JV292">
        <v>0</v>
      </c>
      <c r="JW292">
        <v>0</v>
      </c>
      <c r="JX292">
        <v>0</v>
      </c>
      <c r="JY292">
        <v>0</v>
      </c>
      <c r="JZ292">
        <v>0</v>
      </c>
      <c r="KA292">
        <v>0</v>
      </c>
      <c r="KB292">
        <v>0</v>
      </c>
      <c r="KC292">
        <v>0</v>
      </c>
      <c r="KD292">
        <v>0</v>
      </c>
      <c r="KE292">
        <v>0</v>
      </c>
      <c r="KF292">
        <v>0</v>
      </c>
      <c r="KG292">
        <v>0</v>
      </c>
      <c r="KH292">
        <v>0</v>
      </c>
      <c r="KI292">
        <v>0</v>
      </c>
      <c r="KJ292">
        <v>0</v>
      </c>
      <c r="KK292">
        <v>0</v>
      </c>
      <c r="KL292">
        <v>0</v>
      </c>
      <c r="KM292">
        <v>0</v>
      </c>
      <c r="KN292">
        <v>0</v>
      </c>
      <c r="KO292">
        <v>0</v>
      </c>
      <c r="KP292">
        <v>0</v>
      </c>
      <c r="KQ292">
        <v>0</v>
      </c>
      <c r="KR292">
        <v>0</v>
      </c>
      <c r="KS292">
        <v>0</v>
      </c>
      <c r="KT292">
        <v>0</v>
      </c>
      <c r="KU292">
        <v>0</v>
      </c>
      <c r="KV292">
        <v>0</v>
      </c>
      <c r="KW292">
        <v>0</v>
      </c>
      <c r="KX292">
        <v>0</v>
      </c>
      <c r="KY292">
        <v>0</v>
      </c>
      <c r="KZ292">
        <v>0</v>
      </c>
      <c r="LA292">
        <v>0</v>
      </c>
      <c r="LB292">
        <v>0</v>
      </c>
      <c r="LC292">
        <v>0</v>
      </c>
      <c r="LD292">
        <v>0</v>
      </c>
      <c r="LE292">
        <v>0</v>
      </c>
      <c r="LF292">
        <v>0</v>
      </c>
      <c r="LG292">
        <v>0</v>
      </c>
      <c r="LH292">
        <v>0</v>
      </c>
      <c r="LI292">
        <v>1</v>
      </c>
      <c r="LJ292">
        <v>1</v>
      </c>
      <c r="LK292">
        <v>0</v>
      </c>
      <c r="LL292">
        <v>0</v>
      </c>
      <c r="LM292">
        <v>1</v>
      </c>
      <c r="LN292">
        <v>0.95</v>
      </c>
      <c r="LO292">
        <v>0</v>
      </c>
      <c r="LP292">
        <v>1</v>
      </c>
      <c r="LQ292">
        <v>0.78</v>
      </c>
      <c r="LR292">
        <v>0</v>
      </c>
      <c r="LS292">
        <v>3.169999999999995E-2</v>
      </c>
      <c r="LT292">
        <v>0</v>
      </c>
    </row>
    <row r="293" spans="1:332" ht="15" customHeight="1">
      <c r="A293" t="str">
        <v>CDM AMS II G</v>
      </c>
      <c r="B293" t="str">
        <v>AMS-II.G. Version 6</v>
      </c>
      <c r="C293">
        <v>10477</v>
      </c>
      <c r="D293" t="str">
        <v>PoA 10477-CPA3</v>
      </c>
      <c r="E293" t="str">
        <v>MR2: 01/09/2019 to 31/05/2020</v>
      </c>
      <c r="F293" t="str">
        <v>domestic 4G Batch 2</v>
      </c>
      <c r="G293">
        <v>7934</v>
      </c>
      <c r="H293" t="str">
        <v>firewood</v>
      </c>
      <c r="I293">
        <v>7934</v>
      </c>
      <c r="J293">
        <v>4.3153806796631484E-3</v>
      </c>
      <c r="K293">
        <v>0</v>
      </c>
      <c r="L293" t="str">
        <v>cdm_imp_firewood</v>
      </c>
      <c r="M293">
        <v>1</v>
      </c>
      <c r="N293" t="str">
        <v>Asia</v>
      </c>
      <c r="O293" t="str">
        <v>Viet Nam</v>
      </c>
      <c r="P293" t="str">
        <v>Phu Tho
Province</v>
      </c>
      <c r="Q293">
        <v>3.4</v>
      </c>
      <c r="R293">
        <v>0.83530000000000004</v>
      </c>
      <c r="S293">
        <v>0</v>
      </c>
      <c r="T293">
        <v>0.17699999999999999</v>
      </c>
      <c r="U293">
        <v>6710</v>
      </c>
      <c r="V293">
        <v>0</v>
      </c>
      <c r="W293">
        <v>274.00000017999997</v>
      </c>
      <c r="X293">
        <v>0</v>
      </c>
      <c r="Y293">
        <v>1838540.0012077999</v>
      </c>
      <c r="Z293">
        <v>1</v>
      </c>
      <c r="AA293">
        <v>0</v>
      </c>
      <c r="AB293">
        <v>0</v>
      </c>
      <c r="AC293">
        <v>0</v>
      </c>
      <c r="AD293">
        <v>0</v>
      </c>
      <c r="AE293">
        <v>0</v>
      </c>
      <c r="AF293">
        <v>0</v>
      </c>
      <c r="AG293">
        <v>0</v>
      </c>
      <c r="AH293">
        <v>0</v>
      </c>
      <c r="AI293">
        <v>0</v>
      </c>
      <c r="AJ293">
        <v>0</v>
      </c>
      <c r="AK293">
        <v>0</v>
      </c>
      <c r="AL293">
        <v>0</v>
      </c>
      <c r="AM293">
        <v>0</v>
      </c>
      <c r="AN293">
        <v>6.4109589041095889</v>
      </c>
      <c r="AO293">
        <v>0</v>
      </c>
      <c r="AP293">
        <v>0</v>
      </c>
      <c r="AQ293">
        <v>0</v>
      </c>
      <c r="AR293">
        <v>0</v>
      </c>
      <c r="AS293">
        <v>0</v>
      </c>
      <c r="AT293">
        <v>0</v>
      </c>
      <c r="AU293">
        <v>0</v>
      </c>
      <c r="AV293">
        <v>0</v>
      </c>
      <c r="AW293">
        <v>0</v>
      </c>
      <c r="AX293">
        <v>0</v>
      </c>
      <c r="AY293">
        <v>0</v>
      </c>
      <c r="AZ293">
        <v>0</v>
      </c>
      <c r="BA293">
        <v>0</v>
      </c>
      <c r="BB293">
        <v>0</v>
      </c>
      <c r="BC293">
        <v>0</v>
      </c>
      <c r="BD293">
        <v>0.1</v>
      </c>
      <c r="BE293">
        <v>0</v>
      </c>
      <c r="BF293">
        <v>0</v>
      </c>
      <c r="BG293">
        <v>0</v>
      </c>
      <c r="BH293">
        <v>0</v>
      </c>
      <c r="BI293">
        <v>0</v>
      </c>
      <c r="BJ293">
        <v>0</v>
      </c>
      <c r="BK293">
        <v>0</v>
      </c>
      <c r="BL293">
        <v>0</v>
      </c>
      <c r="BM293">
        <v>0</v>
      </c>
      <c r="BN293">
        <v>0</v>
      </c>
      <c r="BO293">
        <v>0</v>
      </c>
      <c r="BP293">
        <v>0</v>
      </c>
      <c r="BQ293">
        <v>0</v>
      </c>
      <c r="BR293">
        <v>1.5599999999999999E-2</v>
      </c>
      <c r="BS293">
        <v>0</v>
      </c>
      <c r="BT293">
        <v>0</v>
      </c>
      <c r="BU293">
        <v>0</v>
      </c>
      <c r="BV293">
        <v>0</v>
      </c>
      <c r="BW293">
        <v>0</v>
      </c>
      <c r="BX293">
        <v>85.7</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v>0</v>
      </c>
      <c r="FL293">
        <v>0</v>
      </c>
      <c r="FM293">
        <v>0</v>
      </c>
      <c r="FN293">
        <v>0</v>
      </c>
      <c r="FO293">
        <v>0</v>
      </c>
      <c r="FP293">
        <v>0</v>
      </c>
      <c r="FQ293">
        <v>0</v>
      </c>
      <c r="FR293">
        <v>1</v>
      </c>
      <c r="FS293">
        <v>0</v>
      </c>
      <c r="FT293">
        <v>0</v>
      </c>
      <c r="FU293">
        <v>0</v>
      </c>
      <c r="FV293">
        <v>0</v>
      </c>
      <c r="FW293">
        <v>0</v>
      </c>
      <c r="FX293">
        <v>0</v>
      </c>
      <c r="FY293">
        <v>2.2091519311197754</v>
      </c>
      <c r="FZ293">
        <v>0</v>
      </c>
      <c r="GA293">
        <v>0</v>
      </c>
      <c r="GB293">
        <v>0</v>
      </c>
      <c r="GC293">
        <v>0</v>
      </c>
      <c r="GD293">
        <v>0</v>
      </c>
      <c r="GE293">
        <v>0</v>
      </c>
      <c r="GF293">
        <v>0</v>
      </c>
      <c r="GG293">
        <v>0</v>
      </c>
      <c r="GH293">
        <v>0</v>
      </c>
      <c r="GI293">
        <v>0</v>
      </c>
      <c r="GJ293">
        <v>0</v>
      </c>
      <c r="GK293">
        <v>0</v>
      </c>
      <c r="GL293">
        <v>0</v>
      </c>
      <c r="GM293">
        <v>0</v>
      </c>
      <c r="GN293">
        <v>0</v>
      </c>
      <c r="GO293">
        <v>0</v>
      </c>
      <c r="GP293">
        <v>0</v>
      </c>
      <c r="GQ293">
        <v>0</v>
      </c>
      <c r="GR293">
        <v>0</v>
      </c>
      <c r="GS293">
        <v>0</v>
      </c>
      <c r="GT293">
        <v>0</v>
      </c>
      <c r="GU293">
        <v>0.29020000000000001</v>
      </c>
      <c r="GV293">
        <v>0</v>
      </c>
      <c r="GW293">
        <v>0</v>
      </c>
      <c r="GX293">
        <v>0</v>
      </c>
      <c r="GY293">
        <v>0</v>
      </c>
      <c r="GZ293">
        <v>0</v>
      </c>
      <c r="HA293">
        <v>0</v>
      </c>
      <c r="HB293">
        <v>0</v>
      </c>
      <c r="HC293">
        <v>0</v>
      </c>
      <c r="HD293">
        <v>0</v>
      </c>
      <c r="HE293">
        <v>0</v>
      </c>
      <c r="HF293">
        <v>0</v>
      </c>
      <c r="HG293">
        <v>0</v>
      </c>
      <c r="HH293">
        <v>0</v>
      </c>
      <c r="HI293">
        <v>1.5599999999999999E-2</v>
      </c>
      <c r="HJ293">
        <v>0</v>
      </c>
      <c r="HK293">
        <v>0</v>
      </c>
      <c r="HL293">
        <v>0</v>
      </c>
      <c r="HM293">
        <v>0</v>
      </c>
      <c r="HN293">
        <v>0</v>
      </c>
      <c r="HO293">
        <v>85.7</v>
      </c>
      <c r="HP293">
        <v>0</v>
      </c>
      <c r="HQ293">
        <v>0</v>
      </c>
      <c r="HR293">
        <v>0</v>
      </c>
      <c r="HS293">
        <v>0</v>
      </c>
      <c r="HT293">
        <v>0</v>
      </c>
      <c r="HU293">
        <v>0</v>
      </c>
      <c r="HV293">
        <v>0</v>
      </c>
      <c r="HW293">
        <v>0</v>
      </c>
      <c r="HX293">
        <v>0</v>
      </c>
      <c r="HY293">
        <v>0</v>
      </c>
      <c r="HZ293">
        <v>0</v>
      </c>
      <c r="IA293">
        <v>0</v>
      </c>
      <c r="IB293">
        <v>0</v>
      </c>
      <c r="IC293">
        <v>0</v>
      </c>
      <c r="ID293">
        <v>0</v>
      </c>
      <c r="IE293">
        <v>0</v>
      </c>
      <c r="IF293">
        <v>0</v>
      </c>
      <c r="IG293">
        <v>0</v>
      </c>
      <c r="IH293">
        <v>0</v>
      </c>
      <c r="II293">
        <v>0</v>
      </c>
      <c r="IJ293">
        <v>0</v>
      </c>
      <c r="IK293">
        <v>0</v>
      </c>
      <c r="IL293">
        <v>0</v>
      </c>
      <c r="IM293">
        <v>0</v>
      </c>
      <c r="IN293">
        <v>0</v>
      </c>
      <c r="IO293">
        <v>0</v>
      </c>
      <c r="IP293">
        <v>0</v>
      </c>
      <c r="IQ293">
        <v>0</v>
      </c>
      <c r="IR293">
        <v>0</v>
      </c>
      <c r="IS293">
        <v>0</v>
      </c>
      <c r="IT293">
        <v>0</v>
      </c>
      <c r="IU293">
        <v>0</v>
      </c>
      <c r="IV293">
        <v>0</v>
      </c>
      <c r="IW293">
        <v>0</v>
      </c>
      <c r="IX293">
        <v>0</v>
      </c>
      <c r="IY293">
        <v>0</v>
      </c>
      <c r="IZ293">
        <v>0</v>
      </c>
      <c r="JA293">
        <v>0</v>
      </c>
      <c r="JB293">
        <v>0</v>
      </c>
      <c r="JC293">
        <v>0</v>
      </c>
      <c r="JD293">
        <v>0</v>
      </c>
      <c r="JE293">
        <v>0</v>
      </c>
      <c r="JF293">
        <v>0</v>
      </c>
      <c r="JG293">
        <v>0</v>
      </c>
      <c r="JH293">
        <v>0</v>
      </c>
      <c r="JI293">
        <v>0</v>
      </c>
      <c r="JJ293">
        <v>0</v>
      </c>
      <c r="JK293">
        <v>0</v>
      </c>
      <c r="JL293">
        <v>0</v>
      </c>
      <c r="JM293">
        <v>0</v>
      </c>
      <c r="JN293">
        <v>0</v>
      </c>
      <c r="JO293">
        <v>0</v>
      </c>
      <c r="JP293">
        <v>0</v>
      </c>
      <c r="JQ293">
        <v>0</v>
      </c>
      <c r="JR293">
        <v>0</v>
      </c>
      <c r="JS293">
        <v>0</v>
      </c>
      <c r="JT293">
        <v>0</v>
      </c>
      <c r="JU293">
        <v>0</v>
      </c>
      <c r="JV293">
        <v>0</v>
      </c>
      <c r="JW293">
        <v>0</v>
      </c>
      <c r="JX293">
        <v>0</v>
      </c>
      <c r="JY293">
        <v>0</v>
      </c>
      <c r="JZ293">
        <v>0</v>
      </c>
      <c r="KA293">
        <v>0</v>
      </c>
      <c r="KB293">
        <v>0</v>
      </c>
      <c r="KC293">
        <v>0</v>
      </c>
      <c r="KD293">
        <v>0</v>
      </c>
      <c r="KE293">
        <v>0</v>
      </c>
      <c r="KF293">
        <v>0</v>
      </c>
      <c r="KG293">
        <v>0</v>
      </c>
      <c r="KH293">
        <v>0</v>
      </c>
      <c r="KI293">
        <v>0</v>
      </c>
      <c r="KJ293">
        <v>0</v>
      </c>
      <c r="KK293">
        <v>0</v>
      </c>
      <c r="KL293">
        <v>0</v>
      </c>
      <c r="KM293">
        <v>0</v>
      </c>
      <c r="KN293">
        <v>0</v>
      </c>
      <c r="KO293">
        <v>0</v>
      </c>
      <c r="KP293">
        <v>0</v>
      </c>
      <c r="KQ293">
        <v>0</v>
      </c>
      <c r="KR293">
        <v>0</v>
      </c>
      <c r="KS293">
        <v>0</v>
      </c>
      <c r="KT293">
        <v>0</v>
      </c>
      <c r="KU293">
        <v>0</v>
      </c>
      <c r="KV293">
        <v>0</v>
      </c>
      <c r="KW293">
        <v>0</v>
      </c>
      <c r="KX293">
        <v>0</v>
      </c>
      <c r="KY293">
        <v>0</v>
      </c>
      <c r="KZ293">
        <v>0</v>
      </c>
      <c r="LA293">
        <v>0</v>
      </c>
      <c r="LB293">
        <v>0</v>
      </c>
      <c r="LC293">
        <v>0</v>
      </c>
      <c r="LD293">
        <v>0</v>
      </c>
      <c r="LE293">
        <v>0</v>
      </c>
      <c r="LF293">
        <v>0</v>
      </c>
      <c r="LG293">
        <v>0</v>
      </c>
      <c r="LH293">
        <v>0</v>
      </c>
      <c r="LI293">
        <v>1</v>
      </c>
      <c r="LJ293">
        <v>1</v>
      </c>
      <c r="LK293">
        <v>0</v>
      </c>
      <c r="LL293">
        <v>0</v>
      </c>
      <c r="LM293">
        <v>1</v>
      </c>
      <c r="LN293">
        <v>0.95</v>
      </c>
      <c r="LO293">
        <v>0</v>
      </c>
      <c r="LP293">
        <v>1</v>
      </c>
      <c r="LQ293">
        <v>0.78</v>
      </c>
      <c r="LR293">
        <v>0</v>
      </c>
      <c r="LS293">
        <v>3.169999999999995E-2</v>
      </c>
      <c r="LT293">
        <v>0</v>
      </c>
    </row>
    <row r="294" spans="1:332" ht="15" customHeight="1">
      <c r="A294" t="str">
        <v>CDM AMS II G</v>
      </c>
      <c r="B294" t="str">
        <v>AMS-II.G. Version 6</v>
      </c>
      <c r="C294">
        <v>10477</v>
      </c>
      <c r="D294" t="str">
        <v>PoA 10477-CPA3</v>
      </c>
      <c r="E294" t="str">
        <v>MR2: 01/09/2019 to 31/05/2020</v>
      </c>
      <c r="F294" t="str">
        <v>domestic 4G Batch 3</v>
      </c>
      <c r="G294">
        <v>4690</v>
      </c>
      <c r="H294" t="str">
        <v>firewood</v>
      </c>
      <c r="I294">
        <v>4690</v>
      </c>
      <c r="J294">
        <v>4.3155802590762607E-3</v>
      </c>
      <c r="K294">
        <v>0</v>
      </c>
      <c r="L294" t="str">
        <v>cdm_imp_firewood</v>
      </c>
      <c r="M294">
        <v>1</v>
      </c>
      <c r="N294" t="str">
        <v>Asia</v>
      </c>
      <c r="O294" t="str">
        <v>Viet Nam</v>
      </c>
      <c r="P294" t="str">
        <v>Phu Tho
Province</v>
      </c>
      <c r="Q294">
        <v>3.4</v>
      </c>
      <c r="R294">
        <v>0.83530000000000004</v>
      </c>
      <c r="S294">
        <v>0</v>
      </c>
      <c r="T294">
        <v>0.17699999999999999</v>
      </c>
      <c r="U294">
        <v>4040</v>
      </c>
      <c r="V294">
        <v>0</v>
      </c>
      <c r="W294">
        <v>268.99999986500001</v>
      </c>
      <c r="X294">
        <v>0</v>
      </c>
      <c r="Y294">
        <v>1086759.9994546</v>
      </c>
      <c r="Z294">
        <v>1</v>
      </c>
      <c r="AA294">
        <v>0</v>
      </c>
      <c r="AB294">
        <v>0</v>
      </c>
      <c r="AC294">
        <v>0</v>
      </c>
      <c r="AD294">
        <v>0</v>
      </c>
      <c r="AE294">
        <v>0</v>
      </c>
      <c r="AF294">
        <v>0</v>
      </c>
      <c r="AG294">
        <v>0</v>
      </c>
      <c r="AH294">
        <v>0</v>
      </c>
      <c r="AI294">
        <v>0</v>
      </c>
      <c r="AJ294">
        <v>0</v>
      </c>
      <c r="AK294">
        <v>0</v>
      </c>
      <c r="AL294">
        <v>0</v>
      </c>
      <c r="AM294">
        <v>0</v>
      </c>
      <c r="AN294">
        <v>6.4109589041095889</v>
      </c>
      <c r="AO294">
        <v>0</v>
      </c>
      <c r="AP294">
        <v>0</v>
      </c>
      <c r="AQ294">
        <v>0</v>
      </c>
      <c r="AR294">
        <v>0</v>
      </c>
      <c r="AS294">
        <v>0</v>
      </c>
      <c r="AT294">
        <v>0</v>
      </c>
      <c r="AU294">
        <v>0</v>
      </c>
      <c r="AV294">
        <v>0</v>
      </c>
      <c r="AW294">
        <v>0</v>
      </c>
      <c r="AX294">
        <v>0</v>
      </c>
      <c r="AY294">
        <v>0</v>
      </c>
      <c r="AZ294">
        <v>0</v>
      </c>
      <c r="BA294">
        <v>0</v>
      </c>
      <c r="BB294">
        <v>0</v>
      </c>
      <c r="BC294">
        <v>0</v>
      </c>
      <c r="BD294">
        <v>0.1</v>
      </c>
      <c r="BE294">
        <v>0</v>
      </c>
      <c r="BF294">
        <v>0</v>
      </c>
      <c r="BG294">
        <v>0</v>
      </c>
      <c r="BH294">
        <v>0</v>
      </c>
      <c r="BI294">
        <v>0</v>
      </c>
      <c r="BJ294">
        <v>0</v>
      </c>
      <c r="BK294">
        <v>0</v>
      </c>
      <c r="BL294">
        <v>0</v>
      </c>
      <c r="BM294">
        <v>0</v>
      </c>
      <c r="BN294">
        <v>0</v>
      </c>
      <c r="BO294">
        <v>0</v>
      </c>
      <c r="BP294">
        <v>0</v>
      </c>
      <c r="BQ294">
        <v>0</v>
      </c>
      <c r="BR294">
        <v>1.5599999999999999E-2</v>
      </c>
      <c r="BS294">
        <v>0</v>
      </c>
      <c r="BT294">
        <v>0</v>
      </c>
      <c r="BU294">
        <v>0</v>
      </c>
      <c r="BV294">
        <v>0</v>
      </c>
      <c r="BW294">
        <v>0</v>
      </c>
      <c r="BX294">
        <v>85.7</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1</v>
      </c>
      <c r="FS294">
        <v>0</v>
      </c>
      <c r="FT294">
        <v>0</v>
      </c>
      <c r="FU294">
        <v>0</v>
      </c>
      <c r="FV294">
        <v>0</v>
      </c>
      <c r="FW294">
        <v>0</v>
      </c>
      <c r="FX294">
        <v>0</v>
      </c>
      <c r="FY294">
        <v>2.2091519311197754</v>
      </c>
      <c r="FZ294">
        <v>0</v>
      </c>
      <c r="GA294">
        <v>0</v>
      </c>
      <c r="GB294">
        <v>0</v>
      </c>
      <c r="GC294">
        <v>0</v>
      </c>
      <c r="GD294">
        <v>0</v>
      </c>
      <c r="GE294">
        <v>0</v>
      </c>
      <c r="GF294">
        <v>0</v>
      </c>
      <c r="GG294">
        <v>0</v>
      </c>
      <c r="GH294">
        <v>0</v>
      </c>
      <c r="GI294">
        <v>0</v>
      </c>
      <c r="GJ294">
        <v>0</v>
      </c>
      <c r="GK294">
        <v>0</v>
      </c>
      <c r="GL294">
        <v>0</v>
      </c>
      <c r="GM294">
        <v>0</v>
      </c>
      <c r="GN294">
        <v>0</v>
      </c>
      <c r="GO294">
        <v>0</v>
      </c>
      <c r="GP294">
        <v>0</v>
      </c>
      <c r="GQ294">
        <v>0</v>
      </c>
      <c r="GR294">
        <v>0</v>
      </c>
      <c r="GS294">
        <v>0</v>
      </c>
      <c r="GT294">
        <v>0</v>
      </c>
      <c r="GU294">
        <v>0.29020000000000001</v>
      </c>
      <c r="GV294">
        <v>0</v>
      </c>
      <c r="GW294">
        <v>0</v>
      </c>
      <c r="GX294">
        <v>0</v>
      </c>
      <c r="GY294">
        <v>0</v>
      </c>
      <c r="GZ294">
        <v>0</v>
      </c>
      <c r="HA294">
        <v>0</v>
      </c>
      <c r="HB294">
        <v>0</v>
      </c>
      <c r="HC294">
        <v>0</v>
      </c>
      <c r="HD294">
        <v>0</v>
      </c>
      <c r="HE294">
        <v>0</v>
      </c>
      <c r="HF294">
        <v>0</v>
      </c>
      <c r="HG294">
        <v>0</v>
      </c>
      <c r="HH294">
        <v>0</v>
      </c>
      <c r="HI294">
        <v>1.5599999999999999E-2</v>
      </c>
      <c r="HJ294">
        <v>0</v>
      </c>
      <c r="HK294">
        <v>0</v>
      </c>
      <c r="HL294">
        <v>0</v>
      </c>
      <c r="HM294">
        <v>0</v>
      </c>
      <c r="HN294">
        <v>0</v>
      </c>
      <c r="HO294">
        <v>85.7</v>
      </c>
      <c r="HP294">
        <v>0</v>
      </c>
      <c r="HQ294">
        <v>0</v>
      </c>
      <c r="HR294">
        <v>0</v>
      </c>
      <c r="HS294">
        <v>0</v>
      </c>
      <c r="HT294">
        <v>0</v>
      </c>
      <c r="HU294">
        <v>0</v>
      </c>
      <c r="HV294">
        <v>0</v>
      </c>
      <c r="HW294">
        <v>0</v>
      </c>
      <c r="HX294">
        <v>0</v>
      </c>
      <c r="HY294">
        <v>0</v>
      </c>
      <c r="HZ294">
        <v>0</v>
      </c>
      <c r="IA294">
        <v>0</v>
      </c>
      <c r="IB294">
        <v>0</v>
      </c>
      <c r="IC294">
        <v>0</v>
      </c>
      <c r="ID294">
        <v>0</v>
      </c>
      <c r="IE294">
        <v>0</v>
      </c>
      <c r="IF294">
        <v>0</v>
      </c>
      <c r="IG294">
        <v>0</v>
      </c>
      <c r="IH294">
        <v>0</v>
      </c>
      <c r="II294">
        <v>0</v>
      </c>
      <c r="IJ294">
        <v>0</v>
      </c>
      <c r="IK294">
        <v>0</v>
      </c>
      <c r="IL294">
        <v>0</v>
      </c>
      <c r="IM294">
        <v>0</v>
      </c>
      <c r="IN294">
        <v>0</v>
      </c>
      <c r="IO294">
        <v>0</v>
      </c>
      <c r="IP294">
        <v>0</v>
      </c>
      <c r="IQ294">
        <v>0</v>
      </c>
      <c r="IR294">
        <v>0</v>
      </c>
      <c r="IS294">
        <v>0</v>
      </c>
      <c r="IT294">
        <v>0</v>
      </c>
      <c r="IU294">
        <v>0</v>
      </c>
      <c r="IV294">
        <v>0</v>
      </c>
      <c r="IW294">
        <v>0</v>
      </c>
      <c r="IX294">
        <v>0</v>
      </c>
      <c r="IY294">
        <v>0</v>
      </c>
      <c r="IZ294">
        <v>0</v>
      </c>
      <c r="JA294">
        <v>0</v>
      </c>
      <c r="JB294">
        <v>0</v>
      </c>
      <c r="JC294">
        <v>0</v>
      </c>
      <c r="JD294">
        <v>0</v>
      </c>
      <c r="JE294">
        <v>0</v>
      </c>
      <c r="JF294">
        <v>0</v>
      </c>
      <c r="JG294">
        <v>0</v>
      </c>
      <c r="JH294">
        <v>0</v>
      </c>
      <c r="JI294">
        <v>0</v>
      </c>
      <c r="JJ294">
        <v>0</v>
      </c>
      <c r="JK294">
        <v>0</v>
      </c>
      <c r="JL294">
        <v>0</v>
      </c>
      <c r="JM294">
        <v>0</v>
      </c>
      <c r="JN294">
        <v>0</v>
      </c>
      <c r="JO294">
        <v>0</v>
      </c>
      <c r="JP294">
        <v>0</v>
      </c>
      <c r="JQ294">
        <v>0</v>
      </c>
      <c r="JR294">
        <v>0</v>
      </c>
      <c r="JS294">
        <v>0</v>
      </c>
      <c r="JT294">
        <v>0</v>
      </c>
      <c r="JU294">
        <v>0</v>
      </c>
      <c r="JV294">
        <v>0</v>
      </c>
      <c r="JW294">
        <v>0</v>
      </c>
      <c r="JX294">
        <v>0</v>
      </c>
      <c r="JY294">
        <v>0</v>
      </c>
      <c r="JZ294">
        <v>0</v>
      </c>
      <c r="KA294">
        <v>0</v>
      </c>
      <c r="KB294">
        <v>0</v>
      </c>
      <c r="KC294">
        <v>0</v>
      </c>
      <c r="KD294">
        <v>0</v>
      </c>
      <c r="KE294">
        <v>0</v>
      </c>
      <c r="KF294">
        <v>0</v>
      </c>
      <c r="KG294">
        <v>0</v>
      </c>
      <c r="KH294">
        <v>0</v>
      </c>
      <c r="KI294">
        <v>0</v>
      </c>
      <c r="KJ294">
        <v>0</v>
      </c>
      <c r="KK294">
        <v>0</v>
      </c>
      <c r="KL294">
        <v>0</v>
      </c>
      <c r="KM294">
        <v>0</v>
      </c>
      <c r="KN294">
        <v>0</v>
      </c>
      <c r="KO294">
        <v>0</v>
      </c>
      <c r="KP294">
        <v>0</v>
      </c>
      <c r="KQ294">
        <v>0</v>
      </c>
      <c r="KR294">
        <v>0</v>
      </c>
      <c r="KS294">
        <v>0</v>
      </c>
      <c r="KT294">
        <v>0</v>
      </c>
      <c r="KU294">
        <v>0</v>
      </c>
      <c r="KV294">
        <v>0</v>
      </c>
      <c r="KW294">
        <v>0</v>
      </c>
      <c r="KX294">
        <v>0</v>
      </c>
      <c r="KY294">
        <v>0</v>
      </c>
      <c r="KZ294">
        <v>0</v>
      </c>
      <c r="LA294">
        <v>0</v>
      </c>
      <c r="LB294">
        <v>0</v>
      </c>
      <c r="LC294">
        <v>0</v>
      </c>
      <c r="LD294">
        <v>0</v>
      </c>
      <c r="LE294">
        <v>0</v>
      </c>
      <c r="LF294">
        <v>0</v>
      </c>
      <c r="LG294">
        <v>0</v>
      </c>
      <c r="LH294">
        <v>0</v>
      </c>
      <c r="LI294">
        <v>1</v>
      </c>
      <c r="LJ294">
        <v>1</v>
      </c>
      <c r="LK294">
        <v>0</v>
      </c>
      <c r="LL294">
        <v>0</v>
      </c>
      <c r="LM294">
        <v>1</v>
      </c>
      <c r="LN294">
        <v>0.95</v>
      </c>
      <c r="LO294">
        <v>0</v>
      </c>
      <c r="LP294">
        <v>1</v>
      </c>
      <c r="LQ294">
        <v>0.78</v>
      </c>
      <c r="LR294">
        <v>0</v>
      </c>
      <c r="LS294">
        <v>3.169999999999995E-2</v>
      </c>
      <c r="LT294">
        <v>0</v>
      </c>
    </row>
    <row r="295" spans="1:332" ht="15" customHeight="1">
      <c r="A295" t="str">
        <v>CDM AMS II G</v>
      </c>
      <c r="B295" t="str">
        <v>AMS-II.G. Version 6</v>
      </c>
      <c r="C295">
        <v>10477</v>
      </c>
      <c r="D295" t="str">
        <v>PoA 10477-CPA4</v>
      </c>
      <c r="E295" t="str">
        <v>MR2: 01/09/2019 to 31/05/2020</v>
      </c>
      <c r="F295" t="str">
        <v>domestic TK90 Batch 1</v>
      </c>
      <c r="G295">
        <v>16026</v>
      </c>
      <c r="H295" t="str">
        <v>firewood</v>
      </c>
      <c r="I295">
        <v>16026</v>
      </c>
      <c r="J295">
        <v>4.2506577802665013E-3</v>
      </c>
      <c r="K295">
        <v>0</v>
      </c>
      <c r="L295" t="str">
        <v>cdm_imp_firewood</v>
      </c>
      <c r="M295">
        <v>1</v>
      </c>
      <c r="N295" t="str">
        <v>Asia</v>
      </c>
      <c r="O295" t="str">
        <v>Viet Nam</v>
      </c>
      <c r="P295" t="str">
        <v>Phu Tho
Province</v>
      </c>
      <c r="Q295">
        <v>3.4</v>
      </c>
      <c r="R295">
        <v>0.83530000000000004</v>
      </c>
      <c r="S295">
        <v>0</v>
      </c>
      <c r="T295">
        <v>0.17699999999999999</v>
      </c>
      <c r="U295">
        <v>13760</v>
      </c>
      <c r="V295">
        <v>0</v>
      </c>
      <c r="W295">
        <v>274.00000017999997</v>
      </c>
      <c r="X295">
        <v>0</v>
      </c>
      <c r="Y295">
        <v>3770240.0024767998</v>
      </c>
      <c r="Z295">
        <v>1</v>
      </c>
      <c r="AA295">
        <v>0</v>
      </c>
      <c r="AB295">
        <v>0</v>
      </c>
      <c r="AC295">
        <v>0</v>
      </c>
      <c r="AD295">
        <v>0</v>
      </c>
      <c r="AE295">
        <v>0</v>
      </c>
      <c r="AF295">
        <v>0</v>
      </c>
      <c r="AG295">
        <v>0</v>
      </c>
      <c r="AH295">
        <v>0</v>
      </c>
      <c r="AI295">
        <v>0</v>
      </c>
      <c r="AJ295">
        <v>0</v>
      </c>
      <c r="AK295">
        <v>0</v>
      </c>
      <c r="AL295">
        <v>0</v>
      </c>
      <c r="AM295">
        <v>0</v>
      </c>
      <c r="AN295">
        <v>6.5205479452054798</v>
      </c>
      <c r="AO295">
        <v>0</v>
      </c>
      <c r="AP295">
        <v>0</v>
      </c>
      <c r="AQ295">
        <v>0</v>
      </c>
      <c r="AR295">
        <v>0</v>
      </c>
      <c r="AS295">
        <v>0</v>
      </c>
      <c r="AT295">
        <v>0</v>
      </c>
      <c r="AU295">
        <v>0</v>
      </c>
      <c r="AV295">
        <v>0</v>
      </c>
      <c r="AW295">
        <v>0</v>
      </c>
      <c r="AX295">
        <v>0</v>
      </c>
      <c r="AY295">
        <v>0</v>
      </c>
      <c r="AZ295">
        <v>0</v>
      </c>
      <c r="BA295">
        <v>0</v>
      </c>
      <c r="BB295">
        <v>0</v>
      </c>
      <c r="BC295">
        <v>0</v>
      </c>
      <c r="BD295">
        <v>0.1</v>
      </c>
      <c r="BE295">
        <v>0</v>
      </c>
      <c r="BF295">
        <v>0</v>
      </c>
      <c r="BG295">
        <v>0</v>
      </c>
      <c r="BH295">
        <v>0</v>
      </c>
      <c r="BI295">
        <v>0</v>
      </c>
      <c r="BJ295">
        <v>0</v>
      </c>
      <c r="BK295">
        <v>0</v>
      </c>
      <c r="BL295">
        <v>0</v>
      </c>
      <c r="BM295">
        <v>0</v>
      </c>
      <c r="BN295">
        <v>0</v>
      </c>
      <c r="BO295">
        <v>0</v>
      </c>
      <c r="BP295">
        <v>0</v>
      </c>
      <c r="BQ295">
        <v>0</v>
      </c>
      <c r="BR295">
        <v>1.5599999999999999E-2</v>
      </c>
      <c r="BS295">
        <v>0</v>
      </c>
      <c r="BT295">
        <v>0</v>
      </c>
      <c r="BU295">
        <v>0</v>
      </c>
      <c r="BV295">
        <v>0</v>
      </c>
      <c r="BW295">
        <v>0</v>
      </c>
      <c r="BX295">
        <v>85.7</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1</v>
      </c>
      <c r="FS295">
        <v>0</v>
      </c>
      <c r="FT295">
        <v>0</v>
      </c>
      <c r="FU295">
        <v>0</v>
      </c>
      <c r="FV295">
        <v>0</v>
      </c>
      <c r="FW295">
        <v>0</v>
      </c>
      <c r="FX295">
        <v>0</v>
      </c>
      <c r="FY295">
        <v>2.3823704586063137</v>
      </c>
      <c r="FZ295">
        <v>0</v>
      </c>
      <c r="GA295">
        <v>0</v>
      </c>
      <c r="GB295">
        <v>0</v>
      </c>
      <c r="GC295">
        <v>0</v>
      </c>
      <c r="GD295">
        <v>0</v>
      </c>
      <c r="GE295">
        <v>0</v>
      </c>
      <c r="GF295">
        <v>0</v>
      </c>
      <c r="GG295">
        <v>0</v>
      </c>
      <c r="GH295">
        <v>0</v>
      </c>
      <c r="GI295">
        <v>0</v>
      </c>
      <c r="GJ295">
        <v>0</v>
      </c>
      <c r="GK295">
        <v>0</v>
      </c>
      <c r="GL295">
        <v>0</v>
      </c>
      <c r="GM295">
        <v>0</v>
      </c>
      <c r="GN295">
        <v>0</v>
      </c>
      <c r="GO295">
        <v>0</v>
      </c>
      <c r="GP295">
        <v>0</v>
      </c>
      <c r="GQ295">
        <v>0</v>
      </c>
      <c r="GR295">
        <v>0</v>
      </c>
      <c r="GS295">
        <v>0</v>
      </c>
      <c r="GT295">
        <v>0</v>
      </c>
      <c r="GU295">
        <v>0.2737</v>
      </c>
      <c r="GV295">
        <v>0</v>
      </c>
      <c r="GW295">
        <v>0</v>
      </c>
      <c r="GX295">
        <v>0</v>
      </c>
      <c r="GY295">
        <v>0</v>
      </c>
      <c r="GZ295">
        <v>0</v>
      </c>
      <c r="HA295">
        <v>0</v>
      </c>
      <c r="HB295">
        <v>0</v>
      </c>
      <c r="HC295">
        <v>0</v>
      </c>
      <c r="HD295">
        <v>0</v>
      </c>
      <c r="HE295">
        <v>0</v>
      </c>
      <c r="HF295">
        <v>0</v>
      </c>
      <c r="HG295">
        <v>0</v>
      </c>
      <c r="HH295">
        <v>0</v>
      </c>
      <c r="HI295">
        <v>1.5599999999999999E-2</v>
      </c>
      <c r="HJ295">
        <v>0</v>
      </c>
      <c r="HK295">
        <v>0</v>
      </c>
      <c r="HL295">
        <v>0</v>
      </c>
      <c r="HM295">
        <v>0</v>
      </c>
      <c r="HN295">
        <v>0</v>
      </c>
      <c r="HO295">
        <v>85.7</v>
      </c>
      <c r="HP295">
        <v>0</v>
      </c>
      <c r="HQ295">
        <v>0</v>
      </c>
      <c r="HR295">
        <v>0</v>
      </c>
      <c r="HS295">
        <v>0</v>
      </c>
      <c r="HT295">
        <v>0</v>
      </c>
      <c r="HU295">
        <v>0</v>
      </c>
      <c r="HV295">
        <v>0</v>
      </c>
      <c r="HW295">
        <v>0</v>
      </c>
      <c r="HX295">
        <v>0</v>
      </c>
      <c r="HY295">
        <v>0</v>
      </c>
      <c r="HZ295">
        <v>0</v>
      </c>
      <c r="IA295">
        <v>0</v>
      </c>
      <c r="IB295">
        <v>0</v>
      </c>
      <c r="IC295">
        <v>0</v>
      </c>
      <c r="ID295">
        <v>0</v>
      </c>
      <c r="IE295">
        <v>0</v>
      </c>
      <c r="IF295">
        <v>0</v>
      </c>
      <c r="IG295">
        <v>0</v>
      </c>
      <c r="IH295">
        <v>0</v>
      </c>
      <c r="II295">
        <v>0</v>
      </c>
      <c r="IJ295">
        <v>0</v>
      </c>
      <c r="IK295">
        <v>0</v>
      </c>
      <c r="IL295">
        <v>0</v>
      </c>
      <c r="IM295">
        <v>0</v>
      </c>
      <c r="IN295">
        <v>0</v>
      </c>
      <c r="IO295">
        <v>0</v>
      </c>
      <c r="IP295">
        <v>0</v>
      </c>
      <c r="IQ295">
        <v>0</v>
      </c>
      <c r="IR295">
        <v>0</v>
      </c>
      <c r="IS295">
        <v>0</v>
      </c>
      <c r="IT295">
        <v>0</v>
      </c>
      <c r="IU295">
        <v>0</v>
      </c>
      <c r="IV295">
        <v>0</v>
      </c>
      <c r="IW295">
        <v>0</v>
      </c>
      <c r="IX295">
        <v>0</v>
      </c>
      <c r="IY295">
        <v>0</v>
      </c>
      <c r="IZ295">
        <v>0</v>
      </c>
      <c r="JA295">
        <v>0</v>
      </c>
      <c r="JB295">
        <v>0</v>
      </c>
      <c r="JC295">
        <v>0</v>
      </c>
      <c r="JD295">
        <v>0</v>
      </c>
      <c r="JE295">
        <v>0</v>
      </c>
      <c r="JF295">
        <v>0</v>
      </c>
      <c r="JG295">
        <v>0</v>
      </c>
      <c r="JH295">
        <v>0</v>
      </c>
      <c r="JI295">
        <v>0</v>
      </c>
      <c r="JJ295">
        <v>0</v>
      </c>
      <c r="JK295">
        <v>0</v>
      </c>
      <c r="JL295">
        <v>0</v>
      </c>
      <c r="JM295">
        <v>0</v>
      </c>
      <c r="JN295">
        <v>0</v>
      </c>
      <c r="JO295">
        <v>0</v>
      </c>
      <c r="JP295">
        <v>0</v>
      </c>
      <c r="JQ295">
        <v>0</v>
      </c>
      <c r="JR295">
        <v>0</v>
      </c>
      <c r="JS295">
        <v>0</v>
      </c>
      <c r="JT295">
        <v>0</v>
      </c>
      <c r="JU295">
        <v>0</v>
      </c>
      <c r="JV295">
        <v>0</v>
      </c>
      <c r="JW295">
        <v>0</v>
      </c>
      <c r="JX295">
        <v>0</v>
      </c>
      <c r="JY295">
        <v>0</v>
      </c>
      <c r="JZ295">
        <v>0</v>
      </c>
      <c r="KA295">
        <v>0</v>
      </c>
      <c r="KB295">
        <v>0</v>
      </c>
      <c r="KC295">
        <v>0</v>
      </c>
      <c r="KD295">
        <v>0</v>
      </c>
      <c r="KE295">
        <v>0</v>
      </c>
      <c r="KF295">
        <v>0</v>
      </c>
      <c r="KG295">
        <v>0</v>
      </c>
      <c r="KH295">
        <v>0</v>
      </c>
      <c r="KI295">
        <v>0</v>
      </c>
      <c r="KJ295">
        <v>0</v>
      </c>
      <c r="KK295">
        <v>0</v>
      </c>
      <c r="KL295">
        <v>0</v>
      </c>
      <c r="KM295">
        <v>0</v>
      </c>
      <c r="KN295">
        <v>0</v>
      </c>
      <c r="KO295">
        <v>0</v>
      </c>
      <c r="KP295">
        <v>0</v>
      </c>
      <c r="KQ295">
        <v>0</v>
      </c>
      <c r="KR295">
        <v>0</v>
      </c>
      <c r="KS295">
        <v>0</v>
      </c>
      <c r="KT295">
        <v>0</v>
      </c>
      <c r="KU295">
        <v>0</v>
      </c>
      <c r="KV295">
        <v>0</v>
      </c>
      <c r="KW295">
        <v>0</v>
      </c>
      <c r="KX295">
        <v>0</v>
      </c>
      <c r="KY295">
        <v>0</v>
      </c>
      <c r="KZ295">
        <v>0</v>
      </c>
      <c r="LA295">
        <v>0</v>
      </c>
      <c r="LB295">
        <v>0</v>
      </c>
      <c r="LC295">
        <v>0</v>
      </c>
      <c r="LD295">
        <v>0</v>
      </c>
      <c r="LE295">
        <v>0</v>
      </c>
      <c r="LF295">
        <v>0</v>
      </c>
      <c r="LG295">
        <v>0</v>
      </c>
      <c r="LH295">
        <v>0</v>
      </c>
      <c r="LI295">
        <v>1</v>
      </c>
      <c r="LJ295">
        <v>1</v>
      </c>
      <c r="LK295">
        <v>0</v>
      </c>
      <c r="LL295">
        <v>0</v>
      </c>
      <c r="LM295">
        <v>1</v>
      </c>
      <c r="LN295">
        <v>0.95</v>
      </c>
      <c r="LO295">
        <v>0</v>
      </c>
      <c r="LP295">
        <v>1</v>
      </c>
      <c r="LQ295">
        <v>0.78</v>
      </c>
      <c r="LR295">
        <v>0</v>
      </c>
      <c r="LS295">
        <v>3.169999999999995E-2</v>
      </c>
      <c r="LT295">
        <v>0</v>
      </c>
    </row>
    <row r="296" spans="1:332" ht="15" customHeight="1">
      <c r="A296" t="str">
        <v>CDM AMS II G</v>
      </c>
      <c r="B296" t="str">
        <v>AMS-II.G. Version 6</v>
      </c>
      <c r="C296">
        <v>10477</v>
      </c>
      <c r="D296" t="str">
        <v>PoA 10477-CPA4</v>
      </c>
      <c r="E296" t="str">
        <v>MR2: 01/09/2019 to 31/05/2020</v>
      </c>
      <c r="F296" t="str">
        <v>domestic TK90 Batch 2</v>
      </c>
      <c r="G296">
        <v>1316</v>
      </c>
      <c r="H296" t="str">
        <v>firewood</v>
      </c>
      <c r="I296">
        <v>1316</v>
      </c>
      <c r="J296">
        <v>4.2503714202424729E-3</v>
      </c>
      <c r="K296">
        <v>0</v>
      </c>
      <c r="L296" t="str">
        <v>cdm_imp_firewood</v>
      </c>
      <c r="M296">
        <v>1</v>
      </c>
      <c r="N296" t="str">
        <v>Asia</v>
      </c>
      <c r="O296" t="str">
        <v>Viet Nam</v>
      </c>
      <c r="P296" t="str">
        <v>Phu Tho
Province</v>
      </c>
      <c r="Q296">
        <v>3.4</v>
      </c>
      <c r="R296">
        <v>0.83530000000000004</v>
      </c>
      <c r="S296">
        <v>0</v>
      </c>
      <c r="T296">
        <v>0.17699999999999999</v>
      </c>
      <c r="U296">
        <v>1130</v>
      </c>
      <c r="V296">
        <v>0</v>
      </c>
      <c r="W296">
        <v>274.00000017999997</v>
      </c>
      <c r="X296">
        <v>0</v>
      </c>
      <c r="Y296">
        <v>309620.00020339998</v>
      </c>
      <c r="Z296">
        <v>1</v>
      </c>
      <c r="AA296">
        <v>0</v>
      </c>
      <c r="AB296">
        <v>0</v>
      </c>
      <c r="AC296">
        <v>0</v>
      </c>
      <c r="AD296">
        <v>0</v>
      </c>
      <c r="AE296">
        <v>0</v>
      </c>
      <c r="AF296">
        <v>0</v>
      </c>
      <c r="AG296">
        <v>0</v>
      </c>
      <c r="AH296">
        <v>0</v>
      </c>
      <c r="AI296">
        <v>0</v>
      </c>
      <c r="AJ296">
        <v>0</v>
      </c>
      <c r="AK296">
        <v>0</v>
      </c>
      <c r="AL296">
        <v>0</v>
      </c>
      <c r="AM296">
        <v>0</v>
      </c>
      <c r="AN296">
        <v>6.5205479452054798</v>
      </c>
      <c r="AO296">
        <v>0</v>
      </c>
      <c r="AP296">
        <v>0</v>
      </c>
      <c r="AQ296">
        <v>0</v>
      </c>
      <c r="AR296">
        <v>0</v>
      </c>
      <c r="AS296">
        <v>0</v>
      </c>
      <c r="AT296">
        <v>0</v>
      </c>
      <c r="AU296">
        <v>0</v>
      </c>
      <c r="AV296">
        <v>0</v>
      </c>
      <c r="AW296">
        <v>0</v>
      </c>
      <c r="AX296">
        <v>0</v>
      </c>
      <c r="AY296">
        <v>0</v>
      </c>
      <c r="AZ296">
        <v>0</v>
      </c>
      <c r="BA296">
        <v>0</v>
      </c>
      <c r="BB296">
        <v>0</v>
      </c>
      <c r="BC296">
        <v>0</v>
      </c>
      <c r="BD296">
        <v>0.1</v>
      </c>
      <c r="BE296">
        <v>0</v>
      </c>
      <c r="BF296">
        <v>0</v>
      </c>
      <c r="BG296">
        <v>0</v>
      </c>
      <c r="BH296">
        <v>0</v>
      </c>
      <c r="BI296">
        <v>0</v>
      </c>
      <c r="BJ296">
        <v>0</v>
      </c>
      <c r="BK296">
        <v>0</v>
      </c>
      <c r="BL296">
        <v>0</v>
      </c>
      <c r="BM296">
        <v>0</v>
      </c>
      <c r="BN296">
        <v>0</v>
      </c>
      <c r="BO296">
        <v>0</v>
      </c>
      <c r="BP296">
        <v>0</v>
      </c>
      <c r="BQ296">
        <v>0</v>
      </c>
      <c r="BR296">
        <v>1.5599999999999999E-2</v>
      </c>
      <c r="BS296">
        <v>0</v>
      </c>
      <c r="BT296">
        <v>0</v>
      </c>
      <c r="BU296">
        <v>0</v>
      </c>
      <c r="BV296">
        <v>0</v>
      </c>
      <c r="BW296">
        <v>0</v>
      </c>
      <c r="BX296">
        <v>85.7</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c r="FA296">
        <v>0</v>
      </c>
      <c r="FB296">
        <v>0</v>
      </c>
      <c r="FC296">
        <v>0</v>
      </c>
      <c r="FD296">
        <v>0</v>
      </c>
      <c r="FE296">
        <v>0</v>
      </c>
      <c r="FF296">
        <v>0</v>
      </c>
      <c r="FG296">
        <v>0</v>
      </c>
      <c r="FH296">
        <v>0</v>
      </c>
      <c r="FI296">
        <v>0</v>
      </c>
      <c r="FJ296">
        <v>0</v>
      </c>
      <c r="FK296">
        <v>0</v>
      </c>
      <c r="FL296">
        <v>0</v>
      </c>
      <c r="FM296">
        <v>0</v>
      </c>
      <c r="FN296">
        <v>0</v>
      </c>
      <c r="FO296">
        <v>0</v>
      </c>
      <c r="FP296">
        <v>0</v>
      </c>
      <c r="FQ296">
        <v>0</v>
      </c>
      <c r="FR296">
        <v>1</v>
      </c>
      <c r="FS296">
        <v>0</v>
      </c>
      <c r="FT296">
        <v>0</v>
      </c>
      <c r="FU296">
        <v>0</v>
      </c>
      <c r="FV296">
        <v>0</v>
      </c>
      <c r="FW296">
        <v>0</v>
      </c>
      <c r="FX296">
        <v>0</v>
      </c>
      <c r="FY296">
        <v>2.3823704586063137</v>
      </c>
      <c r="FZ296">
        <v>0</v>
      </c>
      <c r="GA296">
        <v>0</v>
      </c>
      <c r="GB296">
        <v>0</v>
      </c>
      <c r="GC296">
        <v>0</v>
      </c>
      <c r="GD296">
        <v>0</v>
      </c>
      <c r="GE296">
        <v>0</v>
      </c>
      <c r="GF296">
        <v>0</v>
      </c>
      <c r="GG296">
        <v>0</v>
      </c>
      <c r="GH296">
        <v>0</v>
      </c>
      <c r="GI296">
        <v>0</v>
      </c>
      <c r="GJ296">
        <v>0</v>
      </c>
      <c r="GK296">
        <v>0</v>
      </c>
      <c r="GL296">
        <v>0</v>
      </c>
      <c r="GM296">
        <v>0</v>
      </c>
      <c r="GN296">
        <v>0</v>
      </c>
      <c r="GO296">
        <v>0</v>
      </c>
      <c r="GP296">
        <v>0</v>
      </c>
      <c r="GQ296">
        <v>0</v>
      </c>
      <c r="GR296">
        <v>0</v>
      </c>
      <c r="GS296">
        <v>0</v>
      </c>
      <c r="GT296">
        <v>0</v>
      </c>
      <c r="GU296">
        <v>0.2737</v>
      </c>
      <c r="GV296">
        <v>0</v>
      </c>
      <c r="GW296">
        <v>0</v>
      </c>
      <c r="GX296">
        <v>0</v>
      </c>
      <c r="GY296">
        <v>0</v>
      </c>
      <c r="GZ296">
        <v>0</v>
      </c>
      <c r="HA296">
        <v>0</v>
      </c>
      <c r="HB296">
        <v>0</v>
      </c>
      <c r="HC296">
        <v>0</v>
      </c>
      <c r="HD296">
        <v>0</v>
      </c>
      <c r="HE296">
        <v>0</v>
      </c>
      <c r="HF296">
        <v>0</v>
      </c>
      <c r="HG296">
        <v>0</v>
      </c>
      <c r="HH296">
        <v>0</v>
      </c>
      <c r="HI296">
        <v>1.5599999999999999E-2</v>
      </c>
      <c r="HJ296">
        <v>0</v>
      </c>
      <c r="HK296">
        <v>0</v>
      </c>
      <c r="HL296">
        <v>0</v>
      </c>
      <c r="HM296">
        <v>0</v>
      </c>
      <c r="HN296">
        <v>0</v>
      </c>
      <c r="HO296">
        <v>85.7</v>
      </c>
      <c r="HP296">
        <v>0</v>
      </c>
      <c r="HQ296">
        <v>0</v>
      </c>
      <c r="HR296">
        <v>0</v>
      </c>
      <c r="HS296">
        <v>0</v>
      </c>
      <c r="HT296">
        <v>0</v>
      </c>
      <c r="HU296">
        <v>0</v>
      </c>
      <c r="HV296">
        <v>0</v>
      </c>
      <c r="HW296">
        <v>0</v>
      </c>
      <c r="HX296">
        <v>0</v>
      </c>
      <c r="HY296">
        <v>0</v>
      </c>
      <c r="HZ296">
        <v>0</v>
      </c>
      <c r="IA296">
        <v>0</v>
      </c>
      <c r="IB296">
        <v>0</v>
      </c>
      <c r="IC296">
        <v>0</v>
      </c>
      <c r="ID296">
        <v>0</v>
      </c>
      <c r="IE296">
        <v>0</v>
      </c>
      <c r="IF296">
        <v>0</v>
      </c>
      <c r="IG296">
        <v>0</v>
      </c>
      <c r="IH296">
        <v>0</v>
      </c>
      <c r="II296">
        <v>0</v>
      </c>
      <c r="IJ296">
        <v>0</v>
      </c>
      <c r="IK296">
        <v>0</v>
      </c>
      <c r="IL296">
        <v>0</v>
      </c>
      <c r="IM296">
        <v>0</v>
      </c>
      <c r="IN296">
        <v>0</v>
      </c>
      <c r="IO296">
        <v>0</v>
      </c>
      <c r="IP296">
        <v>0</v>
      </c>
      <c r="IQ296">
        <v>0</v>
      </c>
      <c r="IR296">
        <v>0</v>
      </c>
      <c r="IS296">
        <v>0</v>
      </c>
      <c r="IT296">
        <v>0</v>
      </c>
      <c r="IU296">
        <v>0</v>
      </c>
      <c r="IV296">
        <v>0</v>
      </c>
      <c r="IW296">
        <v>0</v>
      </c>
      <c r="IX296">
        <v>0</v>
      </c>
      <c r="IY296">
        <v>0</v>
      </c>
      <c r="IZ296">
        <v>0</v>
      </c>
      <c r="JA296">
        <v>0</v>
      </c>
      <c r="JB296">
        <v>0</v>
      </c>
      <c r="JC296">
        <v>0</v>
      </c>
      <c r="JD296">
        <v>0</v>
      </c>
      <c r="JE296">
        <v>0</v>
      </c>
      <c r="JF296">
        <v>0</v>
      </c>
      <c r="JG296">
        <v>0</v>
      </c>
      <c r="JH296">
        <v>0</v>
      </c>
      <c r="JI296">
        <v>0</v>
      </c>
      <c r="JJ296">
        <v>0</v>
      </c>
      <c r="JK296">
        <v>0</v>
      </c>
      <c r="JL296">
        <v>0</v>
      </c>
      <c r="JM296">
        <v>0</v>
      </c>
      <c r="JN296">
        <v>0</v>
      </c>
      <c r="JO296">
        <v>0</v>
      </c>
      <c r="JP296">
        <v>0</v>
      </c>
      <c r="JQ296">
        <v>0</v>
      </c>
      <c r="JR296">
        <v>0</v>
      </c>
      <c r="JS296">
        <v>0</v>
      </c>
      <c r="JT296">
        <v>0</v>
      </c>
      <c r="JU296">
        <v>0</v>
      </c>
      <c r="JV296">
        <v>0</v>
      </c>
      <c r="JW296">
        <v>0</v>
      </c>
      <c r="JX296">
        <v>0</v>
      </c>
      <c r="JY296">
        <v>0</v>
      </c>
      <c r="JZ296">
        <v>0</v>
      </c>
      <c r="KA296">
        <v>0</v>
      </c>
      <c r="KB296">
        <v>0</v>
      </c>
      <c r="KC296">
        <v>0</v>
      </c>
      <c r="KD296">
        <v>0</v>
      </c>
      <c r="KE296">
        <v>0</v>
      </c>
      <c r="KF296">
        <v>0</v>
      </c>
      <c r="KG296">
        <v>0</v>
      </c>
      <c r="KH296">
        <v>0</v>
      </c>
      <c r="KI296">
        <v>0</v>
      </c>
      <c r="KJ296">
        <v>0</v>
      </c>
      <c r="KK296">
        <v>0</v>
      </c>
      <c r="KL296">
        <v>0</v>
      </c>
      <c r="KM296">
        <v>0</v>
      </c>
      <c r="KN296">
        <v>0</v>
      </c>
      <c r="KO296">
        <v>0</v>
      </c>
      <c r="KP296">
        <v>0</v>
      </c>
      <c r="KQ296">
        <v>0</v>
      </c>
      <c r="KR296">
        <v>0</v>
      </c>
      <c r="KS296">
        <v>0</v>
      </c>
      <c r="KT296">
        <v>0</v>
      </c>
      <c r="KU296">
        <v>0</v>
      </c>
      <c r="KV296">
        <v>0</v>
      </c>
      <c r="KW296">
        <v>0</v>
      </c>
      <c r="KX296">
        <v>0</v>
      </c>
      <c r="KY296">
        <v>0</v>
      </c>
      <c r="KZ296">
        <v>0</v>
      </c>
      <c r="LA296">
        <v>0</v>
      </c>
      <c r="LB296">
        <v>0</v>
      </c>
      <c r="LC296">
        <v>0</v>
      </c>
      <c r="LD296">
        <v>0</v>
      </c>
      <c r="LE296">
        <v>0</v>
      </c>
      <c r="LF296">
        <v>0</v>
      </c>
      <c r="LG296">
        <v>0</v>
      </c>
      <c r="LH296">
        <v>0</v>
      </c>
      <c r="LI296">
        <v>1</v>
      </c>
      <c r="LJ296">
        <v>1</v>
      </c>
      <c r="LK296">
        <v>0</v>
      </c>
      <c r="LL296">
        <v>0</v>
      </c>
      <c r="LM296">
        <v>1</v>
      </c>
      <c r="LN296">
        <v>0.95</v>
      </c>
      <c r="LO296">
        <v>0</v>
      </c>
      <c r="LP296">
        <v>1</v>
      </c>
      <c r="LQ296">
        <v>0.78</v>
      </c>
      <c r="LR296">
        <v>0</v>
      </c>
      <c r="LS296">
        <v>3.169999999999995E-2</v>
      </c>
      <c r="LT296">
        <v>0</v>
      </c>
    </row>
    <row r="297" spans="1:332" ht="15" customHeight="1">
      <c r="A297" t="str">
        <v>CDM AMS II G</v>
      </c>
      <c r="B297" t="str">
        <v>AMS-II.G. Version 6</v>
      </c>
      <c r="C297">
        <v>10477</v>
      </c>
      <c r="D297" t="str">
        <v>PoA 10477-CPA4</v>
      </c>
      <c r="E297" t="str">
        <v>MR2: 01/09/2019 to 31/05/2020</v>
      </c>
      <c r="F297" t="str">
        <v>domestic TK90 Batch 3</v>
      </c>
      <c r="G297">
        <v>7034</v>
      </c>
      <c r="H297" t="str">
        <v>firewood</v>
      </c>
      <c r="I297">
        <v>7034</v>
      </c>
      <c r="J297">
        <v>4.2502537797766259E-3</v>
      </c>
      <c r="K297">
        <v>0</v>
      </c>
      <c r="L297" t="str">
        <v>cdm_imp_firewood</v>
      </c>
      <c r="M297">
        <v>1</v>
      </c>
      <c r="N297" t="str">
        <v>Asia</v>
      </c>
      <c r="O297" t="str">
        <v>Viet Nam</v>
      </c>
      <c r="P297" t="str">
        <v>Phu Tho
Province</v>
      </c>
      <c r="Q297">
        <v>3.4</v>
      </c>
      <c r="R297">
        <v>0.83530000000000004</v>
      </c>
      <c r="S297">
        <v>0</v>
      </c>
      <c r="T297">
        <v>0.17699999999999999</v>
      </c>
      <c r="U297">
        <v>6040</v>
      </c>
      <c r="V297">
        <v>0</v>
      </c>
      <c r="W297">
        <v>274.00000017999997</v>
      </c>
      <c r="X297">
        <v>0</v>
      </c>
      <c r="Y297">
        <v>1654960.0010871999</v>
      </c>
      <c r="Z297">
        <v>1</v>
      </c>
      <c r="AA297">
        <v>0</v>
      </c>
      <c r="AB297">
        <v>0</v>
      </c>
      <c r="AC297">
        <v>0</v>
      </c>
      <c r="AD297">
        <v>0</v>
      </c>
      <c r="AE297">
        <v>0</v>
      </c>
      <c r="AF297">
        <v>0</v>
      </c>
      <c r="AG297">
        <v>0</v>
      </c>
      <c r="AH297">
        <v>0</v>
      </c>
      <c r="AI297">
        <v>0</v>
      </c>
      <c r="AJ297">
        <v>0</v>
      </c>
      <c r="AK297">
        <v>0</v>
      </c>
      <c r="AL297">
        <v>0</v>
      </c>
      <c r="AM297">
        <v>0</v>
      </c>
      <c r="AN297">
        <v>6.5205479452054798</v>
      </c>
      <c r="AO297">
        <v>0</v>
      </c>
      <c r="AP297">
        <v>0</v>
      </c>
      <c r="AQ297">
        <v>0</v>
      </c>
      <c r="AR297">
        <v>0</v>
      </c>
      <c r="AS297">
        <v>0</v>
      </c>
      <c r="AT297">
        <v>0</v>
      </c>
      <c r="AU297">
        <v>0</v>
      </c>
      <c r="AV297">
        <v>0</v>
      </c>
      <c r="AW297">
        <v>0</v>
      </c>
      <c r="AX297">
        <v>0</v>
      </c>
      <c r="AY297">
        <v>0</v>
      </c>
      <c r="AZ297">
        <v>0</v>
      </c>
      <c r="BA297">
        <v>0</v>
      </c>
      <c r="BB297">
        <v>0</v>
      </c>
      <c r="BC297">
        <v>0</v>
      </c>
      <c r="BD297">
        <v>0.1</v>
      </c>
      <c r="BE297">
        <v>0</v>
      </c>
      <c r="BF297">
        <v>0</v>
      </c>
      <c r="BG297">
        <v>0</v>
      </c>
      <c r="BH297">
        <v>0</v>
      </c>
      <c r="BI297">
        <v>0</v>
      </c>
      <c r="BJ297">
        <v>0</v>
      </c>
      <c r="BK297">
        <v>0</v>
      </c>
      <c r="BL297">
        <v>0</v>
      </c>
      <c r="BM297">
        <v>0</v>
      </c>
      <c r="BN297">
        <v>0</v>
      </c>
      <c r="BO297">
        <v>0</v>
      </c>
      <c r="BP297">
        <v>0</v>
      </c>
      <c r="BQ297">
        <v>0</v>
      </c>
      <c r="BR297">
        <v>1.5599999999999999E-2</v>
      </c>
      <c r="BS297">
        <v>0</v>
      </c>
      <c r="BT297">
        <v>0</v>
      </c>
      <c r="BU297">
        <v>0</v>
      </c>
      <c r="BV297">
        <v>0</v>
      </c>
      <c r="BW297">
        <v>0</v>
      </c>
      <c r="BX297">
        <v>85.7</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1</v>
      </c>
      <c r="FS297">
        <v>0</v>
      </c>
      <c r="FT297">
        <v>0</v>
      </c>
      <c r="FU297">
        <v>0</v>
      </c>
      <c r="FV297">
        <v>0</v>
      </c>
      <c r="FW297">
        <v>0</v>
      </c>
      <c r="FX297">
        <v>0</v>
      </c>
      <c r="FY297">
        <v>2.3823704586063137</v>
      </c>
      <c r="FZ297">
        <v>0</v>
      </c>
      <c r="GA297">
        <v>0</v>
      </c>
      <c r="GB297">
        <v>0</v>
      </c>
      <c r="GC297">
        <v>0</v>
      </c>
      <c r="GD297">
        <v>0</v>
      </c>
      <c r="GE297">
        <v>0</v>
      </c>
      <c r="GF297">
        <v>0</v>
      </c>
      <c r="GG297">
        <v>0</v>
      </c>
      <c r="GH297">
        <v>0</v>
      </c>
      <c r="GI297">
        <v>0</v>
      </c>
      <c r="GJ297">
        <v>0</v>
      </c>
      <c r="GK297">
        <v>0</v>
      </c>
      <c r="GL297">
        <v>0</v>
      </c>
      <c r="GM297">
        <v>0</v>
      </c>
      <c r="GN297">
        <v>0</v>
      </c>
      <c r="GO297">
        <v>0</v>
      </c>
      <c r="GP297">
        <v>0</v>
      </c>
      <c r="GQ297">
        <v>0</v>
      </c>
      <c r="GR297">
        <v>0</v>
      </c>
      <c r="GS297">
        <v>0</v>
      </c>
      <c r="GT297">
        <v>0</v>
      </c>
      <c r="GU297">
        <v>0.2737</v>
      </c>
      <c r="GV297">
        <v>0</v>
      </c>
      <c r="GW297">
        <v>0</v>
      </c>
      <c r="GX297">
        <v>0</v>
      </c>
      <c r="GY297">
        <v>0</v>
      </c>
      <c r="GZ297">
        <v>0</v>
      </c>
      <c r="HA297">
        <v>0</v>
      </c>
      <c r="HB297">
        <v>0</v>
      </c>
      <c r="HC297">
        <v>0</v>
      </c>
      <c r="HD297">
        <v>0</v>
      </c>
      <c r="HE297">
        <v>0</v>
      </c>
      <c r="HF297">
        <v>0</v>
      </c>
      <c r="HG297">
        <v>0</v>
      </c>
      <c r="HH297">
        <v>0</v>
      </c>
      <c r="HI297">
        <v>1.5599999999999999E-2</v>
      </c>
      <c r="HJ297">
        <v>0</v>
      </c>
      <c r="HK297">
        <v>0</v>
      </c>
      <c r="HL297">
        <v>0</v>
      </c>
      <c r="HM297">
        <v>0</v>
      </c>
      <c r="HN297">
        <v>0</v>
      </c>
      <c r="HO297">
        <v>85.7</v>
      </c>
      <c r="HP297">
        <v>0</v>
      </c>
      <c r="HQ297">
        <v>0</v>
      </c>
      <c r="HR297">
        <v>0</v>
      </c>
      <c r="HS297">
        <v>0</v>
      </c>
      <c r="HT297">
        <v>0</v>
      </c>
      <c r="HU297">
        <v>0</v>
      </c>
      <c r="HV297">
        <v>0</v>
      </c>
      <c r="HW297">
        <v>0</v>
      </c>
      <c r="HX297">
        <v>0</v>
      </c>
      <c r="HY297">
        <v>0</v>
      </c>
      <c r="HZ297">
        <v>0</v>
      </c>
      <c r="IA297">
        <v>0</v>
      </c>
      <c r="IB297">
        <v>0</v>
      </c>
      <c r="IC297">
        <v>0</v>
      </c>
      <c r="ID297">
        <v>0</v>
      </c>
      <c r="IE297">
        <v>0</v>
      </c>
      <c r="IF297">
        <v>0</v>
      </c>
      <c r="IG297">
        <v>0</v>
      </c>
      <c r="IH297">
        <v>0</v>
      </c>
      <c r="II297">
        <v>0</v>
      </c>
      <c r="IJ297">
        <v>0</v>
      </c>
      <c r="IK297">
        <v>0</v>
      </c>
      <c r="IL297">
        <v>0</v>
      </c>
      <c r="IM297">
        <v>0</v>
      </c>
      <c r="IN297">
        <v>0</v>
      </c>
      <c r="IO297">
        <v>0</v>
      </c>
      <c r="IP297">
        <v>0</v>
      </c>
      <c r="IQ297">
        <v>0</v>
      </c>
      <c r="IR297">
        <v>0</v>
      </c>
      <c r="IS297">
        <v>0</v>
      </c>
      <c r="IT297">
        <v>0</v>
      </c>
      <c r="IU297">
        <v>0</v>
      </c>
      <c r="IV297">
        <v>0</v>
      </c>
      <c r="IW297">
        <v>0</v>
      </c>
      <c r="IX297">
        <v>0</v>
      </c>
      <c r="IY297">
        <v>0</v>
      </c>
      <c r="IZ297">
        <v>0</v>
      </c>
      <c r="JA297">
        <v>0</v>
      </c>
      <c r="JB297">
        <v>0</v>
      </c>
      <c r="JC297">
        <v>0</v>
      </c>
      <c r="JD297">
        <v>0</v>
      </c>
      <c r="JE297">
        <v>0</v>
      </c>
      <c r="JF297">
        <v>0</v>
      </c>
      <c r="JG297">
        <v>0</v>
      </c>
      <c r="JH297">
        <v>0</v>
      </c>
      <c r="JI297">
        <v>0</v>
      </c>
      <c r="JJ297">
        <v>0</v>
      </c>
      <c r="JK297">
        <v>0</v>
      </c>
      <c r="JL297">
        <v>0</v>
      </c>
      <c r="JM297">
        <v>0</v>
      </c>
      <c r="JN297">
        <v>0</v>
      </c>
      <c r="JO297">
        <v>0</v>
      </c>
      <c r="JP297">
        <v>0</v>
      </c>
      <c r="JQ297">
        <v>0</v>
      </c>
      <c r="JR297">
        <v>0</v>
      </c>
      <c r="JS297">
        <v>0</v>
      </c>
      <c r="JT297">
        <v>0</v>
      </c>
      <c r="JU297">
        <v>0</v>
      </c>
      <c r="JV297">
        <v>0</v>
      </c>
      <c r="JW297">
        <v>0</v>
      </c>
      <c r="JX297">
        <v>0</v>
      </c>
      <c r="JY297">
        <v>0</v>
      </c>
      <c r="JZ297">
        <v>0</v>
      </c>
      <c r="KA297">
        <v>0</v>
      </c>
      <c r="KB297">
        <v>0</v>
      </c>
      <c r="KC297">
        <v>0</v>
      </c>
      <c r="KD297">
        <v>0</v>
      </c>
      <c r="KE297">
        <v>0</v>
      </c>
      <c r="KF297">
        <v>0</v>
      </c>
      <c r="KG297">
        <v>0</v>
      </c>
      <c r="KH297">
        <v>0</v>
      </c>
      <c r="KI297">
        <v>0</v>
      </c>
      <c r="KJ297">
        <v>0</v>
      </c>
      <c r="KK297">
        <v>0</v>
      </c>
      <c r="KL297">
        <v>0</v>
      </c>
      <c r="KM297">
        <v>0</v>
      </c>
      <c r="KN297">
        <v>0</v>
      </c>
      <c r="KO297">
        <v>0</v>
      </c>
      <c r="KP297">
        <v>0</v>
      </c>
      <c r="KQ297">
        <v>0</v>
      </c>
      <c r="KR297">
        <v>0</v>
      </c>
      <c r="KS297">
        <v>0</v>
      </c>
      <c r="KT297">
        <v>0</v>
      </c>
      <c r="KU297">
        <v>0</v>
      </c>
      <c r="KV297">
        <v>0</v>
      </c>
      <c r="KW297">
        <v>0</v>
      </c>
      <c r="KX297">
        <v>0</v>
      </c>
      <c r="KY297">
        <v>0</v>
      </c>
      <c r="KZ297">
        <v>0</v>
      </c>
      <c r="LA297">
        <v>0</v>
      </c>
      <c r="LB297">
        <v>0</v>
      </c>
      <c r="LC297">
        <v>0</v>
      </c>
      <c r="LD297">
        <v>0</v>
      </c>
      <c r="LE297">
        <v>0</v>
      </c>
      <c r="LF297">
        <v>0</v>
      </c>
      <c r="LG297">
        <v>0</v>
      </c>
      <c r="LH297">
        <v>0</v>
      </c>
      <c r="LI297">
        <v>1</v>
      </c>
      <c r="LJ297">
        <v>1</v>
      </c>
      <c r="LK297">
        <v>0</v>
      </c>
      <c r="LL297">
        <v>0</v>
      </c>
      <c r="LM297">
        <v>1</v>
      </c>
      <c r="LN297">
        <v>0.95</v>
      </c>
      <c r="LO297">
        <v>0</v>
      </c>
      <c r="LP297">
        <v>1</v>
      </c>
      <c r="LQ297">
        <v>0.78</v>
      </c>
      <c r="LR297">
        <v>0</v>
      </c>
      <c r="LS297">
        <v>3.169999999999995E-2</v>
      </c>
      <c r="LT297">
        <v>0</v>
      </c>
    </row>
    <row r="298" spans="1:332" ht="15" customHeight="1">
      <c r="A298" t="str">
        <v>CDM AMS II G</v>
      </c>
      <c r="B298" t="str">
        <v>AMS-II.G. Version 6</v>
      </c>
      <c r="C298">
        <v>10477</v>
      </c>
      <c r="D298" t="str">
        <v>PoA 10477-CPA4</v>
      </c>
      <c r="E298" t="str">
        <v>MR2: 01/09/2019 to 31/05/2020</v>
      </c>
      <c r="F298" t="str">
        <v>domestic TK90 Batch 4</v>
      </c>
      <c r="G298">
        <v>7964</v>
      </c>
      <c r="H298" t="str">
        <v>firewood</v>
      </c>
      <c r="I298">
        <v>7964</v>
      </c>
      <c r="J298">
        <v>4.2507539178858423E-3</v>
      </c>
      <c r="K298">
        <v>0</v>
      </c>
      <c r="L298" t="str">
        <v>cdm_imp_firewood</v>
      </c>
      <c r="M298">
        <v>1</v>
      </c>
      <c r="N298" t="str">
        <v>Asia</v>
      </c>
      <c r="O298" t="str">
        <v>Viet Nam</v>
      </c>
      <c r="P298" t="str">
        <v>Phu Tho
Province</v>
      </c>
      <c r="Q298">
        <v>3.4</v>
      </c>
      <c r="R298">
        <v>0.83530000000000004</v>
      </c>
      <c r="S298">
        <v>0</v>
      </c>
      <c r="T298">
        <v>0.17699999999999999</v>
      </c>
      <c r="U298">
        <v>7070</v>
      </c>
      <c r="V298">
        <v>0</v>
      </c>
      <c r="W298">
        <v>264.99999990499998</v>
      </c>
      <c r="X298">
        <v>0</v>
      </c>
      <c r="Y298">
        <v>1873549.9993283499</v>
      </c>
      <c r="Z298">
        <v>1</v>
      </c>
      <c r="AA298">
        <v>0</v>
      </c>
      <c r="AB298">
        <v>0</v>
      </c>
      <c r="AC298">
        <v>0</v>
      </c>
      <c r="AD298">
        <v>0</v>
      </c>
      <c r="AE298">
        <v>0</v>
      </c>
      <c r="AF298">
        <v>0</v>
      </c>
      <c r="AG298">
        <v>0</v>
      </c>
      <c r="AH298">
        <v>0</v>
      </c>
      <c r="AI298">
        <v>0</v>
      </c>
      <c r="AJ298">
        <v>0</v>
      </c>
      <c r="AK298">
        <v>0</v>
      </c>
      <c r="AL298">
        <v>0</v>
      </c>
      <c r="AM298">
        <v>0</v>
      </c>
      <c r="AN298">
        <v>6.5205479452054798</v>
      </c>
      <c r="AO298">
        <v>0</v>
      </c>
      <c r="AP298">
        <v>0</v>
      </c>
      <c r="AQ298">
        <v>0</v>
      </c>
      <c r="AR298">
        <v>0</v>
      </c>
      <c r="AS298">
        <v>0</v>
      </c>
      <c r="AT298">
        <v>0</v>
      </c>
      <c r="AU298">
        <v>0</v>
      </c>
      <c r="AV298">
        <v>0</v>
      </c>
      <c r="AW298">
        <v>0</v>
      </c>
      <c r="AX298">
        <v>0</v>
      </c>
      <c r="AY298">
        <v>0</v>
      </c>
      <c r="AZ298">
        <v>0</v>
      </c>
      <c r="BA298">
        <v>0</v>
      </c>
      <c r="BB298">
        <v>0</v>
      </c>
      <c r="BC298">
        <v>0</v>
      </c>
      <c r="BD298">
        <v>0.1</v>
      </c>
      <c r="BE298">
        <v>0</v>
      </c>
      <c r="BF298">
        <v>0</v>
      </c>
      <c r="BG298">
        <v>0</v>
      </c>
      <c r="BH298">
        <v>0</v>
      </c>
      <c r="BI298">
        <v>0</v>
      </c>
      <c r="BJ298">
        <v>0</v>
      </c>
      <c r="BK298">
        <v>0</v>
      </c>
      <c r="BL298">
        <v>0</v>
      </c>
      <c r="BM298">
        <v>0</v>
      </c>
      <c r="BN298">
        <v>0</v>
      </c>
      <c r="BO298">
        <v>0</v>
      </c>
      <c r="BP298">
        <v>0</v>
      </c>
      <c r="BQ298">
        <v>0</v>
      </c>
      <c r="BR298">
        <v>1.5599999999999999E-2</v>
      </c>
      <c r="BS298">
        <v>0</v>
      </c>
      <c r="BT298">
        <v>0</v>
      </c>
      <c r="BU298">
        <v>0</v>
      </c>
      <c r="BV298">
        <v>0</v>
      </c>
      <c r="BW298">
        <v>0</v>
      </c>
      <c r="BX298">
        <v>85.7</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1</v>
      </c>
      <c r="FS298">
        <v>0</v>
      </c>
      <c r="FT298">
        <v>0</v>
      </c>
      <c r="FU298">
        <v>0</v>
      </c>
      <c r="FV298">
        <v>0</v>
      </c>
      <c r="FW298">
        <v>0</v>
      </c>
      <c r="FX298">
        <v>0</v>
      </c>
      <c r="FY298">
        <v>2.3823704586063137</v>
      </c>
      <c r="FZ298">
        <v>0</v>
      </c>
      <c r="GA298">
        <v>0</v>
      </c>
      <c r="GB298">
        <v>0</v>
      </c>
      <c r="GC298">
        <v>0</v>
      </c>
      <c r="GD298">
        <v>0</v>
      </c>
      <c r="GE298">
        <v>0</v>
      </c>
      <c r="GF298">
        <v>0</v>
      </c>
      <c r="GG298">
        <v>0</v>
      </c>
      <c r="GH298">
        <v>0</v>
      </c>
      <c r="GI298">
        <v>0</v>
      </c>
      <c r="GJ298">
        <v>0</v>
      </c>
      <c r="GK298">
        <v>0</v>
      </c>
      <c r="GL298">
        <v>0</v>
      </c>
      <c r="GM298">
        <v>0</v>
      </c>
      <c r="GN298">
        <v>0</v>
      </c>
      <c r="GO298">
        <v>0</v>
      </c>
      <c r="GP298">
        <v>0</v>
      </c>
      <c r="GQ298">
        <v>0</v>
      </c>
      <c r="GR298">
        <v>0</v>
      </c>
      <c r="GS298">
        <v>0</v>
      </c>
      <c r="GT298">
        <v>0</v>
      </c>
      <c r="GU298">
        <v>0.2737</v>
      </c>
      <c r="GV298">
        <v>0</v>
      </c>
      <c r="GW298">
        <v>0</v>
      </c>
      <c r="GX298">
        <v>0</v>
      </c>
      <c r="GY298">
        <v>0</v>
      </c>
      <c r="GZ298">
        <v>0</v>
      </c>
      <c r="HA298">
        <v>0</v>
      </c>
      <c r="HB298">
        <v>0</v>
      </c>
      <c r="HC298">
        <v>0</v>
      </c>
      <c r="HD298">
        <v>0</v>
      </c>
      <c r="HE298">
        <v>0</v>
      </c>
      <c r="HF298">
        <v>0</v>
      </c>
      <c r="HG298">
        <v>0</v>
      </c>
      <c r="HH298">
        <v>0</v>
      </c>
      <c r="HI298">
        <v>1.5599999999999999E-2</v>
      </c>
      <c r="HJ298">
        <v>0</v>
      </c>
      <c r="HK298">
        <v>0</v>
      </c>
      <c r="HL298">
        <v>0</v>
      </c>
      <c r="HM298">
        <v>0</v>
      </c>
      <c r="HN298">
        <v>0</v>
      </c>
      <c r="HO298">
        <v>85.7</v>
      </c>
      <c r="HP298">
        <v>0</v>
      </c>
      <c r="HQ298">
        <v>0</v>
      </c>
      <c r="HR298">
        <v>0</v>
      </c>
      <c r="HS298">
        <v>0</v>
      </c>
      <c r="HT298">
        <v>0</v>
      </c>
      <c r="HU298">
        <v>0</v>
      </c>
      <c r="HV298">
        <v>0</v>
      </c>
      <c r="HW298">
        <v>0</v>
      </c>
      <c r="HX298">
        <v>0</v>
      </c>
      <c r="HY298">
        <v>0</v>
      </c>
      <c r="HZ298">
        <v>0</v>
      </c>
      <c r="IA298">
        <v>0</v>
      </c>
      <c r="IB298">
        <v>0</v>
      </c>
      <c r="IC298">
        <v>0</v>
      </c>
      <c r="ID298">
        <v>0</v>
      </c>
      <c r="IE298">
        <v>0</v>
      </c>
      <c r="IF298">
        <v>0</v>
      </c>
      <c r="IG298">
        <v>0</v>
      </c>
      <c r="IH298">
        <v>0</v>
      </c>
      <c r="II298">
        <v>0</v>
      </c>
      <c r="IJ298">
        <v>0</v>
      </c>
      <c r="IK298">
        <v>0</v>
      </c>
      <c r="IL298">
        <v>0</v>
      </c>
      <c r="IM298">
        <v>0</v>
      </c>
      <c r="IN298">
        <v>0</v>
      </c>
      <c r="IO298">
        <v>0</v>
      </c>
      <c r="IP298">
        <v>0</v>
      </c>
      <c r="IQ298">
        <v>0</v>
      </c>
      <c r="IR298">
        <v>0</v>
      </c>
      <c r="IS298">
        <v>0</v>
      </c>
      <c r="IT298">
        <v>0</v>
      </c>
      <c r="IU298">
        <v>0</v>
      </c>
      <c r="IV298">
        <v>0</v>
      </c>
      <c r="IW298">
        <v>0</v>
      </c>
      <c r="IX298">
        <v>0</v>
      </c>
      <c r="IY298">
        <v>0</v>
      </c>
      <c r="IZ298">
        <v>0</v>
      </c>
      <c r="JA298">
        <v>0</v>
      </c>
      <c r="JB298">
        <v>0</v>
      </c>
      <c r="JC298">
        <v>0</v>
      </c>
      <c r="JD298">
        <v>0</v>
      </c>
      <c r="JE298">
        <v>0</v>
      </c>
      <c r="JF298">
        <v>0</v>
      </c>
      <c r="JG298">
        <v>0</v>
      </c>
      <c r="JH298">
        <v>0</v>
      </c>
      <c r="JI298">
        <v>0</v>
      </c>
      <c r="JJ298">
        <v>0</v>
      </c>
      <c r="JK298">
        <v>0</v>
      </c>
      <c r="JL298">
        <v>0</v>
      </c>
      <c r="JM298">
        <v>0</v>
      </c>
      <c r="JN298">
        <v>0</v>
      </c>
      <c r="JO298">
        <v>0</v>
      </c>
      <c r="JP298">
        <v>0</v>
      </c>
      <c r="JQ298">
        <v>0</v>
      </c>
      <c r="JR298">
        <v>0</v>
      </c>
      <c r="JS298">
        <v>0</v>
      </c>
      <c r="JT298">
        <v>0</v>
      </c>
      <c r="JU298">
        <v>0</v>
      </c>
      <c r="JV298">
        <v>0</v>
      </c>
      <c r="JW298">
        <v>0</v>
      </c>
      <c r="JX298">
        <v>0</v>
      </c>
      <c r="JY298">
        <v>0</v>
      </c>
      <c r="JZ298">
        <v>0</v>
      </c>
      <c r="KA298">
        <v>0</v>
      </c>
      <c r="KB298">
        <v>0</v>
      </c>
      <c r="KC298">
        <v>0</v>
      </c>
      <c r="KD298">
        <v>0</v>
      </c>
      <c r="KE298">
        <v>0</v>
      </c>
      <c r="KF298">
        <v>0</v>
      </c>
      <c r="KG298">
        <v>0</v>
      </c>
      <c r="KH298">
        <v>0</v>
      </c>
      <c r="KI298">
        <v>0</v>
      </c>
      <c r="KJ298">
        <v>0</v>
      </c>
      <c r="KK298">
        <v>0</v>
      </c>
      <c r="KL298">
        <v>0</v>
      </c>
      <c r="KM298">
        <v>0</v>
      </c>
      <c r="KN298">
        <v>0</v>
      </c>
      <c r="KO298">
        <v>0</v>
      </c>
      <c r="KP298">
        <v>0</v>
      </c>
      <c r="KQ298">
        <v>0</v>
      </c>
      <c r="KR298">
        <v>0</v>
      </c>
      <c r="KS298">
        <v>0</v>
      </c>
      <c r="KT298">
        <v>0</v>
      </c>
      <c r="KU298">
        <v>0</v>
      </c>
      <c r="KV298">
        <v>0</v>
      </c>
      <c r="KW298">
        <v>0</v>
      </c>
      <c r="KX298">
        <v>0</v>
      </c>
      <c r="KY298">
        <v>0</v>
      </c>
      <c r="KZ298">
        <v>0</v>
      </c>
      <c r="LA298">
        <v>0</v>
      </c>
      <c r="LB298">
        <v>0</v>
      </c>
      <c r="LC298">
        <v>0</v>
      </c>
      <c r="LD298">
        <v>0</v>
      </c>
      <c r="LE298">
        <v>0</v>
      </c>
      <c r="LF298">
        <v>0</v>
      </c>
      <c r="LG298">
        <v>0</v>
      </c>
      <c r="LH298">
        <v>0</v>
      </c>
      <c r="LI298">
        <v>1</v>
      </c>
      <c r="LJ298">
        <v>1</v>
      </c>
      <c r="LK298">
        <v>0</v>
      </c>
      <c r="LL298">
        <v>0</v>
      </c>
      <c r="LM298">
        <v>1</v>
      </c>
      <c r="LN298">
        <v>0.95</v>
      </c>
      <c r="LO298">
        <v>0</v>
      </c>
      <c r="LP298">
        <v>1</v>
      </c>
      <c r="LQ298">
        <v>0.78</v>
      </c>
      <c r="LR298">
        <v>0</v>
      </c>
      <c r="LS298">
        <v>3.169999999999995E-2</v>
      </c>
      <c r="LT298">
        <v>0</v>
      </c>
    </row>
    <row r="299" spans="1:332" ht="15" customHeight="1">
      <c r="A299" t="str">
        <v>CDM AMS II G</v>
      </c>
      <c r="B299" t="str">
        <v>AMS-II.G. Version 6</v>
      </c>
      <c r="C299">
        <v>10477</v>
      </c>
      <c r="D299" t="str">
        <v>PoA 10477-CPA5</v>
      </c>
      <c r="E299" t="str">
        <v>MR2: 01/09/2019 to 31/05/2020</v>
      </c>
      <c r="F299" t="str">
        <v>domestic 4G Batch 1</v>
      </c>
      <c r="G299">
        <v>11678</v>
      </c>
      <c r="H299" t="str">
        <v>firewood</v>
      </c>
      <c r="I299">
        <v>11678</v>
      </c>
      <c r="J299">
        <v>4.2514152546838458E-3</v>
      </c>
      <c r="K299">
        <v>0</v>
      </c>
      <c r="L299" t="str">
        <v>cdm_imp_firewood</v>
      </c>
      <c r="M299">
        <v>1</v>
      </c>
      <c r="N299" t="str">
        <v>Asia</v>
      </c>
      <c r="O299" t="str">
        <v>Viet Nam</v>
      </c>
      <c r="P299" t="str">
        <v xml:space="preserve">Thai Nguyen
Province
</v>
      </c>
      <c r="Q299">
        <v>3.4</v>
      </c>
      <c r="R299">
        <v>0.82889999999999997</v>
      </c>
      <c r="S299">
        <v>0</v>
      </c>
      <c r="T299">
        <v>0.14499999999999999</v>
      </c>
      <c r="U299">
        <v>10025</v>
      </c>
      <c r="V299">
        <v>0</v>
      </c>
      <c r="W299">
        <v>274.00000017999997</v>
      </c>
      <c r="X299">
        <v>0</v>
      </c>
      <c r="Y299">
        <v>2746850.0018044999</v>
      </c>
      <c r="Z299">
        <v>1</v>
      </c>
      <c r="AA299">
        <v>0</v>
      </c>
      <c r="AB299">
        <v>0</v>
      </c>
      <c r="AC299">
        <v>0</v>
      </c>
      <c r="AD299">
        <v>0</v>
      </c>
      <c r="AE299">
        <v>0</v>
      </c>
      <c r="AF299">
        <v>0</v>
      </c>
      <c r="AG299">
        <v>0</v>
      </c>
      <c r="AH299">
        <v>0</v>
      </c>
      <c r="AI299">
        <v>0</v>
      </c>
      <c r="AJ299">
        <v>0</v>
      </c>
      <c r="AK299">
        <v>0</v>
      </c>
      <c r="AL299">
        <v>0</v>
      </c>
      <c r="AM299">
        <v>0</v>
      </c>
      <c r="AN299">
        <v>6.3643835616438356</v>
      </c>
      <c r="AO299">
        <v>0</v>
      </c>
      <c r="AP299">
        <v>0</v>
      </c>
      <c r="AQ299">
        <v>0</v>
      </c>
      <c r="AR299">
        <v>0</v>
      </c>
      <c r="AS299">
        <v>0</v>
      </c>
      <c r="AT299">
        <v>0</v>
      </c>
      <c r="AU299">
        <v>0</v>
      </c>
      <c r="AV299">
        <v>0</v>
      </c>
      <c r="AW299">
        <v>0</v>
      </c>
      <c r="AX299">
        <v>0</v>
      </c>
      <c r="AY299">
        <v>0</v>
      </c>
      <c r="AZ299">
        <v>0</v>
      </c>
      <c r="BA299">
        <v>0</v>
      </c>
      <c r="BB299">
        <v>0</v>
      </c>
      <c r="BC299">
        <v>0</v>
      </c>
      <c r="BD299">
        <v>0.1</v>
      </c>
      <c r="BE299">
        <v>0</v>
      </c>
      <c r="BF299">
        <v>0</v>
      </c>
      <c r="BG299">
        <v>0</v>
      </c>
      <c r="BH299">
        <v>0</v>
      </c>
      <c r="BI299">
        <v>0</v>
      </c>
      <c r="BJ299">
        <v>0</v>
      </c>
      <c r="BK299">
        <v>0</v>
      </c>
      <c r="BL299">
        <v>0</v>
      </c>
      <c r="BM299">
        <v>0</v>
      </c>
      <c r="BN299">
        <v>0</v>
      </c>
      <c r="BO299">
        <v>0</v>
      </c>
      <c r="BP299">
        <v>0</v>
      </c>
      <c r="BQ299">
        <v>0</v>
      </c>
      <c r="BR299">
        <v>1.5599999999999999E-2</v>
      </c>
      <c r="BS299">
        <v>0</v>
      </c>
      <c r="BT299">
        <v>0</v>
      </c>
      <c r="BU299">
        <v>0</v>
      </c>
      <c r="BV299">
        <v>0</v>
      </c>
      <c r="BW299">
        <v>0</v>
      </c>
      <c r="BX299">
        <v>85.7</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1</v>
      </c>
      <c r="FS299">
        <v>0</v>
      </c>
      <c r="FT299">
        <v>0</v>
      </c>
      <c r="FU299">
        <v>0</v>
      </c>
      <c r="FV299">
        <v>0</v>
      </c>
      <c r="FW299">
        <v>0</v>
      </c>
      <c r="FX299">
        <v>0</v>
      </c>
      <c r="FY299">
        <v>2.1931025367483921</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c r="GS299">
        <v>0</v>
      </c>
      <c r="GT299">
        <v>0</v>
      </c>
      <c r="GU299">
        <v>0.29020000000000001</v>
      </c>
      <c r="GV299">
        <v>0</v>
      </c>
      <c r="GW299">
        <v>0</v>
      </c>
      <c r="GX299">
        <v>0</v>
      </c>
      <c r="GY299">
        <v>0</v>
      </c>
      <c r="GZ299">
        <v>0</v>
      </c>
      <c r="HA299">
        <v>0</v>
      </c>
      <c r="HB299">
        <v>0</v>
      </c>
      <c r="HC299">
        <v>0</v>
      </c>
      <c r="HD299">
        <v>0</v>
      </c>
      <c r="HE299">
        <v>0</v>
      </c>
      <c r="HF299">
        <v>0</v>
      </c>
      <c r="HG299">
        <v>0</v>
      </c>
      <c r="HH299">
        <v>0</v>
      </c>
      <c r="HI299">
        <v>1.5599999999999999E-2</v>
      </c>
      <c r="HJ299">
        <v>0</v>
      </c>
      <c r="HK299">
        <v>0</v>
      </c>
      <c r="HL299">
        <v>0</v>
      </c>
      <c r="HM299">
        <v>0</v>
      </c>
      <c r="HN299">
        <v>0</v>
      </c>
      <c r="HO299">
        <v>85.7</v>
      </c>
      <c r="HP299">
        <v>0</v>
      </c>
      <c r="HQ299">
        <v>0</v>
      </c>
      <c r="HR299">
        <v>0</v>
      </c>
      <c r="HS299">
        <v>0</v>
      </c>
      <c r="HT299">
        <v>0</v>
      </c>
      <c r="HU299">
        <v>0</v>
      </c>
      <c r="HV299">
        <v>0</v>
      </c>
      <c r="HW299">
        <v>0</v>
      </c>
      <c r="HX299">
        <v>0</v>
      </c>
      <c r="HY299">
        <v>0</v>
      </c>
      <c r="HZ299">
        <v>0</v>
      </c>
      <c r="IA299">
        <v>0</v>
      </c>
      <c r="IB299">
        <v>0</v>
      </c>
      <c r="IC299">
        <v>0</v>
      </c>
      <c r="ID299">
        <v>0</v>
      </c>
      <c r="IE299">
        <v>0</v>
      </c>
      <c r="IF299">
        <v>0</v>
      </c>
      <c r="IG299">
        <v>0</v>
      </c>
      <c r="IH299">
        <v>0</v>
      </c>
      <c r="II299">
        <v>0</v>
      </c>
      <c r="IJ299">
        <v>0</v>
      </c>
      <c r="IK299">
        <v>0</v>
      </c>
      <c r="IL299">
        <v>0</v>
      </c>
      <c r="IM299">
        <v>0</v>
      </c>
      <c r="IN299">
        <v>0</v>
      </c>
      <c r="IO299">
        <v>0</v>
      </c>
      <c r="IP299">
        <v>0</v>
      </c>
      <c r="IQ299">
        <v>0</v>
      </c>
      <c r="IR299">
        <v>0</v>
      </c>
      <c r="IS299">
        <v>0</v>
      </c>
      <c r="IT299">
        <v>0</v>
      </c>
      <c r="IU299">
        <v>0</v>
      </c>
      <c r="IV299">
        <v>0</v>
      </c>
      <c r="IW299">
        <v>0</v>
      </c>
      <c r="IX299">
        <v>0</v>
      </c>
      <c r="IY299">
        <v>0</v>
      </c>
      <c r="IZ299">
        <v>0</v>
      </c>
      <c r="JA299">
        <v>0</v>
      </c>
      <c r="JB299">
        <v>0</v>
      </c>
      <c r="JC299">
        <v>0</v>
      </c>
      <c r="JD299">
        <v>0</v>
      </c>
      <c r="JE299">
        <v>0</v>
      </c>
      <c r="JF299">
        <v>0</v>
      </c>
      <c r="JG299">
        <v>0</v>
      </c>
      <c r="JH299">
        <v>0</v>
      </c>
      <c r="JI299">
        <v>0</v>
      </c>
      <c r="JJ299">
        <v>0</v>
      </c>
      <c r="JK299">
        <v>0</v>
      </c>
      <c r="JL299">
        <v>0</v>
      </c>
      <c r="JM299">
        <v>0</v>
      </c>
      <c r="JN299">
        <v>0</v>
      </c>
      <c r="JO299">
        <v>0</v>
      </c>
      <c r="JP299">
        <v>0</v>
      </c>
      <c r="JQ299">
        <v>0</v>
      </c>
      <c r="JR299">
        <v>0</v>
      </c>
      <c r="JS299">
        <v>0</v>
      </c>
      <c r="JT299">
        <v>0</v>
      </c>
      <c r="JU299">
        <v>0</v>
      </c>
      <c r="JV299">
        <v>0</v>
      </c>
      <c r="JW299">
        <v>0</v>
      </c>
      <c r="JX299">
        <v>0</v>
      </c>
      <c r="JY299">
        <v>0</v>
      </c>
      <c r="JZ299">
        <v>0</v>
      </c>
      <c r="KA299">
        <v>0</v>
      </c>
      <c r="KB299">
        <v>0</v>
      </c>
      <c r="KC299">
        <v>0</v>
      </c>
      <c r="KD299">
        <v>0</v>
      </c>
      <c r="KE299">
        <v>0</v>
      </c>
      <c r="KF299">
        <v>0</v>
      </c>
      <c r="KG299">
        <v>0</v>
      </c>
      <c r="KH299">
        <v>0</v>
      </c>
      <c r="KI299">
        <v>0</v>
      </c>
      <c r="KJ299">
        <v>0</v>
      </c>
      <c r="KK299">
        <v>0</v>
      </c>
      <c r="KL299">
        <v>0</v>
      </c>
      <c r="KM299">
        <v>0</v>
      </c>
      <c r="KN299">
        <v>0</v>
      </c>
      <c r="KO299">
        <v>0</v>
      </c>
      <c r="KP299">
        <v>0</v>
      </c>
      <c r="KQ299">
        <v>0</v>
      </c>
      <c r="KR299">
        <v>0</v>
      </c>
      <c r="KS299">
        <v>0</v>
      </c>
      <c r="KT299">
        <v>0</v>
      </c>
      <c r="KU299">
        <v>0</v>
      </c>
      <c r="KV299">
        <v>0</v>
      </c>
      <c r="KW299">
        <v>0</v>
      </c>
      <c r="KX299">
        <v>0</v>
      </c>
      <c r="KY299">
        <v>0</v>
      </c>
      <c r="KZ299">
        <v>0</v>
      </c>
      <c r="LA299">
        <v>0</v>
      </c>
      <c r="LB299">
        <v>0</v>
      </c>
      <c r="LC299">
        <v>0</v>
      </c>
      <c r="LD299">
        <v>0</v>
      </c>
      <c r="LE299">
        <v>0</v>
      </c>
      <c r="LF299">
        <v>0</v>
      </c>
      <c r="LG299">
        <v>0</v>
      </c>
      <c r="LH299">
        <v>0</v>
      </c>
      <c r="LI299">
        <v>1</v>
      </c>
      <c r="LJ299">
        <v>1</v>
      </c>
      <c r="LK299">
        <v>0</v>
      </c>
      <c r="LL299">
        <v>0</v>
      </c>
      <c r="LM299">
        <v>1</v>
      </c>
      <c r="LN299">
        <v>0.95</v>
      </c>
      <c r="LO299">
        <v>0</v>
      </c>
      <c r="LP299">
        <v>1</v>
      </c>
      <c r="LQ299">
        <v>0.78</v>
      </c>
      <c r="LR299">
        <v>0</v>
      </c>
      <c r="LS299">
        <v>3.169999999999995E-2</v>
      </c>
      <c r="LT299">
        <v>0</v>
      </c>
    </row>
    <row r="300" spans="1:332" ht="15" customHeight="1">
      <c r="A300" t="str">
        <v>CDM AMS II G</v>
      </c>
      <c r="B300" t="str">
        <v>AMS-II.G. Version 6</v>
      </c>
      <c r="C300">
        <v>10477</v>
      </c>
      <c r="D300" t="str">
        <v>PoA 10477-CPA5</v>
      </c>
      <c r="E300" t="str">
        <v>MR2: 01/09/2019 to 31/05/2020</v>
      </c>
      <c r="F300" t="str">
        <v>domestic 4G Batch 2</v>
      </c>
      <c r="G300">
        <v>1514</v>
      </c>
      <c r="H300" t="str">
        <v>firewood</v>
      </c>
      <c r="I300">
        <v>1514</v>
      </c>
      <c r="J300">
        <v>4.2504211089427332E-3</v>
      </c>
      <c r="K300">
        <v>0</v>
      </c>
      <c r="L300" t="str">
        <v>cdm_imp_firewood</v>
      </c>
      <c r="M300">
        <v>1</v>
      </c>
      <c r="N300" t="str">
        <v>Asia</v>
      </c>
      <c r="O300" t="str">
        <v>Viet Nam</v>
      </c>
      <c r="P300" t="str">
        <v xml:space="preserve">Thai Nguyen
Province
</v>
      </c>
      <c r="Q300">
        <v>3.4</v>
      </c>
      <c r="R300">
        <v>0.82889999999999997</v>
      </c>
      <c r="S300">
        <v>0</v>
      </c>
      <c r="T300">
        <v>0.14499999999999999</v>
      </c>
      <c r="U300">
        <v>1300</v>
      </c>
      <c r="V300">
        <v>0</v>
      </c>
      <c r="W300">
        <v>274.00000017999997</v>
      </c>
      <c r="X300">
        <v>0</v>
      </c>
      <c r="Y300">
        <v>356200.00023399998</v>
      </c>
      <c r="Z300">
        <v>1</v>
      </c>
      <c r="AA300">
        <v>0</v>
      </c>
      <c r="AB300">
        <v>0</v>
      </c>
      <c r="AC300">
        <v>0</v>
      </c>
      <c r="AD300">
        <v>0</v>
      </c>
      <c r="AE300">
        <v>0</v>
      </c>
      <c r="AF300">
        <v>0</v>
      </c>
      <c r="AG300">
        <v>0</v>
      </c>
      <c r="AH300">
        <v>0</v>
      </c>
      <c r="AI300">
        <v>0</v>
      </c>
      <c r="AJ300">
        <v>0</v>
      </c>
      <c r="AK300">
        <v>0</v>
      </c>
      <c r="AL300">
        <v>0</v>
      </c>
      <c r="AM300">
        <v>0</v>
      </c>
      <c r="AN300">
        <v>6.3643835616438356</v>
      </c>
      <c r="AO300">
        <v>0</v>
      </c>
      <c r="AP300">
        <v>0</v>
      </c>
      <c r="AQ300">
        <v>0</v>
      </c>
      <c r="AR300">
        <v>0</v>
      </c>
      <c r="AS300">
        <v>0</v>
      </c>
      <c r="AT300">
        <v>0</v>
      </c>
      <c r="AU300">
        <v>0</v>
      </c>
      <c r="AV300">
        <v>0</v>
      </c>
      <c r="AW300">
        <v>0</v>
      </c>
      <c r="AX300">
        <v>0</v>
      </c>
      <c r="AY300">
        <v>0</v>
      </c>
      <c r="AZ300">
        <v>0</v>
      </c>
      <c r="BA300">
        <v>0</v>
      </c>
      <c r="BB300">
        <v>0</v>
      </c>
      <c r="BC300">
        <v>0</v>
      </c>
      <c r="BD300">
        <v>0.1</v>
      </c>
      <c r="BE300">
        <v>0</v>
      </c>
      <c r="BF300">
        <v>0</v>
      </c>
      <c r="BG300">
        <v>0</v>
      </c>
      <c r="BH300">
        <v>0</v>
      </c>
      <c r="BI300">
        <v>0</v>
      </c>
      <c r="BJ300">
        <v>0</v>
      </c>
      <c r="BK300">
        <v>0</v>
      </c>
      <c r="BL300">
        <v>0</v>
      </c>
      <c r="BM300">
        <v>0</v>
      </c>
      <c r="BN300">
        <v>0</v>
      </c>
      <c r="BO300">
        <v>0</v>
      </c>
      <c r="BP300">
        <v>0</v>
      </c>
      <c r="BQ300">
        <v>0</v>
      </c>
      <c r="BR300">
        <v>1.5599999999999999E-2</v>
      </c>
      <c r="BS300">
        <v>0</v>
      </c>
      <c r="BT300">
        <v>0</v>
      </c>
      <c r="BU300">
        <v>0</v>
      </c>
      <c r="BV300">
        <v>0</v>
      </c>
      <c r="BW300">
        <v>0</v>
      </c>
      <c r="BX300">
        <v>85.7</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1</v>
      </c>
      <c r="FS300">
        <v>0</v>
      </c>
      <c r="FT300">
        <v>0</v>
      </c>
      <c r="FU300">
        <v>0</v>
      </c>
      <c r="FV300">
        <v>0</v>
      </c>
      <c r="FW300">
        <v>0</v>
      </c>
      <c r="FX300">
        <v>0</v>
      </c>
      <c r="FY300">
        <v>2.1931025367483921</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c r="GS300">
        <v>0</v>
      </c>
      <c r="GT300">
        <v>0</v>
      </c>
      <c r="GU300">
        <v>0.29020000000000001</v>
      </c>
      <c r="GV300">
        <v>0</v>
      </c>
      <c r="GW300">
        <v>0</v>
      </c>
      <c r="GX300">
        <v>0</v>
      </c>
      <c r="GY300">
        <v>0</v>
      </c>
      <c r="GZ300">
        <v>0</v>
      </c>
      <c r="HA300">
        <v>0</v>
      </c>
      <c r="HB300">
        <v>0</v>
      </c>
      <c r="HC300">
        <v>0</v>
      </c>
      <c r="HD300">
        <v>0</v>
      </c>
      <c r="HE300">
        <v>0</v>
      </c>
      <c r="HF300">
        <v>0</v>
      </c>
      <c r="HG300">
        <v>0</v>
      </c>
      <c r="HH300">
        <v>0</v>
      </c>
      <c r="HI300">
        <v>1.5599999999999999E-2</v>
      </c>
      <c r="HJ300">
        <v>0</v>
      </c>
      <c r="HK300">
        <v>0</v>
      </c>
      <c r="HL300">
        <v>0</v>
      </c>
      <c r="HM300">
        <v>0</v>
      </c>
      <c r="HN300">
        <v>0</v>
      </c>
      <c r="HO300">
        <v>85.7</v>
      </c>
      <c r="HP300">
        <v>0</v>
      </c>
      <c r="HQ300">
        <v>0</v>
      </c>
      <c r="HR300">
        <v>0</v>
      </c>
      <c r="HS300">
        <v>0</v>
      </c>
      <c r="HT300">
        <v>0</v>
      </c>
      <c r="HU300">
        <v>0</v>
      </c>
      <c r="HV300">
        <v>0</v>
      </c>
      <c r="HW300">
        <v>0</v>
      </c>
      <c r="HX300">
        <v>0</v>
      </c>
      <c r="HY300">
        <v>0</v>
      </c>
      <c r="HZ300">
        <v>0</v>
      </c>
      <c r="IA300">
        <v>0</v>
      </c>
      <c r="IB300">
        <v>0</v>
      </c>
      <c r="IC300">
        <v>0</v>
      </c>
      <c r="ID300">
        <v>0</v>
      </c>
      <c r="IE300">
        <v>0</v>
      </c>
      <c r="IF300">
        <v>0</v>
      </c>
      <c r="IG300">
        <v>0</v>
      </c>
      <c r="IH300">
        <v>0</v>
      </c>
      <c r="II300">
        <v>0</v>
      </c>
      <c r="IJ300">
        <v>0</v>
      </c>
      <c r="IK300">
        <v>0</v>
      </c>
      <c r="IL300">
        <v>0</v>
      </c>
      <c r="IM300">
        <v>0</v>
      </c>
      <c r="IN300">
        <v>0</v>
      </c>
      <c r="IO300">
        <v>0</v>
      </c>
      <c r="IP300">
        <v>0</v>
      </c>
      <c r="IQ300">
        <v>0</v>
      </c>
      <c r="IR300">
        <v>0</v>
      </c>
      <c r="IS300">
        <v>0</v>
      </c>
      <c r="IT300">
        <v>0</v>
      </c>
      <c r="IU300">
        <v>0</v>
      </c>
      <c r="IV300">
        <v>0</v>
      </c>
      <c r="IW300">
        <v>0</v>
      </c>
      <c r="IX300">
        <v>0</v>
      </c>
      <c r="IY300">
        <v>0</v>
      </c>
      <c r="IZ300">
        <v>0</v>
      </c>
      <c r="JA300">
        <v>0</v>
      </c>
      <c r="JB300">
        <v>0</v>
      </c>
      <c r="JC300">
        <v>0</v>
      </c>
      <c r="JD300">
        <v>0</v>
      </c>
      <c r="JE300">
        <v>0</v>
      </c>
      <c r="JF300">
        <v>0</v>
      </c>
      <c r="JG300">
        <v>0</v>
      </c>
      <c r="JH300">
        <v>0</v>
      </c>
      <c r="JI300">
        <v>0</v>
      </c>
      <c r="JJ300">
        <v>0</v>
      </c>
      <c r="JK300">
        <v>0</v>
      </c>
      <c r="JL300">
        <v>0</v>
      </c>
      <c r="JM300">
        <v>0</v>
      </c>
      <c r="JN300">
        <v>0</v>
      </c>
      <c r="JO300">
        <v>0</v>
      </c>
      <c r="JP300">
        <v>0</v>
      </c>
      <c r="JQ300">
        <v>0</v>
      </c>
      <c r="JR300">
        <v>0</v>
      </c>
      <c r="JS300">
        <v>0</v>
      </c>
      <c r="JT300">
        <v>0</v>
      </c>
      <c r="JU300">
        <v>0</v>
      </c>
      <c r="JV300">
        <v>0</v>
      </c>
      <c r="JW300">
        <v>0</v>
      </c>
      <c r="JX300">
        <v>0</v>
      </c>
      <c r="JY300">
        <v>0</v>
      </c>
      <c r="JZ300">
        <v>0</v>
      </c>
      <c r="KA300">
        <v>0</v>
      </c>
      <c r="KB300">
        <v>0</v>
      </c>
      <c r="KC300">
        <v>0</v>
      </c>
      <c r="KD300">
        <v>0</v>
      </c>
      <c r="KE300">
        <v>0</v>
      </c>
      <c r="KF300">
        <v>0</v>
      </c>
      <c r="KG300">
        <v>0</v>
      </c>
      <c r="KH300">
        <v>0</v>
      </c>
      <c r="KI300">
        <v>0</v>
      </c>
      <c r="KJ300">
        <v>0</v>
      </c>
      <c r="KK300">
        <v>0</v>
      </c>
      <c r="KL300">
        <v>0</v>
      </c>
      <c r="KM300">
        <v>0</v>
      </c>
      <c r="KN300">
        <v>0</v>
      </c>
      <c r="KO300">
        <v>0</v>
      </c>
      <c r="KP300">
        <v>0</v>
      </c>
      <c r="KQ300">
        <v>0</v>
      </c>
      <c r="KR300">
        <v>0</v>
      </c>
      <c r="KS300">
        <v>0</v>
      </c>
      <c r="KT300">
        <v>0</v>
      </c>
      <c r="KU300">
        <v>0</v>
      </c>
      <c r="KV300">
        <v>0</v>
      </c>
      <c r="KW300">
        <v>0</v>
      </c>
      <c r="KX300">
        <v>0</v>
      </c>
      <c r="KY300">
        <v>0</v>
      </c>
      <c r="KZ300">
        <v>0</v>
      </c>
      <c r="LA300">
        <v>0</v>
      </c>
      <c r="LB300">
        <v>0</v>
      </c>
      <c r="LC300">
        <v>0</v>
      </c>
      <c r="LD300">
        <v>0</v>
      </c>
      <c r="LE300">
        <v>0</v>
      </c>
      <c r="LF300">
        <v>0</v>
      </c>
      <c r="LG300">
        <v>0</v>
      </c>
      <c r="LH300">
        <v>0</v>
      </c>
      <c r="LI300">
        <v>1</v>
      </c>
      <c r="LJ300">
        <v>1</v>
      </c>
      <c r="LK300">
        <v>0</v>
      </c>
      <c r="LL300">
        <v>0</v>
      </c>
      <c r="LM300">
        <v>1</v>
      </c>
      <c r="LN300">
        <v>0.95</v>
      </c>
      <c r="LO300">
        <v>0</v>
      </c>
      <c r="LP300">
        <v>1</v>
      </c>
      <c r="LQ300">
        <v>0.78</v>
      </c>
      <c r="LR300">
        <v>0</v>
      </c>
      <c r="LS300">
        <v>3.169999999999995E-2</v>
      </c>
      <c r="LT300">
        <v>0</v>
      </c>
    </row>
    <row r="301" spans="1:332" ht="15" customHeight="1">
      <c r="A301" t="str">
        <v>CDM AMS II G</v>
      </c>
      <c r="B301" t="str">
        <v>AMS-II.G. Version 6</v>
      </c>
      <c r="C301">
        <v>10477</v>
      </c>
      <c r="D301" t="str">
        <v>PoA 10477-CPA5</v>
      </c>
      <c r="E301" t="str">
        <v>MR2: 01/09/2019 to 31/05/2020</v>
      </c>
      <c r="F301" t="str">
        <v>domestic 4G Batch 3</v>
      </c>
      <c r="G301">
        <v>5026</v>
      </c>
      <c r="H301" t="str">
        <v>firewood</v>
      </c>
      <c r="I301">
        <v>5026</v>
      </c>
      <c r="J301">
        <v>4.2510001579097265E-3</v>
      </c>
      <c r="K301">
        <v>0</v>
      </c>
      <c r="L301" t="str">
        <v>cdm_imp_firewood</v>
      </c>
      <c r="M301">
        <v>1</v>
      </c>
      <c r="N301" t="str">
        <v>Asia</v>
      </c>
      <c r="O301" t="str">
        <v>Viet Nam</v>
      </c>
      <c r="P301" t="str">
        <v xml:space="preserve">Thai Nguyen
Province
</v>
      </c>
      <c r="Q301">
        <v>3.4</v>
      </c>
      <c r="R301">
        <v>0.82889999999999997</v>
      </c>
      <c r="S301">
        <v>0</v>
      </c>
      <c r="T301">
        <v>0.14499999999999999</v>
      </c>
      <c r="U301">
        <v>4315</v>
      </c>
      <c r="V301">
        <v>0</v>
      </c>
      <c r="W301">
        <v>274.00000017999997</v>
      </c>
      <c r="X301">
        <v>0</v>
      </c>
      <c r="Y301">
        <v>1182310.0007767</v>
      </c>
      <c r="Z301">
        <v>1</v>
      </c>
      <c r="AA301">
        <v>0</v>
      </c>
      <c r="AB301">
        <v>0</v>
      </c>
      <c r="AC301">
        <v>0</v>
      </c>
      <c r="AD301">
        <v>0</v>
      </c>
      <c r="AE301">
        <v>0</v>
      </c>
      <c r="AF301">
        <v>0</v>
      </c>
      <c r="AG301">
        <v>0</v>
      </c>
      <c r="AH301">
        <v>0</v>
      </c>
      <c r="AI301">
        <v>0</v>
      </c>
      <c r="AJ301">
        <v>0</v>
      </c>
      <c r="AK301">
        <v>0</v>
      </c>
      <c r="AL301">
        <v>0</v>
      </c>
      <c r="AM301">
        <v>0</v>
      </c>
      <c r="AN301">
        <v>6.3643835616438356</v>
      </c>
      <c r="AO301">
        <v>0</v>
      </c>
      <c r="AP301">
        <v>0</v>
      </c>
      <c r="AQ301">
        <v>0</v>
      </c>
      <c r="AR301">
        <v>0</v>
      </c>
      <c r="AS301">
        <v>0</v>
      </c>
      <c r="AT301">
        <v>0</v>
      </c>
      <c r="AU301">
        <v>0</v>
      </c>
      <c r="AV301">
        <v>0</v>
      </c>
      <c r="AW301">
        <v>0</v>
      </c>
      <c r="AX301">
        <v>0</v>
      </c>
      <c r="AY301">
        <v>0</v>
      </c>
      <c r="AZ301">
        <v>0</v>
      </c>
      <c r="BA301">
        <v>0</v>
      </c>
      <c r="BB301">
        <v>0</v>
      </c>
      <c r="BC301">
        <v>0</v>
      </c>
      <c r="BD301">
        <v>0.1</v>
      </c>
      <c r="BE301">
        <v>0</v>
      </c>
      <c r="BF301">
        <v>0</v>
      </c>
      <c r="BG301">
        <v>0</v>
      </c>
      <c r="BH301">
        <v>0</v>
      </c>
      <c r="BI301">
        <v>0</v>
      </c>
      <c r="BJ301">
        <v>0</v>
      </c>
      <c r="BK301">
        <v>0</v>
      </c>
      <c r="BL301">
        <v>0</v>
      </c>
      <c r="BM301">
        <v>0</v>
      </c>
      <c r="BN301">
        <v>0</v>
      </c>
      <c r="BO301">
        <v>0</v>
      </c>
      <c r="BP301">
        <v>0</v>
      </c>
      <c r="BQ301">
        <v>0</v>
      </c>
      <c r="BR301">
        <v>1.5599999999999999E-2</v>
      </c>
      <c r="BS301">
        <v>0</v>
      </c>
      <c r="BT301">
        <v>0</v>
      </c>
      <c r="BU301">
        <v>0</v>
      </c>
      <c r="BV301">
        <v>0</v>
      </c>
      <c r="BW301">
        <v>0</v>
      </c>
      <c r="BX301">
        <v>85.7</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1</v>
      </c>
      <c r="FS301">
        <v>0</v>
      </c>
      <c r="FT301">
        <v>0</v>
      </c>
      <c r="FU301">
        <v>0</v>
      </c>
      <c r="FV301">
        <v>0</v>
      </c>
      <c r="FW301">
        <v>0</v>
      </c>
      <c r="FX301">
        <v>0</v>
      </c>
      <c r="FY301">
        <v>2.1931025367483921</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0.29020000000000001</v>
      </c>
      <c r="GV301">
        <v>0</v>
      </c>
      <c r="GW301">
        <v>0</v>
      </c>
      <c r="GX301">
        <v>0</v>
      </c>
      <c r="GY301">
        <v>0</v>
      </c>
      <c r="GZ301">
        <v>0</v>
      </c>
      <c r="HA301">
        <v>0</v>
      </c>
      <c r="HB301">
        <v>0</v>
      </c>
      <c r="HC301">
        <v>0</v>
      </c>
      <c r="HD301">
        <v>0</v>
      </c>
      <c r="HE301">
        <v>0</v>
      </c>
      <c r="HF301">
        <v>0</v>
      </c>
      <c r="HG301">
        <v>0</v>
      </c>
      <c r="HH301">
        <v>0</v>
      </c>
      <c r="HI301">
        <v>1.5599999999999999E-2</v>
      </c>
      <c r="HJ301">
        <v>0</v>
      </c>
      <c r="HK301">
        <v>0</v>
      </c>
      <c r="HL301">
        <v>0</v>
      </c>
      <c r="HM301">
        <v>0</v>
      </c>
      <c r="HN301">
        <v>0</v>
      </c>
      <c r="HO301">
        <v>85.7</v>
      </c>
      <c r="HP301">
        <v>0</v>
      </c>
      <c r="HQ301">
        <v>0</v>
      </c>
      <c r="HR301">
        <v>0</v>
      </c>
      <c r="HS301">
        <v>0</v>
      </c>
      <c r="HT301">
        <v>0</v>
      </c>
      <c r="HU301">
        <v>0</v>
      </c>
      <c r="HV301">
        <v>0</v>
      </c>
      <c r="HW301">
        <v>0</v>
      </c>
      <c r="HX301">
        <v>0</v>
      </c>
      <c r="HY301">
        <v>0</v>
      </c>
      <c r="HZ301">
        <v>0</v>
      </c>
      <c r="IA301">
        <v>0</v>
      </c>
      <c r="IB301">
        <v>0</v>
      </c>
      <c r="IC301">
        <v>0</v>
      </c>
      <c r="ID301">
        <v>0</v>
      </c>
      <c r="IE301">
        <v>0</v>
      </c>
      <c r="IF301">
        <v>0</v>
      </c>
      <c r="IG301">
        <v>0</v>
      </c>
      <c r="IH301">
        <v>0</v>
      </c>
      <c r="II301">
        <v>0</v>
      </c>
      <c r="IJ301">
        <v>0</v>
      </c>
      <c r="IK301">
        <v>0</v>
      </c>
      <c r="IL301">
        <v>0</v>
      </c>
      <c r="IM301">
        <v>0</v>
      </c>
      <c r="IN301">
        <v>0</v>
      </c>
      <c r="IO301">
        <v>0</v>
      </c>
      <c r="IP301">
        <v>0</v>
      </c>
      <c r="IQ301">
        <v>0</v>
      </c>
      <c r="IR301">
        <v>0</v>
      </c>
      <c r="IS301">
        <v>0</v>
      </c>
      <c r="IT301">
        <v>0</v>
      </c>
      <c r="IU301">
        <v>0</v>
      </c>
      <c r="IV301">
        <v>0</v>
      </c>
      <c r="IW301">
        <v>0</v>
      </c>
      <c r="IX301">
        <v>0</v>
      </c>
      <c r="IY301">
        <v>0</v>
      </c>
      <c r="IZ301">
        <v>0</v>
      </c>
      <c r="JA301">
        <v>0</v>
      </c>
      <c r="JB301">
        <v>0</v>
      </c>
      <c r="JC301">
        <v>0</v>
      </c>
      <c r="JD301">
        <v>0</v>
      </c>
      <c r="JE301">
        <v>0</v>
      </c>
      <c r="JF301">
        <v>0</v>
      </c>
      <c r="JG301">
        <v>0</v>
      </c>
      <c r="JH301">
        <v>0</v>
      </c>
      <c r="JI301">
        <v>0</v>
      </c>
      <c r="JJ301">
        <v>0</v>
      </c>
      <c r="JK301">
        <v>0</v>
      </c>
      <c r="JL301">
        <v>0</v>
      </c>
      <c r="JM301">
        <v>0</v>
      </c>
      <c r="JN301">
        <v>0</v>
      </c>
      <c r="JO301">
        <v>0</v>
      </c>
      <c r="JP301">
        <v>0</v>
      </c>
      <c r="JQ301">
        <v>0</v>
      </c>
      <c r="JR301">
        <v>0</v>
      </c>
      <c r="JS301">
        <v>0</v>
      </c>
      <c r="JT301">
        <v>0</v>
      </c>
      <c r="JU301">
        <v>0</v>
      </c>
      <c r="JV301">
        <v>0</v>
      </c>
      <c r="JW301">
        <v>0</v>
      </c>
      <c r="JX301">
        <v>0</v>
      </c>
      <c r="JY301">
        <v>0</v>
      </c>
      <c r="JZ301">
        <v>0</v>
      </c>
      <c r="KA301">
        <v>0</v>
      </c>
      <c r="KB301">
        <v>0</v>
      </c>
      <c r="KC301">
        <v>0</v>
      </c>
      <c r="KD301">
        <v>0</v>
      </c>
      <c r="KE301">
        <v>0</v>
      </c>
      <c r="KF301">
        <v>0</v>
      </c>
      <c r="KG301">
        <v>0</v>
      </c>
      <c r="KH301">
        <v>0</v>
      </c>
      <c r="KI301">
        <v>0</v>
      </c>
      <c r="KJ301">
        <v>0</v>
      </c>
      <c r="KK301">
        <v>0</v>
      </c>
      <c r="KL301">
        <v>0</v>
      </c>
      <c r="KM301">
        <v>0</v>
      </c>
      <c r="KN301">
        <v>0</v>
      </c>
      <c r="KO301">
        <v>0</v>
      </c>
      <c r="KP301">
        <v>0</v>
      </c>
      <c r="KQ301">
        <v>0</v>
      </c>
      <c r="KR301">
        <v>0</v>
      </c>
      <c r="KS301">
        <v>0</v>
      </c>
      <c r="KT301">
        <v>0</v>
      </c>
      <c r="KU301">
        <v>0</v>
      </c>
      <c r="KV301">
        <v>0</v>
      </c>
      <c r="KW301">
        <v>0</v>
      </c>
      <c r="KX301">
        <v>0</v>
      </c>
      <c r="KY301">
        <v>0</v>
      </c>
      <c r="KZ301">
        <v>0</v>
      </c>
      <c r="LA301">
        <v>0</v>
      </c>
      <c r="LB301">
        <v>0</v>
      </c>
      <c r="LC301">
        <v>0</v>
      </c>
      <c r="LD301">
        <v>0</v>
      </c>
      <c r="LE301">
        <v>0</v>
      </c>
      <c r="LF301">
        <v>0</v>
      </c>
      <c r="LG301">
        <v>0</v>
      </c>
      <c r="LH301">
        <v>0</v>
      </c>
      <c r="LI301">
        <v>1</v>
      </c>
      <c r="LJ301">
        <v>1</v>
      </c>
      <c r="LK301">
        <v>0</v>
      </c>
      <c r="LL301">
        <v>0</v>
      </c>
      <c r="LM301">
        <v>1</v>
      </c>
      <c r="LN301">
        <v>0.95</v>
      </c>
      <c r="LO301">
        <v>0</v>
      </c>
      <c r="LP301">
        <v>1</v>
      </c>
      <c r="LQ301">
        <v>0.78</v>
      </c>
      <c r="LR301">
        <v>0</v>
      </c>
      <c r="LS301">
        <v>3.169999999999995E-2</v>
      </c>
      <c r="LT301">
        <v>0</v>
      </c>
    </row>
    <row r="302" spans="1:332" ht="15" customHeight="1">
      <c r="A302" t="str">
        <v>CDM AMS II G</v>
      </c>
      <c r="B302" t="str">
        <v>AMS-II.G. Version 6</v>
      </c>
      <c r="C302">
        <v>10477</v>
      </c>
      <c r="D302" t="str">
        <v>PoA 10477-CPA5</v>
      </c>
      <c r="E302" t="str">
        <v>MR2: 01/09/2019 to 31/05/2020</v>
      </c>
      <c r="F302" t="str">
        <v>domestic 4G Batch 4</v>
      </c>
      <c r="G302">
        <v>12875</v>
      </c>
      <c r="H302" t="str">
        <v>firewood</v>
      </c>
      <c r="I302">
        <v>12875</v>
      </c>
      <c r="J302">
        <v>4.2517006784499514E-3</v>
      </c>
      <c r="K302">
        <v>0</v>
      </c>
      <c r="L302" t="str">
        <v>cdm_imp_firewood</v>
      </c>
      <c r="M302">
        <v>1</v>
      </c>
      <c r="N302" t="str">
        <v>Asia</v>
      </c>
      <c r="O302" t="str">
        <v>Viet Nam</v>
      </c>
      <c r="P302" t="str">
        <v>Phu Tho
Province</v>
      </c>
      <c r="Q302">
        <v>3.4</v>
      </c>
      <c r="R302">
        <v>0.82889999999999997</v>
      </c>
      <c r="S302">
        <v>0</v>
      </c>
      <c r="T302">
        <v>0.14499999999999999</v>
      </c>
      <c r="U302">
        <v>12360</v>
      </c>
      <c r="V302">
        <v>0</v>
      </c>
      <c r="W302">
        <v>245.000000105</v>
      </c>
      <c r="X302">
        <v>0</v>
      </c>
      <c r="Y302">
        <v>3028200.0012977999</v>
      </c>
      <c r="Z302">
        <v>1</v>
      </c>
      <c r="AA302">
        <v>0</v>
      </c>
      <c r="AB302">
        <v>0</v>
      </c>
      <c r="AC302">
        <v>0</v>
      </c>
      <c r="AD302">
        <v>0</v>
      </c>
      <c r="AE302">
        <v>0</v>
      </c>
      <c r="AF302">
        <v>0</v>
      </c>
      <c r="AG302">
        <v>0</v>
      </c>
      <c r="AH302">
        <v>0</v>
      </c>
      <c r="AI302">
        <v>0</v>
      </c>
      <c r="AJ302">
        <v>0</v>
      </c>
      <c r="AK302">
        <v>0</v>
      </c>
      <c r="AL302">
        <v>0</v>
      </c>
      <c r="AM302">
        <v>0</v>
      </c>
      <c r="AN302">
        <v>6.3643835616438356</v>
      </c>
      <c r="AO302">
        <v>0</v>
      </c>
      <c r="AP302">
        <v>0</v>
      </c>
      <c r="AQ302">
        <v>0</v>
      </c>
      <c r="AR302">
        <v>0</v>
      </c>
      <c r="AS302">
        <v>0</v>
      </c>
      <c r="AT302">
        <v>0</v>
      </c>
      <c r="AU302">
        <v>0</v>
      </c>
      <c r="AV302">
        <v>0</v>
      </c>
      <c r="AW302">
        <v>0</v>
      </c>
      <c r="AX302">
        <v>0</v>
      </c>
      <c r="AY302">
        <v>0</v>
      </c>
      <c r="AZ302">
        <v>0</v>
      </c>
      <c r="BA302">
        <v>0</v>
      </c>
      <c r="BB302">
        <v>0</v>
      </c>
      <c r="BC302">
        <v>0</v>
      </c>
      <c r="BD302">
        <v>0.1</v>
      </c>
      <c r="BE302">
        <v>0</v>
      </c>
      <c r="BF302">
        <v>0</v>
      </c>
      <c r="BG302">
        <v>0</v>
      </c>
      <c r="BH302">
        <v>0</v>
      </c>
      <c r="BI302">
        <v>0</v>
      </c>
      <c r="BJ302">
        <v>0</v>
      </c>
      <c r="BK302">
        <v>0</v>
      </c>
      <c r="BL302">
        <v>0</v>
      </c>
      <c r="BM302">
        <v>0</v>
      </c>
      <c r="BN302">
        <v>0</v>
      </c>
      <c r="BO302">
        <v>0</v>
      </c>
      <c r="BP302">
        <v>0</v>
      </c>
      <c r="BQ302">
        <v>0</v>
      </c>
      <c r="BR302">
        <v>1.5599999999999999E-2</v>
      </c>
      <c r="BS302">
        <v>0</v>
      </c>
      <c r="BT302">
        <v>0</v>
      </c>
      <c r="BU302">
        <v>0</v>
      </c>
      <c r="BV302">
        <v>0</v>
      </c>
      <c r="BW302">
        <v>0</v>
      </c>
      <c r="BX302">
        <v>85.7</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1</v>
      </c>
      <c r="FS302">
        <v>0</v>
      </c>
      <c r="FT302">
        <v>0</v>
      </c>
      <c r="FU302">
        <v>0</v>
      </c>
      <c r="FV302">
        <v>0</v>
      </c>
      <c r="FW302">
        <v>0</v>
      </c>
      <c r="FX302">
        <v>0</v>
      </c>
      <c r="FY302">
        <v>2.1931025367483921</v>
      </c>
      <c r="FZ302">
        <v>0</v>
      </c>
      <c r="GA302">
        <v>0</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0.29020000000000001</v>
      </c>
      <c r="GV302">
        <v>0</v>
      </c>
      <c r="GW302">
        <v>0</v>
      </c>
      <c r="GX302">
        <v>0</v>
      </c>
      <c r="GY302">
        <v>0</v>
      </c>
      <c r="GZ302">
        <v>0</v>
      </c>
      <c r="HA302">
        <v>0</v>
      </c>
      <c r="HB302">
        <v>0</v>
      </c>
      <c r="HC302">
        <v>0</v>
      </c>
      <c r="HD302">
        <v>0</v>
      </c>
      <c r="HE302">
        <v>0</v>
      </c>
      <c r="HF302">
        <v>0</v>
      </c>
      <c r="HG302">
        <v>0</v>
      </c>
      <c r="HH302">
        <v>0</v>
      </c>
      <c r="HI302">
        <v>1.5599999999999999E-2</v>
      </c>
      <c r="HJ302">
        <v>0</v>
      </c>
      <c r="HK302">
        <v>0</v>
      </c>
      <c r="HL302">
        <v>0</v>
      </c>
      <c r="HM302">
        <v>0</v>
      </c>
      <c r="HN302">
        <v>0</v>
      </c>
      <c r="HO302">
        <v>85.7</v>
      </c>
      <c r="HP302">
        <v>0</v>
      </c>
      <c r="HQ302">
        <v>0</v>
      </c>
      <c r="HR302">
        <v>0</v>
      </c>
      <c r="HS302">
        <v>0</v>
      </c>
      <c r="HT302">
        <v>0</v>
      </c>
      <c r="HU302">
        <v>0</v>
      </c>
      <c r="HV302">
        <v>0</v>
      </c>
      <c r="HW302">
        <v>0</v>
      </c>
      <c r="HX302">
        <v>0</v>
      </c>
      <c r="HY302">
        <v>0</v>
      </c>
      <c r="HZ302">
        <v>0</v>
      </c>
      <c r="IA302">
        <v>0</v>
      </c>
      <c r="IB302">
        <v>0</v>
      </c>
      <c r="IC302">
        <v>0</v>
      </c>
      <c r="ID302">
        <v>0</v>
      </c>
      <c r="IE302">
        <v>0</v>
      </c>
      <c r="IF302">
        <v>0</v>
      </c>
      <c r="IG302">
        <v>0</v>
      </c>
      <c r="IH302">
        <v>0</v>
      </c>
      <c r="II302">
        <v>0</v>
      </c>
      <c r="IJ302">
        <v>0</v>
      </c>
      <c r="IK302">
        <v>0</v>
      </c>
      <c r="IL302">
        <v>0</v>
      </c>
      <c r="IM302">
        <v>0</v>
      </c>
      <c r="IN302">
        <v>0</v>
      </c>
      <c r="IO302">
        <v>0</v>
      </c>
      <c r="IP302">
        <v>0</v>
      </c>
      <c r="IQ302">
        <v>0</v>
      </c>
      <c r="IR302">
        <v>0</v>
      </c>
      <c r="IS302">
        <v>0</v>
      </c>
      <c r="IT302">
        <v>0</v>
      </c>
      <c r="IU302">
        <v>0</v>
      </c>
      <c r="IV302">
        <v>0</v>
      </c>
      <c r="IW302">
        <v>0</v>
      </c>
      <c r="IX302">
        <v>0</v>
      </c>
      <c r="IY302">
        <v>0</v>
      </c>
      <c r="IZ302">
        <v>0</v>
      </c>
      <c r="JA302">
        <v>0</v>
      </c>
      <c r="JB302">
        <v>0</v>
      </c>
      <c r="JC302">
        <v>0</v>
      </c>
      <c r="JD302">
        <v>0</v>
      </c>
      <c r="JE302">
        <v>0</v>
      </c>
      <c r="JF302">
        <v>0</v>
      </c>
      <c r="JG302">
        <v>0</v>
      </c>
      <c r="JH302">
        <v>0</v>
      </c>
      <c r="JI302">
        <v>0</v>
      </c>
      <c r="JJ302">
        <v>0</v>
      </c>
      <c r="JK302">
        <v>0</v>
      </c>
      <c r="JL302">
        <v>0</v>
      </c>
      <c r="JM302">
        <v>0</v>
      </c>
      <c r="JN302">
        <v>0</v>
      </c>
      <c r="JO302">
        <v>0</v>
      </c>
      <c r="JP302">
        <v>0</v>
      </c>
      <c r="JQ302">
        <v>0</v>
      </c>
      <c r="JR302">
        <v>0</v>
      </c>
      <c r="JS302">
        <v>0</v>
      </c>
      <c r="JT302">
        <v>0</v>
      </c>
      <c r="JU302">
        <v>0</v>
      </c>
      <c r="JV302">
        <v>0</v>
      </c>
      <c r="JW302">
        <v>0</v>
      </c>
      <c r="JX302">
        <v>0</v>
      </c>
      <c r="JY302">
        <v>0</v>
      </c>
      <c r="JZ302">
        <v>0</v>
      </c>
      <c r="KA302">
        <v>0</v>
      </c>
      <c r="KB302">
        <v>0</v>
      </c>
      <c r="KC302">
        <v>0</v>
      </c>
      <c r="KD302">
        <v>0</v>
      </c>
      <c r="KE302">
        <v>0</v>
      </c>
      <c r="KF302">
        <v>0</v>
      </c>
      <c r="KG302">
        <v>0</v>
      </c>
      <c r="KH302">
        <v>0</v>
      </c>
      <c r="KI302">
        <v>0</v>
      </c>
      <c r="KJ302">
        <v>0</v>
      </c>
      <c r="KK302">
        <v>0</v>
      </c>
      <c r="KL302">
        <v>0</v>
      </c>
      <c r="KM302">
        <v>0</v>
      </c>
      <c r="KN302">
        <v>0</v>
      </c>
      <c r="KO302">
        <v>0</v>
      </c>
      <c r="KP302">
        <v>0</v>
      </c>
      <c r="KQ302">
        <v>0</v>
      </c>
      <c r="KR302">
        <v>0</v>
      </c>
      <c r="KS302">
        <v>0</v>
      </c>
      <c r="KT302">
        <v>0</v>
      </c>
      <c r="KU302">
        <v>0</v>
      </c>
      <c r="KV302">
        <v>0</v>
      </c>
      <c r="KW302">
        <v>0</v>
      </c>
      <c r="KX302">
        <v>0</v>
      </c>
      <c r="KY302">
        <v>0</v>
      </c>
      <c r="KZ302">
        <v>0</v>
      </c>
      <c r="LA302">
        <v>0</v>
      </c>
      <c r="LB302">
        <v>0</v>
      </c>
      <c r="LC302">
        <v>0</v>
      </c>
      <c r="LD302">
        <v>0</v>
      </c>
      <c r="LE302">
        <v>0</v>
      </c>
      <c r="LF302">
        <v>0</v>
      </c>
      <c r="LG302">
        <v>0</v>
      </c>
      <c r="LH302">
        <v>0</v>
      </c>
      <c r="LI302">
        <v>1</v>
      </c>
      <c r="LJ302">
        <v>1</v>
      </c>
      <c r="LK302">
        <v>0</v>
      </c>
      <c r="LL302">
        <v>0</v>
      </c>
      <c r="LM302">
        <v>1</v>
      </c>
      <c r="LN302">
        <v>0.95</v>
      </c>
      <c r="LO302">
        <v>0</v>
      </c>
      <c r="LP302">
        <v>1</v>
      </c>
      <c r="LQ302">
        <v>0.78</v>
      </c>
      <c r="LR302">
        <v>0</v>
      </c>
      <c r="LS302">
        <v>3.169999999999995E-2</v>
      </c>
      <c r="LT302">
        <v>0</v>
      </c>
    </row>
    <row r="303" spans="1:332" ht="15" customHeight="1">
      <c r="A303" t="str">
        <v>CDM AMS II G</v>
      </c>
      <c r="B303" t="str">
        <v>AMS-II.G. Version 6</v>
      </c>
      <c r="C303">
        <v>10477</v>
      </c>
      <c r="D303" t="str">
        <v>PoA 10477-CPA6</v>
      </c>
      <c r="E303" t="str">
        <v>MR2: 01/09/2019 to 31/05/2020</v>
      </c>
      <c r="F303" t="str">
        <v>domestic 4G Batch 1</v>
      </c>
      <c r="G303">
        <v>11619</v>
      </c>
      <c r="H303" t="str">
        <v>firewood</v>
      </c>
      <c r="I303">
        <v>11619</v>
      </c>
      <c r="J303">
        <v>4.1270179524276135E-3</v>
      </c>
      <c r="K303">
        <v>0</v>
      </c>
      <c r="L303" t="str">
        <v>cdm_imp_firewood</v>
      </c>
      <c r="M303">
        <v>1</v>
      </c>
      <c r="N303" t="str">
        <v>Asia</v>
      </c>
      <c r="O303" t="str">
        <v>Viet Nam</v>
      </c>
      <c r="P303" t="str">
        <v xml:space="preserve">Thai Nguyen
Province
</v>
      </c>
      <c r="Q303">
        <v>3.4</v>
      </c>
      <c r="R303">
        <v>0.82889999999999997</v>
      </c>
      <c r="S303">
        <v>0</v>
      </c>
      <c r="T303">
        <v>0.14499999999999999</v>
      </c>
      <c r="U303">
        <v>10275</v>
      </c>
      <c r="V303">
        <v>0</v>
      </c>
      <c r="W303">
        <v>274.00000017999997</v>
      </c>
      <c r="X303">
        <v>0</v>
      </c>
      <c r="Y303">
        <v>2815350.0018494995</v>
      </c>
      <c r="Z303">
        <v>1</v>
      </c>
      <c r="AA303">
        <v>0</v>
      </c>
      <c r="AB303">
        <v>0</v>
      </c>
      <c r="AC303">
        <v>0</v>
      </c>
      <c r="AD303">
        <v>0</v>
      </c>
      <c r="AE303">
        <v>0</v>
      </c>
      <c r="AF303">
        <v>0</v>
      </c>
      <c r="AG303">
        <v>0</v>
      </c>
      <c r="AH303">
        <v>0</v>
      </c>
      <c r="AI303">
        <v>0</v>
      </c>
      <c r="AJ303">
        <v>0</v>
      </c>
      <c r="AK303">
        <v>0</v>
      </c>
      <c r="AL303">
        <v>0</v>
      </c>
      <c r="AM303">
        <v>0</v>
      </c>
      <c r="AN303">
        <v>6.1780821917808222</v>
      </c>
      <c r="AO303">
        <v>0</v>
      </c>
      <c r="AP303">
        <v>0</v>
      </c>
      <c r="AQ303">
        <v>0</v>
      </c>
      <c r="AR303">
        <v>0</v>
      </c>
      <c r="AS303">
        <v>0</v>
      </c>
      <c r="AT303">
        <v>0</v>
      </c>
      <c r="AU303">
        <v>0</v>
      </c>
      <c r="AV303">
        <v>0</v>
      </c>
      <c r="AW303">
        <v>0</v>
      </c>
      <c r="AX303">
        <v>0</v>
      </c>
      <c r="AY303">
        <v>0</v>
      </c>
      <c r="AZ303">
        <v>0</v>
      </c>
      <c r="BA303">
        <v>0</v>
      </c>
      <c r="BB303">
        <v>0</v>
      </c>
      <c r="BC303">
        <v>0</v>
      </c>
      <c r="BD303">
        <v>0.1</v>
      </c>
      <c r="BE303">
        <v>0</v>
      </c>
      <c r="BF303">
        <v>0</v>
      </c>
      <c r="BG303">
        <v>0</v>
      </c>
      <c r="BH303">
        <v>0</v>
      </c>
      <c r="BI303">
        <v>0</v>
      </c>
      <c r="BJ303">
        <v>0</v>
      </c>
      <c r="BK303">
        <v>0</v>
      </c>
      <c r="BL303">
        <v>0</v>
      </c>
      <c r="BM303">
        <v>0</v>
      </c>
      <c r="BN303">
        <v>0</v>
      </c>
      <c r="BO303">
        <v>0</v>
      </c>
      <c r="BP303">
        <v>0</v>
      </c>
      <c r="BQ303">
        <v>0</v>
      </c>
      <c r="BR303">
        <v>1.5599999999999999E-2</v>
      </c>
      <c r="BS303">
        <v>0</v>
      </c>
      <c r="BT303">
        <v>0</v>
      </c>
      <c r="BU303">
        <v>0</v>
      </c>
      <c r="BV303">
        <v>0</v>
      </c>
      <c r="BW303">
        <v>0</v>
      </c>
      <c r="BX303">
        <v>85.7</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1</v>
      </c>
      <c r="FS303">
        <v>0</v>
      </c>
      <c r="FT303">
        <v>0</v>
      </c>
      <c r="FU303">
        <v>0</v>
      </c>
      <c r="FV303">
        <v>0</v>
      </c>
      <c r="FW303">
        <v>0</v>
      </c>
      <c r="FX303">
        <v>0</v>
      </c>
      <c r="FY303">
        <v>2.1289049592628606</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0.29020000000000001</v>
      </c>
      <c r="GV303">
        <v>0</v>
      </c>
      <c r="GW303">
        <v>0</v>
      </c>
      <c r="GX303">
        <v>0</v>
      </c>
      <c r="GY303">
        <v>0</v>
      </c>
      <c r="GZ303">
        <v>0</v>
      </c>
      <c r="HA303">
        <v>0</v>
      </c>
      <c r="HB303">
        <v>0</v>
      </c>
      <c r="HC303">
        <v>0</v>
      </c>
      <c r="HD303">
        <v>0</v>
      </c>
      <c r="HE303">
        <v>0</v>
      </c>
      <c r="HF303">
        <v>0</v>
      </c>
      <c r="HG303">
        <v>0</v>
      </c>
      <c r="HH303">
        <v>0</v>
      </c>
      <c r="HI303">
        <v>1.5599999999999999E-2</v>
      </c>
      <c r="HJ303">
        <v>0</v>
      </c>
      <c r="HK303">
        <v>0</v>
      </c>
      <c r="HL303">
        <v>0</v>
      </c>
      <c r="HM303">
        <v>0</v>
      </c>
      <c r="HN303">
        <v>0</v>
      </c>
      <c r="HO303">
        <v>85.7</v>
      </c>
      <c r="HP303">
        <v>0</v>
      </c>
      <c r="HQ303">
        <v>0</v>
      </c>
      <c r="HR303">
        <v>0</v>
      </c>
      <c r="HS303">
        <v>0</v>
      </c>
      <c r="HT303">
        <v>0</v>
      </c>
      <c r="HU303">
        <v>0</v>
      </c>
      <c r="HV303">
        <v>0</v>
      </c>
      <c r="HW303">
        <v>0</v>
      </c>
      <c r="HX303">
        <v>0</v>
      </c>
      <c r="HY303">
        <v>0</v>
      </c>
      <c r="HZ303">
        <v>0</v>
      </c>
      <c r="IA303">
        <v>0</v>
      </c>
      <c r="IB303">
        <v>0</v>
      </c>
      <c r="IC303">
        <v>0</v>
      </c>
      <c r="ID303">
        <v>0</v>
      </c>
      <c r="IE303">
        <v>0</v>
      </c>
      <c r="IF303">
        <v>0</v>
      </c>
      <c r="IG303">
        <v>0</v>
      </c>
      <c r="IH303">
        <v>0</v>
      </c>
      <c r="II303">
        <v>0</v>
      </c>
      <c r="IJ303">
        <v>0</v>
      </c>
      <c r="IK303">
        <v>0</v>
      </c>
      <c r="IL303">
        <v>0</v>
      </c>
      <c r="IM303">
        <v>0</v>
      </c>
      <c r="IN303">
        <v>0</v>
      </c>
      <c r="IO303">
        <v>0</v>
      </c>
      <c r="IP303">
        <v>0</v>
      </c>
      <c r="IQ303">
        <v>0</v>
      </c>
      <c r="IR303">
        <v>0</v>
      </c>
      <c r="IS303">
        <v>0</v>
      </c>
      <c r="IT303">
        <v>0</v>
      </c>
      <c r="IU303">
        <v>0</v>
      </c>
      <c r="IV303">
        <v>0</v>
      </c>
      <c r="IW303">
        <v>0</v>
      </c>
      <c r="IX303">
        <v>0</v>
      </c>
      <c r="IY303">
        <v>0</v>
      </c>
      <c r="IZ303">
        <v>0</v>
      </c>
      <c r="JA303">
        <v>0</v>
      </c>
      <c r="JB303">
        <v>0</v>
      </c>
      <c r="JC303">
        <v>0</v>
      </c>
      <c r="JD303">
        <v>0</v>
      </c>
      <c r="JE303">
        <v>0</v>
      </c>
      <c r="JF303">
        <v>0</v>
      </c>
      <c r="JG303">
        <v>0</v>
      </c>
      <c r="JH303">
        <v>0</v>
      </c>
      <c r="JI303">
        <v>0</v>
      </c>
      <c r="JJ303">
        <v>0</v>
      </c>
      <c r="JK303">
        <v>0</v>
      </c>
      <c r="JL303">
        <v>0</v>
      </c>
      <c r="JM303">
        <v>0</v>
      </c>
      <c r="JN303">
        <v>0</v>
      </c>
      <c r="JO303">
        <v>0</v>
      </c>
      <c r="JP303">
        <v>0</v>
      </c>
      <c r="JQ303">
        <v>0</v>
      </c>
      <c r="JR303">
        <v>0</v>
      </c>
      <c r="JS303">
        <v>0</v>
      </c>
      <c r="JT303">
        <v>0</v>
      </c>
      <c r="JU303">
        <v>0</v>
      </c>
      <c r="JV303">
        <v>0</v>
      </c>
      <c r="JW303">
        <v>0</v>
      </c>
      <c r="JX303">
        <v>0</v>
      </c>
      <c r="JY303">
        <v>0</v>
      </c>
      <c r="JZ303">
        <v>0</v>
      </c>
      <c r="KA303">
        <v>0</v>
      </c>
      <c r="KB303">
        <v>0</v>
      </c>
      <c r="KC303">
        <v>0</v>
      </c>
      <c r="KD303">
        <v>0</v>
      </c>
      <c r="KE303">
        <v>0</v>
      </c>
      <c r="KF303">
        <v>0</v>
      </c>
      <c r="KG303">
        <v>0</v>
      </c>
      <c r="KH303">
        <v>0</v>
      </c>
      <c r="KI303">
        <v>0</v>
      </c>
      <c r="KJ303">
        <v>0</v>
      </c>
      <c r="KK303">
        <v>0</v>
      </c>
      <c r="KL303">
        <v>0</v>
      </c>
      <c r="KM303">
        <v>0</v>
      </c>
      <c r="KN303">
        <v>0</v>
      </c>
      <c r="KO303">
        <v>0</v>
      </c>
      <c r="KP303">
        <v>0</v>
      </c>
      <c r="KQ303">
        <v>0</v>
      </c>
      <c r="KR303">
        <v>0</v>
      </c>
      <c r="KS303">
        <v>0</v>
      </c>
      <c r="KT303">
        <v>0</v>
      </c>
      <c r="KU303">
        <v>0</v>
      </c>
      <c r="KV303">
        <v>0</v>
      </c>
      <c r="KW303">
        <v>0</v>
      </c>
      <c r="KX303">
        <v>0</v>
      </c>
      <c r="KY303">
        <v>0</v>
      </c>
      <c r="KZ303">
        <v>0</v>
      </c>
      <c r="LA303">
        <v>0</v>
      </c>
      <c r="LB303">
        <v>0</v>
      </c>
      <c r="LC303">
        <v>0</v>
      </c>
      <c r="LD303">
        <v>0</v>
      </c>
      <c r="LE303">
        <v>0</v>
      </c>
      <c r="LF303">
        <v>0</v>
      </c>
      <c r="LG303">
        <v>0</v>
      </c>
      <c r="LH303">
        <v>0</v>
      </c>
      <c r="LI303">
        <v>1</v>
      </c>
      <c r="LJ303">
        <v>1</v>
      </c>
      <c r="LK303">
        <v>0</v>
      </c>
      <c r="LL303">
        <v>0</v>
      </c>
      <c r="LM303">
        <v>1</v>
      </c>
      <c r="LN303">
        <v>0.95</v>
      </c>
      <c r="LO303">
        <v>0</v>
      </c>
      <c r="LP303">
        <v>1</v>
      </c>
      <c r="LQ303">
        <v>0.78</v>
      </c>
      <c r="LR303">
        <v>0</v>
      </c>
      <c r="LS303">
        <v>3.169999999999995E-2</v>
      </c>
      <c r="LT303">
        <v>0</v>
      </c>
    </row>
    <row r="304" spans="1:332" ht="15" customHeight="1">
      <c r="A304" t="str">
        <v>CDM AMS II G</v>
      </c>
      <c r="B304" t="str">
        <v>AMS-II.G. Version 6</v>
      </c>
      <c r="C304">
        <v>10477</v>
      </c>
      <c r="D304" t="str">
        <v>PoA 10477-CPA6</v>
      </c>
      <c r="E304" t="str">
        <v>MR2: 01/09/2019 to 31/05/2020</v>
      </c>
      <c r="F304" t="str">
        <v>domestic 4G Batch 2</v>
      </c>
      <c r="G304">
        <v>1922</v>
      </c>
      <c r="H304" t="str">
        <v>firewood</v>
      </c>
      <c r="I304">
        <v>1922</v>
      </c>
      <c r="J304">
        <v>4.1262344326693269E-3</v>
      </c>
      <c r="K304">
        <v>0</v>
      </c>
      <c r="L304" t="str">
        <v>cdm_imp_firewood</v>
      </c>
      <c r="M304">
        <v>1</v>
      </c>
      <c r="N304" t="str">
        <v>Asia</v>
      </c>
      <c r="O304" t="str">
        <v>Viet Nam</v>
      </c>
      <c r="P304" t="str">
        <v xml:space="preserve">Thai Nguyen
Province
</v>
      </c>
      <c r="Q304">
        <v>3.4</v>
      </c>
      <c r="R304">
        <v>0.82889999999999997</v>
      </c>
      <c r="S304">
        <v>0</v>
      </c>
      <c r="T304">
        <v>0.14499999999999999</v>
      </c>
      <c r="U304">
        <v>1700</v>
      </c>
      <c r="V304">
        <v>0</v>
      </c>
      <c r="W304">
        <v>274.00000017999997</v>
      </c>
      <c r="X304">
        <v>0</v>
      </c>
      <c r="Y304">
        <v>465800.00030599994</v>
      </c>
      <c r="Z304">
        <v>1</v>
      </c>
      <c r="AA304">
        <v>0</v>
      </c>
      <c r="AB304">
        <v>0</v>
      </c>
      <c r="AC304">
        <v>0</v>
      </c>
      <c r="AD304">
        <v>0</v>
      </c>
      <c r="AE304">
        <v>0</v>
      </c>
      <c r="AF304">
        <v>0</v>
      </c>
      <c r="AG304">
        <v>0</v>
      </c>
      <c r="AH304">
        <v>0</v>
      </c>
      <c r="AI304">
        <v>0</v>
      </c>
      <c r="AJ304">
        <v>0</v>
      </c>
      <c r="AK304">
        <v>0</v>
      </c>
      <c r="AL304">
        <v>0</v>
      </c>
      <c r="AM304">
        <v>0</v>
      </c>
      <c r="AN304">
        <v>6.1780821917808222</v>
      </c>
      <c r="AO304">
        <v>0</v>
      </c>
      <c r="AP304">
        <v>0</v>
      </c>
      <c r="AQ304">
        <v>0</v>
      </c>
      <c r="AR304">
        <v>0</v>
      </c>
      <c r="AS304">
        <v>0</v>
      </c>
      <c r="AT304">
        <v>0</v>
      </c>
      <c r="AU304">
        <v>0</v>
      </c>
      <c r="AV304">
        <v>0</v>
      </c>
      <c r="AW304">
        <v>0</v>
      </c>
      <c r="AX304">
        <v>0</v>
      </c>
      <c r="AY304">
        <v>0</v>
      </c>
      <c r="AZ304">
        <v>0</v>
      </c>
      <c r="BA304">
        <v>0</v>
      </c>
      <c r="BB304">
        <v>0</v>
      </c>
      <c r="BC304">
        <v>0</v>
      </c>
      <c r="BD304">
        <v>0.1</v>
      </c>
      <c r="BE304">
        <v>0</v>
      </c>
      <c r="BF304">
        <v>0</v>
      </c>
      <c r="BG304">
        <v>0</v>
      </c>
      <c r="BH304">
        <v>0</v>
      </c>
      <c r="BI304">
        <v>0</v>
      </c>
      <c r="BJ304">
        <v>0</v>
      </c>
      <c r="BK304">
        <v>0</v>
      </c>
      <c r="BL304">
        <v>0</v>
      </c>
      <c r="BM304">
        <v>0</v>
      </c>
      <c r="BN304">
        <v>0</v>
      </c>
      <c r="BO304">
        <v>0</v>
      </c>
      <c r="BP304">
        <v>0</v>
      </c>
      <c r="BQ304">
        <v>0</v>
      </c>
      <c r="BR304">
        <v>1.5599999999999999E-2</v>
      </c>
      <c r="BS304">
        <v>0</v>
      </c>
      <c r="BT304">
        <v>0</v>
      </c>
      <c r="BU304">
        <v>0</v>
      </c>
      <c r="BV304">
        <v>0</v>
      </c>
      <c r="BW304">
        <v>0</v>
      </c>
      <c r="BX304">
        <v>85.7</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1</v>
      </c>
      <c r="FS304">
        <v>0</v>
      </c>
      <c r="FT304">
        <v>0</v>
      </c>
      <c r="FU304">
        <v>0</v>
      </c>
      <c r="FV304">
        <v>0</v>
      </c>
      <c r="FW304">
        <v>0</v>
      </c>
      <c r="FX304">
        <v>0</v>
      </c>
      <c r="FY304">
        <v>2.1289049592628606</v>
      </c>
      <c r="FZ304">
        <v>0</v>
      </c>
      <c r="GA304">
        <v>0</v>
      </c>
      <c r="GB304">
        <v>0</v>
      </c>
      <c r="GC304">
        <v>0</v>
      </c>
      <c r="GD304">
        <v>0</v>
      </c>
      <c r="GE304">
        <v>0</v>
      </c>
      <c r="GF304">
        <v>0</v>
      </c>
      <c r="GG304">
        <v>0</v>
      </c>
      <c r="GH304">
        <v>0</v>
      </c>
      <c r="GI304">
        <v>0</v>
      </c>
      <c r="GJ304">
        <v>0</v>
      </c>
      <c r="GK304">
        <v>0</v>
      </c>
      <c r="GL304">
        <v>0</v>
      </c>
      <c r="GM304">
        <v>0</v>
      </c>
      <c r="GN304">
        <v>0</v>
      </c>
      <c r="GO304">
        <v>0</v>
      </c>
      <c r="GP304">
        <v>0</v>
      </c>
      <c r="GQ304">
        <v>0</v>
      </c>
      <c r="GR304">
        <v>0</v>
      </c>
      <c r="GS304">
        <v>0</v>
      </c>
      <c r="GT304">
        <v>0</v>
      </c>
      <c r="GU304">
        <v>0.29020000000000001</v>
      </c>
      <c r="GV304">
        <v>0</v>
      </c>
      <c r="GW304">
        <v>0</v>
      </c>
      <c r="GX304">
        <v>0</v>
      </c>
      <c r="GY304">
        <v>0</v>
      </c>
      <c r="GZ304">
        <v>0</v>
      </c>
      <c r="HA304">
        <v>0</v>
      </c>
      <c r="HB304">
        <v>0</v>
      </c>
      <c r="HC304">
        <v>0</v>
      </c>
      <c r="HD304">
        <v>0</v>
      </c>
      <c r="HE304">
        <v>0</v>
      </c>
      <c r="HF304">
        <v>0</v>
      </c>
      <c r="HG304">
        <v>0</v>
      </c>
      <c r="HH304">
        <v>0</v>
      </c>
      <c r="HI304">
        <v>1.5599999999999999E-2</v>
      </c>
      <c r="HJ304">
        <v>0</v>
      </c>
      <c r="HK304">
        <v>0</v>
      </c>
      <c r="HL304">
        <v>0</v>
      </c>
      <c r="HM304">
        <v>0</v>
      </c>
      <c r="HN304">
        <v>0</v>
      </c>
      <c r="HO304">
        <v>85.7</v>
      </c>
      <c r="HP304">
        <v>0</v>
      </c>
      <c r="HQ304">
        <v>0</v>
      </c>
      <c r="HR304">
        <v>0</v>
      </c>
      <c r="HS304">
        <v>0</v>
      </c>
      <c r="HT304">
        <v>0</v>
      </c>
      <c r="HU304">
        <v>0</v>
      </c>
      <c r="HV304">
        <v>0</v>
      </c>
      <c r="HW304">
        <v>0</v>
      </c>
      <c r="HX304">
        <v>0</v>
      </c>
      <c r="HY304">
        <v>0</v>
      </c>
      <c r="HZ304">
        <v>0</v>
      </c>
      <c r="IA304">
        <v>0</v>
      </c>
      <c r="IB304">
        <v>0</v>
      </c>
      <c r="IC304">
        <v>0</v>
      </c>
      <c r="ID304">
        <v>0</v>
      </c>
      <c r="IE304">
        <v>0</v>
      </c>
      <c r="IF304">
        <v>0</v>
      </c>
      <c r="IG304">
        <v>0</v>
      </c>
      <c r="IH304">
        <v>0</v>
      </c>
      <c r="II304">
        <v>0</v>
      </c>
      <c r="IJ304">
        <v>0</v>
      </c>
      <c r="IK304">
        <v>0</v>
      </c>
      <c r="IL304">
        <v>0</v>
      </c>
      <c r="IM304">
        <v>0</v>
      </c>
      <c r="IN304">
        <v>0</v>
      </c>
      <c r="IO304">
        <v>0</v>
      </c>
      <c r="IP304">
        <v>0</v>
      </c>
      <c r="IQ304">
        <v>0</v>
      </c>
      <c r="IR304">
        <v>0</v>
      </c>
      <c r="IS304">
        <v>0</v>
      </c>
      <c r="IT304">
        <v>0</v>
      </c>
      <c r="IU304">
        <v>0</v>
      </c>
      <c r="IV304">
        <v>0</v>
      </c>
      <c r="IW304">
        <v>0</v>
      </c>
      <c r="IX304">
        <v>0</v>
      </c>
      <c r="IY304">
        <v>0</v>
      </c>
      <c r="IZ304">
        <v>0</v>
      </c>
      <c r="JA304">
        <v>0</v>
      </c>
      <c r="JB304">
        <v>0</v>
      </c>
      <c r="JC304">
        <v>0</v>
      </c>
      <c r="JD304">
        <v>0</v>
      </c>
      <c r="JE304">
        <v>0</v>
      </c>
      <c r="JF304">
        <v>0</v>
      </c>
      <c r="JG304">
        <v>0</v>
      </c>
      <c r="JH304">
        <v>0</v>
      </c>
      <c r="JI304">
        <v>0</v>
      </c>
      <c r="JJ304">
        <v>0</v>
      </c>
      <c r="JK304">
        <v>0</v>
      </c>
      <c r="JL304">
        <v>0</v>
      </c>
      <c r="JM304">
        <v>0</v>
      </c>
      <c r="JN304">
        <v>0</v>
      </c>
      <c r="JO304">
        <v>0</v>
      </c>
      <c r="JP304">
        <v>0</v>
      </c>
      <c r="JQ304">
        <v>0</v>
      </c>
      <c r="JR304">
        <v>0</v>
      </c>
      <c r="JS304">
        <v>0</v>
      </c>
      <c r="JT304">
        <v>0</v>
      </c>
      <c r="JU304">
        <v>0</v>
      </c>
      <c r="JV304">
        <v>0</v>
      </c>
      <c r="JW304">
        <v>0</v>
      </c>
      <c r="JX304">
        <v>0</v>
      </c>
      <c r="JY304">
        <v>0</v>
      </c>
      <c r="JZ304">
        <v>0</v>
      </c>
      <c r="KA304">
        <v>0</v>
      </c>
      <c r="KB304">
        <v>0</v>
      </c>
      <c r="KC304">
        <v>0</v>
      </c>
      <c r="KD304">
        <v>0</v>
      </c>
      <c r="KE304">
        <v>0</v>
      </c>
      <c r="KF304">
        <v>0</v>
      </c>
      <c r="KG304">
        <v>0</v>
      </c>
      <c r="KH304">
        <v>0</v>
      </c>
      <c r="KI304">
        <v>0</v>
      </c>
      <c r="KJ304">
        <v>0</v>
      </c>
      <c r="KK304">
        <v>0</v>
      </c>
      <c r="KL304">
        <v>0</v>
      </c>
      <c r="KM304">
        <v>0</v>
      </c>
      <c r="KN304">
        <v>0</v>
      </c>
      <c r="KO304">
        <v>0</v>
      </c>
      <c r="KP304">
        <v>0</v>
      </c>
      <c r="KQ304">
        <v>0</v>
      </c>
      <c r="KR304">
        <v>0</v>
      </c>
      <c r="KS304">
        <v>0</v>
      </c>
      <c r="KT304">
        <v>0</v>
      </c>
      <c r="KU304">
        <v>0</v>
      </c>
      <c r="KV304">
        <v>0</v>
      </c>
      <c r="KW304">
        <v>0</v>
      </c>
      <c r="KX304">
        <v>0</v>
      </c>
      <c r="KY304">
        <v>0</v>
      </c>
      <c r="KZ304">
        <v>0</v>
      </c>
      <c r="LA304">
        <v>0</v>
      </c>
      <c r="LB304">
        <v>0</v>
      </c>
      <c r="LC304">
        <v>0</v>
      </c>
      <c r="LD304">
        <v>0</v>
      </c>
      <c r="LE304">
        <v>0</v>
      </c>
      <c r="LF304">
        <v>0</v>
      </c>
      <c r="LG304">
        <v>0</v>
      </c>
      <c r="LH304">
        <v>0</v>
      </c>
      <c r="LI304">
        <v>1</v>
      </c>
      <c r="LJ304">
        <v>1</v>
      </c>
      <c r="LK304">
        <v>0</v>
      </c>
      <c r="LL304">
        <v>0</v>
      </c>
      <c r="LM304">
        <v>1</v>
      </c>
      <c r="LN304">
        <v>0.95</v>
      </c>
      <c r="LO304">
        <v>0</v>
      </c>
      <c r="LP304">
        <v>1</v>
      </c>
      <c r="LQ304">
        <v>0.78</v>
      </c>
      <c r="LR304">
        <v>0</v>
      </c>
      <c r="LS304">
        <v>3.169999999999995E-2</v>
      </c>
      <c r="LT304">
        <v>0</v>
      </c>
    </row>
    <row r="305" spans="1:332" ht="15" customHeight="1">
      <c r="A305" t="str">
        <v>CDM AMS II G</v>
      </c>
      <c r="B305" t="str">
        <v>AMS-II.G. Version 6</v>
      </c>
      <c r="C305">
        <v>10477</v>
      </c>
      <c r="D305" t="str">
        <v>PoA 10477-CPA6</v>
      </c>
      <c r="E305" t="str">
        <v>MR2: 01/09/2019 to 31/05/2020</v>
      </c>
      <c r="F305" t="str">
        <v>domestic 4G Batch 3</v>
      </c>
      <c r="G305">
        <v>3415</v>
      </c>
      <c r="H305" t="str">
        <v>firewood</v>
      </c>
      <c r="I305">
        <v>3415</v>
      </c>
      <c r="J305">
        <v>4.1269879607441504E-3</v>
      </c>
      <c r="K305">
        <v>0</v>
      </c>
      <c r="L305" t="str">
        <v>cdm_imp_firewood</v>
      </c>
      <c r="M305">
        <v>1</v>
      </c>
      <c r="N305" t="str">
        <v>Asia</v>
      </c>
      <c r="O305" t="str">
        <v>Viet Nam</v>
      </c>
      <c r="P305" t="str">
        <v xml:space="preserve">Thai Nguyen
Province
</v>
      </c>
      <c r="Q305">
        <v>3.4</v>
      </c>
      <c r="R305">
        <v>0.82889999999999997</v>
      </c>
      <c r="S305">
        <v>0</v>
      </c>
      <c r="T305">
        <v>0.14499999999999999</v>
      </c>
      <c r="U305">
        <v>3020</v>
      </c>
      <c r="V305">
        <v>0</v>
      </c>
      <c r="W305">
        <v>274.00000017999997</v>
      </c>
      <c r="X305">
        <v>0</v>
      </c>
      <c r="Y305">
        <v>827480.00054359995</v>
      </c>
      <c r="Z305">
        <v>1</v>
      </c>
      <c r="AA305">
        <v>0</v>
      </c>
      <c r="AB305">
        <v>0</v>
      </c>
      <c r="AC305">
        <v>0</v>
      </c>
      <c r="AD305">
        <v>0</v>
      </c>
      <c r="AE305">
        <v>0</v>
      </c>
      <c r="AF305">
        <v>0</v>
      </c>
      <c r="AG305">
        <v>0</v>
      </c>
      <c r="AH305">
        <v>0</v>
      </c>
      <c r="AI305">
        <v>0</v>
      </c>
      <c r="AJ305">
        <v>0</v>
      </c>
      <c r="AK305">
        <v>0</v>
      </c>
      <c r="AL305">
        <v>0</v>
      </c>
      <c r="AM305">
        <v>0</v>
      </c>
      <c r="AN305">
        <v>6.1780821917808222</v>
      </c>
      <c r="AO305">
        <v>0</v>
      </c>
      <c r="AP305">
        <v>0</v>
      </c>
      <c r="AQ305">
        <v>0</v>
      </c>
      <c r="AR305">
        <v>0</v>
      </c>
      <c r="AS305">
        <v>0</v>
      </c>
      <c r="AT305">
        <v>0</v>
      </c>
      <c r="AU305">
        <v>0</v>
      </c>
      <c r="AV305">
        <v>0</v>
      </c>
      <c r="AW305">
        <v>0</v>
      </c>
      <c r="AX305">
        <v>0</v>
      </c>
      <c r="AY305">
        <v>0</v>
      </c>
      <c r="AZ305">
        <v>0</v>
      </c>
      <c r="BA305">
        <v>0</v>
      </c>
      <c r="BB305">
        <v>0</v>
      </c>
      <c r="BC305">
        <v>0</v>
      </c>
      <c r="BD305">
        <v>0.1</v>
      </c>
      <c r="BE305">
        <v>0</v>
      </c>
      <c r="BF305">
        <v>0</v>
      </c>
      <c r="BG305">
        <v>0</v>
      </c>
      <c r="BH305">
        <v>0</v>
      </c>
      <c r="BI305">
        <v>0</v>
      </c>
      <c r="BJ305">
        <v>0</v>
      </c>
      <c r="BK305">
        <v>0</v>
      </c>
      <c r="BL305">
        <v>0</v>
      </c>
      <c r="BM305">
        <v>0</v>
      </c>
      <c r="BN305">
        <v>0</v>
      </c>
      <c r="BO305">
        <v>0</v>
      </c>
      <c r="BP305">
        <v>0</v>
      </c>
      <c r="BQ305">
        <v>0</v>
      </c>
      <c r="BR305">
        <v>1.5599999999999999E-2</v>
      </c>
      <c r="BS305">
        <v>0</v>
      </c>
      <c r="BT305">
        <v>0</v>
      </c>
      <c r="BU305">
        <v>0</v>
      </c>
      <c r="BV305">
        <v>0</v>
      </c>
      <c r="BW305">
        <v>0</v>
      </c>
      <c r="BX305">
        <v>85.7</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1</v>
      </c>
      <c r="FS305">
        <v>0</v>
      </c>
      <c r="FT305">
        <v>0</v>
      </c>
      <c r="FU305">
        <v>0</v>
      </c>
      <c r="FV305">
        <v>0</v>
      </c>
      <c r="FW305">
        <v>0</v>
      </c>
      <c r="FX305">
        <v>0</v>
      </c>
      <c r="FY305">
        <v>2.1289049592628606</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c r="GS305">
        <v>0</v>
      </c>
      <c r="GT305">
        <v>0</v>
      </c>
      <c r="GU305">
        <v>0.29020000000000001</v>
      </c>
      <c r="GV305">
        <v>0</v>
      </c>
      <c r="GW305">
        <v>0</v>
      </c>
      <c r="GX305">
        <v>0</v>
      </c>
      <c r="GY305">
        <v>0</v>
      </c>
      <c r="GZ305">
        <v>0</v>
      </c>
      <c r="HA305">
        <v>0</v>
      </c>
      <c r="HB305">
        <v>0</v>
      </c>
      <c r="HC305">
        <v>0</v>
      </c>
      <c r="HD305">
        <v>0</v>
      </c>
      <c r="HE305">
        <v>0</v>
      </c>
      <c r="HF305">
        <v>0</v>
      </c>
      <c r="HG305">
        <v>0</v>
      </c>
      <c r="HH305">
        <v>0</v>
      </c>
      <c r="HI305">
        <v>1.5599999999999999E-2</v>
      </c>
      <c r="HJ305">
        <v>0</v>
      </c>
      <c r="HK305">
        <v>0</v>
      </c>
      <c r="HL305">
        <v>0</v>
      </c>
      <c r="HM305">
        <v>0</v>
      </c>
      <c r="HN305">
        <v>0</v>
      </c>
      <c r="HO305">
        <v>85.7</v>
      </c>
      <c r="HP305">
        <v>0</v>
      </c>
      <c r="HQ305">
        <v>0</v>
      </c>
      <c r="HR305">
        <v>0</v>
      </c>
      <c r="HS305">
        <v>0</v>
      </c>
      <c r="HT305">
        <v>0</v>
      </c>
      <c r="HU305">
        <v>0</v>
      </c>
      <c r="HV305">
        <v>0</v>
      </c>
      <c r="HW305">
        <v>0</v>
      </c>
      <c r="HX305">
        <v>0</v>
      </c>
      <c r="HY305">
        <v>0</v>
      </c>
      <c r="HZ305">
        <v>0</v>
      </c>
      <c r="IA305">
        <v>0</v>
      </c>
      <c r="IB305">
        <v>0</v>
      </c>
      <c r="IC305">
        <v>0</v>
      </c>
      <c r="ID305">
        <v>0</v>
      </c>
      <c r="IE305">
        <v>0</v>
      </c>
      <c r="IF305">
        <v>0</v>
      </c>
      <c r="IG305">
        <v>0</v>
      </c>
      <c r="IH305">
        <v>0</v>
      </c>
      <c r="II305">
        <v>0</v>
      </c>
      <c r="IJ305">
        <v>0</v>
      </c>
      <c r="IK305">
        <v>0</v>
      </c>
      <c r="IL305">
        <v>0</v>
      </c>
      <c r="IM305">
        <v>0</v>
      </c>
      <c r="IN305">
        <v>0</v>
      </c>
      <c r="IO305">
        <v>0</v>
      </c>
      <c r="IP305">
        <v>0</v>
      </c>
      <c r="IQ305">
        <v>0</v>
      </c>
      <c r="IR305">
        <v>0</v>
      </c>
      <c r="IS305">
        <v>0</v>
      </c>
      <c r="IT305">
        <v>0</v>
      </c>
      <c r="IU305">
        <v>0</v>
      </c>
      <c r="IV305">
        <v>0</v>
      </c>
      <c r="IW305">
        <v>0</v>
      </c>
      <c r="IX305">
        <v>0</v>
      </c>
      <c r="IY305">
        <v>0</v>
      </c>
      <c r="IZ305">
        <v>0</v>
      </c>
      <c r="JA305">
        <v>0</v>
      </c>
      <c r="JB305">
        <v>0</v>
      </c>
      <c r="JC305">
        <v>0</v>
      </c>
      <c r="JD305">
        <v>0</v>
      </c>
      <c r="JE305">
        <v>0</v>
      </c>
      <c r="JF305">
        <v>0</v>
      </c>
      <c r="JG305">
        <v>0</v>
      </c>
      <c r="JH305">
        <v>0</v>
      </c>
      <c r="JI305">
        <v>0</v>
      </c>
      <c r="JJ305">
        <v>0</v>
      </c>
      <c r="JK305">
        <v>0</v>
      </c>
      <c r="JL305">
        <v>0</v>
      </c>
      <c r="JM305">
        <v>0</v>
      </c>
      <c r="JN305">
        <v>0</v>
      </c>
      <c r="JO305">
        <v>0</v>
      </c>
      <c r="JP305">
        <v>0</v>
      </c>
      <c r="JQ305">
        <v>0</v>
      </c>
      <c r="JR305">
        <v>0</v>
      </c>
      <c r="JS305">
        <v>0</v>
      </c>
      <c r="JT305">
        <v>0</v>
      </c>
      <c r="JU305">
        <v>0</v>
      </c>
      <c r="JV305">
        <v>0</v>
      </c>
      <c r="JW305">
        <v>0</v>
      </c>
      <c r="JX305">
        <v>0</v>
      </c>
      <c r="JY305">
        <v>0</v>
      </c>
      <c r="JZ305">
        <v>0</v>
      </c>
      <c r="KA305">
        <v>0</v>
      </c>
      <c r="KB305">
        <v>0</v>
      </c>
      <c r="KC305">
        <v>0</v>
      </c>
      <c r="KD305">
        <v>0</v>
      </c>
      <c r="KE305">
        <v>0</v>
      </c>
      <c r="KF305">
        <v>0</v>
      </c>
      <c r="KG305">
        <v>0</v>
      </c>
      <c r="KH305">
        <v>0</v>
      </c>
      <c r="KI305">
        <v>0</v>
      </c>
      <c r="KJ305">
        <v>0</v>
      </c>
      <c r="KK305">
        <v>0</v>
      </c>
      <c r="KL305">
        <v>0</v>
      </c>
      <c r="KM305">
        <v>0</v>
      </c>
      <c r="KN305">
        <v>0</v>
      </c>
      <c r="KO305">
        <v>0</v>
      </c>
      <c r="KP305">
        <v>0</v>
      </c>
      <c r="KQ305">
        <v>0</v>
      </c>
      <c r="KR305">
        <v>0</v>
      </c>
      <c r="KS305">
        <v>0</v>
      </c>
      <c r="KT305">
        <v>0</v>
      </c>
      <c r="KU305">
        <v>0</v>
      </c>
      <c r="KV305">
        <v>0</v>
      </c>
      <c r="KW305">
        <v>0</v>
      </c>
      <c r="KX305">
        <v>0</v>
      </c>
      <c r="KY305">
        <v>0</v>
      </c>
      <c r="KZ305">
        <v>0</v>
      </c>
      <c r="LA305">
        <v>0</v>
      </c>
      <c r="LB305">
        <v>0</v>
      </c>
      <c r="LC305">
        <v>0</v>
      </c>
      <c r="LD305">
        <v>0</v>
      </c>
      <c r="LE305">
        <v>0</v>
      </c>
      <c r="LF305">
        <v>0</v>
      </c>
      <c r="LG305">
        <v>0</v>
      </c>
      <c r="LH305">
        <v>0</v>
      </c>
      <c r="LI305">
        <v>1</v>
      </c>
      <c r="LJ305">
        <v>1</v>
      </c>
      <c r="LK305">
        <v>0</v>
      </c>
      <c r="LL305">
        <v>0</v>
      </c>
      <c r="LM305">
        <v>1</v>
      </c>
      <c r="LN305">
        <v>0.95</v>
      </c>
      <c r="LO305">
        <v>0</v>
      </c>
      <c r="LP305">
        <v>1</v>
      </c>
      <c r="LQ305">
        <v>0.78</v>
      </c>
      <c r="LR305">
        <v>0</v>
      </c>
      <c r="LS305">
        <v>3.169999999999995E-2</v>
      </c>
      <c r="LT305">
        <v>0</v>
      </c>
    </row>
    <row r="306" spans="1:332" ht="15" customHeight="1">
      <c r="A306" t="str">
        <v>CDM AMS II G</v>
      </c>
      <c r="B306" t="str">
        <v>AMS-II.G. Version 6</v>
      </c>
      <c r="C306">
        <v>10477</v>
      </c>
      <c r="D306" t="str">
        <v>PoA 10477-CPA6</v>
      </c>
      <c r="E306" t="str">
        <v>MR2: 01/09/2019 to 31/05/2020</v>
      </c>
      <c r="F306" t="str">
        <v>domestic 4G Batch 4</v>
      </c>
      <c r="G306">
        <v>13311</v>
      </c>
      <c r="H306" t="str">
        <v>firewood</v>
      </c>
      <c r="I306">
        <v>13311</v>
      </c>
      <c r="J306">
        <v>4.1271347248244012E-3</v>
      </c>
      <c r="K306">
        <v>0</v>
      </c>
      <c r="L306" t="str">
        <v>cdm_imp_firewood</v>
      </c>
      <c r="M306">
        <v>1</v>
      </c>
      <c r="N306" t="str">
        <v>Asia</v>
      </c>
      <c r="O306" t="str">
        <v>Viet Nam</v>
      </c>
      <c r="P306" t="str">
        <v xml:space="preserve">Thai Nguyen
Province
</v>
      </c>
      <c r="Q306">
        <v>3.4</v>
      </c>
      <c r="R306">
        <v>0.82889999999999997</v>
      </c>
      <c r="S306">
        <v>0</v>
      </c>
      <c r="T306">
        <v>0.14499999999999999</v>
      </c>
      <c r="U306">
        <v>13005</v>
      </c>
      <c r="V306">
        <v>0</v>
      </c>
      <c r="W306">
        <v>248.00000000200001</v>
      </c>
      <c r="X306">
        <v>0</v>
      </c>
      <c r="Y306">
        <v>3225240.00002601</v>
      </c>
      <c r="Z306">
        <v>1</v>
      </c>
      <c r="AA306">
        <v>0</v>
      </c>
      <c r="AB306">
        <v>0</v>
      </c>
      <c r="AC306">
        <v>0</v>
      </c>
      <c r="AD306">
        <v>0</v>
      </c>
      <c r="AE306">
        <v>0</v>
      </c>
      <c r="AF306">
        <v>0</v>
      </c>
      <c r="AG306">
        <v>0</v>
      </c>
      <c r="AH306">
        <v>0</v>
      </c>
      <c r="AI306">
        <v>0</v>
      </c>
      <c r="AJ306">
        <v>0</v>
      </c>
      <c r="AK306">
        <v>0</v>
      </c>
      <c r="AL306">
        <v>0</v>
      </c>
      <c r="AM306">
        <v>0</v>
      </c>
      <c r="AN306">
        <v>6.1780821917808222</v>
      </c>
      <c r="AO306">
        <v>0</v>
      </c>
      <c r="AP306">
        <v>0</v>
      </c>
      <c r="AQ306">
        <v>0</v>
      </c>
      <c r="AR306">
        <v>0</v>
      </c>
      <c r="AS306">
        <v>0</v>
      </c>
      <c r="AT306">
        <v>0</v>
      </c>
      <c r="AU306">
        <v>0</v>
      </c>
      <c r="AV306">
        <v>0</v>
      </c>
      <c r="AW306">
        <v>0</v>
      </c>
      <c r="AX306">
        <v>0</v>
      </c>
      <c r="AY306">
        <v>0</v>
      </c>
      <c r="AZ306">
        <v>0</v>
      </c>
      <c r="BA306">
        <v>0</v>
      </c>
      <c r="BB306">
        <v>0</v>
      </c>
      <c r="BC306">
        <v>0</v>
      </c>
      <c r="BD306">
        <v>0.1</v>
      </c>
      <c r="BE306">
        <v>0</v>
      </c>
      <c r="BF306">
        <v>0</v>
      </c>
      <c r="BG306">
        <v>0</v>
      </c>
      <c r="BH306">
        <v>0</v>
      </c>
      <c r="BI306">
        <v>0</v>
      </c>
      <c r="BJ306">
        <v>0</v>
      </c>
      <c r="BK306">
        <v>0</v>
      </c>
      <c r="BL306">
        <v>0</v>
      </c>
      <c r="BM306">
        <v>0</v>
      </c>
      <c r="BN306">
        <v>0</v>
      </c>
      <c r="BO306">
        <v>0</v>
      </c>
      <c r="BP306">
        <v>0</v>
      </c>
      <c r="BQ306">
        <v>0</v>
      </c>
      <c r="BR306">
        <v>1.5599999999999999E-2</v>
      </c>
      <c r="BS306">
        <v>0</v>
      </c>
      <c r="BT306">
        <v>0</v>
      </c>
      <c r="BU306">
        <v>0</v>
      </c>
      <c r="BV306">
        <v>0</v>
      </c>
      <c r="BW306">
        <v>0</v>
      </c>
      <c r="BX306">
        <v>85.7</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1</v>
      </c>
      <c r="FS306">
        <v>0</v>
      </c>
      <c r="FT306">
        <v>0</v>
      </c>
      <c r="FU306">
        <v>0</v>
      </c>
      <c r="FV306">
        <v>0</v>
      </c>
      <c r="FW306">
        <v>0</v>
      </c>
      <c r="FX306">
        <v>0</v>
      </c>
      <c r="FY306">
        <v>2.1289049592628606</v>
      </c>
      <c r="FZ306">
        <v>0</v>
      </c>
      <c r="GA306">
        <v>0</v>
      </c>
      <c r="GB306">
        <v>0</v>
      </c>
      <c r="GC306">
        <v>0</v>
      </c>
      <c r="GD306">
        <v>0</v>
      </c>
      <c r="GE306">
        <v>0</v>
      </c>
      <c r="GF306">
        <v>0</v>
      </c>
      <c r="GG306">
        <v>0</v>
      </c>
      <c r="GH306">
        <v>0</v>
      </c>
      <c r="GI306">
        <v>0</v>
      </c>
      <c r="GJ306">
        <v>0</v>
      </c>
      <c r="GK306">
        <v>0</v>
      </c>
      <c r="GL306">
        <v>0</v>
      </c>
      <c r="GM306">
        <v>0</v>
      </c>
      <c r="GN306">
        <v>0</v>
      </c>
      <c r="GO306">
        <v>0</v>
      </c>
      <c r="GP306">
        <v>0</v>
      </c>
      <c r="GQ306">
        <v>0</v>
      </c>
      <c r="GR306">
        <v>0</v>
      </c>
      <c r="GS306">
        <v>0</v>
      </c>
      <c r="GT306">
        <v>0</v>
      </c>
      <c r="GU306">
        <v>0.29020000000000001</v>
      </c>
      <c r="GV306">
        <v>0</v>
      </c>
      <c r="GW306">
        <v>0</v>
      </c>
      <c r="GX306">
        <v>0</v>
      </c>
      <c r="GY306">
        <v>0</v>
      </c>
      <c r="GZ306">
        <v>0</v>
      </c>
      <c r="HA306">
        <v>0</v>
      </c>
      <c r="HB306">
        <v>0</v>
      </c>
      <c r="HC306">
        <v>0</v>
      </c>
      <c r="HD306">
        <v>0</v>
      </c>
      <c r="HE306">
        <v>0</v>
      </c>
      <c r="HF306">
        <v>0</v>
      </c>
      <c r="HG306">
        <v>0</v>
      </c>
      <c r="HH306">
        <v>0</v>
      </c>
      <c r="HI306">
        <v>1.5599999999999999E-2</v>
      </c>
      <c r="HJ306">
        <v>0</v>
      </c>
      <c r="HK306">
        <v>0</v>
      </c>
      <c r="HL306">
        <v>0</v>
      </c>
      <c r="HM306">
        <v>0</v>
      </c>
      <c r="HN306">
        <v>0</v>
      </c>
      <c r="HO306">
        <v>85.7</v>
      </c>
      <c r="HP306">
        <v>0</v>
      </c>
      <c r="HQ306">
        <v>0</v>
      </c>
      <c r="HR306">
        <v>0</v>
      </c>
      <c r="HS306">
        <v>0</v>
      </c>
      <c r="HT306">
        <v>0</v>
      </c>
      <c r="HU306">
        <v>0</v>
      </c>
      <c r="HV306">
        <v>0</v>
      </c>
      <c r="HW306">
        <v>0</v>
      </c>
      <c r="HX306">
        <v>0</v>
      </c>
      <c r="HY306">
        <v>0</v>
      </c>
      <c r="HZ306">
        <v>0</v>
      </c>
      <c r="IA306">
        <v>0</v>
      </c>
      <c r="IB306">
        <v>0</v>
      </c>
      <c r="IC306">
        <v>0</v>
      </c>
      <c r="ID306">
        <v>0</v>
      </c>
      <c r="IE306">
        <v>0</v>
      </c>
      <c r="IF306">
        <v>0</v>
      </c>
      <c r="IG306">
        <v>0</v>
      </c>
      <c r="IH306">
        <v>0</v>
      </c>
      <c r="II306">
        <v>0</v>
      </c>
      <c r="IJ306">
        <v>0</v>
      </c>
      <c r="IK306">
        <v>0</v>
      </c>
      <c r="IL306">
        <v>0</v>
      </c>
      <c r="IM306">
        <v>0</v>
      </c>
      <c r="IN306">
        <v>0</v>
      </c>
      <c r="IO306">
        <v>0</v>
      </c>
      <c r="IP306">
        <v>0</v>
      </c>
      <c r="IQ306">
        <v>0</v>
      </c>
      <c r="IR306">
        <v>0</v>
      </c>
      <c r="IS306">
        <v>0</v>
      </c>
      <c r="IT306">
        <v>0</v>
      </c>
      <c r="IU306">
        <v>0</v>
      </c>
      <c r="IV306">
        <v>0</v>
      </c>
      <c r="IW306">
        <v>0</v>
      </c>
      <c r="IX306">
        <v>0</v>
      </c>
      <c r="IY306">
        <v>0</v>
      </c>
      <c r="IZ306">
        <v>0</v>
      </c>
      <c r="JA306">
        <v>0</v>
      </c>
      <c r="JB306">
        <v>0</v>
      </c>
      <c r="JC306">
        <v>0</v>
      </c>
      <c r="JD306">
        <v>0</v>
      </c>
      <c r="JE306">
        <v>0</v>
      </c>
      <c r="JF306">
        <v>0</v>
      </c>
      <c r="JG306">
        <v>0</v>
      </c>
      <c r="JH306">
        <v>0</v>
      </c>
      <c r="JI306">
        <v>0</v>
      </c>
      <c r="JJ306">
        <v>0</v>
      </c>
      <c r="JK306">
        <v>0</v>
      </c>
      <c r="JL306">
        <v>0</v>
      </c>
      <c r="JM306">
        <v>0</v>
      </c>
      <c r="JN306">
        <v>0</v>
      </c>
      <c r="JO306">
        <v>0</v>
      </c>
      <c r="JP306">
        <v>0</v>
      </c>
      <c r="JQ306">
        <v>0</v>
      </c>
      <c r="JR306">
        <v>0</v>
      </c>
      <c r="JS306">
        <v>0</v>
      </c>
      <c r="JT306">
        <v>0</v>
      </c>
      <c r="JU306">
        <v>0</v>
      </c>
      <c r="JV306">
        <v>0</v>
      </c>
      <c r="JW306">
        <v>0</v>
      </c>
      <c r="JX306">
        <v>0</v>
      </c>
      <c r="JY306">
        <v>0</v>
      </c>
      <c r="JZ306">
        <v>0</v>
      </c>
      <c r="KA306">
        <v>0</v>
      </c>
      <c r="KB306">
        <v>0</v>
      </c>
      <c r="KC306">
        <v>0</v>
      </c>
      <c r="KD306">
        <v>0</v>
      </c>
      <c r="KE306">
        <v>0</v>
      </c>
      <c r="KF306">
        <v>0</v>
      </c>
      <c r="KG306">
        <v>0</v>
      </c>
      <c r="KH306">
        <v>0</v>
      </c>
      <c r="KI306">
        <v>0</v>
      </c>
      <c r="KJ306">
        <v>0</v>
      </c>
      <c r="KK306">
        <v>0</v>
      </c>
      <c r="KL306">
        <v>0</v>
      </c>
      <c r="KM306">
        <v>0</v>
      </c>
      <c r="KN306">
        <v>0</v>
      </c>
      <c r="KO306">
        <v>0</v>
      </c>
      <c r="KP306">
        <v>0</v>
      </c>
      <c r="KQ306">
        <v>0</v>
      </c>
      <c r="KR306">
        <v>0</v>
      </c>
      <c r="KS306">
        <v>0</v>
      </c>
      <c r="KT306">
        <v>0</v>
      </c>
      <c r="KU306">
        <v>0</v>
      </c>
      <c r="KV306">
        <v>0</v>
      </c>
      <c r="KW306">
        <v>0</v>
      </c>
      <c r="KX306">
        <v>0</v>
      </c>
      <c r="KY306">
        <v>0</v>
      </c>
      <c r="KZ306">
        <v>0</v>
      </c>
      <c r="LA306">
        <v>0</v>
      </c>
      <c r="LB306">
        <v>0</v>
      </c>
      <c r="LC306">
        <v>0</v>
      </c>
      <c r="LD306">
        <v>0</v>
      </c>
      <c r="LE306">
        <v>0</v>
      </c>
      <c r="LF306">
        <v>0</v>
      </c>
      <c r="LG306">
        <v>0</v>
      </c>
      <c r="LH306">
        <v>0</v>
      </c>
      <c r="LI306">
        <v>1</v>
      </c>
      <c r="LJ306">
        <v>1</v>
      </c>
      <c r="LK306">
        <v>0</v>
      </c>
      <c r="LL306">
        <v>0</v>
      </c>
      <c r="LM306">
        <v>1</v>
      </c>
      <c r="LN306">
        <v>0.95</v>
      </c>
      <c r="LO306">
        <v>0</v>
      </c>
      <c r="LP306">
        <v>1</v>
      </c>
      <c r="LQ306">
        <v>0.78</v>
      </c>
      <c r="LR306">
        <v>0</v>
      </c>
      <c r="LS306">
        <v>3.169999999999995E-2</v>
      </c>
      <c r="LT306">
        <v>0</v>
      </c>
    </row>
    <row r="307" spans="1:332" ht="15" customHeight="1">
      <c r="A307" t="str">
        <v>CDM AMS II G</v>
      </c>
      <c r="B307" t="str">
        <v>AMS-II.G. Version 11</v>
      </c>
      <c r="C307">
        <v>10477</v>
      </c>
      <c r="D307" t="str">
        <v>PoA 10477-CPA7</v>
      </c>
      <c r="E307" t="str">
        <v>MR2: 2020-06-01~2020-12-31</v>
      </c>
      <c r="F307" t="str">
        <v>domestic 4G Batch 1</v>
      </c>
      <c r="G307">
        <v>1746</v>
      </c>
      <c r="H307" t="str">
        <v>firewood</v>
      </c>
      <c r="I307">
        <v>1746</v>
      </c>
      <c r="J307">
        <v>4.0692660868619458E-3</v>
      </c>
      <c r="K307">
        <v>0</v>
      </c>
      <c r="L307" t="str">
        <v>cdm_imp_firewood</v>
      </c>
      <c r="M307">
        <v>1</v>
      </c>
      <c r="N307" t="str">
        <v>Asia</v>
      </c>
      <c r="O307" t="str">
        <v>Viet Nam</v>
      </c>
      <c r="P307" t="str">
        <v>Yen Bai Province</v>
      </c>
      <c r="Q307">
        <v>3.4</v>
      </c>
      <c r="R307">
        <v>0.77615999999999996</v>
      </c>
      <c r="S307">
        <v>0</v>
      </c>
      <c r="T307">
        <v>0.14499999999999999</v>
      </c>
      <c r="U307">
        <v>2005</v>
      </c>
      <c r="V307">
        <v>0</v>
      </c>
      <c r="W307">
        <v>214.0000000135</v>
      </c>
      <c r="X307">
        <v>0</v>
      </c>
      <c r="Y307">
        <v>429070.00002706749</v>
      </c>
      <c r="Z307">
        <v>1</v>
      </c>
      <c r="AA307">
        <v>0</v>
      </c>
      <c r="AB307">
        <v>0</v>
      </c>
      <c r="AC307">
        <v>0</v>
      </c>
      <c r="AD307">
        <v>0</v>
      </c>
      <c r="AE307">
        <v>0</v>
      </c>
      <c r="AF307">
        <v>0</v>
      </c>
      <c r="AG307">
        <v>0</v>
      </c>
      <c r="AH307">
        <v>0</v>
      </c>
      <c r="AI307">
        <v>0</v>
      </c>
      <c r="AJ307">
        <v>0</v>
      </c>
      <c r="AK307">
        <v>0</v>
      </c>
      <c r="AL307">
        <v>0</v>
      </c>
      <c r="AM307">
        <v>0</v>
      </c>
      <c r="AN307">
        <v>6.8739726027397259</v>
      </c>
      <c r="AO307">
        <v>0</v>
      </c>
      <c r="AP307">
        <v>0</v>
      </c>
      <c r="AQ307">
        <v>0</v>
      </c>
      <c r="AR307">
        <v>0</v>
      </c>
      <c r="AS307">
        <v>0</v>
      </c>
      <c r="AT307">
        <v>0</v>
      </c>
      <c r="AU307">
        <v>0</v>
      </c>
      <c r="AV307">
        <v>0</v>
      </c>
      <c r="AW307">
        <v>0</v>
      </c>
      <c r="AX307">
        <v>0</v>
      </c>
      <c r="AY307">
        <v>0</v>
      </c>
      <c r="AZ307">
        <v>0</v>
      </c>
      <c r="BA307">
        <v>0</v>
      </c>
      <c r="BB307">
        <v>0</v>
      </c>
      <c r="BC307">
        <v>0</v>
      </c>
      <c r="BD307">
        <v>0.1</v>
      </c>
      <c r="BE307">
        <v>0</v>
      </c>
      <c r="BF307">
        <v>0</v>
      </c>
      <c r="BG307">
        <v>0</v>
      </c>
      <c r="BH307">
        <v>0</v>
      </c>
      <c r="BI307">
        <v>0</v>
      </c>
      <c r="BJ307">
        <v>0</v>
      </c>
      <c r="BK307">
        <v>0</v>
      </c>
      <c r="BL307">
        <v>0</v>
      </c>
      <c r="BM307">
        <v>0</v>
      </c>
      <c r="BN307">
        <v>0</v>
      </c>
      <c r="BO307">
        <v>0</v>
      </c>
      <c r="BP307">
        <v>0</v>
      </c>
      <c r="BQ307">
        <v>0</v>
      </c>
      <c r="BR307">
        <v>1.5599999999999999E-2</v>
      </c>
      <c r="BS307">
        <v>0</v>
      </c>
      <c r="BT307">
        <v>0</v>
      </c>
      <c r="BU307">
        <v>0</v>
      </c>
      <c r="BV307">
        <v>0</v>
      </c>
      <c r="BW307">
        <v>0</v>
      </c>
      <c r="BX307">
        <v>85.7</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0</v>
      </c>
      <c r="FG307">
        <v>0</v>
      </c>
      <c r="FH307">
        <v>0</v>
      </c>
      <c r="FI307">
        <v>0</v>
      </c>
      <c r="FJ307">
        <v>0</v>
      </c>
      <c r="FK307">
        <v>0</v>
      </c>
      <c r="FL307">
        <v>0</v>
      </c>
      <c r="FM307">
        <v>0</v>
      </c>
      <c r="FN307">
        <v>0</v>
      </c>
      <c r="FO307">
        <v>0</v>
      </c>
      <c r="FP307">
        <v>0</v>
      </c>
      <c r="FQ307">
        <v>0</v>
      </c>
      <c r="FR307">
        <v>1</v>
      </c>
      <c r="FS307">
        <v>0</v>
      </c>
      <c r="FT307">
        <v>0</v>
      </c>
      <c r="FU307">
        <v>0</v>
      </c>
      <c r="FV307">
        <v>0</v>
      </c>
      <c r="FW307">
        <v>0</v>
      </c>
      <c r="FX307">
        <v>0</v>
      </c>
      <c r="FY307">
        <v>2.3777144942026034</v>
      </c>
      <c r="FZ307">
        <v>0</v>
      </c>
      <c r="GA307">
        <v>0</v>
      </c>
      <c r="GB307">
        <v>0</v>
      </c>
      <c r="GC307">
        <v>0</v>
      </c>
      <c r="GD307">
        <v>0</v>
      </c>
      <c r="GE307">
        <v>0</v>
      </c>
      <c r="GF307">
        <v>0</v>
      </c>
      <c r="GG307">
        <v>0</v>
      </c>
      <c r="GH307">
        <v>0</v>
      </c>
      <c r="GI307">
        <v>0</v>
      </c>
      <c r="GJ307">
        <v>0</v>
      </c>
      <c r="GK307">
        <v>0</v>
      </c>
      <c r="GL307">
        <v>0</v>
      </c>
      <c r="GM307">
        <v>0</v>
      </c>
      <c r="GN307">
        <v>0</v>
      </c>
      <c r="GO307">
        <v>0</v>
      </c>
      <c r="GP307">
        <v>0</v>
      </c>
      <c r="GQ307">
        <v>0</v>
      </c>
      <c r="GR307">
        <v>0</v>
      </c>
      <c r="GS307">
        <v>0</v>
      </c>
      <c r="GT307">
        <v>0</v>
      </c>
      <c r="GU307">
        <v>0.28910000000000002</v>
      </c>
      <c r="GV307">
        <v>0</v>
      </c>
      <c r="GW307">
        <v>0</v>
      </c>
      <c r="GX307">
        <v>0</v>
      </c>
      <c r="GY307">
        <v>0</v>
      </c>
      <c r="GZ307">
        <v>0</v>
      </c>
      <c r="HA307">
        <v>0</v>
      </c>
      <c r="HB307">
        <v>0</v>
      </c>
      <c r="HC307">
        <v>0</v>
      </c>
      <c r="HD307">
        <v>0</v>
      </c>
      <c r="HE307">
        <v>0</v>
      </c>
      <c r="HF307">
        <v>0</v>
      </c>
      <c r="HG307">
        <v>0</v>
      </c>
      <c r="HH307">
        <v>0</v>
      </c>
      <c r="HI307">
        <v>1.5599999999999999E-2</v>
      </c>
      <c r="HJ307">
        <v>0</v>
      </c>
      <c r="HK307">
        <v>0</v>
      </c>
      <c r="HL307">
        <v>0</v>
      </c>
      <c r="HM307">
        <v>0</v>
      </c>
      <c r="HN307">
        <v>0</v>
      </c>
      <c r="HO307">
        <v>85.7</v>
      </c>
      <c r="HP307">
        <v>0</v>
      </c>
      <c r="HQ307">
        <v>0</v>
      </c>
      <c r="HR307">
        <v>0</v>
      </c>
      <c r="HS307">
        <v>0</v>
      </c>
      <c r="HT307">
        <v>0</v>
      </c>
      <c r="HU307">
        <v>0</v>
      </c>
      <c r="HV307">
        <v>0</v>
      </c>
      <c r="HW307">
        <v>0</v>
      </c>
      <c r="HX307">
        <v>0</v>
      </c>
      <c r="HY307">
        <v>0</v>
      </c>
      <c r="HZ307">
        <v>0</v>
      </c>
      <c r="IA307">
        <v>0</v>
      </c>
      <c r="IB307">
        <v>0</v>
      </c>
      <c r="IC307">
        <v>0</v>
      </c>
      <c r="ID307">
        <v>0</v>
      </c>
      <c r="IE307">
        <v>0</v>
      </c>
      <c r="IF307">
        <v>0</v>
      </c>
      <c r="IG307">
        <v>0</v>
      </c>
      <c r="IH307">
        <v>0</v>
      </c>
      <c r="II307">
        <v>0</v>
      </c>
      <c r="IJ307">
        <v>0</v>
      </c>
      <c r="IK307">
        <v>0</v>
      </c>
      <c r="IL307">
        <v>0</v>
      </c>
      <c r="IM307">
        <v>0</v>
      </c>
      <c r="IN307">
        <v>0</v>
      </c>
      <c r="IO307">
        <v>0</v>
      </c>
      <c r="IP307">
        <v>0</v>
      </c>
      <c r="IQ307">
        <v>0</v>
      </c>
      <c r="IR307">
        <v>0</v>
      </c>
      <c r="IS307">
        <v>0</v>
      </c>
      <c r="IT307">
        <v>0</v>
      </c>
      <c r="IU307">
        <v>0</v>
      </c>
      <c r="IV307">
        <v>0</v>
      </c>
      <c r="IW307">
        <v>0</v>
      </c>
      <c r="IX307">
        <v>0</v>
      </c>
      <c r="IY307">
        <v>0</v>
      </c>
      <c r="IZ307">
        <v>0</v>
      </c>
      <c r="JA307">
        <v>0</v>
      </c>
      <c r="JB307">
        <v>0</v>
      </c>
      <c r="JC307">
        <v>0</v>
      </c>
      <c r="JD307">
        <v>0</v>
      </c>
      <c r="JE307">
        <v>0</v>
      </c>
      <c r="JF307">
        <v>0</v>
      </c>
      <c r="JG307">
        <v>0</v>
      </c>
      <c r="JH307">
        <v>0</v>
      </c>
      <c r="JI307">
        <v>0</v>
      </c>
      <c r="JJ307">
        <v>0</v>
      </c>
      <c r="JK307">
        <v>0</v>
      </c>
      <c r="JL307">
        <v>0</v>
      </c>
      <c r="JM307">
        <v>0</v>
      </c>
      <c r="JN307">
        <v>0</v>
      </c>
      <c r="JO307">
        <v>0</v>
      </c>
      <c r="JP307">
        <v>0</v>
      </c>
      <c r="JQ307">
        <v>0</v>
      </c>
      <c r="JR307">
        <v>0</v>
      </c>
      <c r="JS307">
        <v>0</v>
      </c>
      <c r="JT307">
        <v>0</v>
      </c>
      <c r="JU307">
        <v>0</v>
      </c>
      <c r="JV307">
        <v>0</v>
      </c>
      <c r="JW307">
        <v>0</v>
      </c>
      <c r="JX307">
        <v>0</v>
      </c>
      <c r="JY307">
        <v>0</v>
      </c>
      <c r="JZ307">
        <v>0</v>
      </c>
      <c r="KA307">
        <v>0</v>
      </c>
      <c r="KB307">
        <v>0</v>
      </c>
      <c r="KC307">
        <v>0</v>
      </c>
      <c r="KD307">
        <v>0</v>
      </c>
      <c r="KE307">
        <v>0</v>
      </c>
      <c r="KF307">
        <v>0</v>
      </c>
      <c r="KG307">
        <v>0</v>
      </c>
      <c r="KH307">
        <v>0</v>
      </c>
      <c r="KI307">
        <v>0</v>
      </c>
      <c r="KJ307">
        <v>0</v>
      </c>
      <c r="KK307">
        <v>0</v>
      </c>
      <c r="KL307">
        <v>0</v>
      </c>
      <c r="KM307">
        <v>0</v>
      </c>
      <c r="KN307">
        <v>0</v>
      </c>
      <c r="KO307">
        <v>0</v>
      </c>
      <c r="KP307">
        <v>0</v>
      </c>
      <c r="KQ307">
        <v>0</v>
      </c>
      <c r="KR307">
        <v>0</v>
      </c>
      <c r="KS307">
        <v>0</v>
      </c>
      <c r="KT307">
        <v>0</v>
      </c>
      <c r="KU307">
        <v>0</v>
      </c>
      <c r="KV307">
        <v>0</v>
      </c>
      <c r="KW307">
        <v>0</v>
      </c>
      <c r="KX307">
        <v>0</v>
      </c>
      <c r="KY307">
        <v>0</v>
      </c>
      <c r="KZ307">
        <v>0</v>
      </c>
      <c r="LA307">
        <v>0</v>
      </c>
      <c r="LB307">
        <v>0</v>
      </c>
      <c r="LC307">
        <v>0</v>
      </c>
      <c r="LD307">
        <v>0</v>
      </c>
      <c r="LE307">
        <v>0</v>
      </c>
      <c r="LF307">
        <v>0</v>
      </c>
      <c r="LG307">
        <v>0</v>
      </c>
      <c r="LH307">
        <v>0</v>
      </c>
      <c r="LI307">
        <v>1</v>
      </c>
      <c r="LJ307">
        <v>1</v>
      </c>
      <c r="LK307">
        <v>0</v>
      </c>
      <c r="LL307">
        <v>0</v>
      </c>
      <c r="LM307">
        <v>1</v>
      </c>
      <c r="LN307">
        <v>0.95</v>
      </c>
      <c r="LO307">
        <v>0</v>
      </c>
      <c r="LP307">
        <v>1</v>
      </c>
      <c r="LQ307">
        <v>0.78</v>
      </c>
      <c r="LR307">
        <v>0</v>
      </c>
      <c r="LS307">
        <v>8.1300000000000039E-2</v>
      </c>
      <c r="LT307">
        <v>0</v>
      </c>
    </row>
    <row r="308" spans="1:332" ht="15" customHeight="1">
      <c r="A308" t="str">
        <v>CDM AMS II G</v>
      </c>
      <c r="B308" t="str">
        <v>AMS-II.G. Version 11</v>
      </c>
      <c r="C308">
        <v>10477</v>
      </c>
      <c r="D308" t="str">
        <v>PoA 10477-CPA7</v>
      </c>
      <c r="E308" t="str">
        <v>MR2: 2020-06-01~2020-12-31</v>
      </c>
      <c r="F308" t="str">
        <v>domestic 4G Batch 2</v>
      </c>
      <c r="G308">
        <v>13832</v>
      </c>
      <c r="H308" t="str">
        <v>firewood</v>
      </c>
      <c r="I308">
        <v>13832</v>
      </c>
      <c r="J308">
        <v>4.0715284418654562E-3</v>
      </c>
      <c r="K308">
        <v>0</v>
      </c>
      <c r="L308" t="str">
        <v>cdm_imp_firewood</v>
      </c>
      <c r="M308">
        <v>1</v>
      </c>
      <c r="N308" t="str">
        <v>Asia</v>
      </c>
      <c r="O308" t="str">
        <v>Viet Nam</v>
      </c>
      <c r="P308" t="str">
        <v>Yen Bai Province</v>
      </c>
      <c r="Q308">
        <v>3.4</v>
      </c>
      <c r="R308">
        <v>0.77615999999999996</v>
      </c>
      <c r="S308">
        <v>0</v>
      </c>
      <c r="T308">
        <v>0.14499999999999999</v>
      </c>
      <c r="U308">
        <v>15875</v>
      </c>
      <c r="V308">
        <v>0</v>
      </c>
      <c r="W308">
        <v>214.0000000135</v>
      </c>
      <c r="X308">
        <v>0</v>
      </c>
      <c r="Y308">
        <v>3397250.0002143127</v>
      </c>
      <c r="Z308">
        <v>1</v>
      </c>
      <c r="AA308">
        <v>0</v>
      </c>
      <c r="AB308">
        <v>0</v>
      </c>
      <c r="AC308">
        <v>0</v>
      </c>
      <c r="AD308">
        <v>0</v>
      </c>
      <c r="AE308">
        <v>0</v>
      </c>
      <c r="AF308">
        <v>0</v>
      </c>
      <c r="AG308">
        <v>0</v>
      </c>
      <c r="AH308">
        <v>0</v>
      </c>
      <c r="AI308">
        <v>0</v>
      </c>
      <c r="AJ308">
        <v>0</v>
      </c>
      <c r="AK308">
        <v>0</v>
      </c>
      <c r="AL308">
        <v>0</v>
      </c>
      <c r="AM308">
        <v>0</v>
      </c>
      <c r="AN308">
        <v>6.8739726027397259</v>
      </c>
      <c r="AO308">
        <v>0</v>
      </c>
      <c r="AP308">
        <v>0</v>
      </c>
      <c r="AQ308">
        <v>0</v>
      </c>
      <c r="AR308">
        <v>0</v>
      </c>
      <c r="AS308">
        <v>0</v>
      </c>
      <c r="AT308">
        <v>0</v>
      </c>
      <c r="AU308">
        <v>0</v>
      </c>
      <c r="AV308">
        <v>0</v>
      </c>
      <c r="AW308">
        <v>0</v>
      </c>
      <c r="AX308">
        <v>0</v>
      </c>
      <c r="AY308">
        <v>0</v>
      </c>
      <c r="AZ308">
        <v>0</v>
      </c>
      <c r="BA308">
        <v>0</v>
      </c>
      <c r="BB308">
        <v>0</v>
      </c>
      <c r="BC308">
        <v>0</v>
      </c>
      <c r="BD308">
        <v>0.1</v>
      </c>
      <c r="BE308">
        <v>0</v>
      </c>
      <c r="BF308">
        <v>0</v>
      </c>
      <c r="BG308">
        <v>0</v>
      </c>
      <c r="BH308">
        <v>0</v>
      </c>
      <c r="BI308">
        <v>0</v>
      </c>
      <c r="BJ308">
        <v>0</v>
      </c>
      <c r="BK308">
        <v>0</v>
      </c>
      <c r="BL308">
        <v>0</v>
      </c>
      <c r="BM308">
        <v>0</v>
      </c>
      <c r="BN308">
        <v>0</v>
      </c>
      <c r="BO308">
        <v>0</v>
      </c>
      <c r="BP308">
        <v>0</v>
      </c>
      <c r="BQ308">
        <v>0</v>
      </c>
      <c r="BR308">
        <v>1.5599999999999999E-2</v>
      </c>
      <c r="BS308">
        <v>0</v>
      </c>
      <c r="BT308">
        <v>0</v>
      </c>
      <c r="BU308">
        <v>0</v>
      </c>
      <c r="BV308">
        <v>0</v>
      </c>
      <c r="BW308">
        <v>0</v>
      </c>
      <c r="BX308">
        <v>85.7</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0</v>
      </c>
      <c r="FN308">
        <v>0</v>
      </c>
      <c r="FO308">
        <v>0</v>
      </c>
      <c r="FP308">
        <v>0</v>
      </c>
      <c r="FQ308">
        <v>0</v>
      </c>
      <c r="FR308">
        <v>1</v>
      </c>
      <c r="FS308">
        <v>0</v>
      </c>
      <c r="FT308">
        <v>0</v>
      </c>
      <c r="FU308">
        <v>0</v>
      </c>
      <c r="FV308">
        <v>0</v>
      </c>
      <c r="FW308">
        <v>0</v>
      </c>
      <c r="FX308">
        <v>0</v>
      </c>
      <c r="FY308">
        <v>2.3777144942026034</v>
      </c>
      <c r="FZ308">
        <v>0</v>
      </c>
      <c r="GA308">
        <v>0</v>
      </c>
      <c r="GB308">
        <v>0</v>
      </c>
      <c r="GC308">
        <v>0</v>
      </c>
      <c r="GD308">
        <v>0</v>
      </c>
      <c r="GE308">
        <v>0</v>
      </c>
      <c r="GF308">
        <v>0</v>
      </c>
      <c r="GG308">
        <v>0</v>
      </c>
      <c r="GH308">
        <v>0</v>
      </c>
      <c r="GI308">
        <v>0</v>
      </c>
      <c r="GJ308">
        <v>0</v>
      </c>
      <c r="GK308">
        <v>0</v>
      </c>
      <c r="GL308">
        <v>0</v>
      </c>
      <c r="GM308">
        <v>0</v>
      </c>
      <c r="GN308">
        <v>0</v>
      </c>
      <c r="GO308">
        <v>0</v>
      </c>
      <c r="GP308">
        <v>0</v>
      </c>
      <c r="GQ308">
        <v>0</v>
      </c>
      <c r="GR308">
        <v>0</v>
      </c>
      <c r="GS308">
        <v>0</v>
      </c>
      <c r="GT308">
        <v>0</v>
      </c>
      <c r="GU308">
        <v>0.28910000000000002</v>
      </c>
      <c r="GV308">
        <v>0</v>
      </c>
      <c r="GW308">
        <v>0</v>
      </c>
      <c r="GX308">
        <v>0</v>
      </c>
      <c r="GY308">
        <v>0</v>
      </c>
      <c r="GZ308">
        <v>0</v>
      </c>
      <c r="HA308">
        <v>0</v>
      </c>
      <c r="HB308">
        <v>0</v>
      </c>
      <c r="HC308">
        <v>0</v>
      </c>
      <c r="HD308">
        <v>0</v>
      </c>
      <c r="HE308">
        <v>0</v>
      </c>
      <c r="HF308">
        <v>0</v>
      </c>
      <c r="HG308">
        <v>0</v>
      </c>
      <c r="HH308">
        <v>0</v>
      </c>
      <c r="HI308">
        <v>1.5599999999999999E-2</v>
      </c>
      <c r="HJ308">
        <v>0</v>
      </c>
      <c r="HK308">
        <v>0</v>
      </c>
      <c r="HL308">
        <v>0</v>
      </c>
      <c r="HM308">
        <v>0</v>
      </c>
      <c r="HN308">
        <v>0</v>
      </c>
      <c r="HO308">
        <v>85.7</v>
      </c>
      <c r="HP308">
        <v>0</v>
      </c>
      <c r="HQ308">
        <v>0</v>
      </c>
      <c r="HR308">
        <v>0</v>
      </c>
      <c r="HS308">
        <v>0</v>
      </c>
      <c r="HT308">
        <v>0</v>
      </c>
      <c r="HU308">
        <v>0</v>
      </c>
      <c r="HV308">
        <v>0</v>
      </c>
      <c r="HW308">
        <v>0</v>
      </c>
      <c r="HX308">
        <v>0</v>
      </c>
      <c r="HY308">
        <v>0</v>
      </c>
      <c r="HZ308">
        <v>0</v>
      </c>
      <c r="IA308">
        <v>0</v>
      </c>
      <c r="IB308">
        <v>0</v>
      </c>
      <c r="IC308">
        <v>0</v>
      </c>
      <c r="ID308">
        <v>0</v>
      </c>
      <c r="IE308">
        <v>0</v>
      </c>
      <c r="IF308">
        <v>0</v>
      </c>
      <c r="IG308">
        <v>0</v>
      </c>
      <c r="IH308">
        <v>0</v>
      </c>
      <c r="II308">
        <v>0</v>
      </c>
      <c r="IJ308">
        <v>0</v>
      </c>
      <c r="IK308">
        <v>0</v>
      </c>
      <c r="IL308">
        <v>0</v>
      </c>
      <c r="IM308">
        <v>0</v>
      </c>
      <c r="IN308">
        <v>0</v>
      </c>
      <c r="IO308">
        <v>0</v>
      </c>
      <c r="IP308">
        <v>0</v>
      </c>
      <c r="IQ308">
        <v>0</v>
      </c>
      <c r="IR308">
        <v>0</v>
      </c>
      <c r="IS308">
        <v>0</v>
      </c>
      <c r="IT308">
        <v>0</v>
      </c>
      <c r="IU308">
        <v>0</v>
      </c>
      <c r="IV308">
        <v>0</v>
      </c>
      <c r="IW308">
        <v>0</v>
      </c>
      <c r="IX308">
        <v>0</v>
      </c>
      <c r="IY308">
        <v>0</v>
      </c>
      <c r="IZ308">
        <v>0</v>
      </c>
      <c r="JA308">
        <v>0</v>
      </c>
      <c r="JB308">
        <v>0</v>
      </c>
      <c r="JC308">
        <v>0</v>
      </c>
      <c r="JD308">
        <v>0</v>
      </c>
      <c r="JE308">
        <v>0</v>
      </c>
      <c r="JF308">
        <v>0</v>
      </c>
      <c r="JG308">
        <v>0</v>
      </c>
      <c r="JH308">
        <v>0</v>
      </c>
      <c r="JI308">
        <v>0</v>
      </c>
      <c r="JJ308">
        <v>0</v>
      </c>
      <c r="JK308">
        <v>0</v>
      </c>
      <c r="JL308">
        <v>0</v>
      </c>
      <c r="JM308">
        <v>0</v>
      </c>
      <c r="JN308">
        <v>0</v>
      </c>
      <c r="JO308">
        <v>0</v>
      </c>
      <c r="JP308">
        <v>0</v>
      </c>
      <c r="JQ308">
        <v>0</v>
      </c>
      <c r="JR308">
        <v>0</v>
      </c>
      <c r="JS308">
        <v>0</v>
      </c>
      <c r="JT308">
        <v>0</v>
      </c>
      <c r="JU308">
        <v>0</v>
      </c>
      <c r="JV308">
        <v>0</v>
      </c>
      <c r="JW308">
        <v>0</v>
      </c>
      <c r="JX308">
        <v>0</v>
      </c>
      <c r="JY308">
        <v>0</v>
      </c>
      <c r="JZ308">
        <v>0</v>
      </c>
      <c r="KA308">
        <v>0</v>
      </c>
      <c r="KB308">
        <v>0</v>
      </c>
      <c r="KC308">
        <v>0</v>
      </c>
      <c r="KD308">
        <v>0</v>
      </c>
      <c r="KE308">
        <v>0</v>
      </c>
      <c r="KF308">
        <v>0</v>
      </c>
      <c r="KG308">
        <v>0</v>
      </c>
      <c r="KH308">
        <v>0</v>
      </c>
      <c r="KI308">
        <v>0</v>
      </c>
      <c r="KJ308">
        <v>0</v>
      </c>
      <c r="KK308">
        <v>0</v>
      </c>
      <c r="KL308">
        <v>0</v>
      </c>
      <c r="KM308">
        <v>0</v>
      </c>
      <c r="KN308">
        <v>0</v>
      </c>
      <c r="KO308">
        <v>0</v>
      </c>
      <c r="KP308">
        <v>0</v>
      </c>
      <c r="KQ308">
        <v>0</v>
      </c>
      <c r="KR308">
        <v>0</v>
      </c>
      <c r="KS308">
        <v>0</v>
      </c>
      <c r="KT308">
        <v>0</v>
      </c>
      <c r="KU308">
        <v>0</v>
      </c>
      <c r="KV308">
        <v>0</v>
      </c>
      <c r="KW308">
        <v>0</v>
      </c>
      <c r="KX308">
        <v>0</v>
      </c>
      <c r="KY308">
        <v>0</v>
      </c>
      <c r="KZ308">
        <v>0</v>
      </c>
      <c r="LA308">
        <v>0</v>
      </c>
      <c r="LB308">
        <v>0</v>
      </c>
      <c r="LC308">
        <v>0</v>
      </c>
      <c r="LD308">
        <v>0</v>
      </c>
      <c r="LE308">
        <v>0</v>
      </c>
      <c r="LF308">
        <v>0</v>
      </c>
      <c r="LG308">
        <v>0</v>
      </c>
      <c r="LH308">
        <v>0</v>
      </c>
      <c r="LI308">
        <v>1</v>
      </c>
      <c r="LJ308">
        <v>1</v>
      </c>
      <c r="LK308">
        <v>0</v>
      </c>
      <c r="LL308">
        <v>0</v>
      </c>
      <c r="LM308">
        <v>1</v>
      </c>
      <c r="LN308">
        <v>0.95</v>
      </c>
      <c r="LO308">
        <v>0</v>
      </c>
      <c r="LP308">
        <v>1</v>
      </c>
      <c r="LQ308">
        <v>0.78</v>
      </c>
      <c r="LR308">
        <v>0</v>
      </c>
      <c r="LS308">
        <v>8.1300000000000039E-2</v>
      </c>
      <c r="LT308">
        <v>0</v>
      </c>
    </row>
    <row r="309" spans="1:332" ht="15" customHeight="1">
      <c r="A309" t="str">
        <v>CDM AMS II G</v>
      </c>
      <c r="B309" t="str">
        <v>AMS-II.G. Version 11</v>
      </c>
      <c r="C309">
        <v>10477</v>
      </c>
      <c r="D309" t="str">
        <v>PoA 10477-CPA7</v>
      </c>
      <c r="E309" t="str">
        <v>MR2: 2020-06-01~2020-12-31</v>
      </c>
      <c r="F309" t="str">
        <v>domestic 4G Batch 3</v>
      </c>
      <c r="G309">
        <v>7075</v>
      </c>
      <c r="H309" t="str">
        <v>firewood</v>
      </c>
      <c r="I309">
        <v>7075</v>
      </c>
      <c r="J309">
        <v>4.0715206479637681E-3</v>
      </c>
      <c r="K309">
        <v>0</v>
      </c>
      <c r="L309" t="str">
        <v>cdm_imp_firewood</v>
      </c>
      <c r="M309">
        <v>1</v>
      </c>
      <c r="N309" t="str">
        <v>Asia</v>
      </c>
      <c r="O309" t="str">
        <v>Viet Nam</v>
      </c>
      <c r="P309" t="str">
        <v>Yen Bai Province</v>
      </c>
      <c r="Q309">
        <v>3.4</v>
      </c>
      <c r="R309">
        <v>0.77615999999999996</v>
      </c>
      <c r="S309">
        <v>0</v>
      </c>
      <c r="T309">
        <v>0.14499999999999999</v>
      </c>
      <c r="U309">
        <v>8120</v>
      </c>
      <c r="V309">
        <v>0</v>
      </c>
      <c r="W309">
        <v>214.0000000135</v>
      </c>
      <c r="X309">
        <v>0</v>
      </c>
      <c r="Y309">
        <v>1737680.0001096199</v>
      </c>
      <c r="Z309">
        <v>1</v>
      </c>
      <c r="AA309">
        <v>0</v>
      </c>
      <c r="AB309">
        <v>0</v>
      </c>
      <c r="AC309">
        <v>0</v>
      </c>
      <c r="AD309">
        <v>0</v>
      </c>
      <c r="AE309">
        <v>0</v>
      </c>
      <c r="AF309">
        <v>0</v>
      </c>
      <c r="AG309">
        <v>0</v>
      </c>
      <c r="AH309">
        <v>0</v>
      </c>
      <c r="AI309">
        <v>0</v>
      </c>
      <c r="AJ309">
        <v>0</v>
      </c>
      <c r="AK309">
        <v>0</v>
      </c>
      <c r="AL309">
        <v>0</v>
      </c>
      <c r="AM309">
        <v>0</v>
      </c>
      <c r="AN309">
        <v>6.8739726027397259</v>
      </c>
      <c r="AO309">
        <v>0</v>
      </c>
      <c r="AP309">
        <v>0</v>
      </c>
      <c r="AQ309">
        <v>0</v>
      </c>
      <c r="AR309">
        <v>0</v>
      </c>
      <c r="AS309">
        <v>0</v>
      </c>
      <c r="AT309">
        <v>0</v>
      </c>
      <c r="AU309">
        <v>0</v>
      </c>
      <c r="AV309">
        <v>0</v>
      </c>
      <c r="AW309">
        <v>0</v>
      </c>
      <c r="AX309">
        <v>0</v>
      </c>
      <c r="AY309">
        <v>0</v>
      </c>
      <c r="AZ309">
        <v>0</v>
      </c>
      <c r="BA309">
        <v>0</v>
      </c>
      <c r="BB309">
        <v>0</v>
      </c>
      <c r="BC309">
        <v>0</v>
      </c>
      <c r="BD309">
        <v>0.1</v>
      </c>
      <c r="BE309">
        <v>0</v>
      </c>
      <c r="BF309">
        <v>0</v>
      </c>
      <c r="BG309">
        <v>0</v>
      </c>
      <c r="BH309">
        <v>0</v>
      </c>
      <c r="BI309">
        <v>0</v>
      </c>
      <c r="BJ309">
        <v>0</v>
      </c>
      <c r="BK309">
        <v>0</v>
      </c>
      <c r="BL309">
        <v>0</v>
      </c>
      <c r="BM309">
        <v>0</v>
      </c>
      <c r="BN309">
        <v>0</v>
      </c>
      <c r="BO309">
        <v>0</v>
      </c>
      <c r="BP309">
        <v>0</v>
      </c>
      <c r="BQ309">
        <v>0</v>
      </c>
      <c r="BR309">
        <v>1.5599999999999999E-2</v>
      </c>
      <c r="BS309">
        <v>0</v>
      </c>
      <c r="BT309">
        <v>0</v>
      </c>
      <c r="BU309">
        <v>0</v>
      </c>
      <c r="BV309">
        <v>0</v>
      </c>
      <c r="BW309">
        <v>0</v>
      </c>
      <c r="BX309">
        <v>85.7</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0</v>
      </c>
      <c r="FR309">
        <v>1</v>
      </c>
      <c r="FS309">
        <v>0</v>
      </c>
      <c r="FT309">
        <v>0</v>
      </c>
      <c r="FU309">
        <v>0</v>
      </c>
      <c r="FV309">
        <v>0</v>
      </c>
      <c r="FW309">
        <v>0</v>
      </c>
      <c r="FX309">
        <v>0</v>
      </c>
      <c r="FY309">
        <v>2.3777144942026034</v>
      </c>
      <c r="FZ309">
        <v>0</v>
      </c>
      <c r="GA309">
        <v>0</v>
      </c>
      <c r="GB309">
        <v>0</v>
      </c>
      <c r="GC309">
        <v>0</v>
      </c>
      <c r="GD309">
        <v>0</v>
      </c>
      <c r="GE309">
        <v>0</v>
      </c>
      <c r="GF309">
        <v>0</v>
      </c>
      <c r="GG309">
        <v>0</v>
      </c>
      <c r="GH309">
        <v>0</v>
      </c>
      <c r="GI309">
        <v>0</v>
      </c>
      <c r="GJ309">
        <v>0</v>
      </c>
      <c r="GK309">
        <v>0</v>
      </c>
      <c r="GL309">
        <v>0</v>
      </c>
      <c r="GM309">
        <v>0</v>
      </c>
      <c r="GN309">
        <v>0</v>
      </c>
      <c r="GO309">
        <v>0</v>
      </c>
      <c r="GP309">
        <v>0</v>
      </c>
      <c r="GQ309">
        <v>0</v>
      </c>
      <c r="GR309">
        <v>0</v>
      </c>
      <c r="GS309">
        <v>0</v>
      </c>
      <c r="GT309">
        <v>0</v>
      </c>
      <c r="GU309">
        <v>0.28910000000000002</v>
      </c>
      <c r="GV309">
        <v>0</v>
      </c>
      <c r="GW309">
        <v>0</v>
      </c>
      <c r="GX309">
        <v>0</v>
      </c>
      <c r="GY309">
        <v>0</v>
      </c>
      <c r="GZ309">
        <v>0</v>
      </c>
      <c r="HA309">
        <v>0</v>
      </c>
      <c r="HB309">
        <v>0</v>
      </c>
      <c r="HC309">
        <v>0</v>
      </c>
      <c r="HD309">
        <v>0</v>
      </c>
      <c r="HE309">
        <v>0</v>
      </c>
      <c r="HF309">
        <v>0</v>
      </c>
      <c r="HG309">
        <v>0</v>
      </c>
      <c r="HH309">
        <v>0</v>
      </c>
      <c r="HI309">
        <v>1.5599999999999999E-2</v>
      </c>
      <c r="HJ309">
        <v>0</v>
      </c>
      <c r="HK309">
        <v>0</v>
      </c>
      <c r="HL309">
        <v>0</v>
      </c>
      <c r="HM309">
        <v>0</v>
      </c>
      <c r="HN309">
        <v>0</v>
      </c>
      <c r="HO309">
        <v>85.7</v>
      </c>
      <c r="HP309">
        <v>0</v>
      </c>
      <c r="HQ309">
        <v>0</v>
      </c>
      <c r="HR309">
        <v>0</v>
      </c>
      <c r="HS309">
        <v>0</v>
      </c>
      <c r="HT309">
        <v>0</v>
      </c>
      <c r="HU309">
        <v>0</v>
      </c>
      <c r="HV309">
        <v>0</v>
      </c>
      <c r="HW309">
        <v>0</v>
      </c>
      <c r="HX309">
        <v>0</v>
      </c>
      <c r="HY309">
        <v>0</v>
      </c>
      <c r="HZ309">
        <v>0</v>
      </c>
      <c r="IA309">
        <v>0</v>
      </c>
      <c r="IB309">
        <v>0</v>
      </c>
      <c r="IC309">
        <v>0</v>
      </c>
      <c r="ID309">
        <v>0</v>
      </c>
      <c r="IE309">
        <v>0</v>
      </c>
      <c r="IF309">
        <v>0</v>
      </c>
      <c r="IG309">
        <v>0</v>
      </c>
      <c r="IH309">
        <v>0</v>
      </c>
      <c r="II309">
        <v>0</v>
      </c>
      <c r="IJ309">
        <v>0</v>
      </c>
      <c r="IK309">
        <v>0</v>
      </c>
      <c r="IL309">
        <v>0</v>
      </c>
      <c r="IM309">
        <v>0</v>
      </c>
      <c r="IN309">
        <v>0</v>
      </c>
      <c r="IO309">
        <v>0</v>
      </c>
      <c r="IP309">
        <v>0</v>
      </c>
      <c r="IQ309">
        <v>0</v>
      </c>
      <c r="IR309">
        <v>0</v>
      </c>
      <c r="IS309">
        <v>0</v>
      </c>
      <c r="IT309">
        <v>0</v>
      </c>
      <c r="IU309">
        <v>0</v>
      </c>
      <c r="IV309">
        <v>0</v>
      </c>
      <c r="IW309">
        <v>0</v>
      </c>
      <c r="IX309">
        <v>0</v>
      </c>
      <c r="IY309">
        <v>0</v>
      </c>
      <c r="IZ309">
        <v>0</v>
      </c>
      <c r="JA309">
        <v>0</v>
      </c>
      <c r="JB309">
        <v>0</v>
      </c>
      <c r="JC309">
        <v>0</v>
      </c>
      <c r="JD309">
        <v>0</v>
      </c>
      <c r="JE309">
        <v>0</v>
      </c>
      <c r="JF309">
        <v>0</v>
      </c>
      <c r="JG309">
        <v>0</v>
      </c>
      <c r="JH309">
        <v>0</v>
      </c>
      <c r="JI309">
        <v>0</v>
      </c>
      <c r="JJ309">
        <v>0</v>
      </c>
      <c r="JK309">
        <v>0</v>
      </c>
      <c r="JL309">
        <v>0</v>
      </c>
      <c r="JM309">
        <v>0</v>
      </c>
      <c r="JN309">
        <v>0</v>
      </c>
      <c r="JO309">
        <v>0</v>
      </c>
      <c r="JP309">
        <v>0</v>
      </c>
      <c r="JQ309">
        <v>0</v>
      </c>
      <c r="JR309">
        <v>0</v>
      </c>
      <c r="JS309">
        <v>0</v>
      </c>
      <c r="JT309">
        <v>0</v>
      </c>
      <c r="JU309">
        <v>0</v>
      </c>
      <c r="JV309">
        <v>0</v>
      </c>
      <c r="JW309">
        <v>0</v>
      </c>
      <c r="JX309">
        <v>0</v>
      </c>
      <c r="JY309">
        <v>0</v>
      </c>
      <c r="JZ309">
        <v>0</v>
      </c>
      <c r="KA309">
        <v>0</v>
      </c>
      <c r="KB309">
        <v>0</v>
      </c>
      <c r="KC309">
        <v>0</v>
      </c>
      <c r="KD309">
        <v>0</v>
      </c>
      <c r="KE309">
        <v>0</v>
      </c>
      <c r="KF309">
        <v>0</v>
      </c>
      <c r="KG309">
        <v>0</v>
      </c>
      <c r="KH309">
        <v>0</v>
      </c>
      <c r="KI309">
        <v>0</v>
      </c>
      <c r="KJ309">
        <v>0</v>
      </c>
      <c r="KK309">
        <v>0</v>
      </c>
      <c r="KL309">
        <v>0</v>
      </c>
      <c r="KM309">
        <v>0</v>
      </c>
      <c r="KN309">
        <v>0</v>
      </c>
      <c r="KO309">
        <v>0</v>
      </c>
      <c r="KP309">
        <v>0</v>
      </c>
      <c r="KQ309">
        <v>0</v>
      </c>
      <c r="KR309">
        <v>0</v>
      </c>
      <c r="KS309">
        <v>0</v>
      </c>
      <c r="KT309">
        <v>0</v>
      </c>
      <c r="KU309">
        <v>0</v>
      </c>
      <c r="KV309">
        <v>0</v>
      </c>
      <c r="KW309">
        <v>0</v>
      </c>
      <c r="KX309">
        <v>0</v>
      </c>
      <c r="KY309">
        <v>0</v>
      </c>
      <c r="KZ309">
        <v>0</v>
      </c>
      <c r="LA309">
        <v>0</v>
      </c>
      <c r="LB309">
        <v>0</v>
      </c>
      <c r="LC309">
        <v>0</v>
      </c>
      <c r="LD309">
        <v>0</v>
      </c>
      <c r="LE309">
        <v>0</v>
      </c>
      <c r="LF309">
        <v>0</v>
      </c>
      <c r="LG309">
        <v>0</v>
      </c>
      <c r="LH309">
        <v>0</v>
      </c>
      <c r="LI309">
        <v>1</v>
      </c>
      <c r="LJ309">
        <v>1</v>
      </c>
      <c r="LK309">
        <v>0</v>
      </c>
      <c r="LL309">
        <v>0</v>
      </c>
      <c r="LM309">
        <v>1</v>
      </c>
      <c r="LN309">
        <v>0.95</v>
      </c>
      <c r="LO309">
        <v>0</v>
      </c>
      <c r="LP309">
        <v>1</v>
      </c>
      <c r="LQ309">
        <v>0.78</v>
      </c>
      <c r="LR309">
        <v>0</v>
      </c>
      <c r="LS309">
        <v>8.1300000000000039E-2</v>
      </c>
      <c r="LT309">
        <v>0</v>
      </c>
    </row>
    <row r="310" spans="1:332" ht="15" customHeight="1">
      <c r="A310" t="str">
        <v>CDM AMS II G</v>
      </c>
      <c r="B310" t="str">
        <v>AMS-II.G. Version 11</v>
      </c>
      <c r="C310">
        <v>10477</v>
      </c>
      <c r="D310" t="str">
        <v>PoA 10477-CPA8</v>
      </c>
      <c r="E310" t="str">
        <v>MR2: 2020-06-01~2020-12-31</v>
      </c>
      <c r="F310" t="str">
        <v>domestic 4G Batch 1</v>
      </c>
      <c r="G310">
        <v>1330</v>
      </c>
      <c r="H310" t="str">
        <v>firewood</v>
      </c>
      <c r="I310">
        <v>1330</v>
      </c>
      <c r="J310">
        <v>4.0914768075286188E-3</v>
      </c>
      <c r="K310">
        <v>0</v>
      </c>
      <c r="L310" t="str">
        <v>cdm_imp_firewood</v>
      </c>
      <c r="M310">
        <v>1</v>
      </c>
      <c r="N310" t="str">
        <v>Asia</v>
      </c>
      <c r="O310" t="str">
        <v>Viet Nam</v>
      </c>
      <c r="P310" t="str">
        <v>Yen Bai Province</v>
      </c>
      <c r="Q310">
        <v>3.4</v>
      </c>
      <c r="R310">
        <v>0.77615999999999996</v>
      </c>
      <c r="S310">
        <v>0</v>
      </c>
      <c r="T310">
        <v>0.14499999999999999</v>
      </c>
      <c r="U310">
        <v>1519</v>
      </c>
      <c r="V310">
        <v>0</v>
      </c>
      <c r="W310">
        <v>214.0000000135</v>
      </c>
      <c r="X310">
        <v>0</v>
      </c>
      <c r="Y310">
        <v>325066.0000205065</v>
      </c>
      <c r="Z310">
        <v>1</v>
      </c>
      <c r="AA310">
        <v>0</v>
      </c>
      <c r="AB310">
        <v>0</v>
      </c>
      <c r="AC310">
        <v>0</v>
      </c>
      <c r="AD310">
        <v>0</v>
      </c>
      <c r="AE310">
        <v>0</v>
      </c>
      <c r="AF310">
        <v>0</v>
      </c>
      <c r="AG310">
        <v>0</v>
      </c>
      <c r="AH310">
        <v>0</v>
      </c>
      <c r="AI310">
        <v>0</v>
      </c>
      <c r="AJ310">
        <v>0</v>
      </c>
      <c r="AK310">
        <v>0</v>
      </c>
      <c r="AL310">
        <v>0</v>
      </c>
      <c r="AM310">
        <v>0</v>
      </c>
      <c r="AN310">
        <v>6.9095890410958907</v>
      </c>
      <c r="AO310">
        <v>0</v>
      </c>
      <c r="AP310">
        <v>0</v>
      </c>
      <c r="AQ310">
        <v>0</v>
      </c>
      <c r="AR310">
        <v>0</v>
      </c>
      <c r="AS310">
        <v>0</v>
      </c>
      <c r="AT310">
        <v>0</v>
      </c>
      <c r="AU310">
        <v>0</v>
      </c>
      <c r="AV310">
        <v>0</v>
      </c>
      <c r="AW310">
        <v>0</v>
      </c>
      <c r="AX310">
        <v>0</v>
      </c>
      <c r="AY310">
        <v>0</v>
      </c>
      <c r="AZ310">
        <v>0</v>
      </c>
      <c r="BA310">
        <v>0</v>
      </c>
      <c r="BB310">
        <v>0</v>
      </c>
      <c r="BC310">
        <v>0</v>
      </c>
      <c r="BD310">
        <v>0.1</v>
      </c>
      <c r="BE310">
        <v>0</v>
      </c>
      <c r="BF310">
        <v>0</v>
      </c>
      <c r="BG310">
        <v>0</v>
      </c>
      <c r="BH310">
        <v>0</v>
      </c>
      <c r="BI310">
        <v>0</v>
      </c>
      <c r="BJ310">
        <v>0</v>
      </c>
      <c r="BK310">
        <v>0</v>
      </c>
      <c r="BL310">
        <v>0</v>
      </c>
      <c r="BM310">
        <v>0</v>
      </c>
      <c r="BN310">
        <v>0</v>
      </c>
      <c r="BO310">
        <v>0</v>
      </c>
      <c r="BP310">
        <v>0</v>
      </c>
      <c r="BQ310">
        <v>0</v>
      </c>
      <c r="BR310">
        <v>1.5599999999999999E-2</v>
      </c>
      <c r="BS310">
        <v>0</v>
      </c>
      <c r="BT310">
        <v>0</v>
      </c>
      <c r="BU310">
        <v>0</v>
      </c>
      <c r="BV310">
        <v>0</v>
      </c>
      <c r="BW310">
        <v>0</v>
      </c>
      <c r="BX310">
        <v>85.7</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1</v>
      </c>
      <c r="FS310">
        <v>0</v>
      </c>
      <c r="FT310">
        <v>0</v>
      </c>
      <c r="FU310">
        <v>0</v>
      </c>
      <c r="FV310">
        <v>0</v>
      </c>
      <c r="FW310">
        <v>0</v>
      </c>
      <c r="FX310">
        <v>0</v>
      </c>
      <c r="FY310">
        <v>2.3900342584212702</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c r="GS310">
        <v>0</v>
      </c>
      <c r="GT310">
        <v>0</v>
      </c>
      <c r="GU310">
        <v>0.28910000000000002</v>
      </c>
      <c r="GV310">
        <v>0</v>
      </c>
      <c r="GW310">
        <v>0</v>
      </c>
      <c r="GX310">
        <v>0</v>
      </c>
      <c r="GY310">
        <v>0</v>
      </c>
      <c r="GZ310">
        <v>0</v>
      </c>
      <c r="HA310">
        <v>0</v>
      </c>
      <c r="HB310">
        <v>0</v>
      </c>
      <c r="HC310">
        <v>0</v>
      </c>
      <c r="HD310">
        <v>0</v>
      </c>
      <c r="HE310">
        <v>0</v>
      </c>
      <c r="HF310">
        <v>0</v>
      </c>
      <c r="HG310">
        <v>0</v>
      </c>
      <c r="HH310">
        <v>0</v>
      </c>
      <c r="HI310">
        <v>1.5599999999999999E-2</v>
      </c>
      <c r="HJ310">
        <v>0</v>
      </c>
      <c r="HK310">
        <v>0</v>
      </c>
      <c r="HL310">
        <v>0</v>
      </c>
      <c r="HM310">
        <v>0</v>
      </c>
      <c r="HN310">
        <v>0</v>
      </c>
      <c r="HO310">
        <v>85.7</v>
      </c>
      <c r="HP310">
        <v>0</v>
      </c>
      <c r="HQ310">
        <v>0</v>
      </c>
      <c r="HR310">
        <v>0</v>
      </c>
      <c r="HS310">
        <v>0</v>
      </c>
      <c r="HT310">
        <v>0</v>
      </c>
      <c r="HU310">
        <v>0</v>
      </c>
      <c r="HV310">
        <v>0</v>
      </c>
      <c r="HW310">
        <v>0</v>
      </c>
      <c r="HX310">
        <v>0</v>
      </c>
      <c r="HY310">
        <v>0</v>
      </c>
      <c r="HZ310">
        <v>0</v>
      </c>
      <c r="IA310">
        <v>0</v>
      </c>
      <c r="IB310">
        <v>0</v>
      </c>
      <c r="IC310">
        <v>0</v>
      </c>
      <c r="ID310">
        <v>0</v>
      </c>
      <c r="IE310">
        <v>0</v>
      </c>
      <c r="IF310">
        <v>0</v>
      </c>
      <c r="IG310">
        <v>0</v>
      </c>
      <c r="IH310">
        <v>0</v>
      </c>
      <c r="II310">
        <v>0</v>
      </c>
      <c r="IJ310">
        <v>0</v>
      </c>
      <c r="IK310">
        <v>0</v>
      </c>
      <c r="IL310">
        <v>0</v>
      </c>
      <c r="IM310">
        <v>0</v>
      </c>
      <c r="IN310">
        <v>0</v>
      </c>
      <c r="IO310">
        <v>0</v>
      </c>
      <c r="IP310">
        <v>0</v>
      </c>
      <c r="IQ310">
        <v>0</v>
      </c>
      <c r="IR310">
        <v>0</v>
      </c>
      <c r="IS310">
        <v>0</v>
      </c>
      <c r="IT310">
        <v>0</v>
      </c>
      <c r="IU310">
        <v>0</v>
      </c>
      <c r="IV310">
        <v>0</v>
      </c>
      <c r="IW310">
        <v>0</v>
      </c>
      <c r="IX310">
        <v>0</v>
      </c>
      <c r="IY310">
        <v>0</v>
      </c>
      <c r="IZ310">
        <v>0</v>
      </c>
      <c r="JA310">
        <v>0</v>
      </c>
      <c r="JB310">
        <v>0</v>
      </c>
      <c r="JC310">
        <v>0</v>
      </c>
      <c r="JD310">
        <v>0</v>
      </c>
      <c r="JE310">
        <v>0</v>
      </c>
      <c r="JF310">
        <v>0</v>
      </c>
      <c r="JG310">
        <v>0</v>
      </c>
      <c r="JH310">
        <v>0</v>
      </c>
      <c r="JI310">
        <v>0</v>
      </c>
      <c r="JJ310">
        <v>0</v>
      </c>
      <c r="JK310">
        <v>0</v>
      </c>
      <c r="JL310">
        <v>0</v>
      </c>
      <c r="JM310">
        <v>0</v>
      </c>
      <c r="JN310">
        <v>0</v>
      </c>
      <c r="JO310">
        <v>0</v>
      </c>
      <c r="JP310">
        <v>0</v>
      </c>
      <c r="JQ310">
        <v>0</v>
      </c>
      <c r="JR310">
        <v>0</v>
      </c>
      <c r="JS310">
        <v>0</v>
      </c>
      <c r="JT310">
        <v>0</v>
      </c>
      <c r="JU310">
        <v>0</v>
      </c>
      <c r="JV310">
        <v>0</v>
      </c>
      <c r="JW310">
        <v>0</v>
      </c>
      <c r="JX310">
        <v>0</v>
      </c>
      <c r="JY310">
        <v>0</v>
      </c>
      <c r="JZ310">
        <v>0</v>
      </c>
      <c r="KA310">
        <v>0</v>
      </c>
      <c r="KB310">
        <v>0</v>
      </c>
      <c r="KC310">
        <v>0</v>
      </c>
      <c r="KD310">
        <v>0</v>
      </c>
      <c r="KE310">
        <v>0</v>
      </c>
      <c r="KF310">
        <v>0</v>
      </c>
      <c r="KG310">
        <v>0</v>
      </c>
      <c r="KH310">
        <v>0</v>
      </c>
      <c r="KI310">
        <v>0</v>
      </c>
      <c r="KJ310">
        <v>0</v>
      </c>
      <c r="KK310">
        <v>0</v>
      </c>
      <c r="KL310">
        <v>0</v>
      </c>
      <c r="KM310">
        <v>0</v>
      </c>
      <c r="KN310">
        <v>0</v>
      </c>
      <c r="KO310">
        <v>0</v>
      </c>
      <c r="KP310">
        <v>0</v>
      </c>
      <c r="KQ310">
        <v>0</v>
      </c>
      <c r="KR310">
        <v>0</v>
      </c>
      <c r="KS310">
        <v>0</v>
      </c>
      <c r="KT310">
        <v>0</v>
      </c>
      <c r="KU310">
        <v>0</v>
      </c>
      <c r="KV310">
        <v>0</v>
      </c>
      <c r="KW310">
        <v>0</v>
      </c>
      <c r="KX310">
        <v>0</v>
      </c>
      <c r="KY310">
        <v>0</v>
      </c>
      <c r="KZ310">
        <v>0</v>
      </c>
      <c r="LA310">
        <v>0</v>
      </c>
      <c r="LB310">
        <v>0</v>
      </c>
      <c r="LC310">
        <v>0</v>
      </c>
      <c r="LD310">
        <v>0</v>
      </c>
      <c r="LE310">
        <v>0</v>
      </c>
      <c r="LF310">
        <v>0</v>
      </c>
      <c r="LG310">
        <v>0</v>
      </c>
      <c r="LH310">
        <v>0</v>
      </c>
      <c r="LI310">
        <v>1</v>
      </c>
      <c r="LJ310">
        <v>1</v>
      </c>
      <c r="LK310">
        <v>0</v>
      </c>
      <c r="LL310">
        <v>0</v>
      </c>
      <c r="LM310">
        <v>1</v>
      </c>
      <c r="LN310">
        <v>0.95</v>
      </c>
      <c r="LO310">
        <v>0</v>
      </c>
      <c r="LP310">
        <v>1</v>
      </c>
      <c r="LQ310">
        <v>0.78</v>
      </c>
      <c r="LR310">
        <v>0</v>
      </c>
      <c r="LS310">
        <v>8.1300000000000039E-2</v>
      </c>
      <c r="LT310">
        <v>0</v>
      </c>
    </row>
    <row r="311" spans="1:332" ht="15" customHeight="1">
      <c r="A311" t="str">
        <v>CDM AMS II G</v>
      </c>
      <c r="B311" t="str">
        <v>AMS-II.G. Version 11</v>
      </c>
      <c r="C311">
        <v>10477</v>
      </c>
      <c r="D311" t="str">
        <v>PoA 10477-CPA8</v>
      </c>
      <c r="E311" t="str">
        <v>MR2: 2020-06-01~2020-12-31</v>
      </c>
      <c r="F311" t="str">
        <v>domestic 4G Batch 2</v>
      </c>
      <c r="G311">
        <v>14246</v>
      </c>
      <c r="H311" t="str">
        <v>firewood</v>
      </c>
      <c r="I311">
        <v>14246</v>
      </c>
      <c r="J311">
        <v>4.0925915070542489E-3</v>
      </c>
      <c r="K311">
        <v>0</v>
      </c>
      <c r="L311" t="str">
        <v>cdm_imp_firewood</v>
      </c>
      <c r="M311">
        <v>1</v>
      </c>
      <c r="N311" t="str">
        <v>Asia</v>
      </c>
      <c r="O311" t="str">
        <v>Viet Nam</v>
      </c>
      <c r="P311" t="str">
        <v>Yen Bai Province</v>
      </c>
      <c r="Q311">
        <v>3.4</v>
      </c>
      <c r="R311">
        <v>0.77615999999999996</v>
      </c>
      <c r="S311">
        <v>0</v>
      </c>
      <c r="T311">
        <v>0.14499999999999999</v>
      </c>
      <c r="U311">
        <v>16266</v>
      </c>
      <c r="V311">
        <v>0</v>
      </c>
      <c r="W311">
        <v>214.0000000135</v>
      </c>
      <c r="X311">
        <v>0</v>
      </c>
      <c r="Y311">
        <v>3480924.000219591</v>
      </c>
      <c r="Z311">
        <v>1</v>
      </c>
      <c r="AA311">
        <v>0</v>
      </c>
      <c r="AB311">
        <v>0</v>
      </c>
      <c r="AC311">
        <v>0</v>
      </c>
      <c r="AD311">
        <v>0</v>
      </c>
      <c r="AE311">
        <v>0</v>
      </c>
      <c r="AF311">
        <v>0</v>
      </c>
      <c r="AG311">
        <v>0</v>
      </c>
      <c r="AH311">
        <v>0</v>
      </c>
      <c r="AI311">
        <v>0</v>
      </c>
      <c r="AJ311">
        <v>0</v>
      </c>
      <c r="AK311">
        <v>0</v>
      </c>
      <c r="AL311">
        <v>0</v>
      </c>
      <c r="AM311">
        <v>0</v>
      </c>
      <c r="AN311">
        <v>6.9095890410958907</v>
      </c>
      <c r="AO311">
        <v>0</v>
      </c>
      <c r="AP311">
        <v>0</v>
      </c>
      <c r="AQ311">
        <v>0</v>
      </c>
      <c r="AR311">
        <v>0</v>
      </c>
      <c r="AS311">
        <v>0</v>
      </c>
      <c r="AT311">
        <v>0</v>
      </c>
      <c r="AU311">
        <v>0</v>
      </c>
      <c r="AV311">
        <v>0</v>
      </c>
      <c r="AW311">
        <v>0</v>
      </c>
      <c r="AX311">
        <v>0</v>
      </c>
      <c r="AY311">
        <v>0</v>
      </c>
      <c r="AZ311">
        <v>0</v>
      </c>
      <c r="BA311">
        <v>0</v>
      </c>
      <c r="BB311">
        <v>0</v>
      </c>
      <c r="BC311">
        <v>0</v>
      </c>
      <c r="BD311">
        <v>0.1</v>
      </c>
      <c r="BE311">
        <v>0</v>
      </c>
      <c r="BF311">
        <v>0</v>
      </c>
      <c r="BG311">
        <v>0</v>
      </c>
      <c r="BH311">
        <v>0</v>
      </c>
      <c r="BI311">
        <v>0</v>
      </c>
      <c r="BJ311">
        <v>0</v>
      </c>
      <c r="BK311">
        <v>0</v>
      </c>
      <c r="BL311">
        <v>0</v>
      </c>
      <c r="BM311">
        <v>0</v>
      </c>
      <c r="BN311">
        <v>0</v>
      </c>
      <c r="BO311">
        <v>0</v>
      </c>
      <c r="BP311">
        <v>0</v>
      </c>
      <c r="BQ311">
        <v>0</v>
      </c>
      <c r="BR311">
        <v>1.5599999999999999E-2</v>
      </c>
      <c r="BS311">
        <v>0</v>
      </c>
      <c r="BT311">
        <v>0</v>
      </c>
      <c r="BU311">
        <v>0</v>
      </c>
      <c r="BV311">
        <v>0</v>
      </c>
      <c r="BW311">
        <v>0</v>
      </c>
      <c r="BX311">
        <v>85.7</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0</v>
      </c>
      <c r="FP311">
        <v>0</v>
      </c>
      <c r="FQ311">
        <v>0</v>
      </c>
      <c r="FR311">
        <v>1</v>
      </c>
      <c r="FS311">
        <v>0</v>
      </c>
      <c r="FT311">
        <v>0</v>
      </c>
      <c r="FU311">
        <v>0</v>
      </c>
      <c r="FV311">
        <v>0</v>
      </c>
      <c r="FW311">
        <v>0</v>
      </c>
      <c r="FX311">
        <v>0</v>
      </c>
      <c r="FY311">
        <v>2.3900342584212702</v>
      </c>
      <c r="FZ311">
        <v>0</v>
      </c>
      <c r="GA311">
        <v>0</v>
      </c>
      <c r="GB311">
        <v>0</v>
      </c>
      <c r="GC311">
        <v>0</v>
      </c>
      <c r="GD311">
        <v>0</v>
      </c>
      <c r="GE311">
        <v>0</v>
      </c>
      <c r="GF311">
        <v>0</v>
      </c>
      <c r="GG311">
        <v>0</v>
      </c>
      <c r="GH311">
        <v>0</v>
      </c>
      <c r="GI311">
        <v>0</v>
      </c>
      <c r="GJ311">
        <v>0</v>
      </c>
      <c r="GK311">
        <v>0</v>
      </c>
      <c r="GL311">
        <v>0</v>
      </c>
      <c r="GM311">
        <v>0</v>
      </c>
      <c r="GN311">
        <v>0</v>
      </c>
      <c r="GO311">
        <v>0</v>
      </c>
      <c r="GP311">
        <v>0</v>
      </c>
      <c r="GQ311">
        <v>0</v>
      </c>
      <c r="GR311">
        <v>0</v>
      </c>
      <c r="GS311">
        <v>0</v>
      </c>
      <c r="GT311">
        <v>0</v>
      </c>
      <c r="GU311">
        <v>0.28910000000000002</v>
      </c>
      <c r="GV311">
        <v>0</v>
      </c>
      <c r="GW311">
        <v>0</v>
      </c>
      <c r="GX311">
        <v>0</v>
      </c>
      <c r="GY311">
        <v>0</v>
      </c>
      <c r="GZ311">
        <v>0</v>
      </c>
      <c r="HA311">
        <v>0</v>
      </c>
      <c r="HB311">
        <v>0</v>
      </c>
      <c r="HC311">
        <v>0</v>
      </c>
      <c r="HD311">
        <v>0</v>
      </c>
      <c r="HE311">
        <v>0</v>
      </c>
      <c r="HF311">
        <v>0</v>
      </c>
      <c r="HG311">
        <v>0</v>
      </c>
      <c r="HH311">
        <v>0</v>
      </c>
      <c r="HI311">
        <v>1.5599999999999999E-2</v>
      </c>
      <c r="HJ311">
        <v>0</v>
      </c>
      <c r="HK311">
        <v>0</v>
      </c>
      <c r="HL311">
        <v>0</v>
      </c>
      <c r="HM311">
        <v>0</v>
      </c>
      <c r="HN311">
        <v>0</v>
      </c>
      <c r="HO311">
        <v>85.7</v>
      </c>
      <c r="HP311">
        <v>0</v>
      </c>
      <c r="HQ311">
        <v>0</v>
      </c>
      <c r="HR311">
        <v>0</v>
      </c>
      <c r="HS311">
        <v>0</v>
      </c>
      <c r="HT311">
        <v>0</v>
      </c>
      <c r="HU311">
        <v>0</v>
      </c>
      <c r="HV311">
        <v>0</v>
      </c>
      <c r="HW311">
        <v>0</v>
      </c>
      <c r="HX311">
        <v>0</v>
      </c>
      <c r="HY311">
        <v>0</v>
      </c>
      <c r="HZ311">
        <v>0</v>
      </c>
      <c r="IA311">
        <v>0</v>
      </c>
      <c r="IB311">
        <v>0</v>
      </c>
      <c r="IC311">
        <v>0</v>
      </c>
      <c r="ID311">
        <v>0</v>
      </c>
      <c r="IE311">
        <v>0</v>
      </c>
      <c r="IF311">
        <v>0</v>
      </c>
      <c r="IG311">
        <v>0</v>
      </c>
      <c r="IH311">
        <v>0</v>
      </c>
      <c r="II311">
        <v>0</v>
      </c>
      <c r="IJ311">
        <v>0</v>
      </c>
      <c r="IK311">
        <v>0</v>
      </c>
      <c r="IL311">
        <v>0</v>
      </c>
      <c r="IM311">
        <v>0</v>
      </c>
      <c r="IN311">
        <v>0</v>
      </c>
      <c r="IO311">
        <v>0</v>
      </c>
      <c r="IP311">
        <v>0</v>
      </c>
      <c r="IQ311">
        <v>0</v>
      </c>
      <c r="IR311">
        <v>0</v>
      </c>
      <c r="IS311">
        <v>0</v>
      </c>
      <c r="IT311">
        <v>0</v>
      </c>
      <c r="IU311">
        <v>0</v>
      </c>
      <c r="IV311">
        <v>0</v>
      </c>
      <c r="IW311">
        <v>0</v>
      </c>
      <c r="IX311">
        <v>0</v>
      </c>
      <c r="IY311">
        <v>0</v>
      </c>
      <c r="IZ311">
        <v>0</v>
      </c>
      <c r="JA311">
        <v>0</v>
      </c>
      <c r="JB311">
        <v>0</v>
      </c>
      <c r="JC311">
        <v>0</v>
      </c>
      <c r="JD311">
        <v>0</v>
      </c>
      <c r="JE311">
        <v>0</v>
      </c>
      <c r="JF311">
        <v>0</v>
      </c>
      <c r="JG311">
        <v>0</v>
      </c>
      <c r="JH311">
        <v>0</v>
      </c>
      <c r="JI311">
        <v>0</v>
      </c>
      <c r="JJ311">
        <v>0</v>
      </c>
      <c r="JK311">
        <v>0</v>
      </c>
      <c r="JL311">
        <v>0</v>
      </c>
      <c r="JM311">
        <v>0</v>
      </c>
      <c r="JN311">
        <v>0</v>
      </c>
      <c r="JO311">
        <v>0</v>
      </c>
      <c r="JP311">
        <v>0</v>
      </c>
      <c r="JQ311">
        <v>0</v>
      </c>
      <c r="JR311">
        <v>0</v>
      </c>
      <c r="JS311">
        <v>0</v>
      </c>
      <c r="JT311">
        <v>0</v>
      </c>
      <c r="JU311">
        <v>0</v>
      </c>
      <c r="JV311">
        <v>0</v>
      </c>
      <c r="JW311">
        <v>0</v>
      </c>
      <c r="JX311">
        <v>0</v>
      </c>
      <c r="JY311">
        <v>0</v>
      </c>
      <c r="JZ311">
        <v>0</v>
      </c>
      <c r="KA311">
        <v>0</v>
      </c>
      <c r="KB311">
        <v>0</v>
      </c>
      <c r="KC311">
        <v>0</v>
      </c>
      <c r="KD311">
        <v>0</v>
      </c>
      <c r="KE311">
        <v>0</v>
      </c>
      <c r="KF311">
        <v>0</v>
      </c>
      <c r="KG311">
        <v>0</v>
      </c>
      <c r="KH311">
        <v>0</v>
      </c>
      <c r="KI311">
        <v>0</v>
      </c>
      <c r="KJ311">
        <v>0</v>
      </c>
      <c r="KK311">
        <v>0</v>
      </c>
      <c r="KL311">
        <v>0</v>
      </c>
      <c r="KM311">
        <v>0</v>
      </c>
      <c r="KN311">
        <v>0</v>
      </c>
      <c r="KO311">
        <v>0</v>
      </c>
      <c r="KP311">
        <v>0</v>
      </c>
      <c r="KQ311">
        <v>0</v>
      </c>
      <c r="KR311">
        <v>0</v>
      </c>
      <c r="KS311">
        <v>0</v>
      </c>
      <c r="KT311">
        <v>0</v>
      </c>
      <c r="KU311">
        <v>0</v>
      </c>
      <c r="KV311">
        <v>0</v>
      </c>
      <c r="KW311">
        <v>0</v>
      </c>
      <c r="KX311">
        <v>0</v>
      </c>
      <c r="KY311">
        <v>0</v>
      </c>
      <c r="KZ311">
        <v>0</v>
      </c>
      <c r="LA311">
        <v>0</v>
      </c>
      <c r="LB311">
        <v>0</v>
      </c>
      <c r="LC311">
        <v>0</v>
      </c>
      <c r="LD311">
        <v>0</v>
      </c>
      <c r="LE311">
        <v>0</v>
      </c>
      <c r="LF311">
        <v>0</v>
      </c>
      <c r="LG311">
        <v>0</v>
      </c>
      <c r="LH311">
        <v>0</v>
      </c>
      <c r="LI311">
        <v>1</v>
      </c>
      <c r="LJ311">
        <v>1</v>
      </c>
      <c r="LK311">
        <v>0</v>
      </c>
      <c r="LL311">
        <v>0</v>
      </c>
      <c r="LM311">
        <v>1</v>
      </c>
      <c r="LN311">
        <v>0.95</v>
      </c>
      <c r="LO311">
        <v>0</v>
      </c>
      <c r="LP311">
        <v>1</v>
      </c>
      <c r="LQ311">
        <v>0.78</v>
      </c>
      <c r="LR311">
        <v>0</v>
      </c>
      <c r="LS311">
        <v>8.1300000000000039E-2</v>
      </c>
      <c r="LT311">
        <v>0</v>
      </c>
    </row>
    <row r="312" spans="1:332" ht="15" customHeight="1">
      <c r="A312" t="str">
        <v>CDM AMS II G</v>
      </c>
      <c r="B312" t="str">
        <v>AMS-II.G. Version 11</v>
      </c>
      <c r="C312">
        <v>10477</v>
      </c>
      <c r="D312" t="str">
        <v>PoA 10477-CPA8</v>
      </c>
      <c r="E312" t="str">
        <v>MR2: 2020-06-01~2020-12-31</v>
      </c>
      <c r="F312" t="str">
        <v>domestic 4G Batch 3</v>
      </c>
      <c r="G312">
        <v>7194</v>
      </c>
      <c r="H312" t="str">
        <v>firewood</v>
      </c>
      <c r="I312">
        <v>7194</v>
      </c>
      <c r="J312">
        <v>4.0921268932179984E-3</v>
      </c>
      <c r="K312">
        <v>0</v>
      </c>
      <c r="L312" t="str">
        <v>cdm_imp_firewood</v>
      </c>
      <c r="M312">
        <v>1</v>
      </c>
      <c r="N312" t="str">
        <v>Asia</v>
      </c>
      <c r="O312" t="str">
        <v>Viet Nam</v>
      </c>
      <c r="P312" t="str">
        <v>Yen Bai Province</v>
      </c>
      <c r="Q312">
        <v>3.4</v>
      </c>
      <c r="R312">
        <v>0.77615999999999996</v>
      </c>
      <c r="S312">
        <v>0</v>
      </c>
      <c r="T312">
        <v>0.14499999999999999</v>
      </c>
      <c r="U312">
        <v>8215</v>
      </c>
      <c r="V312">
        <v>0</v>
      </c>
      <c r="W312">
        <v>214.0000000135</v>
      </c>
      <c r="X312">
        <v>0</v>
      </c>
      <c r="Y312">
        <v>1758010.0001109026</v>
      </c>
      <c r="Z312">
        <v>1</v>
      </c>
      <c r="AA312">
        <v>0</v>
      </c>
      <c r="AB312">
        <v>0</v>
      </c>
      <c r="AC312">
        <v>0</v>
      </c>
      <c r="AD312">
        <v>0</v>
      </c>
      <c r="AE312">
        <v>0</v>
      </c>
      <c r="AF312">
        <v>0</v>
      </c>
      <c r="AG312">
        <v>0</v>
      </c>
      <c r="AH312">
        <v>0</v>
      </c>
      <c r="AI312">
        <v>0</v>
      </c>
      <c r="AJ312">
        <v>0</v>
      </c>
      <c r="AK312">
        <v>0</v>
      </c>
      <c r="AL312">
        <v>0</v>
      </c>
      <c r="AM312">
        <v>0</v>
      </c>
      <c r="AN312">
        <v>6.9095890410958907</v>
      </c>
      <c r="AO312">
        <v>0</v>
      </c>
      <c r="AP312">
        <v>0</v>
      </c>
      <c r="AQ312">
        <v>0</v>
      </c>
      <c r="AR312">
        <v>0</v>
      </c>
      <c r="AS312">
        <v>0</v>
      </c>
      <c r="AT312">
        <v>0</v>
      </c>
      <c r="AU312">
        <v>0</v>
      </c>
      <c r="AV312">
        <v>0</v>
      </c>
      <c r="AW312">
        <v>0</v>
      </c>
      <c r="AX312">
        <v>0</v>
      </c>
      <c r="AY312">
        <v>0</v>
      </c>
      <c r="AZ312">
        <v>0</v>
      </c>
      <c r="BA312">
        <v>0</v>
      </c>
      <c r="BB312">
        <v>0</v>
      </c>
      <c r="BC312">
        <v>0</v>
      </c>
      <c r="BD312">
        <v>0.1</v>
      </c>
      <c r="BE312">
        <v>0</v>
      </c>
      <c r="BF312">
        <v>0</v>
      </c>
      <c r="BG312">
        <v>0</v>
      </c>
      <c r="BH312">
        <v>0</v>
      </c>
      <c r="BI312">
        <v>0</v>
      </c>
      <c r="BJ312">
        <v>0</v>
      </c>
      <c r="BK312">
        <v>0</v>
      </c>
      <c r="BL312">
        <v>0</v>
      </c>
      <c r="BM312">
        <v>0</v>
      </c>
      <c r="BN312">
        <v>0</v>
      </c>
      <c r="BO312">
        <v>0</v>
      </c>
      <c r="BP312">
        <v>0</v>
      </c>
      <c r="BQ312">
        <v>0</v>
      </c>
      <c r="BR312">
        <v>1.5599999999999999E-2</v>
      </c>
      <c r="BS312">
        <v>0</v>
      </c>
      <c r="BT312">
        <v>0</v>
      </c>
      <c r="BU312">
        <v>0</v>
      </c>
      <c r="BV312">
        <v>0</v>
      </c>
      <c r="BW312">
        <v>0</v>
      </c>
      <c r="BX312">
        <v>85.7</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1</v>
      </c>
      <c r="FS312">
        <v>0</v>
      </c>
      <c r="FT312">
        <v>0</v>
      </c>
      <c r="FU312">
        <v>0</v>
      </c>
      <c r="FV312">
        <v>0</v>
      </c>
      <c r="FW312">
        <v>0</v>
      </c>
      <c r="FX312">
        <v>0</v>
      </c>
      <c r="FY312">
        <v>2.3900342584212702</v>
      </c>
      <c r="FZ312">
        <v>0</v>
      </c>
      <c r="GA312">
        <v>0</v>
      </c>
      <c r="GB312">
        <v>0</v>
      </c>
      <c r="GC312">
        <v>0</v>
      </c>
      <c r="GD312">
        <v>0</v>
      </c>
      <c r="GE312">
        <v>0</v>
      </c>
      <c r="GF312">
        <v>0</v>
      </c>
      <c r="GG312">
        <v>0</v>
      </c>
      <c r="GH312">
        <v>0</v>
      </c>
      <c r="GI312">
        <v>0</v>
      </c>
      <c r="GJ312">
        <v>0</v>
      </c>
      <c r="GK312">
        <v>0</v>
      </c>
      <c r="GL312">
        <v>0</v>
      </c>
      <c r="GM312">
        <v>0</v>
      </c>
      <c r="GN312">
        <v>0</v>
      </c>
      <c r="GO312">
        <v>0</v>
      </c>
      <c r="GP312">
        <v>0</v>
      </c>
      <c r="GQ312">
        <v>0</v>
      </c>
      <c r="GR312">
        <v>0</v>
      </c>
      <c r="GS312">
        <v>0</v>
      </c>
      <c r="GT312">
        <v>0</v>
      </c>
      <c r="GU312">
        <v>0.28910000000000002</v>
      </c>
      <c r="GV312">
        <v>0</v>
      </c>
      <c r="GW312">
        <v>0</v>
      </c>
      <c r="GX312">
        <v>0</v>
      </c>
      <c r="GY312">
        <v>0</v>
      </c>
      <c r="GZ312">
        <v>0</v>
      </c>
      <c r="HA312">
        <v>0</v>
      </c>
      <c r="HB312">
        <v>0</v>
      </c>
      <c r="HC312">
        <v>0</v>
      </c>
      <c r="HD312">
        <v>0</v>
      </c>
      <c r="HE312">
        <v>0</v>
      </c>
      <c r="HF312">
        <v>0</v>
      </c>
      <c r="HG312">
        <v>0</v>
      </c>
      <c r="HH312">
        <v>0</v>
      </c>
      <c r="HI312">
        <v>1.5599999999999999E-2</v>
      </c>
      <c r="HJ312">
        <v>0</v>
      </c>
      <c r="HK312">
        <v>0</v>
      </c>
      <c r="HL312">
        <v>0</v>
      </c>
      <c r="HM312">
        <v>0</v>
      </c>
      <c r="HN312">
        <v>0</v>
      </c>
      <c r="HO312">
        <v>85.7</v>
      </c>
      <c r="HP312">
        <v>0</v>
      </c>
      <c r="HQ312">
        <v>0</v>
      </c>
      <c r="HR312">
        <v>0</v>
      </c>
      <c r="HS312">
        <v>0</v>
      </c>
      <c r="HT312">
        <v>0</v>
      </c>
      <c r="HU312">
        <v>0</v>
      </c>
      <c r="HV312">
        <v>0</v>
      </c>
      <c r="HW312">
        <v>0</v>
      </c>
      <c r="HX312">
        <v>0</v>
      </c>
      <c r="HY312">
        <v>0</v>
      </c>
      <c r="HZ312">
        <v>0</v>
      </c>
      <c r="IA312">
        <v>0</v>
      </c>
      <c r="IB312">
        <v>0</v>
      </c>
      <c r="IC312">
        <v>0</v>
      </c>
      <c r="ID312">
        <v>0</v>
      </c>
      <c r="IE312">
        <v>0</v>
      </c>
      <c r="IF312">
        <v>0</v>
      </c>
      <c r="IG312">
        <v>0</v>
      </c>
      <c r="IH312">
        <v>0</v>
      </c>
      <c r="II312">
        <v>0</v>
      </c>
      <c r="IJ312">
        <v>0</v>
      </c>
      <c r="IK312">
        <v>0</v>
      </c>
      <c r="IL312">
        <v>0</v>
      </c>
      <c r="IM312">
        <v>0</v>
      </c>
      <c r="IN312">
        <v>0</v>
      </c>
      <c r="IO312">
        <v>0</v>
      </c>
      <c r="IP312">
        <v>0</v>
      </c>
      <c r="IQ312">
        <v>0</v>
      </c>
      <c r="IR312">
        <v>0</v>
      </c>
      <c r="IS312">
        <v>0</v>
      </c>
      <c r="IT312">
        <v>0</v>
      </c>
      <c r="IU312">
        <v>0</v>
      </c>
      <c r="IV312">
        <v>0</v>
      </c>
      <c r="IW312">
        <v>0</v>
      </c>
      <c r="IX312">
        <v>0</v>
      </c>
      <c r="IY312">
        <v>0</v>
      </c>
      <c r="IZ312">
        <v>0</v>
      </c>
      <c r="JA312">
        <v>0</v>
      </c>
      <c r="JB312">
        <v>0</v>
      </c>
      <c r="JC312">
        <v>0</v>
      </c>
      <c r="JD312">
        <v>0</v>
      </c>
      <c r="JE312">
        <v>0</v>
      </c>
      <c r="JF312">
        <v>0</v>
      </c>
      <c r="JG312">
        <v>0</v>
      </c>
      <c r="JH312">
        <v>0</v>
      </c>
      <c r="JI312">
        <v>0</v>
      </c>
      <c r="JJ312">
        <v>0</v>
      </c>
      <c r="JK312">
        <v>0</v>
      </c>
      <c r="JL312">
        <v>0</v>
      </c>
      <c r="JM312">
        <v>0</v>
      </c>
      <c r="JN312">
        <v>0</v>
      </c>
      <c r="JO312">
        <v>0</v>
      </c>
      <c r="JP312">
        <v>0</v>
      </c>
      <c r="JQ312">
        <v>0</v>
      </c>
      <c r="JR312">
        <v>0</v>
      </c>
      <c r="JS312">
        <v>0</v>
      </c>
      <c r="JT312">
        <v>0</v>
      </c>
      <c r="JU312">
        <v>0</v>
      </c>
      <c r="JV312">
        <v>0</v>
      </c>
      <c r="JW312">
        <v>0</v>
      </c>
      <c r="JX312">
        <v>0</v>
      </c>
      <c r="JY312">
        <v>0</v>
      </c>
      <c r="JZ312">
        <v>0</v>
      </c>
      <c r="KA312">
        <v>0</v>
      </c>
      <c r="KB312">
        <v>0</v>
      </c>
      <c r="KC312">
        <v>0</v>
      </c>
      <c r="KD312">
        <v>0</v>
      </c>
      <c r="KE312">
        <v>0</v>
      </c>
      <c r="KF312">
        <v>0</v>
      </c>
      <c r="KG312">
        <v>0</v>
      </c>
      <c r="KH312">
        <v>0</v>
      </c>
      <c r="KI312">
        <v>0</v>
      </c>
      <c r="KJ312">
        <v>0</v>
      </c>
      <c r="KK312">
        <v>0</v>
      </c>
      <c r="KL312">
        <v>0</v>
      </c>
      <c r="KM312">
        <v>0</v>
      </c>
      <c r="KN312">
        <v>0</v>
      </c>
      <c r="KO312">
        <v>0</v>
      </c>
      <c r="KP312">
        <v>0</v>
      </c>
      <c r="KQ312">
        <v>0</v>
      </c>
      <c r="KR312">
        <v>0</v>
      </c>
      <c r="KS312">
        <v>0</v>
      </c>
      <c r="KT312">
        <v>0</v>
      </c>
      <c r="KU312">
        <v>0</v>
      </c>
      <c r="KV312">
        <v>0</v>
      </c>
      <c r="KW312">
        <v>0</v>
      </c>
      <c r="KX312">
        <v>0</v>
      </c>
      <c r="KY312">
        <v>0</v>
      </c>
      <c r="KZ312">
        <v>0</v>
      </c>
      <c r="LA312">
        <v>0</v>
      </c>
      <c r="LB312">
        <v>0</v>
      </c>
      <c r="LC312">
        <v>0</v>
      </c>
      <c r="LD312">
        <v>0</v>
      </c>
      <c r="LE312">
        <v>0</v>
      </c>
      <c r="LF312">
        <v>0</v>
      </c>
      <c r="LG312">
        <v>0</v>
      </c>
      <c r="LH312">
        <v>0</v>
      </c>
      <c r="LI312">
        <v>1</v>
      </c>
      <c r="LJ312">
        <v>1</v>
      </c>
      <c r="LK312">
        <v>0</v>
      </c>
      <c r="LL312">
        <v>0</v>
      </c>
      <c r="LM312">
        <v>1</v>
      </c>
      <c r="LN312">
        <v>0.95</v>
      </c>
      <c r="LO312">
        <v>0</v>
      </c>
      <c r="LP312">
        <v>1</v>
      </c>
      <c r="LQ312">
        <v>0.78</v>
      </c>
      <c r="LR312">
        <v>0</v>
      </c>
      <c r="LS312">
        <v>8.1300000000000039E-2</v>
      </c>
      <c r="LT312">
        <v>0</v>
      </c>
    </row>
    <row r="313" spans="1:332" ht="15" customHeight="1">
      <c r="A313" t="str">
        <v>CDM AMS II G</v>
      </c>
      <c r="B313" t="str">
        <v>AMS-II.G. Version 11</v>
      </c>
      <c r="C313">
        <v>10477</v>
      </c>
      <c r="D313" t="str">
        <v>PoA 10477-CPA1</v>
      </c>
      <c r="E313" t="str">
        <v>MR3: 2020-06-01~2020-12-31</v>
      </c>
      <c r="F313" t="str">
        <v>domestic 3G</v>
      </c>
      <c r="G313">
        <v>23016</v>
      </c>
      <c r="H313" t="str">
        <v>firewood</v>
      </c>
      <c r="I313">
        <v>23016</v>
      </c>
      <c r="J313">
        <v>3.585046728745803E-3</v>
      </c>
      <c r="K313">
        <v>0</v>
      </c>
      <c r="L313" t="str">
        <v>cdm_imp_firewood</v>
      </c>
      <c r="M313">
        <v>1</v>
      </c>
      <c r="N313" t="str">
        <v>Asia</v>
      </c>
      <c r="O313" t="str">
        <v>Viet Nam</v>
      </c>
      <c r="P313" t="str">
        <v>Hoa Binh</v>
      </c>
      <c r="Q313">
        <v>3.4</v>
      </c>
      <c r="R313">
        <v>0.82679999999999998</v>
      </c>
      <c r="S313">
        <v>0</v>
      </c>
      <c r="T313">
        <v>0.153</v>
      </c>
      <c r="U313">
        <v>30000</v>
      </c>
      <c r="V313">
        <v>0</v>
      </c>
      <c r="W313">
        <v>214.0000000135</v>
      </c>
      <c r="X313">
        <v>0</v>
      </c>
      <c r="Y313">
        <v>6420000.0004049996</v>
      </c>
      <c r="Z313">
        <v>1</v>
      </c>
      <c r="AA313">
        <v>0</v>
      </c>
      <c r="AB313">
        <v>0</v>
      </c>
      <c r="AC313">
        <v>0</v>
      </c>
      <c r="AD313">
        <v>0</v>
      </c>
      <c r="AE313">
        <v>0</v>
      </c>
      <c r="AF313">
        <v>0</v>
      </c>
      <c r="AG313">
        <v>0</v>
      </c>
      <c r="AH313">
        <v>0</v>
      </c>
      <c r="AI313">
        <v>0</v>
      </c>
      <c r="AJ313">
        <v>0</v>
      </c>
      <c r="AK313">
        <v>0</v>
      </c>
      <c r="AL313">
        <v>0</v>
      </c>
      <c r="AM313">
        <v>0</v>
      </c>
      <c r="AN313">
        <v>5.9150684931506845</v>
      </c>
      <c r="AO313">
        <v>0</v>
      </c>
      <c r="AP313">
        <v>0</v>
      </c>
      <c r="AQ313">
        <v>0</v>
      </c>
      <c r="AR313">
        <v>0</v>
      </c>
      <c r="AS313">
        <v>0</v>
      </c>
      <c r="AT313">
        <v>0</v>
      </c>
      <c r="AU313">
        <v>0</v>
      </c>
      <c r="AV313">
        <v>0</v>
      </c>
      <c r="AW313">
        <v>0</v>
      </c>
      <c r="AX313">
        <v>0</v>
      </c>
      <c r="AY313">
        <v>0</v>
      </c>
      <c r="AZ313">
        <v>0</v>
      </c>
      <c r="BA313">
        <v>0</v>
      </c>
      <c r="BB313">
        <v>0</v>
      </c>
      <c r="BC313">
        <v>0</v>
      </c>
      <c r="BD313">
        <v>0.1</v>
      </c>
      <c r="BE313">
        <v>0</v>
      </c>
      <c r="BF313">
        <v>0</v>
      </c>
      <c r="BG313">
        <v>0</v>
      </c>
      <c r="BH313">
        <v>0</v>
      </c>
      <c r="BI313">
        <v>0</v>
      </c>
      <c r="BJ313">
        <v>0</v>
      </c>
      <c r="BK313">
        <v>0</v>
      </c>
      <c r="BL313">
        <v>0</v>
      </c>
      <c r="BM313">
        <v>0</v>
      </c>
      <c r="BN313">
        <v>0</v>
      </c>
      <c r="BO313">
        <v>0</v>
      </c>
      <c r="BP313">
        <v>0</v>
      </c>
      <c r="BQ313">
        <v>0</v>
      </c>
      <c r="BR313">
        <v>1.5599999999999999E-2</v>
      </c>
      <c r="BS313">
        <v>0</v>
      </c>
      <c r="BT313">
        <v>0</v>
      </c>
      <c r="BU313">
        <v>0</v>
      </c>
      <c r="BV313">
        <v>0</v>
      </c>
      <c r="BW313">
        <v>0</v>
      </c>
      <c r="BX313">
        <v>85.7</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v>0</v>
      </c>
      <c r="FB313">
        <v>0</v>
      </c>
      <c r="FC313">
        <v>0</v>
      </c>
      <c r="FD313">
        <v>0</v>
      </c>
      <c r="FE313">
        <v>0</v>
      </c>
      <c r="FF313">
        <v>0</v>
      </c>
      <c r="FG313">
        <v>0</v>
      </c>
      <c r="FH313">
        <v>0</v>
      </c>
      <c r="FI313">
        <v>0</v>
      </c>
      <c r="FJ313">
        <v>0</v>
      </c>
      <c r="FK313">
        <v>0</v>
      </c>
      <c r="FL313">
        <v>0</v>
      </c>
      <c r="FM313">
        <v>0</v>
      </c>
      <c r="FN313">
        <v>0</v>
      </c>
      <c r="FO313">
        <v>0</v>
      </c>
      <c r="FP313">
        <v>0</v>
      </c>
      <c r="FQ313">
        <v>0</v>
      </c>
      <c r="FR313">
        <v>1</v>
      </c>
      <c r="FS313">
        <v>0</v>
      </c>
      <c r="FT313">
        <v>0</v>
      </c>
      <c r="FU313">
        <v>0</v>
      </c>
      <c r="FV313">
        <v>0</v>
      </c>
      <c r="FW313">
        <v>0</v>
      </c>
      <c r="FX313">
        <v>0</v>
      </c>
      <c r="FY313">
        <v>2.1989102205021132</v>
      </c>
      <c r="FZ313">
        <v>0</v>
      </c>
      <c r="GA313">
        <v>0</v>
      </c>
      <c r="GB313">
        <v>0</v>
      </c>
      <c r="GC313">
        <v>0</v>
      </c>
      <c r="GD313">
        <v>0</v>
      </c>
      <c r="GE313">
        <v>0</v>
      </c>
      <c r="GF313">
        <v>0</v>
      </c>
      <c r="GG313">
        <v>0</v>
      </c>
      <c r="GH313">
        <v>0</v>
      </c>
      <c r="GI313">
        <v>0</v>
      </c>
      <c r="GJ313">
        <v>0</v>
      </c>
      <c r="GK313">
        <v>0</v>
      </c>
      <c r="GL313">
        <v>0</v>
      </c>
      <c r="GM313">
        <v>0</v>
      </c>
      <c r="GN313">
        <v>0</v>
      </c>
      <c r="GO313">
        <v>0</v>
      </c>
      <c r="GP313">
        <v>0</v>
      </c>
      <c r="GQ313">
        <v>0</v>
      </c>
      <c r="GR313">
        <v>0</v>
      </c>
      <c r="GS313">
        <v>0</v>
      </c>
      <c r="GT313">
        <v>0</v>
      </c>
      <c r="GU313">
        <v>0.26900000000000002</v>
      </c>
      <c r="GV313">
        <v>0</v>
      </c>
      <c r="GW313">
        <v>0</v>
      </c>
      <c r="GX313">
        <v>0</v>
      </c>
      <c r="GY313">
        <v>0</v>
      </c>
      <c r="GZ313">
        <v>0</v>
      </c>
      <c r="HA313">
        <v>0</v>
      </c>
      <c r="HB313">
        <v>0</v>
      </c>
      <c r="HC313">
        <v>0</v>
      </c>
      <c r="HD313">
        <v>0</v>
      </c>
      <c r="HE313">
        <v>0</v>
      </c>
      <c r="HF313">
        <v>0</v>
      </c>
      <c r="HG313">
        <v>0</v>
      </c>
      <c r="HH313">
        <v>0</v>
      </c>
      <c r="HI313">
        <v>1.5599999999999999E-2</v>
      </c>
      <c r="HJ313">
        <v>0</v>
      </c>
      <c r="HK313">
        <v>0</v>
      </c>
      <c r="HL313">
        <v>0</v>
      </c>
      <c r="HM313">
        <v>0</v>
      </c>
      <c r="HN313">
        <v>0</v>
      </c>
      <c r="HO313">
        <v>85.7</v>
      </c>
      <c r="HP313">
        <v>0</v>
      </c>
      <c r="HQ313">
        <v>0</v>
      </c>
      <c r="HR313">
        <v>0</v>
      </c>
      <c r="HS313">
        <v>0</v>
      </c>
      <c r="HT313">
        <v>0</v>
      </c>
      <c r="HU313">
        <v>0</v>
      </c>
      <c r="HV313">
        <v>0</v>
      </c>
      <c r="HW313">
        <v>0</v>
      </c>
      <c r="HX313">
        <v>0</v>
      </c>
      <c r="HY313">
        <v>0</v>
      </c>
      <c r="HZ313">
        <v>0</v>
      </c>
      <c r="IA313">
        <v>0</v>
      </c>
      <c r="IB313">
        <v>0</v>
      </c>
      <c r="IC313">
        <v>0</v>
      </c>
      <c r="ID313">
        <v>0</v>
      </c>
      <c r="IE313">
        <v>0</v>
      </c>
      <c r="IF313">
        <v>0</v>
      </c>
      <c r="IG313">
        <v>0</v>
      </c>
      <c r="IH313">
        <v>0</v>
      </c>
      <c r="II313">
        <v>0</v>
      </c>
      <c r="IJ313">
        <v>0</v>
      </c>
      <c r="IK313">
        <v>0</v>
      </c>
      <c r="IL313">
        <v>0</v>
      </c>
      <c r="IM313">
        <v>0</v>
      </c>
      <c r="IN313">
        <v>0</v>
      </c>
      <c r="IO313">
        <v>0</v>
      </c>
      <c r="IP313">
        <v>0</v>
      </c>
      <c r="IQ313">
        <v>0</v>
      </c>
      <c r="IR313">
        <v>0</v>
      </c>
      <c r="IS313">
        <v>0</v>
      </c>
      <c r="IT313">
        <v>0</v>
      </c>
      <c r="IU313">
        <v>0</v>
      </c>
      <c r="IV313">
        <v>0</v>
      </c>
      <c r="IW313">
        <v>0</v>
      </c>
      <c r="IX313">
        <v>0</v>
      </c>
      <c r="IY313">
        <v>0</v>
      </c>
      <c r="IZ313">
        <v>0</v>
      </c>
      <c r="JA313">
        <v>0</v>
      </c>
      <c r="JB313">
        <v>0</v>
      </c>
      <c r="JC313">
        <v>0</v>
      </c>
      <c r="JD313">
        <v>0</v>
      </c>
      <c r="JE313">
        <v>0</v>
      </c>
      <c r="JF313">
        <v>0</v>
      </c>
      <c r="JG313">
        <v>0</v>
      </c>
      <c r="JH313">
        <v>0</v>
      </c>
      <c r="JI313">
        <v>0</v>
      </c>
      <c r="JJ313">
        <v>0</v>
      </c>
      <c r="JK313">
        <v>0</v>
      </c>
      <c r="JL313">
        <v>0</v>
      </c>
      <c r="JM313">
        <v>0</v>
      </c>
      <c r="JN313">
        <v>0</v>
      </c>
      <c r="JO313">
        <v>0</v>
      </c>
      <c r="JP313">
        <v>0</v>
      </c>
      <c r="JQ313">
        <v>0</v>
      </c>
      <c r="JR313">
        <v>0</v>
      </c>
      <c r="JS313">
        <v>0</v>
      </c>
      <c r="JT313">
        <v>0</v>
      </c>
      <c r="JU313">
        <v>0</v>
      </c>
      <c r="JV313">
        <v>0</v>
      </c>
      <c r="JW313">
        <v>0</v>
      </c>
      <c r="JX313">
        <v>0</v>
      </c>
      <c r="JY313">
        <v>0</v>
      </c>
      <c r="JZ313">
        <v>0</v>
      </c>
      <c r="KA313">
        <v>0</v>
      </c>
      <c r="KB313">
        <v>0</v>
      </c>
      <c r="KC313">
        <v>0</v>
      </c>
      <c r="KD313">
        <v>0</v>
      </c>
      <c r="KE313">
        <v>0</v>
      </c>
      <c r="KF313">
        <v>0</v>
      </c>
      <c r="KG313">
        <v>0</v>
      </c>
      <c r="KH313">
        <v>0</v>
      </c>
      <c r="KI313">
        <v>0</v>
      </c>
      <c r="KJ313">
        <v>0</v>
      </c>
      <c r="KK313">
        <v>0</v>
      </c>
      <c r="KL313">
        <v>0</v>
      </c>
      <c r="KM313">
        <v>0</v>
      </c>
      <c r="KN313">
        <v>0</v>
      </c>
      <c r="KO313">
        <v>0</v>
      </c>
      <c r="KP313">
        <v>0</v>
      </c>
      <c r="KQ313">
        <v>0</v>
      </c>
      <c r="KR313">
        <v>0</v>
      </c>
      <c r="KS313">
        <v>0</v>
      </c>
      <c r="KT313">
        <v>0</v>
      </c>
      <c r="KU313">
        <v>0</v>
      </c>
      <c r="KV313">
        <v>0</v>
      </c>
      <c r="KW313">
        <v>0</v>
      </c>
      <c r="KX313">
        <v>0</v>
      </c>
      <c r="KY313">
        <v>0</v>
      </c>
      <c r="KZ313">
        <v>0</v>
      </c>
      <c r="LA313">
        <v>0</v>
      </c>
      <c r="LB313">
        <v>0</v>
      </c>
      <c r="LC313">
        <v>0</v>
      </c>
      <c r="LD313">
        <v>0</v>
      </c>
      <c r="LE313">
        <v>0</v>
      </c>
      <c r="LF313">
        <v>0</v>
      </c>
      <c r="LG313">
        <v>0</v>
      </c>
      <c r="LH313">
        <v>0</v>
      </c>
      <c r="LI313">
        <v>1</v>
      </c>
      <c r="LJ313">
        <v>1</v>
      </c>
      <c r="LK313">
        <v>0</v>
      </c>
      <c r="LL313">
        <v>0</v>
      </c>
      <c r="LM313">
        <v>1</v>
      </c>
      <c r="LN313">
        <v>0.95</v>
      </c>
      <c r="LO313">
        <v>0</v>
      </c>
      <c r="LP313">
        <v>1</v>
      </c>
      <c r="LQ313">
        <v>0.78</v>
      </c>
      <c r="LR313">
        <v>0</v>
      </c>
      <c r="LS313">
        <v>8.1300000000000039E-2</v>
      </c>
      <c r="LT313">
        <v>0</v>
      </c>
    </row>
    <row r="314" spans="1:332" ht="15" customHeight="1">
      <c r="A314" t="str">
        <v>CDM AMS II G</v>
      </c>
      <c r="B314" t="str">
        <v>AMS-II.G. Version 6</v>
      </c>
      <c r="C314">
        <v>10477</v>
      </c>
      <c r="D314" t="str">
        <v>PoA 10477-CPA2</v>
      </c>
      <c r="E314" t="str">
        <v>MR3: 2020-06-01~2020-12-31</v>
      </c>
      <c r="F314" t="str">
        <v>domestic 4G Batch 1</v>
      </c>
      <c r="G314">
        <v>9442</v>
      </c>
      <c r="H314" t="str">
        <v>firewood</v>
      </c>
      <c r="I314">
        <v>9442</v>
      </c>
      <c r="J314">
        <v>3.6890882378193507E-3</v>
      </c>
      <c r="K314">
        <v>0</v>
      </c>
      <c r="L314" t="str">
        <v>cdm_imp_firewood</v>
      </c>
      <c r="M314">
        <v>1</v>
      </c>
      <c r="N314" t="str">
        <v>Asia</v>
      </c>
      <c r="O314" t="str">
        <v>Viet Nam</v>
      </c>
      <c r="P314" t="str">
        <v>Hoa Binh</v>
      </c>
      <c r="Q314">
        <v>3.4</v>
      </c>
      <c r="R314">
        <v>0.82679999999999998</v>
      </c>
      <c r="S314">
        <v>0</v>
      </c>
      <c r="T314">
        <v>0.153</v>
      </c>
      <c r="U314">
        <v>11960</v>
      </c>
      <c r="V314">
        <v>0</v>
      </c>
      <c r="W314">
        <v>214.0000000135</v>
      </c>
      <c r="X314">
        <v>0</v>
      </c>
      <c r="Y314">
        <v>2559440.0001614601</v>
      </c>
      <c r="Z314">
        <v>1</v>
      </c>
      <c r="AA314">
        <v>0</v>
      </c>
      <c r="AB314">
        <v>0</v>
      </c>
      <c r="AC314">
        <v>0</v>
      </c>
      <c r="AD314">
        <v>0</v>
      </c>
      <c r="AE314">
        <v>0</v>
      </c>
      <c r="AF314">
        <v>0</v>
      </c>
      <c r="AG314">
        <v>0</v>
      </c>
      <c r="AH314">
        <v>0</v>
      </c>
      <c r="AI314">
        <v>0</v>
      </c>
      <c r="AJ314">
        <v>0</v>
      </c>
      <c r="AK314">
        <v>0</v>
      </c>
      <c r="AL314">
        <v>0</v>
      </c>
      <c r="AM314">
        <v>0</v>
      </c>
      <c r="AN314">
        <v>5.9671232876712326</v>
      </c>
      <c r="AO314">
        <v>0</v>
      </c>
      <c r="AP314">
        <v>0</v>
      </c>
      <c r="AQ314">
        <v>0</v>
      </c>
      <c r="AR314">
        <v>0</v>
      </c>
      <c r="AS314">
        <v>0</v>
      </c>
      <c r="AT314">
        <v>0</v>
      </c>
      <c r="AU314">
        <v>0</v>
      </c>
      <c r="AV314">
        <v>0</v>
      </c>
      <c r="AW314">
        <v>0</v>
      </c>
      <c r="AX314">
        <v>0</v>
      </c>
      <c r="AY314">
        <v>0</v>
      </c>
      <c r="AZ314">
        <v>0</v>
      </c>
      <c r="BA314">
        <v>0</v>
      </c>
      <c r="BB314">
        <v>0</v>
      </c>
      <c r="BC314">
        <v>0</v>
      </c>
      <c r="BD314">
        <v>0.1</v>
      </c>
      <c r="BE314">
        <v>0</v>
      </c>
      <c r="BF314">
        <v>0</v>
      </c>
      <c r="BG314">
        <v>0</v>
      </c>
      <c r="BH314">
        <v>0</v>
      </c>
      <c r="BI314">
        <v>0</v>
      </c>
      <c r="BJ314">
        <v>0</v>
      </c>
      <c r="BK314">
        <v>0</v>
      </c>
      <c r="BL314">
        <v>0</v>
      </c>
      <c r="BM314">
        <v>0</v>
      </c>
      <c r="BN314">
        <v>0</v>
      </c>
      <c r="BO314">
        <v>0</v>
      </c>
      <c r="BP314">
        <v>0</v>
      </c>
      <c r="BQ314">
        <v>0</v>
      </c>
      <c r="BR314">
        <v>1.5599999999999999E-2</v>
      </c>
      <c r="BS314">
        <v>0</v>
      </c>
      <c r="BT314">
        <v>0</v>
      </c>
      <c r="BU314">
        <v>0</v>
      </c>
      <c r="BV314">
        <v>0</v>
      </c>
      <c r="BW314">
        <v>0</v>
      </c>
      <c r="BX314">
        <v>85.7</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1</v>
      </c>
      <c r="FS314">
        <v>0</v>
      </c>
      <c r="FT314">
        <v>0</v>
      </c>
      <c r="FU314">
        <v>0</v>
      </c>
      <c r="FV314">
        <v>0</v>
      </c>
      <c r="FW314">
        <v>0</v>
      </c>
      <c r="FX314">
        <v>0</v>
      </c>
      <c r="FY314">
        <v>2.1425936400973904</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c r="GS314">
        <v>0</v>
      </c>
      <c r="GT314">
        <v>0</v>
      </c>
      <c r="GU314">
        <v>0.27850000000000003</v>
      </c>
      <c r="GV314">
        <v>0</v>
      </c>
      <c r="GW314">
        <v>0</v>
      </c>
      <c r="GX314">
        <v>0</v>
      </c>
      <c r="GY314">
        <v>0</v>
      </c>
      <c r="GZ314">
        <v>0</v>
      </c>
      <c r="HA314">
        <v>0</v>
      </c>
      <c r="HB314">
        <v>0</v>
      </c>
      <c r="HC314">
        <v>0</v>
      </c>
      <c r="HD314">
        <v>0</v>
      </c>
      <c r="HE314">
        <v>0</v>
      </c>
      <c r="HF314">
        <v>0</v>
      </c>
      <c r="HG314">
        <v>0</v>
      </c>
      <c r="HH314">
        <v>0</v>
      </c>
      <c r="HI314">
        <v>1.5599999999999999E-2</v>
      </c>
      <c r="HJ314">
        <v>0</v>
      </c>
      <c r="HK314">
        <v>0</v>
      </c>
      <c r="HL314">
        <v>0</v>
      </c>
      <c r="HM314">
        <v>0</v>
      </c>
      <c r="HN314">
        <v>0</v>
      </c>
      <c r="HO314">
        <v>85.7</v>
      </c>
      <c r="HP314">
        <v>0</v>
      </c>
      <c r="HQ314">
        <v>0</v>
      </c>
      <c r="HR314">
        <v>0</v>
      </c>
      <c r="HS314">
        <v>0</v>
      </c>
      <c r="HT314">
        <v>0</v>
      </c>
      <c r="HU314">
        <v>0</v>
      </c>
      <c r="HV314">
        <v>0</v>
      </c>
      <c r="HW314">
        <v>0</v>
      </c>
      <c r="HX314">
        <v>0</v>
      </c>
      <c r="HY314">
        <v>0</v>
      </c>
      <c r="HZ314">
        <v>0</v>
      </c>
      <c r="IA314">
        <v>0</v>
      </c>
      <c r="IB314">
        <v>0</v>
      </c>
      <c r="IC314">
        <v>0</v>
      </c>
      <c r="ID314">
        <v>0</v>
      </c>
      <c r="IE314">
        <v>0</v>
      </c>
      <c r="IF314">
        <v>0</v>
      </c>
      <c r="IG314">
        <v>0</v>
      </c>
      <c r="IH314">
        <v>0</v>
      </c>
      <c r="II314">
        <v>0</v>
      </c>
      <c r="IJ314">
        <v>0</v>
      </c>
      <c r="IK314">
        <v>0</v>
      </c>
      <c r="IL314">
        <v>0</v>
      </c>
      <c r="IM314">
        <v>0</v>
      </c>
      <c r="IN314">
        <v>0</v>
      </c>
      <c r="IO314">
        <v>0</v>
      </c>
      <c r="IP314">
        <v>0</v>
      </c>
      <c r="IQ314">
        <v>0</v>
      </c>
      <c r="IR314">
        <v>0</v>
      </c>
      <c r="IS314">
        <v>0</v>
      </c>
      <c r="IT314">
        <v>0</v>
      </c>
      <c r="IU314">
        <v>0</v>
      </c>
      <c r="IV314">
        <v>0</v>
      </c>
      <c r="IW314">
        <v>0</v>
      </c>
      <c r="IX314">
        <v>0</v>
      </c>
      <c r="IY314">
        <v>0</v>
      </c>
      <c r="IZ314">
        <v>0</v>
      </c>
      <c r="JA314">
        <v>0</v>
      </c>
      <c r="JB314">
        <v>0</v>
      </c>
      <c r="JC314">
        <v>0</v>
      </c>
      <c r="JD314">
        <v>0</v>
      </c>
      <c r="JE314">
        <v>0</v>
      </c>
      <c r="JF314">
        <v>0</v>
      </c>
      <c r="JG314">
        <v>0</v>
      </c>
      <c r="JH314">
        <v>0</v>
      </c>
      <c r="JI314">
        <v>0</v>
      </c>
      <c r="JJ314">
        <v>0</v>
      </c>
      <c r="JK314">
        <v>0</v>
      </c>
      <c r="JL314">
        <v>0</v>
      </c>
      <c r="JM314">
        <v>0</v>
      </c>
      <c r="JN314">
        <v>0</v>
      </c>
      <c r="JO314">
        <v>0</v>
      </c>
      <c r="JP314">
        <v>0</v>
      </c>
      <c r="JQ314">
        <v>0</v>
      </c>
      <c r="JR314">
        <v>0</v>
      </c>
      <c r="JS314">
        <v>0</v>
      </c>
      <c r="JT314">
        <v>0</v>
      </c>
      <c r="JU314">
        <v>0</v>
      </c>
      <c r="JV314">
        <v>0</v>
      </c>
      <c r="JW314">
        <v>0</v>
      </c>
      <c r="JX314">
        <v>0</v>
      </c>
      <c r="JY314">
        <v>0</v>
      </c>
      <c r="JZ314">
        <v>0</v>
      </c>
      <c r="KA314">
        <v>0</v>
      </c>
      <c r="KB314">
        <v>0</v>
      </c>
      <c r="KC314">
        <v>0</v>
      </c>
      <c r="KD314">
        <v>0</v>
      </c>
      <c r="KE314">
        <v>0</v>
      </c>
      <c r="KF314">
        <v>0</v>
      </c>
      <c r="KG314">
        <v>0</v>
      </c>
      <c r="KH314">
        <v>0</v>
      </c>
      <c r="KI314">
        <v>0</v>
      </c>
      <c r="KJ314">
        <v>0</v>
      </c>
      <c r="KK314">
        <v>0</v>
      </c>
      <c r="KL314">
        <v>0</v>
      </c>
      <c r="KM314">
        <v>0</v>
      </c>
      <c r="KN314">
        <v>0</v>
      </c>
      <c r="KO314">
        <v>0</v>
      </c>
      <c r="KP314">
        <v>0</v>
      </c>
      <c r="KQ314">
        <v>0</v>
      </c>
      <c r="KR314">
        <v>0</v>
      </c>
      <c r="KS314">
        <v>0</v>
      </c>
      <c r="KT314">
        <v>0</v>
      </c>
      <c r="KU314">
        <v>0</v>
      </c>
      <c r="KV314">
        <v>0</v>
      </c>
      <c r="KW314">
        <v>0</v>
      </c>
      <c r="KX314">
        <v>0</v>
      </c>
      <c r="KY314">
        <v>0</v>
      </c>
      <c r="KZ314">
        <v>0</v>
      </c>
      <c r="LA314">
        <v>0</v>
      </c>
      <c r="LB314">
        <v>0</v>
      </c>
      <c r="LC314">
        <v>0</v>
      </c>
      <c r="LD314">
        <v>0</v>
      </c>
      <c r="LE314">
        <v>0</v>
      </c>
      <c r="LF314">
        <v>0</v>
      </c>
      <c r="LG314">
        <v>0</v>
      </c>
      <c r="LH314">
        <v>0</v>
      </c>
      <c r="LI314">
        <v>1</v>
      </c>
      <c r="LJ314">
        <v>1</v>
      </c>
      <c r="LK314">
        <v>0</v>
      </c>
      <c r="LL314">
        <v>0</v>
      </c>
      <c r="LM314">
        <v>1</v>
      </c>
      <c r="LN314">
        <v>0.95</v>
      </c>
      <c r="LO314">
        <v>0</v>
      </c>
      <c r="LP314">
        <v>1</v>
      </c>
      <c r="LQ314">
        <v>0.78</v>
      </c>
      <c r="LR314">
        <v>0</v>
      </c>
      <c r="LS314">
        <v>8.1300000000000039E-2</v>
      </c>
      <c r="LT314">
        <v>0</v>
      </c>
    </row>
    <row r="315" spans="1:332" ht="15" customHeight="1">
      <c r="A315" t="str">
        <v>CDM AMS II G</v>
      </c>
      <c r="B315" t="str">
        <v>AMS-II.G. Version 6</v>
      </c>
      <c r="C315">
        <v>10477</v>
      </c>
      <c r="D315" t="str">
        <v>PoA 10477-CPA2</v>
      </c>
      <c r="E315" t="str">
        <v>MR3: 2020-06-01~2020-12-31</v>
      </c>
      <c r="F315" t="str">
        <v>domestic 4G Batch 2</v>
      </c>
      <c r="G315">
        <v>1352</v>
      </c>
      <c r="H315" t="str">
        <v>firewood</v>
      </c>
      <c r="I315">
        <v>1352</v>
      </c>
      <c r="J315">
        <v>3.6881243484805861E-3</v>
      </c>
      <c r="K315">
        <v>0</v>
      </c>
      <c r="L315" t="str">
        <v>cdm_imp_firewood</v>
      </c>
      <c r="M315">
        <v>1</v>
      </c>
      <c r="N315" t="str">
        <v>Asia</v>
      </c>
      <c r="O315" t="str">
        <v>Viet Nam</v>
      </c>
      <c r="P315" t="str">
        <v>Hoa Binh</v>
      </c>
      <c r="Q315">
        <v>3.4</v>
      </c>
      <c r="R315">
        <v>0.82679999999999998</v>
      </c>
      <c r="S315">
        <v>0</v>
      </c>
      <c r="T315">
        <v>0.153</v>
      </c>
      <c r="U315">
        <v>1713</v>
      </c>
      <c r="V315">
        <v>0</v>
      </c>
      <c r="W315">
        <v>214.0000000135</v>
      </c>
      <c r="X315">
        <v>0</v>
      </c>
      <c r="Y315">
        <v>366582.0000231255</v>
      </c>
      <c r="Z315">
        <v>1</v>
      </c>
      <c r="AA315">
        <v>0</v>
      </c>
      <c r="AB315">
        <v>0</v>
      </c>
      <c r="AC315">
        <v>0</v>
      </c>
      <c r="AD315">
        <v>0</v>
      </c>
      <c r="AE315">
        <v>0</v>
      </c>
      <c r="AF315">
        <v>0</v>
      </c>
      <c r="AG315">
        <v>0</v>
      </c>
      <c r="AH315">
        <v>0</v>
      </c>
      <c r="AI315">
        <v>0</v>
      </c>
      <c r="AJ315">
        <v>0</v>
      </c>
      <c r="AK315">
        <v>0</v>
      </c>
      <c r="AL315">
        <v>0</v>
      </c>
      <c r="AM315">
        <v>0</v>
      </c>
      <c r="AN315">
        <v>5.9671232876712326</v>
      </c>
      <c r="AO315">
        <v>0</v>
      </c>
      <c r="AP315">
        <v>0</v>
      </c>
      <c r="AQ315">
        <v>0</v>
      </c>
      <c r="AR315">
        <v>0</v>
      </c>
      <c r="AS315">
        <v>0</v>
      </c>
      <c r="AT315">
        <v>0</v>
      </c>
      <c r="AU315">
        <v>0</v>
      </c>
      <c r="AV315">
        <v>0</v>
      </c>
      <c r="AW315">
        <v>0</v>
      </c>
      <c r="AX315">
        <v>0</v>
      </c>
      <c r="AY315">
        <v>0</v>
      </c>
      <c r="AZ315">
        <v>0</v>
      </c>
      <c r="BA315">
        <v>0</v>
      </c>
      <c r="BB315">
        <v>0</v>
      </c>
      <c r="BC315">
        <v>0</v>
      </c>
      <c r="BD315">
        <v>0.1</v>
      </c>
      <c r="BE315">
        <v>0</v>
      </c>
      <c r="BF315">
        <v>0</v>
      </c>
      <c r="BG315">
        <v>0</v>
      </c>
      <c r="BH315">
        <v>0</v>
      </c>
      <c r="BI315">
        <v>0</v>
      </c>
      <c r="BJ315">
        <v>0</v>
      </c>
      <c r="BK315">
        <v>0</v>
      </c>
      <c r="BL315">
        <v>0</v>
      </c>
      <c r="BM315">
        <v>0</v>
      </c>
      <c r="BN315">
        <v>0</v>
      </c>
      <c r="BO315">
        <v>0</v>
      </c>
      <c r="BP315">
        <v>0</v>
      </c>
      <c r="BQ315">
        <v>0</v>
      </c>
      <c r="BR315">
        <v>1.5599999999999999E-2</v>
      </c>
      <c r="BS315">
        <v>0</v>
      </c>
      <c r="BT315">
        <v>0</v>
      </c>
      <c r="BU315">
        <v>0</v>
      </c>
      <c r="BV315">
        <v>0</v>
      </c>
      <c r="BW315">
        <v>0</v>
      </c>
      <c r="BX315">
        <v>85.7</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1</v>
      </c>
      <c r="FS315">
        <v>0</v>
      </c>
      <c r="FT315">
        <v>0</v>
      </c>
      <c r="FU315">
        <v>0</v>
      </c>
      <c r="FV315">
        <v>0</v>
      </c>
      <c r="FW315">
        <v>0</v>
      </c>
      <c r="FX315">
        <v>0</v>
      </c>
      <c r="FY315">
        <v>2.1425936400973904</v>
      </c>
      <c r="FZ315">
        <v>0</v>
      </c>
      <c r="GA315">
        <v>0</v>
      </c>
      <c r="GB315">
        <v>0</v>
      </c>
      <c r="GC315">
        <v>0</v>
      </c>
      <c r="GD315">
        <v>0</v>
      </c>
      <c r="GE315">
        <v>0</v>
      </c>
      <c r="GF315">
        <v>0</v>
      </c>
      <c r="GG315">
        <v>0</v>
      </c>
      <c r="GH315">
        <v>0</v>
      </c>
      <c r="GI315">
        <v>0</v>
      </c>
      <c r="GJ315">
        <v>0</v>
      </c>
      <c r="GK315">
        <v>0</v>
      </c>
      <c r="GL315">
        <v>0</v>
      </c>
      <c r="GM315">
        <v>0</v>
      </c>
      <c r="GN315">
        <v>0</v>
      </c>
      <c r="GO315">
        <v>0</v>
      </c>
      <c r="GP315">
        <v>0</v>
      </c>
      <c r="GQ315">
        <v>0</v>
      </c>
      <c r="GR315">
        <v>0</v>
      </c>
      <c r="GS315">
        <v>0</v>
      </c>
      <c r="GT315">
        <v>0</v>
      </c>
      <c r="GU315">
        <v>0.27850000000000003</v>
      </c>
      <c r="GV315">
        <v>0</v>
      </c>
      <c r="GW315">
        <v>0</v>
      </c>
      <c r="GX315">
        <v>0</v>
      </c>
      <c r="GY315">
        <v>0</v>
      </c>
      <c r="GZ315">
        <v>0</v>
      </c>
      <c r="HA315">
        <v>0</v>
      </c>
      <c r="HB315">
        <v>0</v>
      </c>
      <c r="HC315">
        <v>0</v>
      </c>
      <c r="HD315">
        <v>0</v>
      </c>
      <c r="HE315">
        <v>0</v>
      </c>
      <c r="HF315">
        <v>0</v>
      </c>
      <c r="HG315">
        <v>0</v>
      </c>
      <c r="HH315">
        <v>0</v>
      </c>
      <c r="HI315">
        <v>1.5599999999999999E-2</v>
      </c>
      <c r="HJ315">
        <v>0</v>
      </c>
      <c r="HK315">
        <v>0</v>
      </c>
      <c r="HL315">
        <v>0</v>
      </c>
      <c r="HM315">
        <v>0</v>
      </c>
      <c r="HN315">
        <v>0</v>
      </c>
      <c r="HO315">
        <v>85.7</v>
      </c>
      <c r="HP315">
        <v>0</v>
      </c>
      <c r="HQ315">
        <v>0</v>
      </c>
      <c r="HR315">
        <v>0</v>
      </c>
      <c r="HS315">
        <v>0</v>
      </c>
      <c r="HT315">
        <v>0</v>
      </c>
      <c r="HU315">
        <v>0</v>
      </c>
      <c r="HV315">
        <v>0</v>
      </c>
      <c r="HW315">
        <v>0</v>
      </c>
      <c r="HX315">
        <v>0</v>
      </c>
      <c r="HY315">
        <v>0</v>
      </c>
      <c r="HZ315">
        <v>0</v>
      </c>
      <c r="IA315">
        <v>0</v>
      </c>
      <c r="IB315">
        <v>0</v>
      </c>
      <c r="IC315">
        <v>0</v>
      </c>
      <c r="ID315">
        <v>0</v>
      </c>
      <c r="IE315">
        <v>0</v>
      </c>
      <c r="IF315">
        <v>0</v>
      </c>
      <c r="IG315">
        <v>0</v>
      </c>
      <c r="IH315">
        <v>0</v>
      </c>
      <c r="II315">
        <v>0</v>
      </c>
      <c r="IJ315">
        <v>0</v>
      </c>
      <c r="IK315">
        <v>0</v>
      </c>
      <c r="IL315">
        <v>0</v>
      </c>
      <c r="IM315">
        <v>0</v>
      </c>
      <c r="IN315">
        <v>0</v>
      </c>
      <c r="IO315">
        <v>0</v>
      </c>
      <c r="IP315">
        <v>0</v>
      </c>
      <c r="IQ315">
        <v>0</v>
      </c>
      <c r="IR315">
        <v>0</v>
      </c>
      <c r="IS315">
        <v>0</v>
      </c>
      <c r="IT315">
        <v>0</v>
      </c>
      <c r="IU315">
        <v>0</v>
      </c>
      <c r="IV315">
        <v>0</v>
      </c>
      <c r="IW315">
        <v>0</v>
      </c>
      <c r="IX315">
        <v>0</v>
      </c>
      <c r="IY315">
        <v>0</v>
      </c>
      <c r="IZ315">
        <v>0</v>
      </c>
      <c r="JA315">
        <v>0</v>
      </c>
      <c r="JB315">
        <v>0</v>
      </c>
      <c r="JC315">
        <v>0</v>
      </c>
      <c r="JD315">
        <v>0</v>
      </c>
      <c r="JE315">
        <v>0</v>
      </c>
      <c r="JF315">
        <v>0</v>
      </c>
      <c r="JG315">
        <v>0</v>
      </c>
      <c r="JH315">
        <v>0</v>
      </c>
      <c r="JI315">
        <v>0</v>
      </c>
      <c r="JJ315">
        <v>0</v>
      </c>
      <c r="JK315">
        <v>0</v>
      </c>
      <c r="JL315">
        <v>0</v>
      </c>
      <c r="JM315">
        <v>0</v>
      </c>
      <c r="JN315">
        <v>0</v>
      </c>
      <c r="JO315">
        <v>0</v>
      </c>
      <c r="JP315">
        <v>0</v>
      </c>
      <c r="JQ315">
        <v>0</v>
      </c>
      <c r="JR315">
        <v>0</v>
      </c>
      <c r="JS315">
        <v>0</v>
      </c>
      <c r="JT315">
        <v>0</v>
      </c>
      <c r="JU315">
        <v>0</v>
      </c>
      <c r="JV315">
        <v>0</v>
      </c>
      <c r="JW315">
        <v>0</v>
      </c>
      <c r="JX315">
        <v>0</v>
      </c>
      <c r="JY315">
        <v>0</v>
      </c>
      <c r="JZ315">
        <v>0</v>
      </c>
      <c r="KA315">
        <v>0</v>
      </c>
      <c r="KB315">
        <v>0</v>
      </c>
      <c r="KC315">
        <v>0</v>
      </c>
      <c r="KD315">
        <v>0</v>
      </c>
      <c r="KE315">
        <v>0</v>
      </c>
      <c r="KF315">
        <v>0</v>
      </c>
      <c r="KG315">
        <v>0</v>
      </c>
      <c r="KH315">
        <v>0</v>
      </c>
      <c r="KI315">
        <v>0</v>
      </c>
      <c r="KJ315">
        <v>0</v>
      </c>
      <c r="KK315">
        <v>0</v>
      </c>
      <c r="KL315">
        <v>0</v>
      </c>
      <c r="KM315">
        <v>0</v>
      </c>
      <c r="KN315">
        <v>0</v>
      </c>
      <c r="KO315">
        <v>0</v>
      </c>
      <c r="KP315">
        <v>0</v>
      </c>
      <c r="KQ315">
        <v>0</v>
      </c>
      <c r="KR315">
        <v>0</v>
      </c>
      <c r="KS315">
        <v>0</v>
      </c>
      <c r="KT315">
        <v>0</v>
      </c>
      <c r="KU315">
        <v>0</v>
      </c>
      <c r="KV315">
        <v>0</v>
      </c>
      <c r="KW315">
        <v>0</v>
      </c>
      <c r="KX315">
        <v>0</v>
      </c>
      <c r="KY315">
        <v>0</v>
      </c>
      <c r="KZ315">
        <v>0</v>
      </c>
      <c r="LA315">
        <v>0</v>
      </c>
      <c r="LB315">
        <v>0</v>
      </c>
      <c r="LC315">
        <v>0</v>
      </c>
      <c r="LD315">
        <v>0</v>
      </c>
      <c r="LE315">
        <v>0</v>
      </c>
      <c r="LF315">
        <v>0</v>
      </c>
      <c r="LG315">
        <v>0</v>
      </c>
      <c r="LH315">
        <v>0</v>
      </c>
      <c r="LI315">
        <v>1</v>
      </c>
      <c r="LJ315">
        <v>1</v>
      </c>
      <c r="LK315">
        <v>0</v>
      </c>
      <c r="LL315">
        <v>0</v>
      </c>
      <c r="LM315">
        <v>1</v>
      </c>
      <c r="LN315">
        <v>0.95</v>
      </c>
      <c r="LO315">
        <v>0</v>
      </c>
      <c r="LP315">
        <v>1</v>
      </c>
      <c r="LQ315">
        <v>0.78</v>
      </c>
      <c r="LR315">
        <v>0</v>
      </c>
      <c r="LS315">
        <v>8.1300000000000039E-2</v>
      </c>
      <c r="LT315">
        <v>0</v>
      </c>
    </row>
    <row r="316" spans="1:332" ht="15" customHeight="1">
      <c r="A316" t="str">
        <v>CDM AMS II G</v>
      </c>
      <c r="B316" t="str">
        <v>AMS-II.G. Version 6</v>
      </c>
      <c r="C316">
        <v>10477</v>
      </c>
      <c r="D316" t="str">
        <v>PoA 10477-CPA2</v>
      </c>
      <c r="E316" t="str">
        <v>MR3: 2020-06-01~2020-12-31</v>
      </c>
      <c r="F316" t="str">
        <v>domestic 4G Batch 3</v>
      </c>
      <c r="G316">
        <v>5242</v>
      </c>
      <c r="H316" t="str">
        <v>firewood</v>
      </c>
      <c r="I316">
        <v>5242</v>
      </c>
      <c r="J316">
        <v>3.6890552863341076E-3</v>
      </c>
      <c r="K316">
        <v>0</v>
      </c>
      <c r="L316" t="str">
        <v>cdm_imp_firewood</v>
      </c>
      <c r="M316">
        <v>1</v>
      </c>
      <c r="N316" t="str">
        <v>Asia</v>
      </c>
      <c r="O316" t="str">
        <v>Viet Nam</v>
      </c>
      <c r="P316" t="str">
        <v>Hoa Binh</v>
      </c>
      <c r="Q316">
        <v>3.4</v>
      </c>
      <c r="R316">
        <v>0.82679999999999998</v>
      </c>
      <c r="S316">
        <v>0</v>
      </c>
      <c r="T316">
        <v>0.153</v>
      </c>
      <c r="U316">
        <v>6640</v>
      </c>
      <c r="V316">
        <v>0</v>
      </c>
      <c r="W316">
        <v>214.0000000135</v>
      </c>
      <c r="X316">
        <v>0</v>
      </c>
      <c r="Y316">
        <v>1420960.00008964</v>
      </c>
      <c r="Z316">
        <v>1</v>
      </c>
      <c r="AA316">
        <v>0</v>
      </c>
      <c r="AB316">
        <v>0</v>
      </c>
      <c r="AC316">
        <v>0</v>
      </c>
      <c r="AD316">
        <v>0</v>
      </c>
      <c r="AE316">
        <v>0</v>
      </c>
      <c r="AF316">
        <v>0</v>
      </c>
      <c r="AG316">
        <v>0</v>
      </c>
      <c r="AH316">
        <v>0</v>
      </c>
      <c r="AI316">
        <v>0</v>
      </c>
      <c r="AJ316">
        <v>0</v>
      </c>
      <c r="AK316">
        <v>0</v>
      </c>
      <c r="AL316">
        <v>0</v>
      </c>
      <c r="AM316">
        <v>0</v>
      </c>
      <c r="AN316">
        <v>5.9671232876712326</v>
      </c>
      <c r="AO316">
        <v>0</v>
      </c>
      <c r="AP316">
        <v>0</v>
      </c>
      <c r="AQ316">
        <v>0</v>
      </c>
      <c r="AR316">
        <v>0</v>
      </c>
      <c r="AS316">
        <v>0</v>
      </c>
      <c r="AT316">
        <v>0</v>
      </c>
      <c r="AU316">
        <v>0</v>
      </c>
      <c r="AV316">
        <v>0</v>
      </c>
      <c r="AW316">
        <v>0</v>
      </c>
      <c r="AX316">
        <v>0</v>
      </c>
      <c r="AY316">
        <v>0</v>
      </c>
      <c r="AZ316">
        <v>0</v>
      </c>
      <c r="BA316">
        <v>0</v>
      </c>
      <c r="BB316">
        <v>0</v>
      </c>
      <c r="BC316">
        <v>0</v>
      </c>
      <c r="BD316">
        <v>0.1</v>
      </c>
      <c r="BE316">
        <v>0</v>
      </c>
      <c r="BF316">
        <v>0</v>
      </c>
      <c r="BG316">
        <v>0</v>
      </c>
      <c r="BH316">
        <v>0</v>
      </c>
      <c r="BI316">
        <v>0</v>
      </c>
      <c r="BJ316">
        <v>0</v>
      </c>
      <c r="BK316">
        <v>0</v>
      </c>
      <c r="BL316">
        <v>0</v>
      </c>
      <c r="BM316">
        <v>0</v>
      </c>
      <c r="BN316">
        <v>0</v>
      </c>
      <c r="BO316">
        <v>0</v>
      </c>
      <c r="BP316">
        <v>0</v>
      </c>
      <c r="BQ316">
        <v>0</v>
      </c>
      <c r="BR316">
        <v>1.5599999999999999E-2</v>
      </c>
      <c r="BS316">
        <v>0</v>
      </c>
      <c r="BT316">
        <v>0</v>
      </c>
      <c r="BU316">
        <v>0</v>
      </c>
      <c r="BV316">
        <v>0</v>
      </c>
      <c r="BW316">
        <v>0</v>
      </c>
      <c r="BX316">
        <v>85.7</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1</v>
      </c>
      <c r="FS316">
        <v>0</v>
      </c>
      <c r="FT316">
        <v>0</v>
      </c>
      <c r="FU316">
        <v>0</v>
      </c>
      <c r="FV316">
        <v>0</v>
      </c>
      <c r="FW316">
        <v>0</v>
      </c>
      <c r="FX316">
        <v>0</v>
      </c>
      <c r="FY316">
        <v>2.1425936400973904</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0.27850000000000003</v>
      </c>
      <c r="GV316">
        <v>0</v>
      </c>
      <c r="GW316">
        <v>0</v>
      </c>
      <c r="GX316">
        <v>0</v>
      </c>
      <c r="GY316">
        <v>0</v>
      </c>
      <c r="GZ316">
        <v>0</v>
      </c>
      <c r="HA316">
        <v>0</v>
      </c>
      <c r="HB316">
        <v>0</v>
      </c>
      <c r="HC316">
        <v>0</v>
      </c>
      <c r="HD316">
        <v>0</v>
      </c>
      <c r="HE316">
        <v>0</v>
      </c>
      <c r="HF316">
        <v>0</v>
      </c>
      <c r="HG316">
        <v>0</v>
      </c>
      <c r="HH316">
        <v>0</v>
      </c>
      <c r="HI316">
        <v>1.5599999999999999E-2</v>
      </c>
      <c r="HJ316">
        <v>0</v>
      </c>
      <c r="HK316">
        <v>0</v>
      </c>
      <c r="HL316">
        <v>0</v>
      </c>
      <c r="HM316">
        <v>0</v>
      </c>
      <c r="HN316">
        <v>0</v>
      </c>
      <c r="HO316">
        <v>85.7</v>
      </c>
      <c r="HP316">
        <v>0</v>
      </c>
      <c r="HQ316">
        <v>0</v>
      </c>
      <c r="HR316">
        <v>0</v>
      </c>
      <c r="HS316">
        <v>0</v>
      </c>
      <c r="HT316">
        <v>0</v>
      </c>
      <c r="HU316">
        <v>0</v>
      </c>
      <c r="HV316">
        <v>0</v>
      </c>
      <c r="HW316">
        <v>0</v>
      </c>
      <c r="HX316">
        <v>0</v>
      </c>
      <c r="HY316">
        <v>0</v>
      </c>
      <c r="HZ316">
        <v>0</v>
      </c>
      <c r="IA316">
        <v>0</v>
      </c>
      <c r="IB316">
        <v>0</v>
      </c>
      <c r="IC316">
        <v>0</v>
      </c>
      <c r="ID316">
        <v>0</v>
      </c>
      <c r="IE316">
        <v>0</v>
      </c>
      <c r="IF316">
        <v>0</v>
      </c>
      <c r="IG316">
        <v>0</v>
      </c>
      <c r="IH316">
        <v>0</v>
      </c>
      <c r="II316">
        <v>0</v>
      </c>
      <c r="IJ316">
        <v>0</v>
      </c>
      <c r="IK316">
        <v>0</v>
      </c>
      <c r="IL316">
        <v>0</v>
      </c>
      <c r="IM316">
        <v>0</v>
      </c>
      <c r="IN316">
        <v>0</v>
      </c>
      <c r="IO316">
        <v>0</v>
      </c>
      <c r="IP316">
        <v>0</v>
      </c>
      <c r="IQ316">
        <v>0</v>
      </c>
      <c r="IR316">
        <v>0</v>
      </c>
      <c r="IS316">
        <v>0</v>
      </c>
      <c r="IT316">
        <v>0</v>
      </c>
      <c r="IU316">
        <v>0</v>
      </c>
      <c r="IV316">
        <v>0</v>
      </c>
      <c r="IW316">
        <v>0</v>
      </c>
      <c r="IX316">
        <v>0</v>
      </c>
      <c r="IY316">
        <v>0</v>
      </c>
      <c r="IZ316">
        <v>0</v>
      </c>
      <c r="JA316">
        <v>0</v>
      </c>
      <c r="JB316">
        <v>0</v>
      </c>
      <c r="JC316">
        <v>0</v>
      </c>
      <c r="JD316">
        <v>0</v>
      </c>
      <c r="JE316">
        <v>0</v>
      </c>
      <c r="JF316">
        <v>0</v>
      </c>
      <c r="JG316">
        <v>0</v>
      </c>
      <c r="JH316">
        <v>0</v>
      </c>
      <c r="JI316">
        <v>0</v>
      </c>
      <c r="JJ316">
        <v>0</v>
      </c>
      <c r="JK316">
        <v>0</v>
      </c>
      <c r="JL316">
        <v>0</v>
      </c>
      <c r="JM316">
        <v>0</v>
      </c>
      <c r="JN316">
        <v>0</v>
      </c>
      <c r="JO316">
        <v>0</v>
      </c>
      <c r="JP316">
        <v>0</v>
      </c>
      <c r="JQ316">
        <v>0</v>
      </c>
      <c r="JR316">
        <v>0</v>
      </c>
      <c r="JS316">
        <v>0</v>
      </c>
      <c r="JT316">
        <v>0</v>
      </c>
      <c r="JU316">
        <v>0</v>
      </c>
      <c r="JV316">
        <v>0</v>
      </c>
      <c r="JW316">
        <v>0</v>
      </c>
      <c r="JX316">
        <v>0</v>
      </c>
      <c r="JY316">
        <v>0</v>
      </c>
      <c r="JZ316">
        <v>0</v>
      </c>
      <c r="KA316">
        <v>0</v>
      </c>
      <c r="KB316">
        <v>0</v>
      </c>
      <c r="KC316">
        <v>0</v>
      </c>
      <c r="KD316">
        <v>0</v>
      </c>
      <c r="KE316">
        <v>0</v>
      </c>
      <c r="KF316">
        <v>0</v>
      </c>
      <c r="KG316">
        <v>0</v>
      </c>
      <c r="KH316">
        <v>0</v>
      </c>
      <c r="KI316">
        <v>0</v>
      </c>
      <c r="KJ316">
        <v>0</v>
      </c>
      <c r="KK316">
        <v>0</v>
      </c>
      <c r="KL316">
        <v>0</v>
      </c>
      <c r="KM316">
        <v>0</v>
      </c>
      <c r="KN316">
        <v>0</v>
      </c>
      <c r="KO316">
        <v>0</v>
      </c>
      <c r="KP316">
        <v>0</v>
      </c>
      <c r="KQ316">
        <v>0</v>
      </c>
      <c r="KR316">
        <v>0</v>
      </c>
      <c r="KS316">
        <v>0</v>
      </c>
      <c r="KT316">
        <v>0</v>
      </c>
      <c r="KU316">
        <v>0</v>
      </c>
      <c r="KV316">
        <v>0</v>
      </c>
      <c r="KW316">
        <v>0</v>
      </c>
      <c r="KX316">
        <v>0</v>
      </c>
      <c r="KY316">
        <v>0</v>
      </c>
      <c r="KZ316">
        <v>0</v>
      </c>
      <c r="LA316">
        <v>0</v>
      </c>
      <c r="LB316">
        <v>0</v>
      </c>
      <c r="LC316">
        <v>0</v>
      </c>
      <c r="LD316">
        <v>0</v>
      </c>
      <c r="LE316">
        <v>0</v>
      </c>
      <c r="LF316">
        <v>0</v>
      </c>
      <c r="LG316">
        <v>0</v>
      </c>
      <c r="LH316">
        <v>0</v>
      </c>
      <c r="LI316">
        <v>1</v>
      </c>
      <c r="LJ316">
        <v>1</v>
      </c>
      <c r="LK316">
        <v>0</v>
      </c>
      <c r="LL316">
        <v>0</v>
      </c>
      <c r="LM316">
        <v>1</v>
      </c>
      <c r="LN316">
        <v>0.95</v>
      </c>
      <c r="LO316">
        <v>0</v>
      </c>
      <c r="LP316">
        <v>1</v>
      </c>
      <c r="LQ316">
        <v>0.78</v>
      </c>
      <c r="LR316">
        <v>0</v>
      </c>
      <c r="LS316">
        <v>8.1300000000000039E-2</v>
      </c>
      <c r="LT316">
        <v>0</v>
      </c>
    </row>
    <row r="317" spans="1:332" ht="15" customHeight="1">
      <c r="A317" t="str">
        <v>CDM AMS II G</v>
      </c>
      <c r="B317" t="str">
        <v>AMS-II.G. Version 6</v>
      </c>
      <c r="C317">
        <v>10477</v>
      </c>
      <c r="D317" t="str">
        <v>PoA 10477-CPA2</v>
      </c>
      <c r="E317" t="str">
        <v>MR3: 2020-06-01~2020-12-31</v>
      </c>
      <c r="F317" t="str">
        <v>domestic 4G Batch 4</v>
      </c>
      <c r="G317">
        <v>7648</v>
      </c>
      <c r="H317" t="str">
        <v>firewood</v>
      </c>
      <c r="I317">
        <v>7648</v>
      </c>
      <c r="J317">
        <v>3.6893070873082298E-3</v>
      </c>
      <c r="K317">
        <v>0</v>
      </c>
      <c r="L317" t="str">
        <v>cdm_imp_firewood</v>
      </c>
      <c r="M317">
        <v>1</v>
      </c>
      <c r="N317" t="str">
        <v>Asia</v>
      </c>
      <c r="O317" t="str">
        <v>Viet Nam</v>
      </c>
      <c r="P317" t="str">
        <v>Hoa Binh</v>
      </c>
      <c r="Q317">
        <v>3.4</v>
      </c>
      <c r="R317">
        <v>0.82679999999999998</v>
      </c>
      <c r="S317">
        <v>0</v>
      </c>
      <c r="T317">
        <v>0.153</v>
      </c>
      <c r="U317">
        <v>9687</v>
      </c>
      <c r="V317">
        <v>0</v>
      </c>
      <c r="W317">
        <v>214.0000000135</v>
      </c>
      <c r="X317">
        <v>0</v>
      </c>
      <c r="Y317">
        <v>2073018.0001307745</v>
      </c>
      <c r="Z317">
        <v>1</v>
      </c>
      <c r="AA317">
        <v>0</v>
      </c>
      <c r="AB317">
        <v>0</v>
      </c>
      <c r="AC317">
        <v>0</v>
      </c>
      <c r="AD317">
        <v>0</v>
      </c>
      <c r="AE317">
        <v>0</v>
      </c>
      <c r="AF317">
        <v>0</v>
      </c>
      <c r="AG317">
        <v>0</v>
      </c>
      <c r="AH317">
        <v>0</v>
      </c>
      <c r="AI317">
        <v>0</v>
      </c>
      <c r="AJ317">
        <v>0</v>
      </c>
      <c r="AK317">
        <v>0</v>
      </c>
      <c r="AL317">
        <v>0</v>
      </c>
      <c r="AM317">
        <v>0</v>
      </c>
      <c r="AN317">
        <v>5.9671232876712326</v>
      </c>
      <c r="AO317">
        <v>0</v>
      </c>
      <c r="AP317">
        <v>0</v>
      </c>
      <c r="AQ317">
        <v>0</v>
      </c>
      <c r="AR317">
        <v>0</v>
      </c>
      <c r="AS317">
        <v>0</v>
      </c>
      <c r="AT317">
        <v>0</v>
      </c>
      <c r="AU317">
        <v>0</v>
      </c>
      <c r="AV317">
        <v>0</v>
      </c>
      <c r="AW317">
        <v>0</v>
      </c>
      <c r="AX317">
        <v>0</v>
      </c>
      <c r="AY317">
        <v>0</v>
      </c>
      <c r="AZ317">
        <v>0</v>
      </c>
      <c r="BA317">
        <v>0</v>
      </c>
      <c r="BB317">
        <v>0</v>
      </c>
      <c r="BC317">
        <v>0</v>
      </c>
      <c r="BD317">
        <v>0.1</v>
      </c>
      <c r="BE317">
        <v>0</v>
      </c>
      <c r="BF317">
        <v>0</v>
      </c>
      <c r="BG317">
        <v>0</v>
      </c>
      <c r="BH317">
        <v>0</v>
      </c>
      <c r="BI317">
        <v>0</v>
      </c>
      <c r="BJ317">
        <v>0</v>
      </c>
      <c r="BK317">
        <v>0</v>
      </c>
      <c r="BL317">
        <v>0</v>
      </c>
      <c r="BM317">
        <v>0</v>
      </c>
      <c r="BN317">
        <v>0</v>
      </c>
      <c r="BO317">
        <v>0</v>
      </c>
      <c r="BP317">
        <v>0</v>
      </c>
      <c r="BQ317">
        <v>0</v>
      </c>
      <c r="BR317">
        <v>1.5599999999999999E-2</v>
      </c>
      <c r="BS317">
        <v>0</v>
      </c>
      <c r="BT317">
        <v>0</v>
      </c>
      <c r="BU317">
        <v>0</v>
      </c>
      <c r="BV317">
        <v>0</v>
      </c>
      <c r="BW317">
        <v>0</v>
      </c>
      <c r="BX317">
        <v>85.7</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1</v>
      </c>
      <c r="FS317">
        <v>0</v>
      </c>
      <c r="FT317">
        <v>0</v>
      </c>
      <c r="FU317">
        <v>0</v>
      </c>
      <c r="FV317">
        <v>0</v>
      </c>
      <c r="FW317">
        <v>0</v>
      </c>
      <c r="FX317">
        <v>0</v>
      </c>
      <c r="FY317">
        <v>2.1425936400973904</v>
      </c>
      <c r="FZ317">
        <v>0</v>
      </c>
      <c r="GA317">
        <v>0</v>
      </c>
      <c r="GB317">
        <v>0</v>
      </c>
      <c r="GC317">
        <v>0</v>
      </c>
      <c r="GD317">
        <v>0</v>
      </c>
      <c r="GE317">
        <v>0</v>
      </c>
      <c r="GF317">
        <v>0</v>
      </c>
      <c r="GG317">
        <v>0</v>
      </c>
      <c r="GH317">
        <v>0</v>
      </c>
      <c r="GI317">
        <v>0</v>
      </c>
      <c r="GJ317">
        <v>0</v>
      </c>
      <c r="GK317">
        <v>0</v>
      </c>
      <c r="GL317">
        <v>0</v>
      </c>
      <c r="GM317">
        <v>0</v>
      </c>
      <c r="GN317">
        <v>0</v>
      </c>
      <c r="GO317">
        <v>0</v>
      </c>
      <c r="GP317">
        <v>0</v>
      </c>
      <c r="GQ317">
        <v>0</v>
      </c>
      <c r="GR317">
        <v>0</v>
      </c>
      <c r="GS317">
        <v>0</v>
      </c>
      <c r="GT317">
        <v>0</v>
      </c>
      <c r="GU317">
        <v>0.27850000000000003</v>
      </c>
      <c r="GV317">
        <v>0</v>
      </c>
      <c r="GW317">
        <v>0</v>
      </c>
      <c r="GX317">
        <v>0</v>
      </c>
      <c r="GY317">
        <v>0</v>
      </c>
      <c r="GZ317">
        <v>0</v>
      </c>
      <c r="HA317">
        <v>0</v>
      </c>
      <c r="HB317">
        <v>0</v>
      </c>
      <c r="HC317">
        <v>0</v>
      </c>
      <c r="HD317">
        <v>0</v>
      </c>
      <c r="HE317">
        <v>0</v>
      </c>
      <c r="HF317">
        <v>0</v>
      </c>
      <c r="HG317">
        <v>0</v>
      </c>
      <c r="HH317">
        <v>0</v>
      </c>
      <c r="HI317">
        <v>1.5599999999999999E-2</v>
      </c>
      <c r="HJ317">
        <v>0</v>
      </c>
      <c r="HK317">
        <v>0</v>
      </c>
      <c r="HL317">
        <v>0</v>
      </c>
      <c r="HM317">
        <v>0</v>
      </c>
      <c r="HN317">
        <v>0</v>
      </c>
      <c r="HO317">
        <v>85.7</v>
      </c>
      <c r="HP317">
        <v>0</v>
      </c>
      <c r="HQ317">
        <v>0</v>
      </c>
      <c r="HR317">
        <v>0</v>
      </c>
      <c r="HS317">
        <v>0</v>
      </c>
      <c r="HT317">
        <v>0</v>
      </c>
      <c r="HU317">
        <v>0</v>
      </c>
      <c r="HV317">
        <v>0</v>
      </c>
      <c r="HW317">
        <v>0</v>
      </c>
      <c r="HX317">
        <v>0</v>
      </c>
      <c r="HY317">
        <v>0</v>
      </c>
      <c r="HZ317">
        <v>0</v>
      </c>
      <c r="IA317">
        <v>0</v>
      </c>
      <c r="IB317">
        <v>0</v>
      </c>
      <c r="IC317">
        <v>0</v>
      </c>
      <c r="ID317">
        <v>0</v>
      </c>
      <c r="IE317">
        <v>0</v>
      </c>
      <c r="IF317">
        <v>0</v>
      </c>
      <c r="IG317">
        <v>0</v>
      </c>
      <c r="IH317">
        <v>0</v>
      </c>
      <c r="II317">
        <v>0</v>
      </c>
      <c r="IJ317">
        <v>0</v>
      </c>
      <c r="IK317">
        <v>0</v>
      </c>
      <c r="IL317">
        <v>0</v>
      </c>
      <c r="IM317">
        <v>0</v>
      </c>
      <c r="IN317">
        <v>0</v>
      </c>
      <c r="IO317">
        <v>0</v>
      </c>
      <c r="IP317">
        <v>0</v>
      </c>
      <c r="IQ317">
        <v>0</v>
      </c>
      <c r="IR317">
        <v>0</v>
      </c>
      <c r="IS317">
        <v>0</v>
      </c>
      <c r="IT317">
        <v>0</v>
      </c>
      <c r="IU317">
        <v>0</v>
      </c>
      <c r="IV317">
        <v>0</v>
      </c>
      <c r="IW317">
        <v>0</v>
      </c>
      <c r="IX317">
        <v>0</v>
      </c>
      <c r="IY317">
        <v>0</v>
      </c>
      <c r="IZ317">
        <v>0</v>
      </c>
      <c r="JA317">
        <v>0</v>
      </c>
      <c r="JB317">
        <v>0</v>
      </c>
      <c r="JC317">
        <v>0</v>
      </c>
      <c r="JD317">
        <v>0</v>
      </c>
      <c r="JE317">
        <v>0</v>
      </c>
      <c r="JF317">
        <v>0</v>
      </c>
      <c r="JG317">
        <v>0</v>
      </c>
      <c r="JH317">
        <v>0</v>
      </c>
      <c r="JI317">
        <v>0</v>
      </c>
      <c r="JJ317">
        <v>0</v>
      </c>
      <c r="JK317">
        <v>0</v>
      </c>
      <c r="JL317">
        <v>0</v>
      </c>
      <c r="JM317">
        <v>0</v>
      </c>
      <c r="JN317">
        <v>0</v>
      </c>
      <c r="JO317">
        <v>0</v>
      </c>
      <c r="JP317">
        <v>0</v>
      </c>
      <c r="JQ317">
        <v>0</v>
      </c>
      <c r="JR317">
        <v>0</v>
      </c>
      <c r="JS317">
        <v>0</v>
      </c>
      <c r="JT317">
        <v>0</v>
      </c>
      <c r="JU317">
        <v>0</v>
      </c>
      <c r="JV317">
        <v>0</v>
      </c>
      <c r="JW317">
        <v>0</v>
      </c>
      <c r="JX317">
        <v>0</v>
      </c>
      <c r="JY317">
        <v>0</v>
      </c>
      <c r="JZ317">
        <v>0</v>
      </c>
      <c r="KA317">
        <v>0</v>
      </c>
      <c r="KB317">
        <v>0</v>
      </c>
      <c r="KC317">
        <v>0</v>
      </c>
      <c r="KD317">
        <v>0</v>
      </c>
      <c r="KE317">
        <v>0</v>
      </c>
      <c r="KF317">
        <v>0</v>
      </c>
      <c r="KG317">
        <v>0</v>
      </c>
      <c r="KH317">
        <v>0</v>
      </c>
      <c r="KI317">
        <v>0</v>
      </c>
      <c r="KJ317">
        <v>0</v>
      </c>
      <c r="KK317">
        <v>0</v>
      </c>
      <c r="KL317">
        <v>0</v>
      </c>
      <c r="KM317">
        <v>0</v>
      </c>
      <c r="KN317">
        <v>0</v>
      </c>
      <c r="KO317">
        <v>0</v>
      </c>
      <c r="KP317">
        <v>0</v>
      </c>
      <c r="KQ317">
        <v>0</v>
      </c>
      <c r="KR317">
        <v>0</v>
      </c>
      <c r="KS317">
        <v>0</v>
      </c>
      <c r="KT317">
        <v>0</v>
      </c>
      <c r="KU317">
        <v>0</v>
      </c>
      <c r="KV317">
        <v>0</v>
      </c>
      <c r="KW317">
        <v>0</v>
      </c>
      <c r="KX317">
        <v>0</v>
      </c>
      <c r="KY317">
        <v>0</v>
      </c>
      <c r="KZ317">
        <v>0</v>
      </c>
      <c r="LA317">
        <v>0</v>
      </c>
      <c r="LB317">
        <v>0</v>
      </c>
      <c r="LC317">
        <v>0</v>
      </c>
      <c r="LD317">
        <v>0</v>
      </c>
      <c r="LE317">
        <v>0</v>
      </c>
      <c r="LF317">
        <v>0</v>
      </c>
      <c r="LG317">
        <v>0</v>
      </c>
      <c r="LH317">
        <v>0</v>
      </c>
      <c r="LI317">
        <v>1</v>
      </c>
      <c r="LJ317">
        <v>1</v>
      </c>
      <c r="LK317">
        <v>0</v>
      </c>
      <c r="LL317">
        <v>0</v>
      </c>
      <c r="LM317">
        <v>1</v>
      </c>
      <c r="LN317">
        <v>0.95</v>
      </c>
      <c r="LO317">
        <v>0</v>
      </c>
      <c r="LP317">
        <v>1</v>
      </c>
      <c r="LQ317">
        <v>0.78</v>
      </c>
      <c r="LR317">
        <v>0</v>
      </c>
      <c r="LS317">
        <v>8.1300000000000039E-2</v>
      </c>
      <c r="LT317">
        <v>0</v>
      </c>
    </row>
    <row r="318" spans="1:332" ht="15" customHeight="1">
      <c r="A318" t="str">
        <v>CDM AMS II G</v>
      </c>
      <c r="B318" t="str">
        <v>AMS-II.G. Version 6</v>
      </c>
      <c r="C318">
        <v>10477</v>
      </c>
      <c r="D318" t="str">
        <v>PoA 10477-CPA3</v>
      </c>
      <c r="E318" t="str">
        <v>MR3: 2020-06-01~2020-12-31</v>
      </c>
      <c r="F318" t="str">
        <v>domestic 4G Batch 4</v>
      </c>
      <c r="G318">
        <v>13900</v>
      </c>
      <c r="H318" t="str">
        <v>firewood</v>
      </c>
      <c r="I318">
        <v>13900</v>
      </c>
      <c r="J318">
        <v>4.0045173257669455E-3</v>
      </c>
      <c r="K318">
        <v>0</v>
      </c>
      <c r="L318" t="str">
        <v>cdm_imp_firewood</v>
      </c>
      <c r="M318">
        <v>1</v>
      </c>
      <c r="N318" t="str">
        <v>Asia</v>
      </c>
      <c r="O318" t="str">
        <v>Viet Nam</v>
      </c>
      <c r="P318" t="str">
        <v>Phu Tho
Province</v>
      </c>
      <c r="Q318">
        <v>3.4</v>
      </c>
      <c r="R318">
        <v>0.83530000000000004</v>
      </c>
      <c r="S318">
        <v>0</v>
      </c>
      <c r="T318">
        <v>0.17616000000000001</v>
      </c>
      <c r="U318">
        <v>16220</v>
      </c>
      <c r="V318">
        <v>0</v>
      </c>
      <c r="W318">
        <v>214.0000000135</v>
      </c>
      <c r="X318">
        <v>0</v>
      </c>
      <c r="Y318">
        <v>3471080.0002189698</v>
      </c>
      <c r="Z318">
        <v>1</v>
      </c>
      <c r="AA318">
        <v>0</v>
      </c>
      <c r="AB318">
        <v>0</v>
      </c>
      <c r="AC318">
        <v>0</v>
      </c>
      <c r="AD318">
        <v>0</v>
      </c>
      <c r="AE318">
        <v>0</v>
      </c>
      <c r="AF318">
        <v>0</v>
      </c>
      <c r="AG318">
        <v>0</v>
      </c>
      <c r="AH318">
        <v>0</v>
      </c>
      <c r="AI318">
        <v>0</v>
      </c>
      <c r="AJ318">
        <v>0</v>
      </c>
      <c r="AK318">
        <v>0</v>
      </c>
      <c r="AL318">
        <v>0</v>
      </c>
      <c r="AM318">
        <v>0</v>
      </c>
      <c r="AN318">
        <v>6.4109589041095889</v>
      </c>
      <c r="AO318">
        <v>0</v>
      </c>
      <c r="AP318">
        <v>0</v>
      </c>
      <c r="AQ318">
        <v>0</v>
      </c>
      <c r="AR318">
        <v>0</v>
      </c>
      <c r="AS318">
        <v>0</v>
      </c>
      <c r="AT318">
        <v>0</v>
      </c>
      <c r="AU318">
        <v>0</v>
      </c>
      <c r="AV318">
        <v>0</v>
      </c>
      <c r="AW318">
        <v>0</v>
      </c>
      <c r="AX318">
        <v>0</v>
      </c>
      <c r="AY318">
        <v>0</v>
      </c>
      <c r="AZ318">
        <v>0</v>
      </c>
      <c r="BA318">
        <v>0</v>
      </c>
      <c r="BB318">
        <v>0</v>
      </c>
      <c r="BC318">
        <v>0</v>
      </c>
      <c r="BD318">
        <v>0.1</v>
      </c>
      <c r="BE318">
        <v>0</v>
      </c>
      <c r="BF318">
        <v>0</v>
      </c>
      <c r="BG318">
        <v>0</v>
      </c>
      <c r="BH318">
        <v>0</v>
      </c>
      <c r="BI318">
        <v>0</v>
      </c>
      <c r="BJ318">
        <v>0</v>
      </c>
      <c r="BK318">
        <v>0</v>
      </c>
      <c r="BL318">
        <v>0</v>
      </c>
      <c r="BM318">
        <v>0</v>
      </c>
      <c r="BN318">
        <v>0</v>
      </c>
      <c r="BO318">
        <v>0</v>
      </c>
      <c r="BP318">
        <v>0</v>
      </c>
      <c r="BQ318">
        <v>0</v>
      </c>
      <c r="BR318">
        <v>1.5599999999999999E-2</v>
      </c>
      <c r="BS318">
        <v>0</v>
      </c>
      <c r="BT318">
        <v>0</v>
      </c>
      <c r="BU318">
        <v>0</v>
      </c>
      <c r="BV318">
        <v>0</v>
      </c>
      <c r="BW318">
        <v>0</v>
      </c>
      <c r="BX318">
        <v>85.7</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0</v>
      </c>
      <c r="FL318">
        <v>0</v>
      </c>
      <c r="FM318">
        <v>0</v>
      </c>
      <c r="FN318">
        <v>0</v>
      </c>
      <c r="FO318">
        <v>0</v>
      </c>
      <c r="FP318">
        <v>0</v>
      </c>
      <c r="FQ318">
        <v>0</v>
      </c>
      <c r="FR318">
        <v>1</v>
      </c>
      <c r="FS318">
        <v>0</v>
      </c>
      <c r="FT318">
        <v>0</v>
      </c>
      <c r="FU318">
        <v>0</v>
      </c>
      <c r="FV318">
        <v>0</v>
      </c>
      <c r="FW318">
        <v>0</v>
      </c>
      <c r="FX318">
        <v>0</v>
      </c>
      <c r="FY318">
        <v>2.3019601091955435</v>
      </c>
      <c r="FZ318">
        <v>0</v>
      </c>
      <c r="GA318">
        <v>0</v>
      </c>
      <c r="GB318">
        <v>0</v>
      </c>
      <c r="GC318">
        <v>0</v>
      </c>
      <c r="GD318">
        <v>0</v>
      </c>
      <c r="GE318">
        <v>0</v>
      </c>
      <c r="GF318">
        <v>0</v>
      </c>
      <c r="GG318">
        <v>0</v>
      </c>
      <c r="GH318">
        <v>0</v>
      </c>
      <c r="GI318">
        <v>0</v>
      </c>
      <c r="GJ318">
        <v>0</v>
      </c>
      <c r="GK318">
        <v>0</v>
      </c>
      <c r="GL318">
        <v>0</v>
      </c>
      <c r="GM318">
        <v>0</v>
      </c>
      <c r="GN318">
        <v>0</v>
      </c>
      <c r="GO318">
        <v>0</v>
      </c>
      <c r="GP318">
        <v>0</v>
      </c>
      <c r="GQ318">
        <v>0</v>
      </c>
      <c r="GR318">
        <v>0</v>
      </c>
      <c r="GS318">
        <v>0</v>
      </c>
      <c r="GT318">
        <v>0</v>
      </c>
      <c r="GU318">
        <v>0.27850000000000003</v>
      </c>
      <c r="GV318">
        <v>0</v>
      </c>
      <c r="GW318">
        <v>0</v>
      </c>
      <c r="GX318">
        <v>0</v>
      </c>
      <c r="GY318">
        <v>0</v>
      </c>
      <c r="GZ318">
        <v>0</v>
      </c>
      <c r="HA318">
        <v>0</v>
      </c>
      <c r="HB318">
        <v>0</v>
      </c>
      <c r="HC318">
        <v>0</v>
      </c>
      <c r="HD318">
        <v>0</v>
      </c>
      <c r="HE318">
        <v>0</v>
      </c>
      <c r="HF318">
        <v>0</v>
      </c>
      <c r="HG318">
        <v>0</v>
      </c>
      <c r="HH318">
        <v>0</v>
      </c>
      <c r="HI318">
        <v>1.5599999999999999E-2</v>
      </c>
      <c r="HJ318">
        <v>0</v>
      </c>
      <c r="HK318">
        <v>0</v>
      </c>
      <c r="HL318">
        <v>0</v>
      </c>
      <c r="HM318">
        <v>0</v>
      </c>
      <c r="HN318">
        <v>0</v>
      </c>
      <c r="HO318">
        <v>85.7</v>
      </c>
      <c r="HP318">
        <v>0</v>
      </c>
      <c r="HQ318">
        <v>0</v>
      </c>
      <c r="HR318">
        <v>0</v>
      </c>
      <c r="HS318">
        <v>0</v>
      </c>
      <c r="HT318">
        <v>0</v>
      </c>
      <c r="HU318">
        <v>0</v>
      </c>
      <c r="HV318">
        <v>0</v>
      </c>
      <c r="HW318">
        <v>0</v>
      </c>
      <c r="HX318">
        <v>0</v>
      </c>
      <c r="HY318">
        <v>0</v>
      </c>
      <c r="HZ318">
        <v>0</v>
      </c>
      <c r="IA318">
        <v>0</v>
      </c>
      <c r="IB318">
        <v>0</v>
      </c>
      <c r="IC318">
        <v>0</v>
      </c>
      <c r="ID318">
        <v>0</v>
      </c>
      <c r="IE318">
        <v>0</v>
      </c>
      <c r="IF318">
        <v>0</v>
      </c>
      <c r="IG318">
        <v>0</v>
      </c>
      <c r="IH318">
        <v>0</v>
      </c>
      <c r="II318">
        <v>0</v>
      </c>
      <c r="IJ318">
        <v>0</v>
      </c>
      <c r="IK318">
        <v>0</v>
      </c>
      <c r="IL318">
        <v>0</v>
      </c>
      <c r="IM318">
        <v>0</v>
      </c>
      <c r="IN318">
        <v>0</v>
      </c>
      <c r="IO318">
        <v>0</v>
      </c>
      <c r="IP318">
        <v>0</v>
      </c>
      <c r="IQ318">
        <v>0</v>
      </c>
      <c r="IR318">
        <v>0</v>
      </c>
      <c r="IS318">
        <v>0</v>
      </c>
      <c r="IT318">
        <v>0</v>
      </c>
      <c r="IU318">
        <v>0</v>
      </c>
      <c r="IV318">
        <v>0</v>
      </c>
      <c r="IW318">
        <v>0</v>
      </c>
      <c r="IX318">
        <v>0</v>
      </c>
      <c r="IY318">
        <v>0</v>
      </c>
      <c r="IZ318">
        <v>0</v>
      </c>
      <c r="JA318">
        <v>0</v>
      </c>
      <c r="JB318">
        <v>0</v>
      </c>
      <c r="JC318">
        <v>0</v>
      </c>
      <c r="JD318">
        <v>0</v>
      </c>
      <c r="JE318">
        <v>0</v>
      </c>
      <c r="JF318">
        <v>0</v>
      </c>
      <c r="JG318">
        <v>0</v>
      </c>
      <c r="JH318">
        <v>0</v>
      </c>
      <c r="JI318">
        <v>0</v>
      </c>
      <c r="JJ318">
        <v>0</v>
      </c>
      <c r="JK318">
        <v>0</v>
      </c>
      <c r="JL318">
        <v>0</v>
      </c>
      <c r="JM318">
        <v>0</v>
      </c>
      <c r="JN318">
        <v>0</v>
      </c>
      <c r="JO318">
        <v>0</v>
      </c>
      <c r="JP318">
        <v>0</v>
      </c>
      <c r="JQ318">
        <v>0</v>
      </c>
      <c r="JR318">
        <v>0</v>
      </c>
      <c r="JS318">
        <v>0</v>
      </c>
      <c r="JT318">
        <v>0</v>
      </c>
      <c r="JU318">
        <v>0</v>
      </c>
      <c r="JV318">
        <v>0</v>
      </c>
      <c r="JW318">
        <v>0</v>
      </c>
      <c r="JX318">
        <v>0</v>
      </c>
      <c r="JY318">
        <v>0</v>
      </c>
      <c r="JZ318">
        <v>0</v>
      </c>
      <c r="KA318">
        <v>0</v>
      </c>
      <c r="KB318">
        <v>0</v>
      </c>
      <c r="KC318">
        <v>0</v>
      </c>
      <c r="KD318">
        <v>0</v>
      </c>
      <c r="KE318">
        <v>0</v>
      </c>
      <c r="KF318">
        <v>0</v>
      </c>
      <c r="KG318">
        <v>0</v>
      </c>
      <c r="KH318">
        <v>0</v>
      </c>
      <c r="KI318">
        <v>0</v>
      </c>
      <c r="KJ318">
        <v>0</v>
      </c>
      <c r="KK318">
        <v>0</v>
      </c>
      <c r="KL318">
        <v>0</v>
      </c>
      <c r="KM318">
        <v>0</v>
      </c>
      <c r="KN318">
        <v>0</v>
      </c>
      <c r="KO318">
        <v>0</v>
      </c>
      <c r="KP318">
        <v>0</v>
      </c>
      <c r="KQ318">
        <v>0</v>
      </c>
      <c r="KR318">
        <v>0</v>
      </c>
      <c r="KS318">
        <v>0</v>
      </c>
      <c r="KT318">
        <v>0</v>
      </c>
      <c r="KU318">
        <v>0</v>
      </c>
      <c r="KV318">
        <v>0</v>
      </c>
      <c r="KW318">
        <v>0</v>
      </c>
      <c r="KX318">
        <v>0</v>
      </c>
      <c r="KY318">
        <v>0</v>
      </c>
      <c r="KZ318">
        <v>0</v>
      </c>
      <c r="LA318">
        <v>0</v>
      </c>
      <c r="LB318">
        <v>0</v>
      </c>
      <c r="LC318">
        <v>0</v>
      </c>
      <c r="LD318">
        <v>0</v>
      </c>
      <c r="LE318">
        <v>0</v>
      </c>
      <c r="LF318">
        <v>0</v>
      </c>
      <c r="LG318">
        <v>0</v>
      </c>
      <c r="LH318">
        <v>0</v>
      </c>
      <c r="LI318">
        <v>1</v>
      </c>
      <c r="LJ318">
        <v>1</v>
      </c>
      <c r="LK318">
        <v>0</v>
      </c>
      <c r="LL318">
        <v>0</v>
      </c>
      <c r="LM318">
        <v>1</v>
      </c>
      <c r="LN318">
        <v>0.95</v>
      </c>
      <c r="LO318">
        <v>0</v>
      </c>
      <c r="LP318">
        <v>1</v>
      </c>
      <c r="LQ318">
        <v>0.78</v>
      </c>
      <c r="LR318">
        <v>0</v>
      </c>
      <c r="LS318">
        <v>8.1300000000000039E-2</v>
      </c>
      <c r="LT318">
        <v>0</v>
      </c>
    </row>
    <row r="319" spans="1:332" ht="15" customHeight="1">
      <c r="A319" t="str">
        <v>CDM AMS II G</v>
      </c>
      <c r="B319" t="str">
        <v>AMS-II.G. Version 6</v>
      </c>
      <c r="C319">
        <v>10477</v>
      </c>
      <c r="D319" t="str">
        <v>PoA 10477-CPA3</v>
      </c>
      <c r="E319" t="str">
        <v>MR3: 2020-06-01~2020-12-31</v>
      </c>
      <c r="F319" t="str">
        <v>domestic 4G Batch 1</v>
      </c>
      <c r="G319">
        <v>882</v>
      </c>
      <c r="H319" t="str">
        <v>firewood</v>
      </c>
      <c r="I319">
        <v>882</v>
      </c>
      <c r="J319">
        <v>4.0014517736337895E-3</v>
      </c>
      <c r="K319">
        <v>0</v>
      </c>
      <c r="L319" t="str">
        <v>cdm_imp_firewood</v>
      </c>
      <c r="M319">
        <v>1</v>
      </c>
      <c r="N319" t="str">
        <v>Asia</v>
      </c>
      <c r="O319" t="str">
        <v>Viet Nam</v>
      </c>
      <c r="P319" t="str">
        <v>Phu Tho
Province</v>
      </c>
      <c r="Q319">
        <v>3.4</v>
      </c>
      <c r="R319">
        <v>0.83530000000000004</v>
      </c>
      <c r="S319">
        <v>0</v>
      </c>
      <c r="T319">
        <v>0.17616000000000001</v>
      </c>
      <c r="U319">
        <v>1030</v>
      </c>
      <c r="V319">
        <v>0</v>
      </c>
      <c r="W319">
        <v>214.0000000135</v>
      </c>
      <c r="X319">
        <v>0</v>
      </c>
      <c r="Y319">
        <v>220420.000013905</v>
      </c>
      <c r="Z319">
        <v>1</v>
      </c>
      <c r="AA319">
        <v>0</v>
      </c>
      <c r="AB319">
        <v>0</v>
      </c>
      <c r="AC319">
        <v>0</v>
      </c>
      <c r="AD319">
        <v>0</v>
      </c>
      <c r="AE319">
        <v>0</v>
      </c>
      <c r="AF319">
        <v>0</v>
      </c>
      <c r="AG319">
        <v>0</v>
      </c>
      <c r="AH319">
        <v>0</v>
      </c>
      <c r="AI319">
        <v>0</v>
      </c>
      <c r="AJ319">
        <v>0</v>
      </c>
      <c r="AK319">
        <v>0</v>
      </c>
      <c r="AL319">
        <v>0</v>
      </c>
      <c r="AM319">
        <v>0</v>
      </c>
      <c r="AN319">
        <v>6.4109589041095889</v>
      </c>
      <c r="AO319">
        <v>0</v>
      </c>
      <c r="AP319">
        <v>0</v>
      </c>
      <c r="AQ319">
        <v>0</v>
      </c>
      <c r="AR319">
        <v>0</v>
      </c>
      <c r="AS319">
        <v>0</v>
      </c>
      <c r="AT319">
        <v>0</v>
      </c>
      <c r="AU319">
        <v>0</v>
      </c>
      <c r="AV319">
        <v>0</v>
      </c>
      <c r="AW319">
        <v>0</v>
      </c>
      <c r="AX319">
        <v>0</v>
      </c>
      <c r="AY319">
        <v>0</v>
      </c>
      <c r="AZ319">
        <v>0</v>
      </c>
      <c r="BA319">
        <v>0</v>
      </c>
      <c r="BB319">
        <v>0</v>
      </c>
      <c r="BC319">
        <v>0</v>
      </c>
      <c r="BD319">
        <v>0.1</v>
      </c>
      <c r="BE319">
        <v>0</v>
      </c>
      <c r="BF319">
        <v>0</v>
      </c>
      <c r="BG319">
        <v>0</v>
      </c>
      <c r="BH319">
        <v>0</v>
      </c>
      <c r="BI319">
        <v>0</v>
      </c>
      <c r="BJ319">
        <v>0</v>
      </c>
      <c r="BK319">
        <v>0</v>
      </c>
      <c r="BL319">
        <v>0</v>
      </c>
      <c r="BM319">
        <v>0</v>
      </c>
      <c r="BN319">
        <v>0</v>
      </c>
      <c r="BO319">
        <v>0</v>
      </c>
      <c r="BP319">
        <v>0</v>
      </c>
      <c r="BQ319">
        <v>0</v>
      </c>
      <c r="BR319">
        <v>1.5599999999999999E-2</v>
      </c>
      <c r="BS319">
        <v>0</v>
      </c>
      <c r="BT319">
        <v>0</v>
      </c>
      <c r="BU319">
        <v>0</v>
      </c>
      <c r="BV319">
        <v>0</v>
      </c>
      <c r="BW319">
        <v>0</v>
      </c>
      <c r="BX319">
        <v>85.7</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0</v>
      </c>
      <c r="FQ319">
        <v>0</v>
      </c>
      <c r="FR319">
        <v>1</v>
      </c>
      <c r="FS319">
        <v>0</v>
      </c>
      <c r="FT319">
        <v>0</v>
      </c>
      <c r="FU319">
        <v>0</v>
      </c>
      <c r="FV319">
        <v>0</v>
      </c>
      <c r="FW319">
        <v>0</v>
      </c>
      <c r="FX319">
        <v>0</v>
      </c>
      <c r="FY319">
        <v>2.3019601091955435</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c r="GS319">
        <v>0</v>
      </c>
      <c r="GT319">
        <v>0</v>
      </c>
      <c r="GU319">
        <v>0.27850000000000003</v>
      </c>
      <c r="GV319">
        <v>0</v>
      </c>
      <c r="GW319">
        <v>0</v>
      </c>
      <c r="GX319">
        <v>0</v>
      </c>
      <c r="GY319">
        <v>0</v>
      </c>
      <c r="GZ319">
        <v>0</v>
      </c>
      <c r="HA319">
        <v>0</v>
      </c>
      <c r="HB319">
        <v>0</v>
      </c>
      <c r="HC319">
        <v>0</v>
      </c>
      <c r="HD319">
        <v>0</v>
      </c>
      <c r="HE319">
        <v>0</v>
      </c>
      <c r="HF319">
        <v>0</v>
      </c>
      <c r="HG319">
        <v>0</v>
      </c>
      <c r="HH319">
        <v>0</v>
      </c>
      <c r="HI319">
        <v>1.5599999999999999E-2</v>
      </c>
      <c r="HJ319">
        <v>0</v>
      </c>
      <c r="HK319">
        <v>0</v>
      </c>
      <c r="HL319">
        <v>0</v>
      </c>
      <c r="HM319">
        <v>0</v>
      </c>
      <c r="HN319">
        <v>0</v>
      </c>
      <c r="HO319">
        <v>85.7</v>
      </c>
      <c r="HP319">
        <v>0</v>
      </c>
      <c r="HQ319">
        <v>0</v>
      </c>
      <c r="HR319">
        <v>0</v>
      </c>
      <c r="HS319">
        <v>0</v>
      </c>
      <c r="HT319">
        <v>0</v>
      </c>
      <c r="HU319">
        <v>0</v>
      </c>
      <c r="HV319">
        <v>0</v>
      </c>
      <c r="HW319">
        <v>0</v>
      </c>
      <c r="HX319">
        <v>0</v>
      </c>
      <c r="HY319">
        <v>0</v>
      </c>
      <c r="HZ319">
        <v>0</v>
      </c>
      <c r="IA319">
        <v>0</v>
      </c>
      <c r="IB319">
        <v>0</v>
      </c>
      <c r="IC319">
        <v>0</v>
      </c>
      <c r="ID319">
        <v>0</v>
      </c>
      <c r="IE319">
        <v>0</v>
      </c>
      <c r="IF319">
        <v>0</v>
      </c>
      <c r="IG319">
        <v>0</v>
      </c>
      <c r="IH319">
        <v>0</v>
      </c>
      <c r="II319">
        <v>0</v>
      </c>
      <c r="IJ319">
        <v>0</v>
      </c>
      <c r="IK319">
        <v>0</v>
      </c>
      <c r="IL319">
        <v>0</v>
      </c>
      <c r="IM319">
        <v>0</v>
      </c>
      <c r="IN319">
        <v>0</v>
      </c>
      <c r="IO319">
        <v>0</v>
      </c>
      <c r="IP319">
        <v>0</v>
      </c>
      <c r="IQ319">
        <v>0</v>
      </c>
      <c r="IR319">
        <v>0</v>
      </c>
      <c r="IS319">
        <v>0</v>
      </c>
      <c r="IT319">
        <v>0</v>
      </c>
      <c r="IU319">
        <v>0</v>
      </c>
      <c r="IV319">
        <v>0</v>
      </c>
      <c r="IW319">
        <v>0</v>
      </c>
      <c r="IX319">
        <v>0</v>
      </c>
      <c r="IY319">
        <v>0</v>
      </c>
      <c r="IZ319">
        <v>0</v>
      </c>
      <c r="JA319">
        <v>0</v>
      </c>
      <c r="JB319">
        <v>0</v>
      </c>
      <c r="JC319">
        <v>0</v>
      </c>
      <c r="JD319">
        <v>0</v>
      </c>
      <c r="JE319">
        <v>0</v>
      </c>
      <c r="JF319">
        <v>0</v>
      </c>
      <c r="JG319">
        <v>0</v>
      </c>
      <c r="JH319">
        <v>0</v>
      </c>
      <c r="JI319">
        <v>0</v>
      </c>
      <c r="JJ319">
        <v>0</v>
      </c>
      <c r="JK319">
        <v>0</v>
      </c>
      <c r="JL319">
        <v>0</v>
      </c>
      <c r="JM319">
        <v>0</v>
      </c>
      <c r="JN319">
        <v>0</v>
      </c>
      <c r="JO319">
        <v>0</v>
      </c>
      <c r="JP319">
        <v>0</v>
      </c>
      <c r="JQ319">
        <v>0</v>
      </c>
      <c r="JR319">
        <v>0</v>
      </c>
      <c r="JS319">
        <v>0</v>
      </c>
      <c r="JT319">
        <v>0</v>
      </c>
      <c r="JU319">
        <v>0</v>
      </c>
      <c r="JV319">
        <v>0</v>
      </c>
      <c r="JW319">
        <v>0</v>
      </c>
      <c r="JX319">
        <v>0</v>
      </c>
      <c r="JY319">
        <v>0</v>
      </c>
      <c r="JZ319">
        <v>0</v>
      </c>
      <c r="KA319">
        <v>0</v>
      </c>
      <c r="KB319">
        <v>0</v>
      </c>
      <c r="KC319">
        <v>0</v>
      </c>
      <c r="KD319">
        <v>0</v>
      </c>
      <c r="KE319">
        <v>0</v>
      </c>
      <c r="KF319">
        <v>0</v>
      </c>
      <c r="KG319">
        <v>0</v>
      </c>
      <c r="KH319">
        <v>0</v>
      </c>
      <c r="KI319">
        <v>0</v>
      </c>
      <c r="KJ319">
        <v>0</v>
      </c>
      <c r="KK319">
        <v>0</v>
      </c>
      <c r="KL319">
        <v>0</v>
      </c>
      <c r="KM319">
        <v>0</v>
      </c>
      <c r="KN319">
        <v>0</v>
      </c>
      <c r="KO319">
        <v>0</v>
      </c>
      <c r="KP319">
        <v>0</v>
      </c>
      <c r="KQ319">
        <v>0</v>
      </c>
      <c r="KR319">
        <v>0</v>
      </c>
      <c r="KS319">
        <v>0</v>
      </c>
      <c r="KT319">
        <v>0</v>
      </c>
      <c r="KU319">
        <v>0</v>
      </c>
      <c r="KV319">
        <v>0</v>
      </c>
      <c r="KW319">
        <v>0</v>
      </c>
      <c r="KX319">
        <v>0</v>
      </c>
      <c r="KY319">
        <v>0</v>
      </c>
      <c r="KZ319">
        <v>0</v>
      </c>
      <c r="LA319">
        <v>0</v>
      </c>
      <c r="LB319">
        <v>0</v>
      </c>
      <c r="LC319">
        <v>0</v>
      </c>
      <c r="LD319">
        <v>0</v>
      </c>
      <c r="LE319">
        <v>0</v>
      </c>
      <c r="LF319">
        <v>0</v>
      </c>
      <c r="LG319">
        <v>0</v>
      </c>
      <c r="LH319">
        <v>0</v>
      </c>
      <c r="LI319">
        <v>1</v>
      </c>
      <c r="LJ319">
        <v>1</v>
      </c>
      <c r="LK319">
        <v>0</v>
      </c>
      <c r="LL319">
        <v>0</v>
      </c>
      <c r="LM319">
        <v>1</v>
      </c>
      <c r="LN319">
        <v>0.95</v>
      </c>
      <c r="LO319">
        <v>0</v>
      </c>
      <c r="LP319">
        <v>1</v>
      </c>
      <c r="LQ319">
        <v>0.78</v>
      </c>
      <c r="LR319">
        <v>0</v>
      </c>
      <c r="LS319">
        <v>8.1300000000000039E-2</v>
      </c>
      <c r="LT319">
        <v>0</v>
      </c>
    </row>
    <row r="320" spans="1:332" ht="15" customHeight="1">
      <c r="A320" t="str">
        <v>CDM AMS II G</v>
      </c>
      <c r="B320" t="str">
        <v>AMS-II.G. Version 6</v>
      </c>
      <c r="C320">
        <v>10477</v>
      </c>
      <c r="D320" t="str">
        <v>PoA 10477-CPA3</v>
      </c>
      <c r="E320" t="str">
        <v>MR3: 2020-06-01~2020-12-31</v>
      </c>
      <c r="F320" t="str">
        <v>domestic 4G Batch 2</v>
      </c>
      <c r="G320">
        <v>5750</v>
      </c>
      <c r="H320" t="str">
        <v>firewood</v>
      </c>
      <c r="I320">
        <v>5750</v>
      </c>
      <c r="J320">
        <v>4.0043455852175345E-3</v>
      </c>
      <c r="K320">
        <v>0</v>
      </c>
      <c r="L320" t="str">
        <v>cdm_imp_firewood</v>
      </c>
      <c r="M320">
        <v>1</v>
      </c>
      <c r="N320" t="str">
        <v>Asia</v>
      </c>
      <c r="O320" t="str">
        <v>Viet Nam</v>
      </c>
      <c r="P320" t="str">
        <v>Phu Tho
Province</v>
      </c>
      <c r="Q320">
        <v>3.4</v>
      </c>
      <c r="R320">
        <v>0.83530000000000004</v>
      </c>
      <c r="S320">
        <v>0</v>
      </c>
      <c r="T320">
        <v>0.17616000000000001</v>
      </c>
      <c r="U320">
        <v>6710</v>
      </c>
      <c r="V320">
        <v>0</v>
      </c>
      <c r="W320">
        <v>214.0000000135</v>
      </c>
      <c r="X320">
        <v>0</v>
      </c>
      <c r="Y320">
        <v>1435940.0000905851</v>
      </c>
      <c r="Z320">
        <v>1</v>
      </c>
      <c r="AA320">
        <v>0</v>
      </c>
      <c r="AB320">
        <v>0</v>
      </c>
      <c r="AC320">
        <v>0</v>
      </c>
      <c r="AD320">
        <v>0</v>
      </c>
      <c r="AE320">
        <v>0</v>
      </c>
      <c r="AF320">
        <v>0</v>
      </c>
      <c r="AG320">
        <v>0</v>
      </c>
      <c r="AH320">
        <v>0</v>
      </c>
      <c r="AI320">
        <v>0</v>
      </c>
      <c r="AJ320">
        <v>0</v>
      </c>
      <c r="AK320">
        <v>0</v>
      </c>
      <c r="AL320">
        <v>0</v>
      </c>
      <c r="AM320">
        <v>0</v>
      </c>
      <c r="AN320">
        <v>6.4109589041095889</v>
      </c>
      <c r="AO320">
        <v>0</v>
      </c>
      <c r="AP320">
        <v>0</v>
      </c>
      <c r="AQ320">
        <v>0</v>
      </c>
      <c r="AR320">
        <v>0</v>
      </c>
      <c r="AS320">
        <v>0</v>
      </c>
      <c r="AT320">
        <v>0</v>
      </c>
      <c r="AU320">
        <v>0</v>
      </c>
      <c r="AV320">
        <v>0</v>
      </c>
      <c r="AW320">
        <v>0</v>
      </c>
      <c r="AX320">
        <v>0</v>
      </c>
      <c r="AY320">
        <v>0</v>
      </c>
      <c r="AZ320">
        <v>0</v>
      </c>
      <c r="BA320">
        <v>0</v>
      </c>
      <c r="BB320">
        <v>0</v>
      </c>
      <c r="BC320">
        <v>0</v>
      </c>
      <c r="BD320">
        <v>0.1</v>
      </c>
      <c r="BE320">
        <v>0</v>
      </c>
      <c r="BF320">
        <v>0</v>
      </c>
      <c r="BG320">
        <v>0</v>
      </c>
      <c r="BH320">
        <v>0</v>
      </c>
      <c r="BI320">
        <v>0</v>
      </c>
      <c r="BJ320">
        <v>0</v>
      </c>
      <c r="BK320">
        <v>0</v>
      </c>
      <c r="BL320">
        <v>0</v>
      </c>
      <c r="BM320">
        <v>0</v>
      </c>
      <c r="BN320">
        <v>0</v>
      </c>
      <c r="BO320">
        <v>0</v>
      </c>
      <c r="BP320">
        <v>0</v>
      </c>
      <c r="BQ320">
        <v>0</v>
      </c>
      <c r="BR320">
        <v>1.5599999999999999E-2</v>
      </c>
      <c r="BS320">
        <v>0</v>
      </c>
      <c r="BT320">
        <v>0</v>
      </c>
      <c r="BU320">
        <v>0</v>
      </c>
      <c r="BV320">
        <v>0</v>
      </c>
      <c r="BW320">
        <v>0</v>
      </c>
      <c r="BX320">
        <v>85.7</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0</v>
      </c>
      <c r="FK320">
        <v>0</v>
      </c>
      <c r="FL320">
        <v>0</v>
      </c>
      <c r="FM320">
        <v>0</v>
      </c>
      <c r="FN320">
        <v>0</v>
      </c>
      <c r="FO320">
        <v>0</v>
      </c>
      <c r="FP320">
        <v>0</v>
      </c>
      <c r="FQ320">
        <v>0</v>
      </c>
      <c r="FR320">
        <v>1</v>
      </c>
      <c r="FS320">
        <v>0</v>
      </c>
      <c r="FT320">
        <v>0</v>
      </c>
      <c r="FU320">
        <v>0</v>
      </c>
      <c r="FV320">
        <v>0</v>
      </c>
      <c r="FW320">
        <v>0</v>
      </c>
      <c r="FX320">
        <v>0</v>
      </c>
      <c r="FY320">
        <v>2.3019601091955435</v>
      </c>
      <c r="FZ320">
        <v>0</v>
      </c>
      <c r="GA320">
        <v>0</v>
      </c>
      <c r="GB320">
        <v>0</v>
      </c>
      <c r="GC320">
        <v>0</v>
      </c>
      <c r="GD320">
        <v>0</v>
      </c>
      <c r="GE320">
        <v>0</v>
      </c>
      <c r="GF320">
        <v>0</v>
      </c>
      <c r="GG320">
        <v>0</v>
      </c>
      <c r="GH320">
        <v>0</v>
      </c>
      <c r="GI320">
        <v>0</v>
      </c>
      <c r="GJ320">
        <v>0</v>
      </c>
      <c r="GK320">
        <v>0</v>
      </c>
      <c r="GL320">
        <v>0</v>
      </c>
      <c r="GM320">
        <v>0</v>
      </c>
      <c r="GN320">
        <v>0</v>
      </c>
      <c r="GO320">
        <v>0</v>
      </c>
      <c r="GP320">
        <v>0</v>
      </c>
      <c r="GQ320">
        <v>0</v>
      </c>
      <c r="GR320">
        <v>0</v>
      </c>
      <c r="GS320">
        <v>0</v>
      </c>
      <c r="GT320">
        <v>0</v>
      </c>
      <c r="GU320">
        <v>0.27850000000000003</v>
      </c>
      <c r="GV320">
        <v>0</v>
      </c>
      <c r="GW320">
        <v>0</v>
      </c>
      <c r="GX320">
        <v>0</v>
      </c>
      <c r="GY320">
        <v>0</v>
      </c>
      <c r="GZ320">
        <v>0</v>
      </c>
      <c r="HA320">
        <v>0</v>
      </c>
      <c r="HB320">
        <v>0</v>
      </c>
      <c r="HC320">
        <v>0</v>
      </c>
      <c r="HD320">
        <v>0</v>
      </c>
      <c r="HE320">
        <v>0</v>
      </c>
      <c r="HF320">
        <v>0</v>
      </c>
      <c r="HG320">
        <v>0</v>
      </c>
      <c r="HH320">
        <v>0</v>
      </c>
      <c r="HI320">
        <v>1.5599999999999999E-2</v>
      </c>
      <c r="HJ320">
        <v>0</v>
      </c>
      <c r="HK320">
        <v>0</v>
      </c>
      <c r="HL320">
        <v>0</v>
      </c>
      <c r="HM320">
        <v>0</v>
      </c>
      <c r="HN320">
        <v>0</v>
      </c>
      <c r="HO320">
        <v>85.7</v>
      </c>
      <c r="HP320">
        <v>0</v>
      </c>
      <c r="HQ320">
        <v>0</v>
      </c>
      <c r="HR320">
        <v>0</v>
      </c>
      <c r="HS320">
        <v>0</v>
      </c>
      <c r="HT320">
        <v>0</v>
      </c>
      <c r="HU320">
        <v>0</v>
      </c>
      <c r="HV320">
        <v>0</v>
      </c>
      <c r="HW320">
        <v>0</v>
      </c>
      <c r="HX320">
        <v>0</v>
      </c>
      <c r="HY320">
        <v>0</v>
      </c>
      <c r="HZ320">
        <v>0</v>
      </c>
      <c r="IA320">
        <v>0</v>
      </c>
      <c r="IB320">
        <v>0</v>
      </c>
      <c r="IC320">
        <v>0</v>
      </c>
      <c r="ID320">
        <v>0</v>
      </c>
      <c r="IE320">
        <v>0</v>
      </c>
      <c r="IF320">
        <v>0</v>
      </c>
      <c r="IG320">
        <v>0</v>
      </c>
      <c r="IH320">
        <v>0</v>
      </c>
      <c r="II320">
        <v>0</v>
      </c>
      <c r="IJ320">
        <v>0</v>
      </c>
      <c r="IK320">
        <v>0</v>
      </c>
      <c r="IL320">
        <v>0</v>
      </c>
      <c r="IM320">
        <v>0</v>
      </c>
      <c r="IN320">
        <v>0</v>
      </c>
      <c r="IO320">
        <v>0</v>
      </c>
      <c r="IP320">
        <v>0</v>
      </c>
      <c r="IQ320">
        <v>0</v>
      </c>
      <c r="IR320">
        <v>0</v>
      </c>
      <c r="IS320">
        <v>0</v>
      </c>
      <c r="IT320">
        <v>0</v>
      </c>
      <c r="IU320">
        <v>0</v>
      </c>
      <c r="IV320">
        <v>0</v>
      </c>
      <c r="IW320">
        <v>0</v>
      </c>
      <c r="IX320">
        <v>0</v>
      </c>
      <c r="IY320">
        <v>0</v>
      </c>
      <c r="IZ320">
        <v>0</v>
      </c>
      <c r="JA320">
        <v>0</v>
      </c>
      <c r="JB320">
        <v>0</v>
      </c>
      <c r="JC320">
        <v>0</v>
      </c>
      <c r="JD320">
        <v>0</v>
      </c>
      <c r="JE320">
        <v>0</v>
      </c>
      <c r="JF320">
        <v>0</v>
      </c>
      <c r="JG320">
        <v>0</v>
      </c>
      <c r="JH320">
        <v>0</v>
      </c>
      <c r="JI320">
        <v>0</v>
      </c>
      <c r="JJ320">
        <v>0</v>
      </c>
      <c r="JK320">
        <v>0</v>
      </c>
      <c r="JL320">
        <v>0</v>
      </c>
      <c r="JM320">
        <v>0</v>
      </c>
      <c r="JN320">
        <v>0</v>
      </c>
      <c r="JO320">
        <v>0</v>
      </c>
      <c r="JP320">
        <v>0</v>
      </c>
      <c r="JQ320">
        <v>0</v>
      </c>
      <c r="JR320">
        <v>0</v>
      </c>
      <c r="JS320">
        <v>0</v>
      </c>
      <c r="JT320">
        <v>0</v>
      </c>
      <c r="JU320">
        <v>0</v>
      </c>
      <c r="JV320">
        <v>0</v>
      </c>
      <c r="JW320">
        <v>0</v>
      </c>
      <c r="JX320">
        <v>0</v>
      </c>
      <c r="JY320">
        <v>0</v>
      </c>
      <c r="JZ320">
        <v>0</v>
      </c>
      <c r="KA320">
        <v>0</v>
      </c>
      <c r="KB320">
        <v>0</v>
      </c>
      <c r="KC320">
        <v>0</v>
      </c>
      <c r="KD320">
        <v>0</v>
      </c>
      <c r="KE320">
        <v>0</v>
      </c>
      <c r="KF320">
        <v>0</v>
      </c>
      <c r="KG320">
        <v>0</v>
      </c>
      <c r="KH320">
        <v>0</v>
      </c>
      <c r="KI320">
        <v>0</v>
      </c>
      <c r="KJ320">
        <v>0</v>
      </c>
      <c r="KK320">
        <v>0</v>
      </c>
      <c r="KL320">
        <v>0</v>
      </c>
      <c r="KM320">
        <v>0</v>
      </c>
      <c r="KN320">
        <v>0</v>
      </c>
      <c r="KO320">
        <v>0</v>
      </c>
      <c r="KP320">
        <v>0</v>
      </c>
      <c r="KQ320">
        <v>0</v>
      </c>
      <c r="KR320">
        <v>0</v>
      </c>
      <c r="KS320">
        <v>0</v>
      </c>
      <c r="KT320">
        <v>0</v>
      </c>
      <c r="KU320">
        <v>0</v>
      </c>
      <c r="KV320">
        <v>0</v>
      </c>
      <c r="KW320">
        <v>0</v>
      </c>
      <c r="KX320">
        <v>0</v>
      </c>
      <c r="KY320">
        <v>0</v>
      </c>
      <c r="KZ320">
        <v>0</v>
      </c>
      <c r="LA320">
        <v>0</v>
      </c>
      <c r="LB320">
        <v>0</v>
      </c>
      <c r="LC320">
        <v>0</v>
      </c>
      <c r="LD320">
        <v>0</v>
      </c>
      <c r="LE320">
        <v>0</v>
      </c>
      <c r="LF320">
        <v>0</v>
      </c>
      <c r="LG320">
        <v>0</v>
      </c>
      <c r="LH320">
        <v>0</v>
      </c>
      <c r="LI320">
        <v>1</v>
      </c>
      <c r="LJ320">
        <v>1</v>
      </c>
      <c r="LK320">
        <v>0</v>
      </c>
      <c r="LL320">
        <v>0</v>
      </c>
      <c r="LM320">
        <v>1</v>
      </c>
      <c r="LN320">
        <v>0.95</v>
      </c>
      <c r="LO320">
        <v>0</v>
      </c>
      <c r="LP320">
        <v>1</v>
      </c>
      <c r="LQ320">
        <v>0.78</v>
      </c>
      <c r="LR320">
        <v>0</v>
      </c>
      <c r="LS320">
        <v>8.1300000000000039E-2</v>
      </c>
      <c r="LT320">
        <v>0</v>
      </c>
    </row>
    <row r="321" spans="1:332" ht="15" customHeight="1">
      <c r="A321" t="str">
        <v>CDM AMS II G</v>
      </c>
      <c r="B321" t="str">
        <v>AMS-II.G. Version 6</v>
      </c>
      <c r="C321">
        <v>10477</v>
      </c>
      <c r="D321" t="str">
        <v>PoA 10477-CPA3</v>
      </c>
      <c r="E321" t="str">
        <v>MR3: 2020-06-01~2020-12-31</v>
      </c>
      <c r="F321" t="str">
        <v>domestic 4G Batch 3</v>
      </c>
      <c r="G321">
        <v>3462</v>
      </c>
      <c r="H321" t="str">
        <v>firewood</v>
      </c>
      <c r="I321">
        <v>3462</v>
      </c>
      <c r="J321">
        <v>4.0043490327815335E-3</v>
      </c>
      <c r="K321">
        <v>0</v>
      </c>
      <c r="L321" t="str">
        <v>cdm_imp_firewood</v>
      </c>
      <c r="M321">
        <v>1</v>
      </c>
      <c r="N321" t="str">
        <v>Asia</v>
      </c>
      <c r="O321" t="str">
        <v>Viet Nam</v>
      </c>
      <c r="P321" t="str">
        <v>Phu Tho
Province</v>
      </c>
      <c r="Q321">
        <v>3.4</v>
      </c>
      <c r="R321">
        <v>0.83530000000000004</v>
      </c>
      <c r="S321">
        <v>0</v>
      </c>
      <c r="T321">
        <v>0.17616000000000001</v>
      </c>
      <c r="U321">
        <v>4040</v>
      </c>
      <c r="V321">
        <v>0</v>
      </c>
      <c r="W321">
        <v>214.0000000135</v>
      </c>
      <c r="X321">
        <v>0</v>
      </c>
      <c r="Y321">
        <v>864560.00005454</v>
      </c>
      <c r="Z321">
        <v>1</v>
      </c>
      <c r="AA321">
        <v>0</v>
      </c>
      <c r="AB321">
        <v>0</v>
      </c>
      <c r="AC321">
        <v>0</v>
      </c>
      <c r="AD321">
        <v>0</v>
      </c>
      <c r="AE321">
        <v>0</v>
      </c>
      <c r="AF321">
        <v>0</v>
      </c>
      <c r="AG321">
        <v>0</v>
      </c>
      <c r="AH321">
        <v>0</v>
      </c>
      <c r="AI321">
        <v>0</v>
      </c>
      <c r="AJ321">
        <v>0</v>
      </c>
      <c r="AK321">
        <v>0</v>
      </c>
      <c r="AL321">
        <v>0</v>
      </c>
      <c r="AM321">
        <v>0</v>
      </c>
      <c r="AN321">
        <v>6.4109589041095889</v>
      </c>
      <c r="AO321">
        <v>0</v>
      </c>
      <c r="AP321">
        <v>0</v>
      </c>
      <c r="AQ321">
        <v>0</v>
      </c>
      <c r="AR321">
        <v>0</v>
      </c>
      <c r="AS321">
        <v>0</v>
      </c>
      <c r="AT321">
        <v>0</v>
      </c>
      <c r="AU321">
        <v>0</v>
      </c>
      <c r="AV321">
        <v>0</v>
      </c>
      <c r="AW321">
        <v>0</v>
      </c>
      <c r="AX321">
        <v>0</v>
      </c>
      <c r="AY321">
        <v>0</v>
      </c>
      <c r="AZ321">
        <v>0</v>
      </c>
      <c r="BA321">
        <v>0</v>
      </c>
      <c r="BB321">
        <v>0</v>
      </c>
      <c r="BC321">
        <v>0</v>
      </c>
      <c r="BD321">
        <v>0.1</v>
      </c>
      <c r="BE321">
        <v>0</v>
      </c>
      <c r="BF321">
        <v>0</v>
      </c>
      <c r="BG321">
        <v>0</v>
      </c>
      <c r="BH321">
        <v>0</v>
      </c>
      <c r="BI321">
        <v>0</v>
      </c>
      <c r="BJ321">
        <v>0</v>
      </c>
      <c r="BK321">
        <v>0</v>
      </c>
      <c r="BL321">
        <v>0</v>
      </c>
      <c r="BM321">
        <v>0</v>
      </c>
      <c r="BN321">
        <v>0</v>
      </c>
      <c r="BO321">
        <v>0</v>
      </c>
      <c r="BP321">
        <v>0</v>
      </c>
      <c r="BQ321">
        <v>0</v>
      </c>
      <c r="BR321">
        <v>1.5599999999999999E-2</v>
      </c>
      <c r="BS321">
        <v>0</v>
      </c>
      <c r="BT321">
        <v>0</v>
      </c>
      <c r="BU321">
        <v>0</v>
      </c>
      <c r="BV321">
        <v>0</v>
      </c>
      <c r="BW321">
        <v>0</v>
      </c>
      <c r="BX321">
        <v>85.7</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1</v>
      </c>
      <c r="FS321">
        <v>0</v>
      </c>
      <c r="FT321">
        <v>0</v>
      </c>
      <c r="FU321">
        <v>0</v>
      </c>
      <c r="FV321">
        <v>0</v>
      </c>
      <c r="FW321">
        <v>0</v>
      </c>
      <c r="FX321">
        <v>0</v>
      </c>
      <c r="FY321">
        <v>2.3019601091955435</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0.27850000000000003</v>
      </c>
      <c r="GV321">
        <v>0</v>
      </c>
      <c r="GW321">
        <v>0</v>
      </c>
      <c r="GX321">
        <v>0</v>
      </c>
      <c r="GY321">
        <v>0</v>
      </c>
      <c r="GZ321">
        <v>0</v>
      </c>
      <c r="HA321">
        <v>0</v>
      </c>
      <c r="HB321">
        <v>0</v>
      </c>
      <c r="HC321">
        <v>0</v>
      </c>
      <c r="HD321">
        <v>0</v>
      </c>
      <c r="HE321">
        <v>0</v>
      </c>
      <c r="HF321">
        <v>0</v>
      </c>
      <c r="HG321">
        <v>0</v>
      </c>
      <c r="HH321">
        <v>0</v>
      </c>
      <c r="HI321">
        <v>1.5599999999999999E-2</v>
      </c>
      <c r="HJ321">
        <v>0</v>
      </c>
      <c r="HK321">
        <v>0</v>
      </c>
      <c r="HL321">
        <v>0</v>
      </c>
      <c r="HM321">
        <v>0</v>
      </c>
      <c r="HN321">
        <v>0</v>
      </c>
      <c r="HO321">
        <v>85.7</v>
      </c>
      <c r="HP321">
        <v>0</v>
      </c>
      <c r="HQ321">
        <v>0</v>
      </c>
      <c r="HR321">
        <v>0</v>
      </c>
      <c r="HS321">
        <v>0</v>
      </c>
      <c r="HT321">
        <v>0</v>
      </c>
      <c r="HU321">
        <v>0</v>
      </c>
      <c r="HV321">
        <v>0</v>
      </c>
      <c r="HW321">
        <v>0</v>
      </c>
      <c r="HX321">
        <v>0</v>
      </c>
      <c r="HY321">
        <v>0</v>
      </c>
      <c r="HZ321">
        <v>0</v>
      </c>
      <c r="IA321">
        <v>0</v>
      </c>
      <c r="IB321">
        <v>0</v>
      </c>
      <c r="IC321">
        <v>0</v>
      </c>
      <c r="ID321">
        <v>0</v>
      </c>
      <c r="IE321">
        <v>0</v>
      </c>
      <c r="IF321">
        <v>0</v>
      </c>
      <c r="IG321">
        <v>0</v>
      </c>
      <c r="IH321">
        <v>0</v>
      </c>
      <c r="II321">
        <v>0</v>
      </c>
      <c r="IJ321">
        <v>0</v>
      </c>
      <c r="IK321">
        <v>0</v>
      </c>
      <c r="IL321">
        <v>0</v>
      </c>
      <c r="IM321">
        <v>0</v>
      </c>
      <c r="IN321">
        <v>0</v>
      </c>
      <c r="IO321">
        <v>0</v>
      </c>
      <c r="IP321">
        <v>0</v>
      </c>
      <c r="IQ321">
        <v>0</v>
      </c>
      <c r="IR321">
        <v>0</v>
      </c>
      <c r="IS321">
        <v>0</v>
      </c>
      <c r="IT321">
        <v>0</v>
      </c>
      <c r="IU321">
        <v>0</v>
      </c>
      <c r="IV321">
        <v>0</v>
      </c>
      <c r="IW321">
        <v>0</v>
      </c>
      <c r="IX321">
        <v>0</v>
      </c>
      <c r="IY321">
        <v>0</v>
      </c>
      <c r="IZ321">
        <v>0</v>
      </c>
      <c r="JA321">
        <v>0</v>
      </c>
      <c r="JB321">
        <v>0</v>
      </c>
      <c r="JC321">
        <v>0</v>
      </c>
      <c r="JD321">
        <v>0</v>
      </c>
      <c r="JE321">
        <v>0</v>
      </c>
      <c r="JF321">
        <v>0</v>
      </c>
      <c r="JG321">
        <v>0</v>
      </c>
      <c r="JH321">
        <v>0</v>
      </c>
      <c r="JI321">
        <v>0</v>
      </c>
      <c r="JJ321">
        <v>0</v>
      </c>
      <c r="JK321">
        <v>0</v>
      </c>
      <c r="JL321">
        <v>0</v>
      </c>
      <c r="JM321">
        <v>0</v>
      </c>
      <c r="JN321">
        <v>0</v>
      </c>
      <c r="JO321">
        <v>0</v>
      </c>
      <c r="JP321">
        <v>0</v>
      </c>
      <c r="JQ321">
        <v>0</v>
      </c>
      <c r="JR321">
        <v>0</v>
      </c>
      <c r="JS321">
        <v>0</v>
      </c>
      <c r="JT321">
        <v>0</v>
      </c>
      <c r="JU321">
        <v>0</v>
      </c>
      <c r="JV321">
        <v>0</v>
      </c>
      <c r="JW321">
        <v>0</v>
      </c>
      <c r="JX321">
        <v>0</v>
      </c>
      <c r="JY321">
        <v>0</v>
      </c>
      <c r="JZ321">
        <v>0</v>
      </c>
      <c r="KA321">
        <v>0</v>
      </c>
      <c r="KB321">
        <v>0</v>
      </c>
      <c r="KC321">
        <v>0</v>
      </c>
      <c r="KD321">
        <v>0</v>
      </c>
      <c r="KE321">
        <v>0</v>
      </c>
      <c r="KF321">
        <v>0</v>
      </c>
      <c r="KG321">
        <v>0</v>
      </c>
      <c r="KH321">
        <v>0</v>
      </c>
      <c r="KI321">
        <v>0</v>
      </c>
      <c r="KJ321">
        <v>0</v>
      </c>
      <c r="KK321">
        <v>0</v>
      </c>
      <c r="KL321">
        <v>0</v>
      </c>
      <c r="KM321">
        <v>0</v>
      </c>
      <c r="KN321">
        <v>0</v>
      </c>
      <c r="KO321">
        <v>0</v>
      </c>
      <c r="KP321">
        <v>0</v>
      </c>
      <c r="KQ321">
        <v>0</v>
      </c>
      <c r="KR321">
        <v>0</v>
      </c>
      <c r="KS321">
        <v>0</v>
      </c>
      <c r="KT321">
        <v>0</v>
      </c>
      <c r="KU321">
        <v>0</v>
      </c>
      <c r="KV321">
        <v>0</v>
      </c>
      <c r="KW321">
        <v>0</v>
      </c>
      <c r="KX321">
        <v>0</v>
      </c>
      <c r="KY321">
        <v>0</v>
      </c>
      <c r="KZ321">
        <v>0</v>
      </c>
      <c r="LA321">
        <v>0</v>
      </c>
      <c r="LB321">
        <v>0</v>
      </c>
      <c r="LC321">
        <v>0</v>
      </c>
      <c r="LD321">
        <v>0</v>
      </c>
      <c r="LE321">
        <v>0</v>
      </c>
      <c r="LF321">
        <v>0</v>
      </c>
      <c r="LG321">
        <v>0</v>
      </c>
      <c r="LH321">
        <v>0</v>
      </c>
      <c r="LI321">
        <v>1</v>
      </c>
      <c r="LJ321">
        <v>1</v>
      </c>
      <c r="LK321">
        <v>0</v>
      </c>
      <c r="LL321">
        <v>0</v>
      </c>
      <c r="LM321">
        <v>1</v>
      </c>
      <c r="LN321">
        <v>0.95</v>
      </c>
      <c r="LO321">
        <v>0</v>
      </c>
      <c r="LP321">
        <v>1</v>
      </c>
      <c r="LQ321">
        <v>0.78</v>
      </c>
      <c r="LR321">
        <v>0</v>
      </c>
      <c r="LS321">
        <v>8.1300000000000039E-2</v>
      </c>
      <c r="LT321">
        <v>0</v>
      </c>
    </row>
    <row r="322" spans="1:332" ht="15" customHeight="1">
      <c r="A322" t="str">
        <v>CDM AMS II G</v>
      </c>
      <c r="B322" t="str">
        <v>AMS-II.G. Version 6</v>
      </c>
      <c r="C322">
        <v>10477</v>
      </c>
      <c r="D322" t="str">
        <v>PoA 10477-CPA4</v>
      </c>
      <c r="E322" t="str">
        <v>MR3: 2020-06-01~2020-12-31</v>
      </c>
      <c r="F322" t="str">
        <v>domestic TK90 Batch 1</v>
      </c>
      <c r="G322">
        <v>11768</v>
      </c>
      <c r="H322" t="str">
        <v>firewood</v>
      </c>
      <c r="I322">
        <v>11768</v>
      </c>
      <c r="J322">
        <v>3.9964138228298285E-3</v>
      </c>
      <c r="K322">
        <v>0</v>
      </c>
      <c r="L322" t="str">
        <v>cdm_imp_firewood</v>
      </c>
      <c r="M322">
        <v>1</v>
      </c>
      <c r="N322" t="str">
        <v>Asia</v>
      </c>
      <c r="O322" t="str">
        <v>Viet Nam</v>
      </c>
      <c r="P322" t="str">
        <v>Phu Tho
Province</v>
      </c>
      <c r="Q322">
        <v>3.4</v>
      </c>
      <c r="R322">
        <v>0.83530000000000004</v>
      </c>
      <c r="S322">
        <v>0</v>
      </c>
      <c r="T322">
        <v>0.17616000000000001</v>
      </c>
      <c r="U322">
        <v>13760</v>
      </c>
      <c r="V322">
        <v>0</v>
      </c>
      <c r="W322">
        <v>214.0000000135</v>
      </c>
      <c r="X322">
        <v>0</v>
      </c>
      <c r="Y322">
        <v>2944640.0001857602</v>
      </c>
      <c r="Z322">
        <v>1</v>
      </c>
      <c r="AA322">
        <v>0</v>
      </c>
      <c r="AB322">
        <v>0</v>
      </c>
      <c r="AC322">
        <v>0</v>
      </c>
      <c r="AD322">
        <v>0</v>
      </c>
      <c r="AE322">
        <v>0</v>
      </c>
      <c r="AF322">
        <v>0</v>
      </c>
      <c r="AG322">
        <v>0</v>
      </c>
      <c r="AH322">
        <v>0</v>
      </c>
      <c r="AI322">
        <v>0</v>
      </c>
      <c r="AJ322">
        <v>0</v>
      </c>
      <c r="AK322">
        <v>0</v>
      </c>
      <c r="AL322">
        <v>0</v>
      </c>
      <c r="AM322">
        <v>0</v>
      </c>
      <c r="AN322">
        <v>6.5205479452054798</v>
      </c>
      <c r="AO322">
        <v>0</v>
      </c>
      <c r="AP322">
        <v>0</v>
      </c>
      <c r="AQ322">
        <v>0</v>
      </c>
      <c r="AR322">
        <v>0</v>
      </c>
      <c r="AS322">
        <v>0</v>
      </c>
      <c r="AT322">
        <v>0</v>
      </c>
      <c r="AU322">
        <v>0</v>
      </c>
      <c r="AV322">
        <v>0</v>
      </c>
      <c r="AW322">
        <v>0</v>
      </c>
      <c r="AX322">
        <v>0</v>
      </c>
      <c r="AY322">
        <v>0</v>
      </c>
      <c r="AZ322">
        <v>0</v>
      </c>
      <c r="BA322">
        <v>0</v>
      </c>
      <c r="BB322">
        <v>0</v>
      </c>
      <c r="BC322">
        <v>0</v>
      </c>
      <c r="BD322">
        <v>0.1</v>
      </c>
      <c r="BE322">
        <v>0</v>
      </c>
      <c r="BF322">
        <v>0</v>
      </c>
      <c r="BG322">
        <v>0</v>
      </c>
      <c r="BH322">
        <v>0</v>
      </c>
      <c r="BI322">
        <v>0</v>
      </c>
      <c r="BJ322">
        <v>0</v>
      </c>
      <c r="BK322">
        <v>0</v>
      </c>
      <c r="BL322">
        <v>0</v>
      </c>
      <c r="BM322">
        <v>0</v>
      </c>
      <c r="BN322">
        <v>0</v>
      </c>
      <c r="BO322">
        <v>0</v>
      </c>
      <c r="BP322">
        <v>0</v>
      </c>
      <c r="BQ322">
        <v>0</v>
      </c>
      <c r="BR322">
        <v>1.5599999999999999E-2</v>
      </c>
      <c r="BS322">
        <v>0</v>
      </c>
      <c r="BT322">
        <v>0</v>
      </c>
      <c r="BU322">
        <v>0</v>
      </c>
      <c r="BV322">
        <v>0</v>
      </c>
      <c r="BW322">
        <v>0</v>
      </c>
      <c r="BX322">
        <v>85.7</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0</v>
      </c>
      <c r="FE322">
        <v>0</v>
      </c>
      <c r="FF322">
        <v>0</v>
      </c>
      <c r="FG322">
        <v>0</v>
      </c>
      <c r="FH322">
        <v>0</v>
      </c>
      <c r="FI322">
        <v>0</v>
      </c>
      <c r="FJ322">
        <v>0</v>
      </c>
      <c r="FK322">
        <v>0</v>
      </c>
      <c r="FL322">
        <v>0</v>
      </c>
      <c r="FM322">
        <v>0</v>
      </c>
      <c r="FN322">
        <v>0</v>
      </c>
      <c r="FO322">
        <v>0</v>
      </c>
      <c r="FP322">
        <v>0</v>
      </c>
      <c r="FQ322">
        <v>0</v>
      </c>
      <c r="FR322">
        <v>1</v>
      </c>
      <c r="FS322">
        <v>0</v>
      </c>
      <c r="FT322">
        <v>0</v>
      </c>
      <c r="FU322">
        <v>0</v>
      </c>
      <c r="FV322">
        <v>0</v>
      </c>
      <c r="FW322">
        <v>0</v>
      </c>
      <c r="FX322">
        <v>0</v>
      </c>
      <c r="FY322">
        <v>2.4194983099092688</v>
      </c>
      <c r="FZ322">
        <v>0</v>
      </c>
      <c r="GA322">
        <v>0</v>
      </c>
      <c r="GB322">
        <v>0</v>
      </c>
      <c r="GC322">
        <v>0</v>
      </c>
      <c r="GD322">
        <v>0</v>
      </c>
      <c r="GE322">
        <v>0</v>
      </c>
      <c r="GF322">
        <v>0</v>
      </c>
      <c r="GG322">
        <v>0</v>
      </c>
      <c r="GH322">
        <v>0</v>
      </c>
      <c r="GI322">
        <v>0</v>
      </c>
      <c r="GJ322">
        <v>0</v>
      </c>
      <c r="GK322">
        <v>0</v>
      </c>
      <c r="GL322">
        <v>0</v>
      </c>
      <c r="GM322">
        <v>0</v>
      </c>
      <c r="GN322">
        <v>0</v>
      </c>
      <c r="GO322">
        <v>0</v>
      </c>
      <c r="GP322">
        <v>0</v>
      </c>
      <c r="GQ322">
        <v>0</v>
      </c>
      <c r="GR322">
        <v>0</v>
      </c>
      <c r="GS322">
        <v>0</v>
      </c>
      <c r="GT322">
        <v>0</v>
      </c>
      <c r="GU322">
        <v>0.26950000000000002</v>
      </c>
      <c r="GV322">
        <v>0</v>
      </c>
      <c r="GW322">
        <v>0</v>
      </c>
      <c r="GX322">
        <v>0</v>
      </c>
      <c r="GY322">
        <v>0</v>
      </c>
      <c r="GZ322">
        <v>0</v>
      </c>
      <c r="HA322">
        <v>0</v>
      </c>
      <c r="HB322">
        <v>0</v>
      </c>
      <c r="HC322">
        <v>0</v>
      </c>
      <c r="HD322">
        <v>0</v>
      </c>
      <c r="HE322">
        <v>0</v>
      </c>
      <c r="HF322">
        <v>0</v>
      </c>
      <c r="HG322">
        <v>0</v>
      </c>
      <c r="HH322">
        <v>0</v>
      </c>
      <c r="HI322">
        <v>1.5599999999999999E-2</v>
      </c>
      <c r="HJ322">
        <v>0</v>
      </c>
      <c r="HK322">
        <v>0</v>
      </c>
      <c r="HL322">
        <v>0</v>
      </c>
      <c r="HM322">
        <v>0</v>
      </c>
      <c r="HN322">
        <v>0</v>
      </c>
      <c r="HO322">
        <v>85.7</v>
      </c>
      <c r="HP322">
        <v>0</v>
      </c>
      <c r="HQ322">
        <v>0</v>
      </c>
      <c r="HR322">
        <v>0</v>
      </c>
      <c r="HS322">
        <v>0</v>
      </c>
      <c r="HT322">
        <v>0</v>
      </c>
      <c r="HU322">
        <v>0</v>
      </c>
      <c r="HV322">
        <v>0</v>
      </c>
      <c r="HW322">
        <v>0</v>
      </c>
      <c r="HX322">
        <v>0</v>
      </c>
      <c r="HY322">
        <v>0</v>
      </c>
      <c r="HZ322">
        <v>0</v>
      </c>
      <c r="IA322">
        <v>0</v>
      </c>
      <c r="IB322">
        <v>0</v>
      </c>
      <c r="IC322">
        <v>0</v>
      </c>
      <c r="ID322">
        <v>0</v>
      </c>
      <c r="IE322">
        <v>0</v>
      </c>
      <c r="IF322">
        <v>0</v>
      </c>
      <c r="IG322">
        <v>0</v>
      </c>
      <c r="IH322">
        <v>0</v>
      </c>
      <c r="II322">
        <v>0</v>
      </c>
      <c r="IJ322">
        <v>0</v>
      </c>
      <c r="IK322">
        <v>0</v>
      </c>
      <c r="IL322">
        <v>0</v>
      </c>
      <c r="IM322">
        <v>0</v>
      </c>
      <c r="IN322">
        <v>0</v>
      </c>
      <c r="IO322">
        <v>0</v>
      </c>
      <c r="IP322">
        <v>0</v>
      </c>
      <c r="IQ322">
        <v>0</v>
      </c>
      <c r="IR322">
        <v>0</v>
      </c>
      <c r="IS322">
        <v>0</v>
      </c>
      <c r="IT322">
        <v>0</v>
      </c>
      <c r="IU322">
        <v>0</v>
      </c>
      <c r="IV322">
        <v>0</v>
      </c>
      <c r="IW322">
        <v>0</v>
      </c>
      <c r="IX322">
        <v>0</v>
      </c>
      <c r="IY322">
        <v>0</v>
      </c>
      <c r="IZ322">
        <v>0</v>
      </c>
      <c r="JA322">
        <v>0</v>
      </c>
      <c r="JB322">
        <v>0</v>
      </c>
      <c r="JC322">
        <v>0</v>
      </c>
      <c r="JD322">
        <v>0</v>
      </c>
      <c r="JE322">
        <v>0</v>
      </c>
      <c r="JF322">
        <v>0</v>
      </c>
      <c r="JG322">
        <v>0</v>
      </c>
      <c r="JH322">
        <v>0</v>
      </c>
      <c r="JI322">
        <v>0</v>
      </c>
      <c r="JJ322">
        <v>0</v>
      </c>
      <c r="JK322">
        <v>0</v>
      </c>
      <c r="JL322">
        <v>0</v>
      </c>
      <c r="JM322">
        <v>0</v>
      </c>
      <c r="JN322">
        <v>0</v>
      </c>
      <c r="JO322">
        <v>0</v>
      </c>
      <c r="JP322">
        <v>0</v>
      </c>
      <c r="JQ322">
        <v>0</v>
      </c>
      <c r="JR322">
        <v>0</v>
      </c>
      <c r="JS322">
        <v>0</v>
      </c>
      <c r="JT322">
        <v>0</v>
      </c>
      <c r="JU322">
        <v>0</v>
      </c>
      <c r="JV322">
        <v>0</v>
      </c>
      <c r="JW322">
        <v>0</v>
      </c>
      <c r="JX322">
        <v>0</v>
      </c>
      <c r="JY322">
        <v>0</v>
      </c>
      <c r="JZ322">
        <v>0</v>
      </c>
      <c r="KA322">
        <v>0</v>
      </c>
      <c r="KB322">
        <v>0</v>
      </c>
      <c r="KC322">
        <v>0</v>
      </c>
      <c r="KD322">
        <v>0</v>
      </c>
      <c r="KE322">
        <v>0</v>
      </c>
      <c r="KF322">
        <v>0</v>
      </c>
      <c r="KG322">
        <v>0</v>
      </c>
      <c r="KH322">
        <v>0</v>
      </c>
      <c r="KI322">
        <v>0</v>
      </c>
      <c r="KJ322">
        <v>0</v>
      </c>
      <c r="KK322">
        <v>0</v>
      </c>
      <c r="KL322">
        <v>0</v>
      </c>
      <c r="KM322">
        <v>0</v>
      </c>
      <c r="KN322">
        <v>0</v>
      </c>
      <c r="KO322">
        <v>0</v>
      </c>
      <c r="KP322">
        <v>0</v>
      </c>
      <c r="KQ322">
        <v>0</v>
      </c>
      <c r="KR322">
        <v>0</v>
      </c>
      <c r="KS322">
        <v>0</v>
      </c>
      <c r="KT322">
        <v>0</v>
      </c>
      <c r="KU322">
        <v>0</v>
      </c>
      <c r="KV322">
        <v>0</v>
      </c>
      <c r="KW322">
        <v>0</v>
      </c>
      <c r="KX322">
        <v>0</v>
      </c>
      <c r="KY322">
        <v>0</v>
      </c>
      <c r="KZ322">
        <v>0</v>
      </c>
      <c r="LA322">
        <v>0</v>
      </c>
      <c r="LB322">
        <v>0</v>
      </c>
      <c r="LC322">
        <v>0</v>
      </c>
      <c r="LD322">
        <v>0</v>
      </c>
      <c r="LE322">
        <v>0</v>
      </c>
      <c r="LF322">
        <v>0</v>
      </c>
      <c r="LG322">
        <v>0</v>
      </c>
      <c r="LH322">
        <v>0</v>
      </c>
      <c r="LI322">
        <v>1</v>
      </c>
      <c r="LJ322">
        <v>1</v>
      </c>
      <c r="LK322">
        <v>0</v>
      </c>
      <c r="LL322">
        <v>0</v>
      </c>
      <c r="LM322">
        <v>1</v>
      </c>
      <c r="LN322">
        <v>0.95</v>
      </c>
      <c r="LO322">
        <v>0</v>
      </c>
      <c r="LP322">
        <v>1</v>
      </c>
      <c r="LQ322">
        <v>0.78</v>
      </c>
      <c r="LR322">
        <v>0</v>
      </c>
      <c r="LS322">
        <v>8.1300000000000039E-2</v>
      </c>
      <c r="LT322">
        <v>0</v>
      </c>
    </row>
    <row r="323" spans="1:332" ht="15" customHeight="1">
      <c r="A323" t="str">
        <v>CDM AMS II G</v>
      </c>
      <c r="B323" t="str">
        <v>AMS-II.G. Version 6</v>
      </c>
      <c r="C323">
        <v>10477</v>
      </c>
      <c r="D323" t="str">
        <v>PoA 10477-CPA4</v>
      </c>
      <c r="E323" t="str">
        <v>MR3: 2020-06-01~2020-12-31</v>
      </c>
      <c r="F323" t="str">
        <v>domestic TK90 Batch 2</v>
      </c>
      <c r="G323">
        <v>966</v>
      </c>
      <c r="H323" t="str">
        <v>firewood</v>
      </c>
      <c r="I323">
        <v>966</v>
      </c>
      <c r="J323">
        <v>3.9947068064637367E-3</v>
      </c>
      <c r="K323">
        <v>0</v>
      </c>
      <c r="L323" t="str">
        <v>cdm_imp_firewood</v>
      </c>
      <c r="M323">
        <v>1</v>
      </c>
      <c r="N323" t="str">
        <v>Asia</v>
      </c>
      <c r="O323" t="str">
        <v>Viet Nam</v>
      </c>
      <c r="P323" t="str">
        <v>Phu Tho
Province</v>
      </c>
      <c r="Q323">
        <v>3.4</v>
      </c>
      <c r="R323">
        <v>0.83530000000000004</v>
      </c>
      <c r="S323">
        <v>0</v>
      </c>
      <c r="T323">
        <v>0.17616000000000001</v>
      </c>
      <c r="U323">
        <v>1130</v>
      </c>
      <c r="V323">
        <v>0</v>
      </c>
      <c r="W323">
        <v>214.0000000135</v>
      </c>
      <c r="X323">
        <v>0</v>
      </c>
      <c r="Y323">
        <v>241820.00001525501</v>
      </c>
      <c r="Z323">
        <v>1</v>
      </c>
      <c r="AA323">
        <v>0</v>
      </c>
      <c r="AB323">
        <v>0</v>
      </c>
      <c r="AC323">
        <v>0</v>
      </c>
      <c r="AD323">
        <v>0</v>
      </c>
      <c r="AE323">
        <v>0</v>
      </c>
      <c r="AF323">
        <v>0</v>
      </c>
      <c r="AG323">
        <v>0</v>
      </c>
      <c r="AH323">
        <v>0</v>
      </c>
      <c r="AI323">
        <v>0</v>
      </c>
      <c r="AJ323">
        <v>0</v>
      </c>
      <c r="AK323">
        <v>0</v>
      </c>
      <c r="AL323">
        <v>0</v>
      </c>
      <c r="AM323">
        <v>0</v>
      </c>
      <c r="AN323">
        <v>6.5205479452054798</v>
      </c>
      <c r="AO323">
        <v>0</v>
      </c>
      <c r="AP323">
        <v>0</v>
      </c>
      <c r="AQ323">
        <v>0</v>
      </c>
      <c r="AR323">
        <v>0</v>
      </c>
      <c r="AS323">
        <v>0</v>
      </c>
      <c r="AT323">
        <v>0</v>
      </c>
      <c r="AU323">
        <v>0</v>
      </c>
      <c r="AV323">
        <v>0</v>
      </c>
      <c r="AW323">
        <v>0</v>
      </c>
      <c r="AX323">
        <v>0</v>
      </c>
      <c r="AY323">
        <v>0</v>
      </c>
      <c r="AZ323">
        <v>0</v>
      </c>
      <c r="BA323">
        <v>0</v>
      </c>
      <c r="BB323">
        <v>0</v>
      </c>
      <c r="BC323">
        <v>0</v>
      </c>
      <c r="BD323">
        <v>0.1</v>
      </c>
      <c r="BE323">
        <v>0</v>
      </c>
      <c r="BF323">
        <v>0</v>
      </c>
      <c r="BG323">
        <v>0</v>
      </c>
      <c r="BH323">
        <v>0</v>
      </c>
      <c r="BI323">
        <v>0</v>
      </c>
      <c r="BJ323">
        <v>0</v>
      </c>
      <c r="BK323">
        <v>0</v>
      </c>
      <c r="BL323">
        <v>0</v>
      </c>
      <c r="BM323">
        <v>0</v>
      </c>
      <c r="BN323">
        <v>0</v>
      </c>
      <c r="BO323">
        <v>0</v>
      </c>
      <c r="BP323">
        <v>0</v>
      </c>
      <c r="BQ323">
        <v>0</v>
      </c>
      <c r="BR323">
        <v>1.5599999999999999E-2</v>
      </c>
      <c r="BS323">
        <v>0</v>
      </c>
      <c r="BT323">
        <v>0</v>
      </c>
      <c r="BU323">
        <v>0</v>
      </c>
      <c r="BV323">
        <v>0</v>
      </c>
      <c r="BW323">
        <v>0</v>
      </c>
      <c r="BX323">
        <v>85.7</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0</v>
      </c>
      <c r="EY323">
        <v>0</v>
      </c>
      <c r="EZ323">
        <v>0</v>
      </c>
      <c r="FA323">
        <v>0</v>
      </c>
      <c r="FB323">
        <v>0</v>
      </c>
      <c r="FC323">
        <v>0</v>
      </c>
      <c r="FD323">
        <v>0</v>
      </c>
      <c r="FE323">
        <v>0</v>
      </c>
      <c r="FF323">
        <v>0</v>
      </c>
      <c r="FG323">
        <v>0</v>
      </c>
      <c r="FH323">
        <v>0</v>
      </c>
      <c r="FI323">
        <v>0</v>
      </c>
      <c r="FJ323">
        <v>0</v>
      </c>
      <c r="FK323">
        <v>0</v>
      </c>
      <c r="FL323">
        <v>0</v>
      </c>
      <c r="FM323">
        <v>0</v>
      </c>
      <c r="FN323">
        <v>0</v>
      </c>
      <c r="FO323">
        <v>0</v>
      </c>
      <c r="FP323">
        <v>0</v>
      </c>
      <c r="FQ323">
        <v>0</v>
      </c>
      <c r="FR323">
        <v>1</v>
      </c>
      <c r="FS323">
        <v>0</v>
      </c>
      <c r="FT323">
        <v>0</v>
      </c>
      <c r="FU323">
        <v>0</v>
      </c>
      <c r="FV323">
        <v>0</v>
      </c>
      <c r="FW323">
        <v>0</v>
      </c>
      <c r="FX323">
        <v>0</v>
      </c>
      <c r="FY323">
        <v>2.4194983099092688</v>
      </c>
      <c r="FZ323">
        <v>0</v>
      </c>
      <c r="GA323">
        <v>0</v>
      </c>
      <c r="GB323">
        <v>0</v>
      </c>
      <c r="GC323">
        <v>0</v>
      </c>
      <c r="GD323">
        <v>0</v>
      </c>
      <c r="GE323">
        <v>0</v>
      </c>
      <c r="GF323">
        <v>0</v>
      </c>
      <c r="GG323">
        <v>0</v>
      </c>
      <c r="GH323">
        <v>0</v>
      </c>
      <c r="GI323">
        <v>0</v>
      </c>
      <c r="GJ323">
        <v>0</v>
      </c>
      <c r="GK323">
        <v>0</v>
      </c>
      <c r="GL323">
        <v>0</v>
      </c>
      <c r="GM323">
        <v>0</v>
      </c>
      <c r="GN323">
        <v>0</v>
      </c>
      <c r="GO323">
        <v>0</v>
      </c>
      <c r="GP323">
        <v>0</v>
      </c>
      <c r="GQ323">
        <v>0</v>
      </c>
      <c r="GR323">
        <v>0</v>
      </c>
      <c r="GS323">
        <v>0</v>
      </c>
      <c r="GT323">
        <v>0</v>
      </c>
      <c r="GU323">
        <v>0.26950000000000002</v>
      </c>
      <c r="GV323">
        <v>0</v>
      </c>
      <c r="GW323">
        <v>0</v>
      </c>
      <c r="GX323">
        <v>0</v>
      </c>
      <c r="GY323">
        <v>0</v>
      </c>
      <c r="GZ323">
        <v>0</v>
      </c>
      <c r="HA323">
        <v>0</v>
      </c>
      <c r="HB323">
        <v>0</v>
      </c>
      <c r="HC323">
        <v>0</v>
      </c>
      <c r="HD323">
        <v>0</v>
      </c>
      <c r="HE323">
        <v>0</v>
      </c>
      <c r="HF323">
        <v>0</v>
      </c>
      <c r="HG323">
        <v>0</v>
      </c>
      <c r="HH323">
        <v>0</v>
      </c>
      <c r="HI323">
        <v>1.5599999999999999E-2</v>
      </c>
      <c r="HJ323">
        <v>0</v>
      </c>
      <c r="HK323">
        <v>0</v>
      </c>
      <c r="HL323">
        <v>0</v>
      </c>
      <c r="HM323">
        <v>0</v>
      </c>
      <c r="HN323">
        <v>0</v>
      </c>
      <c r="HO323">
        <v>85.7</v>
      </c>
      <c r="HP323">
        <v>0</v>
      </c>
      <c r="HQ323">
        <v>0</v>
      </c>
      <c r="HR323">
        <v>0</v>
      </c>
      <c r="HS323">
        <v>0</v>
      </c>
      <c r="HT323">
        <v>0</v>
      </c>
      <c r="HU323">
        <v>0</v>
      </c>
      <c r="HV323">
        <v>0</v>
      </c>
      <c r="HW323">
        <v>0</v>
      </c>
      <c r="HX323">
        <v>0</v>
      </c>
      <c r="HY323">
        <v>0</v>
      </c>
      <c r="HZ323">
        <v>0</v>
      </c>
      <c r="IA323">
        <v>0</v>
      </c>
      <c r="IB323">
        <v>0</v>
      </c>
      <c r="IC323">
        <v>0</v>
      </c>
      <c r="ID323">
        <v>0</v>
      </c>
      <c r="IE323">
        <v>0</v>
      </c>
      <c r="IF323">
        <v>0</v>
      </c>
      <c r="IG323">
        <v>0</v>
      </c>
      <c r="IH323">
        <v>0</v>
      </c>
      <c r="II323">
        <v>0</v>
      </c>
      <c r="IJ323">
        <v>0</v>
      </c>
      <c r="IK323">
        <v>0</v>
      </c>
      <c r="IL323">
        <v>0</v>
      </c>
      <c r="IM323">
        <v>0</v>
      </c>
      <c r="IN323">
        <v>0</v>
      </c>
      <c r="IO323">
        <v>0</v>
      </c>
      <c r="IP323">
        <v>0</v>
      </c>
      <c r="IQ323">
        <v>0</v>
      </c>
      <c r="IR323">
        <v>0</v>
      </c>
      <c r="IS323">
        <v>0</v>
      </c>
      <c r="IT323">
        <v>0</v>
      </c>
      <c r="IU323">
        <v>0</v>
      </c>
      <c r="IV323">
        <v>0</v>
      </c>
      <c r="IW323">
        <v>0</v>
      </c>
      <c r="IX323">
        <v>0</v>
      </c>
      <c r="IY323">
        <v>0</v>
      </c>
      <c r="IZ323">
        <v>0</v>
      </c>
      <c r="JA323">
        <v>0</v>
      </c>
      <c r="JB323">
        <v>0</v>
      </c>
      <c r="JC323">
        <v>0</v>
      </c>
      <c r="JD323">
        <v>0</v>
      </c>
      <c r="JE323">
        <v>0</v>
      </c>
      <c r="JF323">
        <v>0</v>
      </c>
      <c r="JG323">
        <v>0</v>
      </c>
      <c r="JH323">
        <v>0</v>
      </c>
      <c r="JI323">
        <v>0</v>
      </c>
      <c r="JJ323">
        <v>0</v>
      </c>
      <c r="JK323">
        <v>0</v>
      </c>
      <c r="JL323">
        <v>0</v>
      </c>
      <c r="JM323">
        <v>0</v>
      </c>
      <c r="JN323">
        <v>0</v>
      </c>
      <c r="JO323">
        <v>0</v>
      </c>
      <c r="JP323">
        <v>0</v>
      </c>
      <c r="JQ323">
        <v>0</v>
      </c>
      <c r="JR323">
        <v>0</v>
      </c>
      <c r="JS323">
        <v>0</v>
      </c>
      <c r="JT323">
        <v>0</v>
      </c>
      <c r="JU323">
        <v>0</v>
      </c>
      <c r="JV323">
        <v>0</v>
      </c>
      <c r="JW323">
        <v>0</v>
      </c>
      <c r="JX323">
        <v>0</v>
      </c>
      <c r="JY323">
        <v>0</v>
      </c>
      <c r="JZ323">
        <v>0</v>
      </c>
      <c r="KA323">
        <v>0</v>
      </c>
      <c r="KB323">
        <v>0</v>
      </c>
      <c r="KC323">
        <v>0</v>
      </c>
      <c r="KD323">
        <v>0</v>
      </c>
      <c r="KE323">
        <v>0</v>
      </c>
      <c r="KF323">
        <v>0</v>
      </c>
      <c r="KG323">
        <v>0</v>
      </c>
      <c r="KH323">
        <v>0</v>
      </c>
      <c r="KI323">
        <v>0</v>
      </c>
      <c r="KJ323">
        <v>0</v>
      </c>
      <c r="KK323">
        <v>0</v>
      </c>
      <c r="KL323">
        <v>0</v>
      </c>
      <c r="KM323">
        <v>0</v>
      </c>
      <c r="KN323">
        <v>0</v>
      </c>
      <c r="KO323">
        <v>0</v>
      </c>
      <c r="KP323">
        <v>0</v>
      </c>
      <c r="KQ323">
        <v>0</v>
      </c>
      <c r="KR323">
        <v>0</v>
      </c>
      <c r="KS323">
        <v>0</v>
      </c>
      <c r="KT323">
        <v>0</v>
      </c>
      <c r="KU323">
        <v>0</v>
      </c>
      <c r="KV323">
        <v>0</v>
      </c>
      <c r="KW323">
        <v>0</v>
      </c>
      <c r="KX323">
        <v>0</v>
      </c>
      <c r="KY323">
        <v>0</v>
      </c>
      <c r="KZ323">
        <v>0</v>
      </c>
      <c r="LA323">
        <v>0</v>
      </c>
      <c r="LB323">
        <v>0</v>
      </c>
      <c r="LC323">
        <v>0</v>
      </c>
      <c r="LD323">
        <v>0</v>
      </c>
      <c r="LE323">
        <v>0</v>
      </c>
      <c r="LF323">
        <v>0</v>
      </c>
      <c r="LG323">
        <v>0</v>
      </c>
      <c r="LH323">
        <v>0</v>
      </c>
      <c r="LI323">
        <v>1</v>
      </c>
      <c r="LJ323">
        <v>1</v>
      </c>
      <c r="LK323">
        <v>0</v>
      </c>
      <c r="LL323">
        <v>0</v>
      </c>
      <c r="LM323">
        <v>1</v>
      </c>
      <c r="LN323">
        <v>0.95</v>
      </c>
      <c r="LO323">
        <v>0</v>
      </c>
      <c r="LP323">
        <v>1</v>
      </c>
      <c r="LQ323">
        <v>0.78</v>
      </c>
      <c r="LR323">
        <v>0</v>
      </c>
      <c r="LS323">
        <v>8.1300000000000039E-2</v>
      </c>
      <c r="LT323">
        <v>0</v>
      </c>
    </row>
    <row r="324" spans="1:332" ht="15" customHeight="1">
      <c r="A324" t="str">
        <v>CDM AMS II G</v>
      </c>
      <c r="B324" t="str">
        <v>AMS-II.G. Version 6</v>
      </c>
      <c r="C324">
        <v>10477</v>
      </c>
      <c r="D324" t="str">
        <v>PoA 10477-CPA4</v>
      </c>
      <c r="E324" t="str">
        <v>MR3: 2020-06-01~2020-12-31</v>
      </c>
      <c r="F324" t="str">
        <v>domestic TK90 Batch 3</v>
      </c>
      <c r="G324">
        <v>5165</v>
      </c>
      <c r="H324" t="str">
        <v>firewood</v>
      </c>
      <c r="I324">
        <v>5165</v>
      </c>
      <c r="J324">
        <v>3.9959460293326199E-3</v>
      </c>
      <c r="K324">
        <v>0</v>
      </c>
      <c r="L324" t="str">
        <v>cdm_imp_firewood</v>
      </c>
      <c r="M324">
        <v>1</v>
      </c>
      <c r="N324" t="str">
        <v>Asia</v>
      </c>
      <c r="O324" t="str">
        <v>Viet Nam</v>
      </c>
      <c r="P324" t="str">
        <v>Phu Tho
Province</v>
      </c>
      <c r="Q324">
        <v>3.4</v>
      </c>
      <c r="R324">
        <v>0.83530000000000004</v>
      </c>
      <c r="S324">
        <v>0</v>
      </c>
      <c r="T324">
        <v>0.17616000000000001</v>
      </c>
      <c r="U324">
        <v>6040</v>
      </c>
      <c r="V324">
        <v>0</v>
      </c>
      <c r="W324">
        <v>214.0000000135</v>
      </c>
      <c r="X324">
        <v>0</v>
      </c>
      <c r="Y324">
        <v>1292560.0000815401</v>
      </c>
      <c r="Z324">
        <v>1</v>
      </c>
      <c r="AA324">
        <v>0</v>
      </c>
      <c r="AB324">
        <v>0</v>
      </c>
      <c r="AC324">
        <v>0</v>
      </c>
      <c r="AD324">
        <v>0</v>
      </c>
      <c r="AE324">
        <v>0</v>
      </c>
      <c r="AF324">
        <v>0</v>
      </c>
      <c r="AG324">
        <v>0</v>
      </c>
      <c r="AH324">
        <v>0</v>
      </c>
      <c r="AI324">
        <v>0</v>
      </c>
      <c r="AJ324">
        <v>0</v>
      </c>
      <c r="AK324">
        <v>0</v>
      </c>
      <c r="AL324">
        <v>0</v>
      </c>
      <c r="AM324">
        <v>0</v>
      </c>
      <c r="AN324">
        <v>6.5205479452054798</v>
      </c>
      <c r="AO324">
        <v>0</v>
      </c>
      <c r="AP324">
        <v>0</v>
      </c>
      <c r="AQ324">
        <v>0</v>
      </c>
      <c r="AR324">
        <v>0</v>
      </c>
      <c r="AS324">
        <v>0</v>
      </c>
      <c r="AT324">
        <v>0</v>
      </c>
      <c r="AU324">
        <v>0</v>
      </c>
      <c r="AV324">
        <v>0</v>
      </c>
      <c r="AW324">
        <v>0</v>
      </c>
      <c r="AX324">
        <v>0</v>
      </c>
      <c r="AY324">
        <v>0</v>
      </c>
      <c r="AZ324">
        <v>0</v>
      </c>
      <c r="BA324">
        <v>0</v>
      </c>
      <c r="BB324">
        <v>0</v>
      </c>
      <c r="BC324">
        <v>0</v>
      </c>
      <c r="BD324">
        <v>0.1</v>
      </c>
      <c r="BE324">
        <v>0</v>
      </c>
      <c r="BF324">
        <v>0</v>
      </c>
      <c r="BG324">
        <v>0</v>
      </c>
      <c r="BH324">
        <v>0</v>
      </c>
      <c r="BI324">
        <v>0</v>
      </c>
      <c r="BJ324">
        <v>0</v>
      </c>
      <c r="BK324">
        <v>0</v>
      </c>
      <c r="BL324">
        <v>0</v>
      </c>
      <c r="BM324">
        <v>0</v>
      </c>
      <c r="BN324">
        <v>0</v>
      </c>
      <c r="BO324">
        <v>0</v>
      </c>
      <c r="BP324">
        <v>0</v>
      </c>
      <c r="BQ324">
        <v>0</v>
      </c>
      <c r="BR324">
        <v>1.5599999999999999E-2</v>
      </c>
      <c r="BS324">
        <v>0</v>
      </c>
      <c r="BT324">
        <v>0</v>
      </c>
      <c r="BU324">
        <v>0</v>
      </c>
      <c r="BV324">
        <v>0</v>
      </c>
      <c r="BW324">
        <v>0</v>
      </c>
      <c r="BX324">
        <v>85.7</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0</v>
      </c>
      <c r="FI324">
        <v>0</v>
      </c>
      <c r="FJ324">
        <v>0</v>
      </c>
      <c r="FK324">
        <v>0</v>
      </c>
      <c r="FL324">
        <v>0</v>
      </c>
      <c r="FM324">
        <v>0</v>
      </c>
      <c r="FN324">
        <v>0</v>
      </c>
      <c r="FO324">
        <v>0</v>
      </c>
      <c r="FP324">
        <v>0</v>
      </c>
      <c r="FQ324">
        <v>0</v>
      </c>
      <c r="FR324">
        <v>1</v>
      </c>
      <c r="FS324">
        <v>0</v>
      </c>
      <c r="FT324">
        <v>0</v>
      </c>
      <c r="FU324">
        <v>0</v>
      </c>
      <c r="FV324">
        <v>0</v>
      </c>
      <c r="FW324">
        <v>0</v>
      </c>
      <c r="FX324">
        <v>0</v>
      </c>
      <c r="FY324">
        <v>2.4194983099092688</v>
      </c>
      <c r="FZ324">
        <v>0</v>
      </c>
      <c r="GA324">
        <v>0</v>
      </c>
      <c r="GB324">
        <v>0</v>
      </c>
      <c r="GC324">
        <v>0</v>
      </c>
      <c r="GD324">
        <v>0</v>
      </c>
      <c r="GE324">
        <v>0</v>
      </c>
      <c r="GF324">
        <v>0</v>
      </c>
      <c r="GG324">
        <v>0</v>
      </c>
      <c r="GH324">
        <v>0</v>
      </c>
      <c r="GI324">
        <v>0</v>
      </c>
      <c r="GJ324">
        <v>0</v>
      </c>
      <c r="GK324">
        <v>0</v>
      </c>
      <c r="GL324">
        <v>0</v>
      </c>
      <c r="GM324">
        <v>0</v>
      </c>
      <c r="GN324">
        <v>0</v>
      </c>
      <c r="GO324">
        <v>0</v>
      </c>
      <c r="GP324">
        <v>0</v>
      </c>
      <c r="GQ324">
        <v>0</v>
      </c>
      <c r="GR324">
        <v>0</v>
      </c>
      <c r="GS324">
        <v>0</v>
      </c>
      <c r="GT324">
        <v>0</v>
      </c>
      <c r="GU324">
        <v>0.26950000000000002</v>
      </c>
      <c r="GV324">
        <v>0</v>
      </c>
      <c r="GW324">
        <v>0</v>
      </c>
      <c r="GX324">
        <v>0</v>
      </c>
      <c r="GY324">
        <v>0</v>
      </c>
      <c r="GZ324">
        <v>0</v>
      </c>
      <c r="HA324">
        <v>0</v>
      </c>
      <c r="HB324">
        <v>0</v>
      </c>
      <c r="HC324">
        <v>0</v>
      </c>
      <c r="HD324">
        <v>0</v>
      </c>
      <c r="HE324">
        <v>0</v>
      </c>
      <c r="HF324">
        <v>0</v>
      </c>
      <c r="HG324">
        <v>0</v>
      </c>
      <c r="HH324">
        <v>0</v>
      </c>
      <c r="HI324">
        <v>1.5599999999999999E-2</v>
      </c>
      <c r="HJ324">
        <v>0</v>
      </c>
      <c r="HK324">
        <v>0</v>
      </c>
      <c r="HL324">
        <v>0</v>
      </c>
      <c r="HM324">
        <v>0</v>
      </c>
      <c r="HN324">
        <v>0</v>
      </c>
      <c r="HO324">
        <v>85.7</v>
      </c>
      <c r="HP324">
        <v>0</v>
      </c>
      <c r="HQ324">
        <v>0</v>
      </c>
      <c r="HR324">
        <v>0</v>
      </c>
      <c r="HS324">
        <v>0</v>
      </c>
      <c r="HT324">
        <v>0</v>
      </c>
      <c r="HU324">
        <v>0</v>
      </c>
      <c r="HV324">
        <v>0</v>
      </c>
      <c r="HW324">
        <v>0</v>
      </c>
      <c r="HX324">
        <v>0</v>
      </c>
      <c r="HY324">
        <v>0</v>
      </c>
      <c r="HZ324">
        <v>0</v>
      </c>
      <c r="IA324">
        <v>0</v>
      </c>
      <c r="IB324">
        <v>0</v>
      </c>
      <c r="IC324">
        <v>0</v>
      </c>
      <c r="ID324">
        <v>0</v>
      </c>
      <c r="IE324">
        <v>0</v>
      </c>
      <c r="IF324">
        <v>0</v>
      </c>
      <c r="IG324">
        <v>0</v>
      </c>
      <c r="IH324">
        <v>0</v>
      </c>
      <c r="II324">
        <v>0</v>
      </c>
      <c r="IJ324">
        <v>0</v>
      </c>
      <c r="IK324">
        <v>0</v>
      </c>
      <c r="IL324">
        <v>0</v>
      </c>
      <c r="IM324">
        <v>0</v>
      </c>
      <c r="IN324">
        <v>0</v>
      </c>
      <c r="IO324">
        <v>0</v>
      </c>
      <c r="IP324">
        <v>0</v>
      </c>
      <c r="IQ324">
        <v>0</v>
      </c>
      <c r="IR324">
        <v>0</v>
      </c>
      <c r="IS324">
        <v>0</v>
      </c>
      <c r="IT324">
        <v>0</v>
      </c>
      <c r="IU324">
        <v>0</v>
      </c>
      <c r="IV324">
        <v>0</v>
      </c>
      <c r="IW324">
        <v>0</v>
      </c>
      <c r="IX324">
        <v>0</v>
      </c>
      <c r="IY324">
        <v>0</v>
      </c>
      <c r="IZ324">
        <v>0</v>
      </c>
      <c r="JA324">
        <v>0</v>
      </c>
      <c r="JB324">
        <v>0</v>
      </c>
      <c r="JC324">
        <v>0</v>
      </c>
      <c r="JD324">
        <v>0</v>
      </c>
      <c r="JE324">
        <v>0</v>
      </c>
      <c r="JF324">
        <v>0</v>
      </c>
      <c r="JG324">
        <v>0</v>
      </c>
      <c r="JH324">
        <v>0</v>
      </c>
      <c r="JI324">
        <v>0</v>
      </c>
      <c r="JJ324">
        <v>0</v>
      </c>
      <c r="JK324">
        <v>0</v>
      </c>
      <c r="JL324">
        <v>0</v>
      </c>
      <c r="JM324">
        <v>0</v>
      </c>
      <c r="JN324">
        <v>0</v>
      </c>
      <c r="JO324">
        <v>0</v>
      </c>
      <c r="JP324">
        <v>0</v>
      </c>
      <c r="JQ324">
        <v>0</v>
      </c>
      <c r="JR324">
        <v>0</v>
      </c>
      <c r="JS324">
        <v>0</v>
      </c>
      <c r="JT324">
        <v>0</v>
      </c>
      <c r="JU324">
        <v>0</v>
      </c>
      <c r="JV324">
        <v>0</v>
      </c>
      <c r="JW324">
        <v>0</v>
      </c>
      <c r="JX324">
        <v>0</v>
      </c>
      <c r="JY324">
        <v>0</v>
      </c>
      <c r="JZ324">
        <v>0</v>
      </c>
      <c r="KA324">
        <v>0</v>
      </c>
      <c r="KB324">
        <v>0</v>
      </c>
      <c r="KC324">
        <v>0</v>
      </c>
      <c r="KD324">
        <v>0</v>
      </c>
      <c r="KE324">
        <v>0</v>
      </c>
      <c r="KF324">
        <v>0</v>
      </c>
      <c r="KG324">
        <v>0</v>
      </c>
      <c r="KH324">
        <v>0</v>
      </c>
      <c r="KI324">
        <v>0</v>
      </c>
      <c r="KJ324">
        <v>0</v>
      </c>
      <c r="KK324">
        <v>0</v>
      </c>
      <c r="KL324">
        <v>0</v>
      </c>
      <c r="KM324">
        <v>0</v>
      </c>
      <c r="KN324">
        <v>0</v>
      </c>
      <c r="KO324">
        <v>0</v>
      </c>
      <c r="KP324">
        <v>0</v>
      </c>
      <c r="KQ324">
        <v>0</v>
      </c>
      <c r="KR324">
        <v>0</v>
      </c>
      <c r="KS324">
        <v>0</v>
      </c>
      <c r="KT324">
        <v>0</v>
      </c>
      <c r="KU324">
        <v>0</v>
      </c>
      <c r="KV324">
        <v>0</v>
      </c>
      <c r="KW324">
        <v>0</v>
      </c>
      <c r="KX324">
        <v>0</v>
      </c>
      <c r="KY324">
        <v>0</v>
      </c>
      <c r="KZ324">
        <v>0</v>
      </c>
      <c r="LA324">
        <v>0</v>
      </c>
      <c r="LB324">
        <v>0</v>
      </c>
      <c r="LC324">
        <v>0</v>
      </c>
      <c r="LD324">
        <v>0</v>
      </c>
      <c r="LE324">
        <v>0</v>
      </c>
      <c r="LF324">
        <v>0</v>
      </c>
      <c r="LG324">
        <v>0</v>
      </c>
      <c r="LH324">
        <v>0</v>
      </c>
      <c r="LI324">
        <v>1</v>
      </c>
      <c r="LJ324">
        <v>1</v>
      </c>
      <c r="LK324">
        <v>0</v>
      </c>
      <c r="LL324">
        <v>0</v>
      </c>
      <c r="LM324">
        <v>1</v>
      </c>
      <c r="LN324">
        <v>0.95</v>
      </c>
      <c r="LO324">
        <v>0</v>
      </c>
      <c r="LP324">
        <v>1</v>
      </c>
      <c r="LQ324">
        <v>0.78</v>
      </c>
      <c r="LR324">
        <v>0</v>
      </c>
      <c r="LS324">
        <v>8.1300000000000039E-2</v>
      </c>
      <c r="LT324">
        <v>0</v>
      </c>
    </row>
    <row r="325" spans="1:332" ht="15" customHeight="1">
      <c r="A325" t="str">
        <v>CDM AMS II G</v>
      </c>
      <c r="B325" t="str">
        <v>AMS-II.G. Version 6</v>
      </c>
      <c r="C325">
        <v>10477</v>
      </c>
      <c r="D325" t="str">
        <v>PoA 10477-CPA4</v>
      </c>
      <c r="E325" t="str">
        <v>MR3: 2020-06-01~2020-12-31</v>
      </c>
      <c r="F325" t="str">
        <v>domestic TK90 Batch 4</v>
      </c>
      <c r="G325">
        <v>6046</v>
      </c>
      <c r="H325" t="str">
        <v>firewood</v>
      </c>
      <c r="I325">
        <v>6046</v>
      </c>
      <c r="J325">
        <v>3.9960871919117198E-3</v>
      </c>
      <c r="K325">
        <v>0</v>
      </c>
      <c r="L325" t="str">
        <v>cdm_imp_firewood</v>
      </c>
      <c r="M325">
        <v>1</v>
      </c>
      <c r="N325" t="str">
        <v>Asia</v>
      </c>
      <c r="O325" t="str">
        <v>Viet Nam</v>
      </c>
      <c r="P325" t="str">
        <v>Phu Tho
Province</v>
      </c>
      <c r="Q325">
        <v>3.4</v>
      </c>
      <c r="R325">
        <v>0.83530000000000004</v>
      </c>
      <c r="S325">
        <v>0</v>
      </c>
      <c r="T325">
        <v>0.17616000000000001</v>
      </c>
      <c r="U325">
        <v>7070</v>
      </c>
      <c r="V325">
        <v>0</v>
      </c>
      <c r="W325">
        <v>214.0000000135</v>
      </c>
      <c r="X325">
        <v>0</v>
      </c>
      <c r="Y325">
        <v>1512980.000095445</v>
      </c>
      <c r="Z325">
        <v>1</v>
      </c>
      <c r="AA325">
        <v>0</v>
      </c>
      <c r="AB325">
        <v>0</v>
      </c>
      <c r="AC325">
        <v>0</v>
      </c>
      <c r="AD325">
        <v>0</v>
      </c>
      <c r="AE325">
        <v>0</v>
      </c>
      <c r="AF325">
        <v>0</v>
      </c>
      <c r="AG325">
        <v>0</v>
      </c>
      <c r="AH325">
        <v>0</v>
      </c>
      <c r="AI325">
        <v>0</v>
      </c>
      <c r="AJ325">
        <v>0</v>
      </c>
      <c r="AK325">
        <v>0</v>
      </c>
      <c r="AL325">
        <v>0</v>
      </c>
      <c r="AM325">
        <v>0</v>
      </c>
      <c r="AN325">
        <v>6.5205479452054798</v>
      </c>
      <c r="AO325">
        <v>0</v>
      </c>
      <c r="AP325">
        <v>0</v>
      </c>
      <c r="AQ325">
        <v>0</v>
      </c>
      <c r="AR325">
        <v>0</v>
      </c>
      <c r="AS325">
        <v>0</v>
      </c>
      <c r="AT325">
        <v>0</v>
      </c>
      <c r="AU325">
        <v>0</v>
      </c>
      <c r="AV325">
        <v>0</v>
      </c>
      <c r="AW325">
        <v>0</v>
      </c>
      <c r="AX325">
        <v>0</v>
      </c>
      <c r="AY325">
        <v>0</v>
      </c>
      <c r="AZ325">
        <v>0</v>
      </c>
      <c r="BA325">
        <v>0</v>
      </c>
      <c r="BB325">
        <v>0</v>
      </c>
      <c r="BC325">
        <v>0</v>
      </c>
      <c r="BD325">
        <v>0.1</v>
      </c>
      <c r="BE325">
        <v>0</v>
      </c>
      <c r="BF325">
        <v>0</v>
      </c>
      <c r="BG325">
        <v>0</v>
      </c>
      <c r="BH325">
        <v>0</v>
      </c>
      <c r="BI325">
        <v>0</v>
      </c>
      <c r="BJ325">
        <v>0</v>
      </c>
      <c r="BK325">
        <v>0</v>
      </c>
      <c r="BL325">
        <v>0</v>
      </c>
      <c r="BM325">
        <v>0</v>
      </c>
      <c r="BN325">
        <v>0</v>
      </c>
      <c r="BO325">
        <v>0</v>
      </c>
      <c r="BP325">
        <v>0</v>
      </c>
      <c r="BQ325">
        <v>0</v>
      </c>
      <c r="BR325">
        <v>1.5599999999999999E-2</v>
      </c>
      <c r="BS325">
        <v>0</v>
      </c>
      <c r="BT325">
        <v>0</v>
      </c>
      <c r="BU325">
        <v>0</v>
      </c>
      <c r="BV325">
        <v>0</v>
      </c>
      <c r="BW325">
        <v>0</v>
      </c>
      <c r="BX325">
        <v>85.7</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v>0</v>
      </c>
      <c r="FL325">
        <v>0</v>
      </c>
      <c r="FM325">
        <v>0</v>
      </c>
      <c r="FN325">
        <v>0</v>
      </c>
      <c r="FO325">
        <v>0</v>
      </c>
      <c r="FP325">
        <v>0</v>
      </c>
      <c r="FQ325">
        <v>0</v>
      </c>
      <c r="FR325">
        <v>1</v>
      </c>
      <c r="FS325">
        <v>0</v>
      </c>
      <c r="FT325">
        <v>0</v>
      </c>
      <c r="FU325">
        <v>0</v>
      </c>
      <c r="FV325">
        <v>0</v>
      </c>
      <c r="FW325">
        <v>0</v>
      </c>
      <c r="FX325">
        <v>0</v>
      </c>
      <c r="FY325">
        <v>2.4194983099092688</v>
      </c>
      <c r="FZ325">
        <v>0</v>
      </c>
      <c r="GA325">
        <v>0</v>
      </c>
      <c r="GB325">
        <v>0</v>
      </c>
      <c r="GC325">
        <v>0</v>
      </c>
      <c r="GD325">
        <v>0</v>
      </c>
      <c r="GE325">
        <v>0</v>
      </c>
      <c r="GF325">
        <v>0</v>
      </c>
      <c r="GG325">
        <v>0</v>
      </c>
      <c r="GH325">
        <v>0</v>
      </c>
      <c r="GI325">
        <v>0</v>
      </c>
      <c r="GJ325">
        <v>0</v>
      </c>
      <c r="GK325">
        <v>0</v>
      </c>
      <c r="GL325">
        <v>0</v>
      </c>
      <c r="GM325">
        <v>0</v>
      </c>
      <c r="GN325">
        <v>0</v>
      </c>
      <c r="GO325">
        <v>0</v>
      </c>
      <c r="GP325">
        <v>0</v>
      </c>
      <c r="GQ325">
        <v>0</v>
      </c>
      <c r="GR325">
        <v>0</v>
      </c>
      <c r="GS325">
        <v>0</v>
      </c>
      <c r="GT325">
        <v>0</v>
      </c>
      <c r="GU325">
        <v>0.26950000000000002</v>
      </c>
      <c r="GV325">
        <v>0</v>
      </c>
      <c r="GW325">
        <v>0</v>
      </c>
      <c r="GX325">
        <v>0</v>
      </c>
      <c r="GY325">
        <v>0</v>
      </c>
      <c r="GZ325">
        <v>0</v>
      </c>
      <c r="HA325">
        <v>0</v>
      </c>
      <c r="HB325">
        <v>0</v>
      </c>
      <c r="HC325">
        <v>0</v>
      </c>
      <c r="HD325">
        <v>0</v>
      </c>
      <c r="HE325">
        <v>0</v>
      </c>
      <c r="HF325">
        <v>0</v>
      </c>
      <c r="HG325">
        <v>0</v>
      </c>
      <c r="HH325">
        <v>0</v>
      </c>
      <c r="HI325">
        <v>1.5599999999999999E-2</v>
      </c>
      <c r="HJ325">
        <v>0</v>
      </c>
      <c r="HK325">
        <v>0</v>
      </c>
      <c r="HL325">
        <v>0</v>
      </c>
      <c r="HM325">
        <v>0</v>
      </c>
      <c r="HN325">
        <v>0</v>
      </c>
      <c r="HO325">
        <v>85.7</v>
      </c>
      <c r="HP325">
        <v>0</v>
      </c>
      <c r="HQ325">
        <v>0</v>
      </c>
      <c r="HR325">
        <v>0</v>
      </c>
      <c r="HS325">
        <v>0</v>
      </c>
      <c r="HT325">
        <v>0</v>
      </c>
      <c r="HU325">
        <v>0</v>
      </c>
      <c r="HV325">
        <v>0</v>
      </c>
      <c r="HW325">
        <v>0</v>
      </c>
      <c r="HX325">
        <v>0</v>
      </c>
      <c r="HY325">
        <v>0</v>
      </c>
      <c r="HZ325">
        <v>0</v>
      </c>
      <c r="IA325">
        <v>0</v>
      </c>
      <c r="IB325">
        <v>0</v>
      </c>
      <c r="IC325">
        <v>0</v>
      </c>
      <c r="ID325">
        <v>0</v>
      </c>
      <c r="IE325">
        <v>0</v>
      </c>
      <c r="IF325">
        <v>0</v>
      </c>
      <c r="IG325">
        <v>0</v>
      </c>
      <c r="IH325">
        <v>0</v>
      </c>
      <c r="II325">
        <v>0</v>
      </c>
      <c r="IJ325">
        <v>0</v>
      </c>
      <c r="IK325">
        <v>0</v>
      </c>
      <c r="IL325">
        <v>0</v>
      </c>
      <c r="IM325">
        <v>0</v>
      </c>
      <c r="IN325">
        <v>0</v>
      </c>
      <c r="IO325">
        <v>0</v>
      </c>
      <c r="IP325">
        <v>0</v>
      </c>
      <c r="IQ325">
        <v>0</v>
      </c>
      <c r="IR325">
        <v>0</v>
      </c>
      <c r="IS325">
        <v>0</v>
      </c>
      <c r="IT325">
        <v>0</v>
      </c>
      <c r="IU325">
        <v>0</v>
      </c>
      <c r="IV325">
        <v>0</v>
      </c>
      <c r="IW325">
        <v>0</v>
      </c>
      <c r="IX325">
        <v>0</v>
      </c>
      <c r="IY325">
        <v>0</v>
      </c>
      <c r="IZ325">
        <v>0</v>
      </c>
      <c r="JA325">
        <v>0</v>
      </c>
      <c r="JB325">
        <v>0</v>
      </c>
      <c r="JC325">
        <v>0</v>
      </c>
      <c r="JD325">
        <v>0</v>
      </c>
      <c r="JE325">
        <v>0</v>
      </c>
      <c r="JF325">
        <v>0</v>
      </c>
      <c r="JG325">
        <v>0</v>
      </c>
      <c r="JH325">
        <v>0</v>
      </c>
      <c r="JI325">
        <v>0</v>
      </c>
      <c r="JJ325">
        <v>0</v>
      </c>
      <c r="JK325">
        <v>0</v>
      </c>
      <c r="JL325">
        <v>0</v>
      </c>
      <c r="JM325">
        <v>0</v>
      </c>
      <c r="JN325">
        <v>0</v>
      </c>
      <c r="JO325">
        <v>0</v>
      </c>
      <c r="JP325">
        <v>0</v>
      </c>
      <c r="JQ325">
        <v>0</v>
      </c>
      <c r="JR325">
        <v>0</v>
      </c>
      <c r="JS325">
        <v>0</v>
      </c>
      <c r="JT325">
        <v>0</v>
      </c>
      <c r="JU325">
        <v>0</v>
      </c>
      <c r="JV325">
        <v>0</v>
      </c>
      <c r="JW325">
        <v>0</v>
      </c>
      <c r="JX325">
        <v>0</v>
      </c>
      <c r="JY325">
        <v>0</v>
      </c>
      <c r="JZ325">
        <v>0</v>
      </c>
      <c r="KA325">
        <v>0</v>
      </c>
      <c r="KB325">
        <v>0</v>
      </c>
      <c r="KC325">
        <v>0</v>
      </c>
      <c r="KD325">
        <v>0</v>
      </c>
      <c r="KE325">
        <v>0</v>
      </c>
      <c r="KF325">
        <v>0</v>
      </c>
      <c r="KG325">
        <v>0</v>
      </c>
      <c r="KH325">
        <v>0</v>
      </c>
      <c r="KI325">
        <v>0</v>
      </c>
      <c r="KJ325">
        <v>0</v>
      </c>
      <c r="KK325">
        <v>0</v>
      </c>
      <c r="KL325">
        <v>0</v>
      </c>
      <c r="KM325">
        <v>0</v>
      </c>
      <c r="KN325">
        <v>0</v>
      </c>
      <c r="KO325">
        <v>0</v>
      </c>
      <c r="KP325">
        <v>0</v>
      </c>
      <c r="KQ325">
        <v>0</v>
      </c>
      <c r="KR325">
        <v>0</v>
      </c>
      <c r="KS325">
        <v>0</v>
      </c>
      <c r="KT325">
        <v>0</v>
      </c>
      <c r="KU325">
        <v>0</v>
      </c>
      <c r="KV325">
        <v>0</v>
      </c>
      <c r="KW325">
        <v>0</v>
      </c>
      <c r="KX325">
        <v>0</v>
      </c>
      <c r="KY325">
        <v>0</v>
      </c>
      <c r="KZ325">
        <v>0</v>
      </c>
      <c r="LA325">
        <v>0</v>
      </c>
      <c r="LB325">
        <v>0</v>
      </c>
      <c r="LC325">
        <v>0</v>
      </c>
      <c r="LD325">
        <v>0</v>
      </c>
      <c r="LE325">
        <v>0</v>
      </c>
      <c r="LF325">
        <v>0</v>
      </c>
      <c r="LG325">
        <v>0</v>
      </c>
      <c r="LH325">
        <v>0</v>
      </c>
      <c r="LI325">
        <v>1</v>
      </c>
      <c r="LJ325">
        <v>1</v>
      </c>
      <c r="LK325">
        <v>0</v>
      </c>
      <c r="LL325">
        <v>0</v>
      </c>
      <c r="LM325">
        <v>1</v>
      </c>
      <c r="LN325">
        <v>0.95</v>
      </c>
      <c r="LO325">
        <v>0</v>
      </c>
      <c r="LP325">
        <v>1</v>
      </c>
      <c r="LQ325">
        <v>0.78</v>
      </c>
      <c r="LR325">
        <v>0</v>
      </c>
      <c r="LS325">
        <v>8.1300000000000039E-2</v>
      </c>
      <c r="LT325">
        <v>0</v>
      </c>
    </row>
    <row r="326" spans="1:332" ht="15" customHeight="1">
      <c r="A326" t="str">
        <v>CDM AMS II G</v>
      </c>
      <c r="B326" t="str">
        <v>AMS-II.G. Version 6</v>
      </c>
      <c r="C326">
        <v>10477</v>
      </c>
      <c r="D326" t="str">
        <v>PoA 10477-CPA5</v>
      </c>
      <c r="E326" t="str">
        <v>MR3: 2020-06-01~2020-12-31</v>
      </c>
      <c r="F326" t="str">
        <v>domestic 4G Batch 1</v>
      </c>
      <c r="G326">
        <v>8463</v>
      </c>
      <c r="H326" t="str">
        <v>firewood</v>
      </c>
      <c r="I326">
        <v>8463</v>
      </c>
      <c r="J326">
        <v>3.9448108697723539E-3</v>
      </c>
      <c r="K326">
        <v>0</v>
      </c>
      <c r="L326" t="str">
        <v>cdm_imp_firewood</v>
      </c>
      <c r="M326">
        <v>1</v>
      </c>
      <c r="N326" t="str">
        <v>Asia</v>
      </c>
      <c r="O326" t="str">
        <v>Viet Nam</v>
      </c>
      <c r="P326" t="str">
        <v>Phu Tho
Province</v>
      </c>
      <c r="Q326">
        <v>3.4</v>
      </c>
      <c r="R326">
        <v>0.83530000000000004</v>
      </c>
      <c r="S326">
        <v>0</v>
      </c>
      <c r="T326">
        <v>0.17616000000000001</v>
      </c>
      <c r="U326">
        <v>10025</v>
      </c>
      <c r="V326">
        <v>0</v>
      </c>
      <c r="W326">
        <v>214.0000000135</v>
      </c>
      <c r="X326">
        <v>0</v>
      </c>
      <c r="Y326">
        <v>2145350.0001353375</v>
      </c>
      <c r="Z326">
        <v>1</v>
      </c>
      <c r="AA326">
        <v>0</v>
      </c>
      <c r="AB326">
        <v>0</v>
      </c>
      <c r="AC326">
        <v>0</v>
      </c>
      <c r="AD326">
        <v>0</v>
      </c>
      <c r="AE326">
        <v>0</v>
      </c>
      <c r="AF326">
        <v>0</v>
      </c>
      <c r="AG326">
        <v>0</v>
      </c>
      <c r="AH326">
        <v>0</v>
      </c>
      <c r="AI326">
        <v>0</v>
      </c>
      <c r="AJ326">
        <v>0</v>
      </c>
      <c r="AK326">
        <v>0</v>
      </c>
      <c r="AL326">
        <v>0</v>
      </c>
      <c r="AM326">
        <v>0</v>
      </c>
      <c r="AN326">
        <v>6.3643835616438356</v>
      </c>
      <c r="AO326">
        <v>0</v>
      </c>
      <c r="AP326">
        <v>0</v>
      </c>
      <c r="AQ326">
        <v>0</v>
      </c>
      <c r="AR326">
        <v>0</v>
      </c>
      <c r="AS326">
        <v>0</v>
      </c>
      <c r="AT326">
        <v>0</v>
      </c>
      <c r="AU326">
        <v>0</v>
      </c>
      <c r="AV326">
        <v>0</v>
      </c>
      <c r="AW326">
        <v>0</v>
      </c>
      <c r="AX326">
        <v>0</v>
      </c>
      <c r="AY326">
        <v>0</v>
      </c>
      <c r="AZ326">
        <v>0</v>
      </c>
      <c r="BA326">
        <v>0</v>
      </c>
      <c r="BB326">
        <v>0</v>
      </c>
      <c r="BC326">
        <v>0</v>
      </c>
      <c r="BD326">
        <v>0.1</v>
      </c>
      <c r="BE326">
        <v>0</v>
      </c>
      <c r="BF326">
        <v>0</v>
      </c>
      <c r="BG326">
        <v>0</v>
      </c>
      <c r="BH326">
        <v>0</v>
      </c>
      <c r="BI326">
        <v>0</v>
      </c>
      <c r="BJ326">
        <v>0</v>
      </c>
      <c r="BK326">
        <v>0</v>
      </c>
      <c r="BL326">
        <v>0</v>
      </c>
      <c r="BM326">
        <v>0</v>
      </c>
      <c r="BN326">
        <v>0</v>
      </c>
      <c r="BO326">
        <v>0</v>
      </c>
      <c r="BP326">
        <v>0</v>
      </c>
      <c r="BQ326">
        <v>0</v>
      </c>
      <c r="BR326">
        <v>1.5599999999999999E-2</v>
      </c>
      <c r="BS326">
        <v>0</v>
      </c>
      <c r="BT326">
        <v>0</v>
      </c>
      <c r="BU326">
        <v>0</v>
      </c>
      <c r="BV326">
        <v>0</v>
      </c>
      <c r="BW326">
        <v>0</v>
      </c>
      <c r="BX326">
        <v>85.7</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1</v>
      </c>
      <c r="FS326">
        <v>0</v>
      </c>
      <c r="FT326">
        <v>0</v>
      </c>
      <c r="FU326">
        <v>0</v>
      </c>
      <c r="FV326">
        <v>0</v>
      </c>
      <c r="FW326">
        <v>0</v>
      </c>
      <c r="FX326">
        <v>0</v>
      </c>
      <c r="FY326">
        <v>2.2852364673766017</v>
      </c>
      <c r="FZ326">
        <v>0</v>
      </c>
      <c r="GA326">
        <v>0</v>
      </c>
      <c r="GB326">
        <v>0</v>
      </c>
      <c r="GC326">
        <v>0</v>
      </c>
      <c r="GD326">
        <v>0</v>
      </c>
      <c r="GE326">
        <v>0</v>
      </c>
      <c r="GF326">
        <v>0</v>
      </c>
      <c r="GG326">
        <v>0</v>
      </c>
      <c r="GH326">
        <v>0</v>
      </c>
      <c r="GI326">
        <v>0</v>
      </c>
      <c r="GJ326">
        <v>0</v>
      </c>
      <c r="GK326">
        <v>0</v>
      </c>
      <c r="GL326">
        <v>0</v>
      </c>
      <c r="GM326">
        <v>0</v>
      </c>
      <c r="GN326">
        <v>0</v>
      </c>
      <c r="GO326">
        <v>0</v>
      </c>
      <c r="GP326">
        <v>0</v>
      </c>
      <c r="GQ326">
        <v>0</v>
      </c>
      <c r="GR326">
        <v>0</v>
      </c>
      <c r="GS326">
        <v>0</v>
      </c>
      <c r="GT326">
        <v>0</v>
      </c>
      <c r="GU326">
        <v>0.27850000000000003</v>
      </c>
      <c r="GV326">
        <v>0</v>
      </c>
      <c r="GW326">
        <v>0</v>
      </c>
      <c r="GX326">
        <v>0</v>
      </c>
      <c r="GY326">
        <v>0</v>
      </c>
      <c r="GZ326">
        <v>0</v>
      </c>
      <c r="HA326">
        <v>0</v>
      </c>
      <c r="HB326">
        <v>0</v>
      </c>
      <c r="HC326">
        <v>0</v>
      </c>
      <c r="HD326">
        <v>0</v>
      </c>
      <c r="HE326">
        <v>0</v>
      </c>
      <c r="HF326">
        <v>0</v>
      </c>
      <c r="HG326">
        <v>0</v>
      </c>
      <c r="HH326">
        <v>0</v>
      </c>
      <c r="HI326">
        <v>1.5599999999999999E-2</v>
      </c>
      <c r="HJ326">
        <v>0</v>
      </c>
      <c r="HK326">
        <v>0</v>
      </c>
      <c r="HL326">
        <v>0</v>
      </c>
      <c r="HM326">
        <v>0</v>
      </c>
      <c r="HN326">
        <v>0</v>
      </c>
      <c r="HO326">
        <v>85.7</v>
      </c>
      <c r="HP326">
        <v>0</v>
      </c>
      <c r="HQ326">
        <v>0</v>
      </c>
      <c r="HR326">
        <v>0</v>
      </c>
      <c r="HS326">
        <v>0</v>
      </c>
      <c r="HT326">
        <v>0</v>
      </c>
      <c r="HU326">
        <v>0</v>
      </c>
      <c r="HV326">
        <v>0</v>
      </c>
      <c r="HW326">
        <v>0</v>
      </c>
      <c r="HX326">
        <v>0</v>
      </c>
      <c r="HY326">
        <v>0</v>
      </c>
      <c r="HZ326">
        <v>0</v>
      </c>
      <c r="IA326">
        <v>0</v>
      </c>
      <c r="IB326">
        <v>0</v>
      </c>
      <c r="IC326">
        <v>0</v>
      </c>
      <c r="ID326">
        <v>0</v>
      </c>
      <c r="IE326">
        <v>0</v>
      </c>
      <c r="IF326">
        <v>0</v>
      </c>
      <c r="IG326">
        <v>0</v>
      </c>
      <c r="IH326">
        <v>0</v>
      </c>
      <c r="II326">
        <v>0</v>
      </c>
      <c r="IJ326">
        <v>0</v>
      </c>
      <c r="IK326">
        <v>0</v>
      </c>
      <c r="IL326">
        <v>0</v>
      </c>
      <c r="IM326">
        <v>0</v>
      </c>
      <c r="IN326">
        <v>0</v>
      </c>
      <c r="IO326">
        <v>0</v>
      </c>
      <c r="IP326">
        <v>0</v>
      </c>
      <c r="IQ326">
        <v>0</v>
      </c>
      <c r="IR326">
        <v>0</v>
      </c>
      <c r="IS326">
        <v>0</v>
      </c>
      <c r="IT326">
        <v>0</v>
      </c>
      <c r="IU326">
        <v>0</v>
      </c>
      <c r="IV326">
        <v>0</v>
      </c>
      <c r="IW326">
        <v>0</v>
      </c>
      <c r="IX326">
        <v>0</v>
      </c>
      <c r="IY326">
        <v>0</v>
      </c>
      <c r="IZ326">
        <v>0</v>
      </c>
      <c r="JA326">
        <v>0</v>
      </c>
      <c r="JB326">
        <v>0</v>
      </c>
      <c r="JC326">
        <v>0</v>
      </c>
      <c r="JD326">
        <v>0</v>
      </c>
      <c r="JE326">
        <v>0</v>
      </c>
      <c r="JF326">
        <v>0</v>
      </c>
      <c r="JG326">
        <v>0</v>
      </c>
      <c r="JH326">
        <v>0</v>
      </c>
      <c r="JI326">
        <v>0</v>
      </c>
      <c r="JJ326">
        <v>0</v>
      </c>
      <c r="JK326">
        <v>0</v>
      </c>
      <c r="JL326">
        <v>0</v>
      </c>
      <c r="JM326">
        <v>0</v>
      </c>
      <c r="JN326">
        <v>0</v>
      </c>
      <c r="JO326">
        <v>0</v>
      </c>
      <c r="JP326">
        <v>0</v>
      </c>
      <c r="JQ326">
        <v>0</v>
      </c>
      <c r="JR326">
        <v>0</v>
      </c>
      <c r="JS326">
        <v>0</v>
      </c>
      <c r="JT326">
        <v>0</v>
      </c>
      <c r="JU326">
        <v>0</v>
      </c>
      <c r="JV326">
        <v>0</v>
      </c>
      <c r="JW326">
        <v>0</v>
      </c>
      <c r="JX326">
        <v>0</v>
      </c>
      <c r="JY326">
        <v>0</v>
      </c>
      <c r="JZ326">
        <v>0</v>
      </c>
      <c r="KA326">
        <v>0</v>
      </c>
      <c r="KB326">
        <v>0</v>
      </c>
      <c r="KC326">
        <v>0</v>
      </c>
      <c r="KD326">
        <v>0</v>
      </c>
      <c r="KE326">
        <v>0</v>
      </c>
      <c r="KF326">
        <v>0</v>
      </c>
      <c r="KG326">
        <v>0</v>
      </c>
      <c r="KH326">
        <v>0</v>
      </c>
      <c r="KI326">
        <v>0</v>
      </c>
      <c r="KJ326">
        <v>0</v>
      </c>
      <c r="KK326">
        <v>0</v>
      </c>
      <c r="KL326">
        <v>0</v>
      </c>
      <c r="KM326">
        <v>0</v>
      </c>
      <c r="KN326">
        <v>0</v>
      </c>
      <c r="KO326">
        <v>0</v>
      </c>
      <c r="KP326">
        <v>0</v>
      </c>
      <c r="KQ326">
        <v>0</v>
      </c>
      <c r="KR326">
        <v>0</v>
      </c>
      <c r="KS326">
        <v>0</v>
      </c>
      <c r="KT326">
        <v>0</v>
      </c>
      <c r="KU326">
        <v>0</v>
      </c>
      <c r="KV326">
        <v>0</v>
      </c>
      <c r="KW326">
        <v>0</v>
      </c>
      <c r="KX326">
        <v>0</v>
      </c>
      <c r="KY326">
        <v>0</v>
      </c>
      <c r="KZ326">
        <v>0</v>
      </c>
      <c r="LA326">
        <v>0</v>
      </c>
      <c r="LB326">
        <v>0</v>
      </c>
      <c r="LC326">
        <v>0</v>
      </c>
      <c r="LD326">
        <v>0</v>
      </c>
      <c r="LE326">
        <v>0</v>
      </c>
      <c r="LF326">
        <v>0</v>
      </c>
      <c r="LG326">
        <v>0</v>
      </c>
      <c r="LH326">
        <v>0</v>
      </c>
      <c r="LI326">
        <v>1</v>
      </c>
      <c r="LJ326">
        <v>1</v>
      </c>
      <c r="LK326">
        <v>0</v>
      </c>
      <c r="LL326">
        <v>0</v>
      </c>
      <c r="LM326">
        <v>1</v>
      </c>
      <c r="LN326">
        <v>0.95</v>
      </c>
      <c r="LO326">
        <v>0</v>
      </c>
      <c r="LP326">
        <v>1</v>
      </c>
      <c r="LQ326">
        <v>0.78</v>
      </c>
      <c r="LR326">
        <v>0</v>
      </c>
      <c r="LS326">
        <v>8.1300000000000039E-2</v>
      </c>
      <c r="LT326">
        <v>0</v>
      </c>
    </row>
    <row r="327" spans="1:332" ht="15" customHeight="1">
      <c r="A327" t="str">
        <v>CDM AMS II G</v>
      </c>
      <c r="B327" t="str">
        <v>AMS-II.G. Version 6</v>
      </c>
      <c r="C327">
        <v>10477</v>
      </c>
      <c r="D327" t="str">
        <v>PoA 10477-CPA5</v>
      </c>
      <c r="E327" t="str">
        <v>MR3: 2020-06-01~2020-12-31</v>
      </c>
      <c r="F327" t="str">
        <v>domestic 4G Batch 2</v>
      </c>
      <c r="G327">
        <v>1097</v>
      </c>
      <c r="H327" t="str">
        <v>firewood</v>
      </c>
      <c r="I327">
        <v>1097</v>
      </c>
      <c r="J327">
        <v>3.9432063261351426E-3</v>
      </c>
      <c r="K327">
        <v>0</v>
      </c>
      <c r="L327" t="str">
        <v>cdm_imp_firewood</v>
      </c>
      <c r="M327">
        <v>1</v>
      </c>
      <c r="N327" t="str">
        <v>Asia</v>
      </c>
      <c r="O327" t="str">
        <v>Viet Nam</v>
      </c>
      <c r="P327" t="str">
        <v>Phu Tho
Province</v>
      </c>
      <c r="Q327">
        <v>3.4</v>
      </c>
      <c r="R327">
        <v>0.83530000000000004</v>
      </c>
      <c r="S327">
        <v>0</v>
      </c>
      <c r="T327">
        <v>0.17616000000000001</v>
      </c>
      <c r="U327">
        <v>1300</v>
      </c>
      <c r="V327">
        <v>0</v>
      </c>
      <c r="W327">
        <v>214.0000000135</v>
      </c>
      <c r="X327">
        <v>0</v>
      </c>
      <c r="Y327">
        <v>278200.00001755002</v>
      </c>
      <c r="Z327">
        <v>1</v>
      </c>
      <c r="AA327">
        <v>0</v>
      </c>
      <c r="AB327">
        <v>0</v>
      </c>
      <c r="AC327">
        <v>0</v>
      </c>
      <c r="AD327">
        <v>0</v>
      </c>
      <c r="AE327">
        <v>0</v>
      </c>
      <c r="AF327">
        <v>0</v>
      </c>
      <c r="AG327">
        <v>0</v>
      </c>
      <c r="AH327">
        <v>0</v>
      </c>
      <c r="AI327">
        <v>0</v>
      </c>
      <c r="AJ327">
        <v>0</v>
      </c>
      <c r="AK327">
        <v>0</v>
      </c>
      <c r="AL327">
        <v>0</v>
      </c>
      <c r="AM327">
        <v>0</v>
      </c>
      <c r="AN327">
        <v>6.3643835616438356</v>
      </c>
      <c r="AO327">
        <v>0</v>
      </c>
      <c r="AP327">
        <v>0</v>
      </c>
      <c r="AQ327">
        <v>0</v>
      </c>
      <c r="AR327">
        <v>0</v>
      </c>
      <c r="AS327">
        <v>0</v>
      </c>
      <c r="AT327">
        <v>0</v>
      </c>
      <c r="AU327">
        <v>0</v>
      </c>
      <c r="AV327">
        <v>0</v>
      </c>
      <c r="AW327">
        <v>0</v>
      </c>
      <c r="AX327">
        <v>0</v>
      </c>
      <c r="AY327">
        <v>0</v>
      </c>
      <c r="AZ327">
        <v>0</v>
      </c>
      <c r="BA327">
        <v>0</v>
      </c>
      <c r="BB327">
        <v>0</v>
      </c>
      <c r="BC327">
        <v>0</v>
      </c>
      <c r="BD327">
        <v>0.1</v>
      </c>
      <c r="BE327">
        <v>0</v>
      </c>
      <c r="BF327">
        <v>0</v>
      </c>
      <c r="BG327">
        <v>0</v>
      </c>
      <c r="BH327">
        <v>0</v>
      </c>
      <c r="BI327">
        <v>0</v>
      </c>
      <c r="BJ327">
        <v>0</v>
      </c>
      <c r="BK327">
        <v>0</v>
      </c>
      <c r="BL327">
        <v>0</v>
      </c>
      <c r="BM327">
        <v>0</v>
      </c>
      <c r="BN327">
        <v>0</v>
      </c>
      <c r="BO327">
        <v>0</v>
      </c>
      <c r="BP327">
        <v>0</v>
      </c>
      <c r="BQ327">
        <v>0</v>
      </c>
      <c r="BR327">
        <v>1.5599999999999999E-2</v>
      </c>
      <c r="BS327">
        <v>0</v>
      </c>
      <c r="BT327">
        <v>0</v>
      </c>
      <c r="BU327">
        <v>0</v>
      </c>
      <c r="BV327">
        <v>0</v>
      </c>
      <c r="BW327">
        <v>0</v>
      </c>
      <c r="BX327">
        <v>85.7</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1</v>
      </c>
      <c r="FS327">
        <v>0</v>
      </c>
      <c r="FT327">
        <v>0</v>
      </c>
      <c r="FU327">
        <v>0</v>
      </c>
      <c r="FV327">
        <v>0</v>
      </c>
      <c r="FW327">
        <v>0</v>
      </c>
      <c r="FX327">
        <v>0</v>
      </c>
      <c r="FY327">
        <v>2.2852364673766017</v>
      </c>
      <c r="FZ327">
        <v>0</v>
      </c>
      <c r="GA327">
        <v>0</v>
      </c>
      <c r="GB327">
        <v>0</v>
      </c>
      <c r="GC327">
        <v>0</v>
      </c>
      <c r="GD327">
        <v>0</v>
      </c>
      <c r="GE327">
        <v>0</v>
      </c>
      <c r="GF327">
        <v>0</v>
      </c>
      <c r="GG327">
        <v>0</v>
      </c>
      <c r="GH327">
        <v>0</v>
      </c>
      <c r="GI327">
        <v>0</v>
      </c>
      <c r="GJ327">
        <v>0</v>
      </c>
      <c r="GK327">
        <v>0</v>
      </c>
      <c r="GL327">
        <v>0</v>
      </c>
      <c r="GM327">
        <v>0</v>
      </c>
      <c r="GN327">
        <v>0</v>
      </c>
      <c r="GO327">
        <v>0</v>
      </c>
      <c r="GP327">
        <v>0</v>
      </c>
      <c r="GQ327">
        <v>0</v>
      </c>
      <c r="GR327">
        <v>0</v>
      </c>
      <c r="GS327">
        <v>0</v>
      </c>
      <c r="GT327">
        <v>0</v>
      </c>
      <c r="GU327">
        <v>0.27850000000000003</v>
      </c>
      <c r="GV327">
        <v>0</v>
      </c>
      <c r="GW327">
        <v>0</v>
      </c>
      <c r="GX327">
        <v>0</v>
      </c>
      <c r="GY327">
        <v>0</v>
      </c>
      <c r="GZ327">
        <v>0</v>
      </c>
      <c r="HA327">
        <v>0</v>
      </c>
      <c r="HB327">
        <v>0</v>
      </c>
      <c r="HC327">
        <v>0</v>
      </c>
      <c r="HD327">
        <v>0</v>
      </c>
      <c r="HE327">
        <v>0</v>
      </c>
      <c r="HF327">
        <v>0</v>
      </c>
      <c r="HG327">
        <v>0</v>
      </c>
      <c r="HH327">
        <v>0</v>
      </c>
      <c r="HI327">
        <v>1.5599999999999999E-2</v>
      </c>
      <c r="HJ327">
        <v>0</v>
      </c>
      <c r="HK327">
        <v>0</v>
      </c>
      <c r="HL327">
        <v>0</v>
      </c>
      <c r="HM327">
        <v>0</v>
      </c>
      <c r="HN327">
        <v>0</v>
      </c>
      <c r="HO327">
        <v>85.7</v>
      </c>
      <c r="HP327">
        <v>0</v>
      </c>
      <c r="HQ327">
        <v>0</v>
      </c>
      <c r="HR327">
        <v>0</v>
      </c>
      <c r="HS327">
        <v>0</v>
      </c>
      <c r="HT327">
        <v>0</v>
      </c>
      <c r="HU327">
        <v>0</v>
      </c>
      <c r="HV327">
        <v>0</v>
      </c>
      <c r="HW327">
        <v>0</v>
      </c>
      <c r="HX327">
        <v>0</v>
      </c>
      <c r="HY327">
        <v>0</v>
      </c>
      <c r="HZ327">
        <v>0</v>
      </c>
      <c r="IA327">
        <v>0</v>
      </c>
      <c r="IB327">
        <v>0</v>
      </c>
      <c r="IC327">
        <v>0</v>
      </c>
      <c r="ID327">
        <v>0</v>
      </c>
      <c r="IE327">
        <v>0</v>
      </c>
      <c r="IF327">
        <v>0</v>
      </c>
      <c r="IG327">
        <v>0</v>
      </c>
      <c r="IH327">
        <v>0</v>
      </c>
      <c r="II327">
        <v>0</v>
      </c>
      <c r="IJ327">
        <v>0</v>
      </c>
      <c r="IK327">
        <v>0</v>
      </c>
      <c r="IL327">
        <v>0</v>
      </c>
      <c r="IM327">
        <v>0</v>
      </c>
      <c r="IN327">
        <v>0</v>
      </c>
      <c r="IO327">
        <v>0</v>
      </c>
      <c r="IP327">
        <v>0</v>
      </c>
      <c r="IQ327">
        <v>0</v>
      </c>
      <c r="IR327">
        <v>0</v>
      </c>
      <c r="IS327">
        <v>0</v>
      </c>
      <c r="IT327">
        <v>0</v>
      </c>
      <c r="IU327">
        <v>0</v>
      </c>
      <c r="IV327">
        <v>0</v>
      </c>
      <c r="IW327">
        <v>0</v>
      </c>
      <c r="IX327">
        <v>0</v>
      </c>
      <c r="IY327">
        <v>0</v>
      </c>
      <c r="IZ327">
        <v>0</v>
      </c>
      <c r="JA327">
        <v>0</v>
      </c>
      <c r="JB327">
        <v>0</v>
      </c>
      <c r="JC327">
        <v>0</v>
      </c>
      <c r="JD327">
        <v>0</v>
      </c>
      <c r="JE327">
        <v>0</v>
      </c>
      <c r="JF327">
        <v>0</v>
      </c>
      <c r="JG327">
        <v>0</v>
      </c>
      <c r="JH327">
        <v>0</v>
      </c>
      <c r="JI327">
        <v>0</v>
      </c>
      <c r="JJ327">
        <v>0</v>
      </c>
      <c r="JK327">
        <v>0</v>
      </c>
      <c r="JL327">
        <v>0</v>
      </c>
      <c r="JM327">
        <v>0</v>
      </c>
      <c r="JN327">
        <v>0</v>
      </c>
      <c r="JO327">
        <v>0</v>
      </c>
      <c r="JP327">
        <v>0</v>
      </c>
      <c r="JQ327">
        <v>0</v>
      </c>
      <c r="JR327">
        <v>0</v>
      </c>
      <c r="JS327">
        <v>0</v>
      </c>
      <c r="JT327">
        <v>0</v>
      </c>
      <c r="JU327">
        <v>0</v>
      </c>
      <c r="JV327">
        <v>0</v>
      </c>
      <c r="JW327">
        <v>0</v>
      </c>
      <c r="JX327">
        <v>0</v>
      </c>
      <c r="JY327">
        <v>0</v>
      </c>
      <c r="JZ327">
        <v>0</v>
      </c>
      <c r="KA327">
        <v>0</v>
      </c>
      <c r="KB327">
        <v>0</v>
      </c>
      <c r="KC327">
        <v>0</v>
      </c>
      <c r="KD327">
        <v>0</v>
      </c>
      <c r="KE327">
        <v>0</v>
      </c>
      <c r="KF327">
        <v>0</v>
      </c>
      <c r="KG327">
        <v>0</v>
      </c>
      <c r="KH327">
        <v>0</v>
      </c>
      <c r="KI327">
        <v>0</v>
      </c>
      <c r="KJ327">
        <v>0</v>
      </c>
      <c r="KK327">
        <v>0</v>
      </c>
      <c r="KL327">
        <v>0</v>
      </c>
      <c r="KM327">
        <v>0</v>
      </c>
      <c r="KN327">
        <v>0</v>
      </c>
      <c r="KO327">
        <v>0</v>
      </c>
      <c r="KP327">
        <v>0</v>
      </c>
      <c r="KQ327">
        <v>0</v>
      </c>
      <c r="KR327">
        <v>0</v>
      </c>
      <c r="KS327">
        <v>0</v>
      </c>
      <c r="KT327">
        <v>0</v>
      </c>
      <c r="KU327">
        <v>0</v>
      </c>
      <c r="KV327">
        <v>0</v>
      </c>
      <c r="KW327">
        <v>0</v>
      </c>
      <c r="KX327">
        <v>0</v>
      </c>
      <c r="KY327">
        <v>0</v>
      </c>
      <c r="KZ327">
        <v>0</v>
      </c>
      <c r="LA327">
        <v>0</v>
      </c>
      <c r="LB327">
        <v>0</v>
      </c>
      <c r="LC327">
        <v>0</v>
      </c>
      <c r="LD327">
        <v>0</v>
      </c>
      <c r="LE327">
        <v>0</v>
      </c>
      <c r="LF327">
        <v>0</v>
      </c>
      <c r="LG327">
        <v>0</v>
      </c>
      <c r="LH327">
        <v>0</v>
      </c>
      <c r="LI327">
        <v>1</v>
      </c>
      <c r="LJ327">
        <v>1</v>
      </c>
      <c r="LK327">
        <v>0</v>
      </c>
      <c r="LL327">
        <v>0</v>
      </c>
      <c r="LM327">
        <v>1</v>
      </c>
      <c r="LN327">
        <v>0.95</v>
      </c>
      <c r="LO327">
        <v>0</v>
      </c>
      <c r="LP327">
        <v>1</v>
      </c>
      <c r="LQ327">
        <v>0.78</v>
      </c>
      <c r="LR327">
        <v>0</v>
      </c>
      <c r="LS327">
        <v>8.1300000000000039E-2</v>
      </c>
      <c r="LT327">
        <v>0</v>
      </c>
    </row>
    <row r="328" spans="1:332" ht="15" customHeight="1">
      <c r="A328" t="str">
        <v>CDM AMS II G</v>
      </c>
      <c r="B328" t="str">
        <v>AMS-II.G. Version 6</v>
      </c>
      <c r="C328">
        <v>10477</v>
      </c>
      <c r="D328" t="str">
        <v>PoA 10477-CPA5</v>
      </c>
      <c r="E328" t="str">
        <v>MR3: 2020-06-01~2020-12-31</v>
      </c>
      <c r="F328" t="str">
        <v>domestic 4G Batch 3</v>
      </c>
      <c r="G328">
        <v>3642</v>
      </c>
      <c r="H328" t="str">
        <v>firewood</v>
      </c>
      <c r="I328">
        <v>3642</v>
      </c>
      <c r="J328">
        <v>3.9440768453560694E-3</v>
      </c>
      <c r="K328">
        <v>0</v>
      </c>
      <c r="L328" t="str">
        <v>cdm_imp_firewood</v>
      </c>
      <c r="M328">
        <v>1</v>
      </c>
      <c r="N328" t="str">
        <v>Asia</v>
      </c>
      <c r="O328" t="str">
        <v>Viet Nam</v>
      </c>
      <c r="P328" t="str">
        <v>Phu Tho
Province</v>
      </c>
      <c r="Q328">
        <v>3.4</v>
      </c>
      <c r="R328">
        <v>0.83530000000000004</v>
      </c>
      <c r="S328">
        <v>0</v>
      </c>
      <c r="T328">
        <v>0.17616000000000001</v>
      </c>
      <c r="U328">
        <v>4315</v>
      </c>
      <c r="V328">
        <v>0</v>
      </c>
      <c r="W328">
        <v>214.0000000135</v>
      </c>
      <c r="X328">
        <v>0</v>
      </c>
      <c r="Y328">
        <v>923410.00005825248</v>
      </c>
      <c r="Z328">
        <v>1</v>
      </c>
      <c r="AA328">
        <v>0</v>
      </c>
      <c r="AB328">
        <v>0</v>
      </c>
      <c r="AC328">
        <v>0</v>
      </c>
      <c r="AD328">
        <v>0</v>
      </c>
      <c r="AE328">
        <v>0</v>
      </c>
      <c r="AF328">
        <v>0</v>
      </c>
      <c r="AG328">
        <v>0</v>
      </c>
      <c r="AH328">
        <v>0</v>
      </c>
      <c r="AI328">
        <v>0</v>
      </c>
      <c r="AJ328">
        <v>0</v>
      </c>
      <c r="AK328">
        <v>0</v>
      </c>
      <c r="AL328">
        <v>0</v>
      </c>
      <c r="AM328">
        <v>0</v>
      </c>
      <c r="AN328">
        <v>6.3643835616438356</v>
      </c>
      <c r="AO328">
        <v>0</v>
      </c>
      <c r="AP328">
        <v>0</v>
      </c>
      <c r="AQ328">
        <v>0</v>
      </c>
      <c r="AR328">
        <v>0</v>
      </c>
      <c r="AS328">
        <v>0</v>
      </c>
      <c r="AT328">
        <v>0</v>
      </c>
      <c r="AU328">
        <v>0</v>
      </c>
      <c r="AV328">
        <v>0</v>
      </c>
      <c r="AW328">
        <v>0</v>
      </c>
      <c r="AX328">
        <v>0</v>
      </c>
      <c r="AY328">
        <v>0</v>
      </c>
      <c r="AZ328">
        <v>0</v>
      </c>
      <c r="BA328">
        <v>0</v>
      </c>
      <c r="BB328">
        <v>0</v>
      </c>
      <c r="BC328">
        <v>0</v>
      </c>
      <c r="BD328">
        <v>0.1</v>
      </c>
      <c r="BE328">
        <v>0</v>
      </c>
      <c r="BF328">
        <v>0</v>
      </c>
      <c r="BG328">
        <v>0</v>
      </c>
      <c r="BH328">
        <v>0</v>
      </c>
      <c r="BI328">
        <v>0</v>
      </c>
      <c r="BJ328">
        <v>0</v>
      </c>
      <c r="BK328">
        <v>0</v>
      </c>
      <c r="BL328">
        <v>0</v>
      </c>
      <c r="BM328">
        <v>0</v>
      </c>
      <c r="BN328">
        <v>0</v>
      </c>
      <c r="BO328">
        <v>0</v>
      </c>
      <c r="BP328">
        <v>0</v>
      </c>
      <c r="BQ328">
        <v>0</v>
      </c>
      <c r="BR328">
        <v>1.5599999999999999E-2</v>
      </c>
      <c r="BS328">
        <v>0</v>
      </c>
      <c r="BT328">
        <v>0</v>
      </c>
      <c r="BU328">
        <v>0</v>
      </c>
      <c r="BV328">
        <v>0</v>
      </c>
      <c r="BW328">
        <v>0</v>
      </c>
      <c r="BX328">
        <v>85.7</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0</v>
      </c>
      <c r="FO328">
        <v>0</v>
      </c>
      <c r="FP328">
        <v>0</v>
      </c>
      <c r="FQ328">
        <v>0</v>
      </c>
      <c r="FR328">
        <v>1</v>
      </c>
      <c r="FS328">
        <v>0</v>
      </c>
      <c r="FT328">
        <v>0</v>
      </c>
      <c r="FU328">
        <v>0</v>
      </c>
      <c r="FV328">
        <v>0</v>
      </c>
      <c r="FW328">
        <v>0</v>
      </c>
      <c r="FX328">
        <v>0</v>
      </c>
      <c r="FY328">
        <v>2.2852364673766017</v>
      </c>
      <c r="FZ328">
        <v>0</v>
      </c>
      <c r="GA328">
        <v>0</v>
      </c>
      <c r="GB328">
        <v>0</v>
      </c>
      <c r="GC328">
        <v>0</v>
      </c>
      <c r="GD328">
        <v>0</v>
      </c>
      <c r="GE328">
        <v>0</v>
      </c>
      <c r="GF328">
        <v>0</v>
      </c>
      <c r="GG328">
        <v>0</v>
      </c>
      <c r="GH328">
        <v>0</v>
      </c>
      <c r="GI328">
        <v>0</v>
      </c>
      <c r="GJ328">
        <v>0</v>
      </c>
      <c r="GK328">
        <v>0</v>
      </c>
      <c r="GL328">
        <v>0</v>
      </c>
      <c r="GM328">
        <v>0</v>
      </c>
      <c r="GN328">
        <v>0</v>
      </c>
      <c r="GO328">
        <v>0</v>
      </c>
      <c r="GP328">
        <v>0</v>
      </c>
      <c r="GQ328">
        <v>0</v>
      </c>
      <c r="GR328">
        <v>0</v>
      </c>
      <c r="GS328">
        <v>0</v>
      </c>
      <c r="GT328">
        <v>0</v>
      </c>
      <c r="GU328">
        <v>0.27850000000000003</v>
      </c>
      <c r="GV328">
        <v>0</v>
      </c>
      <c r="GW328">
        <v>0</v>
      </c>
      <c r="GX328">
        <v>0</v>
      </c>
      <c r="GY328">
        <v>0</v>
      </c>
      <c r="GZ328">
        <v>0</v>
      </c>
      <c r="HA328">
        <v>0</v>
      </c>
      <c r="HB328">
        <v>0</v>
      </c>
      <c r="HC328">
        <v>0</v>
      </c>
      <c r="HD328">
        <v>0</v>
      </c>
      <c r="HE328">
        <v>0</v>
      </c>
      <c r="HF328">
        <v>0</v>
      </c>
      <c r="HG328">
        <v>0</v>
      </c>
      <c r="HH328">
        <v>0</v>
      </c>
      <c r="HI328">
        <v>1.5599999999999999E-2</v>
      </c>
      <c r="HJ328">
        <v>0</v>
      </c>
      <c r="HK328">
        <v>0</v>
      </c>
      <c r="HL328">
        <v>0</v>
      </c>
      <c r="HM328">
        <v>0</v>
      </c>
      <c r="HN328">
        <v>0</v>
      </c>
      <c r="HO328">
        <v>85.7</v>
      </c>
      <c r="HP328">
        <v>0</v>
      </c>
      <c r="HQ328">
        <v>0</v>
      </c>
      <c r="HR328">
        <v>0</v>
      </c>
      <c r="HS328">
        <v>0</v>
      </c>
      <c r="HT328">
        <v>0</v>
      </c>
      <c r="HU328">
        <v>0</v>
      </c>
      <c r="HV328">
        <v>0</v>
      </c>
      <c r="HW328">
        <v>0</v>
      </c>
      <c r="HX328">
        <v>0</v>
      </c>
      <c r="HY328">
        <v>0</v>
      </c>
      <c r="HZ328">
        <v>0</v>
      </c>
      <c r="IA328">
        <v>0</v>
      </c>
      <c r="IB328">
        <v>0</v>
      </c>
      <c r="IC328">
        <v>0</v>
      </c>
      <c r="ID328">
        <v>0</v>
      </c>
      <c r="IE328">
        <v>0</v>
      </c>
      <c r="IF328">
        <v>0</v>
      </c>
      <c r="IG328">
        <v>0</v>
      </c>
      <c r="IH328">
        <v>0</v>
      </c>
      <c r="II328">
        <v>0</v>
      </c>
      <c r="IJ328">
        <v>0</v>
      </c>
      <c r="IK328">
        <v>0</v>
      </c>
      <c r="IL328">
        <v>0</v>
      </c>
      <c r="IM328">
        <v>0</v>
      </c>
      <c r="IN328">
        <v>0</v>
      </c>
      <c r="IO328">
        <v>0</v>
      </c>
      <c r="IP328">
        <v>0</v>
      </c>
      <c r="IQ328">
        <v>0</v>
      </c>
      <c r="IR328">
        <v>0</v>
      </c>
      <c r="IS328">
        <v>0</v>
      </c>
      <c r="IT328">
        <v>0</v>
      </c>
      <c r="IU328">
        <v>0</v>
      </c>
      <c r="IV328">
        <v>0</v>
      </c>
      <c r="IW328">
        <v>0</v>
      </c>
      <c r="IX328">
        <v>0</v>
      </c>
      <c r="IY328">
        <v>0</v>
      </c>
      <c r="IZ328">
        <v>0</v>
      </c>
      <c r="JA328">
        <v>0</v>
      </c>
      <c r="JB328">
        <v>0</v>
      </c>
      <c r="JC328">
        <v>0</v>
      </c>
      <c r="JD328">
        <v>0</v>
      </c>
      <c r="JE328">
        <v>0</v>
      </c>
      <c r="JF328">
        <v>0</v>
      </c>
      <c r="JG328">
        <v>0</v>
      </c>
      <c r="JH328">
        <v>0</v>
      </c>
      <c r="JI328">
        <v>0</v>
      </c>
      <c r="JJ328">
        <v>0</v>
      </c>
      <c r="JK328">
        <v>0</v>
      </c>
      <c r="JL328">
        <v>0</v>
      </c>
      <c r="JM328">
        <v>0</v>
      </c>
      <c r="JN328">
        <v>0</v>
      </c>
      <c r="JO328">
        <v>0</v>
      </c>
      <c r="JP328">
        <v>0</v>
      </c>
      <c r="JQ328">
        <v>0</v>
      </c>
      <c r="JR328">
        <v>0</v>
      </c>
      <c r="JS328">
        <v>0</v>
      </c>
      <c r="JT328">
        <v>0</v>
      </c>
      <c r="JU328">
        <v>0</v>
      </c>
      <c r="JV328">
        <v>0</v>
      </c>
      <c r="JW328">
        <v>0</v>
      </c>
      <c r="JX328">
        <v>0</v>
      </c>
      <c r="JY328">
        <v>0</v>
      </c>
      <c r="JZ328">
        <v>0</v>
      </c>
      <c r="KA328">
        <v>0</v>
      </c>
      <c r="KB328">
        <v>0</v>
      </c>
      <c r="KC328">
        <v>0</v>
      </c>
      <c r="KD328">
        <v>0</v>
      </c>
      <c r="KE328">
        <v>0</v>
      </c>
      <c r="KF328">
        <v>0</v>
      </c>
      <c r="KG328">
        <v>0</v>
      </c>
      <c r="KH328">
        <v>0</v>
      </c>
      <c r="KI328">
        <v>0</v>
      </c>
      <c r="KJ328">
        <v>0</v>
      </c>
      <c r="KK328">
        <v>0</v>
      </c>
      <c r="KL328">
        <v>0</v>
      </c>
      <c r="KM328">
        <v>0</v>
      </c>
      <c r="KN328">
        <v>0</v>
      </c>
      <c r="KO328">
        <v>0</v>
      </c>
      <c r="KP328">
        <v>0</v>
      </c>
      <c r="KQ328">
        <v>0</v>
      </c>
      <c r="KR328">
        <v>0</v>
      </c>
      <c r="KS328">
        <v>0</v>
      </c>
      <c r="KT328">
        <v>0</v>
      </c>
      <c r="KU328">
        <v>0</v>
      </c>
      <c r="KV328">
        <v>0</v>
      </c>
      <c r="KW328">
        <v>0</v>
      </c>
      <c r="KX328">
        <v>0</v>
      </c>
      <c r="KY328">
        <v>0</v>
      </c>
      <c r="KZ328">
        <v>0</v>
      </c>
      <c r="LA328">
        <v>0</v>
      </c>
      <c r="LB328">
        <v>0</v>
      </c>
      <c r="LC328">
        <v>0</v>
      </c>
      <c r="LD328">
        <v>0</v>
      </c>
      <c r="LE328">
        <v>0</v>
      </c>
      <c r="LF328">
        <v>0</v>
      </c>
      <c r="LG328">
        <v>0</v>
      </c>
      <c r="LH328">
        <v>0</v>
      </c>
      <c r="LI328">
        <v>1</v>
      </c>
      <c r="LJ328">
        <v>1</v>
      </c>
      <c r="LK328">
        <v>0</v>
      </c>
      <c r="LL328">
        <v>0</v>
      </c>
      <c r="LM328">
        <v>1</v>
      </c>
      <c r="LN328">
        <v>0.95</v>
      </c>
      <c r="LO328">
        <v>0</v>
      </c>
      <c r="LP328">
        <v>1</v>
      </c>
      <c r="LQ328">
        <v>0.78</v>
      </c>
      <c r="LR328">
        <v>0</v>
      </c>
      <c r="LS328">
        <v>8.1300000000000039E-2</v>
      </c>
      <c r="LT328">
        <v>0</v>
      </c>
    </row>
    <row r="329" spans="1:332" ht="15" customHeight="1">
      <c r="A329" t="str">
        <v>CDM AMS II G</v>
      </c>
      <c r="B329" t="str">
        <v>AMS-II.G. Version 6</v>
      </c>
      <c r="C329">
        <v>10477</v>
      </c>
      <c r="D329" t="str">
        <v>PoA 10477-CPA5</v>
      </c>
      <c r="E329" t="str">
        <v>MR3: 2020-06-01~2020-12-31</v>
      </c>
      <c r="F329" t="str">
        <v>domestic 4G Batch 4</v>
      </c>
      <c r="G329">
        <v>10434</v>
      </c>
      <c r="H329" t="str">
        <v>firewood</v>
      </c>
      <c r="I329">
        <v>10434</v>
      </c>
      <c r="J329">
        <v>3.9447418562070071E-3</v>
      </c>
      <c r="K329">
        <v>0</v>
      </c>
      <c r="L329" t="str">
        <v>cdm_imp_firewood</v>
      </c>
      <c r="M329">
        <v>1</v>
      </c>
      <c r="N329" t="str">
        <v>Asia</v>
      </c>
      <c r="O329" t="str">
        <v>Viet Nam</v>
      </c>
      <c r="P329" t="str">
        <v>Phu Tho
Province</v>
      </c>
      <c r="Q329">
        <v>3.4</v>
      </c>
      <c r="R329">
        <v>0.83530000000000004</v>
      </c>
      <c r="S329">
        <v>0</v>
      </c>
      <c r="T329">
        <v>0.17616000000000001</v>
      </c>
      <c r="U329">
        <v>12360</v>
      </c>
      <c r="V329">
        <v>0</v>
      </c>
      <c r="W329">
        <v>214.0000000135</v>
      </c>
      <c r="X329">
        <v>0</v>
      </c>
      <c r="Y329">
        <v>2645040.0001668599</v>
      </c>
      <c r="Z329">
        <v>1</v>
      </c>
      <c r="AA329">
        <v>0</v>
      </c>
      <c r="AB329">
        <v>0</v>
      </c>
      <c r="AC329">
        <v>0</v>
      </c>
      <c r="AD329">
        <v>0</v>
      </c>
      <c r="AE329">
        <v>0</v>
      </c>
      <c r="AF329">
        <v>0</v>
      </c>
      <c r="AG329">
        <v>0</v>
      </c>
      <c r="AH329">
        <v>0</v>
      </c>
      <c r="AI329">
        <v>0</v>
      </c>
      <c r="AJ329">
        <v>0</v>
      </c>
      <c r="AK329">
        <v>0</v>
      </c>
      <c r="AL329">
        <v>0</v>
      </c>
      <c r="AM329">
        <v>0</v>
      </c>
      <c r="AN329">
        <v>6.3643835616438356</v>
      </c>
      <c r="AO329">
        <v>0</v>
      </c>
      <c r="AP329">
        <v>0</v>
      </c>
      <c r="AQ329">
        <v>0</v>
      </c>
      <c r="AR329">
        <v>0</v>
      </c>
      <c r="AS329">
        <v>0</v>
      </c>
      <c r="AT329">
        <v>0</v>
      </c>
      <c r="AU329">
        <v>0</v>
      </c>
      <c r="AV329">
        <v>0</v>
      </c>
      <c r="AW329">
        <v>0</v>
      </c>
      <c r="AX329">
        <v>0</v>
      </c>
      <c r="AY329">
        <v>0</v>
      </c>
      <c r="AZ329">
        <v>0</v>
      </c>
      <c r="BA329">
        <v>0</v>
      </c>
      <c r="BB329">
        <v>0</v>
      </c>
      <c r="BC329">
        <v>0</v>
      </c>
      <c r="BD329">
        <v>0.1</v>
      </c>
      <c r="BE329">
        <v>0</v>
      </c>
      <c r="BF329">
        <v>0</v>
      </c>
      <c r="BG329">
        <v>0</v>
      </c>
      <c r="BH329">
        <v>0</v>
      </c>
      <c r="BI329">
        <v>0</v>
      </c>
      <c r="BJ329">
        <v>0</v>
      </c>
      <c r="BK329">
        <v>0</v>
      </c>
      <c r="BL329">
        <v>0</v>
      </c>
      <c r="BM329">
        <v>0</v>
      </c>
      <c r="BN329">
        <v>0</v>
      </c>
      <c r="BO329">
        <v>0</v>
      </c>
      <c r="BP329">
        <v>0</v>
      </c>
      <c r="BQ329">
        <v>0</v>
      </c>
      <c r="BR329">
        <v>1.5599999999999999E-2</v>
      </c>
      <c r="BS329">
        <v>0</v>
      </c>
      <c r="BT329">
        <v>0</v>
      </c>
      <c r="BU329">
        <v>0</v>
      </c>
      <c r="BV329">
        <v>0</v>
      </c>
      <c r="BW329">
        <v>0</v>
      </c>
      <c r="BX329">
        <v>85.7</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c r="EZ329">
        <v>0</v>
      </c>
      <c r="FA329">
        <v>0</v>
      </c>
      <c r="FB329">
        <v>0</v>
      </c>
      <c r="FC329">
        <v>0</v>
      </c>
      <c r="FD329">
        <v>0</v>
      </c>
      <c r="FE329">
        <v>0</v>
      </c>
      <c r="FF329">
        <v>0</v>
      </c>
      <c r="FG329">
        <v>0</v>
      </c>
      <c r="FH329">
        <v>0</v>
      </c>
      <c r="FI329">
        <v>0</v>
      </c>
      <c r="FJ329">
        <v>0</v>
      </c>
      <c r="FK329">
        <v>0</v>
      </c>
      <c r="FL329">
        <v>0</v>
      </c>
      <c r="FM329">
        <v>0</v>
      </c>
      <c r="FN329">
        <v>0</v>
      </c>
      <c r="FO329">
        <v>0</v>
      </c>
      <c r="FP329">
        <v>0</v>
      </c>
      <c r="FQ329">
        <v>0</v>
      </c>
      <c r="FR329">
        <v>1</v>
      </c>
      <c r="FS329">
        <v>0</v>
      </c>
      <c r="FT329">
        <v>0</v>
      </c>
      <c r="FU329">
        <v>0</v>
      </c>
      <c r="FV329">
        <v>0</v>
      </c>
      <c r="FW329">
        <v>0</v>
      </c>
      <c r="FX329">
        <v>0</v>
      </c>
      <c r="FY329">
        <v>2.2852364673766017</v>
      </c>
      <c r="FZ329">
        <v>0</v>
      </c>
      <c r="GA329">
        <v>0</v>
      </c>
      <c r="GB329">
        <v>0</v>
      </c>
      <c r="GC329">
        <v>0</v>
      </c>
      <c r="GD329">
        <v>0</v>
      </c>
      <c r="GE329">
        <v>0</v>
      </c>
      <c r="GF329">
        <v>0</v>
      </c>
      <c r="GG329">
        <v>0</v>
      </c>
      <c r="GH329">
        <v>0</v>
      </c>
      <c r="GI329">
        <v>0</v>
      </c>
      <c r="GJ329">
        <v>0</v>
      </c>
      <c r="GK329">
        <v>0</v>
      </c>
      <c r="GL329">
        <v>0</v>
      </c>
      <c r="GM329">
        <v>0</v>
      </c>
      <c r="GN329">
        <v>0</v>
      </c>
      <c r="GO329">
        <v>0</v>
      </c>
      <c r="GP329">
        <v>0</v>
      </c>
      <c r="GQ329">
        <v>0</v>
      </c>
      <c r="GR329">
        <v>0</v>
      </c>
      <c r="GS329">
        <v>0</v>
      </c>
      <c r="GT329">
        <v>0</v>
      </c>
      <c r="GU329">
        <v>0.27850000000000003</v>
      </c>
      <c r="GV329">
        <v>0</v>
      </c>
      <c r="GW329">
        <v>0</v>
      </c>
      <c r="GX329">
        <v>0</v>
      </c>
      <c r="GY329">
        <v>0</v>
      </c>
      <c r="GZ329">
        <v>0</v>
      </c>
      <c r="HA329">
        <v>0</v>
      </c>
      <c r="HB329">
        <v>0</v>
      </c>
      <c r="HC329">
        <v>0</v>
      </c>
      <c r="HD329">
        <v>0</v>
      </c>
      <c r="HE329">
        <v>0</v>
      </c>
      <c r="HF329">
        <v>0</v>
      </c>
      <c r="HG329">
        <v>0</v>
      </c>
      <c r="HH329">
        <v>0</v>
      </c>
      <c r="HI329">
        <v>1.5599999999999999E-2</v>
      </c>
      <c r="HJ329">
        <v>0</v>
      </c>
      <c r="HK329">
        <v>0</v>
      </c>
      <c r="HL329">
        <v>0</v>
      </c>
      <c r="HM329">
        <v>0</v>
      </c>
      <c r="HN329">
        <v>0</v>
      </c>
      <c r="HO329">
        <v>85.7</v>
      </c>
      <c r="HP329">
        <v>0</v>
      </c>
      <c r="HQ329">
        <v>0</v>
      </c>
      <c r="HR329">
        <v>0</v>
      </c>
      <c r="HS329">
        <v>0</v>
      </c>
      <c r="HT329">
        <v>0</v>
      </c>
      <c r="HU329">
        <v>0</v>
      </c>
      <c r="HV329">
        <v>0</v>
      </c>
      <c r="HW329">
        <v>0</v>
      </c>
      <c r="HX329">
        <v>0</v>
      </c>
      <c r="HY329">
        <v>0</v>
      </c>
      <c r="HZ329">
        <v>0</v>
      </c>
      <c r="IA329">
        <v>0</v>
      </c>
      <c r="IB329">
        <v>0</v>
      </c>
      <c r="IC329">
        <v>0</v>
      </c>
      <c r="ID329">
        <v>0</v>
      </c>
      <c r="IE329">
        <v>0</v>
      </c>
      <c r="IF329">
        <v>0</v>
      </c>
      <c r="IG329">
        <v>0</v>
      </c>
      <c r="IH329">
        <v>0</v>
      </c>
      <c r="II329">
        <v>0</v>
      </c>
      <c r="IJ329">
        <v>0</v>
      </c>
      <c r="IK329">
        <v>0</v>
      </c>
      <c r="IL329">
        <v>0</v>
      </c>
      <c r="IM329">
        <v>0</v>
      </c>
      <c r="IN329">
        <v>0</v>
      </c>
      <c r="IO329">
        <v>0</v>
      </c>
      <c r="IP329">
        <v>0</v>
      </c>
      <c r="IQ329">
        <v>0</v>
      </c>
      <c r="IR329">
        <v>0</v>
      </c>
      <c r="IS329">
        <v>0</v>
      </c>
      <c r="IT329">
        <v>0</v>
      </c>
      <c r="IU329">
        <v>0</v>
      </c>
      <c r="IV329">
        <v>0</v>
      </c>
      <c r="IW329">
        <v>0</v>
      </c>
      <c r="IX329">
        <v>0</v>
      </c>
      <c r="IY329">
        <v>0</v>
      </c>
      <c r="IZ329">
        <v>0</v>
      </c>
      <c r="JA329">
        <v>0</v>
      </c>
      <c r="JB329">
        <v>0</v>
      </c>
      <c r="JC329">
        <v>0</v>
      </c>
      <c r="JD329">
        <v>0</v>
      </c>
      <c r="JE329">
        <v>0</v>
      </c>
      <c r="JF329">
        <v>0</v>
      </c>
      <c r="JG329">
        <v>0</v>
      </c>
      <c r="JH329">
        <v>0</v>
      </c>
      <c r="JI329">
        <v>0</v>
      </c>
      <c r="JJ329">
        <v>0</v>
      </c>
      <c r="JK329">
        <v>0</v>
      </c>
      <c r="JL329">
        <v>0</v>
      </c>
      <c r="JM329">
        <v>0</v>
      </c>
      <c r="JN329">
        <v>0</v>
      </c>
      <c r="JO329">
        <v>0</v>
      </c>
      <c r="JP329">
        <v>0</v>
      </c>
      <c r="JQ329">
        <v>0</v>
      </c>
      <c r="JR329">
        <v>0</v>
      </c>
      <c r="JS329">
        <v>0</v>
      </c>
      <c r="JT329">
        <v>0</v>
      </c>
      <c r="JU329">
        <v>0</v>
      </c>
      <c r="JV329">
        <v>0</v>
      </c>
      <c r="JW329">
        <v>0</v>
      </c>
      <c r="JX329">
        <v>0</v>
      </c>
      <c r="JY329">
        <v>0</v>
      </c>
      <c r="JZ329">
        <v>0</v>
      </c>
      <c r="KA329">
        <v>0</v>
      </c>
      <c r="KB329">
        <v>0</v>
      </c>
      <c r="KC329">
        <v>0</v>
      </c>
      <c r="KD329">
        <v>0</v>
      </c>
      <c r="KE329">
        <v>0</v>
      </c>
      <c r="KF329">
        <v>0</v>
      </c>
      <c r="KG329">
        <v>0</v>
      </c>
      <c r="KH329">
        <v>0</v>
      </c>
      <c r="KI329">
        <v>0</v>
      </c>
      <c r="KJ329">
        <v>0</v>
      </c>
      <c r="KK329">
        <v>0</v>
      </c>
      <c r="KL329">
        <v>0</v>
      </c>
      <c r="KM329">
        <v>0</v>
      </c>
      <c r="KN329">
        <v>0</v>
      </c>
      <c r="KO329">
        <v>0</v>
      </c>
      <c r="KP329">
        <v>0</v>
      </c>
      <c r="KQ329">
        <v>0</v>
      </c>
      <c r="KR329">
        <v>0</v>
      </c>
      <c r="KS329">
        <v>0</v>
      </c>
      <c r="KT329">
        <v>0</v>
      </c>
      <c r="KU329">
        <v>0</v>
      </c>
      <c r="KV329">
        <v>0</v>
      </c>
      <c r="KW329">
        <v>0</v>
      </c>
      <c r="KX329">
        <v>0</v>
      </c>
      <c r="KY329">
        <v>0</v>
      </c>
      <c r="KZ329">
        <v>0</v>
      </c>
      <c r="LA329">
        <v>0</v>
      </c>
      <c r="LB329">
        <v>0</v>
      </c>
      <c r="LC329">
        <v>0</v>
      </c>
      <c r="LD329">
        <v>0</v>
      </c>
      <c r="LE329">
        <v>0</v>
      </c>
      <c r="LF329">
        <v>0</v>
      </c>
      <c r="LG329">
        <v>0</v>
      </c>
      <c r="LH329">
        <v>0</v>
      </c>
      <c r="LI329">
        <v>1</v>
      </c>
      <c r="LJ329">
        <v>1</v>
      </c>
      <c r="LK329">
        <v>0</v>
      </c>
      <c r="LL329">
        <v>0</v>
      </c>
      <c r="LM329">
        <v>1</v>
      </c>
      <c r="LN329">
        <v>0.95</v>
      </c>
      <c r="LO329">
        <v>0</v>
      </c>
      <c r="LP329">
        <v>1</v>
      </c>
      <c r="LQ329">
        <v>0.78</v>
      </c>
      <c r="LR329">
        <v>0</v>
      </c>
      <c r="LS329">
        <v>8.1300000000000039E-2</v>
      </c>
      <c r="LT329">
        <v>0</v>
      </c>
    </row>
    <row r="330" spans="1:332" ht="15" customHeight="1">
      <c r="A330" t="str">
        <v>CDM AMS II G</v>
      </c>
      <c r="B330" t="str">
        <v>AMS-II.G. Version 6</v>
      </c>
      <c r="C330">
        <v>10477</v>
      </c>
      <c r="D330" t="str">
        <v>PoA 10477-CPA6</v>
      </c>
      <c r="E330" t="str">
        <v>MR3: 2020-06-01~2020-12-31</v>
      </c>
      <c r="F330" t="str">
        <v>domestic 4G Batch 1</v>
      </c>
      <c r="G330">
        <v>8420</v>
      </c>
      <c r="H330" t="str">
        <v>firewood</v>
      </c>
      <c r="I330">
        <v>8420</v>
      </c>
      <c r="J330">
        <v>3.8292743931913646E-3</v>
      </c>
      <c r="K330">
        <v>0</v>
      </c>
      <c r="L330" t="str">
        <v>cdm_imp_firewood</v>
      </c>
      <c r="M330">
        <v>1</v>
      </c>
      <c r="N330" t="str">
        <v>Asia</v>
      </c>
      <c r="O330" t="str">
        <v>Viet Nam</v>
      </c>
      <c r="P330" t="str">
        <v>Phu Tho
Province</v>
      </c>
      <c r="Q330">
        <v>3.4</v>
      </c>
      <c r="R330">
        <v>0.83530000000000004</v>
      </c>
      <c r="S330">
        <v>0</v>
      </c>
      <c r="T330">
        <v>0.17616000000000001</v>
      </c>
      <c r="U330">
        <v>10275</v>
      </c>
      <c r="V330">
        <v>0</v>
      </c>
      <c r="W330">
        <v>214.0000000135</v>
      </c>
      <c r="X330">
        <v>0</v>
      </c>
      <c r="Y330">
        <v>2198850.0001387126</v>
      </c>
      <c r="Z330">
        <v>1</v>
      </c>
      <c r="AA330">
        <v>0</v>
      </c>
      <c r="AB330">
        <v>0</v>
      </c>
      <c r="AC330">
        <v>0</v>
      </c>
      <c r="AD330">
        <v>0</v>
      </c>
      <c r="AE330">
        <v>0</v>
      </c>
      <c r="AF330">
        <v>0</v>
      </c>
      <c r="AG330">
        <v>0</v>
      </c>
      <c r="AH330">
        <v>0</v>
      </c>
      <c r="AI330">
        <v>0</v>
      </c>
      <c r="AJ330">
        <v>0</v>
      </c>
      <c r="AK330">
        <v>0</v>
      </c>
      <c r="AL330">
        <v>0</v>
      </c>
      <c r="AM330">
        <v>0</v>
      </c>
      <c r="AN330">
        <v>6.1780821917808222</v>
      </c>
      <c r="AO330">
        <v>0</v>
      </c>
      <c r="AP330">
        <v>0</v>
      </c>
      <c r="AQ330">
        <v>0</v>
      </c>
      <c r="AR330">
        <v>0</v>
      </c>
      <c r="AS330">
        <v>0</v>
      </c>
      <c r="AT330">
        <v>0</v>
      </c>
      <c r="AU330">
        <v>0</v>
      </c>
      <c r="AV330">
        <v>0</v>
      </c>
      <c r="AW330">
        <v>0</v>
      </c>
      <c r="AX330">
        <v>0</v>
      </c>
      <c r="AY330">
        <v>0</v>
      </c>
      <c r="AZ330">
        <v>0</v>
      </c>
      <c r="BA330">
        <v>0</v>
      </c>
      <c r="BB330">
        <v>0</v>
      </c>
      <c r="BC330">
        <v>0</v>
      </c>
      <c r="BD330">
        <v>0.1</v>
      </c>
      <c r="BE330">
        <v>0</v>
      </c>
      <c r="BF330">
        <v>0</v>
      </c>
      <c r="BG330">
        <v>0</v>
      </c>
      <c r="BH330">
        <v>0</v>
      </c>
      <c r="BI330">
        <v>0</v>
      </c>
      <c r="BJ330">
        <v>0</v>
      </c>
      <c r="BK330">
        <v>0</v>
      </c>
      <c r="BL330">
        <v>0</v>
      </c>
      <c r="BM330">
        <v>0</v>
      </c>
      <c r="BN330">
        <v>0</v>
      </c>
      <c r="BO330">
        <v>0</v>
      </c>
      <c r="BP330">
        <v>0</v>
      </c>
      <c r="BQ330">
        <v>0</v>
      </c>
      <c r="BR330">
        <v>1.5599999999999999E-2</v>
      </c>
      <c r="BS330">
        <v>0</v>
      </c>
      <c r="BT330">
        <v>0</v>
      </c>
      <c r="BU330">
        <v>0</v>
      </c>
      <c r="BV330">
        <v>0</v>
      </c>
      <c r="BW330">
        <v>0</v>
      </c>
      <c r="BX330">
        <v>85.7</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v>0</v>
      </c>
      <c r="FL330">
        <v>0</v>
      </c>
      <c r="FM330">
        <v>0</v>
      </c>
      <c r="FN330">
        <v>0</v>
      </c>
      <c r="FO330">
        <v>0</v>
      </c>
      <c r="FP330">
        <v>0</v>
      </c>
      <c r="FQ330">
        <v>0</v>
      </c>
      <c r="FR330">
        <v>1</v>
      </c>
      <c r="FS330">
        <v>0</v>
      </c>
      <c r="FT330">
        <v>0</v>
      </c>
      <c r="FU330">
        <v>0</v>
      </c>
      <c r="FV330">
        <v>0</v>
      </c>
      <c r="FW330">
        <v>0</v>
      </c>
      <c r="FX330">
        <v>0</v>
      </c>
      <c r="FY330">
        <v>2.218341900100834</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c r="GS330">
        <v>0</v>
      </c>
      <c r="GT330">
        <v>0</v>
      </c>
      <c r="GU330">
        <v>0.27850000000000003</v>
      </c>
      <c r="GV330">
        <v>0</v>
      </c>
      <c r="GW330">
        <v>0</v>
      </c>
      <c r="GX330">
        <v>0</v>
      </c>
      <c r="GY330">
        <v>0</v>
      </c>
      <c r="GZ330">
        <v>0</v>
      </c>
      <c r="HA330">
        <v>0</v>
      </c>
      <c r="HB330">
        <v>0</v>
      </c>
      <c r="HC330">
        <v>0</v>
      </c>
      <c r="HD330">
        <v>0</v>
      </c>
      <c r="HE330">
        <v>0</v>
      </c>
      <c r="HF330">
        <v>0</v>
      </c>
      <c r="HG330">
        <v>0</v>
      </c>
      <c r="HH330">
        <v>0</v>
      </c>
      <c r="HI330">
        <v>1.5599999999999999E-2</v>
      </c>
      <c r="HJ330">
        <v>0</v>
      </c>
      <c r="HK330">
        <v>0</v>
      </c>
      <c r="HL330">
        <v>0</v>
      </c>
      <c r="HM330">
        <v>0</v>
      </c>
      <c r="HN330">
        <v>0</v>
      </c>
      <c r="HO330">
        <v>85.7</v>
      </c>
      <c r="HP330">
        <v>0</v>
      </c>
      <c r="HQ330">
        <v>0</v>
      </c>
      <c r="HR330">
        <v>0</v>
      </c>
      <c r="HS330">
        <v>0</v>
      </c>
      <c r="HT330">
        <v>0</v>
      </c>
      <c r="HU330">
        <v>0</v>
      </c>
      <c r="HV330">
        <v>0</v>
      </c>
      <c r="HW330">
        <v>0</v>
      </c>
      <c r="HX330">
        <v>0</v>
      </c>
      <c r="HY330">
        <v>0</v>
      </c>
      <c r="HZ330">
        <v>0</v>
      </c>
      <c r="IA330">
        <v>0</v>
      </c>
      <c r="IB330">
        <v>0</v>
      </c>
      <c r="IC330">
        <v>0</v>
      </c>
      <c r="ID330">
        <v>0</v>
      </c>
      <c r="IE330">
        <v>0</v>
      </c>
      <c r="IF330">
        <v>0</v>
      </c>
      <c r="IG330">
        <v>0</v>
      </c>
      <c r="IH330">
        <v>0</v>
      </c>
      <c r="II330">
        <v>0</v>
      </c>
      <c r="IJ330">
        <v>0</v>
      </c>
      <c r="IK330">
        <v>0</v>
      </c>
      <c r="IL330">
        <v>0</v>
      </c>
      <c r="IM330">
        <v>0</v>
      </c>
      <c r="IN330">
        <v>0</v>
      </c>
      <c r="IO330">
        <v>0</v>
      </c>
      <c r="IP330">
        <v>0</v>
      </c>
      <c r="IQ330">
        <v>0</v>
      </c>
      <c r="IR330">
        <v>0</v>
      </c>
      <c r="IS330">
        <v>0</v>
      </c>
      <c r="IT330">
        <v>0</v>
      </c>
      <c r="IU330">
        <v>0</v>
      </c>
      <c r="IV330">
        <v>0</v>
      </c>
      <c r="IW330">
        <v>0</v>
      </c>
      <c r="IX330">
        <v>0</v>
      </c>
      <c r="IY330">
        <v>0</v>
      </c>
      <c r="IZ330">
        <v>0</v>
      </c>
      <c r="JA330">
        <v>0</v>
      </c>
      <c r="JB330">
        <v>0</v>
      </c>
      <c r="JC330">
        <v>0</v>
      </c>
      <c r="JD330">
        <v>0</v>
      </c>
      <c r="JE330">
        <v>0</v>
      </c>
      <c r="JF330">
        <v>0</v>
      </c>
      <c r="JG330">
        <v>0</v>
      </c>
      <c r="JH330">
        <v>0</v>
      </c>
      <c r="JI330">
        <v>0</v>
      </c>
      <c r="JJ330">
        <v>0</v>
      </c>
      <c r="JK330">
        <v>0</v>
      </c>
      <c r="JL330">
        <v>0</v>
      </c>
      <c r="JM330">
        <v>0</v>
      </c>
      <c r="JN330">
        <v>0</v>
      </c>
      <c r="JO330">
        <v>0</v>
      </c>
      <c r="JP330">
        <v>0</v>
      </c>
      <c r="JQ330">
        <v>0</v>
      </c>
      <c r="JR330">
        <v>0</v>
      </c>
      <c r="JS330">
        <v>0</v>
      </c>
      <c r="JT330">
        <v>0</v>
      </c>
      <c r="JU330">
        <v>0</v>
      </c>
      <c r="JV330">
        <v>0</v>
      </c>
      <c r="JW330">
        <v>0</v>
      </c>
      <c r="JX330">
        <v>0</v>
      </c>
      <c r="JY330">
        <v>0</v>
      </c>
      <c r="JZ330">
        <v>0</v>
      </c>
      <c r="KA330">
        <v>0</v>
      </c>
      <c r="KB330">
        <v>0</v>
      </c>
      <c r="KC330">
        <v>0</v>
      </c>
      <c r="KD330">
        <v>0</v>
      </c>
      <c r="KE330">
        <v>0</v>
      </c>
      <c r="KF330">
        <v>0</v>
      </c>
      <c r="KG330">
        <v>0</v>
      </c>
      <c r="KH330">
        <v>0</v>
      </c>
      <c r="KI330">
        <v>0</v>
      </c>
      <c r="KJ330">
        <v>0</v>
      </c>
      <c r="KK330">
        <v>0</v>
      </c>
      <c r="KL330">
        <v>0</v>
      </c>
      <c r="KM330">
        <v>0</v>
      </c>
      <c r="KN330">
        <v>0</v>
      </c>
      <c r="KO330">
        <v>0</v>
      </c>
      <c r="KP330">
        <v>0</v>
      </c>
      <c r="KQ330">
        <v>0</v>
      </c>
      <c r="KR330">
        <v>0</v>
      </c>
      <c r="KS330">
        <v>0</v>
      </c>
      <c r="KT330">
        <v>0</v>
      </c>
      <c r="KU330">
        <v>0</v>
      </c>
      <c r="KV330">
        <v>0</v>
      </c>
      <c r="KW330">
        <v>0</v>
      </c>
      <c r="KX330">
        <v>0</v>
      </c>
      <c r="KY330">
        <v>0</v>
      </c>
      <c r="KZ330">
        <v>0</v>
      </c>
      <c r="LA330">
        <v>0</v>
      </c>
      <c r="LB330">
        <v>0</v>
      </c>
      <c r="LC330">
        <v>0</v>
      </c>
      <c r="LD330">
        <v>0</v>
      </c>
      <c r="LE330">
        <v>0</v>
      </c>
      <c r="LF330">
        <v>0</v>
      </c>
      <c r="LG330">
        <v>0</v>
      </c>
      <c r="LH330">
        <v>0</v>
      </c>
      <c r="LI330">
        <v>1</v>
      </c>
      <c r="LJ330">
        <v>1</v>
      </c>
      <c r="LK330">
        <v>0</v>
      </c>
      <c r="LL330">
        <v>0</v>
      </c>
      <c r="LM330">
        <v>1</v>
      </c>
      <c r="LN330">
        <v>0.95</v>
      </c>
      <c r="LO330">
        <v>0</v>
      </c>
      <c r="LP330">
        <v>1</v>
      </c>
      <c r="LQ330">
        <v>0.78</v>
      </c>
      <c r="LR330">
        <v>0</v>
      </c>
      <c r="LS330">
        <v>8.1300000000000039E-2</v>
      </c>
      <c r="LT330">
        <v>0</v>
      </c>
    </row>
    <row r="331" spans="1:332" ht="15" customHeight="1">
      <c r="A331" t="str">
        <v>CDM AMS II G</v>
      </c>
      <c r="B331" t="str">
        <v>AMS-II.G. Version 6</v>
      </c>
      <c r="C331">
        <v>10477</v>
      </c>
      <c r="D331" t="str">
        <v>PoA 10477-CPA6</v>
      </c>
      <c r="E331" t="str">
        <v>MR3: 2020-06-01~2020-12-31</v>
      </c>
      <c r="F331" t="str">
        <v>domestic 4G Batch 2</v>
      </c>
      <c r="G331">
        <v>1393</v>
      </c>
      <c r="H331" t="str">
        <v>firewood</v>
      </c>
      <c r="I331">
        <v>1393</v>
      </c>
      <c r="J331">
        <v>3.8290269376364044E-3</v>
      </c>
      <c r="K331">
        <v>0</v>
      </c>
      <c r="L331" t="str">
        <v>cdm_imp_firewood</v>
      </c>
      <c r="M331">
        <v>1</v>
      </c>
      <c r="N331" t="str">
        <v>Asia</v>
      </c>
      <c r="O331" t="str">
        <v>Viet Nam</v>
      </c>
      <c r="P331" t="str">
        <v>Phu Tho
Province</v>
      </c>
      <c r="Q331">
        <v>3.4</v>
      </c>
      <c r="R331">
        <v>0.83530000000000004</v>
      </c>
      <c r="S331">
        <v>0</v>
      </c>
      <c r="T331">
        <v>0.17616000000000001</v>
      </c>
      <c r="U331">
        <v>1700</v>
      </c>
      <c r="V331">
        <v>0</v>
      </c>
      <c r="W331">
        <v>214.0000000135</v>
      </c>
      <c r="X331">
        <v>0</v>
      </c>
      <c r="Y331">
        <v>363800.00002295</v>
      </c>
      <c r="Z331">
        <v>1</v>
      </c>
      <c r="AA331">
        <v>0</v>
      </c>
      <c r="AB331">
        <v>0</v>
      </c>
      <c r="AC331">
        <v>0</v>
      </c>
      <c r="AD331">
        <v>0</v>
      </c>
      <c r="AE331">
        <v>0</v>
      </c>
      <c r="AF331">
        <v>0</v>
      </c>
      <c r="AG331">
        <v>0</v>
      </c>
      <c r="AH331">
        <v>0</v>
      </c>
      <c r="AI331">
        <v>0</v>
      </c>
      <c r="AJ331">
        <v>0</v>
      </c>
      <c r="AK331">
        <v>0</v>
      </c>
      <c r="AL331">
        <v>0</v>
      </c>
      <c r="AM331">
        <v>0</v>
      </c>
      <c r="AN331">
        <v>6.1780821917808222</v>
      </c>
      <c r="AO331">
        <v>0</v>
      </c>
      <c r="AP331">
        <v>0</v>
      </c>
      <c r="AQ331">
        <v>0</v>
      </c>
      <c r="AR331">
        <v>0</v>
      </c>
      <c r="AS331">
        <v>0</v>
      </c>
      <c r="AT331">
        <v>0</v>
      </c>
      <c r="AU331">
        <v>0</v>
      </c>
      <c r="AV331">
        <v>0</v>
      </c>
      <c r="AW331">
        <v>0</v>
      </c>
      <c r="AX331">
        <v>0</v>
      </c>
      <c r="AY331">
        <v>0</v>
      </c>
      <c r="AZ331">
        <v>0</v>
      </c>
      <c r="BA331">
        <v>0</v>
      </c>
      <c r="BB331">
        <v>0</v>
      </c>
      <c r="BC331">
        <v>0</v>
      </c>
      <c r="BD331">
        <v>0.1</v>
      </c>
      <c r="BE331">
        <v>0</v>
      </c>
      <c r="BF331">
        <v>0</v>
      </c>
      <c r="BG331">
        <v>0</v>
      </c>
      <c r="BH331">
        <v>0</v>
      </c>
      <c r="BI331">
        <v>0</v>
      </c>
      <c r="BJ331">
        <v>0</v>
      </c>
      <c r="BK331">
        <v>0</v>
      </c>
      <c r="BL331">
        <v>0</v>
      </c>
      <c r="BM331">
        <v>0</v>
      </c>
      <c r="BN331">
        <v>0</v>
      </c>
      <c r="BO331">
        <v>0</v>
      </c>
      <c r="BP331">
        <v>0</v>
      </c>
      <c r="BQ331">
        <v>0</v>
      </c>
      <c r="BR331">
        <v>1.5599999999999999E-2</v>
      </c>
      <c r="BS331">
        <v>0</v>
      </c>
      <c r="BT331">
        <v>0</v>
      </c>
      <c r="BU331">
        <v>0</v>
      </c>
      <c r="BV331">
        <v>0</v>
      </c>
      <c r="BW331">
        <v>0</v>
      </c>
      <c r="BX331">
        <v>85.7</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c r="EZ331">
        <v>0</v>
      </c>
      <c r="FA331">
        <v>0</v>
      </c>
      <c r="FB331">
        <v>0</v>
      </c>
      <c r="FC331">
        <v>0</v>
      </c>
      <c r="FD331">
        <v>0</v>
      </c>
      <c r="FE331">
        <v>0</v>
      </c>
      <c r="FF331">
        <v>0</v>
      </c>
      <c r="FG331">
        <v>0</v>
      </c>
      <c r="FH331">
        <v>0</v>
      </c>
      <c r="FI331">
        <v>0</v>
      </c>
      <c r="FJ331">
        <v>0</v>
      </c>
      <c r="FK331">
        <v>0</v>
      </c>
      <c r="FL331">
        <v>0</v>
      </c>
      <c r="FM331">
        <v>0</v>
      </c>
      <c r="FN331">
        <v>0</v>
      </c>
      <c r="FO331">
        <v>0</v>
      </c>
      <c r="FP331">
        <v>0</v>
      </c>
      <c r="FQ331">
        <v>0</v>
      </c>
      <c r="FR331">
        <v>1</v>
      </c>
      <c r="FS331">
        <v>0</v>
      </c>
      <c r="FT331">
        <v>0</v>
      </c>
      <c r="FU331">
        <v>0</v>
      </c>
      <c r="FV331">
        <v>0</v>
      </c>
      <c r="FW331">
        <v>0</v>
      </c>
      <c r="FX331">
        <v>0</v>
      </c>
      <c r="FY331">
        <v>2.218341900100834</v>
      </c>
      <c r="FZ331">
        <v>0</v>
      </c>
      <c r="GA331">
        <v>0</v>
      </c>
      <c r="GB331">
        <v>0</v>
      </c>
      <c r="GC331">
        <v>0</v>
      </c>
      <c r="GD331">
        <v>0</v>
      </c>
      <c r="GE331">
        <v>0</v>
      </c>
      <c r="GF331">
        <v>0</v>
      </c>
      <c r="GG331">
        <v>0</v>
      </c>
      <c r="GH331">
        <v>0</v>
      </c>
      <c r="GI331">
        <v>0</v>
      </c>
      <c r="GJ331">
        <v>0</v>
      </c>
      <c r="GK331">
        <v>0</v>
      </c>
      <c r="GL331">
        <v>0</v>
      </c>
      <c r="GM331">
        <v>0</v>
      </c>
      <c r="GN331">
        <v>0</v>
      </c>
      <c r="GO331">
        <v>0</v>
      </c>
      <c r="GP331">
        <v>0</v>
      </c>
      <c r="GQ331">
        <v>0</v>
      </c>
      <c r="GR331">
        <v>0</v>
      </c>
      <c r="GS331">
        <v>0</v>
      </c>
      <c r="GT331">
        <v>0</v>
      </c>
      <c r="GU331">
        <v>0.27850000000000003</v>
      </c>
      <c r="GV331">
        <v>0</v>
      </c>
      <c r="GW331">
        <v>0</v>
      </c>
      <c r="GX331">
        <v>0</v>
      </c>
      <c r="GY331">
        <v>0</v>
      </c>
      <c r="GZ331">
        <v>0</v>
      </c>
      <c r="HA331">
        <v>0</v>
      </c>
      <c r="HB331">
        <v>0</v>
      </c>
      <c r="HC331">
        <v>0</v>
      </c>
      <c r="HD331">
        <v>0</v>
      </c>
      <c r="HE331">
        <v>0</v>
      </c>
      <c r="HF331">
        <v>0</v>
      </c>
      <c r="HG331">
        <v>0</v>
      </c>
      <c r="HH331">
        <v>0</v>
      </c>
      <c r="HI331">
        <v>1.5599999999999999E-2</v>
      </c>
      <c r="HJ331">
        <v>0</v>
      </c>
      <c r="HK331">
        <v>0</v>
      </c>
      <c r="HL331">
        <v>0</v>
      </c>
      <c r="HM331">
        <v>0</v>
      </c>
      <c r="HN331">
        <v>0</v>
      </c>
      <c r="HO331">
        <v>85.7</v>
      </c>
      <c r="HP331">
        <v>0</v>
      </c>
      <c r="HQ331">
        <v>0</v>
      </c>
      <c r="HR331">
        <v>0</v>
      </c>
      <c r="HS331">
        <v>0</v>
      </c>
      <c r="HT331">
        <v>0</v>
      </c>
      <c r="HU331">
        <v>0</v>
      </c>
      <c r="HV331">
        <v>0</v>
      </c>
      <c r="HW331">
        <v>0</v>
      </c>
      <c r="HX331">
        <v>0</v>
      </c>
      <c r="HY331">
        <v>0</v>
      </c>
      <c r="HZ331">
        <v>0</v>
      </c>
      <c r="IA331">
        <v>0</v>
      </c>
      <c r="IB331">
        <v>0</v>
      </c>
      <c r="IC331">
        <v>0</v>
      </c>
      <c r="ID331">
        <v>0</v>
      </c>
      <c r="IE331">
        <v>0</v>
      </c>
      <c r="IF331">
        <v>0</v>
      </c>
      <c r="IG331">
        <v>0</v>
      </c>
      <c r="IH331">
        <v>0</v>
      </c>
      <c r="II331">
        <v>0</v>
      </c>
      <c r="IJ331">
        <v>0</v>
      </c>
      <c r="IK331">
        <v>0</v>
      </c>
      <c r="IL331">
        <v>0</v>
      </c>
      <c r="IM331">
        <v>0</v>
      </c>
      <c r="IN331">
        <v>0</v>
      </c>
      <c r="IO331">
        <v>0</v>
      </c>
      <c r="IP331">
        <v>0</v>
      </c>
      <c r="IQ331">
        <v>0</v>
      </c>
      <c r="IR331">
        <v>0</v>
      </c>
      <c r="IS331">
        <v>0</v>
      </c>
      <c r="IT331">
        <v>0</v>
      </c>
      <c r="IU331">
        <v>0</v>
      </c>
      <c r="IV331">
        <v>0</v>
      </c>
      <c r="IW331">
        <v>0</v>
      </c>
      <c r="IX331">
        <v>0</v>
      </c>
      <c r="IY331">
        <v>0</v>
      </c>
      <c r="IZ331">
        <v>0</v>
      </c>
      <c r="JA331">
        <v>0</v>
      </c>
      <c r="JB331">
        <v>0</v>
      </c>
      <c r="JC331">
        <v>0</v>
      </c>
      <c r="JD331">
        <v>0</v>
      </c>
      <c r="JE331">
        <v>0</v>
      </c>
      <c r="JF331">
        <v>0</v>
      </c>
      <c r="JG331">
        <v>0</v>
      </c>
      <c r="JH331">
        <v>0</v>
      </c>
      <c r="JI331">
        <v>0</v>
      </c>
      <c r="JJ331">
        <v>0</v>
      </c>
      <c r="JK331">
        <v>0</v>
      </c>
      <c r="JL331">
        <v>0</v>
      </c>
      <c r="JM331">
        <v>0</v>
      </c>
      <c r="JN331">
        <v>0</v>
      </c>
      <c r="JO331">
        <v>0</v>
      </c>
      <c r="JP331">
        <v>0</v>
      </c>
      <c r="JQ331">
        <v>0</v>
      </c>
      <c r="JR331">
        <v>0</v>
      </c>
      <c r="JS331">
        <v>0</v>
      </c>
      <c r="JT331">
        <v>0</v>
      </c>
      <c r="JU331">
        <v>0</v>
      </c>
      <c r="JV331">
        <v>0</v>
      </c>
      <c r="JW331">
        <v>0</v>
      </c>
      <c r="JX331">
        <v>0</v>
      </c>
      <c r="JY331">
        <v>0</v>
      </c>
      <c r="JZ331">
        <v>0</v>
      </c>
      <c r="KA331">
        <v>0</v>
      </c>
      <c r="KB331">
        <v>0</v>
      </c>
      <c r="KC331">
        <v>0</v>
      </c>
      <c r="KD331">
        <v>0</v>
      </c>
      <c r="KE331">
        <v>0</v>
      </c>
      <c r="KF331">
        <v>0</v>
      </c>
      <c r="KG331">
        <v>0</v>
      </c>
      <c r="KH331">
        <v>0</v>
      </c>
      <c r="KI331">
        <v>0</v>
      </c>
      <c r="KJ331">
        <v>0</v>
      </c>
      <c r="KK331">
        <v>0</v>
      </c>
      <c r="KL331">
        <v>0</v>
      </c>
      <c r="KM331">
        <v>0</v>
      </c>
      <c r="KN331">
        <v>0</v>
      </c>
      <c r="KO331">
        <v>0</v>
      </c>
      <c r="KP331">
        <v>0</v>
      </c>
      <c r="KQ331">
        <v>0</v>
      </c>
      <c r="KR331">
        <v>0</v>
      </c>
      <c r="KS331">
        <v>0</v>
      </c>
      <c r="KT331">
        <v>0</v>
      </c>
      <c r="KU331">
        <v>0</v>
      </c>
      <c r="KV331">
        <v>0</v>
      </c>
      <c r="KW331">
        <v>0</v>
      </c>
      <c r="KX331">
        <v>0</v>
      </c>
      <c r="KY331">
        <v>0</v>
      </c>
      <c r="KZ331">
        <v>0</v>
      </c>
      <c r="LA331">
        <v>0</v>
      </c>
      <c r="LB331">
        <v>0</v>
      </c>
      <c r="LC331">
        <v>0</v>
      </c>
      <c r="LD331">
        <v>0</v>
      </c>
      <c r="LE331">
        <v>0</v>
      </c>
      <c r="LF331">
        <v>0</v>
      </c>
      <c r="LG331">
        <v>0</v>
      </c>
      <c r="LH331">
        <v>0</v>
      </c>
      <c r="LI331">
        <v>1</v>
      </c>
      <c r="LJ331">
        <v>1</v>
      </c>
      <c r="LK331">
        <v>0</v>
      </c>
      <c r="LL331">
        <v>0</v>
      </c>
      <c r="LM331">
        <v>1</v>
      </c>
      <c r="LN331">
        <v>0.95</v>
      </c>
      <c r="LO331">
        <v>0</v>
      </c>
      <c r="LP331">
        <v>1</v>
      </c>
      <c r="LQ331">
        <v>0.78</v>
      </c>
      <c r="LR331">
        <v>0</v>
      </c>
      <c r="LS331">
        <v>8.1300000000000039E-2</v>
      </c>
      <c r="LT331">
        <v>0</v>
      </c>
    </row>
    <row r="332" spans="1:332" ht="15" customHeight="1">
      <c r="A332" t="str">
        <v>CDM AMS II G</v>
      </c>
      <c r="B332" t="str">
        <v>AMS-II.G. Version 6</v>
      </c>
      <c r="C332">
        <v>10477</v>
      </c>
      <c r="D332" t="str">
        <v>PoA 10477-CPA6</v>
      </c>
      <c r="E332" t="str">
        <v>MR3: 2020-06-01~2020-12-31</v>
      </c>
      <c r="F332" t="str">
        <v>domestic 4G Batch 3</v>
      </c>
      <c r="G332">
        <v>2474</v>
      </c>
      <c r="H332" t="str">
        <v>firewood</v>
      </c>
      <c r="I332">
        <v>2474</v>
      </c>
      <c r="J332">
        <v>3.8280621400073188E-3</v>
      </c>
      <c r="K332">
        <v>0</v>
      </c>
      <c r="L332" t="str">
        <v>cdm_imp_firewood</v>
      </c>
      <c r="M332">
        <v>1</v>
      </c>
      <c r="N332" t="str">
        <v>Asia</v>
      </c>
      <c r="O332" t="str">
        <v>Viet Nam</v>
      </c>
      <c r="P332" t="str">
        <v>Phu Tho
Province</v>
      </c>
      <c r="Q332">
        <v>3.4</v>
      </c>
      <c r="R332">
        <v>0.83530000000000004</v>
      </c>
      <c r="S332">
        <v>0</v>
      </c>
      <c r="T332">
        <v>0.17616000000000001</v>
      </c>
      <c r="U332">
        <v>3020</v>
      </c>
      <c r="V332">
        <v>0</v>
      </c>
      <c r="W332">
        <v>214.0000000135</v>
      </c>
      <c r="X332">
        <v>0</v>
      </c>
      <c r="Y332">
        <v>646280.00004077004</v>
      </c>
      <c r="Z332">
        <v>1</v>
      </c>
      <c r="AA332">
        <v>0</v>
      </c>
      <c r="AB332">
        <v>0</v>
      </c>
      <c r="AC332">
        <v>0</v>
      </c>
      <c r="AD332">
        <v>0</v>
      </c>
      <c r="AE332">
        <v>0</v>
      </c>
      <c r="AF332">
        <v>0</v>
      </c>
      <c r="AG332">
        <v>0</v>
      </c>
      <c r="AH332">
        <v>0</v>
      </c>
      <c r="AI332">
        <v>0</v>
      </c>
      <c r="AJ332">
        <v>0</v>
      </c>
      <c r="AK332">
        <v>0</v>
      </c>
      <c r="AL332">
        <v>0</v>
      </c>
      <c r="AM332">
        <v>0</v>
      </c>
      <c r="AN332">
        <v>6.1780821917808222</v>
      </c>
      <c r="AO332">
        <v>0</v>
      </c>
      <c r="AP332">
        <v>0</v>
      </c>
      <c r="AQ332">
        <v>0</v>
      </c>
      <c r="AR332">
        <v>0</v>
      </c>
      <c r="AS332">
        <v>0</v>
      </c>
      <c r="AT332">
        <v>0</v>
      </c>
      <c r="AU332">
        <v>0</v>
      </c>
      <c r="AV332">
        <v>0</v>
      </c>
      <c r="AW332">
        <v>0</v>
      </c>
      <c r="AX332">
        <v>0</v>
      </c>
      <c r="AY332">
        <v>0</v>
      </c>
      <c r="AZ332">
        <v>0</v>
      </c>
      <c r="BA332">
        <v>0</v>
      </c>
      <c r="BB332">
        <v>0</v>
      </c>
      <c r="BC332">
        <v>0</v>
      </c>
      <c r="BD332">
        <v>0.1</v>
      </c>
      <c r="BE332">
        <v>0</v>
      </c>
      <c r="BF332">
        <v>0</v>
      </c>
      <c r="BG332">
        <v>0</v>
      </c>
      <c r="BH332">
        <v>0</v>
      </c>
      <c r="BI332">
        <v>0</v>
      </c>
      <c r="BJ332">
        <v>0</v>
      </c>
      <c r="BK332">
        <v>0</v>
      </c>
      <c r="BL332">
        <v>0</v>
      </c>
      <c r="BM332">
        <v>0</v>
      </c>
      <c r="BN332">
        <v>0</v>
      </c>
      <c r="BO332">
        <v>0</v>
      </c>
      <c r="BP332">
        <v>0</v>
      </c>
      <c r="BQ332">
        <v>0</v>
      </c>
      <c r="BR332">
        <v>1.5599999999999999E-2</v>
      </c>
      <c r="BS332">
        <v>0</v>
      </c>
      <c r="BT332">
        <v>0</v>
      </c>
      <c r="BU332">
        <v>0</v>
      </c>
      <c r="BV332">
        <v>0</v>
      </c>
      <c r="BW332">
        <v>0</v>
      </c>
      <c r="BX332">
        <v>85.7</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c r="FD332">
        <v>0</v>
      </c>
      <c r="FE332">
        <v>0</v>
      </c>
      <c r="FF332">
        <v>0</v>
      </c>
      <c r="FG332">
        <v>0</v>
      </c>
      <c r="FH332">
        <v>0</v>
      </c>
      <c r="FI332">
        <v>0</v>
      </c>
      <c r="FJ332">
        <v>0</v>
      </c>
      <c r="FK332">
        <v>0</v>
      </c>
      <c r="FL332">
        <v>0</v>
      </c>
      <c r="FM332">
        <v>0</v>
      </c>
      <c r="FN332">
        <v>0</v>
      </c>
      <c r="FO332">
        <v>0</v>
      </c>
      <c r="FP332">
        <v>0</v>
      </c>
      <c r="FQ332">
        <v>0</v>
      </c>
      <c r="FR332">
        <v>1</v>
      </c>
      <c r="FS332">
        <v>0</v>
      </c>
      <c r="FT332">
        <v>0</v>
      </c>
      <c r="FU332">
        <v>0</v>
      </c>
      <c r="FV332">
        <v>0</v>
      </c>
      <c r="FW332">
        <v>0</v>
      </c>
      <c r="FX332">
        <v>0</v>
      </c>
      <c r="FY332">
        <v>2.218341900100834</v>
      </c>
      <c r="FZ332">
        <v>0</v>
      </c>
      <c r="GA332">
        <v>0</v>
      </c>
      <c r="GB332">
        <v>0</v>
      </c>
      <c r="GC332">
        <v>0</v>
      </c>
      <c r="GD332">
        <v>0</v>
      </c>
      <c r="GE332">
        <v>0</v>
      </c>
      <c r="GF332">
        <v>0</v>
      </c>
      <c r="GG332">
        <v>0</v>
      </c>
      <c r="GH332">
        <v>0</v>
      </c>
      <c r="GI332">
        <v>0</v>
      </c>
      <c r="GJ332">
        <v>0</v>
      </c>
      <c r="GK332">
        <v>0</v>
      </c>
      <c r="GL332">
        <v>0</v>
      </c>
      <c r="GM332">
        <v>0</v>
      </c>
      <c r="GN332">
        <v>0</v>
      </c>
      <c r="GO332">
        <v>0</v>
      </c>
      <c r="GP332">
        <v>0</v>
      </c>
      <c r="GQ332">
        <v>0</v>
      </c>
      <c r="GR332">
        <v>0</v>
      </c>
      <c r="GS332">
        <v>0</v>
      </c>
      <c r="GT332">
        <v>0</v>
      </c>
      <c r="GU332">
        <v>0.27850000000000003</v>
      </c>
      <c r="GV332">
        <v>0</v>
      </c>
      <c r="GW332">
        <v>0</v>
      </c>
      <c r="GX332">
        <v>0</v>
      </c>
      <c r="GY332">
        <v>0</v>
      </c>
      <c r="GZ332">
        <v>0</v>
      </c>
      <c r="HA332">
        <v>0</v>
      </c>
      <c r="HB332">
        <v>0</v>
      </c>
      <c r="HC332">
        <v>0</v>
      </c>
      <c r="HD332">
        <v>0</v>
      </c>
      <c r="HE332">
        <v>0</v>
      </c>
      <c r="HF332">
        <v>0</v>
      </c>
      <c r="HG332">
        <v>0</v>
      </c>
      <c r="HH332">
        <v>0</v>
      </c>
      <c r="HI332">
        <v>1.5599999999999999E-2</v>
      </c>
      <c r="HJ332">
        <v>0</v>
      </c>
      <c r="HK332">
        <v>0</v>
      </c>
      <c r="HL332">
        <v>0</v>
      </c>
      <c r="HM332">
        <v>0</v>
      </c>
      <c r="HN332">
        <v>0</v>
      </c>
      <c r="HO332">
        <v>85.7</v>
      </c>
      <c r="HP332">
        <v>0</v>
      </c>
      <c r="HQ332">
        <v>0</v>
      </c>
      <c r="HR332">
        <v>0</v>
      </c>
      <c r="HS332">
        <v>0</v>
      </c>
      <c r="HT332">
        <v>0</v>
      </c>
      <c r="HU332">
        <v>0</v>
      </c>
      <c r="HV332">
        <v>0</v>
      </c>
      <c r="HW332">
        <v>0</v>
      </c>
      <c r="HX332">
        <v>0</v>
      </c>
      <c r="HY332">
        <v>0</v>
      </c>
      <c r="HZ332">
        <v>0</v>
      </c>
      <c r="IA332">
        <v>0</v>
      </c>
      <c r="IB332">
        <v>0</v>
      </c>
      <c r="IC332">
        <v>0</v>
      </c>
      <c r="ID332">
        <v>0</v>
      </c>
      <c r="IE332">
        <v>0</v>
      </c>
      <c r="IF332">
        <v>0</v>
      </c>
      <c r="IG332">
        <v>0</v>
      </c>
      <c r="IH332">
        <v>0</v>
      </c>
      <c r="II332">
        <v>0</v>
      </c>
      <c r="IJ332">
        <v>0</v>
      </c>
      <c r="IK332">
        <v>0</v>
      </c>
      <c r="IL332">
        <v>0</v>
      </c>
      <c r="IM332">
        <v>0</v>
      </c>
      <c r="IN332">
        <v>0</v>
      </c>
      <c r="IO332">
        <v>0</v>
      </c>
      <c r="IP332">
        <v>0</v>
      </c>
      <c r="IQ332">
        <v>0</v>
      </c>
      <c r="IR332">
        <v>0</v>
      </c>
      <c r="IS332">
        <v>0</v>
      </c>
      <c r="IT332">
        <v>0</v>
      </c>
      <c r="IU332">
        <v>0</v>
      </c>
      <c r="IV332">
        <v>0</v>
      </c>
      <c r="IW332">
        <v>0</v>
      </c>
      <c r="IX332">
        <v>0</v>
      </c>
      <c r="IY332">
        <v>0</v>
      </c>
      <c r="IZ332">
        <v>0</v>
      </c>
      <c r="JA332">
        <v>0</v>
      </c>
      <c r="JB332">
        <v>0</v>
      </c>
      <c r="JC332">
        <v>0</v>
      </c>
      <c r="JD332">
        <v>0</v>
      </c>
      <c r="JE332">
        <v>0</v>
      </c>
      <c r="JF332">
        <v>0</v>
      </c>
      <c r="JG332">
        <v>0</v>
      </c>
      <c r="JH332">
        <v>0</v>
      </c>
      <c r="JI332">
        <v>0</v>
      </c>
      <c r="JJ332">
        <v>0</v>
      </c>
      <c r="JK332">
        <v>0</v>
      </c>
      <c r="JL332">
        <v>0</v>
      </c>
      <c r="JM332">
        <v>0</v>
      </c>
      <c r="JN332">
        <v>0</v>
      </c>
      <c r="JO332">
        <v>0</v>
      </c>
      <c r="JP332">
        <v>0</v>
      </c>
      <c r="JQ332">
        <v>0</v>
      </c>
      <c r="JR332">
        <v>0</v>
      </c>
      <c r="JS332">
        <v>0</v>
      </c>
      <c r="JT332">
        <v>0</v>
      </c>
      <c r="JU332">
        <v>0</v>
      </c>
      <c r="JV332">
        <v>0</v>
      </c>
      <c r="JW332">
        <v>0</v>
      </c>
      <c r="JX332">
        <v>0</v>
      </c>
      <c r="JY332">
        <v>0</v>
      </c>
      <c r="JZ332">
        <v>0</v>
      </c>
      <c r="KA332">
        <v>0</v>
      </c>
      <c r="KB332">
        <v>0</v>
      </c>
      <c r="KC332">
        <v>0</v>
      </c>
      <c r="KD332">
        <v>0</v>
      </c>
      <c r="KE332">
        <v>0</v>
      </c>
      <c r="KF332">
        <v>0</v>
      </c>
      <c r="KG332">
        <v>0</v>
      </c>
      <c r="KH332">
        <v>0</v>
      </c>
      <c r="KI332">
        <v>0</v>
      </c>
      <c r="KJ332">
        <v>0</v>
      </c>
      <c r="KK332">
        <v>0</v>
      </c>
      <c r="KL332">
        <v>0</v>
      </c>
      <c r="KM332">
        <v>0</v>
      </c>
      <c r="KN332">
        <v>0</v>
      </c>
      <c r="KO332">
        <v>0</v>
      </c>
      <c r="KP332">
        <v>0</v>
      </c>
      <c r="KQ332">
        <v>0</v>
      </c>
      <c r="KR332">
        <v>0</v>
      </c>
      <c r="KS332">
        <v>0</v>
      </c>
      <c r="KT332">
        <v>0</v>
      </c>
      <c r="KU332">
        <v>0</v>
      </c>
      <c r="KV332">
        <v>0</v>
      </c>
      <c r="KW332">
        <v>0</v>
      </c>
      <c r="KX332">
        <v>0</v>
      </c>
      <c r="KY332">
        <v>0</v>
      </c>
      <c r="KZ332">
        <v>0</v>
      </c>
      <c r="LA332">
        <v>0</v>
      </c>
      <c r="LB332">
        <v>0</v>
      </c>
      <c r="LC332">
        <v>0</v>
      </c>
      <c r="LD332">
        <v>0</v>
      </c>
      <c r="LE332">
        <v>0</v>
      </c>
      <c r="LF332">
        <v>0</v>
      </c>
      <c r="LG332">
        <v>0</v>
      </c>
      <c r="LH332">
        <v>0</v>
      </c>
      <c r="LI332">
        <v>1</v>
      </c>
      <c r="LJ332">
        <v>1</v>
      </c>
      <c r="LK332">
        <v>0</v>
      </c>
      <c r="LL332">
        <v>0</v>
      </c>
      <c r="LM332">
        <v>1</v>
      </c>
      <c r="LN332">
        <v>0.95</v>
      </c>
      <c r="LO332">
        <v>0</v>
      </c>
      <c r="LP332">
        <v>1</v>
      </c>
      <c r="LQ332">
        <v>0.78</v>
      </c>
      <c r="LR332">
        <v>0</v>
      </c>
      <c r="LS332">
        <v>8.1300000000000039E-2</v>
      </c>
      <c r="LT332">
        <v>0</v>
      </c>
    </row>
    <row r="333" spans="1:332" ht="15" customHeight="1">
      <c r="A333" t="str">
        <v>CDM AMS II G</v>
      </c>
      <c r="B333" t="str">
        <v>AMS-II.G. Version 6</v>
      </c>
      <c r="C333">
        <v>10477</v>
      </c>
      <c r="D333" t="str">
        <v>PoA 10477-CPA6</v>
      </c>
      <c r="E333" t="str">
        <v>MR3: 2020-06-01~2020-12-31</v>
      </c>
      <c r="F333" t="str">
        <v>domestic 4G Batch 4</v>
      </c>
      <c r="G333">
        <v>10657</v>
      </c>
      <c r="H333" t="str">
        <v>firewood</v>
      </c>
      <c r="I333">
        <v>10657</v>
      </c>
      <c r="J333">
        <v>3.8292245611241229E-3</v>
      </c>
      <c r="K333">
        <v>0</v>
      </c>
      <c r="L333" t="str">
        <v>cdm_imp_firewood</v>
      </c>
      <c r="M333">
        <v>1</v>
      </c>
      <c r="N333" t="str">
        <v>Asia</v>
      </c>
      <c r="O333" t="str">
        <v>Viet Nam</v>
      </c>
      <c r="P333" t="str">
        <v>Phu Tho
Province</v>
      </c>
      <c r="Q333">
        <v>3.4</v>
      </c>
      <c r="R333">
        <v>0.83530000000000004</v>
      </c>
      <c r="S333">
        <v>0</v>
      </c>
      <c r="T333">
        <v>0.17616000000000001</v>
      </c>
      <c r="U333">
        <v>13005</v>
      </c>
      <c r="V333">
        <v>0</v>
      </c>
      <c r="W333">
        <v>214.0000000135</v>
      </c>
      <c r="X333">
        <v>0</v>
      </c>
      <c r="Y333">
        <v>2783070.0001755673</v>
      </c>
      <c r="Z333">
        <v>1</v>
      </c>
      <c r="AA333">
        <v>0</v>
      </c>
      <c r="AB333">
        <v>0</v>
      </c>
      <c r="AC333">
        <v>0</v>
      </c>
      <c r="AD333">
        <v>0</v>
      </c>
      <c r="AE333">
        <v>0</v>
      </c>
      <c r="AF333">
        <v>0</v>
      </c>
      <c r="AG333">
        <v>0</v>
      </c>
      <c r="AH333">
        <v>0</v>
      </c>
      <c r="AI333">
        <v>0</v>
      </c>
      <c r="AJ333">
        <v>0</v>
      </c>
      <c r="AK333">
        <v>0</v>
      </c>
      <c r="AL333">
        <v>0</v>
      </c>
      <c r="AM333">
        <v>0</v>
      </c>
      <c r="AN333">
        <v>6.1780821917808222</v>
      </c>
      <c r="AO333">
        <v>0</v>
      </c>
      <c r="AP333">
        <v>0</v>
      </c>
      <c r="AQ333">
        <v>0</v>
      </c>
      <c r="AR333">
        <v>0</v>
      </c>
      <c r="AS333">
        <v>0</v>
      </c>
      <c r="AT333">
        <v>0</v>
      </c>
      <c r="AU333">
        <v>0</v>
      </c>
      <c r="AV333">
        <v>0</v>
      </c>
      <c r="AW333">
        <v>0</v>
      </c>
      <c r="AX333">
        <v>0</v>
      </c>
      <c r="AY333">
        <v>0</v>
      </c>
      <c r="AZ333">
        <v>0</v>
      </c>
      <c r="BA333">
        <v>0</v>
      </c>
      <c r="BB333">
        <v>0</v>
      </c>
      <c r="BC333">
        <v>0</v>
      </c>
      <c r="BD333">
        <v>0.1</v>
      </c>
      <c r="BE333">
        <v>0</v>
      </c>
      <c r="BF333">
        <v>0</v>
      </c>
      <c r="BG333">
        <v>0</v>
      </c>
      <c r="BH333">
        <v>0</v>
      </c>
      <c r="BI333">
        <v>0</v>
      </c>
      <c r="BJ333">
        <v>0</v>
      </c>
      <c r="BK333">
        <v>0</v>
      </c>
      <c r="BL333">
        <v>0</v>
      </c>
      <c r="BM333">
        <v>0</v>
      </c>
      <c r="BN333">
        <v>0</v>
      </c>
      <c r="BO333">
        <v>0</v>
      </c>
      <c r="BP333">
        <v>0</v>
      </c>
      <c r="BQ333">
        <v>0</v>
      </c>
      <c r="BR333">
        <v>1.5599999999999999E-2</v>
      </c>
      <c r="BS333">
        <v>0</v>
      </c>
      <c r="BT333">
        <v>0</v>
      </c>
      <c r="BU333">
        <v>0</v>
      </c>
      <c r="BV333">
        <v>0</v>
      </c>
      <c r="BW333">
        <v>0</v>
      </c>
      <c r="BX333">
        <v>85.7</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v>0</v>
      </c>
      <c r="FD333">
        <v>0</v>
      </c>
      <c r="FE333">
        <v>0</v>
      </c>
      <c r="FF333">
        <v>0</v>
      </c>
      <c r="FG333">
        <v>0</v>
      </c>
      <c r="FH333">
        <v>0</v>
      </c>
      <c r="FI333">
        <v>0</v>
      </c>
      <c r="FJ333">
        <v>0</v>
      </c>
      <c r="FK333">
        <v>0</v>
      </c>
      <c r="FL333">
        <v>0</v>
      </c>
      <c r="FM333">
        <v>0</v>
      </c>
      <c r="FN333">
        <v>0</v>
      </c>
      <c r="FO333">
        <v>0</v>
      </c>
      <c r="FP333">
        <v>0</v>
      </c>
      <c r="FQ333">
        <v>0</v>
      </c>
      <c r="FR333">
        <v>1</v>
      </c>
      <c r="FS333">
        <v>0</v>
      </c>
      <c r="FT333">
        <v>0</v>
      </c>
      <c r="FU333">
        <v>0</v>
      </c>
      <c r="FV333">
        <v>0</v>
      </c>
      <c r="FW333">
        <v>0</v>
      </c>
      <c r="FX333">
        <v>0</v>
      </c>
      <c r="FY333">
        <v>2.218341900100834</v>
      </c>
      <c r="FZ333">
        <v>0</v>
      </c>
      <c r="GA333">
        <v>0</v>
      </c>
      <c r="GB333">
        <v>0</v>
      </c>
      <c r="GC333">
        <v>0</v>
      </c>
      <c r="GD333">
        <v>0</v>
      </c>
      <c r="GE333">
        <v>0</v>
      </c>
      <c r="GF333">
        <v>0</v>
      </c>
      <c r="GG333">
        <v>0</v>
      </c>
      <c r="GH333">
        <v>0</v>
      </c>
      <c r="GI333">
        <v>0</v>
      </c>
      <c r="GJ333">
        <v>0</v>
      </c>
      <c r="GK333">
        <v>0</v>
      </c>
      <c r="GL333">
        <v>0</v>
      </c>
      <c r="GM333">
        <v>0</v>
      </c>
      <c r="GN333">
        <v>0</v>
      </c>
      <c r="GO333">
        <v>0</v>
      </c>
      <c r="GP333">
        <v>0</v>
      </c>
      <c r="GQ333">
        <v>0</v>
      </c>
      <c r="GR333">
        <v>0</v>
      </c>
      <c r="GS333">
        <v>0</v>
      </c>
      <c r="GT333">
        <v>0</v>
      </c>
      <c r="GU333">
        <v>0.27850000000000003</v>
      </c>
      <c r="GV333">
        <v>0</v>
      </c>
      <c r="GW333">
        <v>0</v>
      </c>
      <c r="GX333">
        <v>0</v>
      </c>
      <c r="GY333">
        <v>0</v>
      </c>
      <c r="GZ333">
        <v>0</v>
      </c>
      <c r="HA333">
        <v>0</v>
      </c>
      <c r="HB333">
        <v>0</v>
      </c>
      <c r="HC333">
        <v>0</v>
      </c>
      <c r="HD333">
        <v>0</v>
      </c>
      <c r="HE333">
        <v>0</v>
      </c>
      <c r="HF333">
        <v>0</v>
      </c>
      <c r="HG333">
        <v>0</v>
      </c>
      <c r="HH333">
        <v>0</v>
      </c>
      <c r="HI333">
        <v>1.5599999999999999E-2</v>
      </c>
      <c r="HJ333">
        <v>0</v>
      </c>
      <c r="HK333">
        <v>0</v>
      </c>
      <c r="HL333">
        <v>0</v>
      </c>
      <c r="HM333">
        <v>0</v>
      </c>
      <c r="HN333">
        <v>0</v>
      </c>
      <c r="HO333">
        <v>85.7</v>
      </c>
      <c r="HP333">
        <v>0</v>
      </c>
      <c r="HQ333">
        <v>0</v>
      </c>
      <c r="HR333">
        <v>0</v>
      </c>
      <c r="HS333">
        <v>0</v>
      </c>
      <c r="HT333">
        <v>0</v>
      </c>
      <c r="HU333">
        <v>0</v>
      </c>
      <c r="HV333">
        <v>0</v>
      </c>
      <c r="HW333">
        <v>0</v>
      </c>
      <c r="HX333">
        <v>0</v>
      </c>
      <c r="HY333">
        <v>0</v>
      </c>
      <c r="HZ333">
        <v>0</v>
      </c>
      <c r="IA333">
        <v>0</v>
      </c>
      <c r="IB333">
        <v>0</v>
      </c>
      <c r="IC333">
        <v>0</v>
      </c>
      <c r="ID333">
        <v>0</v>
      </c>
      <c r="IE333">
        <v>0</v>
      </c>
      <c r="IF333">
        <v>0</v>
      </c>
      <c r="IG333">
        <v>0</v>
      </c>
      <c r="IH333">
        <v>0</v>
      </c>
      <c r="II333">
        <v>0</v>
      </c>
      <c r="IJ333">
        <v>0</v>
      </c>
      <c r="IK333">
        <v>0</v>
      </c>
      <c r="IL333">
        <v>0</v>
      </c>
      <c r="IM333">
        <v>0</v>
      </c>
      <c r="IN333">
        <v>0</v>
      </c>
      <c r="IO333">
        <v>0</v>
      </c>
      <c r="IP333">
        <v>0</v>
      </c>
      <c r="IQ333">
        <v>0</v>
      </c>
      <c r="IR333">
        <v>0</v>
      </c>
      <c r="IS333">
        <v>0</v>
      </c>
      <c r="IT333">
        <v>0</v>
      </c>
      <c r="IU333">
        <v>0</v>
      </c>
      <c r="IV333">
        <v>0</v>
      </c>
      <c r="IW333">
        <v>0</v>
      </c>
      <c r="IX333">
        <v>0</v>
      </c>
      <c r="IY333">
        <v>0</v>
      </c>
      <c r="IZ333">
        <v>0</v>
      </c>
      <c r="JA333">
        <v>0</v>
      </c>
      <c r="JB333">
        <v>0</v>
      </c>
      <c r="JC333">
        <v>0</v>
      </c>
      <c r="JD333">
        <v>0</v>
      </c>
      <c r="JE333">
        <v>0</v>
      </c>
      <c r="JF333">
        <v>0</v>
      </c>
      <c r="JG333">
        <v>0</v>
      </c>
      <c r="JH333">
        <v>0</v>
      </c>
      <c r="JI333">
        <v>0</v>
      </c>
      <c r="JJ333">
        <v>0</v>
      </c>
      <c r="JK333">
        <v>0</v>
      </c>
      <c r="JL333">
        <v>0</v>
      </c>
      <c r="JM333">
        <v>0</v>
      </c>
      <c r="JN333">
        <v>0</v>
      </c>
      <c r="JO333">
        <v>0</v>
      </c>
      <c r="JP333">
        <v>0</v>
      </c>
      <c r="JQ333">
        <v>0</v>
      </c>
      <c r="JR333">
        <v>0</v>
      </c>
      <c r="JS333">
        <v>0</v>
      </c>
      <c r="JT333">
        <v>0</v>
      </c>
      <c r="JU333">
        <v>0</v>
      </c>
      <c r="JV333">
        <v>0</v>
      </c>
      <c r="JW333">
        <v>0</v>
      </c>
      <c r="JX333">
        <v>0</v>
      </c>
      <c r="JY333">
        <v>0</v>
      </c>
      <c r="JZ333">
        <v>0</v>
      </c>
      <c r="KA333">
        <v>0</v>
      </c>
      <c r="KB333">
        <v>0</v>
      </c>
      <c r="KC333">
        <v>0</v>
      </c>
      <c r="KD333">
        <v>0</v>
      </c>
      <c r="KE333">
        <v>0</v>
      </c>
      <c r="KF333">
        <v>0</v>
      </c>
      <c r="KG333">
        <v>0</v>
      </c>
      <c r="KH333">
        <v>0</v>
      </c>
      <c r="KI333">
        <v>0</v>
      </c>
      <c r="KJ333">
        <v>0</v>
      </c>
      <c r="KK333">
        <v>0</v>
      </c>
      <c r="KL333">
        <v>0</v>
      </c>
      <c r="KM333">
        <v>0</v>
      </c>
      <c r="KN333">
        <v>0</v>
      </c>
      <c r="KO333">
        <v>0</v>
      </c>
      <c r="KP333">
        <v>0</v>
      </c>
      <c r="KQ333">
        <v>0</v>
      </c>
      <c r="KR333">
        <v>0</v>
      </c>
      <c r="KS333">
        <v>0</v>
      </c>
      <c r="KT333">
        <v>0</v>
      </c>
      <c r="KU333">
        <v>0</v>
      </c>
      <c r="KV333">
        <v>0</v>
      </c>
      <c r="KW333">
        <v>0</v>
      </c>
      <c r="KX333">
        <v>0</v>
      </c>
      <c r="KY333">
        <v>0</v>
      </c>
      <c r="KZ333">
        <v>0</v>
      </c>
      <c r="LA333">
        <v>0</v>
      </c>
      <c r="LB333">
        <v>0</v>
      </c>
      <c r="LC333">
        <v>0</v>
      </c>
      <c r="LD333">
        <v>0</v>
      </c>
      <c r="LE333">
        <v>0</v>
      </c>
      <c r="LF333">
        <v>0</v>
      </c>
      <c r="LG333">
        <v>0</v>
      </c>
      <c r="LH333">
        <v>0</v>
      </c>
      <c r="LI333">
        <v>1</v>
      </c>
      <c r="LJ333">
        <v>1</v>
      </c>
      <c r="LK333">
        <v>0</v>
      </c>
      <c r="LL333">
        <v>0</v>
      </c>
      <c r="LM333">
        <v>1</v>
      </c>
      <c r="LN333">
        <v>0.95</v>
      </c>
      <c r="LO333">
        <v>0</v>
      </c>
      <c r="LP333">
        <v>1</v>
      </c>
      <c r="LQ333">
        <v>0.78</v>
      </c>
      <c r="LR333">
        <v>0</v>
      </c>
      <c r="LS333">
        <v>8.1300000000000039E-2</v>
      </c>
      <c r="LT333">
        <v>0</v>
      </c>
    </row>
    <row r="334" spans="1:332" ht="15" customHeight="1">
      <c r="A334" t="str">
        <v>CDM AMS II G</v>
      </c>
      <c r="B334" t="str">
        <v>AMS-II.G. Version 8</v>
      </c>
      <c r="C334">
        <v>10431</v>
      </c>
      <c r="D334" t="str">
        <v>PoA 10431-CPA1</v>
      </c>
      <c r="E334" t="str">
        <v xml:space="preserve">MP1 </v>
      </c>
      <c r="F334" t="str">
        <v>domestic</v>
      </c>
      <c r="G334">
        <v>2338</v>
      </c>
      <c r="H334" t="str">
        <v>firewood</v>
      </c>
      <c r="I334">
        <v>2338</v>
      </c>
      <c r="J334">
        <v>4.1860256928629384E-3</v>
      </c>
      <c r="K334">
        <v>0</v>
      </c>
      <c r="L334" t="str">
        <v>cdm_imp_firewood</v>
      </c>
      <c r="M334">
        <v>1</v>
      </c>
      <c r="N334" t="str">
        <v>Asia</v>
      </c>
      <c r="O334" t="str">
        <v>Bangladesh</v>
      </c>
      <c r="P334" t="str">
        <v>Bangladesh tot</v>
      </c>
      <c r="Q334">
        <v>4.5999999999999996</v>
      </c>
      <c r="R334">
        <v>0.84</v>
      </c>
      <c r="S334">
        <v>0</v>
      </c>
      <c r="T334">
        <v>0.39</v>
      </c>
      <c r="U334">
        <v>50775</v>
      </c>
      <c r="V334">
        <v>0</v>
      </c>
      <c r="W334">
        <v>10.9999999995</v>
      </c>
      <c r="X334">
        <v>0</v>
      </c>
      <c r="Y334">
        <v>558524.9999746125</v>
      </c>
      <c r="Z334">
        <v>1</v>
      </c>
      <c r="AA334">
        <v>0</v>
      </c>
      <c r="AB334">
        <v>0</v>
      </c>
      <c r="AC334">
        <v>0</v>
      </c>
      <c r="AD334">
        <v>0</v>
      </c>
      <c r="AE334">
        <v>0</v>
      </c>
      <c r="AF334">
        <v>0</v>
      </c>
      <c r="AG334">
        <v>0</v>
      </c>
      <c r="AH334">
        <v>0</v>
      </c>
      <c r="AI334">
        <v>0</v>
      </c>
      <c r="AJ334">
        <v>0</v>
      </c>
      <c r="AK334">
        <v>0</v>
      </c>
      <c r="AL334">
        <v>0</v>
      </c>
      <c r="AM334">
        <v>0</v>
      </c>
      <c r="AN334">
        <v>6.3013698630136989</v>
      </c>
      <c r="AO334">
        <v>0</v>
      </c>
      <c r="AP334">
        <v>0</v>
      </c>
      <c r="AQ334">
        <v>0</v>
      </c>
      <c r="AR334">
        <v>0</v>
      </c>
      <c r="AS334">
        <v>0</v>
      </c>
      <c r="AT334">
        <v>0</v>
      </c>
      <c r="AU334">
        <v>0</v>
      </c>
      <c r="AV334">
        <v>0</v>
      </c>
      <c r="AW334">
        <v>0</v>
      </c>
      <c r="AX334">
        <v>0</v>
      </c>
      <c r="AY334">
        <v>0</v>
      </c>
      <c r="AZ334">
        <v>0</v>
      </c>
      <c r="BA334">
        <v>0</v>
      </c>
      <c r="BB334">
        <v>0</v>
      </c>
      <c r="BC334">
        <v>0</v>
      </c>
      <c r="BD334">
        <v>0.11</v>
      </c>
      <c r="BE334">
        <v>0</v>
      </c>
      <c r="BF334">
        <v>0</v>
      </c>
      <c r="BG334">
        <v>0</v>
      </c>
      <c r="BH334">
        <v>0</v>
      </c>
      <c r="BI334">
        <v>0</v>
      </c>
      <c r="BJ334">
        <v>0</v>
      </c>
      <c r="BK334">
        <v>0</v>
      </c>
      <c r="BL334">
        <v>0</v>
      </c>
      <c r="BM334">
        <v>0</v>
      </c>
      <c r="BN334">
        <v>0</v>
      </c>
      <c r="BO334">
        <v>0</v>
      </c>
      <c r="BP334">
        <v>0</v>
      </c>
      <c r="BQ334">
        <v>0</v>
      </c>
      <c r="BR334">
        <v>1.4999999999999999E-2</v>
      </c>
      <c r="BS334">
        <v>0</v>
      </c>
      <c r="BT334">
        <v>0</v>
      </c>
      <c r="BU334">
        <v>0</v>
      </c>
      <c r="BV334">
        <v>0</v>
      </c>
      <c r="BW334">
        <v>0</v>
      </c>
      <c r="BX334">
        <v>81.599999999999994</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0</v>
      </c>
      <c r="EO334">
        <v>0</v>
      </c>
      <c r="EP334">
        <v>0</v>
      </c>
      <c r="EQ334">
        <v>0</v>
      </c>
      <c r="ER334">
        <v>0</v>
      </c>
      <c r="ES334">
        <v>0</v>
      </c>
      <c r="ET334">
        <v>0</v>
      </c>
      <c r="EU334">
        <v>0</v>
      </c>
      <c r="EV334">
        <v>0</v>
      </c>
      <c r="EW334">
        <v>0</v>
      </c>
      <c r="EX334">
        <v>0</v>
      </c>
      <c r="EY334">
        <v>0</v>
      </c>
      <c r="EZ334">
        <v>0</v>
      </c>
      <c r="FA334">
        <v>0</v>
      </c>
      <c r="FB334">
        <v>0</v>
      </c>
      <c r="FC334">
        <v>0</v>
      </c>
      <c r="FD334">
        <v>0</v>
      </c>
      <c r="FE334">
        <v>0</v>
      </c>
      <c r="FF334">
        <v>0</v>
      </c>
      <c r="FG334">
        <v>0</v>
      </c>
      <c r="FH334">
        <v>0</v>
      </c>
      <c r="FI334">
        <v>0</v>
      </c>
      <c r="FJ334">
        <v>0</v>
      </c>
      <c r="FK334">
        <v>0</v>
      </c>
      <c r="FL334">
        <v>0</v>
      </c>
      <c r="FM334">
        <v>0</v>
      </c>
      <c r="FN334">
        <v>0</v>
      </c>
      <c r="FO334">
        <v>0</v>
      </c>
      <c r="FP334">
        <v>0</v>
      </c>
      <c r="FQ334">
        <v>0</v>
      </c>
      <c r="FR334">
        <v>1</v>
      </c>
      <c r="FS334">
        <v>0</v>
      </c>
      <c r="FT334">
        <v>0</v>
      </c>
      <c r="FU334">
        <v>0</v>
      </c>
      <c r="FV334">
        <v>0</v>
      </c>
      <c r="FW334">
        <v>0</v>
      </c>
      <c r="FX334">
        <v>0</v>
      </c>
      <c r="FY334">
        <v>2.0314609415702076</v>
      </c>
      <c r="FZ334">
        <v>0</v>
      </c>
      <c r="GA334">
        <v>0</v>
      </c>
      <c r="GB334">
        <v>0</v>
      </c>
      <c r="GC334">
        <v>0</v>
      </c>
      <c r="GD334">
        <v>0</v>
      </c>
      <c r="GE334">
        <v>0</v>
      </c>
      <c r="GF334">
        <v>0</v>
      </c>
      <c r="GG334">
        <v>0</v>
      </c>
      <c r="GH334">
        <v>0</v>
      </c>
      <c r="GI334">
        <v>0</v>
      </c>
      <c r="GJ334">
        <v>0</v>
      </c>
      <c r="GK334">
        <v>0</v>
      </c>
      <c r="GL334">
        <v>0</v>
      </c>
      <c r="GM334">
        <v>0</v>
      </c>
      <c r="GN334">
        <v>0</v>
      </c>
      <c r="GO334">
        <v>0</v>
      </c>
      <c r="GP334">
        <v>0</v>
      </c>
      <c r="GQ334">
        <v>0</v>
      </c>
      <c r="GR334">
        <v>0</v>
      </c>
      <c r="GS334">
        <v>0</v>
      </c>
      <c r="GT334">
        <v>0</v>
      </c>
      <c r="GU334">
        <v>0.34120798029999999</v>
      </c>
      <c r="GV334">
        <v>0</v>
      </c>
      <c r="GW334">
        <v>0</v>
      </c>
      <c r="GX334">
        <v>0</v>
      </c>
      <c r="GY334">
        <v>0</v>
      </c>
      <c r="GZ334">
        <v>0</v>
      </c>
      <c r="HA334">
        <v>0</v>
      </c>
      <c r="HB334">
        <v>0</v>
      </c>
      <c r="HC334">
        <v>0</v>
      </c>
      <c r="HD334">
        <v>0</v>
      </c>
      <c r="HE334">
        <v>0</v>
      </c>
      <c r="HF334">
        <v>0</v>
      </c>
      <c r="HG334">
        <v>0</v>
      </c>
      <c r="HH334">
        <v>0</v>
      </c>
      <c r="HI334">
        <v>1.4999999999999999E-2</v>
      </c>
      <c r="HJ334">
        <v>0</v>
      </c>
      <c r="HK334">
        <v>0</v>
      </c>
      <c r="HL334">
        <v>0</v>
      </c>
      <c r="HM334">
        <v>0</v>
      </c>
      <c r="HN334">
        <v>0</v>
      </c>
      <c r="HO334">
        <v>81.599999999999994</v>
      </c>
      <c r="HP334">
        <v>0</v>
      </c>
      <c r="HQ334">
        <v>0</v>
      </c>
      <c r="HR334">
        <v>0</v>
      </c>
      <c r="HS334">
        <v>0</v>
      </c>
      <c r="HT334">
        <v>0</v>
      </c>
      <c r="HU334">
        <v>0</v>
      </c>
      <c r="HV334">
        <v>0</v>
      </c>
      <c r="HW334">
        <v>0</v>
      </c>
      <c r="HX334">
        <v>0</v>
      </c>
      <c r="HY334">
        <v>0</v>
      </c>
      <c r="HZ334">
        <v>0</v>
      </c>
      <c r="IA334">
        <v>0</v>
      </c>
      <c r="IB334">
        <v>0</v>
      </c>
      <c r="IC334">
        <v>0</v>
      </c>
      <c r="ID334">
        <v>0</v>
      </c>
      <c r="IE334">
        <v>0</v>
      </c>
      <c r="IF334">
        <v>0</v>
      </c>
      <c r="IG334">
        <v>0</v>
      </c>
      <c r="IH334">
        <v>0</v>
      </c>
      <c r="II334">
        <v>0</v>
      </c>
      <c r="IJ334">
        <v>0</v>
      </c>
      <c r="IK334">
        <v>0</v>
      </c>
      <c r="IL334">
        <v>0</v>
      </c>
      <c r="IM334">
        <v>0</v>
      </c>
      <c r="IN334">
        <v>0</v>
      </c>
      <c r="IO334">
        <v>0</v>
      </c>
      <c r="IP334">
        <v>0</v>
      </c>
      <c r="IQ334">
        <v>0</v>
      </c>
      <c r="IR334">
        <v>0</v>
      </c>
      <c r="IS334">
        <v>0</v>
      </c>
      <c r="IT334">
        <v>0</v>
      </c>
      <c r="IU334">
        <v>0</v>
      </c>
      <c r="IV334">
        <v>0</v>
      </c>
      <c r="IW334">
        <v>0</v>
      </c>
      <c r="IX334">
        <v>0</v>
      </c>
      <c r="IY334">
        <v>0</v>
      </c>
      <c r="IZ334">
        <v>0</v>
      </c>
      <c r="JA334">
        <v>0</v>
      </c>
      <c r="JB334">
        <v>0</v>
      </c>
      <c r="JC334">
        <v>0</v>
      </c>
      <c r="JD334">
        <v>0</v>
      </c>
      <c r="JE334">
        <v>0</v>
      </c>
      <c r="JF334">
        <v>0</v>
      </c>
      <c r="JG334">
        <v>0</v>
      </c>
      <c r="JH334">
        <v>0</v>
      </c>
      <c r="JI334">
        <v>0</v>
      </c>
      <c r="JJ334">
        <v>0</v>
      </c>
      <c r="JK334">
        <v>0</v>
      </c>
      <c r="JL334">
        <v>0</v>
      </c>
      <c r="JM334">
        <v>0</v>
      </c>
      <c r="JN334">
        <v>0</v>
      </c>
      <c r="JO334">
        <v>0</v>
      </c>
      <c r="JP334">
        <v>0</v>
      </c>
      <c r="JQ334">
        <v>0</v>
      </c>
      <c r="JR334">
        <v>0</v>
      </c>
      <c r="JS334">
        <v>0</v>
      </c>
      <c r="JT334">
        <v>0</v>
      </c>
      <c r="JU334">
        <v>0</v>
      </c>
      <c r="JV334">
        <v>0</v>
      </c>
      <c r="JW334">
        <v>0</v>
      </c>
      <c r="JX334">
        <v>0</v>
      </c>
      <c r="JY334">
        <v>0</v>
      </c>
      <c r="JZ334">
        <v>0</v>
      </c>
      <c r="KA334">
        <v>0</v>
      </c>
      <c r="KB334">
        <v>0</v>
      </c>
      <c r="KC334">
        <v>0</v>
      </c>
      <c r="KD334">
        <v>0</v>
      </c>
      <c r="KE334">
        <v>0</v>
      </c>
      <c r="KF334">
        <v>0</v>
      </c>
      <c r="KG334">
        <v>0</v>
      </c>
      <c r="KH334">
        <v>0</v>
      </c>
      <c r="KI334">
        <v>0</v>
      </c>
      <c r="KJ334">
        <v>0</v>
      </c>
      <c r="KK334">
        <v>0</v>
      </c>
      <c r="KL334">
        <v>0</v>
      </c>
      <c r="KM334">
        <v>0</v>
      </c>
      <c r="KN334">
        <v>0</v>
      </c>
      <c r="KO334">
        <v>0</v>
      </c>
      <c r="KP334">
        <v>0</v>
      </c>
      <c r="KQ334">
        <v>0</v>
      </c>
      <c r="KR334">
        <v>0</v>
      </c>
      <c r="KS334">
        <v>0</v>
      </c>
      <c r="KT334">
        <v>0</v>
      </c>
      <c r="KU334">
        <v>0</v>
      </c>
      <c r="KV334">
        <v>0</v>
      </c>
      <c r="KW334">
        <v>0</v>
      </c>
      <c r="KX334">
        <v>0</v>
      </c>
      <c r="KY334">
        <v>0</v>
      </c>
      <c r="KZ334">
        <v>0</v>
      </c>
      <c r="LA334">
        <v>0</v>
      </c>
      <c r="LB334">
        <v>0</v>
      </c>
      <c r="LC334">
        <v>0</v>
      </c>
      <c r="LD334">
        <v>0</v>
      </c>
      <c r="LE334">
        <v>0</v>
      </c>
      <c r="LF334">
        <v>0</v>
      </c>
      <c r="LG334">
        <v>0</v>
      </c>
      <c r="LH334">
        <v>0</v>
      </c>
      <c r="LI334">
        <v>1</v>
      </c>
      <c r="LJ334">
        <v>1</v>
      </c>
      <c r="LK334">
        <v>0</v>
      </c>
      <c r="LL334">
        <v>0</v>
      </c>
      <c r="LM334">
        <v>1</v>
      </c>
      <c r="LN334">
        <v>0.95</v>
      </c>
      <c r="LO334">
        <v>0</v>
      </c>
      <c r="LP334">
        <v>1</v>
      </c>
      <c r="LQ334">
        <v>0.78</v>
      </c>
      <c r="LR334">
        <v>0</v>
      </c>
      <c r="LS334">
        <v>0</v>
      </c>
      <c r="LT334">
        <v>0</v>
      </c>
    </row>
    <row r="335" spans="1:332" ht="15" customHeight="1">
      <c r="A335" t="str">
        <v>CDM AMS II G</v>
      </c>
      <c r="B335" t="str">
        <v>AMS-II.G. Version 8</v>
      </c>
      <c r="C335">
        <v>10431</v>
      </c>
      <c r="D335" t="str">
        <v>PoA 10431-CPA2</v>
      </c>
      <c r="E335" t="str">
        <v xml:space="preserve">MP1 </v>
      </c>
      <c r="F335" t="str">
        <v xml:space="preserve">domestic </v>
      </c>
      <c r="G335">
        <v>32</v>
      </c>
      <c r="H335" t="str">
        <v>firewood</v>
      </c>
      <c r="I335">
        <v>32</v>
      </c>
      <c r="J335">
        <v>3.7647058823529413E-3</v>
      </c>
      <c r="K335">
        <v>0</v>
      </c>
      <c r="L335" t="str">
        <v>cdm_imp_firewood</v>
      </c>
      <c r="M335">
        <v>1</v>
      </c>
      <c r="N335" t="str">
        <v>Asia</v>
      </c>
      <c r="O335" t="str">
        <v>Bangladesh</v>
      </c>
      <c r="P335" t="str">
        <v>Bangladesh tot</v>
      </c>
      <c r="Q335">
        <v>4.3</v>
      </c>
      <c r="R335">
        <v>0.84</v>
      </c>
      <c r="S335">
        <v>0</v>
      </c>
      <c r="T335">
        <v>0.39</v>
      </c>
      <c r="U335">
        <v>500</v>
      </c>
      <c r="V335">
        <v>0</v>
      </c>
      <c r="W335">
        <v>17</v>
      </c>
      <c r="X335">
        <v>0</v>
      </c>
      <c r="Y335">
        <v>8500</v>
      </c>
      <c r="Z335">
        <v>1</v>
      </c>
      <c r="AA335">
        <v>0</v>
      </c>
      <c r="AB335">
        <v>0</v>
      </c>
      <c r="AC335">
        <v>0</v>
      </c>
      <c r="AD335">
        <v>0</v>
      </c>
      <c r="AE335">
        <v>0</v>
      </c>
      <c r="AF335">
        <v>0</v>
      </c>
      <c r="AG335">
        <v>0</v>
      </c>
      <c r="AH335">
        <v>0</v>
      </c>
      <c r="AI335">
        <v>0</v>
      </c>
      <c r="AJ335">
        <v>0</v>
      </c>
      <c r="AK335">
        <v>0</v>
      </c>
      <c r="AL335">
        <v>0</v>
      </c>
      <c r="AM335">
        <v>0</v>
      </c>
      <c r="AN335">
        <v>5.8904109589041092</v>
      </c>
      <c r="AO335">
        <v>0</v>
      </c>
      <c r="AP335">
        <v>0</v>
      </c>
      <c r="AQ335">
        <v>0</v>
      </c>
      <c r="AR335">
        <v>0</v>
      </c>
      <c r="AS335">
        <v>0</v>
      </c>
      <c r="AT335">
        <v>0</v>
      </c>
      <c r="AU335">
        <v>0</v>
      </c>
      <c r="AV335">
        <v>0</v>
      </c>
      <c r="AW335">
        <v>0</v>
      </c>
      <c r="AX335">
        <v>0</v>
      </c>
      <c r="AY335">
        <v>0</v>
      </c>
      <c r="AZ335">
        <v>0</v>
      </c>
      <c r="BA335">
        <v>0</v>
      </c>
      <c r="BB335">
        <v>0</v>
      </c>
      <c r="BC335">
        <v>0</v>
      </c>
      <c r="BD335">
        <v>0.11</v>
      </c>
      <c r="BE335">
        <v>0</v>
      </c>
      <c r="BF335">
        <v>0</v>
      </c>
      <c r="BG335">
        <v>0</v>
      </c>
      <c r="BH335">
        <v>0</v>
      </c>
      <c r="BI335">
        <v>0</v>
      </c>
      <c r="BJ335">
        <v>0</v>
      </c>
      <c r="BK335">
        <v>0</v>
      </c>
      <c r="BL335">
        <v>0</v>
      </c>
      <c r="BM335">
        <v>0</v>
      </c>
      <c r="BN335">
        <v>0</v>
      </c>
      <c r="BO335">
        <v>0</v>
      </c>
      <c r="BP335">
        <v>0</v>
      </c>
      <c r="BQ335">
        <v>0</v>
      </c>
      <c r="BR335">
        <v>1.4999999999999999E-2</v>
      </c>
      <c r="BS335">
        <v>0</v>
      </c>
      <c r="BT335">
        <v>0</v>
      </c>
      <c r="BU335">
        <v>0</v>
      </c>
      <c r="BV335">
        <v>0</v>
      </c>
      <c r="BW335">
        <v>0</v>
      </c>
      <c r="BX335">
        <v>81.599999999999994</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c r="EZ335">
        <v>0</v>
      </c>
      <c r="FA335">
        <v>0</v>
      </c>
      <c r="FB335">
        <v>0</v>
      </c>
      <c r="FC335">
        <v>0</v>
      </c>
      <c r="FD335">
        <v>0</v>
      </c>
      <c r="FE335">
        <v>0</v>
      </c>
      <c r="FF335">
        <v>0</v>
      </c>
      <c r="FG335">
        <v>0</v>
      </c>
      <c r="FH335">
        <v>0</v>
      </c>
      <c r="FI335">
        <v>0</v>
      </c>
      <c r="FJ335">
        <v>0</v>
      </c>
      <c r="FK335">
        <v>0</v>
      </c>
      <c r="FL335">
        <v>0</v>
      </c>
      <c r="FM335">
        <v>0</v>
      </c>
      <c r="FN335">
        <v>0</v>
      </c>
      <c r="FO335">
        <v>0</v>
      </c>
      <c r="FP335">
        <v>0</v>
      </c>
      <c r="FQ335">
        <v>0</v>
      </c>
      <c r="FR335">
        <v>1</v>
      </c>
      <c r="FS335">
        <v>0</v>
      </c>
      <c r="FT335">
        <v>0</v>
      </c>
      <c r="FU335">
        <v>0</v>
      </c>
      <c r="FV335">
        <v>0</v>
      </c>
      <c r="FW335">
        <v>0</v>
      </c>
      <c r="FX335">
        <v>0</v>
      </c>
      <c r="FY335">
        <v>1.935252033243493</v>
      </c>
      <c r="FZ335">
        <v>0</v>
      </c>
      <c r="GA335">
        <v>0</v>
      </c>
      <c r="GB335">
        <v>0</v>
      </c>
      <c r="GC335">
        <v>0</v>
      </c>
      <c r="GD335">
        <v>0</v>
      </c>
      <c r="GE335">
        <v>0</v>
      </c>
      <c r="GF335">
        <v>0</v>
      </c>
      <c r="GG335">
        <v>0</v>
      </c>
      <c r="GH335">
        <v>0</v>
      </c>
      <c r="GI335">
        <v>0</v>
      </c>
      <c r="GJ335">
        <v>0</v>
      </c>
      <c r="GK335">
        <v>0</v>
      </c>
      <c r="GL335">
        <v>0</v>
      </c>
      <c r="GM335">
        <v>0</v>
      </c>
      <c r="GN335">
        <v>0</v>
      </c>
      <c r="GO335">
        <v>0</v>
      </c>
      <c r="GP335">
        <v>0</v>
      </c>
      <c r="GQ335">
        <v>0</v>
      </c>
      <c r="GR335">
        <v>0</v>
      </c>
      <c r="GS335">
        <v>0</v>
      </c>
      <c r="GT335">
        <v>0</v>
      </c>
      <c r="GU335">
        <v>0.33481179420000001</v>
      </c>
      <c r="GV335">
        <v>0</v>
      </c>
      <c r="GW335">
        <v>0</v>
      </c>
      <c r="GX335">
        <v>0</v>
      </c>
      <c r="GY335">
        <v>0</v>
      </c>
      <c r="GZ335">
        <v>0</v>
      </c>
      <c r="HA335">
        <v>0</v>
      </c>
      <c r="HB335">
        <v>0</v>
      </c>
      <c r="HC335">
        <v>0</v>
      </c>
      <c r="HD335">
        <v>0</v>
      </c>
      <c r="HE335">
        <v>0</v>
      </c>
      <c r="HF335">
        <v>0</v>
      </c>
      <c r="HG335">
        <v>0</v>
      </c>
      <c r="HH335">
        <v>0</v>
      </c>
      <c r="HI335">
        <v>1.4999999999999999E-2</v>
      </c>
      <c r="HJ335">
        <v>0</v>
      </c>
      <c r="HK335">
        <v>0</v>
      </c>
      <c r="HL335">
        <v>0</v>
      </c>
      <c r="HM335">
        <v>0</v>
      </c>
      <c r="HN335">
        <v>0</v>
      </c>
      <c r="HO335">
        <v>81.599999999999994</v>
      </c>
      <c r="HP335">
        <v>0</v>
      </c>
      <c r="HQ335">
        <v>0</v>
      </c>
      <c r="HR335">
        <v>0</v>
      </c>
      <c r="HS335">
        <v>0</v>
      </c>
      <c r="HT335">
        <v>0</v>
      </c>
      <c r="HU335">
        <v>0</v>
      </c>
      <c r="HV335">
        <v>0</v>
      </c>
      <c r="HW335">
        <v>0</v>
      </c>
      <c r="HX335">
        <v>0</v>
      </c>
      <c r="HY335">
        <v>0</v>
      </c>
      <c r="HZ335">
        <v>0</v>
      </c>
      <c r="IA335">
        <v>0</v>
      </c>
      <c r="IB335">
        <v>0</v>
      </c>
      <c r="IC335">
        <v>0</v>
      </c>
      <c r="ID335">
        <v>0</v>
      </c>
      <c r="IE335">
        <v>0</v>
      </c>
      <c r="IF335">
        <v>0</v>
      </c>
      <c r="IG335">
        <v>0</v>
      </c>
      <c r="IH335">
        <v>0</v>
      </c>
      <c r="II335">
        <v>0</v>
      </c>
      <c r="IJ335">
        <v>0</v>
      </c>
      <c r="IK335">
        <v>0</v>
      </c>
      <c r="IL335">
        <v>0</v>
      </c>
      <c r="IM335">
        <v>0</v>
      </c>
      <c r="IN335">
        <v>0</v>
      </c>
      <c r="IO335">
        <v>0</v>
      </c>
      <c r="IP335">
        <v>0</v>
      </c>
      <c r="IQ335">
        <v>0</v>
      </c>
      <c r="IR335">
        <v>0</v>
      </c>
      <c r="IS335">
        <v>0</v>
      </c>
      <c r="IT335">
        <v>0</v>
      </c>
      <c r="IU335">
        <v>0</v>
      </c>
      <c r="IV335">
        <v>0</v>
      </c>
      <c r="IW335">
        <v>0</v>
      </c>
      <c r="IX335">
        <v>0</v>
      </c>
      <c r="IY335">
        <v>0</v>
      </c>
      <c r="IZ335">
        <v>0</v>
      </c>
      <c r="JA335">
        <v>0</v>
      </c>
      <c r="JB335">
        <v>0</v>
      </c>
      <c r="JC335">
        <v>0</v>
      </c>
      <c r="JD335">
        <v>0</v>
      </c>
      <c r="JE335">
        <v>0</v>
      </c>
      <c r="JF335">
        <v>0</v>
      </c>
      <c r="JG335">
        <v>0</v>
      </c>
      <c r="JH335">
        <v>0</v>
      </c>
      <c r="JI335">
        <v>0</v>
      </c>
      <c r="JJ335">
        <v>0</v>
      </c>
      <c r="JK335">
        <v>0</v>
      </c>
      <c r="JL335">
        <v>0</v>
      </c>
      <c r="JM335">
        <v>0</v>
      </c>
      <c r="JN335">
        <v>0</v>
      </c>
      <c r="JO335">
        <v>0</v>
      </c>
      <c r="JP335">
        <v>0</v>
      </c>
      <c r="JQ335">
        <v>0</v>
      </c>
      <c r="JR335">
        <v>0</v>
      </c>
      <c r="JS335">
        <v>0</v>
      </c>
      <c r="JT335">
        <v>0</v>
      </c>
      <c r="JU335">
        <v>0</v>
      </c>
      <c r="JV335">
        <v>0</v>
      </c>
      <c r="JW335">
        <v>0</v>
      </c>
      <c r="JX335">
        <v>0</v>
      </c>
      <c r="JY335">
        <v>0</v>
      </c>
      <c r="JZ335">
        <v>0</v>
      </c>
      <c r="KA335">
        <v>0</v>
      </c>
      <c r="KB335">
        <v>0</v>
      </c>
      <c r="KC335">
        <v>0</v>
      </c>
      <c r="KD335">
        <v>0</v>
      </c>
      <c r="KE335">
        <v>0</v>
      </c>
      <c r="KF335">
        <v>0</v>
      </c>
      <c r="KG335">
        <v>0</v>
      </c>
      <c r="KH335">
        <v>0</v>
      </c>
      <c r="KI335">
        <v>0</v>
      </c>
      <c r="KJ335">
        <v>0</v>
      </c>
      <c r="KK335">
        <v>0</v>
      </c>
      <c r="KL335">
        <v>0</v>
      </c>
      <c r="KM335">
        <v>0</v>
      </c>
      <c r="KN335">
        <v>0</v>
      </c>
      <c r="KO335">
        <v>0</v>
      </c>
      <c r="KP335">
        <v>0</v>
      </c>
      <c r="KQ335">
        <v>0</v>
      </c>
      <c r="KR335">
        <v>0</v>
      </c>
      <c r="KS335">
        <v>0</v>
      </c>
      <c r="KT335">
        <v>0</v>
      </c>
      <c r="KU335">
        <v>0</v>
      </c>
      <c r="KV335">
        <v>0</v>
      </c>
      <c r="KW335">
        <v>0</v>
      </c>
      <c r="KX335">
        <v>0</v>
      </c>
      <c r="KY335">
        <v>0</v>
      </c>
      <c r="KZ335">
        <v>0</v>
      </c>
      <c r="LA335">
        <v>0</v>
      </c>
      <c r="LB335">
        <v>0</v>
      </c>
      <c r="LC335">
        <v>0</v>
      </c>
      <c r="LD335">
        <v>0</v>
      </c>
      <c r="LE335">
        <v>0</v>
      </c>
      <c r="LF335">
        <v>0</v>
      </c>
      <c r="LG335">
        <v>0</v>
      </c>
      <c r="LH335">
        <v>0</v>
      </c>
      <c r="LI335">
        <v>1</v>
      </c>
      <c r="LJ335">
        <v>1</v>
      </c>
      <c r="LK335">
        <v>0</v>
      </c>
      <c r="LL335">
        <v>0</v>
      </c>
      <c r="LM335">
        <v>1</v>
      </c>
      <c r="LN335">
        <v>0.95</v>
      </c>
      <c r="LO335">
        <v>0</v>
      </c>
      <c r="LP335">
        <v>1</v>
      </c>
      <c r="LQ335">
        <v>0.78</v>
      </c>
      <c r="LR335">
        <v>0</v>
      </c>
      <c r="LS335">
        <v>0</v>
      </c>
      <c r="LT335">
        <v>0</v>
      </c>
    </row>
    <row r="336" spans="1:332" ht="15" customHeight="1">
      <c r="A336" t="str">
        <v>CDM AMS II G</v>
      </c>
      <c r="B336" t="str">
        <v>AMS-II.G. Version 8</v>
      </c>
      <c r="C336">
        <v>10431</v>
      </c>
      <c r="D336" t="str">
        <v>PoA 10431-CPA3</v>
      </c>
      <c r="E336" t="str">
        <v xml:space="preserve">MP1 </v>
      </c>
      <c r="F336" t="str">
        <v>domestic</v>
      </c>
      <c r="G336">
        <v>32</v>
      </c>
      <c r="H336" t="str">
        <v>firewood</v>
      </c>
      <c r="I336">
        <v>32</v>
      </c>
      <c r="J336">
        <v>3.7647058823529413E-3</v>
      </c>
      <c r="K336">
        <v>0</v>
      </c>
      <c r="L336" t="str">
        <v>cdm_imp_firewood</v>
      </c>
      <c r="M336">
        <v>1</v>
      </c>
      <c r="N336" t="str">
        <v>Asia</v>
      </c>
      <c r="O336" t="str">
        <v>Bangladesh</v>
      </c>
      <c r="P336" t="str">
        <v>Bangladesh tot</v>
      </c>
      <c r="Q336">
        <v>4.3</v>
      </c>
      <c r="R336">
        <v>0.84</v>
      </c>
      <c r="S336">
        <v>0</v>
      </c>
      <c r="T336">
        <v>0.39</v>
      </c>
      <c r="U336">
        <v>500</v>
      </c>
      <c r="V336">
        <v>0</v>
      </c>
      <c r="W336">
        <v>17</v>
      </c>
      <c r="X336">
        <v>0</v>
      </c>
      <c r="Y336">
        <v>8500</v>
      </c>
      <c r="Z336">
        <v>1</v>
      </c>
      <c r="AA336">
        <v>0</v>
      </c>
      <c r="AB336">
        <v>0</v>
      </c>
      <c r="AC336">
        <v>0</v>
      </c>
      <c r="AD336">
        <v>0</v>
      </c>
      <c r="AE336">
        <v>0</v>
      </c>
      <c r="AF336">
        <v>0</v>
      </c>
      <c r="AG336">
        <v>0</v>
      </c>
      <c r="AH336">
        <v>0</v>
      </c>
      <c r="AI336">
        <v>0</v>
      </c>
      <c r="AJ336">
        <v>0</v>
      </c>
      <c r="AK336">
        <v>0</v>
      </c>
      <c r="AL336">
        <v>0</v>
      </c>
      <c r="AM336">
        <v>0</v>
      </c>
      <c r="AN336">
        <v>5.8904109589041092</v>
      </c>
      <c r="AO336">
        <v>0</v>
      </c>
      <c r="AP336">
        <v>0</v>
      </c>
      <c r="AQ336">
        <v>0</v>
      </c>
      <c r="AR336">
        <v>0</v>
      </c>
      <c r="AS336">
        <v>0</v>
      </c>
      <c r="AT336">
        <v>0</v>
      </c>
      <c r="AU336">
        <v>0</v>
      </c>
      <c r="AV336">
        <v>0</v>
      </c>
      <c r="AW336">
        <v>0</v>
      </c>
      <c r="AX336">
        <v>0</v>
      </c>
      <c r="AY336">
        <v>0</v>
      </c>
      <c r="AZ336">
        <v>0</v>
      </c>
      <c r="BA336">
        <v>0</v>
      </c>
      <c r="BB336">
        <v>0</v>
      </c>
      <c r="BC336">
        <v>0</v>
      </c>
      <c r="BD336">
        <v>0.11</v>
      </c>
      <c r="BE336">
        <v>0</v>
      </c>
      <c r="BF336">
        <v>0</v>
      </c>
      <c r="BG336">
        <v>0</v>
      </c>
      <c r="BH336">
        <v>0</v>
      </c>
      <c r="BI336">
        <v>0</v>
      </c>
      <c r="BJ336">
        <v>0</v>
      </c>
      <c r="BK336">
        <v>0</v>
      </c>
      <c r="BL336">
        <v>0</v>
      </c>
      <c r="BM336">
        <v>0</v>
      </c>
      <c r="BN336">
        <v>0</v>
      </c>
      <c r="BO336">
        <v>0</v>
      </c>
      <c r="BP336">
        <v>0</v>
      </c>
      <c r="BQ336">
        <v>0</v>
      </c>
      <c r="BR336">
        <v>1.4999999999999999E-2</v>
      </c>
      <c r="BS336">
        <v>0</v>
      </c>
      <c r="BT336">
        <v>0</v>
      </c>
      <c r="BU336">
        <v>0</v>
      </c>
      <c r="BV336">
        <v>0</v>
      </c>
      <c r="BW336">
        <v>0</v>
      </c>
      <c r="BX336">
        <v>81.599999999999994</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c r="EX336">
        <v>0</v>
      </c>
      <c r="EY336">
        <v>0</v>
      </c>
      <c r="EZ336">
        <v>0</v>
      </c>
      <c r="FA336">
        <v>0</v>
      </c>
      <c r="FB336">
        <v>0</v>
      </c>
      <c r="FC336">
        <v>0</v>
      </c>
      <c r="FD336">
        <v>0</v>
      </c>
      <c r="FE336">
        <v>0</v>
      </c>
      <c r="FF336">
        <v>0</v>
      </c>
      <c r="FG336">
        <v>0</v>
      </c>
      <c r="FH336">
        <v>0</v>
      </c>
      <c r="FI336">
        <v>0</v>
      </c>
      <c r="FJ336">
        <v>0</v>
      </c>
      <c r="FK336">
        <v>0</v>
      </c>
      <c r="FL336">
        <v>0</v>
      </c>
      <c r="FM336">
        <v>0</v>
      </c>
      <c r="FN336">
        <v>0</v>
      </c>
      <c r="FO336">
        <v>0</v>
      </c>
      <c r="FP336">
        <v>0</v>
      </c>
      <c r="FQ336">
        <v>0</v>
      </c>
      <c r="FR336">
        <v>1</v>
      </c>
      <c r="FS336">
        <v>0</v>
      </c>
      <c r="FT336">
        <v>0</v>
      </c>
      <c r="FU336">
        <v>0</v>
      </c>
      <c r="FV336">
        <v>0</v>
      </c>
      <c r="FW336">
        <v>0</v>
      </c>
      <c r="FX336">
        <v>0</v>
      </c>
      <c r="FY336">
        <v>1.935252033243493</v>
      </c>
      <c r="FZ336">
        <v>0</v>
      </c>
      <c r="GA336">
        <v>0</v>
      </c>
      <c r="GB336">
        <v>0</v>
      </c>
      <c r="GC336">
        <v>0</v>
      </c>
      <c r="GD336">
        <v>0</v>
      </c>
      <c r="GE336">
        <v>0</v>
      </c>
      <c r="GF336">
        <v>0</v>
      </c>
      <c r="GG336">
        <v>0</v>
      </c>
      <c r="GH336">
        <v>0</v>
      </c>
      <c r="GI336">
        <v>0</v>
      </c>
      <c r="GJ336">
        <v>0</v>
      </c>
      <c r="GK336">
        <v>0</v>
      </c>
      <c r="GL336">
        <v>0</v>
      </c>
      <c r="GM336">
        <v>0</v>
      </c>
      <c r="GN336">
        <v>0</v>
      </c>
      <c r="GO336">
        <v>0</v>
      </c>
      <c r="GP336">
        <v>0</v>
      </c>
      <c r="GQ336">
        <v>0</v>
      </c>
      <c r="GR336">
        <v>0</v>
      </c>
      <c r="GS336">
        <v>0</v>
      </c>
      <c r="GT336">
        <v>0</v>
      </c>
      <c r="GU336">
        <v>0.33481179420000001</v>
      </c>
      <c r="GV336">
        <v>0</v>
      </c>
      <c r="GW336">
        <v>0</v>
      </c>
      <c r="GX336">
        <v>0</v>
      </c>
      <c r="GY336">
        <v>0</v>
      </c>
      <c r="GZ336">
        <v>0</v>
      </c>
      <c r="HA336">
        <v>0</v>
      </c>
      <c r="HB336">
        <v>0</v>
      </c>
      <c r="HC336">
        <v>0</v>
      </c>
      <c r="HD336">
        <v>0</v>
      </c>
      <c r="HE336">
        <v>0</v>
      </c>
      <c r="HF336">
        <v>0</v>
      </c>
      <c r="HG336">
        <v>0</v>
      </c>
      <c r="HH336">
        <v>0</v>
      </c>
      <c r="HI336">
        <v>1.4999999999999999E-2</v>
      </c>
      <c r="HJ336">
        <v>0</v>
      </c>
      <c r="HK336">
        <v>0</v>
      </c>
      <c r="HL336">
        <v>0</v>
      </c>
      <c r="HM336">
        <v>0</v>
      </c>
      <c r="HN336">
        <v>0</v>
      </c>
      <c r="HO336">
        <v>81.599999999999994</v>
      </c>
      <c r="HP336">
        <v>0</v>
      </c>
      <c r="HQ336">
        <v>0</v>
      </c>
      <c r="HR336">
        <v>0</v>
      </c>
      <c r="HS336">
        <v>0</v>
      </c>
      <c r="HT336">
        <v>0</v>
      </c>
      <c r="HU336">
        <v>0</v>
      </c>
      <c r="HV336">
        <v>0</v>
      </c>
      <c r="HW336">
        <v>0</v>
      </c>
      <c r="HX336">
        <v>0</v>
      </c>
      <c r="HY336">
        <v>0</v>
      </c>
      <c r="HZ336">
        <v>0</v>
      </c>
      <c r="IA336">
        <v>0</v>
      </c>
      <c r="IB336">
        <v>0</v>
      </c>
      <c r="IC336">
        <v>0</v>
      </c>
      <c r="ID336">
        <v>0</v>
      </c>
      <c r="IE336">
        <v>0</v>
      </c>
      <c r="IF336">
        <v>0</v>
      </c>
      <c r="IG336">
        <v>0</v>
      </c>
      <c r="IH336">
        <v>0</v>
      </c>
      <c r="II336">
        <v>0</v>
      </c>
      <c r="IJ336">
        <v>0</v>
      </c>
      <c r="IK336">
        <v>0</v>
      </c>
      <c r="IL336">
        <v>0</v>
      </c>
      <c r="IM336">
        <v>0</v>
      </c>
      <c r="IN336">
        <v>0</v>
      </c>
      <c r="IO336">
        <v>0</v>
      </c>
      <c r="IP336">
        <v>0</v>
      </c>
      <c r="IQ336">
        <v>0</v>
      </c>
      <c r="IR336">
        <v>0</v>
      </c>
      <c r="IS336">
        <v>0</v>
      </c>
      <c r="IT336">
        <v>0</v>
      </c>
      <c r="IU336">
        <v>0</v>
      </c>
      <c r="IV336">
        <v>0</v>
      </c>
      <c r="IW336">
        <v>0</v>
      </c>
      <c r="IX336">
        <v>0</v>
      </c>
      <c r="IY336">
        <v>0</v>
      </c>
      <c r="IZ336">
        <v>0</v>
      </c>
      <c r="JA336">
        <v>0</v>
      </c>
      <c r="JB336">
        <v>0</v>
      </c>
      <c r="JC336">
        <v>0</v>
      </c>
      <c r="JD336">
        <v>0</v>
      </c>
      <c r="JE336">
        <v>0</v>
      </c>
      <c r="JF336">
        <v>0</v>
      </c>
      <c r="JG336">
        <v>0</v>
      </c>
      <c r="JH336">
        <v>0</v>
      </c>
      <c r="JI336">
        <v>0</v>
      </c>
      <c r="JJ336">
        <v>0</v>
      </c>
      <c r="JK336">
        <v>0</v>
      </c>
      <c r="JL336">
        <v>0</v>
      </c>
      <c r="JM336">
        <v>0</v>
      </c>
      <c r="JN336">
        <v>0</v>
      </c>
      <c r="JO336">
        <v>0</v>
      </c>
      <c r="JP336">
        <v>0</v>
      </c>
      <c r="JQ336">
        <v>0</v>
      </c>
      <c r="JR336">
        <v>0</v>
      </c>
      <c r="JS336">
        <v>0</v>
      </c>
      <c r="JT336">
        <v>0</v>
      </c>
      <c r="JU336">
        <v>0</v>
      </c>
      <c r="JV336">
        <v>0</v>
      </c>
      <c r="JW336">
        <v>0</v>
      </c>
      <c r="JX336">
        <v>0</v>
      </c>
      <c r="JY336">
        <v>0</v>
      </c>
      <c r="JZ336">
        <v>0</v>
      </c>
      <c r="KA336">
        <v>0</v>
      </c>
      <c r="KB336">
        <v>0</v>
      </c>
      <c r="KC336">
        <v>0</v>
      </c>
      <c r="KD336">
        <v>0</v>
      </c>
      <c r="KE336">
        <v>0</v>
      </c>
      <c r="KF336">
        <v>0</v>
      </c>
      <c r="KG336">
        <v>0</v>
      </c>
      <c r="KH336">
        <v>0</v>
      </c>
      <c r="KI336">
        <v>0</v>
      </c>
      <c r="KJ336">
        <v>0</v>
      </c>
      <c r="KK336">
        <v>0</v>
      </c>
      <c r="KL336">
        <v>0</v>
      </c>
      <c r="KM336">
        <v>0</v>
      </c>
      <c r="KN336">
        <v>0</v>
      </c>
      <c r="KO336">
        <v>0</v>
      </c>
      <c r="KP336">
        <v>0</v>
      </c>
      <c r="KQ336">
        <v>0</v>
      </c>
      <c r="KR336">
        <v>0</v>
      </c>
      <c r="KS336">
        <v>0</v>
      </c>
      <c r="KT336">
        <v>0</v>
      </c>
      <c r="KU336">
        <v>0</v>
      </c>
      <c r="KV336">
        <v>0</v>
      </c>
      <c r="KW336">
        <v>0</v>
      </c>
      <c r="KX336">
        <v>0</v>
      </c>
      <c r="KY336">
        <v>0</v>
      </c>
      <c r="KZ336">
        <v>0</v>
      </c>
      <c r="LA336">
        <v>0</v>
      </c>
      <c r="LB336">
        <v>0</v>
      </c>
      <c r="LC336">
        <v>0</v>
      </c>
      <c r="LD336">
        <v>0</v>
      </c>
      <c r="LE336">
        <v>0</v>
      </c>
      <c r="LF336">
        <v>0</v>
      </c>
      <c r="LG336">
        <v>0</v>
      </c>
      <c r="LH336">
        <v>0</v>
      </c>
      <c r="LI336">
        <v>1</v>
      </c>
      <c r="LJ336">
        <v>1</v>
      </c>
      <c r="LK336">
        <v>0</v>
      </c>
      <c r="LL336">
        <v>0</v>
      </c>
      <c r="LM336">
        <v>1</v>
      </c>
      <c r="LN336">
        <v>0.95</v>
      </c>
      <c r="LO336">
        <v>0</v>
      </c>
      <c r="LP336">
        <v>1</v>
      </c>
      <c r="LQ336">
        <v>0.78</v>
      </c>
      <c r="LR336">
        <v>0</v>
      </c>
      <c r="LS336">
        <v>0</v>
      </c>
      <c r="LT336">
        <v>0</v>
      </c>
    </row>
    <row r="337" spans="1:332" ht="15" customHeight="1">
      <c r="A337" t="str">
        <v>CDM AMS II G</v>
      </c>
      <c r="B337" t="str">
        <v>AMS-II.G. Version 8</v>
      </c>
      <c r="C337">
        <v>10431</v>
      </c>
      <c r="D337" t="str">
        <v>PoA 10431-CPA1</v>
      </c>
      <c r="E337" t="str">
        <v>MP2</v>
      </c>
      <c r="F337" t="str">
        <v xml:space="preserve">domestic </v>
      </c>
      <c r="G337">
        <v>355543</v>
      </c>
      <c r="H337" t="str">
        <v>firewood</v>
      </c>
      <c r="I337">
        <v>355543</v>
      </c>
      <c r="J337">
        <v>4.1456906974559685E-3</v>
      </c>
      <c r="K337">
        <v>0</v>
      </c>
      <c r="L337" t="str">
        <v>cdm_imp_firewood</v>
      </c>
      <c r="M337">
        <v>1</v>
      </c>
      <c r="N337" t="str">
        <v>Asia</v>
      </c>
      <c r="O337" t="str">
        <v>Bangladesh</v>
      </c>
      <c r="P337" t="str">
        <v>Bangladesh tot</v>
      </c>
      <c r="Q337">
        <v>4.5999999999999996</v>
      </c>
      <c r="R337">
        <v>0.84</v>
      </c>
      <c r="S337">
        <v>0</v>
      </c>
      <c r="T337">
        <v>0.39</v>
      </c>
      <c r="U337">
        <v>565157</v>
      </c>
      <c r="V337">
        <v>0</v>
      </c>
      <c r="W337">
        <v>151.74910014450001</v>
      </c>
      <c r="X337">
        <v>0</v>
      </c>
      <c r="Y337">
        <v>85762066.190365195</v>
      </c>
      <c r="Z337">
        <v>1</v>
      </c>
      <c r="AA337">
        <v>0</v>
      </c>
      <c r="AB337">
        <v>0</v>
      </c>
      <c r="AC337">
        <v>0</v>
      </c>
      <c r="AD337">
        <v>0</v>
      </c>
      <c r="AE337">
        <v>0</v>
      </c>
      <c r="AF337">
        <v>0</v>
      </c>
      <c r="AG337">
        <v>0</v>
      </c>
      <c r="AH337">
        <v>0</v>
      </c>
      <c r="AI337">
        <v>0</v>
      </c>
      <c r="AJ337">
        <v>0</v>
      </c>
      <c r="AK337">
        <v>0</v>
      </c>
      <c r="AL337">
        <v>0</v>
      </c>
      <c r="AM337">
        <v>0</v>
      </c>
      <c r="AN337">
        <v>6.3013698630136989</v>
      </c>
      <c r="AO337">
        <v>0</v>
      </c>
      <c r="AP337">
        <v>0</v>
      </c>
      <c r="AQ337">
        <v>0</v>
      </c>
      <c r="AR337">
        <v>0</v>
      </c>
      <c r="AS337">
        <v>0</v>
      </c>
      <c r="AT337">
        <v>0</v>
      </c>
      <c r="AU337">
        <v>0</v>
      </c>
      <c r="AV337">
        <v>0</v>
      </c>
      <c r="AW337">
        <v>0</v>
      </c>
      <c r="AX337">
        <v>0</v>
      </c>
      <c r="AY337">
        <v>0</v>
      </c>
      <c r="AZ337">
        <v>0</v>
      </c>
      <c r="BA337">
        <v>0</v>
      </c>
      <c r="BB337">
        <v>0</v>
      </c>
      <c r="BC337">
        <v>0</v>
      </c>
      <c r="BD337">
        <v>0.11</v>
      </c>
      <c r="BE337">
        <v>0</v>
      </c>
      <c r="BF337">
        <v>0</v>
      </c>
      <c r="BG337">
        <v>0</v>
      </c>
      <c r="BH337">
        <v>0</v>
      </c>
      <c r="BI337">
        <v>0</v>
      </c>
      <c r="BJ337">
        <v>0</v>
      </c>
      <c r="BK337">
        <v>0</v>
      </c>
      <c r="BL337">
        <v>0</v>
      </c>
      <c r="BM337">
        <v>0</v>
      </c>
      <c r="BN337">
        <v>0</v>
      </c>
      <c r="BO337">
        <v>0</v>
      </c>
      <c r="BP337">
        <v>0</v>
      </c>
      <c r="BQ337">
        <v>0</v>
      </c>
      <c r="BR337">
        <v>1.4999999999999999E-2</v>
      </c>
      <c r="BS337">
        <v>0</v>
      </c>
      <c r="BT337">
        <v>0</v>
      </c>
      <c r="BU337">
        <v>0</v>
      </c>
      <c r="BV337">
        <v>0</v>
      </c>
      <c r="BW337">
        <v>0</v>
      </c>
      <c r="BX337">
        <v>81.599999999999994</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c r="EZ337">
        <v>0</v>
      </c>
      <c r="FA337">
        <v>0</v>
      </c>
      <c r="FB337">
        <v>0</v>
      </c>
      <c r="FC337">
        <v>0</v>
      </c>
      <c r="FD337">
        <v>0</v>
      </c>
      <c r="FE337">
        <v>0</v>
      </c>
      <c r="FF337">
        <v>0</v>
      </c>
      <c r="FG337">
        <v>0</v>
      </c>
      <c r="FH337">
        <v>0</v>
      </c>
      <c r="FI337">
        <v>0</v>
      </c>
      <c r="FJ337">
        <v>0</v>
      </c>
      <c r="FK337">
        <v>0</v>
      </c>
      <c r="FL337">
        <v>0</v>
      </c>
      <c r="FM337">
        <v>0</v>
      </c>
      <c r="FN337">
        <v>0</v>
      </c>
      <c r="FO337">
        <v>0</v>
      </c>
      <c r="FP337">
        <v>0</v>
      </c>
      <c r="FQ337">
        <v>0</v>
      </c>
      <c r="FR337">
        <v>1</v>
      </c>
      <c r="FS337">
        <v>0</v>
      </c>
      <c r="FT337">
        <v>0</v>
      </c>
      <c r="FU337">
        <v>0</v>
      </c>
      <c r="FV337">
        <v>0</v>
      </c>
      <c r="FW337">
        <v>0</v>
      </c>
      <c r="FX337">
        <v>0</v>
      </c>
      <c r="FY337">
        <v>2.0720170282184993</v>
      </c>
      <c r="FZ337">
        <v>0</v>
      </c>
      <c r="GA337">
        <v>0</v>
      </c>
      <c r="GB337">
        <v>0</v>
      </c>
      <c r="GC337">
        <v>0</v>
      </c>
      <c r="GD337">
        <v>0</v>
      </c>
      <c r="GE337">
        <v>0</v>
      </c>
      <c r="GF337">
        <v>0</v>
      </c>
      <c r="GG337">
        <v>0</v>
      </c>
      <c r="GH337">
        <v>0</v>
      </c>
      <c r="GI337">
        <v>0</v>
      </c>
      <c r="GJ337">
        <v>0</v>
      </c>
      <c r="GK337">
        <v>0</v>
      </c>
      <c r="GL337">
        <v>0</v>
      </c>
      <c r="GM337">
        <v>0</v>
      </c>
      <c r="GN337">
        <v>0</v>
      </c>
      <c r="GO337">
        <v>0</v>
      </c>
      <c r="GP337">
        <v>0</v>
      </c>
      <c r="GQ337">
        <v>0</v>
      </c>
      <c r="GR337">
        <v>0</v>
      </c>
      <c r="GS337">
        <v>0</v>
      </c>
      <c r="GT337">
        <v>0</v>
      </c>
      <c r="GU337">
        <v>0.33452943460000001</v>
      </c>
      <c r="GV337">
        <v>0</v>
      </c>
      <c r="GW337">
        <v>0</v>
      </c>
      <c r="GX337">
        <v>0</v>
      </c>
      <c r="GY337">
        <v>0</v>
      </c>
      <c r="GZ337">
        <v>0</v>
      </c>
      <c r="HA337">
        <v>0</v>
      </c>
      <c r="HB337">
        <v>0</v>
      </c>
      <c r="HC337">
        <v>0</v>
      </c>
      <c r="HD337">
        <v>0</v>
      </c>
      <c r="HE337">
        <v>0</v>
      </c>
      <c r="HF337">
        <v>0</v>
      </c>
      <c r="HG337">
        <v>0</v>
      </c>
      <c r="HH337">
        <v>0</v>
      </c>
      <c r="HI337">
        <v>1.4999999999999999E-2</v>
      </c>
      <c r="HJ337">
        <v>0</v>
      </c>
      <c r="HK337">
        <v>0</v>
      </c>
      <c r="HL337">
        <v>0</v>
      </c>
      <c r="HM337">
        <v>0</v>
      </c>
      <c r="HN337">
        <v>0</v>
      </c>
      <c r="HO337">
        <v>81.599999999999994</v>
      </c>
      <c r="HP337">
        <v>0</v>
      </c>
      <c r="HQ337">
        <v>0</v>
      </c>
      <c r="HR337">
        <v>0</v>
      </c>
      <c r="HS337">
        <v>0</v>
      </c>
      <c r="HT337">
        <v>0</v>
      </c>
      <c r="HU337">
        <v>0</v>
      </c>
      <c r="HV337">
        <v>0</v>
      </c>
      <c r="HW337">
        <v>0</v>
      </c>
      <c r="HX337">
        <v>0</v>
      </c>
      <c r="HY337">
        <v>0</v>
      </c>
      <c r="HZ337">
        <v>0</v>
      </c>
      <c r="IA337">
        <v>0</v>
      </c>
      <c r="IB337">
        <v>0</v>
      </c>
      <c r="IC337">
        <v>0</v>
      </c>
      <c r="ID337">
        <v>0</v>
      </c>
      <c r="IE337">
        <v>0</v>
      </c>
      <c r="IF337">
        <v>0</v>
      </c>
      <c r="IG337">
        <v>0</v>
      </c>
      <c r="IH337">
        <v>0</v>
      </c>
      <c r="II337">
        <v>0</v>
      </c>
      <c r="IJ337">
        <v>0</v>
      </c>
      <c r="IK337">
        <v>0</v>
      </c>
      <c r="IL337">
        <v>0</v>
      </c>
      <c r="IM337">
        <v>0</v>
      </c>
      <c r="IN337">
        <v>0</v>
      </c>
      <c r="IO337">
        <v>0</v>
      </c>
      <c r="IP337">
        <v>0</v>
      </c>
      <c r="IQ337">
        <v>0</v>
      </c>
      <c r="IR337">
        <v>0</v>
      </c>
      <c r="IS337">
        <v>0</v>
      </c>
      <c r="IT337">
        <v>0</v>
      </c>
      <c r="IU337">
        <v>0</v>
      </c>
      <c r="IV337">
        <v>0</v>
      </c>
      <c r="IW337">
        <v>0</v>
      </c>
      <c r="IX337">
        <v>0</v>
      </c>
      <c r="IY337">
        <v>0</v>
      </c>
      <c r="IZ337">
        <v>0</v>
      </c>
      <c r="JA337">
        <v>0</v>
      </c>
      <c r="JB337">
        <v>0</v>
      </c>
      <c r="JC337">
        <v>0</v>
      </c>
      <c r="JD337">
        <v>0</v>
      </c>
      <c r="JE337">
        <v>0</v>
      </c>
      <c r="JF337">
        <v>0</v>
      </c>
      <c r="JG337">
        <v>0</v>
      </c>
      <c r="JH337">
        <v>0</v>
      </c>
      <c r="JI337">
        <v>0</v>
      </c>
      <c r="JJ337">
        <v>0</v>
      </c>
      <c r="JK337">
        <v>0</v>
      </c>
      <c r="JL337">
        <v>0</v>
      </c>
      <c r="JM337">
        <v>0</v>
      </c>
      <c r="JN337">
        <v>0</v>
      </c>
      <c r="JO337">
        <v>0</v>
      </c>
      <c r="JP337">
        <v>0</v>
      </c>
      <c r="JQ337">
        <v>0</v>
      </c>
      <c r="JR337">
        <v>0</v>
      </c>
      <c r="JS337">
        <v>0</v>
      </c>
      <c r="JT337">
        <v>0</v>
      </c>
      <c r="JU337">
        <v>0</v>
      </c>
      <c r="JV337">
        <v>0</v>
      </c>
      <c r="JW337">
        <v>0</v>
      </c>
      <c r="JX337">
        <v>0</v>
      </c>
      <c r="JY337">
        <v>0</v>
      </c>
      <c r="JZ337">
        <v>0</v>
      </c>
      <c r="KA337">
        <v>0</v>
      </c>
      <c r="KB337">
        <v>0</v>
      </c>
      <c r="KC337">
        <v>0</v>
      </c>
      <c r="KD337">
        <v>0</v>
      </c>
      <c r="KE337">
        <v>0</v>
      </c>
      <c r="KF337">
        <v>0</v>
      </c>
      <c r="KG337">
        <v>0</v>
      </c>
      <c r="KH337">
        <v>0</v>
      </c>
      <c r="KI337">
        <v>0</v>
      </c>
      <c r="KJ337">
        <v>0</v>
      </c>
      <c r="KK337">
        <v>0</v>
      </c>
      <c r="KL337">
        <v>0</v>
      </c>
      <c r="KM337">
        <v>0</v>
      </c>
      <c r="KN337">
        <v>0</v>
      </c>
      <c r="KO337">
        <v>0</v>
      </c>
      <c r="KP337">
        <v>0</v>
      </c>
      <c r="KQ337">
        <v>0</v>
      </c>
      <c r="KR337">
        <v>0</v>
      </c>
      <c r="KS337">
        <v>0</v>
      </c>
      <c r="KT337">
        <v>0</v>
      </c>
      <c r="KU337">
        <v>0</v>
      </c>
      <c r="KV337">
        <v>0</v>
      </c>
      <c r="KW337">
        <v>0</v>
      </c>
      <c r="KX337">
        <v>0</v>
      </c>
      <c r="KY337">
        <v>0</v>
      </c>
      <c r="KZ337">
        <v>0</v>
      </c>
      <c r="LA337">
        <v>0</v>
      </c>
      <c r="LB337">
        <v>0</v>
      </c>
      <c r="LC337">
        <v>0</v>
      </c>
      <c r="LD337">
        <v>0</v>
      </c>
      <c r="LE337">
        <v>0</v>
      </c>
      <c r="LF337">
        <v>0</v>
      </c>
      <c r="LG337">
        <v>0</v>
      </c>
      <c r="LH337">
        <v>0</v>
      </c>
      <c r="LI337">
        <v>1</v>
      </c>
      <c r="LJ337">
        <v>1</v>
      </c>
      <c r="LK337">
        <v>0</v>
      </c>
      <c r="LL337">
        <v>0</v>
      </c>
      <c r="LM337">
        <v>1</v>
      </c>
      <c r="LN337">
        <v>0.95</v>
      </c>
      <c r="LO337">
        <v>0</v>
      </c>
      <c r="LP337">
        <v>1</v>
      </c>
      <c r="LQ337">
        <v>0.78</v>
      </c>
      <c r="LR337">
        <v>0</v>
      </c>
      <c r="LS337">
        <v>0</v>
      </c>
      <c r="LT337">
        <v>0</v>
      </c>
    </row>
    <row r="338" spans="1:332" ht="15" customHeight="1">
      <c r="A338" t="str">
        <v>CDM AMS II G</v>
      </c>
      <c r="B338" t="str">
        <v>AMS-II.G. Version 8</v>
      </c>
      <c r="C338">
        <v>10431</v>
      </c>
      <c r="D338" t="str">
        <v>PoA 10431-CPA2</v>
      </c>
      <c r="E338" t="str">
        <v>MP2</v>
      </c>
      <c r="F338" t="str">
        <v xml:space="preserve">domestic </v>
      </c>
      <c r="G338">
        <v>48737</v>
      </c>
      <c r="H338" t="str">
        <v>firewood</v>
      </c>
      <c r="I338">
        <v>48737</v>
      </c>
      <c r="J338">
        <v>3.873983773862711E-3</v>
      </c>
      <c r="K338">
        <v>0</v>
      </c>
      <c r="L338" t="str">
        <v>cdm_imp_firewood</v>
      </c>
      <c r="M338">
        <v>1</v>
      </c>
      <c r="N338" t="str">
        <v>Asia</v>
      </c>
      <c r="O338" t="str">
        <v>Bangladesh</v>
      </c>
      <c r="P338" t="str">
        <v>Bangladesh tot</v>
      </c>
      <c r="Q338">
        <v>4.3</v>
      </c>
      <c r="R338">
        <v>0.84</v>
      </c>
      <c r="S338">
        <v>0</v>
      </c>
      <c r="T338">
        <v>0.39</v>
      </c>
      <c r="U338">
        <v>135532</v>
      </c>
      <c r="V338">
        <v>0</v>
      </c>
      <c r="W338">
        <v>92.823758272499987</v>
      </c>
      <c r="X338">
        <v>0</v>
      </c>
      <c r="Y338">
        <v>12580589.606188469</v>
      </c>
      <c r="Z338">
        <v>1</v>
      </c>
      <c r="AA338">
        <v>0</v>
      </c>
      <c r="AB338">
        <v>0</v>
      </c>
      <c r="AC338">
        <v>0</v>
      </c>
      <c r="AD338">
        <v>0</v>
      </c>
      <c r="AE338">
        <v>0</v>
      </c>
      <c r="AF338">
        <v>0</v>
      </c>
      <c r="AG338">
        <v>0</v>
      </c>
      <c r="AH338">
        <v>0</v>
      </c>
      <c r="AI338">
        <v>0</v>
      </c>
      <c r="AJ338">
        <v>0</v>
      </c>
      <c r="AK338">
        <v>0</v>
      </c>
      <c r="AL338">
        <v>0</v>
      </c>
      <c r="AM338">
        <v>0</v>
      </c>
      <c r="AN338">
        <v>5.8904109589041092</v>
      </c>
      <c r="AO338">
        <v>0</v>
      </c>
      <c r="AP338">
        <v>0</v>
      </c>
      <c r="AQ338">
        <v>0</v>
      </c>
      <c r="AR338">
        <v>0</v>
      </c>
      <c r="AS338">
        <v>0</v>
      </c>
      <c r="AT338">
        <v>0</v>
      </c>
      <c r="AU338">
        <v>0</v>
      </c>
      <c r="AV338">
        <v>0</v>
      </c>
      <c r="AW338">
        <v>0</v>
      </c>
      <c r="AX338">
        <v>0</v>
      </c>
      <c r="AY338">
        <v>0</v>
      </c>
      <c r="AZ338">
        <v>0</v>
      </c>
      <c r="BA338">
        <v>0</v>
      </c>
      <c r="BB338">
        <v>0</v>
      </c>
      <c r="BC338">
        <v>0</v>
      </c>
      <c r="BD338">
        <v>0.11</v>
      </c>
      <c r="BE338">
        <v>0</v>
      </c>
      <c r="BF338">
        <v>0</v>
      </c>
      <c r="BG338">
        <v>0</v>
      </c>
      <c r="BH338">
        <v>0</v>
      </c>
      <c r="BI338">
        <v>0</v>
      </c>
      <c r="BJ338">
        <v>0</v>
      </c>
      <c r="BK338">
        <v>0</v>
      </c>
      <c r="BL338">
        <v>0</v>
      </c>
      <c r="BM338">
        <v>0</v>
      </c>
      <c r="BN338">
        <v>0</v>
      </c>
      <c r="BO338">
        <v>0</v>
      </c>
      <c r="BP338">
        <v>0</v>
      </c>
      <c r="BQ338">
        <v>0</v>
      </c>
      <c r="BR338">
        <v>1.4999999999999999E-2</v>
      </c>
      <c r="BS338">
        <v>0</v>
      </c>
      <c r="BT338">
        <v>0</v>
      </c>
      <c r="BU338">
        <v>0</v>
      </c>
      <c r="BV338">
        <v>0</v>
      </c>
      <c r="BW338">
        <v>0</v>
      </c>
      <c r="BX338">
        <v>81.599999999999994</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c r="FD338">
        <v>0</v>
      </c>
      <c r="FE338">
        <v>0</v>
      </c>
      <c r="FF338">
        <v>0</v>
      </c>
      <c r="FG338">
        <v>0</v>
      </c>
      <c r="FH338">
        <v>0</v>
      </c>
      <c r="FI338">
        <v>0</v>
      </c>
      <c r="FJ338">
        <v>0</v>
      </c>
      <c r="FK338">
        <v>0</v>
      </c>
      <c r="FL338">
        <v>0</v>
      </c>
      <c r="FM338">
        <v>0</v>
      </c>
      <c r="FN338">
        <v>0</v>
      </c>
      <c r="FO338">
        <v>0</v>
      </c>
      <c r="FP338">
        <v>0</v>
      </c>
      <c r="FQ338">
        <v>0</v>
      </c>
      <c r="FR338">
        <v>1</v>
      </c>
      <c r="FS338">
        <v>0</v>
      </c>
      <c r="FT338">
        <v>0</v>
      </c>
      <c r="FU338">
        <v>0</v>
      </c>
      <c r="FV338">
        <v>0</v>
      </c>
      <c r="FW338">
        <v>0</v>
      </c>
      <c r="FX338">
        <v>0</v>
      </c>
      <c r="FY338">
        <v>1.9382073642253528</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0</v>
      </c>
      <c r="GS338">
        <v>0</v>
      </c>
      <c r="GT338">
        <v>0</v>
      </c>
      <c r="GU338">
        <v>0.33430128139999998</v>
      </c>
      <c r="GV338">
        <v>0</v>
      </c>
      <c r="GW338">
        <v>0</v>
      </c>
      <c r="GX338">
        <v>0</v>
      </c>
      <c r="GY338">
        <v>0</v>
      </c>
      <c r="GZ338">
        <v>0</v>
      </c>
      <c r="HA338">
        <v>0</v>
      </c>
      <c r="HB338">
        <v>0</v>
      </c>
      <c r="HC338">
        <v>0</v>
      </c>
      <c r="HD338">
        <v>0</v>
      </c>
      <c r="HE338">
        <v>0</v>
      </c>
      <c r="HF338">
        <v>0</v>
      </c>
      <c r="HG338">
        <v>0</v>
      </c>
      <c r="HH338">
        <v>0</v>
      </c>
      <c r="HI338">
        <v>1.4999999999999999E-2</v>
      </c>
      <c r="HJ338">
        <v>0</v>
      </c>
      <c r="HK338">
        <v>0</v>
      </c>
      <c r="HL338">
        <v>0</v>
      </c>
      <c r="HM338">
        <v>0</v>
      </c>
      <c r="HN338">
        <v>0</v>
      </c>
      <c r="HO338">
        <v>81.599999999999994</v>
      </c>
      <c r="HP338">
        <v>0</v>
      </c>
      <c r="HQ338">
        <v>0</v>
      </c>
      <c r="HR338">
        <v>0</v>
      </c>
      <c r="HS338">
        <v>0</v>
      </c>
      <c r="HT338">
        <v>0</v>
      </c>
      <c r="HU338">
        <v>0</v>
      </c>
      <c r="HV338">
        <v>0</v>
      </c>
      <c r="HW338">
        <v>0</v>
      </c>
      <c r="HX338">
        <v>0</v>
      </c>
      <c r="HY338">
        <v>0</v>
      </c>
      <c r="HZ338">
        <v>0</v>
      </c>
      <c r="IA338">
        <v>0</v>
      </c>
      <c r="IB338">
        <v>0</v>
      </c>
      <c r="IC338">
        <v>0</v>
      </c>
      <c r="ID338">
        <v>0</v>
      </c>
      <c r="IE338">
        <v>0</v>
      </c>
      <c r="IF338">
        <v>0</v>
      </c>
      <c r="IG338">
        <v>0</v>
      </c>
      <c r="IH338">
        <v>0</v>
      </c>
      <c r="II338">
        <v>0</v>
      </c>
      <c r="IJ338">
        <v>0</v>
      </c>
      <c r="IK338">
        <v>0</v>
      </c>
      <c r="IL338">
        <v>0</v>
      </c>
      <c r="IM338">
        <v>0</v>
      </c>
      <c r="IN338">
        <v>0</v>
      </c>
      <c r="IO338">
        <v>0</v>
      </c>
      <c r="IP338">
        <v>0</v>
      </c>
      <c r="IQ338">
        <v>0</v>
      </c>
      <c r="IR338">
        <v>0</v>
      </c>
      <c r="IS338">
        <v>0</v>
      </c>
      <c r="IT338">
        <v>0</v>
      </c>
      <c r="IU338">
        <v>0</v>
      </c>
      <c r="IV338">
        <v>0</v>
      </c>
      <c r="IW338">
        <v>0</v>
      </c>
      <c r="IX338">
        <v>0</v>
      </c>
      <c r="IY338">
        <v>0</v>
      </c>
      <c r="IZ338">
        <v>0</v>
      </c>
      <c r="JA338">
        <v>0</v>
      </c>
      <c r="JB338">
        <v>0</v>
      </c>
      <c r="JC338">
        <v>0</v>
      </c>
      <c r="JD338">
        <v>0</v>
      </c>
      <c r="JE338">
        <v>0</v>
      </c>
      <c r="JF338">
        <v>0</v>
      </c>
      <c r="JG338">
        <v>0</v>
      </c>
      <c r="JH338">
        <v>0</v>
      </c>
      <c r="JI338">
        <v>0</v>
      </c>
      <c r="JJ338">
        <v>0</v>
      </c>
      <c r="JK338">
        <v>0</v>
      </c>
      <c r="JL338">
        <v>0</v>
      </c>
      <c r="JM338">
        <v>0</v>
      </c>
      <c r="JN338">
        <v>0</v>
      </c>
      <c r="JO338">
        <v>0</v>
      </c>
      <c r="JP338">
        <v>0</v>
      </c>
      <c r="JQ338">
        <v>0</v>
      </c>
      <c r="JR338">
        <v>0</v>
      </c>
      <c r="JS338">
        <v>0</v>
      </c>
      <c r="JT338">
        <v>0</v>
      </c>
      <c r="JU338">
        <v>0</v>
      </c>
      <c r="JV338">
        <v>0</v>
      </c>
      <c r="JW338">
        <v>0</v>
      </c>
      <c r="JX338">
        <v>0</v>
      </c>
      <c r="JY338">
        <v>0</v>
      </c>
      <c r="JZ338">
        <v>0</v>
      </c>
      <c r="KA338">
        <v>0</v>
      </c>
      <c r="KB338">
        <v>0</v>
      </c>
      <c r="KC338">
        <v>0</v>
      </c>
      <c r="KD338">
        <v>0</v>
      </c>
      <c r="KE338">
        <v>0</v>
      </c>
      <c r="KF338">
        <v>0</v>
      </c>
      <c r="KG338">
        <v>0</v>
      </c>
      <c r="KH338">
        <v>0</v>
      </c>
      <c r="KI338">
        <v>0</v>
      </c>
      <c r="KJ338">
        <v>0</v>
      </c>
      <c r="KK338">
        <v>0</v>
      </c>
      <c r="KL338">
        <v>0</v>
      </c>
      <c r="KM338">
        <v>0</v>
      </c>
      <c r="KN338">
        <v>0</v>
      </c>
      <c r="KO338">
        <v>0</v>
      </c>
      <c r="KP338">
        <v>0</v>
      </c>
      <c r="KQ338">
        <v>0</v>
      </c>
      <c r="KR338">
        <v>0</v>
      </c>
      <c r="KS338">
        <v>0</v>
      </c>
      <c r="KT338">
        <v>0</v>
      </c>
      <c r="KU338">
        <v>0</v>
      </c>
      <c r="KV338">
        <v>0</v>
      </c>
      <c r="KW338">
        <v>0</v>
      </c>
      <c r="KX338">
        <v>0</v>
      </c>
      <c r="KY338">
        <v>0</v>
      </c>
      <c r="KZ338">
        <v>0</v>
      </c>
      <c r="LA338">
        <v>0</v>
      </c>
      <c r="LB338">
        <v>0</v>
      </c>
      <c r="LC338">
        <v>0</v>
      </c>
      <c r="LD338">
        <v>0</v>
      </c>
      <c r="LE338">
        <v>0</v>
      </c>
      <c r="LF338">
        <v>0</v>
      </c>
      <c r="LG338">
        <v>0</v>
      </c>
      <c r="LH338">
        <v>0</v>
      </c>
      <c r="LI338">
        <v>1</v>
      </c>
      <c r="LJ338">
        <v>1</v>
      </c>
      <c r="LK338">
        <v>0</v>
      </c>
      <c r="LL338">
        <v>0</v>
      </c>
      <c r="LM338">
        <v>1</v>
      </c>
      <c r="LN338">
        <v>0.95</v>
      </c>
      <c r="LO338">
        <v>0</v>
      </c>
      <c r="LP338">
        <v>1</v>
      </c>
      <c r="LQ338">
        <v>0.78</v>
      </c>
      <c r="LR338">
        <v>0</v>
      </c>
      <c r="LS338">
        <v>0</v>
      </c>
      <c r="LT338">
        <v>0</v>
      </c>
    </row>
    <row r="339" spans="1:332" ht="15" customHeight="1">
      <c r="A339" t="str">
        <v>CDM AMS II G</v>
      </c>
      <c r="B339" t="str">
        <v>AMS-II.G. Version 8</v>
      </c>
      <c r="C339">
        <v>10431</v>
      </c>
      <c r="D339" t="str">
        <v>PoA 10431-CPA3</v>
      </c>
      <c r="E339" t="str">
        <v>MP2</v>
      </c>
      <c r="F339" t="str">
        <v xml:space="preserve">domestic </v>
      </c>
      <c r="G339">
        <v>48737</v>
      </c>
      <c r="H339" t="str">
        <v>firewood</v>
      </c>
      <c r="I339">
        <v>48737</v>
      </c>
      <c r="J339">
        <v>3.8739683047584791E-3</v>
      </c>
      <c r="K339">
        <v>0</v>
      </c>
      <c r="L339" t="str">
        <v>cdm_imp_firewood</v>
      </c>
      <c r="M339">
        <v>1</v>
      </c>
      <c r="N339" t="str">
        <v>Asia</v>
      </c>
      <c r="O339" t="str">
        <v>Bangladesh</v>
      </c>
      <c r="P339" t="str">
        <v>Bangladesh tot</v>
      </c>
      <c r="Q339">
        <v>4.3</v>
      </c>
      <c r="R339">
        <v>0.84</v>
      </c>
      <c r="S339">
        <v>0</v>
      </c>
      <c r="T339">
        <v>0.39</v>
      </c>
      <c r="U339">
        <v>135533</v>
      </c>
      <c r="V339">
        <v>0</v>
      </c>
      <c r="W339">
        <v>92.823444044000013</v>
      </c>
      <c r="X339">
        <v>0</v>
      </c>
      <c r="Y339">
        <v>12580639.841615453</v>
      </c>
      <c r="Z339">
        <v>1</v>
      </c>
      <c r="AA339">
        <v>0</v>
      </c>
      <c r="AB339">
        <v>0</v>
      </c>
      <c r="AC339">
        <v>0</v>
      </c>
      <c r="AD339">
        <v>0</v>
      </c>
      <c r="AE339">
        <v>0</v>
      </c>
      <c r="AF339">
        <v>0</v>
      </c>
      <c r="AG339">
        <v>0</v>
      </c>
      <c r="AH339">
        <v>0</v>
      </c>
      <c r="AI339">
        <v>0</v>
      </c>
      <c r="AJ339">
        <v>0</v>
      </c>
      <c r="AK339">
        <v>0</v>
      </c>
      <c r="AL339">
        <v>0</v>
      </c>
      <c r="AM339">
        <v>0</v>
      </c>
      <c r="AN339">
        <v>5.8904109589041092</v>
      </c>
      <c r="AO339">
        <v>0</v>
      </c>
      <c r="AP339">
        <v>0</v>
      </c>
      <c r="AQ339">
        <v>0</v>
      </c>
      <c r="AR339">
        <v>0</v>
      </c>
      <c r="AS339">
        <v>0</v>
      </c>
      <c r="AT339">
        <v>0</v>
      </c>
      <c r="AU339">
        <v>0</v>
      </c>
      <c r="AV339">
        <v>0</v>
      </c>
      <c r="AW339">
        <v>0</v>
      </c>
      <c r="AX339">
        <v>0</v>
      </c>
      <c r="AY339">
        <v>0</v>
      </c>
      <c r="AZ339">
        <v>0</v>
      </c>
      <c r="BA339">
        <v>0</v>
      </c>
      <c r="BB339">
        <v>0</v>
      </c>
      <c r="BC339">
        <v>0</v>
      </c>
      <c r="BD339">
        <v>0.11</v>
      </c>
      <c r="BE339">
        <v>0</v>
      </c>
      <c r="BF339">
        <v>0</v>
      </c>
      <c r="BG339">
        <v>0</v>
      </c>
      <c r="BH339">
        <v>0</v>
      </c>
      <c r="BI339">
        <v>0</v>
      </c>
      <c r="BJ339">
        <v>0</v>
      </c>
      <c r="BK339">
        <v>0</v>
      </c>
      <c r="BL339">
        <v>0</v>
      </c>
      <c r="BM339">
        <v>0</v>
      </c>
      <c r="BN339">
        <v>0</v>
      </c>
      <c r="BO339">
        <v>0</v>
      </c>
      <c r="BP339">
        <v>0</v>
      </c>
      <c r="BQ339">
        <v>0</v>
      </c>
      <c r="BR339">
        <v>1.4999999999999999E-2</v>
      </c>
      <c r="BS339">
        <v>0</v>
      </c>
      <c r="BT339">
        <v>0</v>
      </c>
      <c r="BU339">
        <v>0</v>
      </c>
      <c r="BV339">
        <v>0</v>
      </c>
      <c r="BW339">
        <v>0</v>
      </c>
      <c r="BX339">
        <v>81.599999999999994</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0</v>
      </c>
      <c r="FN339">
        <v>0</v>
      </c>
      <c r="FO339">
        <v>0</v>
      </c>
      <c r="FP339">
        <v>0</v>
      </c>
      <c r="FQ339">
        <v>0</v>
      </c>
      <c r="FR339">
        <v>1</v>
      </c>
      <c r="FS339">
        <v>0</v>
      </c>
      <c r="FT339">
        <v>0</v>
      </c>
      <c r="FU339">
        <v>0</v>
      </c>
      <c r="FV339">
        <v>0</v>
      </c>
      <c r="FW339">
        <v>0</v>
      </c>
      <c r="FX339">
        <v>0</v>
      </c>
      <c r="FY339">
        <v>1.9384057731828928</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c r="GS339">
        <v>0</v>
      </c>
      <c r="GT339">
        <v>0</v>
      </c>
      <c r="GU339">
        <v>0.33426706340000001</v>
      </c>
      <c r="GV339">
        <v>0</v>
      </c>
      <c r="GW339">
        <v>0</v>
      </c>
      <c r="GX339">
        <v>0</v>
      </c>
      <c r="GY339">
        <v>0</v>
      </c>
      <c r="GZ339">
        <v>0</v>
      </c>
      <c r="HA339">
        <v>0</v>
      </c>
      <c r="HB339">
        <v>0</v>
      </c>
      <c r="HC339">
        <v>0</v>
      </c>
      <c r="HD339">
        <v>0</v>
      </c>
      <c r="HE339">
        <v>0</v>
      </c>
      <c r="HF339">
        <v>0</v>
      </c>
      <c r="HG339">
        <v>0</v>
      </c>
      <c r="HH339">
        <v>0</v>
      </c>
      <c r="HI339">
        <v>1.4999999999999999E-2</v>
      </c>
      <c r="HJ339">
        <v>0</v>
      </c>
      <c r="HK339">
        <v>0</v>
      </c>
      <c r="HL339">
        <v>0</v>
      </c>
      <c r="HM339">
        <v>0</v>
      </c>
      <c r="HN339">
        <v>0</v>
      </c>
      <c r="HO339">
        <v>81.599999999999994</v>
      </c>
      <c r="HP339">
        <v>0</v>
      </c>
      <c r="HQ339">
        <v>0</v>
      </c>
      <c r="HR339">
        <v>0</v>
      </c>
      <c r="HS339">
        <v>0</v>
      </c>
      <c r="HT339">
        <v>0</v>
      </c>
      <c r="HU339">
        <v>0</v>
      </c>
      <c r="HV339">
        <v>0</v>
      </c>
      <c r="HW339">
        <v>0</v>
      </c>
      <c r="HX339">
        <v>0</v>
      </c>
      <c r="HY339">
        <v>0</v>
      </c>
      <c r="HZ339">
        <v>0</v>
      </c>
      <c r="IA339">
        <v>0</v>
      </c>
      <c r="IB339">
        <v>0</v>
      </c>
      <c r="IC339">
        <v>0</v>
      </c>
      <c r="ID339">
        <v>0</v>
      </c>
      <c r="IE339">
        <v>0</v>
      </c>
      <c r="IF339">
        <v>0</v>
      </c>
      <c r="IG339">
        <v>0</v>
      </c>
      <c r="IH339">
        <v>0</v>
      </c>
      <c r="II339">
        <v>0</v>
      </c>
      <c r="IJ339">
        <v>0</v>
      </c>
      <c r="IK339">
        <v>0</v>
      </c>
      <c r="IL339">
        <v>0</v>
      </c>
      <c r="IM339">
        <v>0</v>
      </c>
      <c r="IN339">
        <v>0</v>
      </c>
      <c r="IO339">
        <v>0</v>
      </c>
      <c r="IP339">
        <v>0</v>
      </c>
      <c r="IQ339">
        <v>0</v>
      </c>
      <c r="IR339">
        <v>0</v>
      </c>
      <c r="IS339">
        <v>0</v>
      </c>
      <c r="IT339">
        <v>0</v>
      </c>
      <c r="IU339">
        <v>0</v>
      </c>
      <c r="IV339">
        <v>0</v>
      </c>
      <c r="IW339">
        <v>0</v>
      </c>
      <c r="IX339">
        <v>0</v>
      </c>
      <c r="IY339">
        <v>0</v>
      </c>
      <c r="IZ339">
        <v>0</v>
      </c>
      <c r="JA339">
        <v>0</v>
      </c>
      <c r="JB339">
        <v>0</v>
      </c>
      <c r="JC339">
        <v>0</v>
      </c>
      <c r="JD339">
        <v>0</v>
      </c>
      <c r="JE339">
        <v>0</v>
      </c>
      <c r="JF339">
        <v>0</v>
      </c>
      <c r="JG339">
        <v>0</v>
      </c>
      <c r="JH339">
        <v>0</v>
      </c>
      <c r="JI339">
        <v>0</v>
      </c>
      <c r="JJ339">
        <v>0</v>
      </c>
      <c r="JK339">
        <v>0</v>
      </c>
      <c r="JL339">
        <v>0</v>
      </c>
      <c r="JM339">
        <v>0</v>
      </c>
      <c r="JN339">
        <v>0</v>
      </c>
      <c r="JO339">
        <v>0</v>
      </c>
      <c r="JP339">
        <v>0</v>
      </c>
      <c r="JQ339">
        <v>0</v>
      </c>
      <c r="JR339">
        <v>0</v>
      </c>
      <c r="JS339">
        <v>0</v>
      </c>
      <c r="JT339">
        <v>0</v>
      </c>
      <c r="JU339">
        <v>0</v>
      </c>
      <c r="JV339">
        <v>0</v>
      </c>
      <c r="JW339">
        <v>0</v>
      </c>
      <c r="JX339">
        <v>0</v>
      </c>
      <c r="JY339">
        <v>0</v>
      </c>
      <c r="JZ339">
        <v>0</v>
      </c>
      <c r="KA339">
        <v>0</v>
      </c>
      <c r="KB339">
        <v>0</v>
      </c>
      <c r="KC339">
        <v>0</v>
      </c>
      <c r="KD339">
        <v>0</v>
      </c>
      <c r="KE339">
        <v>0</v>
      </c>
      <c r="KF339">
        <v>0</v>
      </c>
      <c r="KG339">
        <v>0</v>
      </c>
      <c r="KH339">
        <v>0</v>
      </c>
      <c r="KI339">
        <v>0</v>
      </c>
      <c r="KJ339">
        <v>0</v>
      </c>
      <c r="KK339">
        <v>0</v>
      </c>
      <c r="KL339">
        <v>0</v>
      </c>
      <c r="KM339">
        <v>0</v>
      </c>
      <c r="KN339">
        <v>0</v>
      </c>
      <c r="KO339">
        <v>0</v>
      </c>
      <c r="KP339">
        <v>0</v>
      </c>
      <c r="KQ339">
        <v>0</v>
      </c>
      <c r="KR339">
        <v>0</v>
      </c>
      <c r="KS339">
        <v>0</v>
      </c>
      <c r="KT339">
        <v>0</v>
      </c>
      <c r="KU339">
        <v>0</v>
      </c>
      <c r="KV339">
        <v>0</v>
      </c>
      <c r="KW339">
        <v>0</v>
      </c>
      <c r="KX339">
        <v>0</v>
      </c>
      <c r="KY339">
        <v>0</v>
      </c>
      <c r="KZ339">
        <v>0</v>
      </c>
      <c r="LA339">
        <v>0</v>
      </c>
      <c r="LB339">
        <v>0</v>
      </c>
      <c r="LC339">
        <v>0</v>
      </c>
      <c r="LD339">
        <v>0</v>
      </c>
      <c r="LE339">
        <v>0</v>
      </c>
      <c r="LF339">
        <v>0</v>
      </c>
      <c r="LG339">
        <v>0</v>
      </c>
      <c r="LH339">
        <v>0</v>
      </c>
      <c r="LI339">
        <v>1</v>
      </c>
      <c r="LJ339">
        <v>1</v>
      </c>
      <c r="LK339">
        <v>0</v>
      </c>
      <c r="LL339">
        <v>0</v>
      </c>
      <c r="LM339">
        <v>1</v>
      </c>
      <c r="LN339">
        <v>0.95</v>
      </c>
      <c r="LO339">
        <v>0</v>
      </c>
      <c r="LP339">
        <v>1</v>
      </c>
      <c r="LQ339">
        <v>0.78</v>
      </c>
      <c r="LR339">
        <v>0</v>
      </c>
      <c r="LS339">
        <v>0</v>
      </c>
      <c r="LT339">
        <v>0</v>
      </c>
    </row>
    <row r="340" spans="1:332" ht="15" customHeight="1">
      <c r="A340" t="str">
        <v>CDM AMS II G</v>
      </c>
      <c r="B340" t="str">
        <v>AMS-II.G. Version 8</v>
      </c>
      <c r="C340">
        <v>10431</v>
      </c>
      <c r="D340" t="str">
        <v>PoA 10431-CPA1</v>
      </c>
      <c r="E340" t="str">
        <v>MP3</v>
      </c>
      <c r="F340" t="str">
        <v>domestic</v>
      </c>
      <c r="G340">
        <v>689944</v>
      </c>
      <c r="H340" t="str">
        <v>firewood</v>
      </c>
      <c r="I340">
        <v>689944</v>
      </c>
      <c r="J340">
        <v>4.1344618024864643E-3</v>
      </c>
      <c r="K340">
        <v>0</v>
      </c>
      <c r="L340" t="str">
        <v>cdm_imp_firewood</v>
      </c>
      <c r="M340">
        <v>1</v>
      </c>
      <c r="N340" t="str">
        <v>Asia</v>
      </c>
      <c r="O340" t="str">
        <v>Bangladesh</v>
      </c>
      <c r="P340" t="str">
        <v>Bangladesh tot</v>
      </c>
      <c r="Q340">
        <v>4.5999999999999996</v>
      </c>
      <c r="R340">
        <v>0.84</v>
      </c>
      <c r="S340">
        <v>0</v>
      </c>
      <c r="T340">
        <v>0.39</v>
      </c>
      <c r="U340">
        <v>1126098</v>
      </c>
      <c r="V340">
        <v>0</v>
      </c>
      <c r="W340">
        <v>148.18992258350002</v>
      </c>
      <c r="X340">
        <v>0</v>
      </c>
      <c r="Y340">
        <v>166876375.4414342</v>
      </c>
      <c r="Z340">
        <v>1</v>
      </c>
      <c r="AA340">
        <v>0</v>
      </c>
      <c r="AB340">
        <v>0</v>
      </c>
      <c r="AC340">
        <v>0</v>
      </c>
      <c r="AD340">
        <v>0</v>
      </c>
      <c r="AE340">
        <v>0</v>
      </c>
      <c r="AF340">
        <v>0</v>
      </c>
      <c r="AG340">
        <v>0</v>
      </c>
      <c r="AH340">
        <v>0</v>
      </c>
      <c r="AI340">
        <v>0</v>
      </c>
      <c r="AJ340">
        <v>0</v>
      </c>
      <c r="AK340">
        <v>0</v>
      </c>
      <c r="AL340">
        <v>0</v>
      </c>
      <c r="AM340">
        <v>0</v>
      </c>
      <c r="AN340">
        <v>6.3013698630136989</v>
      </c>
      <c r="AO340">
        <v>0</v>
      </c>
      <c r="AP340">
        <v>0</v>
      </c>
      <c r="AQ340">
        <v>0</v>
      </c>
      <c r="AR340">
        <v>0</v>
      </c>
      <c r="AS340">
        <v>0</v>
      </c>
      <c r="AT340">
        <v>0</v>
      </c>
      <c r="AU340">
        <v>0</v>
      </c>
      <c r="AV340">
        <v>0</v>
      </c>
      <c r="AW340">
        <v>0</v>
      </c>
      <c r="AX340">
        <v>0</v>
      </c>
      <c r="AY340">
        <v>0</v>
      </c>
      <c r="AZ340">
        <v>0</v>
      </c>
      <c r="BA340">
        <v>0</v>
      </c>
      <c r="BB340">
        <v>0</v>
      </c>
      <c r="BC340">
        <v>0</v>
      </c>
      <c r="BD340">
        <v>0.11</v>
      </c>
      <c r="BE340">
        <v>0</v>
      </c>
      <c r="BF340">
        <v>0</v>
      </c>
      <c r="BG340">
        <v>0</v>
      </c>
      <c r="BH340">
        <v>0</v>
      </c>
      <c r="BI340">
        <v>0</v>
      </c>
      <c r="BJ340">
        <v>0</v>
      </c>
      <c r="BK340">
        <v>0</v>
      </c>
      <c r="BL340">
        <v>0</v>
      </c>
      <c r="BM340">
        <v>0</v>
      </c>
      <c r="BN340">
        <v>0</v>
      </c>
      <c r="BO340">
        <v>0</v>
      </c>
      <c r="BP340">
        <v>0</v>
      </c>
      <c r="BQ340">
        <v>0</v>
      </c>
      <c r="BR340">
        <v>1.4999999999999999E-2</v>
      </c>
      <c r="BS340">
        <v>0</v>
      </c>
      <c r="BT340">
        <v>0</v>
      </c>
      <c r="BU340">
        <v>0</v>
      </c>
      <c r="BV340">
        <v>0</v>
      </c>
      <c r="BW340">
        <v>0</v>
      </c>
      <c r="BX340">
        <v>81.599999999999994</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c r="EZ340">
        <v>0</v>
      </c>
      <c r="FA340">
        <v>0</v>
      </c>
      <c r="FB340">
        <v>0</v>
      </c>
      <c r="FC340">
        <v>0</v>
      </c>
      <c r="FD340">
        <v>0</v>
      </c>
      <c r="FE340">
        <v>0</v>
      </c>
      <c r="FF340">
        <v>0</v>
      </c>
      <c r="FG340">
        <v>0</v>
      </c>
      <c r="FH340">
        <v>0</v>
      </c>
      <c r="FI340">
        <v>0</v>
      </c>
      <c r="FJ340">
        <v>0</v>
      </c>
      <c r="FK340">
        <v>0</v>
      </c>
      <c r="FL340">
        <v>0</v>
      </c>
      <c r="FM340">
        <v>0</v>
      </c>
      <c r="FN340">
        <v>0</v>
      </c>
      <c r="FO340">
        <v>0</v>
      </c>
      <c r="FP340">
        <v>0</v>
      </c>
      <c r="FQ340">
        <v>0</v>
      </c>
      <c r="FR340">
        <v>1</v>
      </c>
      <c r="FS340">
        <v>0</v>
      </c>
      <c r="FT340">
        <v>0</v>
      </c>
      <c r="FU340">
        <v>0</v>
      </c>
      <c r="FV340">
        <v>0</v>
      </c>
      <c r="FW340">
        <v>0</v>
      </c>
      <c r="FX340">
        <v>0</v>
      </c>
      <c r="FY340">
        <v>2.0835028508328275</v>
      </c>
      <c r="FZ340">
        <v>0</v>
      </c>
      <c r="GA340">
        <v>0</v>
      </c>
      <c r="GB340">
        <v>0</v>
      </c>
      <c r="GC340">
        <v>0</v>
      </c>
      <c r="GD340">
        <v>0</v>
      </c>
      <c r="GE340">
        <v>0</v>
      </c>
      <c r="GF340">
        <v>0</v>
      </c>
      <c r="GG340">
        <v>0</v>
      </c>
      <c r="GH340">
        <v>0</v>
      </c>
      <c r="GI340">
        <v>0</v>
      </c>
      <c r="GJ340">
        <v>0</v>
      </c>
      <c r="GK340">
        <v>0</v>
      </c>
      <c r="GL340">
        <v>0</v>
      </c>
      <c r="GM340">
        <v>0</v>
      </c>
      <c r="GN340">
        <v>0</v>
      </c>
      <c r="GO340">
        <v>0</v>
      </c>
      <c r="GP340">
        <v>0</v>
      </c>
      <c r="GQ340">
        <v>0</v>
      </c>
      <c r="GR340">
        <v>0</v>
      </c>
      <c r="GS340">
        <v>0</v>
      </c>
      <c r="GT340">
        <v>0</v>
      </c>
      <c r="GU340">
        <v>0.33268525869999999</v>
      </c>
      <c r="GV340">
        <v>0</v>
      </c>
      <c r="GW340">
        <v>0</v>
      </c>
      <c r="GX340">
        <v>0</v>
      </c>
      <c r="GY340">
        <v>0</v>
      </c>
      <c r="GZ340">
        <v>0</v>
      </c>
      <c r="HA340">
        <v>0</v>
      </c>
      <c r="HB340">
        <v>0</v>
      </c>
      <c r="HC340">
        <v>0</v>
      </c>
      <c r="HD340">
        <v>0</v>
      </c>
      <c r="HE340">
        <v>0</v>
      </c>
      <c r="HF340">
        <v>0</v>
      </c>
      <c r="HG340">
        <v>0</v>
      </c>
      <c r="HH340">
        <v>0</v>
      </c>
      <c r="HI340">
        <v>1.4999999999999999E-2</v>
      </c>
      <c r="HJ340">
        <v>0</v>
      </c>
      <c r="HK340">
        <v>0</v>
      </c>
      <c r="HL340">
        <v>0</v>
      </c>
      <c r="HM340">
        <v>0</v>
      </c>
      <c r="HN340">
        <v>0</v>
      </c>
      <c r="HO340">
        <v>81.599999999999994</v>
      </c>
      <c r="HP340">
        <v>0</v>
      </c>
      <c r="HQ340">
        <v>0</v>
      </c>
      <c r="HR340">
        <v>0</v>
      </c>
      <c r="HS340">
        <v>0</v>
      </c>
      <c r="HT340">
        <v>0</v>
      </c>
      <c r="HU340">
        <v>0</v>
      </c>
      <c r="HV340">
        <v>0</v>
      </c>
      <c r="HW340">
        <v>0</v>
      </c>
      <c r="HX340">
        <v>0</v>
      </c>
      <c r="HY340">
        <v>0</v>
      </c>
      <c r="HZ340">
        <v>0</v>
      </c>
      <c r="IA340">
        <v>0</v>
      </c>
      <c r="IB340">
        <v>0</v>
      </c>
      <c r="IC340">
        <v>0</v>
      </c>
      <c r="ID340">
        <v>0</v>
      </c>
      <c r="IE340">
        <v>0</v>
      </c>
      <c r="IF340">
        <v>0</v>
      </c>
      <c r="IG340">
        <v>0</v>
      </c>
      <c r="IH340">
        <v>0</v>
      </c>
      <c r="II340">
        <v>0</v>
      </c>
      <c r="IJ340">
        <v>0</v>
      </c>
      <c r="IK340">
        <v>0</v>
      </c>
      <c r="IL340">
        <v>0</v>
      </c>
      <c r="IM340">
        <v>0</v>
      </c>
      <c r="IN340">
        <v>0</v>
      </c>
      <c r="IO340">
        <v>0</v>
      </c>
      <c r="IP340">
        <v>0</v>
      </c>
      <c r="IQ340">
        <v>0</v>
      </c>
      <c r="IR340">
        <v>0</v>
      </c>
      <c r="IS340">
        <v>0</v>
      </c>
      <c r="IT340">
        <v>0</v>
      </c>
      <c r="IU340">
        <v>0</v>
      </c>
      <c r="IV340">
        <v>0</v>
      </c>
      <c r="IW340">
        <v>0</v>
      </c>
      <c r="IX340">
        <v>0</v>
      </c>
      <c r="IY340">
        <v>0</v>
      </c>
      <c r="IZ340">
        <v>0</v>
      </c>
      <c r="JA340">
        <v>0</v>
      </c>
      <c r="JB340">
        <v>0</v>
      </c>
      <c r="JC340">
        <v>0</v>
      </c>
      <c r="JD340">
        <v>0</v>
      </c>
      <c r="JE340">
        <v>0</v>
      </c>
      <c r="JF340">
        <v>0</v>
      </c>
      <c r="JG340">
        <v>0</v>
      </c>
      <c r="JH340">
        <v>0</v>
      </c>
      <c r="JI340">
        <v>0</v>
      </c>
      <c r="JJ340">
        <v>0</v>
      </c>
      <c r="JK340">
        <v>0</v>
      </c>
      <c r="JL340">
        <v>0</v>
      </c>
      <c r="JM340">
        <v>0</v>
      </c>
      <c r="JN340">
        <v>0</v>
      </c>
      <c r="JO340">
        <v>0</v>
      </c>
      <c r="JP340">
        <v>0</v>
      </c>
      <c r="JQ340">
        <v>0</v>
      </c>
      <c r="JR340">
        <v>0</v>
      </c>
      <c r="JS340">
        <v>0</v>
      </c>
      <c r="JT340">
        <v>0</v>
      </c>
      <c r="JU340">
        <v>0</v>
      </c>
      <c r="JV340">
        <v>0</v>
      </c>
      <c r="JW340">
        <v>0</v>
      </c>
      <c r="JX340">
        <v>0</v>
      </c>
      <c r="JY340">
        <v>0</v>
      </c>
      <c r="JZ340">
        <v>0</v>
      </c>
      <c r="KA340">
        <v>0</v>
      </c>
      <c r="KB340">
        <v>0</v>
      </c>
      <c r="KC340">
        <v>0</v>
      </c>
      <c r="KD340">
        <v>0</v>
      </c>
      <c r="KE340">
        <v>0</v>
      </c>
      <c r="KF340">
        <v>0</v>
      </c>
      <c r="KG340">
        <v>0</v>
      </c>
      <c r="KH340">
        <v>0</v>
      </c>
      <c r="KI340">
        <v>0</v>
      </c>
      <c r="KJ340">
        <v>0</v>
      </c>
      <c r="KK340">
        <v>0</v>
      </c>
      <c r="KL340">
        <v>0</v>
      </c>
      <c r="KM340">
        <v>0</v>
      </c>
      <c r="KN340">
        <v>0</v>
      </c>
      <c r="KO340">
        <v>0</v>
      </c>
      <c r="KP340">
        <v>0</v>
      </c>
      <c r="KQ340">
        <v>0</v>
      </c>
      <c r="KR340">
        <v>0</v>
      </c>
      <c r="KS340">
        <v>0</v>
      </c>
      <c r="KT340">
        <v>0</v>
      </c>
      <c r="KU340">
        <v>0</v>
      </c>
      <c r="KV340">
        <v>0</v>
      </c>
      <c r="KW340">
        <v>0</v>
      </c>
      <c r="KX340">
        <v>0</v>
      </c>
      <c r="KY340">
        <v>0</v>
      </c>
      <c r="KZ340">
        <v>0</v>
      </c>
      <c r="LA340">
        <v>0</v>
      </c>
      <c r="LB340">
        <v>0</v>
      </c>
      <c r="LC340">
        <v>0</v>
      </c>
      <c r="LD340">
        <v>0</v>
      </c>
      <c r="LE340">
        <v>0</v>
      </c>
      <c r="LF340">
        <v>0</v>
      </c>
      <c r="LG340">
        <v>0</v>
      </c>
      <c r="LH340">
        <v>0</v>
      </c>
      <c r="LI340">
        <v>1</v>
      </c>
      <c r="LJ340">
        <v>1</v>
      </c>
      <c r="LK340">
        <v>0</v>
      </c>
      <c r="LL340">
        <v>0</v>
      </c>
      <c r="LM340">
        <v>1</v>
      </c>
      <c r="LN340">
        <v>0.95</v>
      </c>
      <c r="LO340">
        <v>0</v>
      </c>
      <c r="LP340">
        <v>1</v>
      </c>
      <c r="LQ340">
        <v>0.78</v>
      </c>
      <c r="LR340">
        <v>0</v>
      </c>
      <c r="LS340">
        <v>0</v>
      </c>
      <c r="LT340">
        <v>0</v>
      </c>
    </row>
    <row r="341" spans="1:332" ht="15" customHeight="1">
      <c r="A341" t="str">
        <v>CDM AMS II G</v>
      </c>
      <c r="B341" t="str">
        <v>AMS-II.G. Version 8</v>
      </c>
      <c r="C341">
        <v>10431</v>
      </c>
      <c r="D341" t="str">
        <v>PoA 10431-CPA1</v>
      </c>
      <c r="E341" t="str">
        <v>MP4</v>
      </c>
      <c r="F341" t="str">
        <v>domestic</v>
      </c>
      <c r="G341">
        <v>1315083</v>
      </c>
      <c r="H341" t="str">
        <v>firewood</v>
      </c>
      <c r="I341">
        <v>1315083</v>
      </c>
      <c r="J341">
        <v>4.1342034288662033E-3</v>
      </c>
      <c r="K341">
        <v>0</v>
      </c>
      <c r="L341" t="str">
        <v>cdm_imp_firewood</v>
      </c>
      <c r="M341">
        <v>1</v>
      </c>
      <c r="N341" t="str">
        <v>Asia</v>
      </c>
      <c r="O341" t="str">
        <v>Bangladesh</v>
      </c>
      <c r="P341" t="str">
        <v>Bangladesh tot</v>
      </c>
      <c r="Q341">
        <v>4.5999999999999996</v>
      </c>
      <c r="R341">
        <v>0.84</v>
      </c>
      <c r="S341">
        <v>0</v>
      </c>
      <c r="T341">
        <v>0.39</v>
      </c>
      <c r="U341">
        <v>1175800</v>
      </c>
      <c r="V341">
        <v>0</v>
      </c>
      <c r="W341">
        <v>270.53774453649999</v>
      </c>
      <c r="X341">
        <v>0</v>
      </c>
      <c r="Y341">
        <v>318098280.02601671</v>
      </c>
      <c r="Z341">
        <v>1</v>
      </c>
      <c r="AA341">
        <v>0</v>
      </c>
      <c r="AB341">
        <v>0</v>
      </c>
      <c r="AC341">
        <v>0</v>
      </c>
      <c r="AD341">
        <v>0</v>
      </c>
      <c r="AE341">
        <v>0</v>
      </c>
      <c r="AF341">
        <v>0</v>
      </c>
      <c r="AG341">
        <v>0</v>
      </c>
      <c r="AH341">
        <v>0</v>
      </c>
      <c r="AI341">
        <v>0</v>
      </c>
      <c r="AJ341">
        <v>0</v>
      </c>
      <c r="AK341">
        <v>0</v>
      </c>
      <c r="AL341">
        <v>0</v>
      </c>
      <c r="AM341">
        <v>0</v>
      </c>
      <c r="AN341">
        <v>6.3013698630136989</v>
      </c>
      <c r="AO341">
        <v>0</v>
      </c>
      <c r="AP341">
        <v>0</v>
      </c>
      <c r="AQ341">
        <v>0</v>
      </c>
      <c r="AR341">
        <v>0</v>
      </c>
      <c r="AS341">
        <v>0</v>
      </c>
      <c r="AT341">
        <v>0</v>
      </c>
      <c r="AU341">
        <v>0</v>
      </c>
      <c r="AV341">
        <v>0</v>
      </c>
      <c r="AW341">
        <v>0</v>
      </c>
      <c r="AX341">
        <v>0</v>
      </c>
      <c r="AY341">
        <v>0</v>
      </c>
      <c r="AZ341">
        <v>0</v>
      </c>
      <c r="BA341">
        <v>0</v>
      </c>
      <c r="BB341">
        <v>0</v>
      </c>
      <c r="BC341">
        <v>0</v>
      </c>
      <c r="BD341">
        <v>0.11</v>
      </c>
      <c r="BE341">
        <v>0</v>
      </c>
      <c r="BF341">
        <v>0</v>
      </c>
      <c r="BG341">
        <v>0</v>
      </c>
      <c r="BH341">
        <v>0</v>
      </c>
      <c r="BI341">
        <v>0</v>
      </c>
      <c r="BJ341">
        <v>0</v>
      </c>
      <c r="BK341">
        <v>0</v>
      </c>
      <c r="BL341">
        <v>0</v>
      </c>
      <c r="BM341">
        <v>0</v>
      </c>
      <c r="BN341">
        <v>0</v>
      </c>
      <c r="BO341">
        <v>0</v>
      </c>
      <c r="BP341">
        <v>0</v>
      </c>
      <c r="BQ341">
        <v>0</v>
      </c>
      <c r="BR341">
        <v>1.4999999999999999E-2</v>
      </c>
      <c r="BS341">
        <v>0</v>
      </c>
      <c r="BT341">
        <v>0</v>
      </c>
      <c r="BU341">
        <v>0</v>
      </c>
      <c r="BV341">
        <v>0</v>
      </c>
      <c r="BW341">
        <v>0</v>
      </c>
      <c r="BX341">
        <v>81.599999999999994</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0</v>
      </c>
      <c r="ER341">
        <v>0</v>
      </c>
      <c r="ES341">
        <v>0</v>
      </c>
      <c r="ET341">
        <v>0</v>
      </c>
      <c r="EU341">
        <v>0</v>
      </c>
      <c r="EV341">
        <v>0</v>
      </c>
      <c r="EW341">
        <v>0</v>
      </c>
      <c r="EX341">
        <v>0</v>
      </c>
      <c r="EY341">
        <v>0</v>
      </c>
      <c r="EZ341">
        <v>0</v>
      </c>
      <c r="FA341">
        <v>0</v>
      </c>
      <c r="FB341">
        <v>0</v>
      </c>
      <c r="FC341">
        <v>0</v>
      </c>
      <c r="FD341">
        <v>0</v>
      </c>
      <c r="FE341">
        <v>0</v>
      </c>
      <c r="FF341">
        <v>0</v>
      </c>
      <c r="FG341">
        <v>0</v>
      </c>
      <c r="FH341">
        <v>0</v>
      </c>
      <c r="FI341">
        <v>0</v>
      </c>
      <c r="FJ341">
        <v>0</v>
      </c>
      <c r="FK341">
        <v>0</v>
      </c>
      <c r="FL341">
        <v>0</v>
      </c>
      <c r="FM341">
        <v>0</v>
      </c>
      <c r="FN341">
        <v>0</v>
      </c>
      <c r="FO341">
        <v>0</v>
      </c>
      <c r="FP341">
        <v>0</v>
      </c>
      <c r="FQ341">
        <v>0</v>
      </c>
      <c r="FR341">
        <v>1</v>
      </c>
      <c r="FS341">
        <v>0</v>
      </c>
      <c r="FT341">
        <v>0</v>
      </c>
      <c r="FU341">
        <v>0</v>
      </c>
      <c r="FV341">
        <v>0</v>
      </c>
      <c r="FW341">
        <v>0</v>
      </c>
      <c r="FX341">
        <v>0</v>
      </c>
      <c r="FY341">
        <v>2.0837857139459857</v>
      </c>
      <c r="FZ341">
        <v>0</v>
      </c>
      <c r="GA341">
        <v>0</v>
      </c>
      <c r="GB341">
        <v>0</v>
      </c>
      <c r="GC341">
        <v>0</v>
      </c>
      <c r="GD341">
        <v>0</v>
      </c>
      <c r="GE341">
        <v>0</v>
      </c>
      <c r="GF341">
        <v>0</v>
      </c>
      <c r="GG341">
        <v>0</v>
      </c>
      <c r="GH341">
        <v>0</v>
      </c>
      <c r="GI341">
        <v>0</v>
      </c>
      <c r="GJ341">
        <v>0</v>
      </c>
      <c r="GK341">
        <v>0</v>
      </c>
      <c r="GL341">
        <v>0</v>
      </c>
      <c r="GM341">
        <v>0</v>
      </c>
      <c r="GN341">
        <v>0</v>
      </c>
      <c r="GO341">
        <v>0</v>
      </c>
      <c r="GP341">
        <v>0</v>
      </c>
      <c r="GQ341">
        <v>0</v>
      </c>
      <c r="GR341">
        <v>0</v>
      </c>
      <c r="GS341">
        <v>0</v>
      </c>
      <c r="GT341">
        <v>0</v>
      </c>
      <c r="GU341">
        <v>0.33264009839999997</v>
      </c>
      <c r="GV341">
        <v>0</v>
      </c>
      <c r="GW341">
        <v>0</v>
      </c>
      <c r="GX341">
        <v>0</v>
      </c>
      <c r="GY341">
        <v>0</v>
      </c>
      <c r="GZ341">
        <v>0</v>
      </c>
      <c r="HA341">
        <v>0</v>
      </c>
      <c r="HB341">
        <v>0</v>
      </c>
      <c r="HC341">
        <v>0</v>
      </c>
      <c r="HD341">
        <v>0</v>
      </c>
      <c r="HE341">
        <v>0</v>
      </c>
      <c r="HF341">
        <v>0</v>
      </c>
      <c r="HG341">
        <v>0</v>
      </c>
      <c r="HH341">
        <v>0</v>
      </c>
      <c r="HI341">
        <v>1.4999999999999999E-2</v>
      </c>
      <c r="HJ341">
        <v>0</v>
      </c>
      <c r="HK341">
        <v>0</v>
      </c>
      <c r="HL341">
        <v>0</v>
      </c>
      <c r="HM341">
        <v>0</v>
      </c>
      <c r="HN341">
        <v>0</v>
      </c>
      <c r="HO341">
        <v>81.599999999999994</v>
      </c>
      <c r="HP341">
        <v>0</v>
      </c>
      <c r="HQ341">
        <v>0</v>
      </c>
      <c r="HR341">
        <v>0</v>
      </c>
      <c r="HS341">
        <v>0</v>
      </c>
      <c r="HT341">
        <v>0</v>
      </c>
      <c r="HU341">
        <v>0</v>
      </c>
      <c r="HV341">
        <v>0</v>
      </c>
      <c r="HW341">
        <v>0</v>
      </c>
      <c r="HX341">
        <v>0</v>
      </c>
      <c r="HY341">
        <v>0</v>
      </c>
      <c r="HZ341">
        <v>0</v>
      </c>
      <c r="IA341">
        <v>0</v>
      </c>
      <c r="IB341">
        <v>0</v>
      </c>
      <c r="IC341">
        <v>0</v>
      </c>
      <c r="ID341">
        <v>0</v>
      </c>
      <c r="IE341">
        <v>0</v>
      </c>
      <c r="IF341">
        <v>0</v>
      </c>
      <c r="IG341">
        <v>0</v>
      </c>
      <c r="IH341">
        <v>0</v>
      </c>
      <c r="II341">
        <v>0</v>
      </c>
      <c r="IJ341">
        <v>0</v>
      </c>
      <c r="IK341">
        <v>0</v>
      </c>
      <c r="IL341">
        <v>0</v>
      </c>
      <c r="IM341">
        <v>0</v>
      </c>
      <c r="IN341">
        <v>0</v>
      </c>
      <c r="IO341">
        <v>0</v>
      </c>
      <c r="IP341">
        <v>0</v>
      </c>
      <c r="IQ341">
        <v>0</v>
      </c>
      <c r="IR341">
        <v>0</v>
      </c>
      <c r="IS341">
        <v>0</v>
      </c>
      <c r="IT341">
        <v>0</v>
      </c>
      <c r="IU341">
        <v>0</v>
      </c>
      <c r="IV341">
        <v>0</v>
      </c>
      <c r="IW341">
        <v>0</v>
      </c>
      <c r="IX341">
        <v>0</v>
      </c>
      <c r="IY341">
        <v>0</v>
      </c>
      <c r="IZ341">
        <v>0</v>
      </c>
      <c r="JA341">
        <v>0</v>
      </c>
      <c r="JB341">
        <v>0</v>
      </c>
      <c r="JC341">
        <v>0</v>
      </c>
      <c r="JD341">
        <v>0</v>
      </c>
      <c r="JE341">
        <v>0</v>
      </c>
      <c r="JF341">
        <v>0</v>
      </c>
      <c r="JG341">
        <v>0</v>
      </c>
      <c r="JH341">
        <v>0</v>
      </c>
      <c r="JI341">
        <v>0</v>
      </c>
      <c r="JJ341">
        <v>0</v>
      </c>
      <c r="JK341">
        <v>0</v>
      </c>
      <c r="JL341">
        <v>0</v>
      </c>
      <c r="JM341">
        <v>0</v>
      </c>
      <c r="JN341">
        <v>0</v>
      </c>
      <c r="JO341">
        <v>0</v>
      </c>
      <c r="JP341">
        <v>0</v>
      </c>
      <c r="JQ341">
        <v>0</v>
      </c>
      <c r="JR341">
        <v>0</v>
      </c>
      <c r="JS341">
        <v>0</v>
      </c>
      <c r="JT341">
        <v>0</v>
      </c>
      <c r="JU341">
        <v>0</v>
      </c>
      <c r="JV341">
        <v>0</v>
      </c>
      <c r="JW341">
        <v>0</v>
      </c>
      <c r="JX341">
        <v>0</v>
      </c>
      <c r="JY341">
        <v>0</v>
      </c>
      <c r="JZ341">
        <v>0</v>
      </c>
      <c r="KA341">
        <v>0</v>
      </c>
      <c r="KB341">
        <v>0</v>
      </c>
      <c r="KC341">
        <v>0</v>
      </c>
      <c r="KD341">
        <v>0</v>
      </c>
      <c r="KE341">
        <v>0</v>
      </c>
      <c r="KF341">
        <v>0</v>
      </c>
      <c r="KG341">
        <v>0</v>
      </c>
      <c r="KH341">
        <v>0</v>
      </c>
      <c r="KI341">
        <v>0</v>
      </c>
      <c r="KJ341">
        <v>0</v>
      </c>
      <c r="KK341">
        <v>0</v>
      </c>
      <c r="KL341">
        <v>0</v>
      </c>
      <c r="KM341">
        <v>0</v>
      </c>
      <c r="KN341">
        <v>0</v>
      </c>
      <c r="KO341">
        <v>0</v>
      </c>
      <c r="KP341">
        <v>0</v>
      </c>
      <c r="KQ341">
        <v>0</v>
      </c>
      <c r="KR341">
        <v>0</v>
      </c>
      <c r="KS341">
        <v>0</v>
      </c>
      <c r="KT341">
        <v>0</v>
      </c>
      <c r="KU341">
        <v>0</v>
      </c>
      <c r="KV341">
        <v>0</v>
      </c>
      <c r="KW341">
        <v>0</v>
      </c>
      <c r="KX341">
        <v>0</v>
      </c>
      <c r="KY341">
        <v>0</v>
      </c>
      <c r="KZ341">
        <v>0</v>
      </c>
      <c r="LA341">
        <v>0</v>
      </c>
      <c r="LB341">
        <v>0</v>
      </c>
      <c r="LC341">
        <v>0</v>
      </c>
      <c r="LD341">
        <v>0</v>
      </c>
      <c r="LE341">
        <v>0</v>
      </c>
      <c r="LF341">
        <v>0</v>
      </c>
      <c r="LG341">
        <v>0</v>
      </c>
      <c r="LH341">
        <v>0</v>
      </c>
      <c r="LI341">
        <v>1</v>
      </c>
      <c r="LJ341">
        <v>1</v>
      </c>
      <c r="LK341">
        <v>0</v>
      </c>
      <c r="LL341">
        <v>0</v>
      </c>
      <c r="LM341">
        <v>1</v>
      </c>
      <c r="LN341">
        <v>0.95</v>
      </c>
      <c r="LO341">
        <v>0</v>
      </c>
      <c r="LP341">
        <v>1</v>
      </c>
      <c r="LQ341">
        <v>0.78</v>
      </c>
      <c r="LR341">
        <v>0</v>
      </c>
      <c r="LS341">
        <v>0</v>
      </c>
      <c r="LT341">
        <v>0</v>
      </c>
    </row>
    <row r="342" spans="1:332" ht="15" customHeight="1">
      <c r="A342" t="str">
        <v>CDM AMS II G</v>
      </c>
      <c r="B342" t="str">
        <v>AMS-II.G. Version 8</v>
      </c>
      <c r="C342">
        <v>10415</v>
      </c>
      <c r="D342" t="str">
        <v>PoA 10415-CPA1</v>
      </c>
      <c r="E342" t="str">
        <v>MP1</v>
      </c>
      <c r="F342" t="str">
        <v>domestic</v>
      </c>
      <c r="G342">
        <v>148</v>
      </c>
      <c r="H342" t="str">
        <v>firewood</v>
      </c>
      <c r="I342">
        <v>148</v>
      </c>
      <c r="J342">
        <v>7.0556826849733027E-3</v>
      </c>
      <c r="K342">
        <v>0</v>
      </c>
      <c r="L342" t="str">
        <v>cdm_imp_firewood</v>
      </c>
      <c r="M342">
        <v>1</v>
      </c>
      <c r="N342" t="str">
        <v>Asia</v>
      </c>
      <c r="O342" t="str">
        <v>Myanmar</v>
      </c>
      <c r="P342" t="str">
        <v>Myanmar tot</v>
      </c>
      <c r="Q342">
        <v>4.2</v>
      </c>
      <c r="R342">
        <v>0.88319999999999999</v>
      </c>
      <c r="S342">
        <v>0</v>
      </c>
      <c r="T342">
        <v>0.3</v>
      </c>
      <c r="U342">
        <v>10488</v>
      </c>
      <c r="V342">
        <v>0</v>
      </c>
      <c r="W342">
        <v>2</v>
      </c>
      <c r="X342">
        <v>0</v>
      </c>
      <c r="Y342">
        <v>20976</v>
      </c>
      <c r="Z342">
        <v>1</v>
      </c>
      <c r="AA342">
        <v>0</v>
      </c>
      <c r="AB342">
        <v>0</v>
      </c>
      <c r="AC342">
        <v>0</v>
      </c>
      <c r="AD342">
        <v>0</v>
      </c>
      <c r="AE342">
        <v>0</v>
      </c>
      <c r="AF342">
        <v>0</v>
      </c>
      <c r="AG342">
        <v>0</v>
      </c>
      <c r="AH342">
        <v>0</v>
      </c>
      <c r="AI342">
        <v>0</v>
      </c>
      <c r="AJ342">
        <v>0</v>
      </c>
      <c r="AK342">
        <v>0</v>
      </c>
      <c r="AL342">
        <v>0</v>
      </c>
      <c r="AM342">
        <v>0</v>
      </c>
      <c r="AN342">
        <v>11.464008569863013</v>
      </c>
      <c r="AO342">
        <v>0</v>
      </c>
      <c r="AP342">
        <v>0</v>
      </c>
      <c r="AQ342">
        <v>0</v>
      </c>
      <c r="AR342">
        <v>0</v>
      </c>
      <c r="AS342">
        <v>0</v>
      </c>
      <c r="AT342">
        <v>0</v>
      </c>
      <c r="AU342">
        <v>0</v>
      </c>
      <c r="AV342">
        <v>0</v>
      </c>
      <c r="AW342">
        <v>0</v>
      </c>
      <c r="AX342">
        <v>0</v>
      </c>
      <c r="AY342">
        <v>0</v>
      </c>
      <c r="AZ342">
        <v>0</v>
      </c>
      <c r="BA342">
        <v>0</v>
      </c>
      <c r="BB342">
        <v>0</v>
      </c>
      <c r="BC342">
        <v>0</v>
      </c>
      <c r="BD342">
        <v>0.1</v>
      </c>
      <c r="BE342">
        <v>0</v>
      </c>
      <c r="BF342">
        <v>0</v>
      </c>
      <c r="BG342">
        <v>0</v>
      </c>
      <c r="BH342">
        <v>0</v>
      </c>
      <c r="BI342">
        <v>0</v>
      </c>
      <c r="BJ342">
        <v>0</v>
      </c>
      <c r="BK342">
        <v>0</v>
      </c>
      <c r="BL342">
        <v>0</v>
      </c>
      <c r="BM342">
        <v>0</v>
      </c>
      <c r="BN342">
        <v>0</v>
      </c>
      <c r="BO342">
        <v>0</v>
      </c>
      <c r="BP342">
        <v>0</v>
      </c>
      <c r="BQ342">
        <v>0</v>
      </c>
      <c r="BR342">
        <v>1.4999999999999999E-2</v>
      </c>
      <c r="BS342">
        <v>0</v>
      </c>
      <c r="BT342">
        <v>0</v>
      </c>
      <c r="BU342">
        <v>0</v>
      </c>
      <c r="BV342">
        <v>0</v>
      </c>
      <c r="BW342">
        <v>0</v>
      </c>
      <c r="BX342">
        <v>81.599999999999994</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c r="EX342">
        <v>0</v>
      </c>
      <c r="EY342">
        <v>0</v>
      </c>
      <c r="EZ342">
        <v>0</v>
      </c>
      <c r="FA342">
        <v>0</v>
      </c>
      <c r="FB342">
        <v>0</v>
      </c>
      <c r="FC342">
        <v>0</v>
      </c>
      <c r="FD342">
        <v>0</v>
      </c>
      <c r="FE342">
        <v>0</v>
      </c>
      <c r="FF342">
        <v>0</v>
      </c>
      <c r="FG342">
        <v>0</v>
      </c>
      <c r="FH342">
        <v>0</v>
      </c>
      <c r="FI342">
        <v>0</v>
      </c>
      <c r="FJ342">
        <v>0</v>
      </c>
      <c r="FK342">
        <v>0</v>
      </c>
      <c r="FL342">
        <v>0</v>
      </c>
      <c r="FM342">
        <v>0</v>
      </c>
      <c r="FN342">
        <v>0</v>
      </c>
      <c r="FO342">
        <v>0</v>
      </c>
      <c r="FP342">
        <v>0</v>
      </c>
      <c r="FQ342">
        <v>0</v>
      </c>
      <c r="FR342">
        <v>1</v>
      </c>
      <c r="FS342">
        <v>0</v>
      </c>
      <c r="FT342">
        <v>0</v>
      </c>
      <c r="FU342">
        <v>0</v>
      </c>
      <c r="FV342">
        <v>0</v>
      </c>
      <c r="FW342">
        <v>0</v>
      </c>
      <c r="FX342">
        <v>0</v>
      </c>
      <c r="FY342">
        <v>3.2749772625040627</v>
      </c>
      <c r="FZ342">
        <v>0</v>
      </c>
      <c r="GA342">
        <v>0</v>
      </c>
      <c r="GB342">
        <v>0</v>
      </c>
      <c r="GC342">
        <v>0</v>
      </c>
      <c r="GD342">
        <v>0</v>
      </c>
      <c r="GE342">
        <v>0</v>
      </c>
      <c r="GF342">
        <v>0</v>
      </c>
      <c r="GG342">
        <v>0</v>
      </c>
      <c r="GH342">
        <v>0</v>
      </c>
      <c r="GI342">
        <v>0</v>
      </c>
      <c r="GJ342">
        <v>0</v>
      </c>
      <c r="GK342">
        <v>0</v>
      </c>
      <c r="GL342">
        <v>0</v>
      </c>
      <c r="GM342">
        <v>0</v>
      </c>
      <c r="GN342">
        <v>0</v>
      </c>
      <c r="GO342">
        <v>0</v>
      </c>
      <c r="GP342">
        <v>0</v>
      </c>
      <c r="GQ342">
        <v>0</v>
      </c>
      <c r="GR342">
        <v>0</v>
      </c>
      <c r="GS342">
        <v>0</v>
      </c>
      <c r="GT342">
        <v>0</v>
      </c>
      <c r="GU342">
        <v>0.3500484935</v>
      </c>
      <c r="GV342">
        <v>0</v>
      </c>
      <c r="GW342">
        <v>0</v>
      </c>
      <c r="GX342">
        <v>0</v>
      </c>
      <c r="GY342">
        <v>0</v>
      </c>
      <c r="GZ342">
        <v>0</v>
      </c>
      <c r="HA342">
        <v>0</v>
      </c>
      <c r="HB342">
        <v>0</v>
      </c>
      <c r="HC342">
        <v>0</v>
      </c>
      <c r="HD342">
        <v>0</v>
      </c>
      <c r="HE342">
        <v>0</v>
      </c>
      <c r="HF342">
        <v>0</v>
      </c>
      <c r="HG342">
        <v>0</v>
      </c>
      <c r="HH342">
        <v>0</v>
      </c>
      <c r="HI342">
        <v>1.4999999999999999E-2</v>
      </c>
      <c r="HJ342">
        <v>0</v>
      </c>
      <c r="HK342">
        <v>0</v>
      </c>
      <c r="HL342">
        <v>0</v>
      </c>
      <c r="HM342">
        <v>0</v>
      </c>
      <c r="HN342">
        <v>0</v>
      </c>
      <c r="HO342">
        <v>81.599999999999994</v>
      </c>
      <c r="HP342">
        <v>0</v>
      </c>
      <c r="HQ342">
        <v>0</v>
      </c>
      <c r="HR342">
        <v>0</v>
      </c>
      <c r="HS342">
        <v>0</v>
      </c>
      <c r="HT342">
        <v>0</v>
      </c>
      <c r="HU342">
        <v>0</v>
      </c>
      <c r="HV342">
        <v>0</v>
      </c>
      <c r="HW342">
        <v>0</v>
      </c>
      <c r="HX342">
        <v>0</v>
      </c>
      <c r="HY342">
        <v>0</v>
      </c>
      <c r="HZ342">
        <v>0</v>
      </c>
      <c r="IA342">
        <v>0</v>
      </c>
      <c r="IB342">
        <v>0</v>
      </c>
      <c r="IC342">
        <v>0</v>
      </c>
      <c r="ID342">
        <v>0</v>
      </c>
      <c r="IE342">
        <v>0</v>
      </c>
      <c r="IF342">
        <v>0</v>
      </c>
      <c r="IG342">
        <v>0</v>
      </c>
      <c r="IH342">
        <v>0</v>
      </c>
      <c r="II342">
        <v>0</v>
      </c>
      <c r="IJ342">
        <v>0</v>
      </c>
      <c r="IK342">
        <v>0</v>
      </c>
      <c r="IL342">
        <v>0</v>
      </c>
      <c r="IM342">
        <v>0</v>
      </c>
      <c r="IN342">
        <v>0</v>
      </c>
      <c r="IO342">
        <v>0</v>
      </c>
      <c r="IP342">
        <v>0</v>
      </c>
      <c r="IQ342">
        <v>0</v>
      </c>
      <c r="IR342">
        <v>0</v>
      </c>
      <c r="IS342">
        <v>0</v>
      </c>
      <c r="IT342">
        <v>0</v>
      </c>
      <c r="IU342">
        <v>0</v>
      </c>
      <c r="IV342">
        <v>0</v>
      </c>
      <c r="IW342">
        <v>0</v>
      </c>
      <c r="IX342">
        <v>0</v>
      </c>
      <c r="IY342">
        <v>0</v>
      </c>
      <c r="IZ342">
        <v>0</v>
      </c>
      <c r="JA342">
        <v>0</v>
      </c>
      <c r="JB342">
        <v>0</v>
      </c>
      <c r="JC342">
        <v>0</v>
      </c>
      <c r="JD342">
        <v>0</v>
      </c>
      <c r="JE342">
        <v>0</v>
      </c>
      <c r="JF342">
        <v>0</v>
      </c>
      <c r="JG342">
        <v>0</v>
      </c>
      <c r="JH342">
        <v>0</v>
      </c>
      <c r="JI342">
        <v>0</v>
      </c>
      <c r="JJ342">
        <v>0</v>
      </c>
      <c r="JK342">
        <v>0</v>
      </c>
      <c r="JL342">
        <v>0</v>
      </c>
      <c r="JM342">
        <v>0</v>
      </c>
      <c r="JN342">
        <v>0</v>
      </c>
      <c r="JO342">
        <v>0</v>
      </c>
      <c r="JP342">
        <v>0</v>
      </c>
      <c r="JQ342">
        <v>0</v>
      </c>
      <c r="JR342">
        <v>0</v>
      </c>
      <c r="JS342">
        <v>0</v>
      </c>
      <c r="JT342">
        <v>0</v>
      </c>
      <c r="JU342">
        <v>0</v>
      </c>
      <c r="JV342">
        <v>0</v>
      </c>
      <c r="JW342">
        <v>0</v>
      </c>
      <c r="JX342">
        <v>0</v>
      </c>
      <c r="JY342">
        <v>0</v>
      </c>
      <c r="JZ342">
        <v>0</v>
      </c>
      <c r="KA342">
        <v>0</v>
      </c>
      <c r="KB342">
        <v>0</v>
      </c>
      <c r="KC342">
        <v>0</v>
      </c>
      <c r="KD342">
        <v>0</v>
      </c>
      <c r="KE342">
        <v>0</v>
      </c>
      <c r="KF342">
        <v>0</v>
      </c>
      <c r="KG342">
        <v>0</v>
      </c>
      <c r="KH342">
        <v>0</v>
      </c>
      <c r="KI342">
        <v>0</v>
      </c>
      <c r="KJ342">
        <v>0</v>
      </c>
      <c r="KK342">
        <v>0</v>
      </c>
      <c r="KL342">
        <v>0</v>
      </c>
      <c r="KM342">
        <v>0</v>
      </c>
      <c r="KN342">
        <v>0</v>
      </c>
      <c r="KO342">
        <v>0</v>
      </c>
      <c r="KP342">
        <v>0</v>
      </c>
      <c r="KQ342">
        <v>0</v>
      </c>
      <c r="KR342">
        <v>0</v>
      </c>
      <c r="KS342">
        <v>0</v>
      </c>
      <c r="KT342">
        <v>0</v>
      </c>
      <c r="KU342">
        <v>0</v>
      </c>
      <c r="KV342">
        <v>0</v>
      </c>
      <c r="KW342">
        <v>0</v>
      </c>
      <c r="KX342">
        <v>0</v>
      </c>
      <c r="KY342">
        <v>0</v>
      </c>
      <c r="KZ342">
        <v>0</v>
      </c>
      <c r="LA342">
        <v>0</v>
      </c>
      <c r="LB342">
        <v>0</v>
      </c>
      <c r="LC342">
        <v>0</v>
      </c>
      <c r="LD342">
        <v>0</v>
      </c>
      <c r="LE342">
        <v>0</v>
      </c>
      <c r="LF342">
        <v>0</v>
      </c>
      <c r="LG342">
        <v>0</v>
      </c>
      <c r="LH342">
        <v>0</v>
      </c>
      <c r="LI342">
        <v>1</v>
      </c>
      <c r="LJ342">
        <v>1</v>
      </c>
      <c r="LK342">
        <v>0</v>
      </c>
      <c r="LL342">
        <v>0</v>
      </c>
      <c r="LM342">
        <v>1</v>
      </c>
      <c r="LN342">
        <v>0.95</v>
      </c>
      <c r="LO342">
        <v>0</v>
      </c>
      <c r="LP342">
        <v>1</v>
      </c>
      <c r="LQ342">
        <v>0.78</v>
      </c>
      <c r="LR342">
        <v>0</v>
      </c>
      <c r="LS342">
        <v>0.14342944320000001</v>
      </c>
      <c r="LT342">
        <v>0</v>
      </c>
    </row>
    <row r="343" spans="1:332" ht="15" customHeight="1">
      <c r="A343" t="str">
        <v>CDM AMS II G</v>
      </c>
      <c r="B343" t="str">
        <v>AMS-II.G. Version 8</v>
      </c>
      <c r="C343">
        <v>10415</v>
      </c>
      <c r="D343" t="str">
        <v>PoA 10415-CPA1</v>
      </c>
      <c r="E343" t="str">
        <v>MP2</v>
      </c>
      <c r="F343" t="str">
        <v>domestic</v>
      </c>
      <c r="G343">
        <v>205369</v>
      </c>
      <c r="H343" t="str">
        <v>firewood</v>
      </c>
      <c r="I343">
        <v>205369</v>
      </c>
      <c r="J343">
        <v>7.0389390160278016E-3</v>
      </c>
      <c r="K343">
        <v>0</v>
      </c>
      <c r="L343" t="str">
        <v>cdm_imp_firewood</v>
      </c>
      <c r="M343">
        <v>1</v>
      </c>
      <c r="N343" t="str">
        <v>Asia</v>
      </c>
      <c r="O343" t="str">
        <v>Myanmar</v>
      </c>
      <c r="P343" t="str">
        <v>Myanmar tot</v>
      </c>
      <c r="Q343">
        <v>4.2</v>
      </c>
      <c r="R343">
        <v>0.88319999999999999</v>
      </c>
      <c r="S343">
        <v>0</v>
      </c>
      <c r="T343">
        <v>0.3</v>
      </c>
      <c r="U343">
        <v>175015</v>
      </c>
      <c r="V343">
        <v>0</v>
      </c>
      <c r="W343">
        <v>166.70645390000001</v>
      </c>
      <c r="X343">
        <v>0</v>
      </c>
      <c r="Y343">
        <v>29176130.029308502</v>
      </c>
      <c r="Z343">
        <v>1</v>
      </c>
      <c r="AA343">
        <v>0</v>
      </c>
      <c r="AB343">
        <v>0</v>
      </c>
      <c r="AC343">
        <v>0</v>
      </c>
      <c r="AD343">
        <v>0</v>
      </c>
      <c r="AE343">
        <v>0</v>
      </c>
      <c r="AF343">
        <v>0</v>
      </c>
      <c r="AG343">
        <v>0</v>
      </c>
      <c r="AH343">
        <v>0</v>
      </c>
      <c r="AI343">
        <v>0</v>
      </c>
      <c r="AJ343">
        <v>0</v>
      </c>
      <c r="AK343">
        <v>0</v>
      </c>
      <c r="AL343">
        <v>0</v>
      </c>
      <c r="AM343">
        <v>0</v>
      </c>
      <c r="AN343">
        <v>11.464008569863013</v>
      </c>
      <c r="AO343">
        <v>0</v>
      </c>
      <c r="AP343">
        <v>0</v>
      </c>
      <c r="AQ343">
        <v>0</v>
      </c>
      <c r="AR343">
        <v>0</v>
      </c>
      <c r="AS343">
        <v>0</v>
      </c>
      <c r="AT343">
        <v>0</v>
      </c>
      <c r="AU343">
        <v>0</v>
      </c>
      <c r="AV343">
        <v>0</v>
      </c>
      <c r="AW343">
        <v>0</v>
      </c>
      <c r="AX343">
        <v>0</v>
      </c>
      <c r="AY343">
        <v>0</v>
      </c>
      <c r="AZ343">
        <v>0</v>
      </c>
      <c r="BA343">
        <v>0</v>
      </c>
      <c r="BB343">
        <v>0</v>
      </c>
      <c r="BC343">
        <v>0</v>
      </c>
      <c r="BD343">
        <v>0.1</v>
      </c>
      <c r="BE343">
        <v>0</v>
      </c>
      <c r="BF343">
        <v>0</v>
      </c>
      <c r="BG343">
        <v>0</v>
      </c>
      <c r="BH343">
        <v>0</v>
      </c>
      <c r="BI343">
        <v>0</v>
      </c>
      <c r="BJ343">
        <v>0</v>
      </c>
      <c r="BK343">
        <v>0</v>
      </c>
      <c r="BL343">
        <v>0</v>
      </c>
      <c r="BM343">
        <v>0</v>
      </c>
      <c r="BN343">
        <v>0</v>
      </c>
      <c r="BO343">
        <v>0</v>
      </c>
      <c r="BP343">
        <v>0</v>
      </c>
      <c r="BQ343">
        <v>0</v>
      </c>
      <c r="BR343">
        <v>1.4999999999999999E-2</v>
      </c>
      <c r="BS343">
        <v>0</v>
      </c>
      <c r="BT343">
        <v>0</v>
      </c>
      <c r="BU343">
        <v>0</v>
      </c>
      <c r="BV343">
        <v>0</v>
      </c>
      <c r="BW343">
        <v>0</v>
      </c>
      <c r="BX343">
        <v>81.599999999999994</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0</v>
      </c>
      <c r="EW343">
        <v>0</v>
      </c>
      <c r="EX343">
        <v>0</v>
      </c>
      <c r="EY343">
        <v>0</v>
      </c>
      <c r="EZ343">
        <v>0</v>
      </c>
      <c r="FA343">
        <v>0</v>
      </c>
      <c r="FB343">
        <v>0</v>
      </c>
      <c r="FC343">
        <v>0</v>
      </c>
      <c r="FD343">
        <v>0</v>
      </c>
      <c r="FE343">
        <v>0</v>
      </c>
      <c r="FF343">
        <v>0</v>
      </c>
      <c r="FG343">
        <v>0</v>
      </c>
      <c r="FH343">
        <v>0</v>
      </c>
      <c r="FI343">
        <v>0</v>
      </c>
      <c r="FJ343">
        <v>0</v>
      </c>
      <c r="FK343">
        <v>0</v>
      </c>
      <c r="FL343">
        <v>0</v>
      </c>
      <c r="FM343">
        <v>0</v>
      </c>
      <c r="FN343">
        <v>0</v>
      </c>
      <c r="FO343">
        <v>0</v>
      </c>
      <c r="FP343">
        <v>0</v>
      </c>
      <c r="FQ343">
        <v>0</v>
      </c>
      <c r="FR343">
        <v>1</v>
      </c>
      <c r="FS343">
        <v>0</v>
      </c>
      <c r="FT343">
        <v>0</v>
      </c>
      <c r="FU343">
        <v>0</v>
      </c>
      <c r="FV343">
        <v>0</v>
      </c>
      <c r="FW343">
        <v>0</v>
      </c>
      <c r="FX343">
        <v>0</v>
      </c>
      <c r="FY343">
        <v>2.9828886871535598</v>
      </c>
      <c r="FZ343">
        <v>0</v>
      </c>
      <c r="GA343">
        <v>0</v>
      </c>
      <c r="GB343">
        <v>0</v>
      </c>
      <c r="GC343">
        <v>0</v>
      </c>
      <c r="GD343">
        <v>0</v>
      </c>
      <c r="GE343">
        <v>0</v>
      </c>
      <c r="GF343">
        <v>0</v>
      </c>
      <c r="GG343">
        <v>0</v>
      </c>
      <c r="GH343">
        <v>0</v>
      </c>
      <c r="GI343">
        <v>0</v>
      </c>
      <c r="GJ343">
        <v>0</v>
      </c>
      <c r="GK343">
        <v>0</v>
      </c>
      <c r="GL343">
        <v>0</v>
      </c>
      <c r="GM343">
        <v>0</v>
      </c>
      <c r="GN343">
        <v>0</v>
      </c>
      <c r="GO343">
        <v>0</v>
      </c>
      <c r="GP343">
        <v>0</v>
      </c>
      <c r="GQ343">
        <v>0</v>
      </c>
      <c r="GR343">
        <v>0</v>
      </c>
      <c r="GS343">
        <v>0</v>
      </c>
      <c r="GT343">
        <v>0</v>
      </c>
      <c r="GU343">
        <v>0.3843257249</v>
      </c>
      <c r="GV343">
        <v>0</v>
      </c>
      <c r="GW343">
        <v>0</v>
      </c>
      <c r="GX343">
        <v>0</v>
      </c>
      <c r="GY343">
        <v>0</v>
      </c>
      <c r="GZ343">
        <v>0</v>
      </c>
      <c r="HA343">
        <v>0</v>
      </c>
      <c r="HB343">
        <v>0</v>
      </c>
      <c r="HC343">
        <v>0</v>
      </c>
      <c r="HD343">
        <v>0</v>
      </c>
      <c r="HE343">
        <v>0</v>
      </c>
      <c r="HF343">
        <v>0</v>
      </c>
      <c r="HG343">
        <v>0</v>
      </c>
      <c r="HH343">
        <v>0</v>
      </c>
      <c r="HI343">
        <v>1.4999999999999999E-2</v>
      </c>
      <c r="HJ343">
        <v>0</v>
      </c>
      <c r="HK343">
        <v>0</v>
      </c>
      <c r="HL343">
        <v>0</v>
      </c>
      <c r="HM343">
        <v>0</v>
      </c>
      <c r="HN343">
        <v>0</v>
      </c>
      <c r="HO343">
        <v>81.599999999999994</v>
      </c>
      <c r="HP343">
        <v>0</v>
      </c>
      <c r="HQ343">
        <v>0</v>
      </c>
      <c r="HR343">
        <v>0</v>
      </c>
      <c r="HS343">
        <v>0</v>
      </c>
      <c r="HT343">
        <v>0</v>
      </c>
      <c r="HU343">
        <v>0</v>
      </c>
      <c r="HV343">
        <v>0</v>
      </c>
      <c r="HW343">
        <v>0</v>
      </c>
      <c r="HX343">
        <v>0</v>
      </c>
      <c r="HY343">
        <v>0</v>
      </c>
      <c r="HZ343">
        <v>0</v>
      </c>
      <c r="IA343">
        <v>0</v>
      </c>
      <c r="IB343">
        <v>0</v>
      </c>
      <c r="IC343">
        <v>0</v>
      </c>
      <c r="ID343">
        <v>0</v>
      </c>
      <c r="IE343">
        <v>0</v>
      </c>
      <c r="IF343">
        <v>0</v>
      </c>
      <c r="IG343">
        <v>0</v>
      </c>
      <c r="IH343">
        <v>0</v>
      </c>
      <c r="II343">
        <v>0</v>
      </c>
      <c r="IJ343">
        <v>0</v>
      </c>
      <c r="IK343">
        <v>0</v>
      </c>
      <c r="IL343">
        <v>0</v>
      </c>
      <c r="IM343">
        <v>0</v>
      </c>
      <c r="IN343">
        <v>0</v>
      </c>
      <c r="IO343">
        <v>0</v>
      </c>
      <c r="IP343">
        <v>0</v>
      </c>
      <c r="IQ343">
        <v>0</v>
      </c>
      <c r="IR343">
        <v>0</v>
      </c>
      <c r="IS343">
        <v>0</v>
      </c>
      <c r="IT343">
        <v>0</v>
      </c>
      <c r="IU343">
        <v>0</v>
      </c>
      <c r="IV343">
        <v>0</v>
      </c>
      <c r="IW343">
        <v>0</v>
      </c>
      <c r="IX343">
        <v>0</v>
      </c>
      <c r="IY343">
        <v>0</v>
      </c>
      <c r="IZ343">
        <v>0</v>
      </c>
      <c r="JA343">
        <v>0</v>
      </c>
      <c r="JB343">
        <v>0</v>
      </c>
      <c r="JC343">
        <v>0</v>
      </c>
      <c r="JD343">
        <v>0</v>
      </c>
      <c r="JE343">
        <v>0</v>
      </c>
      <c r="JF343">
        <v>0</v>
      </c>
      <c r="JG343">
        <v>0</v>
      </c>
      <c r="JH343">
        <v>0</v>
      </c>
      <c r="JI343">
        <v>0</v>
      </c>
      <c r="JJ343">
        <v>0</v>
      </c>
      <c r="JK343">
        <v>0</v>
      </c>
      <c r="JL343">
        <v>0</v>
      </c>
      <c r="JM343">
        <v>0</v>
      </c>
      <c r="JN343">
        <v>0</v>
      </c>
      <c r="JO343">
        <v>0</v>
      </c>
      <c r="JP343">
        <v>0</v>
      </c>
      <c r="JQ343">
        <v>0</v>
      </c>
      <c r="JR343">
        <v>0</v>
      </c>
      <c r="JS343">
        <v>0</v>
      </c>
      <c r="JT343">
        <v>0</v>
      </c>
      <c r="JU343">
        <v>0</v>
      </c>
      <c r="JV343">
        <v>0</v>
      </c>
      <c r="JW343">
        <v>0</v>
      </c>
      <c r="JX343">
        <v>0</v>
      </c>
      <c r="JY343">
        <v>0</v>
      </c>
      <c r="JZ343">
        <v>0</v>
      </c>
      <c r="KA343">
        <v>0</v>
      </c>
      <c r="KB343">
        <v>0</v>
      </c>
      <c r="KC343">
        <v>0</v>
      </c>
      <c r="KD343">
        <v>0</v>
      </c>
      <c r="KE343">
        <v>0</v>
      </c>
      <c r="KF343">
        <v>0</v>
      </c>
      <c r="KG343">
        <v>0</v>
      </c>
      <c r="KH343">
        <v>0</v>
      </c>
      <c r="KI343">
        <v>0</v>
      </c>
      <c r="KJ343">
        <v>0</v>
      </c>
      <c r="KK343">
        <v>0</v>
      </c>
      <c r="KL343">
        <v>0</v>
      </c>
      <c r="KM343">
        <v>0</v>
      </c>
      <c r="KN343">
        <v>0</v>
      </c>
      <c r="KO343">
        <v>0</v>
      </c>
      <c r="KP343">
        <v>0</v>
      </c>
      <c r="KQ343">
        <v>0</v>
      </c>
      <c r="KR343">
        <v>0</v>
      </c>
      <c r="KS343">
        <v>0</v>
      </c>
      <c r="KT343">
        <v>0</v>
      </c>
      <c r="KU343">
        <v>0</v>
      </c>
      <c r="KV343">
        <v>0</v>
      </c>
      <c r="KW343">
        <v>0</v>
      </c>
      <c r="KX343">
        <v>0</v>
      </c>
      <c r="KY343">
        <v>0</v>
      </c>
      <c r="KZ343">
        <v>0</v>
      </c>
      <c r="LA343">
        <v>0</v>
      </c>
      <c r="LB343">
        <v>0</v>
      </c>
      <c r="LC343">
        <v>0</v>
      </c>
      <c r="LD343">
        <v>0</v>
      </c>
      <c r="LE343">
        <v>0</v>
      </c>
      <c r="LF343">
        <v>0</v>
      </c>
      <c r="LG343">
        <v>0</v>
      </c>
      <c r="LH343">
        <v>0</v>
      </c>
      <c r="LI343">
        <v>0.93920000000000003</v>
      </c>
      <c r="LJ343">
        <v>1</v>
      </c>
      <c r="LK343">
        <v>0</v>
      </c>
      <c r="LL343">
        <v>0</v>
      </c>
      <c r="LM343">
        <v>1</v>
      </c>
      <c r="LN343">
        <v>0.95</v>
      </c>
      <c r="LO343">
        <v>0</v>
      </c>
      <c r="LP343">
        <v>1</v>
      </c>
      <c r="LQ343">
        <v>0.78</v>
      </c>
      <c r="LR343">
        <v>0</v>
      </c>
      <c r="LS343">
        <v>0.15600000000000003</v>
      </c>
      <c r="LT343">
        <v>0</v>
      </c>
    </row>
    <row r="344" spans="1:332" ht="15" customHeight="1">
      <c r="A344" t="str">
        <v>CDM AMS II G</v>
      </c>
      <c r="B344" t="str">
        <v>AMS-II.G. Version 8</v>
      </c>
      <c r="C344">
        <v>10415</v>
      </c>
      <c r="D344" t="str">
        <v>PoA 10415-CPA1</v>
      </c>
      <c r="E344" t="str">
        <v>MP3</v>
      </c>
      <c r="F344" t="str">
        <v>domestic</v>
      </c>
      <c r="G344">
        <v>329046</v>
      </c>
      <c r="H344" t="str">
        <v>firewood</v>
      </c>
      <c r="I344">
        <v>329046</v>
      </c>
      <c r="J344">
        <v>6.5627045572309497E-3</v>
      </c>
      <c r="K344">
        <v>0</v>
      </c>
      <c r="L344" t="str">
        <v>cdm_imp_firewood</v>
      </c>
      <c r="M344">
        <v>1</v>
      </c>
      <c r="N344" t="str">
        <v>Asia</v>
      </c>
      <c r="O344" t="str">
        <v>Myanmar</v>
      </c>
      <c r="P344" t="str">
        <v>Myanmar tot</v>
      </c>
      <c r="Q344">
        <v>4.2</v>
      </c>
      <c r="R344">
        <v>0.88319999999999999</v>
      </c>
      <c r="S344">
        <v>0</v>
      </c>
      <c r="T344">
        <v>0.3</v>
      </c>
      <c r="U344">
        <v>176545</v>
      </c>
      <c r="V344">
        <v>0</v>
      </c>
      <c r="W344">
        <v>284</v>
      </c>
      <c r="X344">
        <v>0</v>
      </c>
      <c r="Y344">
        <v>50138780</v>
      </c>
      <c r="Z344">
        <v>1</v>
      </c>
      <c r="AA344">
        <v>0</v>
      </c>
      <c r="AB344">
        <v>0</v>
      </c>
      <c r="AC344">
        <v>0</v>
      </c>
      <c r="AD344">
        <v>0</v>
      </c>
      <c r="AE344">
        <v>0</v>
      </c>
      <c r="AF344">
        <v>0</v>
      </c>
      <c r="AG344">
        <v>0</v>
      </c>
      <c r="AH344">
        <v>0</v>
      </c>
      <c r="AI344">
        <v>0</v>
      </c>
      <c r="AJ344">
        <v>0</v>
      </c>
      <c r="AK344">
        <v>0</v>
      </c>
      <c r="AL344">
        <v>0</v>
      </c>
      <c r="AM344">
        <v>0</v>
      </c>
      <c r="AN344">
        <v>11.464008569863013</v>
      </c>
      <c r="AO344">
        <v>0</v>
      </c>
      <c r="AP344">
        <v>0</v>
      </c>
      <c r="AQ344">
        <v>0</v>
      </c>
      <c r="AR344">
        <v>0</v>
      </c>
      <c r="AS344">
        <v>0</v>
      </c>
      <c r="AT344">
        <v>0</v>
      </c>
      <c r="AU344">
        <v>0</v>
      </c>
      <c r="AV344">
        <v>0</v>
      </c>
      <c r="AW344">
        <v>0</v>
      </c>
      <c r="AX344">
        <v>0</v>
      </c>
      <c r="AY344">
        <v>0</v>
      </c>
      <c r="AZ344">
        <v>0</v>
      </c>
      <c r="BA344">
        <v>0</v>
      </c>
      <c r="BB344">
        <v>0</v>
      </c>
      <c r="BC344">
        <v>0</v>
      </c>
      <c r="BD344">
        <v>0.1</v>
      </c>
      <c r="BE344">
        <v>0</v>
      </c>
      <c r="BF344">
        <v>0</v>
      </c>
      <c r="BG344">
        <v>0</v>
      </c>
      <c r="BH344">
        <v>0</v>
      </c>
      <c r="BI344">
        <v>0</v>
      </c>
      <c r="BJ344">
        <v>0</v>
      </c>
      <c r="BK344">
        <v>0</v>
      </c>
      <c r="BL344">
        <v>0</v>
      </c>
      <c r="BM344">
        <v>0</v>
      </c>
      <c r="BN344">
        <v>0</v>
      </c>
      <c r="BO344">
        <v>0</v>
      </c>
      <c r="BP344">
        <v>0</v>
      </c>
      <c r="BQ344">
        <v>0</v>
      </c>
      <c r="BR344">
        <v>1.4999999999999999E-2</v>
      </c>
      <c r="BS344">
        <v>0</v>
      </c>
      <c r="BT344">
        <v>0</v>
      </c>
      <c r="BU344">
        <v>0</v>
      </c>
      <c r="BV344">
        <v>0</v>
      </c>
      <c r="BW344">
        <v>0</v>
      </c>
      <c r="BX344">
        <v>81.599999999999994</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c r="EX344">
        <v>0</v>
      </c>
      <c r="EY344">
        <v>0</v>
      </c>
      <c r="EZ344">
        <v>0</v>
      </c>
      <c r="FA344">
        <v>0</v>
      </c>
      <c r="FB344">
        <v>0</v>
      </c>
      <c r="FC344">
        <v>0</v>
      </c>
      <c r="FD344">
        <v>0</v>
      </c>
      <c r="FE344">
        <v>0</v>
      </c>
      <c r="FF344">
        <v>0</v>
      </c>
      <c r="FG344">
        <v>0</v>
      </c>
      <c r="FH344">
        <v>0</v>
      </c>
      <c r="FI344">
        <v>0</v>
      </c>
      <c r="FJ344">
        <v>0</v>
      </c>
      <c r="FK344">
        <v>0</v>
      </c>
      <c r="FL344">
        <v>0</v>
      </c>
      <c r="FM344">
        <v>0</v>
      </c>
      <c r="FN344">
        <v>0</v>
      </c>
      <c r="FO344">
        <v>0</v>
      </c>
      <c r="FP344">
        <v>0</v>
      </c>
      <c r="FQ344">
        <v>0</v>
      </c>
      <c r="FR344">
        <v>1</v>
      </c>
      <c r="FS344">
        <v>0</v>
      </c>
      <c r="FT344">
        <v>0</v>
      </c>
      <c r="FU344">
        <v>0</v>
      </c>
      <c r="FV344">
        <v>0</v>
      </c>
      <c r="FW344">
        <v>0</v>
      </c>
      <c r="FX344">
        <v>0</v>
      </c>
      <c r="FY344">
        <v>3.2481315912933084</v>
      </c>
      <c r="FZ344">
        <v>0</v>
      </c>
      <c r="GA344">
        <v>0</v>
      </c>
      <c r="GB344">
        <v>0</v>
      </c>
      <c r="GC344">
        <v>0</v>
      </c>
      <c r="GD344">
        <v>0</v>
      </c>
      <c r="GE344">
        <v>0</v>
      </c>
      <c r="GF344">
        <v>0</v>
      </c>
      <c r="GG344">
        <v>0</v>
      </c>
      <c r="GH344">
        <v>0</v>
      </c>
      <c r="GI344">
        <v>0</v>
      </c>
      <c r="GJ344">
        <v>0</v>
      </c>
      <c r="GK344">
        <v>0</v>
      </c>
      <c r="GL344">
        <v>0</v>
      </c>
      <c r="GM344">
        <v>0</v>
      </c>
      <c r="GN344">
        <v>0</v>
      </c>
      <c r="GO344">
        <v>0</v>
      </c>
      <c r="GP344">
        <v>0</v>
      </c>
      <c r="GQ344">
        <v>0</v>
      </c>
      <c r="GR344">
        <v>0</v>
      </c>
      <c r="GS344">
        <v>0</v>
      </c>
      <c r="GT344">
        <v>0</v>
      </c>
      <c r="GU344">
        <v>0.35294162959999997</v>
      </c>
      <c r="GV344">
        <v>0</v>
      </c>
      <c r="GW344">
        <v>0</v>
      </c>
      <c r="GX344">
        <v>0</v>
      </c>
      <c r="GY344">
        <v>0</v>
      </c>
      <c r="GZ344">
        <v>0</v>
      </c>
      <c r="HA344">
        <v>0</v>
      </c>
      <c r="HB344">
        <v>0</v>
      </c>
      <c r="HC344">
        <v>0</v>
      </c>
      <c r="HD344">
        <v>0</v>
      </c>
      <c r="HE344">
        <v>0</v>
      </c>
      <c r="HF344">
        <v>0</v>
      </c>
      <c r="HG344">
        <v>0</v>
      </c>
      <c r="HH344">
        <v>0</v>
      </c>
      <c r="HI344">
        <v>1.4999999999999999E-2</v>
      </c>
      <c r="HJ344">
        <v>0</v>
      </c>
      <c r="HK344">
        <v>0</v>
      </c>
      <c r="HL344">
        <v>0</v>
      </c>
      <c r="HM344">
        <v>0</v>
      </c>
      <c r="HN344">
        <v>0</v>
      </c>
      <c r="HO344">
        <v>81.599999999999994</v>
      </c>
      <c r="HP344">
        <v>0</v>
      </c>
      <c r="HQ344">
        <v>0</v>
      </c>
      <c r="HR344">
        <v>0</v>
      </c>
      <c r="HS344">
        <v>0</v>
      </c>
      <c r="HT344">
        <v>0</v>
      </c>
      <c r="HU344">
        <v>0</v>
      </c>
      <c r="HV344">
        <v>0</v>
      </c>
      <c r="HW344">
        <v>0</v>
      </c>
      <c r="HX344">
        <v>0</v>
      </c>
      <c r="HY344">
        <v>0</v>
      </c>
      <c r="HZ344">
        <v>0</v>
      </c>
      <c r="IA344">
        <v>0</v>
      </c>
      <c r="IB344">
        <v>0</v>
      </c>
      <c r="IC344">
        <v>0</v>
      </c>
      <c r="ID344">
        <v>0</v>
      </c>
      <c r="IE344">
        <v>0</v>
      </c>
      <c r="IF344">
        <v>0</v>
      </c>
      <c r="IG344">
        <v>0</v>
      </c>
      <c r="IH344">
        <v>0</v>
      </c>
      <c r="II344">
        <v>0</v>
      </c>
      <c r="IJ344">
        <v>0</v>
      </c>
      <c r="IK344">
        <v>0</v>
      </c>
      <c r="IL344">
        <v>0</v>
      </c>
      <c r="IM344">
        <v>0</v>
      </c>
      <c r="IN344">
        <v>0</v>
      </c>
      <c r="IO344">
        <v>0</v>
      </c>
      <c r="IP344">
        <v>0</v>
      </c>
      <c r="IQ344">
        <v>0</v>
      </c>
      <c r="IR344">
        <v>0</v>
      </c>
      <c r="IS344">
        <v>0</v>
      </c>
      <c r="IT344">
        <v>0</v>
      </c>
      <c r="IU344">
        <v>0</v>
      </c>
      <c r="IV344">
        <v>0</v>
      </c>
      <c r="IW344">
        <v>0</v>
      </c>
      <c r="IX344">
        <v>0</v>
      </c>
      <c r="IY344">
        <v>0</v>
      </c>
      <c r="IZ344">
        <v>0</v>
      </c>
      <c r="JA344">
        <v>0</v>
      </c>
      <c r="JB344">
        <v>0</v>
      </c>
      <c r="JC344">
        <v>0</v>
      </c>
      <c r="JD344">
        <v>0</v>
      </c>
      <c r="JE344">
        <v>0</v>
      </c>
      <c r="JF344">
        <v>0</v>
      </c>
      <c r="JG344">
        <v>0</v>
      </c>
      <c r="JH344">
        <v>0</v>
      </c>
      <c r="JI344">
        <v>0</v>
      </c>
      <c r="JJ344">
        <v>0</v>
      </c>
      <c r="JK344">
        <v>0</v>
      </c>
      <c r="JL344">
        <v>0</v>
      </c>
      <c r="JM344">
        <v>0</v>
      </c>
      <c r="JN344">
        <v>0</v>
      </c>
      <c r="JO344">
        <v>0</v>
      </c>
      <c r="JP344">
        <v>0</v>
      </c>
      <c r="JQ344">
        <v>0</v>
      </c>
      <c r="JR344">
        <v>0</v>
      </c>
      <c r="JS344">
        <v>0</v>
      </c>
      <c r="JT344">
        <v>0</v>
      </c>
      <c r="JU344">
        <v>0</v>
      </c>
      <c r="JV344">
        <v>0</v>
      </c>
      <c r="JW344">
        <v>0</v>
      </c>
      <c r="JX344">
        <v>0</v>
      </c>
      <c r="JY344">
        <v>0</v>
      </c>
      <c r="JZ344">
        <v>0</v>
      </c>
      <c r="KA344">
        <v>0</v>
      </c>
      <c r="KB344">
        <v>0</v>
      </c>
      <c r="KC344">
        <v>0</v>
      </c>
      <c r="KD344">
        <v>0</v>
      </c>
      <c r="KE344">
        <v>0</v>
      </c>
      <c r="KF344">
        <v>0</v>
      </c>
      <c r="KG344">
        <v>0</v>
      </c>
      <c r="KH344">
        <v>0</v>
      </c>
      <c r="KI344">
        <v>0</v>
      </c>
      <c r="KJ344">
        <v>0</v>
      </c>
      <c r="KK344">
        <v>0</v>
      </c>
      <c r="KL344">
        <v>0</v>
      </c>
      <c r="KM344">
        <v>0</v>
      </c>
      <c r="KN344">
        <v>0</v>
      </c>
      <c r="KO344">
        <v>0</v>
      </c>
      <c r="KP344">
        <v>0</v>
      </c>
      <c r="KQ344">
        <v>0</v>
      </c>
      <c r="KR344">
        <v>0</v>
      </c>
      <c r="KS344">
        <v>0</v>
      </c>
      <c r="KT344">
        <v>0</v>
      </c>
      <c r="KU344">
        <v>0</v>
      </c>
      <c r="KV344">
        <v>0</v>
      </c>
      <c r="KW344">
        <v>0</v>
      </c>
      <c r="KX344">
        <v>0</v>
      </c>
      <c r="KY344">
        <v>0</v>
      </c>
      <c r="KZ344">
        <v>0</v>
      </c>
      <c r="LA344">
        <v>0</v>
      </c>
      <c r="LB344">
        <v>0</v>
      </c>
      <c r="LC344">
        <v>0</v>
      </c>
      <c r="LD344">
        <v>0</v>
      </c>
      <c r="LE344">
        <v>0</v>
      </c>
      <c r="LF344">
        <v>0</v>
      </c>
      <c r="LG344">
        <v>0</v>
      </c>
      <c r="LH344">
        <v>0</v>
      </c>
      <c r="LI344">
        <v>0.93920000000000003</v>
      </c>
      <c r="LJ344">
        <v>1</v>
      </c>
      <c r="LK344">
        <v>0</v>
      </c>
      <c r="LL344">
        <v>0</v>
      </c>
      <c r="LM344">
        <v>1</v>
      </c>
      <c r="LN344">
        <v>0.95</v>
      </c>
      <c r="LO344">
        <v>0</v>
      </c>
      <c r="LP344">
        <v>1</v>
      </c>
      <c r="LQ344">
        <v>0.78</v>
      </c>
      <c r="LR344">
        <v>0</v>
      </c>
      <c r="LS344">
        <v>0.15600000000000003</v>
      </c>
      <c r="LT344">
        <v>0</v>
      </c>
    </row>
    <row r="345" spans="1:332" ht="15" customHeight="1">
      <c r="A345" t="str">
        <v>CDM AMS II G</v>
      </c>
      <c r="B345" t="str">
        <v>AMS-II.G. Version 8</v>
      </c>
      <c r="C345">
        <v>10415</v>
      </c>
      <c r="D345" t="str">
        <v>PoA 10415-CPA1</v>
      </c>
      <c r="E345" t="str">
        <v>MP4</v>
      </c>
      <c r="F345" t="str">
        <v>domestic</v>
      </c>
      <c r="G345">
        <v>212173</v>
      </c>
      <c r="H345" t="str">
        <v>firewood</v>
      </c>
      <c r="I345">
        <v>212173</v>
      </c>
      <c r="J345">
        <v>6.259410962266467E-3</v>
      </c>
      <c r="K345">
        <v>0</v>
      </c>
      <c r="L345" t="str">
        <v>cdm_imp_firewood</v>
      </c>
      <c r="M345">
        <v>1</v>
      </c>
      <c r="N345" t="str">
        <v>Asia</v>
      </c>
      <c r="O345" t="str">
        <v>Myanmar</v>
      </c>
      <c r="P345" t="str">
        <v>Myanmar tot</v>
      </c>
      <c r="Q345">
        <v>4.2</v>
      </c>
      <c r="R345">
        <v>0.88319999999999999</v>
      </c>
      <c r="S345">
        <v>0</v>
      </c>
      <c r="T345">
        <v>0.3</v>
      </c>
      <c r="U345">
        <v>176545</v>
      </c>
      <c r="V345">
        <v>0</v>
      </c>
      <c r="W345">
        <v>192</v>
      </c>
      <c r="X345">
        <v>0</v>
      </c>
      <c r="Y345">
        <v>33896640</v>
      </c>
      <c r="Z345">
        <v>1</v>
      </c>
      <c r="AA345">
        <v>0</v>
      </c>
      <c r="AB345">
        <v>0</v>
      </c>
      <c r="AC345">
        <v>0</v>
      </c>
      <c r="AD345">
        <v>0</v>
      </c>
      <c r="AE345">
        <v>0</v>
      </c>
      <c r="AF345">
        <v>0</v>
      </c>
      <c r="AG345">
        <v>0</v>
      </c>
      <c r="AH345">
        <v>0</v>
      </c>
      <c r="AI345">
        <v>0</v>
      </c>
      <c r="AJ345">
        <v>0</v>
      </c>
      <c r="AK345">
        <v>0</v>
      </c>
      <c r="AL345">
        <v>0</v>
      </c>
      <c r="AM345">
        <v>0</v>
      </c>
      <c r="AN345">
        <v>11.464008569863013</v>
      </c>
      <c r="AO345">
        <v>0</v>
      </c>
      <c r="AP345">
        <v>0</v>
      </c>
      <c r="AQ345">
        <v>0</v>
      </c>
      <c r="AR345">
        <v>0</v>
      </c>
      <c r="AS345">
        <v>0</v>
      </c>
      <c r="AT345">
        <v>0</v>
      </c>
      <c r="AU345">
        <v>0</v>
      </c>
      <c r="AV345">
        <v>0</v>
      </c>
      <c r="AW345">
        <v>0</v>
      </c>
      <c r="AX345">
        <v>0</v>
      </c>
      <c r="AY345">
        <v>0</v>
      </c>
      <c r="AZ345">
        <v>0</v>
      </c>
      <c r="BA345">
        <v>0</v>
      </c>
      <c r="BB345">
        <v>0</v>
      </c>
      <c r="BC345">
        <v>0</v>
      </c>
      <c r="BD345">
        <v>0.1</v>
      </c>
      <c r="BE345">
        <v>0</v>
      </c>
      <c r="BF345">
        <v>0</v>
      </c>
      <c r="BG345">
        <v>0</v>
      </c>
      <c r="BH345">
        <v>0</v>
      </c>
      <c r="BI345">
        <v>0</v>
      </c>
      <c r="BJ345">
        <v>0</v>
      </c>
      <c r="BK345">
        <v>0</v>
      </c>
      <c r="BL345">
        <v>0</v>
      </c>
      <c r="BM345">
        <v>0</v>
      </c>
      <c r="BN345">
        <v>0</v>
      </c>
      <c r="BO345">
        <v>0</v>
      </c>
      <c r="BP345">
        <v>0</v>
      </c>
      <c r="BQ345">
        <v>0</v>
      </c>
      <c r="BR345">
        <v>1.4999999999999999E-2</v>
      </c>
      <c r="BS345">
        <v>0</v>
      </c>
      <c r="BT345">
        <v>0</v>
      </c>
      <c r="BU345">
        <v>0</v>
      </c>
      <c r="BV345">
        <v>0</v>
      </c>
      <c r="BW345">
        <v>0</v>
      </c>
      <c r="BX345">
        <v>81.599999999999994</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0</v>
      </c>
      <c r="FJ345">
        <v>0</v>
      </c>
      <c r="FK345">
        <v>0</v>
      </c>
      <c r="FL345">
        <v>0</v>
      </c>
      <c r="FM345">
        <v>0</v>
      </c>
      <c r="FN345">
        <v>0</v>
      </c>
      <c r="FO345">
        <v>0</v>
      </c>
      <c r="FP345">
        <v>0</v>
      </c>
      <c r="FQ345">
        <v>0</v>
      </c>
      <c r="FR345">
        <v>1</v>
      </c>
      <c r="FS345">
        <v>0</v>
      </c>
      <c r="FT345">
        <v>0</v>
      </c>
      <c r="FU345">
        <v>0</v>
      </c>
      <c r="FV345">
        <v>0</v>
      </c>
      <c r="FW345">
        <v>0</v>
      </c>
      <c r="FX345">
        <v>0</v>
      </c>
      <c r="FY345">
        <v>3.389513166167621</v>
      </c>
      <c r="FZ345">
        <v>0</v>
      </c>
      <c r="GA345">
        <v>0</v>
      </c>
      <c r="GB345">
        <v>0</v>
      </c>
      <c r="GC345">
        <v>0</v>
      </c>
      <c r="GD345">
        <v>0</v>
      </c>
      <c r="GE345">
        <v>0</v>
      </c>
      <c r="GF345">
        <v>0</v>
      </c>
      <c r="GG345">
        <v>0</v>
      </c>
      <c r="GH345">
        <v>0</v>
      </c>
      <c r="GI345">
        <v>0</v>
      </c>
      <c r="GJ345">
        <v>0</v>
      </c>
      <c r="GK345">
        <v>0</v>
      </c>
      <c r="GL345">
        <v>0</v>
      </c>
      <c r="GM345">
        <v>0</v>
      </c>
      <c r="GN345">
        <v>0</v>
      </c>
      <c r="GO345">
        <v>0</v>
      </c>
      <c r="GP345">
        <v>0</v>
      </c>
      <c r="GQ345">
        <v>0</v>
      </c>
      <c r="GR345">
        <v>0</v>
      </c>
      <c r="GS345">
        <v>0</v>
      </c>
      <c r="GT345">
        <v>0</v>
      </c>
      <c r="GU345">
        <v>0.33821991559999998</v>
      </c>
      <c r="GV345">
        <v>0</v>
      </c>
      <c r="GW345">
        <v>0</v>
      </c>
      <c r="GX345">
        <v>0</v>
      </c>
      <c r="GY345">
        <v>0</v>
      </c>
      <c r="GZ345">
        <v>0</v>
      </c>
      <c r="HA345">
        <v>0</v>
      </c>
      <c r="HB345">
        <v>0</v>
      </c>
      <c r="HC345">
        <v>0</v>
      </c>
      <c r="HD345">
        <v>0</v>
      </c>
      <c r="HE345">
        <v>0</v>
      </c>
      <c r="HF345">
        <v>0</v>
      </c>
      <c r="HG345">
        <v>0</v>
      </c>
      <c r="HH345">
        <v>0</v>
      </c>
      <c r="HI345">
        <v>1.4999999999999999E-2</v>
      </c>
      <c r="HJ345">
        <v>0</v>
      </c>
      <c r="HK345">
        <v>0</v>
      </c>
      <c r="HL345">
        <v>0</v>
      </c>
      <c r="HM345">
        <v>0</v>
      </c>
      <c r="HN345">
        <v>0</v>
      </c>
      <c r="HO345">
        <v>81.599999999999994</v>
      </c>
      <c r="HP345">
        <v>0</v>
      </c>
      <c r="HQ345">
        <v>0</v>
      </c>
      <c r="HR345">
        <v>0</v>
      </c>
      <c r="HS345">
        <v>0</v>
      </c>
      <c r="HT345">
        <v>0</v>
      </c>
      <c r="HU345">
        <v>0</v>
      </c>
      <c r="HV345">
        <v>0</v>
      </c>
      <c r="HW345">
        <v>0</v>
      </c>
      <c r="HX345">
        <v>0</v>
      </c>
      <c r="HY345">
        <v>0</v>
      </c>
      <c r="HZ345">
        <v>0</v>
      </c>
      <c r="IA345">
        <v>0</v>
      </c>
      <c r="IB345">
        <v>0</v>
      </c>
      <c r="IC345">
        <v>0</v>
      </c>
      <c r="ID345">
        <v>0</v>
      </c>
      <c r="IE345">
        <v>0</v>
      </c>
      <c r="IF345">
        <v>0</v>
      </c>
      <c r="IG345">
        <v>0</v>
      </c>
      <c r="IH345">
        <v>0</v>
      </c>
      <c r="II345">
        <v>0</v>
      </c>
      <c r="IJ345">
        <v>0</v>
      </c>
      <c r="IK345">
        <v>0</v>
      </c>
      <c r="IL345">
        <v>0</v>
      </c>
      <c r="IM345">
        <v>0</v>
      </c>
      <c r="IN345">
        <v>0</v>
      </c>
      <c r="IO345">
        <v>0</v>
      </c>
      <c r="IP345">
        <v>0</v>
      </c>
      <c r="IQ345">
        <v>0</v>
      </c>
      <c r="IR345">
        <v>0</v>
      </c>
      <c r="IS345">
        <v>0</v>
      </c>
      <c r="IT345">
        <v>0</v>
      </c>
      <c r="IU345">
        <v>0</v>
      </c>
      <c r="IV345">
        <v>0</v>
      </c>
      <c r="IW345">
        <v>0</v>
      </c>
      <c r="IX345">
        <v>0</v>
      </c>
      <c r="IY345">
        <v>0</v>
      </c>
      <c r="IZ345">
        <v>0</v>
      </c>
      <c r="JA345">
        <v>0</v>
      </c>
      <c r="JB345">
        <v>0</v>
      </c>
      <c r="JC345">
        <v>0</v>
      </c>
      <c r="JD345">
        <v>0</v>
      </c>
      <c r="JE345">
        <v>0</v>
      </c>
      <c r="JF345">
        <v>0</v>
      </c>
      <c r="JG345">
        <v>0</v>
      </c>
      <c r="JH345">
        <v>0</v>
      </c>
      <c r="JI345">
        <v>0</v>
      </c>
      <c r="JJ345">
        <v>0</v>
      </c>
      <c r="JK345">
        <v>0</v>
      </c>
      <c r="JL345">
        <v>0</v>
      </c>
      <c r="JM345">
        <v>0</v>
      </c>
      <c r="JN345">
        <v>0</v>
      </c>
      <c r="JO345">
        <v>0</v>
      </c>
      <c r="JP345">
        <v>0</v>
      </c>
      <c r="JQ345">
        <v>0</v>
      </c>
      <c r="JR345">
        <v>0</v>
      </c>
      <c r="JS345">
        <v>0</v>
      </c>
      <c r="JT345">
        <v>0</v>
      </c>
      <c r="JU345">
        <v>0</v>
      </c>
      <c r="JV345">
        <v>0</v>
      </c>
      <c r="JW345">
        <v>0</v>
      </c>
      <c r="JX345">
        <v>0</v>
      </c>
      <c r="JY345">
        <v>0</v>
      </c>
      <c r="JZ345">
        <v>0</v>
      </c>
      <c r="KA345">
        <v>0</v>
      </c>
      <c r="KB345">
        <v>0</v>
      </c>
      <c r="KC345">
        <v>0</v>
      </c>
      <c r="KD345">
        <v>0</v>
      </c>
      <c r="KE345">
        <v>0</v>
      </c>
      <c r="KF345">
        <v>0</v>
      </c>
      <c r="KG345">
        <v>0</v>
      </c>
      <c r="KH345">
        <v>0</v>
      </c>
      <c r="KI345">
        <v>0</v>
      </c>
      <c r="KJ345">
        <v>0</v>
      </c>
      <c r="KK345">
        <v>0</v>
      </c>
      <c r="KL345">
        <v>0</v>
      </c>
      <c r="KM345">
        <v>0</v>
      </c>
      <c r="KN345">
        <v>0</v>
      </c>
      <c r="KO345">
        <v>0</v>
      </c>
      <c r="KP345">
        <v>0</v>
      </c>
      <c r="KQ345">
        <v>0</v>
      </c>
      <c r="KR345">
        <v>0</v>
      </c>
      <c r="KS345">
        <v>0</v>
      </c>
      <c r="KT345">
        <v>0</v>
      </c>
      <c r="KU345">
        <v>0</v>
      </c>
      <c r="KV345">
        <v>0</v>
      </c>
      <c r="KW345">
        <v>0</v>
      </c>
      <c r="KX345">
        <v>0</v>
      </c>
      <c r="KY345">
        <v>0</v>
      </c>
      <c r="KZ345">
        <v>0</v>
      </c>
      <c r="LA345">
        <v>0</v>
      </c>
      <c r="LB345">
        <v>0</v>
      </c>
      <c r="LC345">
        <v>0</v>
      </c>
      <c r="LD345">
        <v>0</v>
      </c>
      <c r="LE345">
        <v>0</v>
      </c>
      <c r="LF345">
        <v>0</v>
      </c>
      <c r="LG345">
        <v>0</v>
      </c>
      <c r="LH345">
        <v>0</v>
      </c>
      <c r="LI345">
        <v>0.89737162999999998</v>
      </c>
      <c r="LJ345">
        <v>1</v>
      </c>
      <c r="LK345">
        <v>0</v>
      </c>
      <c r="LL345">
        <v>0</v>
      </c>
      <c r="LM345">
        <v>1</v>
      </c>
      <c r="LN345">
        <v>0.95</v>
      </c>
      <c r="LO345">
        <v>0</v>
      </c>
      <c r="LP345">
        <v>1</v>
      </c>
      <c r="LQ345">
        <v>0.78</v>
      </c>
      <c r="LR345">
        <v>0</v>
      </c>
      <c r="LS345">
        <v>0.15600000000000003</v>
      </c>
      <c r="LT345">
        <v>0</v>
      </c>
    </row>
    <row r="346" spans="1:332" ht="15" customHeight="1">
      <c r="A346" t="str">
        <v>CDM AMS II G</v>
      </c>
      <c r="B346" t="str">
        <v>AMS-II.G. Version 4</v>
      </c>
      <c r="C346">
        <v>9265</v>
      </c>
      <c r="D346" t="str">
        <v>PoA 9265-CPA2</v>
      </c>
      <c r="E346" t="str">
        <v>MP1</v>
      </c>
      <c r="F346" t="str">
        <v>domestic</v>
      </c>
      <c r="G346">
        <v>1361</v>
      </c>
      <c r="H346" t="str">
        <v>firewood</v>
      </c>
      <c r="I346">
        <v>1361</v>
      </c>
      <c r="J346">
        <v>6.6975380048520288E-3</v>
      </c>
      <c r="K346">
        <v>0</v>
      </c>
      <c r="L346" t="str">
        <v>cdm_imp_firewood</v>
      </c>
      <c r="M346">
        <v>1</v>
      </c>
      <c r="N346" t="str">
        <v>Sub-Saharan Africa</v>
      </c>
      <c r="O346" t="str">
        <v>Kenya</v>
      </c>
      <c r="P346" t="str">
        <v>Kenya tot</v>
      </c>
      <c r="Q346">
        <v>5.83</v>
      </c>
      <c r="R346">
        <v>0.91400000000000003</v>
      </c>
      <c r="S346">
        <v>0</v>
      </c>
      <c r="T346">
        <v>0.3</v>
      </c>
      <c r="U346">
        <v>5131</v>
      </c>
      <c r="V346">
        <v>0</v>
      </c>
      <c r="W346">
        <v>39.6041707145</v>
      </c>
      <c r="X346">
        <v>0</v>
      </c>
      <c r="Y346">
        <v>203208.99993609951</v>
      </c>
      <c r="Z346">
        <v>1</v>
      </c>
      <c r="AA346">
        <v>0</v>
      </c>
      <c r="AB346">
        <v>0</v>
      </c>
      <c r="AC346">
        <v>0</v>
      </c>
      <c r="AD346">
        <v>0</v>
      </c>
      <c r="AE346">
        <v>0</v>
      </c>
      <c r="AF346">
        <v>0</v>
      </c>
      <c r="AG346">
        <v>0</v>
      </c>
      <c r="AH346">
        <v>0</v>
      </c>
      <c r="AI346">
        <v>0</v>
      </c>
      <c r="AJ346">
        <v>0</v>
      </c>
      <c r="AK346">
        <v>0</v>
      </c>
      <c r="AL346">
        <v>0</v>
      </c>
      <c r="AM346">
        <v>0</v>
      </c>
      <c r="AN346">
        <v>10.014821917808218</v>
      </c>
      <c r="AO346">
        <v>0</v>
      </c>
      <c r="AP346">
        <v>0</v>
      </c>
      <c r="AQ346">
        <v>0</v>
      </c>
      <c r="AR346">
        <v>0</v>
      </c>
      <c r="AS346">
        <v>0</v>
      </c>
      <c r="AT346">
        <v>0</v>
      </c>
      <c r="AU346">
        <v>0</v>
      </c>
      <c r="AV346">
        <v>0</v>
      </c>
      <c r="AW346">
        <v>0</v>
      </c>
      <c r="AX346">
        <v>0</v>
      </c>
      <c r="AY346">
        <v>0</v>
      </c>
      <c r="AZ346">
        <v>0</v>
      </c>
      <c r="BA346">
        <v>0</v>
      </c>
      <c r="BB346">
        <v>0</v>
      </c>
      <c r="BC346">
        <v>0</v>
      </c>
      <c r="BD346">
        <v>0.104</v>
      </c>
      <c r="BE346">
        <v>0</v>
      </c>
      <c r="BF346">
        <v>0</v>
      </c>
      <c r="BG346">
        <v>0</v>
      </c>
      <c r="BH346">
        <v>0</v>
      </c>
      <c r="BI346">
        <v>0</v>
      </c>
      <c r="BJ346">
        <v>0</v>
      </c>
      <c r="BK346">
        <v>0</v>
      </c>
      <c r="BL346">
        <v>0</v>
      </c>
      <c r="BM346">
        <v>0</v>
      </c>
      <c r="BN346">
        <v>0</v>
      </c>
      <c r="BO346">
        <v>0</v>
      </c>
      <c r="BP346">
        <v>0</v>
      </c>
      <c r="BQ346">
        <v>0</v>
      </c>
      <c r="BR346">
        <v>1.5599999999999999E-2</v>
      </c>
      <c r="BS346">
        <v>0</v>
      </c>
      <c r="BT346">
        <v>0</v>
      </c>
      <c r="BU346">
        <v>0</v>
      </c>
      <c r="BV346">
        <v>0</v>
      </c>
      <c r="BW346">
        <v>0</v>
      </c>
      <c r="BX346">
        <v>81.599999999999994</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c r="EZ346">
        <v>0</v>
      </c>
      <c r="FA346">
        <v>0</v>
      </c>
      <c r="FB346">
        <v>0</v>
      </c>
      <c r="FC346">
        <v>0</v>
      </c>
      <c r="FD346">
        <v>0</v>
      </c>
      <c r="FE346">
        <v>0</v>
      </c>
      <c r="FF346">
        <v>0</v>
      </c>
      <c r="FG346">
        <v>0</v>
      </c>
      <c r="FH346">
        <v>0</v>
      </c>
      <c r="FI346">
        <v>0</v>
      </c>
      <c r="FJ346">
        <v>0</v>
      </c>
      <c r="FK346">
        <v>0</v>
      </c>
      <c r="FL346">
        <v>0</v>
      </c>
      <c r="FM346">
        <v>0</v>
      </c>
      <c r="FN346">
        <v>0</v>
      </c>
      <c r="FO346">
        <v>0</v>
      </c>
      <c r="FP346">
        <v>0</v>
      </c>
      <c r="FQ346">
        <v>0</v>
      </c>
      <c r="FR346">
        <v>1</v>
      </c>
      <c r="FS346">
        <v>0</v>
      </c>
      <c r="FT346">
        <v>0</v>
      </c>
      <c r="FU346">
        <v>0</v>
      </c>
      <c r="FV346">
        <v>0</v>
      </c>
      <c r="FW346">
        <v>0</v>
      </c>
      <c r="FX346">
        <v>0</v>
      </c>
      <c r="FY346">
        <v>2.4828163991705718</v>
      </c>
      <c r="FZ346">
        <v>0</v>
      </c>
      <c r="GA346">
        <v>0</v>
      </c>
      <c r="GB346">
        <v>0</v>
      </c>
      <c r="GC346">
        <v>0</v>
      </c>
      <c r="GD346">
        <v>0</v>
      </c>
      <c r="GE346">
        <v>0</v>
      </c>
      <c r="GF346">
        <v>0</v>
      </c>
      <c r="GG346">
        <v>0</v>
      </c>
      <c r="GH346">
        <v>0</v>
      </c>
      <c r="GI346">
        <v>0</v>
      </c>
      <c r="GJ346">
        <v>0</v>
      </c>
      <c r="GK346">
        <v>0</v>
      </c>
      <c r="GL346">
        <v>0</v>
      </c>
      <c r="GM346">
        <v>0</v>
      </c>
      <c r="GN346">
        <v>0</v>
      </c>
      <c r="GO346">
        <v>0</v>
      </c>
      <c r="GP346">
        <v>0</v>
      </c>
      <c r="GQ346">
        <v>0</v>
      </c>
      <c r="GR346">
        <v>0</v>
      </c>
      <c r="GS346">
        <v>0</v>
      </c>
      <c r="GT346">
        <v>0</v>
      </c>
      <c r="GU346">
        <v>0.41949999999999998</v>
      </c>
      <c r="GV346">
        <v>0</v>
      </c>
      <c r="GW346">
        <v>0</v>
      </c>
      <c r="GX346">
        <v>0</v>
      </c>
      <c r="GY346">
        <v>0</v>
      </c>
      <c r="GZ346">
        <v>0</v>
      </c>
      <c r="HA346">
        <v>0</v>
      </c>
      <c r="HB346">
        <v>0</v>
      </c>
      <c r="HC346">
        <v>0</v>
      </c>
      <c r="HD346">
        <v>0</v>
      </c>
      <c r="HE346">
        <v>0</v>
      </c>
      <c r="HF346">
        <v>0</v>
      </c>
      <c r="HG346">
        <v>0</v>
      </c>
      <c r="HH346">
        <v>0</v>
      </c>
      <c r="HI346">
        <v>1.5599999999999999E-2</v>
      </c>
      <c r="HJ346">
        <v>0</v>
      </c>
      <c r="HK346">
        <v>0</v>
      </c>
      <c r="HL346">
        <v>0</v>
      </c>
      <c r="HM346">
        <v>0</v>
      </c>
      <c r="HN346">
        <v>0</v>
      </c>
      <c r="HO346">
        <v>81.599999999999994</v>
      </c>
      <c r="HP346">
        <v>0</v>
      </c>
      <c r="HQ346">
        <v>0</v>
      </c>
      <c r="HR346">
        <v>0</v>
      </c>
      <c r="HS346">
        <v>0</v>
      </c>
      <c r="HT346">
        <v>0</v>
      </c>
      <c r="HU346">
        <v>0</v>
      </c>
      <c r="HV346">
        <v>0</v>
      </c>
      <c r="HW346">
        <v>0</v>
      </c>
      <c r="HX346">
        <v>0</v>
      </c>
      <c r="HY346">
        <v>0</v>
      </c>
      <c r="HZ346">
        <v>0</v>
      </c>
      <c r="IA346">
        <v>0</v>
      </c>
      <c r="IB346">
        <v>0</v>
      </c>
      <c r="IC346">
        <v>0</v>
      </c>
      <c r="ID346">
        <v>0</v>
      </c>
      <c r="IE346">
        <v>0</v>
      </c>
      <c r="IF346">
        <v>0</v>
      </c>
      <c r="IG346">
        <v>0</v>
      </c>
      <c r="IH346">
        <v>0</v>
      </c>
      <c r="II346">
        <v>0</v>
      </c>
      <c r="IJ346">
        <v>0</v>
      </c>
      <c r="IK346">
        <v>0</v>
      </c>
      <c r="IL346">
        <v>0</v>
      </c>
      <c r="IM346">
        <v>0</v>
      </c>
      <c r="IN346">
        <v>0</v>
      </c>
      <c r="IO346">
        <v>0</v>
      </c>
      <c r="IP346">
        <v>0</v>
      </c>
      <c r="IQ346">
        <v>0</v>
      </c>
      <c r="IR346">
        <v>0</v>
      </c>
      <c r="IS346">
        <v>0</v>
      </c>
      <c r="IT346">
        <v>0</v>
      </c>
      <c r="IU346">
        <v>0</v>
      </c>
      <c r="IV346">
        <v>0</v>
      </c>
      <c r="IW346">
        <v>0</v>
      </c>
      <c r="IX346">
        <v>0</v>
      </c>
      <c r="IY346">
        <v>0</v>
      </c>
      <c r="IZ346">
        <v>0</v>
      </c>
      <c r="JA346">
        <v>0</v>
      </c>
      <c r="JB346">
        <v>0</v>
      </c>
      <c r="JC346">
        <v>0</v>
      </c>
      <c r="JD346">
        <v>0</v>
      </c>
      <c r="JE346">
        <v>0</v>
      </c>
      <c r="JF346">
        <v>0</v>
      </c>
      <c r="JG346">
        <v>0</v>
      </c>
      <c r="JH346">
        <v>0</v>
      </c>
      <c r="JI346">
        <v>0</v>
      </c>
      <c r="JJ346">
        <v>0</v>
      </c>
      <c r="JK346">
        <v>0</v>
      </c>
      <c r="JL346">
        <v>0</v>
      </c>
      <c r="JM346">
        <v>0</v>
      </c>
      <c r="JN346">
        <v>0</v>
      </c>
      <c r="JO346">
        <v>0</v>
      </c>
      <c r="JP346">
        <v>0</v>
      </c>
      <c r="JQ346">
        <v>0</v>
      </c>
      <c r="JR346">
        <v>0</v>
      </c>
      <c r="JS346">
        <v>0</v>
      </c>
      <c r="JT346">
        <v>0</v>
      </c>
      <c r="JU346">
        <v>0</v>
      </c>
      <c r="JV346">
        <v>0</v>
      </c>
      <c r="JW346">
        <v>0</v>
      </c>
      <c r="JX346">
        <v>0</v>
      </c>
      <c r="JY346">
        <v>0</v>
      </c>
      <c r="JZ346">
        <v>0</v>
      </c>
      <c r="KA346">
        <v>0</v>
      </c>
      <c r="KB346">
        <v>0</v>
      </c>
      <c r="KC346">
        <v>0</v>
      </c>
      <c r="KD346">
        <v>0</v>
      </c>
      <c r="KE346">
        <v>0</v>
      </c>
      <c r="KF346">
        <v>0</v>
      </c>
      <c r="KG346">
        <v>0</v>
      </c>
      <c r="KH346">
        <v>0</v>
      </c>
      <c r="KI346">
        <v>0</v>
      </c>
      <c r="KJ346">
        <v>0</v>
      </c>
      <c r="KK346">
        <v>0</v>
      </c>
      <c r="KL346">
        <v>0</v>
      </c>
      <c r="KM346">
        <v>0</v>
      </c>
      <c r="KN346">
        <v>0</v>
      </c>
      <c r="KO346">
        <v>0</v>
      </c>
      <c r="KP346">
        <v>0</v>
      </c>
      <c r="KQ346">
        <v>0</v>
      </c>
      <c r="KR346">
        <v>0</v>
      </c>
      <c r="KS346">
        <v>0</v>
      </c>
      <c r="KT346">
        <v>0</v>
      </c>
      <c r="KU346">
        <v>0</v>
      </c>
      <c r="KV346">
        <v>0</v>
      </c>
      <c r="KW346">
        <v>0</v>
      </c>
      <c r="KX346">
        <v>0</v>
      </c>
      <c r="KY346">
        <v>0</v>
      </c>
      <c r="KZ346">
        <v>0</v>
      </c>
      <c r="LA346">
        <v>0</v>
      </c>
      <c r="LB346">
        <v>0</v>
      </c>
      <c r="LC346">
        <v>0</v>
      </c>
      <c r="LD346">
        <v>0</v>
      </c>
      <c r="LE346">
        <v>0</v>
      </c>
      <c r="LF346">
        <v>0</v>
      </c>
      <c r="LG346">
        <v>0</v>
      </c>
      <c r="LH346">
        <v>0</v>
      </c>
      <c r="LI346">
        <v>1</v>
      </c>
      <c r="LJ346">
        <v>0.80469999999999997</v>
      </c>
      <c r="LK346">
        <v>0</v>
      </c>
      <c r="LL346">
        <v>0</v>
      </c>
      <c r="LM346">
        <v>1</v>
      </c>
      <c r="LN346">
        <v>0.95</v>
      </c>
      <c r="LO346">
        <v>0</v>
      </c>
      <c r="LP346">
        <v>1</v>
      </c>
      <c r="LQ346">
        <v>0.78</v>
      </c>
      <c r="LR346">
        <v>0</v>
      </c>
      <c r="LS346">
        <v>0</v>
      </c>
      <c r="LT346">
        <v>0</v>
      </c>
    </row>
    <row r="347" spans="1:332" ht="15" customHeight="1">
      <c r="A347" t="str">
        <v>CDM AMS II G</v>
      </c>
      <c r="B347" t="str">
        <v>AMS-II.G. Version 4</v>
      </c>
      <c r="C347">
        <v>9265</v>
      </c>
      <c r="D347" t="str">
        <v>PoA 9265-CPA3</v>
      </c>
      <c r="E347" t="str">
        <v>MP1</v>
      </c>
      <c r="F347" t="str">
        <v>domestic</v>
      </c>
      <c r="G347">
        <v>1349</v>
      </c>
      <c r="H347" t="str">
        <v>firewood</v>
      </c>
      <c r="I347">
        <v>1349</v>
      </c>
      <c r="J347">
        <v>6.6948223060673091E-3</v>
      </c>
      <c r="K347">
        <v>0</v>
      </c>
      <c r="L347" t="str">
        <v>cdm_imp_firewood</v>
      </c>
      <c r="M347">
        <v>1</v>
      </c>
      <c r="N347" t="str">
        <v>Sub-Saharan Africa</v>
      </c>
      <c r="O347" t="str">
        <v>Kenya</v>
      </c>
      <c r="P347" t="str">
        <v>Kenya tot</v>
      </c>
      <c r="Q347">
        <v>5.83</v>
      </c>
      <c r="R347">
        <v>0.91400000000000003</v>
      </c>
      <c r="S347">
        <v>0</v>
      </c>
      <c r="T347">
        <v>0.3</v>
      </c>
      <c r="U347">
        <v>5241</v>
      </c>
      <c r="V347">
        <v>0</v>
      </c>
      <c r="W347">
        <v>38.446670487000006</v>
      </c>
      <c r="X347">
        <v>0</v>
      </c>
      <c r="Y347">
        <v>201499.00002236702</v>
      </c>
      <c r="Z347">
        <v>1</v>
      </c>
      <c r="AA347">
        <v>0</v>
      </c>
      <c r="AB347">
        <v>0</v>
      </c>
      <c r="AC347">
        <v>0</v>
      </c>
      <c r="AD347">
        <v>0</v>
      </c>
      <c r="AE347">
        <v>0</v>
      </c>
      <c r="AF347">
        <v>0</v>
      </c>
      <c r="AG347">
        <v>0</v>
      </c>
      <c r="AH347">
        <v>0</v>
      </c>
      <c r="AI347">
        <v>0</v>
      </c>
      <c r="AJ347">
        <v>0</v>
      </c>
      <c r="AK347">
        <v>0</v>
      </c>
      <c r="AL347">
        <v>0</v>
      </c>
      <c r="AM347">
        <v>0</v>
      </c>
      <c r="AN347">
        <v>10.014821917808218</v>
      </c>
      <c r="AO347">
        <v>0</v>
      </c>
      <c r="AP347">
        <v>0</v>
      </c>
      <c r="AQ347">
        <v>0</v>
      </c>
      <c r="AR347">
        <v>0</v>
      </c>
      <c r="AS347">
        <v>0</v>
      </c>
      <c r="AT347">
        <v>0</v>
      </c>
      <c r="AU347">
        <v>0</v>
      </c>
      <c r="AV347">
        <v>0</v>
      </c>
      <c r="AW347">
        <v>0</v>
      </c>
      <c r="AX347">
        <v>0</v>
      </c>
      <c r="AY347">
        <v>0</v>
      </c>
      <c r="AZ347">
        <v>0</v>
      </c>
      <c r="BA347">
        <v>0</v>
      </c>
      <c r="BB347">
        <v>0</v>
      </c>
      <c r="BC347">
        <v>0</v>
      </c>
      <c r="BD347">
        <v>0.104</v>
      </c>
      <c r="BE347">
        <v>0</v>
      </c>
      <c r="BF347">
        <v>0</v>
      </c>
      <c r="BG347">
        <v>0</v>
      </c>
      <c r="BH347">
        <v>0</v>
      </c>
      <c r="BI347">
        <v>0</v>
      </c>
      <c r="BJ347">
        <v>0</v>
      </c>
      <c r="BK347">
        <v>0</v>
      </c>
      <c r="BL347">
        <v>0</v>
      </c>
      <c r="BM347">
        <v>0</v>
      </c>
      <c r="BN347">
        <v>0</v>
      </c>
      <c r="BO347">
        <v>0</v>
      </c>
      <c r="BP347">
        <v>0</v>
      </c>
      <c r="BQ347">
        <v>0</v>
      </c>
      <c r="BR347">
        <v>1.5599999999999999E-2</v>
      </c>
      <c r="BS347">
        <v>0</v>
      </c>
      <c r="BT347">
        <v>0</v>
      </c>
      <c r="BU347">
        <v>0</v>
      </c>
      <c r="BV347">
        <v>0</v>
      </c>
      <c r="BW347">
        <v>0</v>
      </c>
      <c r="BX347">
        <v>81.599999999999994</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c r="EZ347">
        <v>0</v>
      </c>
      <c r="FA347">
        <v>0</v>
      </c>
      <c r="FB347">
        <v>0</v>
      </c>
      <c r="FC347">
        <v>0</v>
      </c>
      <c r="FD347">
        <v>0</v>
      </c>
      <c r="FE347">
        <v>0</v>
      </c>
      <c r="FF347">
        <v>0</v>
      </c>
      <c r="FG347">
        <v>0</v>
      </c>
      <c r="FH347">
        <v>0</v>
      </c>
      <c r="FI347">
        <v>0</v>
      </c>
      <c r="FJ347">
        <v>0</v>
      </c>
      <c r="FK347">
        <v>0</v>
      </c>
      <c r="FL347">
        <v>0</v>
      </c>
      <c r="FM347">
        <v>0</v>
      </c>
      <c r="FN347">
        <v>0</v>
      </c>
      <c r="FO347">
        <v>0</v>
      </c>
      <c r="FP347">
        <v>0</v>
      </c>
      <c r="FQ347">
        <v>0</v>
      </c>
      <c r="FR347">
        <v>1</v>
      </c>
      <c r="FS347">
        <v>0</v>
      </c>
      <c r="FT347">
        <v>0</v>
      </c>
      <c r="FU347">
        <v>0</v>
      </c>
      <c r="FV347">
        <v>0</v>
      </c>
      <c r="FW347">
        <v>0</v>
      </c>
      <c r="FX347">
        <v>0</v>
      </c>
      <c r="FY347">
        <v>2.4828163991705718</v>
      </c>
      <c r="FZ347">
        <v>0</v>
      </c>
      <c r="GA347">
        <v>0</v>
      </c>
      <c r="GB347">
        <v>0</v>
      </c>
      <c r="GC347">
        <v>0</v>
      </c>
      <c r="GD347">
        <v>0</v>
      </c>
      <c r="GE347">
        <v>0</v>
      </c>
      <c r="GF347">
        <v>0</v>
      </c>
      <c r="GG347">
        <v>0</v>
      </c>
      <c r="GH347">
        <v>0</v>
      </c>
      <c r="GI347">
        <v>0</v>
      </c>
      <c r="GJ347">
        <v>0</v>
      </c>
      <c r="GK347">
        <v>0</v>
      </c>
      <c r="GL347">
        <v>0</v>
      </c>
      <c r="GM347">
        <v>0</v>
      </c>
      <c r="GN347">
        <v>0</v>
      </c>
      <c r="GO347">
        <v>0</v>
      </c>
      <c r="GP347">
        <v>0</v>
      </c>
      <c r="GQ347">
        <v>0</v>
      </c>
      <c r="GR347">
        <v>0</v>
      </c>
      <c r="GS347">
        <v>0</v>
      </c>
      <c r="GT347">
        <v>0</v>
      </c>
      <c r="GU347">
        <v>0.41949999999999998</v>
      </c>
      <c r="GV347">
        <v>0</v>
      </c>
      <c r="GW347">
        <v>0</v>
      </c>
      <c r="GX347">
        <v>0</v>
      </c>
      <c r="GY347">
        <v>0</v>
      </c>
      <c r="GZ347">
        <v>0</v>
      </c>
      <c r="HA347">
        <v>0</v>
      </c>
      <c r="HB347">
        <v>0</v>
      </c>
      <c r="HC347">
        <v>0</v>
      </c>
      <c r="HD347">
        <v>0</v>
      </c>
      <c r="HE347">
        <v>0</v>
      </c>
      <c r="HF347">
        <v>0</v>
      </c>
      <c r="HG347">
        <v>0</v>
      </c>
      <c r="HH347">
        <v>0</v>
      </c>
      <c r="HI347">
        <v>1.5599999999999999E-2</v>
      </c>
      <c r="HJ347">
        <v>0</v>
      </c>
      <c r="HK347">
        <v>0</v>
      </c>
      <c r="HL347">
        <v>0</v>
      </c>
      <c r="HM347">
        <v>0</v>
      </c>
      <c r="HN347">
        <v>0</v>
      </c>
      <c r="HO347">
        <v>81.599999999999994</v>
      </c>
      <c r="HP347">
        <v>0</v>
      </c>
      <c r="HQ347">
        <v>0</v>
      </c>
      <c r="HR347">
        <v>0</v>
      </c>
      <c r="HS347">
        <v>0</v>
      </c>
      <c r="HT347">
        <v>0</v>
      </c>
      <c r="HU347">
        <v>0</v>
      </c>
      <c r="HV347">
        <v>0</v>
      </c>
      <c r="HW347">
        <v>0</v>
      </c>
      <c r="HX347">
        <v>0</v>
      </c>
      <c r="HY347">
        <v>0</v>
      </c>
      <c r="HZ347">
        <v>0</v>
      </c>
      <c r="IA347">
        <v>0</v>
      </c>
      <c r="IB347">
        <v>0</v>
      </c>
      <c r="IC347">
        <v>0</v>
      </c>
      <c r="ID347">
        <v>0</v>
      </c>
      <c r="IE347">
        <v>0</v>
      </c>
      <c r="IF347">
        <v>0</v>
      </c>
      <c r="IG347">
        <v>0</v>
      </c>
      <c r="IH347">
        <v>0</v>
      </c>
      <c r="II347">
        <v>0</v>
      </c>
      <c r="IJ347">
        <v>0</v>
      </c>
      <c r="IK347">
        <v>0</v>
      </c>
      <c r="IL347">
        <v>0</v>
      </c>
      <c r="IM347">
        <v>0</v>
      </c>
      <c r="IN347">
        <v>0</v>
      </c>
      <c r="IO347">
        <v>0</v>
      </c>
      <c r="IP347">
        <v>0</v>
      </c>
      <c r="IQ347">
        <v>0</v>
      </c>
      <c r="IR347">
        <v>0</v>
      </c>
      <c r="IS347">
        <v>0</v>
      </c>
      <c r="IT347">
        <v>0</v>
      </c>
      <c r="IU347">
        <v>0</v>
      </c>
      <c r="IV347">
        <v>0</v>
      </c>
      <c r="IW347">
        <v>0</v>
      </c>
      <c r="IX347">
        <v>0</v>
      </c>
      <c r="IY347">
        <v>0</v>
      </c>
      <c r="IZ347">
        <v>0</v>
      </c>
      <c r="JA347">
        <v>0</v>
      </c>
      <c r="JB347">
        <v>0</v>
      </c>
      <c r="JC347">
        <v>0</v>
      </c>
      <c r="JD347">
        <v>0</v>
      </c>
      <c r="JE347">
        <v>0</v>
      </c>
      <c r="JF347">
        <v>0</v>
      </c>
      <c r="JG347">
        <v>0</v>
      </c>
      <c r="JH347">
        <v>0</v>
      </c>
      <c r="JI347">
        <v>0</v>
      </c>
      <c r="JJ347">
        <v>0</v>
      </c>
      <c r="JK347">
        <v>0</v>
      </c>
      <c r="JL347">
        <v>0</v>
      </c>
      <c r="JM347">
        <v>0</v>
      </c>
      <c r="JN347">
        <v>0</v>
      </c>
      <c r="JO347">
        <v>0</v>
      </c>
      <c r="JP347">
        <v>0</v>
      </c>
      <c r="JQ347">
        <v>0</v>
      </c>
      <c r="JR347">
        <v>0</v>
      </c>
      <c r="JS347">
        <v>0</v>
      </c>
      <c r="JT347">
        <v>0</v>
      </c>
      <c r="JU347">
        <v>0</v>
      </c>
      <c r="JV347">
        <v>0</v>
      </c>
      <c r="JW347">
        <v>0</v>
      </c>
      <c r="JX347">
        <v>0</v>
      </c>
      <c r="JY347">
        <v>0</v>
      </c>
      <c r="JZ347">
        <v>0</v>
      </c>
      <c r="KA347">
        <v>0</v>
      </c>
      <c r="KB347">
        <v>0</v>
      </c>
      <c r="KC347">
        <v>0</v>
      </c>
      <c r="KD347">
        <v>0</v>
      </c>
      <c r="KE347">
        <v>0</v>
      </c>
      <c r="KF347">
        <v>0</v>
      </c>
      <c r="KG347">
        <v>0</v>
      </c>
      <c r="KH347">
        <v>0</v>
      </c>
      <c r="KI347">
        <v>0</v>
      </c>
      <c r="KJ347">
        <v>0</v>
      </c>
      <c r="KK347">
        <v>0</v>
      </c>
      <c r="KL347">
        <v>0</v>
      </c>
      <c r="KM347">
        <v>0</v>
      </c>
      <c r="KN347">
        <v>0</v>
      </c>
      <c r="KO347">
        <v>0</v>
      </c>
      <c r="KP347">
        <v>0</v>
      </c>
      <c r="KQ347">
        <v>0</v>
      </c>
      <c r="KR347">
        <v>0</v>
      </c>
      <c r="KS347">
        <v>0</v>
      </c>
      <c r="KT347">
        <v>0</v>
      </c>
      <c r="KU347">
        <v>0</v>
      </c>
      <c r="KV347">
        <v>0</v>
      </c>
      <c r="KW347">
        <v>0</v>
      </c>
      <c r="KX347">
        <v>0</v>
      </c>
      <c r="KY347">
        <v>0</v>
      </c>
      <c r="KZ347">
        <v>0</v>
      </c>
      <c r="LA347">
        <v>0</v>
      </c>
      <c r="LB347">
        <v>0</v>
      </c>
      <c r="LC347">
        <v>0</v>
      </c>
      <c r="LD347">
        <v>0</v>
      </c>
      <c r="LE347">
        <v>0</v>
      </c>
      <c r="LF347">
        <v>0</v>
      </c>
      <c r="LG347">
        <v>0</v>
      </c>
      <c r="LH347">
        <v>0</v>
      </c>
      <c r="LI347">
        <v>1</v>
      </c>
      <c r="LJ347">
        <v>0.80469999999999997</v>
      </c>
      <c r="LK347">
        <v>0</v>
      </c>
      <c r="LL347">
        <v>0</v>
      </c>
      <c r="LM347">
        <v>1</v>
      </c>
      <c r="LN347">
        <v>0.95</v>
      </c>
      <c r="LO347">
        <v>0</v>
      </c>
      <c r="LP347">
        <v>1</v>
      </c>
      <c r="LQ347">
        <v>0.78</v>
      </c>
      <c r="LR347">
        <v>0</v>
      </c>
      <c r="LS347">
        <v>0</v>
      </c>
      <c r="LT347">
        <v>0</v>
      </c>
    </row>
    <row r="348" spans="1:332" ht="15" customHeight="1">
      <c r="A348" t="str">
        <v>CDM AMS II G</v>
      </c>
      <c r="B348" t="str">
        <v>AMS-II.G. Version 4</v>
      </c>
      <c r="C348">
        <v>9265</v>
      </c>
      <c r="D348" t="str">
        <v>PoA 9265-CPA4</v>
      </c>
      <c r="E348" t="str">
        <v>MP1</v>
      </c>
      <c r="F348" t="str">
        <v>domestic</v>
      </c>
      <c r="G348">
        <v>1339</v>
      </c>
      <c r="H348" t="str">
        <v>firewood</v>
      </c>
      <c r="I348">
        <v>1339</v>
      </c>
      <c r="J348">
        <v>6.6956026029189458E-3</v>
      </c>
      <c r="K348">
        <v>0</v>
      </c>
      <c r="L348" t="str">
        <v>cdm_imp_firewood</v>
      </c>
      <c r="M348">
        <v>1</v>
      </c>
      <c r="N348" t="str">
        <v>Sub-Saharan Africa</v>
      </c>
      <c r="O348" t="str">
        <v>Kenya</v>
      </c>
      <c r="P348" t="str">
        <v>Kenya tot</v>
      </c>
      <c r="Q348">
        <v>5.83</v>
      </c>
      <c r="R348">
        <v>0.91400000000000003</v>
      </c>
      <c r="S348">
        <v>0</v>
      </c>
      <c r="T348">
        <v>0.3</v>
      </c>
      <c r="U348">
        <v>5122</v>
      </c>
      <c r="V348">
        <v>0</v>
      </c>
      <c r="W348">
        <v>39.043732924499999</v>
      </c>
      <c r="X348">
        <v>0</v>
      </c>
      <c r="Y348">
        <v>199982.00003928901</v>
      </c>
      <c r="Z348">
        <v>1</v>
      </c>
      <c r="AA348">
        <v>0</v>
      </c>
      <c r="AB348">
        <v>0</v>
      </c>
      <c r="AC348">
        <v>0</v>
      </c>
      <c r="AD348">
        <v>0</v>
      </c>
      <c r="AE348">
        <v>0</v>
      </c>
      <c r="AF348">
        <v>0</v>
      </c>
      <c r="AG348">
        <v>0</v>
      </c>
      <c r="AH348">
        <v>0</v>
      </c>
      <c r="AI348">
        <v>0</v>
      </c>
      <c r="AJ348">
        <v>0</v>
      </c>
      <c r="AK348">
        <v>0</v>
      </c>
      <c r="AL348">
        <v>0</v>
      </c>
      <c r="AM348">
        <v>0</v>
      </c>
      <c r="AN348">
        <v>10.014821917808218</v>
      </c>
      <c r="AO348">
        <v>0</v>
      </c>
      <c r="AP348">
        <v>0</v>
      </c>
      <c r="AQ348">
        <v>0</v>
      </c>
      <c r="AR348">
        <v>0</v>
      </c>
      <c r="AS348">
        <v>0</v>
      </c>
      <c r="AT348">
        <v>0</v>
      </c>
      <c r="AU348">
        <v>0</v>
      </c>
      <c r="AV348">
        <v>0</v>
      </c>
      <c r="AW348">
        <v>0</v>
      </c>
      <c r="AX348">
        <v>0</v>
      </c>
      <c r="AY348">
        <v>0</v>
      </c>
      <c r="AZ348">
        <v>0</v>
      </c>
      <c r="BA348">
        <v>0</v>
      </c>
      <c r="BB348">
        <v>0</v>
      </c>
      <c r="BC348">
        <v>0</v>
      </c>
      <c r="BD348">
        <v>0.104</v>
      </c>
      <c r="BE348">
        <v>0</v>
      </c>
      <c r="BF348">
        <v>0</v>
      </c>
      <c r="BG348">
        <v>0</v>
      </c>
      <c r="BH348">
        <v>0</v>
      </c>
      <c r="BI348">
        <v>0</v>
      </c>
      <c r="BJ348">
        <v>0</v>
      </c>
      <c r="BK348">
        <v>0</v>
      </c>
      <c r="BL348">
        <v>0</v>
      </c>
      <c r="BM348">
        <v>0</v>
      </c>
      <c r="BN348">
        <v>0</v>
      </c>
      <c r="BO348">
        <v>0</v>
      </c>
      <c r="BP348">
        <v>0</v>
      </c>
      <c r="BQ348">
        <v>0</v>
      </c>
      <c r="BR348">
        <v>1.5599999999999999E-2</v>
      </c>
      <c r="BS348">
        <v>0</v>
      </c>
      <c r="BT348">
        <v>0</v>
      </c>
      <c r="BU348">
        <v>0</v>
      </c>
      <c r="BV348">
        <v>0</v>
      </c>
      <c r="BW348">
        <v>0</v>
      </c>
      <c r="BX348">
        <v>81.599999999999994</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0</v>
      </c>
      <c r="EX348">
        <v>0</v>
      </c>
      <c r="EY348">
        <v>0</v>
      </c>
      <c r="EZ348">
        <v>0</v>
      </c>
      <c r="FA348">
        <v>0</v>
      </c>
      <c r="FB348">
        <v>0</v>
      </c>
      <c r="FC348">
        <v>0</v>
      </c>
      <c r="FD348">
        <v>0</v>
      </c>
      <c r="FE348">
        <v>0</v>
      </c>
      <c r="FF348">
        <v>0</v>
      </c>
      <c r="FG348">
        <v>0</v>
      </c>
      <c r="FH348">
        <v>0</v>
      </c>
      <c r="FI348">
        <v>0</v>
      </c>
      <c r="FJ348">
        <v>0</v>
      </c>
      <c r="FK348">
        <v>0</v>
      </c>
      <c r="FL348">
        <v>0</v>
      </c>
      <c r="FM348">
        <v>0</v>
      </c>
      <c r="FN348">
        <v>0</v>
      </c>
      <c r="FO348">
        <v>0</v>
      </c>
      <c r="FP348">
        <v>0</v>
      </c>
      <c r="FQ348">
        <v>0</v>
      </c>
      <c r="FR348">
        <v>1</v>
      </c>
      <c r="FS348">
        <v>0</v>
      </c>
      <c r="FT348">
        <v>0</v>
      </c>
      <c r="FU348">
        <v>0</v>
      </c>
      <c r="FV348">
        <v>0</v>
      </c>
      <c r="FW348">
        <v>0</v>
      </c>
      <c r="FX348">
        <v>0</v>
      </c>
      <c r="FY348">
        <v>2.4828163991705718</v>
      </c>
      <c r="FZ348">
        <v>0</v>
      </c>
      <c r="GA348">
        <v>0</v>
      </c>
      <c r="GB348">
        <v>0</v>
      </c>
      <c r="GC348">
        <v>0</v>
      </c>
      <c r="GD348">
        <v>0</v>
      </c>
      <c r="GE348">
        <v>0</v>
      </c>
      <c r="GF348">
        <v>0</v>
      </c>
      <c r="GG348">
        <v>0</v>
      </c>
      <c r="GH348">
        <v>0</v>
      </c>
      <c r="GI348">
        <v>0</v>
      </c>
      <c r="GJ348">
        <v>0</v>
      </c>
      <c r="GK348">
        <v>0</v>
      </c>
      <c r="GL348">
        <v>0</v>
      </c>
      <c r="GM348">
        <v>0</v>
      </c>
      <c r="GN348">
        <v>0</v>
      </c>
      <c r="GO348">
        <v>0</v>
      </c>
      <c r="GP348">
        <v>0</v>
      </c>
      <c r="GQ348">
        <v>0</v>
      </c>
      <c r="GR348">
        <v>0</v>
      </c>
      <c r="GS348">
        <v>0</v>
      </c>
      <c r="GT348">
        <v>0</v>
      </c>
      <c r="GU348">
        <v>0.41949999999999998</v>
      </c>
      <c r="GV348">
        <v>0</v>
      </c>
      <c r="GW348">
        <v>0</v>
      </c>
      <c r="GX348">
        <v>0</v>
      </c>
      <c r="GY348">
        <v>0</v>
      </c>
      <c r="GZ348">
        <v>0</v>
      </c>
      <c r="HA348">
        <v>0</v>
      </c>
      <c r="HB348">
        <v>0</v>
      </c>
      <c r="HC348">
        <v>0</v>
      </c>
      <c r="HD348">
        <v>0</v>
      </c>
      <c r="HE348">
        <v>0</v>
      </c>
      <c r="HF348">
        <v>0</v>
      </c>
      <c r="HG348">
        <v>0</v>
      </c>
      <c r="HH348">
        <v>0</v>
      </c>
      <c r="HI348">
        <v>1.5599999999999999E-2</v>
      </c>
      <c r="HJ348">
        <v>0</v>
      </c>
      <c r="HK348">
        <v>0</v>
      </c>
      <c r="HL348">
        <v>0</v>
      </c>
      <c r="HM348">
        <v>0</v>
      </c>
      <c r="HN348">
        <v>0</v>
      </c>
      <c r="HO348">
        <v>81.599999999999994</v>
      </c>
      <c r="HP348">
        <v>0</v>
      </c>
      <c r="HQ348">
        <v>0</v>
      </c>
      <c r="HR348">
        <v>0</v>
      </c>
      <c r="HS348">
        <v>0</v>
      </c>
      <c r="HT348">
        <v>0</v>
      </c>
      <c r="HU348">
        <v>0</v>
      </c>
      <c r="HV348">
        <v>0</v>
      </c>
      <c r="HW348">
        <v>0</v>
      </c>
      <c r="HX348">
        <v>0</v>
      </c>
      <c r="HY348">
        <v>0</v>
      </c>
      <c r="HZ348">
        <v>0</v>
      </c>
      <c r="IA348">
        <v>0</v>
      </c>
      <c r="IB348">
        <v>0</v>
      </c>
      <c r="IC348">
        <v>0</v>
      </c>
      <c r="ID348">
        <v>0</v>
      </c>
      <c r="IE348">
        <v>0</v>
      </c>
      <c r="IF348">
        <v>0</v>
      </c>
      <c r="IG348">
        <v>0</v>
      </c>
      <c r="IH348">
        <v>0</v>
      </c>
      <c r="II348">
        <v>0</v>
      </c>
      <c r="IJ348">
        <v>0</v>
      </c>
      <c r="IK348">
        <v>0</v>
      </c>
      <c r="IL348">
        <v>0</v>
      </c>
      <c r="IM348">
        <v>0</v>
      </c>
      <c r="IN348">
        <v>0</v>
      </c>
      <c r="IO348">
        <v>0</v>
      </c>
      <c r="IP348">
        <v>0</v>
      </c>
      <c r="IQ348">
        <v>0</v>
      </c>
      <c r="IR348">
        <v>0</v>
      </c>
      <c r="IS348">
        <v>0</v>
      </c>
      <c r="IT348">
        <v>0</v>
      </c>
      <c r="IU348">
        <v>0</v>
      </c>
      <c r="IV348">
        <v>0</v>
      </c>
      <c r="IW348">
        <v>0</v>
      </c>
      <c r="IX348">
        <v>0</v>
      </c>
      <c r="IY348">
        <v>0</v>
      </c>
      <c r="IZ348">
        <v>0</v>
      </c>
      <c r="JA348">
        <v>0</v>
      </c>
      <c r="JB348">
        <v>0</v>
      </c>
      <c r="JC348">
        <v>0</v>
      </c>
      <c r="JD348">
        <v>0</v>
      </c>
      <c r="JE348">
        <v>0</v>
      </c>
      <c r="JF348">
        <v>0</v>
      </c>
      <c r="JG348">
        <v>0</v>
      </c>
      <c r="JH348">
        <v>0</v>
      </c>
      <c r="JI348">
        <v>0</v>
      </c>
      <c r="JJ348">
        <v>0</v>
      </c>
      <c r="JK348">
        <v>0</v>
      </c>
      <c r="JL348">
        <v>0</v>
      </c>
      <c r="JM348">
        <v>0</v>
      </c>
      <c r="JN348">
        <v>0</v>
      </c>
      <c r="JO348">
        <v>0</v>
      </c>
      <c r="JP348">
        <v>0</v>
      </c>
      <c r="JQ348">
        <v>0</v>
      </c>
      <c r="JR348">
        <v>0</v>
      </c>
      <c r="JS348">
        <v>0</v>
      </c>
      <c r="JT348">
        <v>0</v>
      </c>
      <c r="JU348">
        <v>0</v>
      </c>
      <c r="JV348">
        <v>0</v>
      </c>
      <c r="JW348">
        <v>0</v>
      </c>
      <c r="JX348">
        <v>0</v>
      </c>
      <c r="JY348">
        <v>0</v>
      </c>
      <c r="JZ348">
        <v>0</v>
      </c>
      <c r="KA348">
        <v>0</v>
      </c>
      <c r="KB348">
        <v>0</v>
      </c>
      <c r="KC348">
        <v>0</v>
      </c>
      <c r="KD348">
        <v>0</v>
      </c>
      <c r="KE348">
        <v>0</v>
      </c>
      <c r="KF348">
        <v>0</v>
      </c>
      <c r="KG348">
        <v>0</v>
      </c>
      <c r="KH348">
        <v>0</v>
      </c>
      <c r="KI348">
        <v>0</v>
      </c>
      <c r="KJ348">
        <v>0</v>
      </c>
      <c r="KK348">
        <v>0</v>
      </c>
      <c r="KL348">
        <v>0</v>
      </c>
      <c r="KM348">
        <v>0</v>
      </c>
      <c r="KN348">
        <v>0</v>
      </c>
      <c r="KO348">
        <v>0</v>
      </c>
      <c r="KP348">
        <v>0</v>
      </c>
      <c r="KQ348">
        <v>0</v>
      </c>
      <c r="KR348">
        <v>0</v>
      </c>
      <c r="KS348">
        <v>0</v>
      </c>
      <c r="KT348">
        <v>0</v>
      </c>
      <c r="KU348">
        <v>0</v>
      </c>
      <c r="KV348">
        <v>0</v>
      </c>
      <c r="KW348">
        <v>0</v>
      </c>
      <c r="KX348">
        <v>0</v>
      </c>
      <c r="KY348">
        <v>0</v>
      </c>
      <c r="KZ348">
        <v>0</v>
      </c>
      <c r="LA348">
        <v>0</v>
      </c>
      <c r="LB348">
        <v>0</v>
      </c>
      <c r="LC348">
        <v>0</v>
      </c>
      <c r="LD348">
        <v>0</v>
      </c>
      <c r="LE348">
        <v>0</v>
      </c>
      <c r="LF348">
        <v>0</v>
      </c>
      <c r="LG348">
        <v>0</v>
      </c>
      <c r="LH348">
        <v>0</v>
      </c>
      <c r="LI348">
        <v>1</v>
      </c>
      <c r="LJ348">
        <v>0.80469999999999997</v>
      </c>
      <c r="LK348">
        <v>0</v>
      </c>
      <c r="LL348">
        <v>0</v>
      </c>
      <c r="LM348">
        <v>1</v>
      </c>
      <c r="LN348">
        <v>0.95</v>
      </c>
      <c r="LO348">
        <v>0</v>
      </c>
      <c r="LP348">
        <v>1</v>
      </c>
      <c r="LQ348">
        <v>0.78</v>
      </c>
      <c r="LR348">
        <v>0</v>
      </c>
      <c r="LS348">
        <v>0</v>
      </c>
      <c r="LT348">
        <v>0</v>
      </c>
    </row>
    <row r="349" spans="1:332" ht="15" customHeight="1">
      <c r="A349" t="str">
        <v>CDM AMS II G</v>
      </c>
      <c r="B349" t="str">
        <v>AMS-II.G. Version 4</v>
      </c>
      <c r="C349">
        <v>9265</v>
      </c>
      <c r="D349" t="str">
        <v>PoA 9265-CPA5</v>
      </c>
      <c r="E349" t="str">
        <v>MP1</v>
      </c>
      <c r="F349" t="str">
        <v>domestic</v>
      </c>
      <c r="G349">
        <v>1322</v>
      </c>
      <c r="H349" t="str">
        <v>firewood</v>
      </c>
      <c r="I349">
        <v>1322</v>
      </c>
      <c r="J349">
        <v>6.6967225570674976E-3</v>
      </c>
      <c r="K349">
        <v>0</v>
      </c>
      <c r="L349" t="str">
        <v>cdm_imp_firewood</v>
      </c>
      <c r="M349">
        <v>1</v>
      </c>
      <c r="N349" t="str">
        <v>Sub-Saharan Africa</v>
      </c>
      <c r="O349" t="str">
        <v>Kenya</v>
      </c>
      <c r="P349" t="str">
        <v>Kenya tot</v>
      </c>
      <c r="Q349">
        <v>5.83</v>
      </c>
      <c r="R349">
        <v>0.91400000000000003</v>
      </c>
      <c r="S349">
        <v>0</v>
      </c>
      <c r="T349">
        <v>0.3</v>
      </c>
      <c r="U349">
        <v>5063</v>
      </c>
      <c r="V349">
        <v>0</v>
      </c>
      <c r="W349">
        <v>38.990716966500003</v>
      </c>
      <c r="X349">
        <v>0</v>
      </c>
      <c r="Y349">
        <v>197410.0000013895</v>
      </c>
      <c r="Z349">
        <v>1</v>
      </c>
      <c r="AA349">
        <v>0</v>
      </c>
      <c r="AB349">
        <v>0</v>
      </c>
      <c r="AC349">
        <v>0</v>
      </c>
      <c r="AD349">
        <v>0</v>
      </c>
      <c r="AE349">
        <v>0</v>
      </c>
      <c r="AF349">
        <v>0</v>
      </c>
      <c r="AG349">
        <v>0</v>
      </c>
      <c r="AH349">
        <v>0</v>
      </c>
      <c r="AI349">
        <v>0</v>
      </c>
      <c r="AJ349">
        <v>0</v>
      </c>
      <c r="AK349">
        <v>0</v>
      </c>
      <c r="AL349">
        <v>0</v>
      </c>
      <c r="AM349">
        <v>0</v>
      </c>
      <c r="AN349">
        <v>10.014821917808218</v>
      </c>
      <c r="AO349">
        <v>0</v>
      </c>
      <c r="AP349">
        <v>0</v>
      </c>
      <c r="AQ349">
        <v>0</v>
      </c>
      <c r="AR349">
        <v>0</v>
      </c>
      <c r="AS349">
        <v>0</v>
      </c>
      <c r="AT349">
        <v>0</v>
      </c>
      <c r="AU349">
        <v>0</v>
      </c>
      <c r="AV349">
        <v>0</v>
      </c>
      <c r="AW349">
        <v>0</v>
      </c>
      <c r="AX349">
        <v>0</v>
      </c>
      <c r="AY349">
        <v>0</v>
      </c>
      <c r="AZ349">
        <v>0</v>
      </c>
      <c r="BA349">
        <v>0</v>
      </c>
      <c r="BB349">
        <v>0</v>
      </c>
      <c r="BC349">
        <v>0</v>
      </c>
      <c r="BD349">
        <v>0.104</v>
      </c>
      <c r="BE349">
        <v>0</v>
      </c>
      <c r="BF349">
        <v>0</v>
      </c>
      <c r="BG349">
        <v>0</v>
      </c>
      <c r="BH349">
        <v>0</v>
      </c>
      <c r="BI349">
        <v>0</v>
      </c>
      <c r="BJ349">
        <v>0</v>
      </c>
      <c r="BK349">
        <v>0</v>
      </c>
      <c r="BL349">
        <v>0</v>
      </c>
      <c r="BM349">
        <v>0</v>
      </c>
      <c r="BN349">
        <v>0</v>
      </c>
      <c r="BO349">
        <v>0</v>
      </c>
      <c r="BP349">
        <v>0</v>
      </c>
      <c r="BQ349">
        <v>0</v>
      </c>
      <c r="BR349">
        <v>1.5599999999999999E-2</v>
      </c>
      <c r="BS349">
        <v>0</v>
      </c>
      <c r="BT349">
        <v>0</v>
      </c>
      <c r="BU349">
        <v>0</v>
      </c>
      <c r="BV349">
        <v>0</v>
      </c>
      <c r="BW349">
        <v>0</v>
      </c>
      <c r="BX349">
        <v>81.599999999999994</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0</v>
      </c>
      <c r="EP349">
        <v>0</v>
      </c>
      <c r="EQ349">
        <v>0</v>
      </c>
      <c r="ER349">
        <v>0</v>
      </c>
      <c r="ES349">
        <v>0</v>
      </c>
      <c r="ET349">
        <v>0</v>
      </c>
      <c r="EU349">
        <v>0</v>
      </c>
      <c r="EV349">
        <v>0</v>
      </c>
      <c r="EW349">
        <v>0</v>
      </c>
      <c r="EX349">
        <v>0</v>
      </c>
      <c r="EY349">
        <v>0</v>
      </c>
      <c r="EZ349">
        <v>0</v>
      </c>
      <c r="FA349">
        <v>0</v>
      </c>
      <c r="FB349">
        <v>0</v>
      </c>
      <c r="FC349">
        <v>0</v>
      </c>
      <c r="FD349">
        <v>0</v>
      </c>
      <c r="FE349">
        <v>0</v>
      </c>
      <c r="FF349">
        <v>0</v>
      </c>
      <c r="FG349">
        <v>0</v>
      </c>
      <c r="FH349">
        <v>0</v>
      </c>
      <c r="FI349">
        <v>0</v>
      </c>
      <c r="FJ349">
        <v>0</v>
      </c>
      <c r="FK349">
        <v>0</v>
      </c>
      <c r="FL349">
        <v>0</v>
      </c>
      <c r="FM349">
        <v>0</v>
      </c>
      <c r="FN349">
        <v>0</v>
      </c>
      <c r="FO349">
        <v>0</v>
      </c>
      <c r="FP349">
        <v>0</v>
      </c>
      <c r="FQ349">
        <v>0</v>
      </c>
      <c r="FR349">
        <v>1</v>
      </c>
      <c r="FS349">
        <v>0</v>
      </c>
      <c r="FT349">
        <v>0</v>
      </c>
      <c r="FU349">
        <v>0</v>
      </c>
      <c r="FV349">
        <v>0</v>
      </c>
      <c r="FW349">
        <v>0</v>
      </c>
      <c r="FX349">
        <v>0</v>
      </c>
      <c r="FY349">
        <v>2.4828163991705718</v>
      </c>
      <c r="FZ349">
        <v>0</v>
      </c>
      <c r="GA349">
        <v>0</v>
      </c>
      <c r="GB349">
        <v>0</v>
      </c>
      <c r="GC349">
        <v>0</v>
      </c>
      <c r="GD349">
        <v>0</v>
      </c>
      <c r="GE349">
        <v>0</v>
      </c>
      <c r="GF349">
        <v>0</v>
      </c>
      <c r="GG349">
        <v>0</v>
      </c>
      <c r="GH349">
        <v>0</v>
      </c>
      <c r="GI349">
        <v>0</v>
      </c>
      <c r="GJ349">
        <v>0</v>
      </c>
      <c r="GK349">
        <v>0</v>
      </c>
      <c r="GL349">
        <v>0</v>
      </c>
      <c r="GM349">
        <v>0</v>
      </c>
      <c r="GN349">
        <v>0</v>
      </c>
      <c r="GO349">
        <v>0</v>
      </c>
      <c r="GP349">
        <v>0</v>
      </c>
      <c r="GQ349">
        <v>0</v>
      </c>
      <c r="GR349">
        <v>0</v>
      </c>
      <c r="GS349">
        <v>0</v>
      </c>
      <c r="GT349">
        <v>0</v>
      </c>
      <c r="GU349">
        <v>0.41949999999999998</v>
      </c>
      <c r="GV349">
        <v>0</v>
      </c>
      <c r="GW349">
        <v>0</v>
      </c>
      <c r="GX349">
        <v>0</v>
      </c>
      <c r="GY349">
        <v>0</v>
      </c>
      <c r="GZ349">
        <v>0</v>
      </c>
      <c r="HA349">
        <v>0</v>
      </c>
      <c r="HB349">
        <v>0</v>
      </c>
      <c r="HC349">
        <v>0</v>
      </c>
      <c r="HD349">
        <v>0</v>
      </c>
      <c r="HE349">
        <v>0</v>
      </c>
      <c r="HF349">
        <v>0</v>
      </c>
      <c r="HG349">
        <v>0</v>
      </c>
      <c r="HH349">
        <v>0</v>
      </c>
      <c r="HI349">
        <v>1.5599999999999999E-2</v>
      </c>
      <c r="HJ349">
        <v>0</v>
      </c>
      <c r="HK349">
        <v>0</v>
      </c>
      <c r="HL349">
        <v>0</v>
      </c>
      <c r="HM349">
        <v>0</v>
      </c>
      <c r="HN349">
        <v>0</v>
      </c>
      <c r="HO349">
        <v>81.599999999999994</v>
      </c>
      <c r="HP349">
        <v>0</v>
      </c>
      <c r="HQ349">
        <v>0</v>
      </c>
      <c r="HR349">
        <v>0</v>
      </c>
      <c r="HS349">
        <v>0</v>
      </c>
      <c r="HT349">
        <v>0</v>
      </c>
      <c r="HU349">
        <v>0</v>
      </c>
      <c r="HV349">
        <v>0</v>
      </c>
      <c r="HW349">
        <v>0</v>
      </c>
      <c r="HX349">
        <v>0</v>
      </c>
      <c r="HY349">
        <v>0</v>
      </c>
      <c r="HZ349">
        <v>0</v>
      </c>
      <c r="IA349">
        <v>0</v>
      </c>
      <c r="IB349">
        <v>0</v>
      </c>
      <c r="IC349">
        <v>0</v>
      </c>
      <c r="ID349">
        <v>0</v>
      </c>
      <c r="IE349">
        <v>0</v>
      </c>
      <c r="IF349">
        <v>0</v>
      </c>
      <c r="IG349">
        <v>0</v>
      </c>
      <c r="IH349">
        <v>0</v>
      </c>
      <c r="II349">
        <v>0</v>
      </c>
      <c r="IJ349">
        <v>0</v>
      </c>
      <c r="IK349">
        <v>0</v>
      </c>
      <c r="IL349">
        <v>0</v>
      </c>
      <c r="IM349">
        <v>0</v>
      </c>
      <c r="IN349">
        <v>0</v>
      </c>
      <c r="IO349">
        <v>0</v>
      </c>
      <c r="IP349">
        <v>0</v>
      </c>
      <c r="IQ349">
        <v>0</v>
      </c>
      <c r="IR349">
        <v>0</v>
      </c>
      <c r="IS349">
        <v>0</v>
      </c>
      <c r="IT349">
        <v>0</v>
      </c>
      <c r="IU349">
        <v>0</v>
      </c>
      <c r="IV349">
        <v>0</v>
      </c>
      <c r="IW349">
        <v>0</v>
      </c>
      <c r="IX349">
        <v>0</v>
      </c>
      <c r="IY349">
        <v>0</v>
      </c>
      <c r="IZ349">
        <v>0</v>
      </c>
      <c r="JA349">
        <v>0</v>
      </c>
      <c r="JB349">
        <v>0</v>
      </c>
      <c r="JC349">
        <v>0</v>
      </c>
      <c r="JD349">
        <v>0</v>
      </c>
      <c r="JE349">
        <v>0</v>
      </c>
      <c r="JF349">
        <v>0</v>
      </c>
      <c r="JG349">
        <v>0</v>
      </c>
      <c r="JH349">
        <v>0</v>
      </c>
      <c r="JI349">
        <v>0</v>
      </c>
      <c r="JJ349">
        <v>0</v>
      </c>
      <c r="JK349">
        <v>0</v>
      </c>
      <c r="JL349">
        <v>0</v>
      </c>
      <c r="JM349">
        <v>0</v>
      </c>
      <c r="JN349">
        <v>0</v>
      </c>
      <c r="JO349">
        <v>0</v>
      </c>
      <c r="JP349">
        <v>0</v>
      </c>
      <c r="JQ349">
        <v>0</v>
      </c>
      <c r="JR349">
        <v>0</v>
      </c>
      <c r="JS349">
        <v>0</v>
      </c>
      <c r="JT349">
        <v>0</v>
      </c>
      <c r="JU349">
        <v>0</v>
      </c>
      <c r="JV349">
        <v>0</v>
      </c>
      <c r="JW349">
        <v>0</v>
      </c>
      <c r="JX349">
        <v>0</v>
      </c>
      <c r="JY349">
        <v>0</v>
      </c>
      <c r="JZ349">
        <v>0</v>
      </c>
      <c r="KA349">
        <v>0</v>
      </c>
      <c r="KB349">
        <v>0</v>
      </c>
      <c r="KC349">
        <v>0</v>
      </c>
      <c r="KD349">
        <v>0</v>
      </c>
      <c r="KE349">
        <v>0</v>
      </c>
      <c r="KF349">
        <v>0</v>
      </c>
      <c r="KG349">
        <v>0</v>
      </c>
      <c r="KH349">
        <v>0</v>
      </c>
      <c r="KI349">
        <v>0</v>
      </c>
      <c r="KJ349">
        <v>0</v>
      </c>
      <c r="KK349">
        <v>0</v>
      </c>
      <c r="KL349">
        <v>0</v>
      </c>
      <c r="KM349">
        <v>0</v>
      </c>
      <c r="KN349">
        <v>0</v>
      </c>
      <c r="KO349">
        <v>0</v>
      </c>
      <c r="KP349">
        <v>0</v>
      </c>
      <c r="KQ349">
        <v>0</v>
      </c>
      <c r="KR349">
        <v>0</v>
      </c>
      <c r="KS349">
        <v>0</v>
      </c>
      <c r="KT349">
        <v>0</v>
      </c>
      <c r="KU349">
        <v>0</v>
      </c>
      <c r="KV349">
        <v>0</v>
      </c>
      <c r="KW349">
        <v>0</v>
      </c>
      <c r="KX349">
        <v>0</v>
      </c>
      <c r="KY349">
        <v>0</v>
      </c>
      <c r="KZ349">
        <v>0</v>
      </c>
      <c r="LA349">
        <v>0</v>
      </c>
      <c r="LB349">
        <v>0</v>
      </c>
      <c r="LC349">
        <v>0</v>
      </c>
      <c r="LD349">
        <v>0</v>
      </c>
      <c r="LE349">
        <v>0</v>
      </c>
      <c r="LF349">
        <v>0</v>
      </c>
      <c r="LG349">
        <v>0</v>
      </c>
      <c r="LH349">
        <v>0</v>
      </c>
      <c r="LI349">
        <v>1</v>
      </c>
      <c r="LJ349">
        <v>0.80469999999999997</v>
      </c>
      <c r="LK349">
        <v>0</v>
      </c>
      <c r="LL349">
        <v>0</v>
      </c>
      <c r="LM349">
        <v>1</v>
      </c>
      <c r="LN349">
        <v>0.95</v>
      </c>
      <c r="LO349">
        <v>0</v>
      </c>
      <c r="LP349">
        <v>1</v>
      </c>
      <c r="LQ349">
        <v>0.78</v>
      </c>
      <c r="LR349">
        <v>0</v>
      </c>
      <c r="LS349">
        <v>0</v>
      </c>
      <c r="LT349">
        <v>0</v>
      </c>
    </row>
    <row r="350" spans="1:332" ht="15" customHeight="1">
      <c r="A350" t="str">
        <v>CDM AMS II G</v>
      </c>
      <c r="B350" t="str">
        <v>AMS-II.G. Version 4</v>
      </c>
      <c r="C350">
        <v>9265</v>
      </c>
      <c r="D350" t="str">
        <v>PoA 9265-CPA6</v>
      </c>
      <c r="E350" t="str">
        <v>MP1</v>
      </c>
      <c r="F350" t="str">
        <v>domestic</v>
      </c>
      <c r="G350">
        <v>1344</v>
      </c>
      <c r="H350" t="str">
        <v>firewood</v>
      </c>
      <c r="I350">
        <v>1344</v>
      </c>
      <c r="J350">
        <v>6.6990988140785907E-3</v>
      </c>
      <c r="K350">
        <v>0</v>
      </c>
      <c r="L350" t="str">
        <v>cdm_imp_firewood</v>
      </c>
      <c r="M350">
        <v>1</v>
      </c>
      <c r="N350" t="str">
        <v>Sub-Saharan Africa</v>
      </c>
      <c r="O350" t="str">
        <v>Kenya</v>
      </c>
      <c r="P350" t="str">
        <v>Kenya tot</v>
      </c>
      <c r="Q350">
        <v>5.83</v>
      </c>
      <c r="R350">
        <v>0.91400000000000003</v>
      </c>
      <c r="S350">
        <v>0</v>
      </c>
      <c r="T350">
        <v>0.3</v>
      </c>
      <c r="U350">
        <v>5170</v>
      </c>
      <c r="V350">
        <v>0</v>
      </c>
      <c r="W350">
        <v>38.805415846999999</v>
      </c>
      <c r="X350">
        <v>0</v>
      </c>
      <c r="Y350">
        <v>200623.99992899</v>
      </c>
      <c r="Z350">
        <v>1</v>
      </c>
      <c r="AA350">
        <v>0</v>
      </c>
      <c r="AB350">
        <v>0</v>
      </c>
      <c r="AC350">
        <v>0</v>
      </c>
      <c r="AD350">
        <v>0</v>
      </c>
      <c r="AE350">
        <v>0</v>
      </c>
      <c r="AF350">
        <v>0</v>
      </c>
      <c r="AG350">
        <v>0</v>
      </c>
      <c r="AH350">
        <v>0</v>
      </c>
      <c r="AI350">
        <v>0</v>
      </c>
      <c r="AJ350">
        <v>0</v>
      </c>
      <c r="AK350">
        <v>0</v>
      </c>
      <c r="AL350">
        <v>0</v>
      </c>
      <c r="AM350">
        <v>0</v>
      </c>
      <c r="AN350">
        <v>10.014821917808218</v>
      </c>
      <c r="AO350">
        <v>0</v>
      </c>
      <c r="AP350">
        <v>0</v>
      </c>
      <c r="AQ350">
        <v>0</v>
      </c>
      <c r="AR350">
        <v>0</v>
      </c>
      <c r="AS350">
        <v>0</v>
      </c>
      <c r="AT350">
        <v>0</v>
      </c>
      <c r="AU350">
        <v>0</v>
      </c>
      <c r="AV350">
        <v>0</v>
      </c>
      <c r="AW350">
        <v>0</v>
      </c>
      <c r="AX350">
        <v>0</v>
      </c>
      <c r="AY350">
        <v>0</v>
      </c>
      <c r="AZ350">
        <v>0</v>
      </c>
      <c r="BA350">
        <v>0</v>
      </c>
      <c r="BB350">
        <v>0</v>
      </c>
      <c r="BC350">
        <v>0</v>
      </c>
      <c r="BD350">
        <v>0.104</v>
      </c>
      <c r="BE350">
        <v>0</v>
      </c>
      <c r="BF350">
        <v>0</v>
      </c>
      <c r="BG350">
        <v>0</v>
      </c>
      <c r="BH350">
        <v>0</v>
      </c>
      <c r="BI350">
        <v>0</v>
      </c>
      <c r="BJ350">
        <v>0</v>
      </c>
      <c r="BK350">
        <v>0</v>
      </c>
      <c r="BL350">
        <v>0</v>
      </c>
      <c r="BM350">
        <v>0</v>
      </c>
      <c r="BN350">
        <v>0</v>
      </c>
      <c r="BO350">
        <v>0</v>
      </c>
      <c r="BP350">
        <v>0</v>
      </c>
      <c r="BQ350">
        <v>0</v>
      </c>
      <c r="BR350">
        <v>1.5599999999999999E-2</v>
      </c>
      <c r="BS350">
        <v>0</v>
      </c>
      <c r="BT350">
        <v>0</v>
      </c>
      <c r="BU350">
        <v>0</v>
      </c>
      <c r="BV350">
        <v>0</v>
      </c>
      <c r="BW350">
        <v>0</v>
      </c>
      <c r="BX350">
        <v>81.599999999999994</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c r="EZ350">
        <v>0</v>
      </c>
      <c r="FA350">
        <v>0</v>
      </c>
      <c r="FB350">
        <v>0</v>
      </c>
      <c r="FC350">
        <v>0</v>
      </c>
      <c r="FD350">
        <v>0</v>
      </c>
      <c r="FE350">
        <v>0</v>
      </c>
      <c r="FF350">
        <v>0</v>
      </c>
      <c r="FG350">
        <v>0</v>
      </c>
      <c r="FH350">
        <v>0</v>
      </c>
      <c r="FI350">
        <v>0</v>
      </c>
      <c r="FJ350">
        <v>0</v>
      </c>
      <c r="FK350">
        <v>0</v>
      </c>
      <c r="FL350">
        <v>0</v>
      </c>
      <c r="FM350">
        <v>0</v>
      </c>
      <c r="FN350">
        <v>0</v>
      </c>
      <c r="FO350">
        <v>0</v>
      </c>
      <c r="FP350">
        <v>0</v>
      </c>
      <c r="FQ350">
        <v>0</v>
      </c>
      <c r="FR350">
        <v>1</v>
      </c>
      <c r="FS350">
        <v>0</v>
      </c>
      <c r="FT350">
        <v>0</v>
      </c>
      <c r="FU350">
        <v>0</v>
      </c>
      <c r="FV350">
        <v>0</v>
      </c>
      <c r="FW350">
        <v>0</v>
      </c>
      <c r="FX350">
        <v>0</v>
      </c>
      <c r="FY350">
        <v>2.4828163991705718</v>
      </c>
      <c r="FZ350">
        <v>0</v>
      </c>
      <c r="GA350">
        <v>0</v>
      </c>
      <c r="GB350">
        <v>0</v>
      </c>
      <c r="GC350">
        <v>0</v>
      </c>
      <c r="GD350">
        <v>0</v>
      </c>
      <c r="GE350">
        <v>0</v>
      </c>
      <c r="GF350">
        <v>0</v>
      </c>
      <c r="GG350">
        <v>0</v>
      </c>
      <c r="GH350">
        <v>0</v>
      </c>
      <c r="GI350">
        <v>0</v>
      </c>
      <c r="GJ350">
        <v>0</v>
      </c>
      <c r="GK350">
        <v>0</v>
      </c>
      <c r="GL350">
        <v>0</v>
      </c>
      <c r="GM350">
        <v>0</v>
      </c>
      <c r="GN350">
        <v>0</v>
      </c>
      <c r="GO350">
        <v>0</v>
      </c>
      <c r="GP350">
        <v>0</v>
      </c>
      <c r="GQ350">
        <v>0</v>
      </c>
      <c r="GR350">
        <v>0</v>
      </c>
      <c r="GS350">
        <v>0</v>
      </c>
      <c r="GT350">
        <v>0</v>
      </c>
      <c r="GU350">
        <v>0.41949999999999998</v>
      </c>
      <c r="GV350">
        <v>0</v>
      </c>
      <c r="GW350">
        <v>0</v>
      </c>
      <c r="GX350">
        <v>0</v>
      </c>
      <c r="GY350">
        <v>0</v>
      </c>
      <c r="GZ350">
        <v>0</v>
      </c>
      <c r="HA350">
        <v>0</v>
      </c>
      <c r="HB350">
        <v>0</v>
      </c>
      <c r="HC350">
        <v>0</v>
      </c>
      <c r="HD350">
        <v>0</v>
      </c>
      <c r="HE350">
        <v>0</v>
      </c>
      <c r="HF350">
        <v>0</v>
      </c>
      <c r="HG350">
        <v>0</v>
      </c>
      <c r="HH350">
        <v>0</v>
      </c>
      <c r="HI350">
        <v>1.5599999999999999E-2</v>
      </c>
      <c r="HJ350">
        <v>0</v>
      </c>
      <c r="HK350">
        <v>0</v>
      </c>
      <c r="HL350">
        <v>0</v>
      </c>
      <c r="HM350">
        <v>0</v>
      </c>
      <c r="HN350">
        <v>0</v>
      </c>
      <c r="HO350">
        <v>81.599999999999994</v>
      </c>
      <c r="HP350">
        <v>0</v>
      </c>
      <c r="HQ350">
        <v>0</v>
      </c>
      <c r="HR350">
        <v>0</v>
      </c>
      <c r="HS350">
        <v>0</v>
      </c>
      <c r="HT350">
        <v>0</v>
      </c>
      <c r="HU350">
        <v>0</v>
      </c>
      <c r="HV350">
        <v>0</v>
      </c>
      <c r="HW350">
        <v>0</v>
      </c>
      <c r="HX350">
        <v>0</v>
      </c>
      <c r="HY350">
        <v>0</v>
      </c>
      <c r="HZ350">
        <v>0</v>
      </c>
      <c r="IA350">
        <v>0</v>
      </c>
      <c r="IB350">
        <v>0</v>
      </c>
      <c r="IC350">
        <v>0</v>
      </c>
      <c r="ID350">
        <v>0</v>
      </c>
      <c r="IE350">
        <v>0</v>
      </c>
      <c r="IF350">
        <v>0</v>
      </c>
      <c r="IG350">
        <v>0</v>
      </c>
      <c r="IH350">
        <v>0</v>
      </c>
      <c r="II350">
        <v>0</v>
      </c>
      <c r="IJ350">
        <v>0</v>
      </c>
      <c r="IK350">
        <v>0</v>
      </c>
      <c r="IL350">
        <v>0</v>
      </c>
      <c r="IM350">
        <v>0</v>
      </c>
      <c r="IN350">
        <v>0</v>
      </c>
      <c r="IO350">
        <v>0</v>
      </c>
      <c r="IP350">
        <v>0</v>
      </c>
      <c r="IQ350">
        <v>0</v>
      </c>
      <c r="IR350">
        <v>0</v>
      </c>
      <c r="IS350">
        <v>0</v>
      </c>
      <c r="IT350">
        <v>0</v>
      </c>
      <c r="IU350">
        <v>0</v>
      </c>
      <c r="IV350">
        <v>0</v>
      </c>
      <c r="IW350">
        <v>0</v>
      </c>
      <c r="IX350">
        <v>0</v>
      </c>
      <c r="IY350">
        <v>0</v>
      </c>
      <c r="IZ350">
        <v>0</v>
      </c>
      <c r="JA350">
        <v>0</v>
      </c>
      <c r="JB350">
        <v>0</v>
      </c>
      <c r="JC350">
        <v>0</v>
      </c>
      <c r="JD350">
        <v>0</v>
      </c>
      <c r="JE350">
        <v>0</v>
      </c>
      <c r="JF350">
        <v>0</v>
      </c>
      <c r="JG350">
        <v>0</v>
      </c>
      <c r="JH350">
        <v>0</v>
      </c>
      <c r="JI350">
        <v>0</v>
      </c>
      <c r="JJ350">
        <v>0</v>
      </c>
      <c r="JK350">
        <v>0</v>
      </c>
      <c r="JL350">
        <v>0</v>
      </c>
      <c r="JM350">
        <v>0</v>
      </c>
      <c r="JN350">
        <v>0</v>
      </c>
      <c r="JO350">
        <v>0</v>
      </c>
      <c r="JP350">
        <v>0</v>
      </c>
      <c r="JQ350">
        <v>0</v>
      </c>
      <c r="JR350">
        <v>0</v>
      </c>
      <c r="JS350">
        <v>0</v>
      </c>
      <c r="JT350">
        <v>0</v>
      </c>
      <c r="JU350">
        <v>0</v>
      </c>
      <c r="JV350">
        <v>0</v>
      </c>
      <c r="JW350">
        <v>0</v>
      </c>
      <c r="JX350">
        <v>0</v>
      </c>
      <c r="JY350">
        <v>0</v>
      </c>
      <c r="JZ350">
        <v>0</v>
      </c>
      <c r="KA350">
        <v>0</v>
      </c>
      <c r="KB350">
        <v>0</v>
      </c>
      <c r="KC350">
        <v>0</v>
      </c>
      <c r="KD350">
        <v>0</v>
      </c>
      <c r="KE350">
        <v>0</v>
      </c>
      <c r="KF350">
        <v>0</v>
      </c>
      <c r="KG350">
        <v>0</v>
      </c>
      <c r="KH350">
        <v>0</v>
      </c>
      <c r="KI350">
        <v>0</v>
      </c>
      <c r="KJ350">
        <v>0</v>
      </c>
      <c r="KK350">
        <v>0</v>
      </c>
      <c r="KL350">
        <v>0</v>
      </c>
      <c r="KM350">
        <v>0</v>
      </c>
      <c r="KN350">
        <v>0</v>
      </c>
      <c r="KO350">
        <v>0</v>
      </c>
      <c r="KP350">
        <v>0</v>
      </c>
      <c r="KQ350">
        <v>0</v>
      </c>
      <c r="KR350">
        <v>0</v>
      </c>
      <c r="KS350">
        <v>0</v>
      </c>
      <c r="KT350">
        <v>0</v>
      </c>
      <c r="KU350">
        <v>0</v>
      </c>
      <c r="KV350">
        <v>0</v>
      </c>
      <c r="KW350">
        <v>0</v>
      </c>
      <c r="KX350">
        <v>0</v>
      </c>
      <c r="KY350">
        <v>0</v>
      </c>
      <c r="KZ350">
        <v>0</v>
      </c>
      <c r="LA350">
        <v>0</v>
      </c>
      <c r="LB350">
        <v>0</v>
      </c>
      <c r="LC350">
        <v>0</v>
      </c>
      <c r="LD350">
        <v>0</v>
      </c>
      <c r="LE350">
        <v>0</v>
      </c>
      <c r="LF350">
        <v>0</v>
      </c>
      <c r="LG350">
        <v>0</v>
      </c>
      <c r="LH350">
        <v>0</v>
      </c>
      <c r="LI350">
        <v>1</v>
      </c>
      <c r="LJ350">
        <v>0.80469999999999997</v>
      </c>
      <c r="LK350">
        <v>0</v>
      </c>
      <c r="LL350">
        <v>0</v>
      </c>
      <c r="LM350">
        <v>1</v>
      </c>
      <c r="LN350">
        <v>0.95</v>
      </c>
      <c r="LO350">
        <v>0</v>
      </c>
      <c r="LP350">
        <v>1</v>
      </c>
      <c r="LQ350">
        <v>0.78</v>
      </c>
      <c r="LR350">
        <v>0</v>
      </c>
      <c r="LS350">
        <v>0</v>
      </c>
      <c r="LT350">
        <v>0</v>
      </c>
    </row>
    <row r="351" spans="1:332" ht="15" customHeight="1">
      <c r="A351" t="str">
        <v>CDM AMS II G</v>
      </c>
      <c r="B351" t="str">
        <v>AMS-II.G. Version 4</v>
      </c>
      <c r="C351">
        <v>9265</v>
      </c>
      <c r="D351" t="str">
        <v>PoA 9265-CPA7</v>
      </c>
      <c r="E351" t="str">
        <v>MP1</v>
      </c>
      <c r="F351" t="str">
        <v>domestic</v>
      </c>
      <c r="G351">
        <v>20</v>
      </c>
      <c r="H351" t="str">
        <v>charcoal</v>
      </c>
      <c r="I351">
        <v>20</v>
      </c>
      <c r="J351">
        <v>1.0356174739736384E-2</v>
      </c>
      <c r="K351">
        <v>0</v>
      </c>
      <c r="L351" t="str">
        <v>cdm_imp_charcoal</v>
      </c>
      <c r="M351">
        <v>1</v>
      </c>
      <c r="N351" t="str">
        <v>Sub-Saharan Africa</v>
      </c>
      <c r="O351" t="str">
        <v>Kenya</v>
      </c>
      <c r="P351" t="str">
        <v>Kenya tot</v>
      </c>
      <c r="Q351">
        <v>4.63</v>
      </c>
      <c r="R351">
        <v>0.91400000000000003</v>
      </c>
      <c r="S351">
        <v>0</v>
      </c>
      <c r="T351">
        <v>0.3</v>
      </c>
      <c r="U351">
        <v>370</v>
      </c>
      <c r="V351">
        <v>0</v>
      </c>
      <c r="W351">
        <v>5.2195</v>
      </c>
      <c r="X351">
        <v>0</v>
      </c>
      <c r="Y351">
        <v>1931.2149999999999</v>
      </c>
      <c r="Z351">
        <v>1</v>
      </c>
      <c r="AA351">
        <v>0</v>
      </c>
      <c r="AB351">
        <v>0</v>
      </c>
      <c r="AC351">
        <v>0</v>
      </c>
      <c r="AD351">
        <v>0</v>
      </c>
      <c r="AE351">
        <v>0</v>
      </c>
      <c r="AF351">
        <v>0</v>
      </c>
      <c r="AG351">
        <v>0</v>
      </c>
      <c r="AH351">
        <v>0</v>
      </c>
      <c r="AI351">
        <v>0</v>
      </c>
      <c r="AJ351">
        <v>0</v>
      </c>
      <c r="AK351">
        <v>0</v>
      </c>
      <c r="AL351">
        <v>0</v>
      </c>
      <c r="AM351">
        <v>0</v>
      </c>
      <c r="AN351">
        <v>14.770247144955727</v>
      </c>
      <c r="AO351">
        <v>0</v>
      </c>
      <c r="AP351">
        <v>0</v>
      </c>
      <c r="AQ351">
        <v>0</v>
      </c>
      <c r="AR351">
        <v>0</v>
      </c>
      <c r="AS351">
        <v>0</v>
      </c>
      <c r="AT351">
        <v>0</v>
      </c>
      <c r="AU351">
        <v>0</v>
      </c>
      <c r="AV351">
        <v>0</v>
      </c>
      <c r="AW351">
        <v>0</v>
      </c>
      <c r="AX351">
        <v>0</v>
      </c>
      <c r="AY351">
        <v>0</v>
      </c>
      <c r="AZ351">
        <v>0</v>
      </c>
      <c r="BA351">
        <v>0</v>
      </c>
      <c r="BB351">
        <v>0</v>
      </c>
      <c r="BC351">
        <v>0</v>
      </c>
      <c r="BD351">
        <v>0.124</v>
      </c>
      <c r="BE351">
        <v>0</v>
      </c>
      <c r="BF351">
        <v>0</v>
      </c>
      <c r="BG351">
        <v>0</v>
      </c>
      <c r="BH351">
        <v>0</v>
      </c>
      <c r="BI351">
        <v>0</v>
      </c>
      <c r="BJ351">
        <v>0</v>
      </c>
      <c r="BK351">
        <v>0</v>
      </c>
      <c r="BL351">
        <v>0</v>
      </c>
      <c r="BM351">
        <v>0</v>
      </c>
      <c r="BN351">
        <v>0</v>
      </c>
      <c r="BO351">
        <v>0</v>
      </c>
      <c r="BP351">
        <v>0</v>
      </c>
      <c r="BQ351">
        <v>0</v>
      </c>
      <c r="BR351">
        <v>1.5599999999999999E-2</v>
      </c>
      <c r="BS351">
        <v>0</v>
      </c>
      <c r="BT351">
        <v>0</v>
      </c>
      <c r="BU351">
        <v>0</v>
      </c>
      <c r="BV351">
        <v>0</v>
      </c>
      <c r="BW351">
        <v>0</v>
      </c>
      <c r="BX351">
        <v>81.599999999999994</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0</v>
      </c>
      <c r="EE351">
        <v>0</v>
      </c>
      <c r="EF351">
        <v>0</v>
      </c>
      <c r="EG351">
        <v>0</v>
      </c>
      <c r="EH351">
        <v>0</v>
      </c>
      <c r="EI351">
        <v>0</v>
      </c>
      <c r="EJ351">
        <v>0</v>
      </c>
      <c r="EK351">
        <v>0</v>
      </c>
      <c r="EL351">
        <v>0</v>
      </c>
      <c r="EM351">
        <v>0</v>
      </c>
      <c r="EN351">
        <v>0</v>
      </c>
      <c r="EO351">
        <v>0</v>
      </c>
      <c r="EP351">
        <v>0</v>
      </c>
      <c r="EQ351">
        <v>0</v>
      </c>
      <c r="ER351">
        <v>0</v>
      </c>
      <c r="ES351">
        <v>0</v>
      </c>
      <c r="ET351">
        <v>0</v>
      </c>
      <c r="EU351">
        <v>0</v>
      </c>
      <c r="EV351">
        <v>0</v>
      </c>
      <c r="EW351">
        <v>0</v>
      </c>
      <c r="EX351">
        <v>0</v>
      </c>
      <c r="EY351">
        <v>0</v>
      </c>
      <c r="EZ351">
        <v>0</v>
      </c>
      <c r="FA351">
        <v>0</v>
      </c>
      <c r="FB351">
        <v>0</v>
      </c>
      <c r="FC351">
        <v>0</v>
      </c>
      <c r="FD351">
        <v>0</v>
      </c>
      <c r="FE351">
        <v>0</v>
      </c>
      <c r="FF351">
        <v>0</v>
      </c>
      <c r="FG351">
        <v>0</v>
      </c>
      <c r="FH351">
        <v>0</v>
      </c>
      <c r="FI351">
        <v>0</v>
      </c>
      <c r="FJ351">
        <v>0</v>
      </c>
      <c r="FK351">
        <v>0</v>
      </c>
      <c r="FL351">
        <v>0</v>
      </c>
      <c r="FM351">
        <v>0</v>
      </c>
      <c r="FN351">
        <v>0</v>
      </c>
      <c r="FO351">
        <v>0</v>
      </c>
      <c r="FP351">
        <v>0</v>
      </c>
      <c r="FQ351">
        <v>0</v>
      </c>
      <c r="FR351">
        <v>1</v>
      </c>
      <c r="FS351">
        <v>0</v>
      </c>
      <c r="FT351">
        <v>0</v>
      </c>
      <c r="FU351">
        <v>0</v>
      </c>
      <c r="FV351">
        <v>0</v>
      </c>
      <c r="FW351">
        <v>0</v>
      </c>
      <c r="FX351">
        <v>0</v>
      </c>
      <c r="FY351">
        <v>3.9134842862703199</v>
      </c>
      <c r="FZ351">
        <v>0</v>
      </c>
      <c r="GA351">
        <v>0</v>
      </c>
      <c r="GB351">
        <v>0</v>
      </c>
      <c r="GC351">
        <v>0</v>
      </c>
      <c r="GD351">
        <v>0</v>
      </c>
      <c r="GE351">
        <v>0</v>
      </c>
      <c r="GF351">
        <v>0</v>
      </c>
      <c r="GG351">
        <v>0</v>
      </c>
      <c r="GH351">
        <v>0</v>
      </c>
      <c r="GI351">
        <v>0</v>
      </c>
      <c r="GJ351">
        <v>0</v>
      </c>
      <c r="GK351">
        <v>0</v>
      </c>
      <c r="GL351">
        <v>0</v>
      </c>
      <c r="GM351">
        <v>0</v>
      </c>
      <c r="GN351">
        <v>0</v>
      </c>
      <c r="GO351">
        <v>0</v>
      </c>
      <c r="GP351">
        <v>0</v>
      </c>
      <c r="GQ351">
        <v>0</v>
      </c>
      <c r="GR351">
        <v>0</v>
      </c>
      <c r="GS351">
        <v>0</v>
      </c>
      <c r="GT351">
        <v>0</v>
      </c>
      <c r="GU351">
        <v>0.46800000000000003</v>
      </c>
      <c r="GV351">
        <v>0</v>
      </c>
      <c r="GW351">
        <v>0</v>
      </c>
      <c r="GX351">
        <v>0</v>
      </c>
      <c r="GY351">
        <v>0</v>
      </c>
      <c r="GZ351">
        <v>0</v>
      </c>
      <c r="HA351">
        <v>0</v>
      </c>
      <c r="HB351">
        <v>0</v>
      </c>
      <c r="HC351">
        <v>0</v>
      </c>
      <c r="HD351">
        <v>0</v>
      </c>
      <c r="HE351">
        <v>0</v>
      </c>
      <c r="HF351">
        <v>0</v>
      </c>
      <c r="HG351">
        <v>0</v>
      </c>
      <c r="HH351">
        <v>0</v>
      </c>
      <c r="HI351">
        <v>1.5599999999999999E-2</v>
      </c>
      <c r="HJ351">
        <v>0</v>
      </c>
      <c r="HK351">
        <v>0</v>
      </c>
      <c r="HL351">
        <v>0</v>
      </c>
      <c r="HM351">
        <v>0</v>
      </c>
      <c r="HN351">
        <v>0</v>
      </c>
      <c r="HO351">
        <v>81.599999999999994</v>
      </c>
      <c r="HP351">
        <v>0</v>
      </c>
      <c r="HQ351">
        <v>0</v>
      </c>
      <c r="HR351">
        <v>0</v>
      </c>
      <c r="HS351">
        <v>0</v>
      </c>
      <c r="HT351">
        <v>0</v>
      </c>
      <c r="HU351">
        <v>0</v>
      </c>
      <c r="HV351">
        <v>0</v>
      </c>
      <c r="HW351">
        <v>0</v>
      </c>
      <c r="HX351">
        <v>0</v>
      </c>
      <c r="HY351">
        <v>0</v>
      </c>
      <c r="HZ351">
        <v>0</v>
      </c>
      <c r="IA351">
        <v>0</v>
      </c>
      <c r="IB351">
        <v>0</v>
      </c>
      <c r="IC351">
        <v>0</v>
      </c>
      <c r="ID351">
        <v>0</v>
      </c>
      <c r="IE351">
        <v>0</v>
      </c>
      <c r="IF351">
        <v>0</v>
      </c>
      <c r="IG351">
        <v>0</v>
      </c>
      <c r="IH351">
        <v>0</v>
      </c>
      <c r="II351">
        <v>0</v>
      </c>
      <c r="IJ351">
        <v>0</v>
      </c>
      <c r="IK351">
        <v>0</v>
      </c>
      <c r="IL351">
        <v>0</v>
      </c>
      <c r="IM351">
        <v>0</v>
      </c>
      <c r="IN351">
        <v>0</v>
      </c>
      <c r="IO351">
        <v>0</v>
      </c>
      <c r="IP351">
        <v>0</v>
      </c>
      <c r="IQ351">
        <v>0</v>
      </c>
      <c r="IR351">
        <v>0</v>
      </c>
      <c r="IS351">
        <v>0</v>
      </c>
      <c r="IT351">
        <v>0</v>
      </c>
      <c r="IU351">
        <v>0</v>
      </c>
      <c r="IV351">
        <v>0</v>
      </c>
      <c r="IW351">
        <v>0</v>
      </c>
      <c r="IX351">
        <v>0</v>
      </c>
      <c r="IY351">
        <v>0</v>
      </c>
      <c r="IZ351">
        <v>0</v>
      </c>
      <c r="JA351">
        <v>0</v>
      </c>
      <c r="JB351">
        <v>0</v>
      </c>
      <c r="JC351">
        <v>0</v>
      </c>
      <c r="JD351">
        <v>0</v>
      </c>
      <c r="JE351">
        <v>0</v>
      </c>
      <c r="JF351">
        <v>0</v>
      </c>
      <c r="JG351">
        <v>0</v>
      </c>
      <c r="JH351">
        <v>0</v>
      </c>
      <c r="JI351">
        <v>0</v>
      </c>
      <c r="JJ351">
        <v>0</v>
      </c>
      <c r="JK351">
        <v>0</v>
      </c>
      <c r="JL351">
        <v>0</v>
      </c>
      <c r="JM351">
        <v>0</v>
      </c>
      <c r="JN351">
        <v>0</v>
      </c>
      <c r="JO351">
        <v>0</v>
      </c>
      <c r="JP351">
        <v>0</v>
      </c>
      <c r="JQ351">
        <v>0</v>
      </c>
      <c r="JR351">
        <v>0</v>
      </c>
      <c r="JS351">
        <v>0</v>
      </c>
      <c r="JT351">
        <v>0</v>
      </c>
      <c r="JU351">
        <v>0</v>
      </c>
      <c r="JV351">
        <v>0</v>
      </c>
      <c r="JW351">
        <v>0</v>
      </c>
      <c r="JX351">
        <v>0</v>
      </c>
      <c r="JY351">
        <v>0</v>
      </c>
      <c r="JZ351">
        <v>0</v>
      </c>
      <c r="KA351">
        <v>0</v>
      </c>
      <c r="KB351">
        <v>0</v>
      </c>
      <c r="KC351">
        <v>0</v>
      </c>
      <c r="KD351">
        <v>0</v>
      </c>
      <c r="KE351">
        <v>0</v>
      </c>
      <c r="KF351">
        <v>0</v>
      </c>
      <c r="KG351">
        <v>0</v>
      </c>
      <c r="KH351">
        <v>0</v>
      </c>
      <c r="KI351">
        <v>0</v>
      </c>
      <c r="KJ351">
        <v>0</v>
      </c>
      <c r="KK351">
        <v>0</v>
      </c>
      <c r="KL351">
        <v>0</v>
      </c>
      <c r="KM351">
        <v>0</v>
      </c>
      <c r="KN351">
        <v>0</v>
      </c>
      <c r="KO351">
        <v>0</v>
      </c>
      <c r="KP351">
        <v>0</v>
      </c>
      <c r="KQ351">
        <v>0</v>
      </c>
      <c r="KR351">
        <v>0</v>
      </c>
      <c r="KS351">
        <v>0</v>
      </c>
      <c r="KT351">
        <v>0</v>
      </c>
      <c r="KU351">
        <v>0</v>
      </c>
      <c r="KV351">
        <v>0</v>
      </c>
      <c r="KW351">
        <v>0</v>
      </c>
      <c r="KX351">
        <v>0</v>
      </c>
      <c r="KY351">
        <v>0</v>
      </c>
      <c r="KZ351">
        <v>0</v>
      </c>
      <c r="LA351">
        <v>0</v>
      </c>
      <c r="LB351">
        <v>0</v>
      </c>
      <c r="LC351">
        <v>0</v>
      </c>
      <c r="LD351">
        <v>0</v>
      </c>
      <c r="LE351">
        <v>0</v>
      </c>
      <c r="LF351">
        <v>0</v>
      </c>
      <c r="LG351">
        <v>0</v>
      </c>
      <c r="LH351">
        <v>0</v>
      </c>
      <c r="LI351">
        <v>1</v>
      </c>
      <c r="LJ351">
        <v>0.90600000000000003</v>
      </c>
      <c r="LK351">
        <v>0</v>
      </c>
      <c r="LL351">
        <v>0</v>
      </c>
      <c r="LM351">
        <v>1</v>
      </c>
      <c r="LN351">
        <v>0.95</v>
      </c>
      <c r="LO351">
        <v>0</v>
      </c>
      <c r="LP351">
        <v>1</v>
      </c>
      <c r="LQ351">
        <v>0.78</v>
      </c>
      <c r="LR351">
        <v>0</v>
      </c>
      <c r="LS351">
        <v>0</v>
      </c>
      <c r="LT351">
        <v>0</v>
      </c>
    </row>
    <row r="352" spans="1:332" ht="15" customHeight="1">
      <c r="A352" t="str">
        <v>CDM AMS II G</v>
      </c>
      <c r="B352" t="str">
        <v>AMS-II.G. Version 4</v>
      </c>
      <c r="C352">
        <v>9265</v>
      </c>
      <c r="D352" t="str">
        <v>PoA 9265-CPA8</v>
      </c>
      <c r="E352" t="str">
        <v>MP1</v>
      </c>
      <c r="F352" t="str">
        <v>domestic</v>
      </c>
      <c r="G352">
        <v>20</v>
      </c>
      <c r="H352" t="str">
        <v>charcoal</v>
      </c>
      <c r="I352">
        <v>20</v>
      </c>
      <c r="J352">
        <v>1.0272303353444791E-2</v>
      </c>
      <c r="K352">
        <v>0</v>
      </c>
      <c r="L352" t="str">
        <v>cdm_imp_charcoal</v>
      </c>
      <c r="M352">
        <v>1</v>
      </c>
      <c r="N352" t="str">
        <v>Sub-Saharan Africa</v>
      </c>
      <c r="O352" t="str">
        <v>Kenya</v>
      </c>
      <c r="P352" t="str">
        <v>Kenya tot</v>
      </c>
      <c r="Q352">
        <v>4.63</v>
      </c>
      <c r="R352">
        <v>0.91400000000000003</v>
      </c>
      <c r="S352">
        <v>0</v>
      </c>
      <c r="T352">
        <v>0.3</v>
      </c>
      <c r="U352">
        <v>358</v>
      </c>
      <c r="V352">
        <v>0</v>
      </c>
      <c r="W352">
        <v>5.4385000000000003</v>
      </c>
      <c r="X352">
        <v>0</v>
      </c>
      <c r="Y352">
        <v>1946.9830000000002</v>
      </c>
      <c r="Z352">
        <v>1</v>
      </c>
      <c r="AA352">
        <v>0</v>
      </c>
      <c r="AB352">
        <v>0</v>
      </c>
      <c r="AC352">
        <v>0</v>
      </c>
      <c r="AD352">
        <v>0</v>
      </c>
      <c r="AE352">
        <v>0</v>
      </c>
      <c r="AF352">
        <v>0</v>
      </c>
      <c r="AG352">
        <v>0</v>
      </c>
      <c r="AH352">
        <v>0</v>
      </c>
      <c r="AI352">
        <v>0</v>
      </c>
      <c r="AJ352">
        <v>0</v>
      </c>
      <c r="AK352">
        <v>0</v>
      </c>
      <c r="AL352">
        <v>0</v>
      </c>
      <c r="AM352">
        <v>0</v>
      </c>
      <c r="AN352">
        <v>14.657534246575343</v>
      </c>
      <c r="AO352">
        <v>0</v>
      </c>
      <c r="AP352">
        <v>0</v>
      </c>
      <c r="AQ352">
        <v>0</v>
      </c>
      <c r="AR352">
        <v>0</v>
      </c>
      <c r="AS352">
        <v>0</v>
      </c>
      <c r="AT352">
        <v>0</v>
      </c>
      <c r="AU352">
        <v>0</v>
      </c>
      <c r="AV352">
        <v>0</v>
      </c>
      <c r="AW352">
        <v>0</v>
      </c>
      <c r="AX352">
        <v>0</v>
      </c>
      <c r="AY352">
        <v>0</v>
      </c>
      <c r="AZ352">
        <v>0</v>
      </c>
      <c r="BA352">
        <v>0</v>
      </c>
      <c r="BB352">
        <v>0</v>
      </c>
      <c r="BC352">
        <v>0</v>
      </c>
      <c r="BD352">
        <v>0.124</v>
      </c>
      <c r="BE352">
        <v>0</v>
      </c>
      <c r="BF352">
        <v>0</v>
      </c>
      <c r="BG352">
        <v>0</v>
      </c>
      <c r="BH352">
        <v>0</v>
      </c>
      <c r="BI352">
        <v>0</v>
      </c>
      <c r="BJ352">
        <v>0</v>
      </c>
      <c r="BK352">
        <v>0</v>
      </c>
      <c r="BL352">
        <v>0</v>
      </c>
      <c r="BM352">
        <v>0</v>
      </c>
      <c r="BN352">
        <v>0</v>
      </c>
      <c r="BO352">
        <v>0</v>
      </c>
      <c r="BP352">
        <v>0</v>
      </c>
      <c r="BQ352">
        <v>0</v>
      </c>
      <c r="BR352">
        <v>1.5599999999999999E-2</v>
      </c>
      <c r="BS352">
        <v>0</v>
      </c>
      <c r="BT352">
        <v>0</v>
      </c>
      <c r="BU352">
        <v>0</v>
      </c>
      <c r="BV352">
        <v>0</v>
      </c>
      <c r="BW352">
        <v>0</v>
      </c>
      <c r="BX352">
        <v>81.599999999999994</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0</v>
      </c>
      <c r="ED352">
        <v>0</v>
      </c>
      <c r="EE352">
        <v>0</v>
      </c>
      <c r="EF352">
        <v>0</v>
      </c>
      <c r="EG352">
        <v>0</v>
      </c>
      <c r="EH352">
        <v>0</v>
      </c>
      <c r="EI352">
        <v>0</v>
      </c>
      <c r="EJ352">
        <v>0</v>
      </c>
      <c r="EK352">
        <v>0</v>
      </c>
      <c r="EL352">
        <v>0</v>
      </c>
      <c r="EM352">
        <v>0</v>
      </c>
      <c r="EN352">
        <v>0</v>
      </c>
      <c r="EO352">
        <v>0</v>
      </c>
      <c r="EP352">
        <v>0</v>
      </c>
      <c r="EQ352">
        <v>0</v>
      </c>
      <c r="ER352">
        <v>0</v>
      </c>
      <c r="ES352">
        <v>0</v>
      </c>
      <c r="ET352">
        <v>0</v>
      </c>
      <c r="EU352">
        <v>0</v>
      </c>
      <c r="EV352">
        <v>0</v>
      </c>
      <c r="EW352">
        <v>0</v>
      </c>
      <c r="EX352">
        <v>0</v>
      </c>
      <c r="EY352">
        <v>0</v>
      </c>
      <c r="EZ352">
        <v>0</v>
      </c>
      <c r="FA352">
        <v>0</v>
      </c>
      <c r="FB352">
        <v>0</v>
      </c>
      <c r="FC352">
        <v>0</v>
      </c>
      <c r="FD352">
        <v>0</v>
      </c>
      <c r="FE352">
        <v>0</v>
      </c>
      <c r="FF352">
        <v>0</v>
      </c>
      <c r="FG352">
        <v>0</v>
      </c>
      <c r="FH352">
        <v>0</v>
      </c>
      <c r="FI352">
        <v>0</v>
      </c>
      <c r="FJ352">
        <v>0</v>
      </c>
      <c r="FK352">
        <v>0</v>
      </c>
      <c r="FL352">
        <v>0</v>
      </c>
      <c r="FM352">
        <v>0</v>
      </c>
      <c r="FN352">
        <v>0</v>
      </c>
      <c r="FO352">
        <v>0</v>
      </c>
      <c r="FP352">
        <v>0</v>
      </c>
      <c r="FQ352">
        <v>0</v>
      </c>
      <c r="FR352">
        <v>1</v>
      </c>
      <c r="FS352">
        <v>0</v>
      </c>
      <c r="FT352">
        <v>0</v>
      </c>
      <c r="FU352">
        <v>0</v>
      </c>
      <c r="FV352">
        <v>0</v>
      </c>
      <c r="FW352">
        <v>0</v>
      </c>
      <c r="FX352">
        <v>0</v>
      </c>
      <c r="FY352">
        <v>3.891936288169898</v>
      </c>
      <c r="FZ352">
        <v>0</v>
      </c>
      <c r="GA352">
        <v>0</v>
      </c>
      <c r="GB352">
        <v>0</v>
      </c>
      <c r="GC352">
        <v>0</v>
      </c>
      <c r="GD352">
        <v>0</v>
      </c>
      <c r="GE352">
        <v>0</v>
      </c>
      <c r="GF352">
        <v>0</v>
      </c>
      <c r="GG352">
        <v>0</v>
      </c>
      <c r="GH352">
        <v>0</v>
      </c>
      <c r="GI352">
        <v>0</v>
      </c>
      <c r="GJ352">
        <v>0</v>
      </c>
      <c r="GK352">
        <v>0</v>
      </c>
      <c r="GL352">
        <v>0</v>
      </c>
      <c r="GM352">
        <v>0</v>
      </c>
      <c r="GN352">
        <v>0</v>
      </c>
      <c r="GO352">
        <v>0</v>
      </c>
      <c r="GP352">
        <v>0</v>
      </c>
      <c r="GQ352">
        <v>0</v>
      </c>
      <c r="GR352">
        <v>0</v>
      </c>
      <c r="GS352">
        <v>0</v>
      </c>
      <c r="GT352">
        <v>0</v>
      </c>
      <c r="GU352">
        <v>0.46700000000000003</v>
      </c>
      <c r="GV352">
        <v>0</v>
      </c>
      <c r="GW352">
        <v>0</v>
      </c>
      <c r="GX352">
        <v>0</v>
      </c>
      <c r="GY352">
        <v>0</v>
      </c>
      <c r="GZ352">
        <v>0</v>
      </c>
      <c r="HA352">
        <v>0</v>
      </c>
      <c r="HB352">
        <v>0</v>
      </c>
      <c r="HC352">
        <v>0</v>
      </c>
      <c r="HD352">
        <v>0</v>
      </c>
      <c r="HE352">
        <v>0</v>
      </c>
      <c r="HF352">
        <v>0</v>
      </c>
      <c r="HG352">
        <v>0</v>
      </c>
      <c r="HH352">
        <v>0</v>
      </c>
      <c r="HI352">
        <v>1.5599999999999999E-2</v>
      </c>
      <c r="HJ352">
        <v>0</v>
      </c>
      <c r="HK352">
        <v>0</v>
      </c>
      <c r="HL352">
        <v>0</v>
      </c>
      <c r="HM352">
        <v>0</v>
      </c>
      <c r="HN352">
        <v>0</v>
      </c>
      <c r="HO352">
        <v>81.599999999999994</v>
      </c>
      <c r="HP352">
        <v>0</v>
      </c>
      <c r="HQ352">
        <v>0</v>
      </c>
      <c r="HR352">
        <v>0</v>
      </c>
      <c r="HS352">
        <v>0</v>
      </c>
      <c r="HT352">
        <v>0</v>
      </c>
      <c r="HU352">
        <v>0</v>
      </c>
      <c r="HV352">
        <v>0</v>
      </c>
      <c r="HW352">
        <v>0</v>
      </c>
      <c r="HX352">
        <v>0</v>
      </c>
      <c r="HY352">
        <v>0</v>
      </c>
      <c r="HZ352">
        <v>0</v>
      </c>
      <c r="IA352">
        <v>0</v>
      </c>
      <c r="IB352">
        <v>0</v>
      </c>
      <c r="IC352">
        <v>0</v>
      </c>
      <c r="ID352">
        <v>0</v>
      </c>
      <c r="IE352">
        <v>0</v>
      </c>
      <c r="IF352">
        <v>0</v>
      </c>
      <c r="IG352">
        <v>0</v>
      </c>
      <c r="IH352">
        <v>0</v>
      </c>
      <c r="II352">
        <v>0</v>
      </c>
      <c r="IJ352">
        <v>0</v>
      </c>
      <c r="IK352">
        <v>0</v>
      </c>
      <c r="IL352">
        <v>0</v>
      </c>
      <c r="IM352">
        <v>0</v>
      </c>
      <c r="IN352">
        <v>0</v>
      </c>
      <c r="IO352">
        <v>0</v>
      </c>
      <c r="IP352">
        <v>0</v>
      </c>
      <c r="IQ352">
        <v>0</v>
      </c>
      <c r="IR352">
        <v>0</v>
      </c>
      <c r="IS352">
        <v>0</v>
      </c>
      <c r="IT352">
        <v>0</v>
      </c>
      <c r="IU352">
        <v>0</v>
      </c>
      <c r="IV352">
        <v>0</v>
      </c>
      <c r="IW352">
        <v>0</v>
      </c>
      <c r="IX352">
        <v>0</v>
      </c>
      <c r="IY352">
        <v>0</v>
      </c>
      <c r="IZ352">
        <v>0</v>
      </c>
      <c r="JA352">
        <v>0</v>
      </c>
      <c r="JB352">
        <v>0</v>
      </c>
      <c r="JC352">
        <v>0</v>
      </c>
      <c r="JD352">
        <v>0</v>
      </c>
      <c r="JE352">
        <v>0</v>
      </c>
      <c r="JF352">
        <v>0</v>
      </c>
      <c r="JG352">
        <v>0</v>
      </c>
      <c r="JH352">
        <v>0</v>
      </c>
      <c r="JI352">
        <v>0</v>
      </c>
      <c r="JJ352">
        <v>0</v>
      </c>
      <c r="JK352">
        <v>0</v>
      </c>
      <c r="JL352">
        <v>0</v>
      </c>
      <c r="JM352">
        <v>0</v>
      </c>
      <c r="JN352">
        <v>0</v>
      </c>
      <c r="JO352">
        <v>0</v>
      </c>
      <c r="JP352">
        <v>0</v>
      </c>
      <c r="JQ352">
        <v>0</v>
      </c>
      <c r="JR352">
        <v>0</v>
      </c>
      <c r="JS352">
        <v>0</v>
      </c>
      <c r="JT352">
        <v>0</v>
      </c>
      <c r="JU352">
        <v>0</v>
      </c>
      <c r="JV352">
        <v>0</v>
      </c>
      <c r="JW352">
        <v>0</v>
      </c>
      <c r="JX352">
        <v>0</v>
      </c>
      <c r="JY352">
        <v>0</v>
      </c>
      <c r="JZ352">
        <v>0</v>
      </c>
      <c r="KA352">
        <v>0</v>
      </c>
      <c r="KB352">
        <v>0</v>
      </c>
      <c r="KC352">
        <v>0</v>
      </c>
      <c r="KD352">
        <v>0</v>
      </c>
      <c r="KE352">
        <v>0</v>
      </c>
      <c r="KF352">
        <v>0</v>
      </c>
      <c r="KG352">
        <v>0</v>
      </c>
      <c r="KH352">
        <v>0</v>
      </c>
      <c r="KI352">
        <v>0</v>
      </c>
      <c r="KJ352">
        <v>0</v>
      </c>
      <c r="KK352">
        <v>0</v>
      </c>
      <c r="KL352">
        <v>0</v>
      </c>
      <c r="KM352">
        <v>0</v>
      </c>
      <c r="KN352">
        <v>0</v>
      </c>
      <c r="KO352">
        <v>0</v>
      </c>
      <c r="KP352">
        <v>0</v>
      </c>
      <c r="KQ352">
        <v>0</v>
      </c>
      <c r="KR352">
        <v>0</v>
      </c>
      <c r="KS352">
        <v>0</v>
      </c>
      <c r="KT352">
        <v>0</v>
      </c>
      <c r="KU352">
        <v>0</v>
      </c>
      <c r="KV352">
        <v>0</v>
      </c>
      <c r="KW352">
        <v>0</v>
      </c>
      <c r="KX352">
        <v>0</v>
      </c>
      <c r="KY352">
        <v>0</v>
      </c>
      <c r="KZ352">
        <v>0</v>
      </c>
      <c r="LA352">
        <v>0</v>
      </c>
      <c r="LB352">
        <v>0</v>
      </c>
      <c r="LC352">
        <v>0</v>
      </c>
      <c r="LD352">
        <v>0</v>
      </c>
      <c r="LE352">
        <v>0</v>
      </c>
      <c r="LF352">
        <v>0</v>
      </c>
      <c r="LG352">
        <v>0</v>
      </c>
      <c r="LH352">
        <v>0</v>
      </c>
      <c r="LI352">
        <v>1</v>
      </c>
      <c r="LJ352">
        <v>0.9052</v>
      </c>
      <c r="LK352">
        <v>0</v>
      </c>
      <c r="LL352">
        <v>0</v>
      </c>
      <c r="LM352">
        <v>1</v>
      </c>
      <c r="LN352">
        <v>0.95</v>
      </c>
      <c r="LO352">
        <v>0</v>
      </c>
      <c r="LP352">
        <v>1</v>
      </c>
      <c r="LQ352">
        <v>0.78</v>
      </c>
      <c r="LR352">
        <v>0</v>
      </c>
      <c r="LS352">
        <v>0</v>
      </c>
      <c r="LT352">
        <v>0</v>
      </c>
    </row>
    <row r="353" spans="1:332" ht="15" customHeight="1">
      <c r="A353" t="str">
        <v>CDM AMS II G</v>
      </c>
      <c r="B353" t="str">
        <v>AMS-II.G. Version 4</v>
      </c>
      <c r="C353">
        <v>9265</v>
      </c>
      <c r="D353" t="str">
        <v>PoA 9265-CPA2</v>
      </c>
      <c r="E353" t="str">
        <v>MP2</v>
      </c>
      <c r="F353" t="str">
        <v>domestic</v>
      </c>
      <c r="G353">
        <v>24890</v>
      </c>
      <c r="H353" t="str">
        <v>firewood</v>
      </c>
      <c r="I353">
        <v>24890</v>
      </c>
      <c r="J353">
        <v>7.5263850710967995E-3</v>
      </c>
      <c r="K353">
        <v>0</v>
      </c>
      <c r="L353" t="str">
        <v>cdm_imp_firewood</v>
      </c>
      <c r="M353">
        <v>1</v>
      </c>
      <c r="N353" t="str">
        <v>Sub-Saharan Africa</v>
      </c>
      <c r="O353" t="str">
        <v>Kenya</v>
      </c>
      <c r="P353" t="str">
        <v>Kenya tot</v>
      </c>
      <c r="Q353">
        <v>5.83</v>
      </c>
      <c r="R353">
        <v>0.91400000000000003</v>
      </c>
      <c r="S353">
        <v>0</v>
      </c>
      <c r="T353">
        <v>0.3</v>
      </c>
      <c r="U353">
        <v>16185</v>
      </c>
      <c r="V353">
        <v>0</v>
      </c>
      <c r="W353">
        <v>204.327</v>
      </c>
      <c r="X353">
        <v>0</v>
      </c>
      <c r="Y353">
        <v>3307032.4950000001</v>
      </c>
      <c r="Z353">
        <v>1</v>
      </c>
      <c r="AA353">
        <v>0</v>
      </c>
      <c r="AB353">
        <v>0</v>
      </c>
      <c r="AC353">
        <v>0</v>
      </c>
      <c r="AD353">
        <v>0</v>
      </c>
      <c r="AE353">
        <v>0</v>
      </c>
      <c r="AF353">
        <v>0</v>
      </c>
      <c r="AG353">
        <v>0</v>
      </c>
      <c r="AH353">
        <v>0</v>
      </c>
      <c r="AI353">
        <v>0</v>
      </c>
      <c r="AJ353">
        <v>0</v>
      </c>
      <c r="AK353">
        <v>0</v>
      </c>
      <c r="AL353">
        <v>0</v>
      </c>
      <c r="AM353">
        <v>0</v>
      </c>
      <c r="AN353">
        <v>10.014821917808218</v>
      </c>
      <c r="AO353">
        <v>0</v>
      </c>
      <c r="AP353">
        <v>0</v>
      </c>
      <c r="AQ353">
        <v>0</v>
      </c>
      <c r="AR353">
        <v>0</v>
      </c>
      <c r="AS353">
        <v>0</v>
      </c>
      <c r="AT353">
        <v>0</v>
      </c>
      <c r="AU353">
        <v>0</v>
      </c>
      <c r="AV353">
        <v>0</v>
      </c>
      <c r="AW353">
        <v>0</v>
      </c>
      <c r="AX353">
        <v>0</v>
      </c>
      <c r="AY353">
        <v>0</v>
      </c>
      <c r="AZ353">
        <v>0</v>
      </c>
      <c r="BA353">
        <v>0</v>
      </c>
      <c r="BB353">
        <v>0</v>
      </c>
      <c r="BC353">
        <v>0</v>
      </c>
      <c r="BD353">
        <v>0.104</v>
      </c>
      <c r="BE353">
        <v>0</v>
      </c>
      <c r="BF353">
        <v>0</v>
      </c>
      <c r="BG353">
        <v>0</v>
      </c>
      <c r="BH353">
        <v>0</v>
      </c>
      <c r="BI353">
        <v>0</v>
      </c>
      <c r="BJ353">
        <v>0</v>
      </c>
      <c r="BK353">
        <v>0</v>
      </c>
      <c r="BL353">
        <v>0</v>
      </c>
      <c r="BM353">
        <v>0</v>
      </c>
      <c r="BN353">
        <v>0</v>
      </c>
      <c r="BO353">
        <v>0</v>
      </c>
      <c r="BP353">
        <v>0</v>
      </c>
      <c r="BQ353">
        <v>0</v>
      </c>
      <c r="BR353">
        <v>1.5599999999999999E-2</v>
      </c>
      <c r="BS353">
        <v>0</v>
      </c>
      <c r="BT353">
        <v>0</v>
      </c>
      <c r="BU353">
        <v>0</v>
      </c>
      <c r="BV353">
        <v>0</v>
      </c>
      <c r="BW353">
        <v>0</v>
      </c>
      <c r="BX353">
        <v>81.599999999999994</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c r="EX353">
        <v>0</v>
      </c>
      <c r="EY353">
        <v>0</v>
      </c>
      <c r="EZ353">
        <v>0</v>
      </c>
      <c r="FA353">
        <v>0</v>
      </c>
      <c r="FB353">
        <v>0</v>
      </c>
      <c r="FC353">
        <v>0</v>
      </c>
      <c r="FD353">
        <v>0</v>
      </c>
      <c r="FE353">
        <v>0</v>
      </c>
      <c r="FF353">
        <v>0</v>
      </c>
      <c r="FG353">
        <v>0</v>
      </c>
      <c r="FH353">
        <v>0</v>
      </c>
      <c r="FI353">
        <v>0</v>
      </c>
      <c r="FJ353">
        <v>0</v>
      </c>
      <c r="FK353">
        <v>0</v>
      </c>
      <c r="FL353">
        <v>0</v>
      </c>
      <c r="FM353">
        <v>0</v>
      </c>
      <c r="FN353">
        <v>0</v>
      </c>
      <c r="FO353">
        <v>0</v>
      </c>
      <c r="FP353">
        <v>0</v>
      </c>
      <c r="FQ353">
        <v>0</v>
      </c>
      <c r="FR353">
        <v>1</v>
      </c>
      <c r="FS353">
        <v>0</v>
      </c>
      <c r="FT353">
        <v>0</v>
      </c>
      <c r="FU353">
        <v>0</v>
      </c>
      <c r="FV353">
        <v>0</v>
      </c>
      <c r="FW353">
        <v>0</v>
      </c>
      <c r="FX353">
        <v>0</v>
      </c>
      <c r="FY353">
        <v>2.4945914707855135</v>
      </c>
      <c r="FZ353">
        <v>0</v>
      </c>
      <c r="GA353">
        <v>0</v>
      </c>
      <c r="GB353">
        <v>0</v>
      </c>
      <c r="GC353">
        <v>0</v>
      </c>
      <c r="GD353">
        <v>0</v>
      </c>
      <c r="GE353">
        <v>0</v>
      </c>
      <c r="GF353">
        <v>0</v>
      </c>
      <c r="GG353">
        <v>0</v>
      </c>
      <c r="GH353">
        <v>0</v>
      </c>
      <c r="GI353">
        <v>0</v>
      </c>
      <c r="GJ353">
        <v>0</v>
      </c>
      <c r="GK353">
        <v>0</v>
      </c>
      <c r="GL353">
        <v>0</v>
      </c>
      <c r="GM353">
        <v>0</v>
      </c>
      <c r="GN353">
        <v>0</v>
      </c>
      <c r="GO353">
        <v>0</v>
      </c>
      <c r="GP353">
        <v>0</v>
      </c>
      <c r="GQ353">
        <v>0</v>
      </c>
      <c r="GR353">
        <v>0</v>
      </c>
      <c r="GS353">
        <v>0</v>
      </c>
      <c r="GT353">
        <v>0</v>
      </c>
      <c r="GU353">
        <v>0.41751985912310002</v>
      </c>
      <c r="GV353">
        <v>0</v>
      </c>
      <c r="GW353">
        <v>0</v>
      </c>
      <c r="GX353">
        <v>0</v>
      </c>
      <c r="GY353">
        <v>0</v>
      </c>
      <c r="GZ353">
        <v>0</v>
      </c>
      <c r="HA353">
        <v>0</v>
      </c>
      <c r="HB353">
        <v>0</v>
      </c>
      <c r="HC353">
        <v>0</v>
      </c>
      <c r="HD353">
        <v>0</v>
      </c>
      <c r="HE353">
        <v>0</v>
      </c>
      <c r="HF353">
        <v>0</v>
      </c>
      <c r="HG353">
        <v>0</v>
      </c>
      <c r="HH353">
        <v>0</v>
      </c>
      <c r="HI353">
        <v>1.5599999999999999E-2</v>
      </c>
      <c r="HJ353">
        <v>0</v>
      </c>
      <c r="HK353">
        <v>0</v>
      </c>
      <c r="HL353">
        <v>0</v>
      </c>
      <c r="HM353">
        <v>0</v>
      </c>
      <c r="HN353">
        <v>0</v>
      </c>
      <c r="HO353">
        <v>81.599999999999994</v>
      </c>
      <c r="HP353">
        <v>0</v>
      </c>
      <c r="HQ353">
        <v>0</v>
      </c>
      <c r="HR353">
        <v>0</v>
      </c>
      <c r="HS353">
        <v>0</v>
      </c>
      <c r="HT353">
        <v>0</v>
      </c>
      <c r="HU353">
        <v>0</v>
      </c>
      <c r="HV353">
        <v>0</v>
      </c>
      <c r="HW353">
        <v>0</v>
      </c>
      <c r="HX353">
        <v>0</v>
      </c>
      <c r="HY353">
        <v>0</v>
      </c>
      <c r="HZ353">
        <v>0</v>
      </c>
      <c r="IA353">
        <v>0</v>
      </c>
      <c r="IB353">
        <v>0</v>
      </c>
      <c r="IC353">
        <v>0</v>
      </c>
      <c r="ID353">
        <v>0</v>
      </c>
      <c r="IE353">
        <v>0</v>
      </c>
      <c r="IF353">
        <v>0</v>
      </c>
      <c r="IG353">
        <v>0</v>
      </c>
      <c r="IH353">
        <v>0</v>
      </c>
      <c r="II353">
        <v>0</v>
      </c>
      <c r="IJ353">
        <v>0</v>
      </c>
      <c r="IK353">
        <v>0</v>
      </c>
      <c r="IL353">
        <v>0</v>
      </c>
      <c r="IM353">
        <v>0</v>
      </c>
      <c r="IN353">
        <v>0</v>
      </c>
      <c r="IO353">
        <v>0</v>
      </c>
      <c r="IP353">
        <v>0</v>
      </c>
      <c r="IQ353">
        <v>0</v>
      </c>
      <c r="IR353">
        <v>0</v>
      </c>
      <c r="IS353">
        <v>0</v>
      </c>
      <c r="IT353">
        <v>0</v>
      </c>
      <c r="IU353">
        <v>0</v>
      </c>
      <c r="IV353">
        <v>0</v>
      </c>
      <c r="IW353">
        <v>0</v>
      </c>
      <c r="IX353">
        <v>0</v>
      </c>
      <c r="IY353">
        <v>0</v>
      </c>
      <c r="IZ353">
        <v>0</v>
      </c>
      <c r="JA353">
        <v>0</v>
      </c>
      <c r="JB353">
        <v>0</v>
      </c>
      <c r="JC353">
        <v>0</v>
      </c>
      <c r="JD353">
        <v>0</v>
      </c>
      <c r="JE353">
        <v>0</v>
      </c>
      <c r="JF353">
        <v>0</v>
      </c>
      <c r="JG353">
        <v>0</v>
      </c>
      <c r="JH353">
        <v>0</v>
      </c>
      <c r="JI353">
        <v>0</v>
      </c>
      <c r="JJ353">
        <v>0</v>
      </c>
      <c r="JK353">
        <v>0</v>
      </c>
      <c r="JL353">
        <v>0</v>
      </c>
      <c r="JM353">
        <v>0</v>
      </c>
      <c r="JN353">
        <v>0</v>
      </c>
      <c r="JO353">
        <v>0</v>
      </c>
      <c r="JP353">
        <v>0</v>
      </c>
      <c r="JQ353">
        <v>0</v>
      </c>
      <c r="JR353">
        <v>0</v>
      </c>
      <c r="JS353">
        <v>0</v>
      </c>
      <c r="JT353">
        <v>0</v>
      </c>
      <c r="JU353">
        <v>0</v>
      </c>
      <c r="JV353">
        <v>0</v>
      </c>
      <c r="JW353">
        <v>0</v>
      </c>
      <c r="JX353">
        <v>0</v>
      </c>
      <c r="JY353">
        <v>0</v>
      </c>
      <c r="JZ353">
        <v>0</v>
      </c>
      <c r="KA353">
        <v>0</v>
      </c>
      <c r="KB353">
        <v>0</v>
      </c>
      <c r="KC353">
        <v>0</v>
      </c>
      <c r="KD353">
        <v>0</v>
      </c>
      <c r="KE353">
        <v>0</v>
      </c>
      <c r="KF353">
        <v>0</v>
      </c>
      <c r="KG353">
        <v>0</v>
      </c>
      <c r="KH353">
        <v>0</v>
      </c>
      <c r="KI353">
        <v>0</v>
      </c>
      <c r="KJ353">
        <v>0</v>
      </c>
      <c r="KK353">
        <v>0</v>
      </c>
      <c r="KL353">
        <v>0</v>
      </c>
      <c r="KM353">
        <v>0</v>
      </c>
      <c r="KN353">
        <v>0</v>
      </c>
      <c r="KO353">
        <v>0</v>
      </c>
      <c r="KP353">
        <v>0</v>
      </c>
      <c r="KQ353">
        <v>0</v>
      </c>
      <c r="KR353">
        <v>0</v>
      </c>
      <c r="KS353">
        <v>0</v>
      </c>
      <c r="KT353">
        <v>0</v>
      </c>
      <c r="KU353">
        <v>0</v>
      </c>
      <c r="KV353">
        <v>0</v>
      </c>
      <c r="KW353">
        <v>0</v>
      </c>
      <c r="KX353">
        <v>0</v>
      </c>
      <c r="KY353">
        <v>0</v>
      </c>
      <c r="KZ353">
        <v>0</v>
      </c>
      <c r="LA353">
        <v>0</v>
      </c>
      <c r="LB353">
        <v>0</v>
      </c>
      <c r="LC353">
        <v>0</v>
      </c>
      <c r="LD353">
        <v>0</v>
      </c>
      <c r="LE353">
        <v>0</v>
      </c>
      <c r="LF353">
        <v>0</v>
      </c>
      <c r="LG353">
        <v>0</v>
      </c>
      <c r="LH353">
        <v>0</v>
      </c>
      <c r="LI353">
        <v>1</v>
      </c>
      <c r="LJ353">
        <v>0.90549747999999997</v>
      </c>
      <c r="LK353">
        <v>0</v>
      </c>
      <c r="LL353">
        <v>0</v>
      </c>
      <c r="LM353">
        <v>1</v>
      </c>
      <c r="LN353">
        <v>0.95</v>
      </c>
      <c r="LO353">
        <v>0</v>
      </c>
      <c r="LP353">
        <v>1</v>
      </c>
      <c r="LQ353">
        <v>0.78</v>
      </c>
      <c r="LR353">
        <v>0</v>
      </c>
      <c r="LS353">
        <v>0</v>
      </c>
      <c r="LT353">
        <v>0</v>
      </c>
    </row>
    <row r="354" spans="1:332" ht="15" customHeight="1">
      <c r="A354" t="str">
        <v>CDM AMS II G</v>
      </c>
      <c r="B354" t="str">
        <v>AMS-II.G. Version 4</v>
      </c>
      <c r="C354">
        <v>9265</v>
      </c>
      <c r="D354" t="str">
        <v>PoA 9265-CPA3</v>
      </c>
      <c r="E354" t="str">
        <v>MP2</v>
      </c>
      <c r="F354" t="str">
        <v>domestic</v>
      </c>
      <c r="G354">
        <v>25180</v>
      </c>
      <c r="H354" t="str">
        <v>firewood</v>
      </c>
      <c r="I354">
        <v>25180</v>
      </c>
      <c r="J354">
        <v>7.5264899262717606E-3</v>
      </c>
      <c r="K354">
        <v>0</v>
      </c>
      <c r="L354" t="str">
        <v>cdm_imp_firewood</v>
      </c>
      <c r="M354">
        <v>1</v>
      </c>
      <c r="N354" t="str">
        <v>Sub-Saharan Africa</v>
      </c>
      <c r="O354" t="str">
        <v>Kenya</v>
      </c>
      <c r="P354" t="str">
        <v>Kenya tot</v>
      </c>
      <c r="Q354">
        <v>5.83</v>
      </c>
      <c r="R354">
        <v>0.91400000000000003</v>
      </c>
      <c r="S354">
        <v>0</v>
      </c>
      <c r="T354">
        <v>0.3</v>
      </c>
      <c r="U354">
        <v>16298</v>
      </c>
      <c r="V354">
        <v>0</v>
      </c>
      <c r="W354">
        <v>205.27162843150001</v>
      </c>
      <c r="X354">
        <v>0</v>
      </c>
      <c r="Y354">
        <v>3345517.0001765871</v>
      </c>
      <c r="Z354">
        <v>1</v>
      </c>
      <c r="AA354">
        <v>0</v>
      </c>
      <c r="AB354">
        <v>0</v>
      </c>
      <c r="AC354">
        <v>0</v>
      </c>
      <c r="AD354">
        <v>0</v>
      </c>
      <c r="AE354">
        <v>0</v>
      </c>
      <c r="AF354">
        <v>0</v>
      </c>
      <c r="AG354">
        <v>0</v>
      </c>
      <c r="AH354">
        <v>0</v>
      </c>
      <c r="AI354">
        <v>0</v>
      </c>
      <c r="AJ354">
        <v>0</v>
      </c>
      <c r="AK354">
        <v>0</v>
      </c>
      <c r="AL354">
        <v>0</v>
      </c>
      <c r="AM354">
        <v>0</v>
      </c>
      <c r="AN354">
        <v>10.014821917808218</v>
      </c>
      <c r="AO354">
        <v>0</v>
      </c>
      <c r="AP354">
        <v>0</v>
      </c>
      <c r="AQ354">
        <v>0</v>
      </c>
      <c r="AR354">
        <v>0</v>
      </c>
      <c r="AS354">
        <v>0</v>
      </c>
      <c r="AT354">
        <v>0</v>
      </c>
      <c r="AU354">
        <v>0</v>
      </c>
      <c r="AV354">
        <v>0</v>
      </c>
      <c r="AW354">
        <v>0</v>
      </c>
      <c r="AX354">
        <v>0</v>
      </c>
      <c r="AY354">
        <v>0</v>
      </c>
      <c r="AZ354">
        <v>0</v>
      </c>
      <c r="BA354">
        <v>0</v>
      </c>
      <c r="BB354">
        <v>0</v>
      </c>
      <c r="BC354">
        <v>0</v>
      </c>
      <c r="BD354">
        <v>0.104</v>
      </c>
      <c r="BE354">
        <v>0</v>
      </c>
      <c r="BF354">
        <v>0</v>
      </c>
      <c r="BG354">
        <v>0</v>
      </c>
      <c r="BH354">
        <v>0</v>
      </c>
      <c r="BI354">
        <v>0</v>
      </c>
      <c r="BJ354">
        <v>0</v>
      </c>
      <c r="BK354">
        <v>0</v>
      </c>
      <c r="BL354">
        <v>0</v>
      </c>
      <c r="BM354">
        <v>0</v>
      </c>
      <c r="BN354">
        <v>0</v>
      </c>
      <c r="BO354">
        <v>0</v>
      </c>
      <c r="BP354">
        <v>0</v>
      </c>
      <c r="BQ354">
        <v>0</v>
      </c>
      <c r="BR354">
        <v>1.5599999999999999E-2</v>
      </c>
      <c r="BS354">
        <v>0</v>
      </c>
      <c r="BT354">
        <v>0</v>
      </c>
      <c r="BU354">
        <v>0</v>
      </c>
      <c r="BV354">
        <v>0</v>
      </c>
      <c r="BW354">
        <v>0</v>
      </c>
      <c r="BX354">
        <v>81.599999999999994</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c r="FD354">
        <v>0</v>
      </c>
      <c r="FE354">
        <v>0</v>
      </c>
      <c r="FF354">
        <v>0</v>
      </c>
      <c r="FG354">
        <v>0</v>
      </c>
      <c r="FH354">
        <v>0</v>
      </c>
      <c r="FI354">
        <v>0</v>
      </c>
      <c r="FJ354">
        <v>0</v>
      </c>
      <c r="FK354">
        <v>0</v>
      </c>
      <c r="FL354">
        <v>0</v>
      </c>
      <c r="FM354">
        <v>0</v>
      </c>
      <c r="FN354">
        <v>0</v>
      </c>
      <c r="FO354">
        <v>0</v>
      </c>
      <c r="FP354">
        <v>0</v>
      </c>
      <c r="FQ354">
        <v>0</v>
      </c>
      <c r="FR354">
        <v>1</v>
      </c>
      <c r="FS354">
        <v>0</v>
      </c>
      <c r="FT354">
        <v>0</v>
      </c>
      <c r="FU354">
        <v>0</v>
      </c>
      <c r="FV354">
        <v>0</v>
      </c>
      <c r="FW354">
        <v>0</v>
      </c>
      <c r="FX354">
        <v>0</v>
      </c>
      <c r="FY354">
        <v>2.4945914707855135</v>
      </c>
      <c r="FZ354">
        <v>0</v>
      </c>
      <c r="GA354">
        <v>0</v>
      </c>
      <c r="GB354">
        <v>0</v>
      </c>
      <c r="GC354">
        <v>0</v>
      </c>
      <c r="GD354">
        <v>0</v>
      </c>
      <c r="GE354">
        <v>0</v>
      </c>
      <c r="GF354">
        <v>0</v>
      </c>
      <c r="GG354">
        <v>0</v>
      </c>
      <c r="GH354">
        <v>0</v>
      </c>
      <c r="GI354">
        <v>0</v>
      </c>
      <c r="GJ354">
        <v>0</v>
      </c>
      <c r="GK354">
        <v>0</v>
      </c>
      <c r="GL354">
        <v>0</v>
      </c>
      <c r="GM354">
        <v>0</v>
      </c>
      <c r="GN354">
        <v>0</v>
      </c>
      <c r="GO354">
        <v>0</v>
      </c>
      <c r="GP354">
        <v>0</v>
      </c>
      <c r="GQ354">
        <v>0</v>
      </c>
      <c r="GR354">
        <v>0</v>
      </c>
      <c r="GS354">
        <v>0</v>
      </c>
      <c r="GT354">
        <v>0</v>
      </c>
      <c r="GU354">
        <v>0.41751985912310002</v>
      </c>
      <c r="GV354">
        <v>0</v>
      </c>
      <c r="GW354">
        <v>0</v>
      </c>
      <c r="GX354">
        <v>0</v>
      </c>
      <c r="GY354">
        <v>0</v>
      </c>
      <c r="GZ354">
        <v>0</v>
      </c>
      <c r="HA354">
        <v>0</v>
      </c>
      <c r="HB354">
        <v>0</v>
      </c>
      <c r="HC354">
        <v>0</v>
      </c>
      <c r="HD354">
        <v>0</v>
      </c>
      <c r="HE354">
        <v>0</v>
      </c>
      <c r="HF354">
        <v>0</v>
      </c>
      <c r="HG354">
        <v>0</v>
      </c>
      <c r="HH354">
        <v>0</v>
      </c>
      <c r="HI354">
        <v>1.5599999999999999E-2</v>
      </c>
      <c r="HJ354">
        <v>0</v>
      </c>
      <c r="HK354">
        <v>0</v>
      </c>
      <c r="HL354">
        <v>0</v>
      </c>
      <c r="HM354">
        <v>0</v>
      </c>
      <c r="HN354">
        <v>0</v>
      </c>
      <c r="HO354">
        <v>81.599999999999994</v>
      </c>
      <c r="HP354">
        <v>0</v>
      </c>
      <c r="HQ354">
        <v>0</v>
      </c>
      <c r="HR354">
        <v>0</v>
      </c>
      <c r="HS354">
        <v>0</v>
      </c>
      <c r="HT354">
        <v>0</v>
      </c>
      <c r="HU354">
        <v>0</v>
      </c>
      <c r="HV354">
        <v>0</v>
      </c>
      <c r="HW354">
        <v>0</v>
      </c>
      <c r="HX354">
        <v>0</v>
      </c>
      <c r="HY354">
        <v>0</v>
      </c>
      <c r="HZ354">
        <v>0</v>
      </c>
      <c r="IA354">
        <v>0</v>
      </c>
      <c r="IB354">
        <v>0</v>
      </c>
      <c r="IC354">
        <v>0</v>
      </c>
      <c r="ID354">
        <v>0</v>
      </c>
      <c r="IE354">
        <v>0</v>
      </c>
      <c r="IF354">
        <v>0</v>
      </c>
      <c r="IG354">
        <v>0</v>
      </c>
      <c r="IH354">
        <v>0</v>
      </c>
      <c r="II354">
        <v>0</v>
      </c>
      <c r="IJ354">
        <v>0</v>
      </c>
      <c r="IK354">
        <v>0</v>
      </c>
      <c r="IL354">
        <v>0</v>
      </c>
      <c r="IM354">
        <v>0</v>
      </c>
      <c r="IN354">
        <v>0</v>
      </c>
      <c r="IO354">
        <v>0</v>
      </c>
      <c r="IP354">
        <v>0</v>
      </c>
      <c r="IQ354">
        <v>0</v>
      </c>
      <c r="IR354">
        <v>0</v>
      </c>
      <c r="IS354">
        <v>0</v>
      </c>
      <c r="IT354">
        <v>0</v>
      </c>
      <c r="IU354">
        <v>0</v>
      </c>
      <c r="IV354">
        <v>0</v>
      </c>
      <c r="IW354">
        <v>0</v>
      </c>
      <c r="IX354">
        <v>0</v>
      </c>
      <c r="IY354">
        <v>0</v>
      </c>
      <c r="IZ354">
        <v>0</v>
      </c>
      <c r="JA354">
        <v>0</v>
      </c>
      <c r="JB354">
        <v>0</v>
      </c>
      <c r="JC354">
        <v>0</v>
      </c>
      <c r="JD354">
        <v>0</v>
      </c>
      <c r="JE354">
        <v>0</v>
      </c>
      <c r="JF354">
        <v>0</v>
      </c>
      <c r="JG354">
        <v>0</v>
      </c>
      <c r="JH354">
        <v>0</v>
      </c>
      <c r="JI354">
        <v>0</v>
      </c>
      <c r="JJ354">
        <v>0</v>
      </c>
      <c r="JK354">
        <v>0</v>
      </c>
      <c r="JL354">
        <v>0</v>
      </c>
      <c r="JM354">
        <v>0</v>
      </c>
      <c r="JN354">
        <v>0</v>
      </c>
      <c r="JO354">
        <v>0</v>
      </c>
      <c r="JP354">
        <v>0</v>
      </c>
      <c r="JQ354">
        <v>0</v>
      </c>
      <c r="JR354">
        <v>0</v>
      </c>
      <c r="JS354">
        <v>0</v>
      </c>
      <c r="JT354">
        <v>0</v>
      </c>
      <c r="JU354">
        <v>0</v>
      </c>
      <c r="JV354">
        <v>0</v>
      </c>
      <c r="JW354">
        <v>0</v>
      </c>
      <c r="JX354">
        <v>0</v>
      </c>
      <c r="JY354">
        <v>0</v>
      </c>
      <c r="JZ354">
        <v>0</v>
      </c>
      <c r="KA354">
        <v>0</v>
      </c>
      <c r="KB354">
        <v>0</v>
      </c>
      <c r="KC354">
        <v>0</v>
      </c>
      <c r="KD354">
        <v>0</v>
      </c>
      <c r="KE354">
        <v>0</v>
      </c>
      <c r="KF354">
        <v>0</v>
      </c>
      <c r="KG354">
        <v>0</v>
      </c>
      <c r="KH354">
        <v>0</v>
      </c>
      <c r="KI354">
        <v>0</v>
      </c>
      <c r="KJ354">
        <v>0</v>
      </c>
      <c r="KK354">
        <v>0</v>
      </c>
      <c r="KL354">
        <v>0</v>
      </c>
      <c r="KM354">
        <v>0</v>
      </c>
      <c r="KN354">
        <v>0</v>
      </c>
      <c r="KO354">
        <v>0</v>
      </c>
      <c r="KP354">
        <v>0</v>
      </c>
      <c r="KQ354">
        <v>0</v>
      </c>
      <c r="KR354">
        <v>0</v>
      </c>
      <c r="KS354">
        <v>0</v>
      </c>
      <c r="KT354">
        <v>0</v>
      </c>
      <c r="KU354">
        <v>0</v>
      </c>
      <c r="KV354">
        <v>0</v>
      </c>
      <c r="KW354">
        <v>0</v>
      </c>
      <c r="KX354">
        <v>0</v>
      </c>
      <c r="KY354">
        <v>0</v>
      </c>
      <c r="KZ354">
        <v>0</v>
      </c>
      <c r="LA354">
        <v>0</v>
      </c>
      <c r="LB354">
        <v>0</v>
      </c>
      <c r="LC354">
        <v>0</v>
      </c>
      <c r="LD354">
        <v>0</v>
      </c>
      <c r="LE354">
        <v>0</v>
      </c>
      <c r="LF354">
        <v>0</v>
      </c>
      <c r="LG354">
        <v>0</v>
      </c>
      <c r="LH354">
        <v>0</v>
      </c>
      <c r="LI354">
        <v>1</v>
      </c>
      <c r="LJ354">
        <v>0.90549747999999997</v>
      </c>
      <c r="LK354">
        <v>0</v>
      </c>
      <c r="LL354">
        <v>0</v>
      </c>
      <c r="LM354">
        <v>1</v>
      </c>
      <c r="LN354">
        <v>0.95</v>
      </c>
      <c r="LO354">
        <v>0</v>
      </c>
      <c r="LP354">
        <v>1</v>
      </c>
      <c r="LQ354">
        <v>0.78</v>
      </c>
      <c r="LR354">
        <v>0</v>
      </c>
      <c r="LS354">
        <v>0</v>
      </c>
      <c r="LT354">
        <v>0</v>
      </c>
    </row>
    <row r="355" spans="1:332" ht="15" customHeight="1">
      <c r="A355" t="str">
        <v>CDM AMS II G</v>
      </c>
      <c r="B355" t="str">
        <v>AMS-II.G. Version 4</v>
      </c>
      <c r="C355">
        <v>9265</v>
      </c>
      <c r="D355" t="str">
        <v>PoA 9265-CPA4</v>
      </c>
      <c r="E355" t="str">
        <v>MP2</v>
      </c>
      <c r="F355" t="str">
        <v>domestic</v>
      </c>
      <c r="G355">
        <v>24853</v>
      </c>
      <c r="H355" t="str">
        <v>firewood</v>
      </c>
      <c r="I355">
        <v>24853</v>
      </c>
      <c r="J355">
        <v>7.5264567691151552E-3</v>
      </c>
      <c r="K355">
        <v>0</v>
      </c>
      <c r="L355" t="str">
        <v>cdm_imp_firewood</v>
      </c>
      <c r="M355">
        <v>1</v>
      </c>
      <c r="N355" t="str">
        <v>Sub-Saharan Africa</v>
      </c>
      <c r="O355" t="str">
        <v>Kenya</v>
      </c>
      <c r="P355" t="str">
        <v>Kenya tot</v>
      </c>
      <c r="Q355">
        <v>5.83</v>
      </c>
      <c r="R355">
        <v>0.91400000000000003</v>
      </c>
      <c r="S355">
        <v>0</v>
      </c>
      <c r="T355">
        <v>0.3</v>
      </c>
      <c r="U355">
        <v>16162</v>
      </c>
      <c r="V355">
        <v>0</v>
      </c>
      <c r="W355">
        <v>204.31165696950001</v>
      </c>
      <c r="X355">
        <v>0</v>
      </c>
      <c r="Y355">
        <v>3302084.9999410589</v>
      </c>
      <c r="Z355">
        <v>1</v>
      </c>
      <c r="AA355">
        <v>0</v>
      </c>
      <c r="AB355">
        <v>0</v>
      </c>
      <c r="AC355">
        <v>0</v>
      </c>
      <c r="AD355">
        <v>0</v>
      </c>
      <c r="AE355">
        <v>0</v>
      </c>
      <c r="AF355">
        <v>0</v>
      </c>
      <c r="AG355">
        <v>0</v>
      </c>
      <c r="AH355">
        <v>0</v>
      </c>
      <c r="AI355">
        <v>0</v>
      </c>
      <c r="AJ355">
        <v>0</v>
      </c>
      <c r="AK355">
        <v>0</v>
      </c>
      <c r="AL355">
        <v>0</v>
      </c>
      <c r="AM355">
        <v>0</v>
      </c>
      <c r="AN355">
        <v>10.014821917808218</v>
      </c>
      <c r="AO355">
        <v>0</v>
      </c>
      <c r="AP355">
        <v>0</v>
      </c>
      <c r="AQ355">
        <v>0</v>
      </c>
      <c r="AR355">
        <v>0</v>
      </c>
      <c r="AS355">
        <v>0</v>
      </c>
      <c r="AT355">
        <v>0</v>
      </c>
      <c r="AU355">
        <v>0</v>
      </c>
      <c r="AV355">
        <v>0</v>
      </c>
      <c r="AW355">
        <v>0</v>
      </c>
      <c r="AX355">
        <v>0</v>
      </c>
      <c r="AY355">
        <v>0</v>
      </c>
      <c r="AZ355">
        <v>0</v>
      </c>
      <c r="BA355">
        <v>0</v>
      </c>
      <c r="BB355">
        <v>0</v>
      </c>
      <c r="BC355">
        <v>0</v>
      </c>
      <c r="BD355">
        <v>0.104</v>
      </c>
      <c r="BE355">
        <v>0</v>
      </c>
      <c r="BF355">
        <v>0</v>
      </c>
      <c r="BG355">
        <v>0</v>
      </c>
      <c r="BH355">
        <v>0</v>
      </c>
      <c r="BI355">
        <v>0</v>
      </c>
      <c r="BJ355">
        <v>0</v>
      </c>
      <c r="BK355">
        <v>0</v>
      </c>
      <c r="BL355">
        <v>0</v>
      </c>
      <c r="BM355">
        <v>0</v>
      </c>
      <c r="BN355">
        <v>0</v>
      </c>
      <c r="BO355">
        <v>0</v>
      </c>
      <c r="BP355">
        <v>0</v>
      </c>
      <c r="BQ355">
        <v>0</v>
      </c>
      <c r="BR355">
        <v>1.5599999999999999E-2</v>
      </c>
      <c r="BS355">
        <v>0</v>
      </c>
      <c r="BT355">
        <v>0</v>
      </c>
      <c r="BU355">
        <v>0</v>
      </c>
      <c r="BV355">
        <v>0</v>
      </c>
      <c r="BW355">
        <v>0</v>
      </c>
      <c r="BX355">
        <v>81.599999999999994</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1</v>
      </c>
      <c r="FS355">
        <v>0</v>
      </c>
      <c r="FT355">
        <v>0</v>
      </c>
      <c r="FU355">
        <v>0</v>
      </c>
      <c r="FV355">
        <v>0</v>
      </c>
      <c r="FW355">
        <v>0</v>
      </c>
      <c r="FX355">
        <v>0</v>
      </c>
      <c r="FY355">
        <v>2.4945914707855135</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0.41751985912310002</v>
      </c>
      <c r="GV355">
        <v>0</v>
      </c>
      <c r="GW355">
        <v>0</v>
      </c>
      <c r="GX355">
        <v>0</v>
      </c>
      <c r="GY355">
        <v>0</v>
      </c>
      <c r="GZ355">
        <v>0</v>
      </c>
      <c r="HA355">
        <v>0</v>
      </c>
      <c r="HB355">
        <v>0</v>
      </c>
      <c r="HC355">
        <v>0</v>
      </c>
      <c r="HD355">
        <v>0</v>
      </c>
      <c r="HE355">
        <v>0</v>
      </c>
      <c r="HF355">
        <v>0</v>
      </c>
      <c r="HG355">
        <v>0</v>
      </c>
      <c r="HH355">
        <v>0</v>
      </c>
      <c r="HI355">
        <v>1.5599999999999999E-2</v>
      </c>
      <c r="HJ355">
        <v>0</v>
      </c>
      <c r="HK355">
        <v>0</v>
      </c>
      <c r="HL355">
        <v>0</v>
      </c>
      <c r="HM355">
        <v>0</v>
      </c>
      <c r="HN355">
        <v>0</v>
      </c>
      <c r="HO355">
        <v>81.599999999999994</v>
      </c>
      <c r="HP355">
        <v>0</v>
      </c>
      <c r="HQ355">
        <v>0</v>
      </c>
      <c r="HR355">
        <v>0</v>
      </c>
      <c r="HS355">
        <v>0</v>
      </c>
      <c r="HT355">
        <v>0</v>
      </c>
      <c r="HU355">
        <v>0</v>
      </c>
      <c r="HV355">
        <v>0</v>
      </c>
      <c r="HW355">
        <v>0</v>
      </c>
      <c r="HX355">
        <v>0</v>
      </c>
      <c r="HY355">
        <v>0</v>
      </c>
      <c r="HZ355">
        <v>0</v>
      </c>
      <c r="IA355">
        <v>0</v>
      </c>
      <c r="IB355">
        <v>0</v>
      </c>
      <c r="IC355">
        <v>0</v>
      </c>
      <c r="ID355">
        <v>0</v>
      </c>
      <c r="IE355">
        <v>0</v>
      </c>
      <c r="IF355">
        <v>0</v>
      </c>
      <c r="IG355">
        <v>0</v>
      </c>
      <c r="IH355">
        <v>0</v>
      </c>
      <c r="II355">
        <v>0</v>
      </c>
      <c r="IJ355">
        <v>0</v>
      </c>
      <c r="IK355">
        <v>0</v>
      </c>
      <c r="IL355">
        <v>0</v>
      </c>
      <c r="IM355">
        <v>0</v>
      </c>
      <c r="IN355">
        <v>0</v>
      </c>
      <c r="IO355">
        <v>0</v>
      </c>
      <c r="IP355">
        <v>0</v>
      </c>
      <c r="IQ355">
        <v>0</v>
      </c>
      <c r="IR355">
        <v>0</v>
      </c>
      <c r="IS355">
        <v>0</v>
      </c>
      <c r="IT355">
        <v>0</v>
      </c>
      <c r="IU355">
        <v>0</v>
      </c>
      <c r="IV355">
        <v>0</v>
      </c>
      <c r="IW355">
        <v>0</v>
      </c>
      <c r="IX355">
        <v>0</v>
      </c>
      <c r="IY355">
        <v>0</v>
      </c>
      <c r="IZ355">
        <v>0</v>
      </c>
      <c r="JA355">
        <v>0</v>
      </c>
      <c r="JB355">
        <v>0</v>
      </c>
      <c r="JC355">
        <v>0</v>
      </c>
      <c r="JD355">
        <v>0</v>
      </c>
      <c r="JE355">
        <v>0</v>
      </c>
      <c r="JF355">
        <v>0</v>
      </c>
      <c r="JG355">
        <v>0</v>
      </c>
      <c r="JH355">
        <v>0</v>
      </c>
      <c r="JI355">
        <v>0</v>
      </c>
      <c r="JJ355">
        <v>0</v>
      </c>
      <c r="JK355">
        <v>0</v>
      </c>
      <c r="JL355">
        <v>0</v>
      </c>
      <c r="JM355">
        <v>0</v>
      </c>
      <c r="JN355">
        <v>0</v>
      </c>
      <c r="JO355">
        <v>0</v>
      </c>
      <c r="JP355">
        <v>0</v>
      </c>
      <c r="JQ355">
        <v>0</v>
      </c>
      <c r="JR355">
        <v>0</v>
      </c>
      <c r="JS355">
        <v>0</v>
      </c>
      <c r="JT355">
        <v>0</v>
      </c>
      <c r="JU355">
        <v>0</v>
      </c>
      <c r="JV355">
        <v>0</v>
      </c>
      <c r="JW355">
        <v>0</v>
      </c>
      <c r="JX355">
        <v>0</v>
      </c>
      <c r="JY355">
        <v>0</v>
      </c>
      <c r="JZ355">
        <v>0</v>
      </c>
      <c r="KA355">
        <v>0</v>
      </c>
      <c r="KB355">
        <v>0</v>
      </c>
      <c r="KC355">
        <v>0</v>
      </c>
      <c r="KD355">
        <v>0</v>
      </c>
      <c r="KE355">
        <v>0</v>
      </c>
      <c r="KF355">
        <v>0</v>
      </c>
      <c r="KG355">
        <v>0</v>
      </c>
      <c r="KH355">
        <v>0</v>
      </c>
      <c r="KI355">
        <v>0</v>
      </c>
      <c r="KJ355">
        <v>0</v>
      </c>
      <c r="KK355">
        <v>0</v>
      </c>
      <c r="KL355">
        <v>0</v>
      </c>
      <c r="KM355">
        <v>0</v>
      </c>
      <c r="KN355">
        <v>0</v>
      </c>
      <c r="KO355">
        <v>0</v>
      </c>
      <c r="KP355">
        <v>0</v>
      </c>
      <c r="KQ355">
        <v>0</v>
      </c>
      <c r="KR355">
        <v>0</v>
      </c>
      <c r="KS355">
        <v>0</v>
      </c>
      <c r="KT355">
        <v>0</v>
      </c>
      <c r="KU355">
        <v>0</v>
      </c>
      <c r="KV355">
        <v>0</v>
      </c>
      <c r="KW355">
        <v>0</v>
      </c>
      <c r="KX355">
        <v>0</v>
      </c>
      <c r="KY355">
        <v>0</v>
      </c>
      <c r="KZ355">
        <v>0</v>
      </c>
      <c r="LA355">
        <v>0</v>
      </c>
      <c r="LB355">
        <v>0</v>
      </c>
      <c r="LC355">
        <v>0</v>
      </c>
      <c r="LD355">
        <v>0</v>
      </c>
      <c r="LE355">
        <v>0</v>
      </c>
      <c r="LF355">
        <v>0</v>
      </c>
      <c r="LG355">
        <v>0</v>
      </c>
      <c r="LH355">
        <v>0</v>
      </c>
      <c r="LI355">
        <v>1</v>
      </c>
      <c r="LJ355">
        <v>0.90549747999999997</v>
      </c>
      <c r="LK355">
        <v>0</v>
      </c>
      <c r="LL355">
        <v>0</v>
      </c>
      <c r="LM355">
        <v>1</v>
      </c>
      <c r="LN355">
        <v>0.95</v>
      </c>
      <c r="LO355">
        <v>0</v>
      </c>
      <c r="LP355">
        <v>1</v>
      </c>
      <c r="LQ355">
        <v>0.78</v>
      </c>
      <c r="LR355">
        <v>0</v>
      </c>
      <c r="LS355">
        <v>0</v>
      </c>
      <c r="LT355">
        <v>0</v>
      </c>
    </row>
    <row r="356" spans="1:332" ht="15" customHeight="1">
      <c r="A356" t="str">
        <v>CDM AMS II G</v>
      </c>
      <c r="B356" t="str">
        <v>AMS-II.G. Version 4</v>
      </c>
      <c r="C356">
        <v>9265</v>
      </c>
      <c r="D356" t="str">
        <v>PoA 9265-CPA5</v>
      </c>
      <c r="E356" t="str">
        <v>MP2</v>
      </c>
      <c r="F356" t="str">
        <v>domestic</v>
      </c>
      <c r="G356">
        <v>24823</v>
      </c>
      <c r="H356" t="str">
        <v>firewood</v>
      </c>
      <c r="I356">
        <v>24823</v>
      </c>
      <c r="J356">
        <v>7.5263770360029549E-3</v>
      </c>
      <c r="K356">
        <v>0</v>
      </c>
      <c r="L356" t="str">
        <v>cdm_imp_firewood</v>
      </c>
      <c r="M356">
        <v>1</v>
      </c>
      <c r="N356" t="str">
        <v>Sub-Saharan Africa</v>
      </c>
      <c r="O356" t="str">
        <v>Kenya</v>
      </c>
      <c r="P356" t="str">
        <v>Kenya tot</v>
      </c>
      <c r="Q356">
        <v>5.83</v>
      </c>
      <c r="R356">
        <v>0.91400000000000003</v>
      </c>
      <c r="S356">
        <v>0</v>
      </c>
      <c r="T356">
        <v>0.3</v>
      </c>
      <c r="U356">
        <v>16115</v>
      </c>
      <c r="V356">
        <v>0</v>
      </c>
      <c r="W356">
        <v>204.662364263</v>
      </c>
      <c r="X356">
        <v>0</v>
      </c>
      <c r="Y356">
        <v>3298134.0000982452</v>
      </c>
      <c r="Z356">
        <v>1</v>
      </c>
      <c r="AA356">
        <v>0</v>
      </c>
      <c r="AB356">
        <v>0</v>
      </c>
      <c r="AC356">
        <v>0</v>
      </c>
      <c r="AD356">
        <v>0</v>
      </c>
      <c r="AE356">
        <v>0</v>
      </c>
      <c r="AF356">
        <v>0</v>
      </c>
      <c r="AG356">
        <v>0</v>
      </c>
      <c r="AH356">
        <v>0</v>
      </c>
      <c r="AI356">
        <v>0</v>
      </c>
      <c r="AJ356">
        <v>0</v>
      </c>
      <c r="AK356">
        <v>0</v>
      </c>
      <c r="AL356">
        <v>0</v>
      </c>
      <c r="AM356">
        <v>0</v>
      </c>
      <c r="AN356">
        <v>10.014821917808218</v>
      </c>
      <c r="AO356">
        <v>0</v>
      </c>
      <c r="AP356">
        <v>0</v>
      </c>
      <c r="AQ356">
        <v>0</v>
      </c>
      <c r="AR356">
        <v>0</v>
      </c>
      <c r="AS356">
        <v>0</v>
      </c>
      <c r="AT356">
        <v>0</v>
      </c>
      <c r="AU356">
        <v>0</v>
      </c>
      <c r="AV356">
        <v>0</v>
      </c>
      <c r="AW356">
        <v>0</v>
      </c>
      <c r="AX356">
        <v>0</v>
      </c>
      <c r="AY356">
        <v>0</v>
      </c>
      <c r="AZ356">
        <v>0</v>
      </c>
      <c r="BA356">
        <v>0</v>
      </c>
      <c r="BB356">
        <v>0</v>
      </c>
      <c r="BC356">
        <v>0</v>
      </c>
      <c r="BD356">
        <v>0.104</v>
      </c>
      <c r="BE356">
        <v>0</v>
      </c>
      <c r="BF356">
        <v>0</v>
      </c>
      <c r="BG356">
        <v>0</v>
      </c>
      <c r="BH356">
        <v>0</v>
      </c>
      <c r="BI356">
        <v>0</v>
      </c>
      <c r="BJ356">
        <v>0</v>
      </c>
      <c r="BK356">
        <v>0</v>
      </c>
      <c r="BL356">
        <v>0</v>
      </c>
      <c r="BM356">
        <v>0</v>
      </c>
      <c r="BN356">
        <v>0</v>
      </c>
      <c r="BO356">
        <v>0</v>
      </c>
      <c r="BP356">
        <v>0</v>
      </c>
      <c r="BQ356">
        <v>0</v>
      </c>
      <c r="BR356">
        <v>1.5599999999999999E-2</v>
      </c>
      <c r="BS356">
        <v>0</v>
      </c>
      <c r="BT356">
        <v>0</v>
      </c>
      <c r="BU356">
        <v>0</v>
      </c>
      <c r="BV356">
        <v>0</v>
      </c>
      <c r="BW356">
        <v>0</v>
      </c>
      <c r="BX356">
        <v>81.599999999999994</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0</v>
      </c>
      <c r="EE356">
        <v>0</v>
      </c>
      <c r="EF356">
        <v>0</v>
      </c>
      <c r="EG356">
        <v>0</v>
      </c>
      <c r="EH356">
        <v>0</v>
      </c>
      <c r="EI356">
        <v>0</v>
      </c>
      <c r="EJ356">
        <v>0</v>
      </c>
      <c r="EK356">
        <v>0</v>
      </c>
      <c r="EL356">
        <v>0</v>
      </c>
      <c r="EM356">
        <v>0</v>
      </c>
      <c r="EN356">
        <v>0</v>
      </c>
      <c r="EO356">
        <v>0</v>
      </c>
      <c r="EP356">
        <v>0</v>
      </c>
      <c r="EQ356">
        <v>0</v>
      </c>
      <c r="ER356">
        <v>0</v>
      </c>
      <c r="ES356">
        <v>0</v>
      </c>
      <c r="ET356">
        <v>0</v>
      </c>
      <c r="EU356">
        <v>0</v>
      </c>
      <c r="EV356">
        <v>0</v>
      </c>
      <c r="EW356">
        <v>0</v>
      </c>
      <c r="EX356">
        <v>0</v>
      </c>
      <c r="EY356">
        <v>0</v>
      </c>
      <c r="EZ356">
        <v>0</v>
      </c>
      <c r="FA356">
        <v>0</v>
      </c>
      <c r="FB356">
        <v>0</v>
      </c>
      <c r="FC356">
        <v>0</v>
      </c>
      <c r="FD356">
        <v>0</v>
      </c>
      <c r="FE356">
        <v>0</v>
      </c>
      <c r="FF356">
        <v>0</v>
      </c>
      <c r="FG356">
        <v>0</v>
      </c>
      <c r="FH356">
        <v>0</v>
      </c>
      <c r="FI356">
        <v>0</v>
      </c>
      <c r="FJ356">
        <v>0</v>
      </c>
      <c r="FK356">
        <v>0</v>
      </c>
      <c r="FL356">
        <v>0</v>
      </c>
      <c r="FM356">
        <v>0</v>
      </c>
      <c r="FN356">
        <v>0</v>
      </c>
      <c r="FO356">
        <v>0</v>
      </c>
      <c r="FP356">
        <v>0</v>
      </c>
      <c r="FQ356">
        <v>0</v>
      </c>
      <c r="FR356">
        <v>1</v>
      </c>
      <c r="FS356">
        <v>0</v>
      </c>
      <c r="FT356">
        <v>0</v>
      </c>
      <c r="FU356">
        <v>0</v>
      </c>
      <c r="FV356">
        <v>0</v>
      </c>
      <c r="FW356">
        <v>0</v>
      </c>
      <c r="FX356">
        <v>0</v>
      </c>
      <c r="FY356">
        <v>2.4945914707855135</v>
      </c>
      <c r="FZ356">
        <v>0</v>
      </c>
      <c r="GA356">
        <v>0</v>
      </c>
      <c r="GB356">
        <v>0</v>
      </c>
      <c r="GC356">
        <v>0</v>
      </c>
      <c r="GD356">
        <v>0</v>
      </c>
      <c r="GE356">
        <v>0</v>
      </c>
      <c r="GF356">
        <v>0</v>
      </c>
      <c r="GG356">
        <v>0</v>
      </c>
      <c r="GH356">
        <v>0</v>
      </c>
      <c r="GI356">
        <v>0</v>
      </c>
      <c r="GJ356">
        <v>0</v>
      </c>
      <c r="GK356">
        <v>0</v>
      </c>
      <c r="GL356">
        <v>0</v>
      </c>
      <c r="GM356">
        <v>0</v>
      </c>
      <c r="GN356">
        <v>0</v>
      </c>
      <c r="GO356">
        <v>0</v>
      </c>
      <c r="GP356">
        <v>0</v>
      </c>
      <c r="GQ356">
        <v>0</v>
      </c>
      <c r="GR356">
        <v>0</v>
      </c>
      <c r="GS356">
        <v>0</v>
      </c>
      <c r="GT356">
        <v>0</v>
      </c>
      <c r="GU356">
        <v>0.41751985912310002</v>
      </c>
      <c r="GV356">
        <v>0</v>
      </c>
      <c r="GW356">
        <v>0</v>
      </c>
      <c r="GX356">
        <v>0</v>
      </c>
      <c r="GY356">
        <v>0</v>
      </c>
      <c r="GZ356">
        <v>0</v>
      </c>
      <c r="HA356">
        <v>0</v>
      </c>
      <c r="HB356">
        <v>0</v>
      </c>
      <c r="HC356">
        <v>0</v>
      </c>
      <c r="HD356">
        <v>0</v>
      </c>
      <c r="HE356">
        <v>0</v>
      </c>
      <c r="HF356">
        <v>0</v>
      </c>
      <c r="HG356">
        <v>0</v>
      </c>
      <c r="HH356">
        <v>0</v>
      </c>
      <c r="HI356">
        <v>1.5599999999999999E-2</v>
      </c>
      <c r="HJ356">
        <v>0</v>
      </c>
      <c r="HK356">
        <v>0</v>
      </c>
      <c r="HL356">
        <v>0</v>
      </c>
      <c r="HM356">
        <v>0</v>
      </c>
      <c r="HN356">
        <v>0</v>
      </c>
      <c r="HO356">
        <v>81.599999999999994</v>
      </c>
      <c r="HP356">
        <v>0</v>
      </c>
      <c r="HQ356">
        <v>0</v>
      </c>
      <c r="HR356">
        <v>0</v>
      </c>
      <c r="HS356">
        <v>0</v>
      </c>
      <c r="HT356">
        <v>0</v>
      </c>
      <c r="HU356">
        <v>0</v>
      </c>
      <c r="HV356">
        <v>0</v>
      </c>
      <c r="HW356">
        <v>0</v>
      </c>
      <c r="HX356">
        <v>0</v>
      </c>
      <c r="HY356">
        <v>0</v>
      </c>
      <c r="HZ356">
        <v>0</v>
      </c>
      <c r="IA356">
        <v>0</v>
      </c>
      <c r="IB356">
        <v>0</v>
      </c>
      <c r="IC356">
        <v>0</v>
      </c>
      <c r="ID356">
        <v>0</v>
      </c>
      <c r="IE356">
        <v>0</v>
      </c>
      <c r="IF356">
        <v>0</v>
      </c>
      <c r="IG356">
        <v>0</v>
      </c>
      <c r="IH356">
        <v>0</v>
      </c>
      <c r="II356">
        <v>0</v>
      </c>
      <c r="IJ356">
        <v>0</v>
      </c>
      <c r="IK356">
        <v>0</v>
      </c>
      <c r="IL356">
        <v>0</v>
      </c>
      <c r="IM356">
        <v>0</v>
      </c>
      <c r="IN356">
        <v>0</v>
      </c>
      <c r="IO356">
        <v>0</v>
      </c>
      <c r="IP356">
        <v>0</v>
      </c>
      <c r="IQ356">
        <v>0</v>
      </c>
      <c r="IR356">
        <v>0</v>
      </c>
      <c r="IS356">
        <v>0</v>
      </c>
      <c r="IT356">
        <v>0</v>
      </c>
      <c r="IU356">
        <v>0</v>
      </c>
      <c r="IV356">
        <v>0</v>
      </c>
      <c r="IW356">
        <v>0</v>
      </c>
      <c r="IX356">
        <v>0</v>
      </c>
      <c r="IY356">
        <v>0</v>
      </c>
      <c r="IZ356">
        <v>0</v>
      </c>
      <c r="JA356">
        <v>0</v>
      </c>
      <c r="JB356">
        <v>0</v>
      </c>
      <c r="JC356">
        <v>0</v>
      </c>
      <c r="JD356">
        <v>0</v>
      </c>
      <c r="JE356">
        <v>0</v>
      </c>
      <c r="JF356">
        <v>0</v>
      </c>
      <c r="JG356">
        <v>0</v>
      </c>
      <c r="JH356">
        <v>0</v>
      </c>
      <c r="JI356">
        <v>0</v>
      </c>
      <c r="JJ356">
        <v>0</v>
      </c>
      <c r="JK356">
        <v>0</v>
      </c>
      <c r="JL356">
        <v>0</v>
      </c>
      <c r="JM356">
        <v>0</v>
      </c>
      <c r="JN356">
        <v>0</v>
      </c>
      <c r="JO356">
        <v>0</v>
      </c>
      <c r="JP356">
        <v>0</v>
      </c>
      <c r="JQ356">
        <v>0</v>
      </c>
      <c r="JR356">
        <v>0</v>
      </c>
      <c r="JS356">
        <v>0</v>
      </c>
      <c r="JT356">
        <v>0</v>
      </c>
      <c r="JU356">
        <v>0</v>
      </c>
      <c r="JV356">
        <v>0</v>
      </c>
      <c r="JW356">
        <v>0</v>
      </c>
      <c r="JX356">
        <v>0</v>
      </c>
      <c r="JY356">
        <v>0</v>
      </c>
      <c r="JZ356">
        <v>0</v>
      </c>
      <c r="KA356">
        <v>0</v>
      </c>
      <c r="KB356">
        <v>0</v>
      </c>
      <c r="KC356">
        <v>0</v>
      </c>
      <c r="KD356">
        <v>0</v>
      </c>
      <c r="KE356">
        <v>0</v>
      </c>
      <c r="KF356">
        <v>0</v>
      </c>
      <c r="KG356">
        <v>0</v>
      </c>
      <c r="KH356">
        <v>0</v>
      </c>
      <c r="KI356">
        <v>0</v>
      </c>
      <c r="KJ356">
        <v>0</v>
      </c>
      <c r="KK356">
        <v>0</v>
      </c>
      <c r="KL356">
        <v>0</v>
      </c>
      <c r="KM356">
        <v>0</v>
      </c>
      <c r="KN356">
        <v>0</v>
      </c>
      <c r="KO356">
        <v>0</v>
      </c>
      <c r="KP356">
        <v>0</v>
      </c>
      <c r="KQ356">
        <v>0</v>
      </c>
      <c r="KR356">
        <v>0</v>
      </c>
      <c r="KS356">
        <v>0</v>
      </c>
      <c r="KT356">
        <v>0</v>
      </c>
      <c r="KU356">
        <v>0</v>
      </c>
      <c r="KV356">
        <v>0</v>
      </c>
      <c r="KW356">
        <v>0</v>
      </c>
      <c r="KX356">
        <v>0</v>
      </c>
      <c r="KY356">
        <v>0</v>
      </c>
      <c r="KZ356">
        <v>0</v>
      </c>
      <c r="LA356">
        <v>0</v>
      </c>
      <c r="LB356">
        <v>0</v>
      </c>
      <c r="LC356">
        <v>0</v>
      </c>
      <c r="LD356">
        <v>0</v>
      </c>
      <c r="LE356">
        <v>0</v>
      </c>
      <c r="LF356">
        <v>0</v>
      </c>
      <c r="LG356">
        <v>0</v>
      </c>
      <c r="LH356">
        <v>0</v>
      </c>
      <c r="LI356">
        <v>1</v>
      </c>
      <c r="LJ356">
        <v>0.90549747999999997</v>
      </c>
      <c r="LK356">
        <v>0</v>
      </c>
      <c r="LL356">
        <v>0</v>
      </c>
      <c r="LM356">
        <v>1</v>
      </c>
      <c r="LN356">
        <v>0.95</v>
      </c>
      <c r="LO356">
        <v>0</v>
      </c>
      <c r="LP356">
        <v>1</v>
      </c>
      <c r="LQ356">
        <v>0.78</v>
      </c>
      <c r="LR356">
        <v>0</v>
      </c>
      <c r="LS356">
        <v>0</v>
      </c>
      <c r="LT356">
        <v>0</v>
      </c>
    </row>
    <row r="357" spans="1:332" ht="15" customHeight="1">
      <c r="A357" t="str">
        <v>CDM AMS II G</v>
      </c>
      <c r="B357" t="str">
        <v>AMS-II.G. Version 4</v>
      </c>
      <c r="C357">
        <v>9265</v>
      </c>
      <c r="D357" t="str">
        <v>PoA 9265-CPA6</v>
      </c>
      <c r="E357" t="str">
        <v>MP2</v>
      </c>
      <c r="F357" t="str">
        <v>domestic</v>
      </c>
      <c r="G357">
        <v>25176</v>
      </c>
      <c r="H357" t="str">
        <v>firewood</v>
      </c>
      <c r="I357">
        <v>25176</v>
      </c>
      <c r="J357">
        <v>7.5265924048611363E-3</v>
      </c>
      <c r="K357">
        <v>0</v>
      </c>
      <c r="L357" t="str">
        <v>cdm_imp_firewood</v>
      </c>
      <c r="M357">
        <v>1</v>
      </c>
      <c r="N357" t="str">
        <v>Sub-Saharan Africa</v>
      </c>
      <c r="O357" t="str">
        <v>Kenya</v>
      </c>
      <c r="P357" t="str">
        <v>Kenya tot</v>
      </c>
      <c r="Q357">
        <v>5.83</v>
      </c>
      <c r="R357">
        <v>0.91400000000000003</v>
      </c>
      <c r="S357">
        <v>0</v>
      </c>
      <c r="T357">
        <v>0.3</v>
      </c>
      <c r="U357">
        <v>16355</v>
      </c>
      <c r="V357">
        <v>0</v>
      </c>
      <c r="W357">
        <v>204.52094161849999</v>
      </c>
      <c r="X357">
        <v>0</v>
      </c>
      <c r="Y357">
        <v>3344940.0001705675</v>
      </c>
      <c r="Z357">
        <v>1</v>
      </c>
      <c r="AA357">
        <v>0</v>
      </c>
      <c r="AB357">
        <v>0</v>
      </c>
      <c r="AC357">
        <v>0</v>
      </c>
      <c r="AD357">
        <v>0</v>
      </c>
      <c r="AE357">
        <v>0</v>
      </c>
      <c r="AF357">
        <v>0</v>
      </c>
      <c r="AG357">
        <v>0</v>
      </c>
      <c r="AH357">
        <v>0</v>
      </c>
      <c r="AI357">
        <v>0</v>
      </c>
      <c r="AJ357">
        <v>0</v>
      </c>
      <c r="AK357">
        <v>0</v>
      </c>
      <c r="AL357">
        <v>0</v>
      </c>
      <c r="AM357">
        <v>0</v>
      </c>
      <c r="AN357">
        <v>10.014821917808218</v>
      </c>
      <c r="AO357">
        <v>0</v>
      </c>
      <c r="AP357">
        <v>0</v>
      </c>
      <c r="AQ357">
        <v>0</v>
      </c>
      <c r="AR357">
        <v>0</v>
      </c>
      <c r="AS357">
        <v>0</v>
      </c>
      <c r="AT357">
        <v>0</v>
      </c>
      <c r="AU357">
        <v>0</v>
      </c>
      <c r="AV357">
        <v>0</v>
      </c>
      <c r="AW357">
        <v>0</v>
      </c>
      <c r="AX357">
        <v>0</v>
      </c>
      <c r="AY357">
        <v>0</v>
      </c>
      <c r="AZ357">
        <v>0</v>
      </c>
      <c r="BA357">
        <v>0</v>
      </c>
      <c r="BB357">
        <v>0</v>
      </c>
      <c r="BC357">
        <v>0</v>
      </c>
      <c r="BD357">
        <v>0.104</v>
      </c>
      <c r="BE357">
        <v>0</v>
      </c>
      <c r="BF357">
        <v>0</v>
      </c>
      <c r="BG357">
        <v>0</v>
      </c>
      <c r="BH357">
        <v>0</v>
      </c>
      <c r="BI357">
        <v>0</v>
      </c>
      <c r="BJ357">
        <v>0</v>
      </c>
      <c r="BK357">
        <v>0</v>
      </c>
      <c r="BL357">
        <v>0</v>
      </c>
      <c r="BM357">
        <v>0</v>
      </c>
      <c r="BN357">
        <v>0</v>
      </c>
      <c r="BO357">
        <v>0</v>
      </c>
      <c r="BP357">
        <v>0</v>
      </c>
      <c r="BQ357">
        <v>0</v>
      </c>
      <c r="BR357">
        <v>1.5599999999999999E-2</v>
      </c>
      <c r="BS357">
        <v>0</v>
      </c>
      <c r="BT357">
        <v>0</v>
      </c>
      <c r="BU357">
        <v>0</v>
      </c>
      <c r="BV357">
        <v>0</v>
      </c>
      <c r="BW357">
        <v>0</v>
      </c>
      <c r="BX357">
        <v>81.599999999999994</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0</v>
      </c>
      <c r="CX357">
        <v>0</v>
      </c>
      <c r="CY357">
        <v>0</v>
      </c>
      <c r="CZ357">
        <v>0</v>
      </c>
      <c r="DA357">
        <v>0</v>
      </c>
      <c r="DB357">
        <v>0</v>
      </c>
      <c r="DC357">
        <v>0</v>
      </c>
      <c r="DD357">
        <v>0</v>
      </c>
      <c r="DE357">
        <v>0</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0</v>
      </c>
      <c r="EE357">
        <v>0</v>
      </c>
      <c r="EF357">
        <v>0</v>
      </c>
      <c r="EG357">
        <v>0</v>
      </c>
      <c r="EH357">
        <v>0</v>
      </c>
      <c r="EI357">
        <v>0</v>
      </c>
      <c r="EJ357">
        <v>0</v>
      </c>
      <c r="EK357">
        <v>0</v>
      </c>
      <c r="EL357">
        <v>0</v>
      </c>
      <c r="EM357">
        <v>0</v>
      </c>
      <c r="EN357">
        <v>0</v>
      </c>
      <c r="EO357">
        <v>0</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0</v>
      </c>
      <c r="FN357">
        <v>0</v>
      </c>
      <c r="FO357">
        <v>0</v>
      </c>
      <c r="FP357">
        <v>0</v>
      </c>
      <c r="FQ357">
        <v>0</v>
      </c>
      <c r="FR357">
        <v>1</v>
      </c>
      <c r="FS357">
        <v>0</v>
      </c>
      <c r="FT357">
        <v>0</v>
      </c>
      <c r="FU357">
        <v>0</v>
      </c>
      <c r="FV357">
        <v>0</v>
      </c>
      <c r="FW357">
        <v>0</v>
      </c>
      <c r="FX357">
        <v>0</v>
      </c>
      <c r="FY357">
        <v>2.4945914707855135</v>
      </c>
      <c r="FZ357">
        <v>0</v>
      </c>
      <c r="GA357">
        <v>0</v>
      </c>
      <c r="GB357">
        <v>0</v>
      </c>
      <c r="GC357">
        <v>0</v>
      </c>
      <c r="GD357">
        <v>0</v>
      </c>
      <c r="GE357">
        <v>0</v>
      </c>
      <c r="GF357">
        <v>0</v>
      </c>
      <c r="GG357">
        <v>0</v>
      </c>
      <c r="GH357">
        <v>0</v>
      </c>
      <c r="GI357">
        <v>0</v>
      </c>
      <c r="GJ357">
        <v>0</v>
      </c>
      <c r="GK357">
        <v>0</v>
      </c>
      <c r="GL357">
        <v>0</v>
      </c>
      <c r="GM357">
        <v>0</v>
      </c>
      <c r="GN357">
        <v>0</v>
      </c>
      <c r="GO357">
        <v>0</v>
      </c>
      <c r="GP357">
        <v>0</v>
      </c>
      <c r="GQ357">
        <v>0</v>
      </c>
      <c r="GR357">
        <v>0</v>
      </c>
      <c r="GS357">
        <v>0</v>
      </c>
      <c r="GT357">
        <v>0</v>
      </c>
      <c r="GU357">
        <v>0.41751985912310002</v>
      </c>
      <c r="GV357">
        <v>0</v>
      </c>
      <c r="GW357">
        <v>0</v>
      </c>
      <c r="GX357">
        <v>0</v>
      </c>
      <c r="GY357">
        <v>0</v>
      </c>
      <c r="GZ357">
        <v>0</v>
      </c>
      <c r="HA357">
        <v>0</v>
      </c>
      <c r="HB357">
        <v>0</v>
      </c>
      <c r="HC357">
        <v>0</v>
      </c>
      <c r="HD357">
        <v>0</v>
      </c>
      <c r="HE357">
        <v>0</v>
      </c>
      <c r="HF357">
        <v>0</v>
      </c>
      <c r="HG357">
        <v>0</v>
      </c>
      <c r="HH357">
        <v>0</v>
      </c>
      <c r="HI357">
        <v>1.5599999999999999E-2</v>
      </c>
      <c r="HJ357">
        <v>0</v>
      </c>
      <c r="HK357">
        <v>0</v>
      </c>
      <c r="HL357">
        <v>0</v>
      </c>
      <c r="HM357">
        <v>0</v>
      </c>
      <c r="HN357">
        <v>0</v>
      </c>
      <c r="HO357">
        <v>81.599999999999994</v>
      </c>
      <c r="HP357">
        <v>0</v>
      </c>
      <c r="HQ357">
        <v>0</v>
      </c>
      <c r="HR357">
        <v>0</v>
      </c>
      <c r="HS357">
        <v>0</v>
      </c>
      <c r="HT357">
        <v>0</v>
      </c>
      <c r="HU357">
        <v>0</v>
      </c>
      <c r="HV357">
        <v>0</v>
      </c>
      <c r="HW357">
        <v>0</v>
      </c>
      <c r="HX357">
        <v>0</v>
      </c>
      <c r="HY357">
        <v>0</v>
      </c>
      <c r="HZ357">
        <v>0</v>
      </c>
      <c r="IA357">
        <v>0</v>
      </c>
      <c r="IB357">
        <v>0</v>
      </c>
      <c r="IC357">
        <v>0</v>
      </c>
      <c r="ID357">
        <v>0</v>
      </c>
      <c r="IE357">
        <v>0</v>
      </c>
      <c r="IF357">
        <v>0</v>
      </c>
      <c r="IG357">
        <v>0</v>
      </c>
      <c r="IH357">
        <v>0</v>
      </c>
      <c r="II357">
        <v>0</v>
      </c>
      <c r="IJ357">
        <v>0</v>
      </c>
      <c r="IK357">
        <v>0</v>
      </c>
      <c r="IL357">
        <v>0</v>
      </c>
      <c r="IM357">
        <v>0</v>
      </c>
      <c r="IN357">
        <v>0</v>
      </c>
      <c r="IO357">
        <v>0</v>
      </c>
      <c r="IP357">
        <v>0</v>
      </c>
      <c r="IQ357">
        <v>0</v>
      </c>
      <c r="IR357">
        <v>0</v>
      </c>
      <c r="IS357">
        <v>0</v>
      </c>
      <c r="IT357">
        <v>0</v>
      </c>
      <c r="IU357">
        <v>0</v>
      </c>
      <c r="IV357">
        <v>0</v>
      </c>
      <c r="IW357">
        <v>0</v>
      </c>
      <c r="IX357">
        <v>0</v>
      </c>
      <c r="IY357">
        <v>0</v>
      </c>
      <c r="IZ357">
        <v>0</v>
      </c>
      <c r="JA357">
        <v>0</v>
      </c>
      <c r="JB357">
        <v>0</v>
      </c>
      <c r="JC357">
        <v>0</v>
      </c>
      <c r="JD357">
        <v>0</v>
      </c>
      <c r="JE357">
        <v>0</v>
      </c>
      <c r="JF357">
        <v>0</v>
      </c>
      <c r="JG357">
        <v>0</v>
      </c>
      <c r="JH357">
        <v>0</v>
      </c>
      <c r="JI357">
        <v>0</v>
      </c>
      <c r="JJ357">
        <v>0</v>
      </c>
      <c r="JK357">
        <v>0</v>
      </c>
      <c r="JL357">
        <v>0</v>
      </c>
      <c r="JM357">
        <v>0</v>
      </c>
      <c r="JN357">
        <v>0</v>
      </c>
      <c r="JO357">
        <v>0</v>
      </c>
      <c r="JP357">
        <v>0</v>
      </c>
      <c r="JQ357">
        <v>0</v>
      </c>
      <c r="JR357">
        <v>0</v>
      </c>
      <c r="JS357">
        <v>0</v>
      </c>
      <c r="JT357">
        <v>0</v>
      </c>
      <c r="JU357">
        <v>0</v>
      </c>
      <c r="JV357">
        <v>0</v>
      </c>
      <c r="JW357">
        <v>0</v>
      </c>
      <c r="JX357">
        <v>0</v>
      </c>
      <c r="JY357">
        <v>0</v>
      </c>
      <c r="JZ357">
        <v>0</v>
      </c>
      <c r="KA357">
        <v>0</v>
      </c>
      <c r="KB357">
        <v>0</v>
      </c>
      <c r="KC357">
        <v>0</v>
      </c>
      <c r="KD357">
        <v>0</v>
      </c>
      <c r="KE357">
        <v>0</v>
      </c>
      <c r="KF357">
        <v>0</v>
      </c>
      <c r="KG357">
        <v>0</v>
      </c>
      <c r="KH357">
        <v>0</v>
      </c>
      <c r="KI357">
        <v>0</v>
      </c>
      <c r="KJ357">
        <v>0</v>
      </c>
      <c r="KK357">
        <v>0</v>
      </c>
      <c r="KL357">
        <v>0</v>
      </c>
      <c r="KM357">
        <v>0</v>
      </c>
      <c r="KN357">
        <v>0</v>
      </c>
      <c r="KO357">
        <v>0</v>
      </c>
      <c r="KP357">
        <v>0</v>
      </c>
      <c r="KQ357">
        <v>0</v>
      </c>
      <c r="KR357">
        <v>0</v>
      </c>
      <c r="KS357">
        <v>0</v>
      </c>
      <c r="KT357">
        <v>0</v>
      </c>
      <c r="KU357">
        <v>0</v>
      </c>
      <c r="KV357">
        <v>0</v>
      </c>
      <c r="KW357">
        <v>0</v>
      </c>
      <c r="KX357">
        <v>0</v>
      </c>
      <c r="KY357">
        <v>0</v>
      </c>
      <c r="KZ357">
        <v>0</v>
      </c>
      <c r="LA357">
        <v>0</v>
      </c>
      <c r="LB357">
        <v>0</v>
      </c>
      <c r="LC357">
        <v>0</v>
      </c>
      <c r="LD357">
        <v>0</v>
      </c>
      <c r="LE357">
        <v>0</v>
      </c>
      <c r="LF357">
        <v>0</v>
      </c>
      <c r="LG357">
        <v>0</v>
      </c>
      <c r="LH357">
        <v>0</v>
      </c>
      <c r="LI357">
        <v>1</v>
      </c>
      <c r="LJ357">
        <v>0.90549747999999997</v>
      </c>
      <c r="LK357">
        <v>0</v>
      </c>
      <c r="LL357">
        <v>0</v>
      </c>
      <c r="LM357">
        <v>1</v>
      </c>
      <c r="LN357">
        <v>0.95</v>
      </c>
      <c r="LO357">
        <v>0</v>
      </c>
      <c r="LP357">
        <v>1</v>
      </c>
      <c r="LQ357">
        <v>0.78</v>
      </c>
      <c r="LR357">
        <v>0</v>
      </c>
      <c r="LS357">
        <v>0</v>
      </c>
      <c r="LT357">
        <v>0</v>
      </c>
    </row>
    <row r="358" spans="1:332" ht="15" customHeight="1">
      <c r="A358" t="str">
        <v>CDM AMS II G</v>
      </c>
      <c r="B358" t="str">
        <v>AMS-II.G. Version 4</v>
      </c>
      <c r="C358">
        <v>9265</v>
      </c>
      <c r="D358" t="str">
        <v>PoA 9265-CPA7</v>
      </c>
      <c r="E358" t="str">
        <v>MP2</v>
      </c>
      <c r="F358" t="str">
        <v>domestic</v>
      </c>
      <c r="G358">
        <v>16894</v>
      </c>
      <c r="H358" t="str">
        <v>charcoal</v>
      </c>
      <c r="I358">
        <v>16894</v>
      </c>
      <c r="J358">
        <v>1.1888066123167724E-2</v>
      </c>
      <c r="K358">
        <v>0</v>
      </c>
      <c r="L358" t="str">
        <v>cdm_imp_charcoal</v>
      </c>
      <c r="M358">
        <v>1</v>
      </c>
      <c r="N358" t="str">
        <v>Sub-Saharan Africa</v>
      </c>
      <c r="O358" t="str">
        <v>Kenya</v>
      </c>
      <c r="P358" t="str">
        <v>Kenya tot</v>
      </c>
      <c r="Q358">
        <v>4.63</v>
      </c>
      <c r="R358">
        <v>0.91400000000000003</v>
      </c>
      <c r="S358">
        <v>0</v>
      </c>
      <c r="T358">
        <v>0.3</v>
      </c>
      <c r="U358">
        <v>6000</v>
      </c>
      <c r="V358">
        <v>0</v>
      </c>
      <c r="W358">
        <v>236.848166682</v>
      </c>
      <c r="X358">
        <v>0</v>
      </c>
      <c r="Y358">
        <v>1421089.000092</v>
      </c>
      <c r="Z358">
        <v>1</v>
      </c>
      <c r="AA358">
        <v>0</v>
      </c>
      <c r="AB358">
        <v>0</v>
      </c>
      <c r="AC358">
        <v>0</v>
      </c>
      <c r="AD358">
        <v>0</v>
      </c>
      <c r="AE358">
        <v>0</v>
      </c>
      <c r="AF358">
        <v>0</v>
      </c>
      <c r="AG358">
        <v>0</v>
      </c>
      <c r="AH358">
        <v>0</v>
      </c>
      <c r="AI358">
        <v>0</v>
      </c>
      <c r="AJ358">
        <v>0</v>
      </c>
      <c r="AK358">
        <v>0</v>
      </c>
      <c r="AL358">
        <v>0</v>
      </c>
      <c r="AM358">
        <v>0</v>
      </c>
      <c r="AN358">
        <v>14.854054794520549</v>
      </c>
      <c r="AO358">
        <v>0</v>
      </c>
      <c r="AP358">
        <v>0</v>
      </c>
      <c r="AQ358">
        <v>0</v>
      </c>
      <c r="AR358">
        <v>0</v>
      </c>
      <c r="AS358">
        <v>0</v>
      </c>
      <c r="AT358">
        <v>0</v>
      </c>
      <c r="AU358">
        <v>0</v>
      </c>
      <c r="AV358">
        <v>0</v>
      </c>
      <c r="AW358">
        <v>0</v>
      </c>
      <c r="AX358">
        <v>0</v>
      </c>
      <c r="AY358">
        <v>0</v>
      </c>
      <c r="AZ358">
        <v>0</v>
      </c>
      <c r="BA358">
        <v>0</v>
      </c>
      <c r="BB358">
        <v>0</v>
      </c>
      <c r="BC358">
        <v>0</v>
      </c>
      <c r="BD358">
        <v>0.124</v>
      </c>
      <c r="BE358">
        <v>0</v>
      </c>
      <c r="BF358">
        <v>0</v>
      </c>
      <c r="BG358">
        <v>0</v>
      </c>
      <c r="BH358">
        <v>0</v>
      </c>
      <c r="BI358">
        <v>0</v>
      </c>
      <c r="BJ358">
        <v>0</v>
      </c>
      <c r="BK358">
        <v>0</v>
      </c>
      <c r="BL358">
        <v>0</v>
      </c>
      <c r="BM358">
        <v>0</v>
      </c>
      <c r="BN358">
        <v>0</v>
      </c>
      <c r="BO358">
        <v>0</v>
      </c>
      <c r="BP358">
        <v>0</v>
      </c>
      <c r="BQ358">
        <v>0</v>
      </c>
      <c r="BR358">
        <v>1.5599999999999999E-2</v>
      </c>
      <c r="BS358">
        <v>0</v>
      </c>
      <c r="BT358">
        <v>0</v>
      </c>
      <c r="BU358">
        <v>0</v>
      </c>
      <c r="BV358">
        <v>0</v>
      </c>
      <c r="BW358">
        <v>0</v>
      </c>
      <c r="BX358">
        <v>81.599999999999994</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0</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c r="FD358">
        <v>0</v>
      </c>
      <c r="FE358">
        <v>0</v>
      </c>
      <c r="FF358">
        <v>0</v>
      </c>
      <c r="FG358">
        <v>0</v>
      </c>
      <c r="FH358">
        <v>0</v>
      </c>
      <c r="FI358">
        <v>0</v>
      </c>
      <c r="FJ358">
        <v>0</v>
      </c>
      <c r="FK358">
        <v>0</v>
      </c>
      <c r="FL358">
        <v>0</v>
      </c>
      <c r="FM358">
        <v>0</v>
      </c>
      <c r="FN358">
        <v>0</v>
      </c>
      <c r="FO358">
        <v>0</v>
      </c>
      <c r="FP358">
        <v>0</v>
      </c>
      <c r="FQ358">
        <v>0</v>
      </c>
      <c r="FR358">
        <v>1</v>
      </c>
      <c r="FS358">
        <v>0</v>
      </c>
      <c r="FT358">
        <v>0</v>
      </c>
      <c r="FU358">
        <v>0</v>
      </c>
      <c r="FV358">
        <v>0</v>
      </c>
      <c r="FW358">
        <v>0</v>
      </c>
      <c r="FX358">
        <v>0</v>
      </c>
      <c r="FY358">
        <v>3.3977415383330811</v>
      </c>
      <c r="FZ358">
        <v>0</v>
      </c>
      <c r="GA358">
        <v>0</v>
      </c>
      <c r="GB358">
        <v>0</v>
      </c>
      <c r="GC358">
        <v>0</v>
      </c>
      <c r="GD358">
        <v>0</v>
      </c>
      <c r="GE358">
        <v>0</v>
      </c>
      <c r="GF358">
        <v>0</v>
      </c>
      <c r="GG358">
        <v>0</v>
      </c>
      <c r="GH358">
        <v>0</v>
      </c>
      <c r="GI358">
        <v>0</v>
      </c>
      <c r="GJ358">
        <v>0</v>
      </c>
      <c r="GK358">
        <v>0</v>
      </c>
      <c r="GL358">
        <v>0</v>
      </c>
      <c r="GM358">
        <v>0</v>
      </c>
      <c r="GN358">
        <v>0</v>
      </c>
      <c r="GO358">
        <v>0</v>
      </c>
      <c r="GP358">
        <v>0</v>
      </c>
      <c r="GQ358">
        <v>0</v>
      </c>
      <c r="GR358">
        <v>0</v>
      </c>
      <c r="GS358">
        <v>0</v>
      </c>
      <c r="GT358">
        <v>0</v>
      </c>
      <c r="GU358">
        <v>0.54209620530000002</v>
      </c>
      <c r="GV358">
        <v>0</v>
      </c>
      <c r="GW358">
        <v>0</v>
      </c>
      <c r="GX358">
        <v>0</v>
      </c>
      <c r="GY358">
        <v>0</v>
      </c>
      <c r="GZ358">
        <v>0</v>
      </c>
      <c r="HA358">
        <v>0</v>
      </c>
      <c r="HB358">
        <v>0</v>
      </c>
      <c r="HC358">
        <v>0</v>
      </c>
      <c r="HD358">
        <v>0</v>
      </c>
      <c r="HE358">
        <v>0</v>
      </c>
      <c r="HF358">
        <v>0</v>
      </c>
      <c r="HG358">
        <v>0</v>
      </c>
      <c r="HH358">
        <v>0</v>
      </c>
      <c r="HI358">
        <v>1.5599999999999999E-2</v>
      </c>
      <c r="HJ358">
        <v>0</v>
      </c>
      <c r="HK358">
        <v>0</v>
      </c>
      <c r="HL358">
        <v>0</v>
      </c>
      <c r="HM358">
        <v>0</v>
      </c>
      <c r="HN358">
        <v>0</v>
      </c>
      <c r="HO358">
        <v>81.599999999999994</v>
      </c>
      <c r="HP358">
        <v>0</v>
      </c>
      <c r="HQ358">
        <v>0</v>
      </c>
      <c r="HR358">
        <v>0</v>
      </c>
      <c r="HS358">
        <v>0</v>
      </c>
      <c r="HT358">
        <v>0</v>
      </c>
      <c r="HU358">
        <v>0</v>
      </c>
      <c r="HV358">
        <v>0</v>
      </c>
      <c r="HW358">
        <v>0</v>
      </c>
      <c r="HX358">
        <v>0</v>
      </c>
      <c r="HY358">
        <v>0</v>
      </c>
      <c r="HZ358">
        <v>0</v>
      </c>
      <c r="IA358">
        <v>0</v>
      </c>
      <c r="IB358">
        <v>0</v>
      </c>
      <c r="IC358">
        <v>0</v>
      </c>
      <c r="ID358">
        <v>0</v>
      </c>
      <c r="IE358">
        <v>0</v>
      </c>
      <c r="IF358">
        <v>0</v>
      </c>
      <c r="IG358">
        <v>0</v>
      </c>
      <c r="IH358">
        <v>0</v>
      </c>
      <c r="II358">
        <v>0</v>
      </c>
      <c r="IJ358">
        <v>0</v>
      </c>
      <c r="IK358">
        <v>0</v>
      </c>
      <c r="IL358">
        <v>0</v>
      </c>
      <c r="IM358">
        <v>0</v>
      </c>
      <c r="IN358">
        <v>0</v>
      </c>
      <c r="IO358">
        <v>0</v>
      </c>
      <c r="IP358">
        <v>0</v>
      </c>
      <c r="IQ358">
        <v>0</v>
      </c>
      <c r="IR358">
        <v>0</v>
      </c>
      <c r="IS358">
        <v>0</v>
      </c>
      <c r="IT358">
        <v>0</v>
      </c>
      <c r="IU358">
        <v>0</v>
      </c>
      <c r="IV358">
        <v>0</v>
      </c>
      <c r="IW358">
        <v>0</v>
      </c>
      <c r="IX358">
        <v>0</v>
      </c>
      <c r="IY358">
        <v>0</v>
      </c>
      <c r="IZ358">
        <v>0</v>
      </c>
      <c r="JA358">
        <v>0</v>
      </c>
      <c r="JB358">
        <v>0</v>
      </c>
      <c r="JC358">
        <v>0</v>
      </c>
      <c r="JD358">
        <v>0</v>
      </c>
      <c r="JE358">
        <v>0</v>
      </c>
      <c r="JF358">
        <v>0</v>
      </c>
      <c r="JG358">
        <v>0</v>
      </c>
      <c r="JH358">
        <v>0</v>
      </c>
      <c r="JI358">
        <v>0</v>
      </c>
      <c r="JJ358">
        <v>0</v>
      </c>
      <c r="JK358">
        <v>0</v>
      </c>
      <c r="JL358">
        <v>0</v>
      </c>
      <c r="JM358">
        <v>0</v>
      </c>
      <c r="JN358">
        <v>0</v>
      </c>
      <c r="JO358">
        <v>0</v>
      </c>
      <c r="JP358">
        <v>0</v>
      </c>
      <c r="JQ358">
        <v>0</v>
      </c>
      <c r="JR358">
        <v>0</v>
      </c>
      <c r="JS358">
        <v>0</v>
      </c>
      <c r="JT358">
        <v>0</v>
      </c>
      <c r="JU358">
        <v>0</v>
      </c>
      <c r="JV358">
        <v>0</v>
      </c>
      <c r="JW358">
        <v>0</v>
      </c>
      <c r="JX358">
        <v>0</v>
      </c>
      <c r="JY358">
        <v>0</v>
      </c>
      <c r="JZ358">
        <v>0</v>
      </c>
      <c r="KA358">
        <v>0</v>
      </c>
      <c r="KB358">
        <v>0</v>
      </c>
      <c r="KC358">
        <v>0</v>
      </c>
      <c r="KD358">
        <v>0</v>
      </c>
      <c r="KE358">
        <v>0</v>
      </c>
      <c r="KF358">
        <v>0</v>
      </c>
      <c r="KG358">
        <v>0</v>
      </c>
      <c r="KH358">
        <v>0</v>
      </c>
      <c r="KI358">
        <v>0</v>
      </c>
      <c r="KJ358">
        <v>0</v>
      </c>
      <c r="KK358">
        <v>0</v>
      </c>
      <c r="KL358">
        <v>0</v>
      </c>
      <c r="KM358">
        <v>0</v>
      </c>
      <c r="KN358">
        <v>0</v>
      </c>
      <c r="KO358">
        <v>0</v>
      </c>
      <c r="KP358">
        <v>0</v>
      </c>
      <c r="KQ358">
        <v>0</v>
      </c>
      <c r="KR358">
        <v>0</v>
      </c>
      <c r="KS358">
        <v>0</v>
      </c>
      <c r="KT358">
        <v>0</v>
      </c>
      <c r="KU358">
        <v>0</v>
      </c>
      <c r="KV358">
        <v>0</v>
      </c>
      <c r="KW358">
        <v>0</v>
      </c>
      <c r="KX358">
        <v>0</v>
      </c>
      <c r="KY358">
        <v>0</v>
      </c>
      <c r="KZ358">
        <v>0</v>
      </c>
      <c r="LA358">
        <v>0</v>
      </c>
      <c r="LB358">
        <v>0</v>
      </c>
      <c r="LC358">
        <v>0</v>
      </c>
      <c r="LD358">
        <v>0</v>
      </c>
      <c r="LE358">
        <v>0</v>
      </c>
      <c r="LF358">
        <v>0</v>
      </c>
      <c r="LG358">
        <v>0</v>
      </c>
      <c r="LH358">
        <v>0</v>
      </c>
      <c r="LI358">
        <v>1</v>
      </c>
      <c r="LJ358">
        <v>0.93886870254999999</v>
      </c>
      <c r="LK358">
        <v>0</v>
      </c>
      <c r="LL358">
        <v>0</v>
      </c>
      <c r="LM358">
        <v>1</v>
      </c>
      <c r="LN358">
        <v>0.95</v>
      </c>
      <c r="LO358">
        <v>0</v>
      </c>
      <c r="LP358">
        <v>1</v>
      </c>
      <c r="LQ358">
        <v>0.78</v>
      </c>
      <c r="LR358">
        <v>0</v>
      </c>
      <c r="LS358">
        <v>0</v>
      </c>
      <c r="LT358">
        <v>0</v>
      </c>
    </row>
    <row r="359" spans="1:332" ht="15" customHeight="1">
      <c r="A359" t="str">
        <v>CDM AMS II G</v>
      </c>
      <c r="B359" t="str">
        <v>AMS-II.G. Version 4</v>
      </c>
      <c r="C359">
        <v>9265</v>
      </c>
      <c r="D359" t="str">
        <v>PoA 9265-CPA8</v>
      </c>
      <c r="E359" t="str">
        <v>MP2</v>
      </c>
      <c r="F359" t="str">
        <v>domestic</v>
      </c>
      <c r="G359">
        <v>19008</v>
      </c>
      <c r="H359" t="str">
        <v>charcoal</v>
      </c>
      <c r="I359">
        <v>19008</v>
      </c>
      <c r="J359">
        <v>1.1932001153032917E-2</v>
      </c>
      <c r="K359">
        <v>0</v>
      </c>
      <c r="L359" t="str">
        <v>cdm_imp_charcoal</v>
      </c>
      <c r="M359">
        <v>1</v>
      </c>
      <c r="N359" t="str">
        <v>Sub-Saharan Africa</v>
      </c>
      <c r="O359" t="str">
        <v>Kenya</v>
      </c>
      <c r="P359" t="str">
        <v>Kenya tot</v>
      </c>
      <c r="Q359">
        <v>4.63</v>
      </c>
      <c r="R359">
        <v>0.91400000000000003</v>
      </c>
      <c r="S359">
        <v>0</v>
      </c>
      <c r="T359">
        <v>0.3</v>
      </c>
      <c r="U359">
        <v>17940</v>
      </c>
      <c r="V359">
        <v>0</v>
      </c>
      <c r="W359">
        <v>88.797491635</v>
      </c>
      <c r="X359">
        <v>0</v>
      </c>
      <c r="Y359">
        <v>1593026.9999319001</v>
      </c>
      <c r="Z359">
        <v>1</v>
      </c>
      <c r="AA359">
        <v>0</v>
      </c>
      <c r="AB359">
        <v>0</v>
      </c>
      <c r="AC359">
        <v>0</v>
      </c>
      <c r="AD359">
        <v>0</v>
      </c>
      <c r="AE359">
        <v>0</v>
      </c>
      <c r="AF359">
        <v>0</v>
      </c>
      <c r="AG359">
        <v>0</v>
      </c>
      <c r="AH359">
        <v>0</v>
      </c>
      <c r="AI359">
        <v>0</v>
      </c>
      <c r="AJ359">
        <v>0</v>
      </c>
      <c r="AK359">
        <v>0</v>
      </c>
      <c r="AL359">
        <v>0</v>
      </c>
      <c r="AM359">
        <v>0</v>
      </c>
      <c r="AN359">
        <v>14.854054794520549</v>
      </c>
      <c r="AO359">
        <v>0</v>
      </c>
      <c r="AP359">
        <v>0</v>
      </c>
      <c r="AQ359">
        <v>0</v>
      </c>
      <c r="AR359">
        <v>0</v>
      </c>
      <c r="AS359">
        <v>0</v>
      </c>
      <c r="AT359">
        <v>0</v>
      </c>
      <c r="AU359">
        <v>0</v>
      </c>
      <c r="AV359">
        <v>0</v>
      </c>
      <c r="AW359">
        <v>0</v>
      </c>
      <c r="AX359">
        <v>0</v>
      </c>
      <c r="AY359">
        <v>0</v>
      </c>
      <c r="AZ359">
        <v>0</v>
      </c>
      <c r="BA359">
        <v>0</v>
      </c>
      <c r="BB359">
        <v>0</v>
      </c>
      <c r="BC359">
        <v>0</v>
      </c>
      <c r="BD359">
        <v>0.124</v>
      </c>
      <c r="BE359">
        <v>0</v>
      </c>
      <c r="BF359">
        <v>0</v>
      </c>
      <c r="BG359">
        <v>0</v>
      </c>
      <c r="BH359">
        <v>0</v>
      </c>
      <c r="BI359">
        <v>0</v>
      </c>
      <c r="BJ359">
        <v>0</v>
      </c>
      <c r="BK359">
        <v>0</v>
      </c>
      <c r="BL359">
        <v>0</v>
      </c>
      <c r="BM359">
        <v>0</v>
      </c>
      <c r="BN359">
        <v>0</v>
      </c>
      <c r="BO359">
        <v>0</v>
      </c>
      <c r="BP359">
        <v>0</v>
      </c>
      <c r="BQ359">
        <v>0</v>
      </c>
      <c r="BR359">
        <v>1.5599999999999999E-2</v>
      </c>
      <c r="BS359">
        <v>0</v>
      </c>
      <c r="BT359">
        <v>0</v>
      </c>
      <c r="BU359">
        <v>0</v>
      </c>
      <c r="BV359">
        <v>0</v>
      </c>
      <c r="BW359">
        <v>0</v>
      </c>
      <c r="BX359">
        <v>81.599999999999994</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0</v>
      </c>
      <c r="DB359">
        <v>0</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v>0</v>
      </c>
      <c r="FD359">
        <v>0</v>
      </c>
      <c r="FE359">
        <v>0</v>
      </c>
      <c r="FF359">
        <v>0</v>
      </c>
      <c r="FG359">
        <v>0</v>
      </c>
      <c r="FH359">
        <v>0</v>
      </c>
      <c r="FI359">
        <v>0</v>
      </c>
      <c r="FJ359">
        <v>0</v>
      </c>
      <c r="FK359">
        <v>0</v>
      </c>
      <c r="FL359">
        <v>0</v>
      </c>
      <c r="FM359">
        <v>0</v>
      </c>
      <c r="FN359">
        <v>0</v>
      </c>
      <c r="FO359">
        <v>0</v>
      </c>
      <c r="FP359">
        <v>0</v>
      </c>
      <c r="FQ359">
        <v>0</v>
      </c>
      <c r="FR359">
        <v>1</v>
      </c>
      <c r="FS359">
        <v>0</v>
      </c>
      <c r="FT359">
        <v>0</v>
      </c>
      <c r="FU359">
        <v>0</v>
      </c>
      <c r="FV359">
        <v>0</v>
      </c>
      <c r="FW359">
        <v>0</v>
      </c>
      <c r="FX359">
        <v>0</v>
      </c>
      <c r="FY359">
        <v>3.3779991155562872</v>
      </c>
      <c r="FZ359">
        <v>0</v>
      </c>
      <c r="GA359">
        <v>0</v>
      </c>
      <c r="GB359">
        <v>0</v>
      </c>
      <c r="GC359">
        <v>0</v>
      </c>
      <c r="GD359">
        <v>0</v>
      </c>
      <c r="GE359">
        <v>0</v>
      </c>
      <c r="GF359">
        <v>0</v>
      </c>
      <c r="GG359">
        <v>0</v>
      </c>
      <c r="GH359">
        <v>0</v>
      </c>
      <c r="GI359">
        <v>0</v>
      </c>
      <c r="GJ359">
        <v>0</v>
      </c>
      <c r="GK359">
        <v>0</v>
      </c>
      <c r="GL359">
        <v>0</v>
      </c>
      <c r="GM359">
        <v>0</v>
      </c>
      <c r="GN359">
        <v>0</v>
      </c>
      <c r="GO359">
        <v>0</v>
      </c>
      <c r="GP359">
        <v>0</v>
      </c>
      <c r="GQ359">
        <v>0</v>
      </c>
      <c r="GR359">
        <v>0</v>
      </c>
      <c r="GS359">
        <v>0</v>
      </c>
      <c r="GT359">
        <v>0</v>
      </c>
      <c r="GU359">
        <v>0.54526443954299997</v>
      </c>
      <c r="GV359">
        <v>0</v>
      </c>
      <c r="GW359">
        <v>0</v>
      </c>
      <c r="GX359">
        <v>0</v>
      </c>
      <c r="GY359">
        <v>0</v>
      </c>
      <c r="GZ359">
        <v>0</v>
      </c>
      <c r="HA359">
        <v>0</v>
      </c>
      <c r="HB359">
        <v>0</v>
      </c>
      <c r="HC359">
        <v>0</v>
      </c>
      <c r="HD359">
        <v>0</v>
      </c>
      <c r="HE359">
        <v>0</v>
      </c>
      <c r="HF359">
        <v>0</v>
      </c>
      <c r="HG359">
        <v>0</v>
      </c>
      <c r="HH359">
        <v>0</v>
      </c>
      <c r="HI359">
        <v>1.5599999999999999E-2</v>
      </c>
      <c r="HJ359">
        <v>0</v>
      </c>
      <c r="HK359">
        <v>0</v>
      </c>
      <c r="HL359">
        <v>0</v>
      </c>
      <c r="HM359">
        <v>0</v>
      </c>
      <c r="HN359">
        <v>0</v>
      </c>
      <c r="HO359">
        <v>81.599999999999994</v>
      </c>
      <c r="HP359">
        <v>0</v>
      </c>
      <c r="HQ359">
        <v>0</v>
      </c>
      <c r="HR359">
        <v>0</v>
      </c>
      <c r="HS359">
        <v>0</v>
      </c>
      <c r="HT359">
        <v>0</v>
      </c>
      <c r="HU359">
        <v>0</v>
      </c>
      <c r="HV359">
        <v>0</v>
      </c>
      <c r="HW359">
        <v>0</v>
      </c>
      <c r="HX359">
        <v>0</v>
      </c>
      <c r="HY359">
        <v>0</v>
      </c>
      <c r="HZ359">
        <v>0</v>
      </c>
      <c r="IA359">
        <v>0</v>
      </c>
      <c r="IB359">
        <v>0</v>
      </c>
      <c r="IC359">
        <v>0</v>
      </c>
      <c r="ID359">
        <v>0</v>
      </c>
      <c r="IE359">
        <v>0</v>
      </c>
      <c r="IF359">
        <v>0</v>
      </c>
      <c r="IG359">
        <v>0</v>
      </c>
      <c r="IH359">
        <v>0</v>
      </c>
      <c r="II359">
        <v>0</v>
      </c>
      <c r="IJ359">
        <v>0</v>
      </c>
      <c r="IK359">
        <v>0</v>
      </c>
      <c r="IL359">
        <v>0</v>
      </c>
      <c r="IM359">
        <v>0</v>
      </c>
      <c r="IN359">
        <v>0</v>
      </c>
      <c r="IO359">
        <v>0</v>
      </c>
      <c r="IP359">
        <v>0</v>
      </c>
      <c r="IQ359">
        <v>0</v>
      </c>
      <c r="IR359">
        <v>0</v>
      </c>
      <c r="IS359">
        <v>0</v>
      </c>
      <c r="IT359">
        <v>0</v>
      </c>
      <c r="IU359">
        <v>0</v>
      </c>
      <c r="IV359">
        <v>0</v>
      </c>
      <c r="IW359">
        <v>0</v>
      </c>
      <c r="IX359">
        <v>0</v>
      </c>
      <c r="IY359">
        <v>0</v>
      </c>
      <c r="IZ359">
        <v>0</v>
      </c>
      <c r="JA359">
        <v>0</v>
      </c>
      <c r="JB359">
        <v>0</v>
      </c>
      <c r="JC359">
        <v>0</v>
      </c>
      <c r="JD359">
        <v>0</v>
      </c>
      <c r="JE359">
        <v>0</v>
      </c>
      <c r="JF359">
        <v>0</v>
      </c>
      <c r="JG359">
        <v>0</v>
      </c>
      <c r="JH359">
        <v>0</v>
      </c>
      <c r="JI359">
        <v>0</v>
      </c>
      <c r="JJ359">
        <v>0</v>
      </c>
      <c r="JK359">
        <v>0</v>
      </c>
      <c r="JL359">
        <v>0</v>
      </c>
      <c r="JM359">
        <v>0</v>
      </c>
      <c r="JN359">
        <v>0</v>
      </c>
      <c r="JO359">
        <v>0</v>
      </c>
      <c r="JP359">
        <v>0</v>
      </c>
      <c r="JQ359">
        <v>0</v>
      </c>
      <c r="JR359">
        <v>0</v>
      </c>
      <c r="JS359">
        <v>0</v>
      </c>
      <c r="JT359">
        <v>0</v>
      </c>
      <c r="JU359">
        <v>0</v>
      </c>
      <c r="JV359">
        <v>0</v>
      </c>
      <c r="JW359">
        <v>0</v>
      </c>
      <c r="JX359">
        <v>0</v>
      </c>
      <c r="JY359">
        <v>0</v>
      </c>
      <c r="JZ359">
        <v>0</v>
      </c>
      <c r="KA359">
        <v>0</v>
      </c>
      <c r="KB359">
        <v>0</v>
      </c>
      <c r="KC359">
        <v>0</v>
      </c>
      <c r="KD359">
        <v>0</v>
      </c>
      <c r="KE359">
        <v>0</v>
      </c>
      <c r="KF359">
        <v>0</v>
      </c>
      <c r="KG359">
        <v>0</v>
      </c>
      <c r="KH359">
        <v>0</v>
      </c>
      <c r="KI359">
        <v>0</v>
      </c>
      <c r="KJ359">
        <v>0</v>
      </c>
      <c r="KK359">
        <v>0</v>
      </c>
      <c r="KL359">
        <v>0</v>
      </c>
      <c r="KM359">
        <v>0</v>
      </c>
      <c r="KN359">
        <v>0</v>
      </c>
      <c r="KO359">
        <v>0</v>
      </c>
      <c r="KP359">
        <v>0</v>
      </c>
      <c r="KQ359">
        <v>0</v>
      </c>
      <c r="KR359">
        <v>0</v>
      </c>
      <c r="KS359">
        <v>0</v>
      </c>
      <c r="KT359">
        <v>0</v>
      </c>
      <c r="KU359">
        <v>0</v>
      </c>
      <c r="KV359">
        <v>0</v>
      </c>
      <c r="KW359">
        <v>0</v>
      </c>
      <c r="KX359">
        <v>0</v>
      </c>
      <c r="KY359">
        <v>0</v>
      </c>
      <c r="KZ359">
        <v>0</v>
      </c>
      <c r="LA359">
        <v>0</v>
      </c>
      <c r="LB359">
        <v>0</v>
      </c>
      <c r="LC359">
        <v>0</v>
      </c>
      <c r="LD359">
        <v>0</v>
      </c>
      <c r="LE359">
        <v>0</v>
      </c>
      <c r="LF359">
        <v>0</v>
      </c>
      <c r="LG359">
        <v>0</v>
      </c>
      <c r="LH359">
        <v>0</v>
      </c>
      <c r="LI359">
        <v>1</v>
      </c>
      <c r="LJ359">
        <v>0.94254574714999995</v>
      </c>
      <c r="LK359">
        <v>0</v>
      </c>
      <c r="LL359">
        <v>0</v>
      </c>
      <c r="LM359">
        <v>1</v>
      </c>
      <c r="LN359">
        <v>0.95</v>
      </c>
      <c r="LO359">
        <v>0</v>
      </c>
      <c r="LP359">
        <v>1</v>
      </c>
      <c r="LQ359">
        <v>0.78</v>
      </c>
      <c r="LR359">
        <v>0</v>
      </c>
      <c r="LS359">
        <v>0</v>
      </c>
      <c r="LT359">
        <v>0</v>
      </c>
    </row>
    <row r="360" spans="1:332" ht="15" customHeight="1">
      <c r="A360" t="str">
        <v>CDM AMS II G</v>
      </c>
      <c r="B360" t="str">
        <v>AMS-II.G. Version 4</v>
      </c>
      <c r="C360">
        <v>9265</v>
      </c>
      <c r="D360" t="str">
        <v>PoA 9265-CPA2</v>
      </c>
      <c r="E360" t="str">
        <v>MP3</v>
      </c>
      <c r="F360" t="str">
        <v>domestic</v>
      </c>
      <c r="G360">
        <v>13465</v>
      </c>
      <c r="H360" t="str">
        <v>firewood</v>
      </c>
      <c r="I360">
        <v>13465</v>
      </c>
      <c r="J360">
        <v>6.8192062069210007E-3</v>
      </c>
      <c r="K360">
        <v>0</v>
      </c>
      <c r="L360" t="str">
        <v>cdm_imp_firewood</v>
      </c>
      <c r="M360">
        <v>1</v>
      </c>
      <c r="N360" t="str">
        <v>Sub-Saharan Africa</v>
      </c>
      <c r="O360" t="str">
        <v>Kenya</v>
      </c>
      <c r="P360" t="str">
        <v>Kenya tot</v>
      </c>
      <c r="Q360">
        <v>5.83</v>
      </c>
      <c r="R360">
        <v>0.91400000000000003</v>
      </c>
      <c r="S360">
        <v>0</v>
      </c>
      <c r="T360">
        <v>0.3</v>
      </c>
      <c r="U360">
        <v>16185</v>
      </c>
      <c r="V360">
        <v>0</v>
      </c>
      <c r="W360">
        <v>122</v>
      </c>
      <c r="X360">
        <v>0</v>
      </c>
      <c r="Y360">
        <v>1974570</v>
      </c>
      <c r="Z360">
        <v>1</v>
      </c>
      <c r="AA360">
        <v>0</v>
      </c>
      <c r="AB360">
        <v>0</v>
      </c>
      <c r="AC360">
        <v>0</v>
      </c>
      <c r="AD360">
        <v>0</v>
      </c>
      <c r="AE360">
        <v>0</v>
      </c>
      <c r="AF360">
        <v>0</v>
      </c>
      <c r="AG360">
        <v>0</v>
      </c>
      <c r="AH360">
        <v>0</v>
      </c>
      <c r="AI360">
        <v>0</v>
      </c>
      <c r="AJ360">
        <v>0</v>
      </c>
      <c r="AK360">
        <v>0</v>
      </c>
      <c r="AL360">
        <v>0</v>
      </c>
      <c r="AM360">
        <v>0</v>
      </c>
      <c r="AN360">
        <v>10.014821917808218</v>
      </c>
      <c r="AO360">
        <v>0</v>
      </c>
      <c r="AP360">
        <v>0</v>
      </c>
      <c r="AQ360">
        <v>0</v>
      </c>
      <c r="AR360">
        <v>0</v>
      </c>
      <c r="AS360">
        <v>0</v>
      </c>
      <c r="AT360">
        <v>0</v>
      </c>
      <c r="AU360">
        <v>0</v>
      </c>
      <c r="AV360">
        <v>0</v>
      </c>
      <c r="AW360">
        <v>0</v>
      </c>
      <c r="AX360">
        <v>0</v>
      </c>
      <c r="AY360">
        <v>0</v>
      </c>
      <c r="AZ360">
        <v>0</v>
      </c>
      <c r="BA360">
        <v>0</v>
      </c>
      <c r="BB360">
        <v>0</v>
      </c>
      <c r="BC360">
        <v>0</v>
      </c>
      <c r="BD360">
        <v>0.104</v>
      </c>
      <c r="BE360">
        <v>0</v>
      </c>
      <c r="BF360">
        <v>0</v>
      </c>
      <c r="BG360">
        <v>0</v>
      </c>
      <c r="BH360">
        <v>0</v>
      </c>
      <c r="BI360">
        <v>0</v>
      </c>
      <c r="BJ360">
        <v>0</v>
      </c>
      <c r="BK360">
        <v>0</v>
      </c>
      <c r="BL360">
        <v>0</v>
      </c>
      <c r="BM360">
        <v>0</v>
      </c>
      <c r="BN360">
        <v>0</v>
      </c>
      <c r="BO360">
        <v>0</v>
      </c>
      <c r="BP360">
        <v>0</v>
      </c>
      <c r="BQ360">
        <v>0</v>
      </c>
      <c r="BR360">
        <v>1.5599999999999999E-2</v>
      </c>
      <c r="BS360">
        <v>0</v>
      </c>
      <c r="BT360">
        <v>0</v>
      </c>
      <c r="BU360">
        <v>0</v>
      </c>
      <c r="BV360">
        <v>0</v>
      </c>
      <c r="BW360">
        <v>0</v>
      </c>
      <c r="BX360">
        <v>81.599999999999994</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0</v>
      </c>
      <c r="FQ360">
        <v>0</v>
      </c>
      <c r="FR360">
        <v>1</v>
      </c>
      <c r="FS360">
        <v>0</v>
      </c>
      <c r="FT360">
        <v>0</v>
      </c>
      <c r="FU360">
        <v>0</v>
      </c>
      <c r="FV360">
        <v>0</v>
      </c>
      <c r="FW360">
        <v>0</v>
      </c>
      <c r="FX360">
        <v>0</v>
      </c>
      <c r="FY360">
        <v>2.5842976624528244</v>
      </c>
      <c r="FZ360">
        <v>0</v>
      </c>
      <c r="GA360">
        <v>0</v>
      </c>
      <c r="GB360">
        <v>0</v>
      </c>
      <c r="GC360">
        <v>0</v>
      </c>
      <c r="GD360">
        <v>0</v>
      </c>
      <c r="GE360">
        <v>0</v>
      </c>
      <c r="GF360">
        <v>0</v>
      </c>
      <c r="GG360">
        <v>0</v>
      </c>
      <c r="GH360">
        <v>0</v>
      </c>
      <c r="GI360">
        <v>0</v>
      </c>
      <c r="GJ360">
        <v>0</v>
      </c>
      <c r="GK360">
        <v>0</v>
      </c>
      <c r="GL360">
        <v>0</v>
      </c>
      <c r="GM360">
        <v>0</v>
      </c>
      <c r="GN360">
        <v>0</v>
      </c>
      <c r="GO360">
        <v>0</v>
      </c>
      <c r="GP360">
        <v>0</v>
      </c>
      <c r="GQ360">
        <v>0</v>
      </c>
      <c r="GR360">
        <v>0</v>
      </c>
      <c r="GS360">
        <v>0</v>
      </c>
      <c r="GT360">
        <v>0</v>
      </c>
      <c r="GU360">
        <v>0.40302690149999998</v>
      </c>
      <c r="GV360">
        <v>0</v>
      </c>
      <c r="GW360">
        <v>0</v>
      </c>
      <c r="GX360">
        <v>0</v>
      </c>
      <c r="GY360">
        <v>0</v>
      </c>
      <c r="GZ360">
        <v>0</v>
      </c>
      <c r="HA360">
        <v>0</v>
      </c>
      <c r="HB360">
        <v>0</v>
      </c>
      <c r="HC360">
        <v>0</v>
      </c>
      <c r="HD360">
        <v>0</v>
      </c>
      <c r="HE360">
        <v>0</v>
      </c>
      <c r="HF360">
        <v>0</v>
      </c>
      <c r="HG360">
        <v>0</v>
      </c>
      <c r="HH360">
        <v>0</v>
      </c>
      <c r="HI360">
        <v>1.5599999999999999E-2</v>
      </c>
      <c r="HJ360">
        <v>0</v>
      </c>
      <c r="HK360">
        <v>0</v>
      </c>
      <c r="HL360">
        <v>0</v>
      </c>
      <c r="HM360">
        <v>0</v>
      </c>
      <c r="HN360">
        <v>0</v>
      </c>
      <c r="HO360">
        <v>81.599999999999994</v>
      </c>
      <c r="HP360">
        <v>0</v>
      </c>
      <c r="HQ360">
        <v>0</v>
      </c>
      <c r="HR360">
        <v>0</v>
      </c>
      <c r="HS360">
        <v>0</v>
      </c>
      <c r="HT360">
        <v>0</v>
      </c>
      <c r="HU360">
        <v>0</v>
      </c>
      <c r="HV360">
        <v>0</v>
      </c>
      <c r="HW360">
        <v>0</v>
      </c>
      <c r="HX360">
        <v>0</v>
      </c>
      <c r="HY360">
        <v>0</v>
      </c>
      <c r="HZ360">
        <v>0</v>
      </c>
      <c r="IA360">
        <v>0</v>
      </c>
      <c r="IB360">
        <v>0</v>
      </c>
      <c r="IC360">
        <v>0</v>
      </c>
      <c r="ID360">
        <v>0</v>
      </c>
      <c r="IE360">
        <v>0</v>
      </c>
      <c r="IF360">
        <v>0</v>
      </c>
      <c r="IG360">
        <v>0</v>
      </c>
      <c r="IH360">
        <v>0</v>
      </c>
      <c r="II360">
        <v>0</v>
      </c>
      <c r="IJ360">
        <v>0</v>
      </c>
      <c r="IK360">
        <v>0</v>
      </c>
      <c r="IL360">
        <v>0</v>
      </c>
      <c r="IM360">
        <v>0</v>
      </c>
      <c r="IN360">
        <v>0</v>
      </c>
      <c r="IO360">
        <v>0</v>
      </c>
      <c r="IP360">
        <v>0</v>
      </c>
      <c r="IQ360">
        <v>0</v>
      </c>
      <c r="IR360">
        <v>0</v>
      </c>
      <c r="IS360">
        <v>0</v>
      </c>
      <c r="IT360">
        <v>0</v>
      </c>
      <c r="IU360">
        <v>0</v>
      </c>
      <c r="IV360">
        <v>0</v>
      </c>
      <c r="IW360">
        <v>0</v>
      </c>
      <c r="IX360">
        <v>0</v>
      </c>
      <c r="IY360">
        <v>0</v>
      </c>
      <c r="IZ360">
        <v>0</v>
      </c>
      <c r="JA360">
        <v>0</v>
      </c>
      <c r="JB360">
        <v>0</v>
      </c>
      <c r="JC360">
        <v>0</v>
      </c>
      <c r="JD360">
        <v>0</v>
      </c>
      <c r="JE360">
        <v>0</v>
      </c>
      <c r="JF360">
        <v>0</v>
      </c>
      <c r="JG360">
        <v>0</v>
      </c>
      <c r="JH360">
        <v>0</v>
      </c>
      <c r="JI360">
        <v>0</v>
      </c>
      <c r="JJ360">
        <v>0</v>
      </c>
      <c r="JK360">
        <v>0</v>
      </c>
      <c r="JL360">
        <v>0</v>
      </c>
      <c r="JM360">
        <v>0</v>
      </c>
      <c r="JN360">
        <v>0</v>
      </c>
      <c r="JO360">
        <v>0</v>
      </c>
      <c r="JP360">
        <v>0</v>
      </c>
      <c r="JQ360">
        <v>0</v>
      </c>
      <c r="JR360">
        <v>0</v>
      </c>
      <c r="JS360">
        <v>0</v>
      </c>
      <c r="JT360">
        <v>0</v>
      </c>
      <c r="JU360">
        <v>0</v>
      </c>
      <c r="JV360">
        <v>0</v>
      </c>
      <c r="JW360">
        <v>0</v>
      </c>
      <c r="JX360">
        <v>0</v>
      </c>
      <c r="JY360">
        <v>0</v>
      </c>
      <c r="JZ360">
        <v>0</v>
      </c>
      <c r="KA360">
        <v>0</v>
      </c>
      <c r="KB360">
        <v>0</v>
      </c>
      <c r="KC360">
        <v>0</v>
      </c>
      <c r="KD360">
        <v>0</v>
      </c>
      <c r="KE360">
        <v>0</v>
      </c>
      <c r="KF360">
        <v>0</v>
      </c>
      <c r="KG360">
        <v>0</v>
      </c>
      <c r="KH360">
        <v>0</v>
      </c>
      <c r="KI360">
        <v>0</v>
      </c>
      <c r="KJ360">
        <v>0</v>
      </c>
      <c r="KK360">
        <v>0</v>
      </c>
      <c r="KL360">
        <v>0</v>
      </c>
      <c r="KM360">
        <v>0</v>
      </c>
      <c r="KN360">
        <v>0</v>
      </c>
      <c r="KO360">
        <v>0</v>
      </c>
      <c r="KP360">
        <v>0</v>
      </c>
      <c r="KQ360">
        <v>0</v>
      </c>
      <c r="KR360">
        <v>0</v>
      </c>
      <c r="KS360">
        <v>0</v>
      </c>
      <c r="KT360">
        <v>0</v>
      </c>
      <c r="KU360">
        <v>0</v>
      </c>
      <c r="KV360">
        <v>0</v>
      </c>
      <c r="KW360">
        <v>0</v>
      </c>
      <c r="KX360">
        <v>0</v>
      </c>
      <c r="KY360">
        <v>0</v>
      </c>
      <c r="KZ360">
        <v>0</v>
      </c>
      <c r="LA360">
        <v>0</v>
      </c>
      <c r="LB360">
        <v>0</v>
      </c>
      <c r="LC360">
        <v>0</v>
      </c>
      <c r="LD360">
        <v>0</v>
      </c>
      <c r="LE360">
        <v>0</v>
      </c>
      <c r="LF360">
        <v>0</v>
      </c>
      <c r="LG360">
        <v>0</v>
      </c>
      <c r="LH360">
        <v>0</v>
      </c>
      <c r="LI360">
        <v>1</v>
      </c>
      <c r="LJ360">
        <v>0.83029032999999997</v>
      </c>
      <c r="LK360">
        <v>0</v>
      </c>
      <c r="LL360">
        <v>0</v>
      </c>
      <c r="LM360">
        <v>1</v>
      </c>
      <c r="LN360">
        <v>0.95</v>
      </c>
      <c r="LO360">
        <v>0</v>
      </c>
      <c r="LP360">
        <v>1</v>
      </c>
      <c r="LQ360">
        <v>0.78</v>
      </c>
      <c r="LR360">
        <v>0</v>
      </c>
      <c r="LS360">
        <v>0</v>
      </c>
      <c r="LT360">
        <v>0</v>
      </c>
    </row>
    <row r="361" spans="1:332" ht="15" customHeight="1">
      <c r="A361" t="str">
        <v>CDM AMS II G</v>
      </c>
      <c r="B361" t="str">
        <v>AMS-II.G. Version 4</v>
      </c>
      <c r="C361">
        <v>9265</v>
      </c>
      <c r="D361" t="str">
        <v>PoA 9265-CPA3</v>
      </c>
      <c r="E361" t="str">
        <v>MP3</v>
      </c>
      <c r="F361" t="str">
        <v>domestic</v>
      </c>
      <c r="G361">
        <v>13559</v>
      </c>
      <c r="H361" t="str">
        <v>firewood</v>
      </c>
      <c r="I361">
        <v>13559</v>
      </c>
      <c r="J361">
        <v>6.8192013904954645E-3</v>
      </c>
      <c r="K361">
        <v>0</v>
      </c>
      <c r="L361" t="str">
        <v>cdm_imp_firewood</v>
      </c>
      <c r="M361">
        <v>1</v>
      </c>
      <c r="N361" t="str">
        <v>Sub-Saharan Africa</v>
      </c>
      <c r="O361" t="str">
        <v>Kenya</v>
      </c>
      <c r="P361" t="str">
        <v>Kenya tot</v>
      </c>
      <c r="Q361">
        <v>5.83</v>
      </c>
      <c r="R361">
        <v>0.91400000000000003</v>
      </c>
      <c r="S361">
        <v>0</v>
      </c>
      <c r="T361">
        <v>0.3</v>
      </c>
      <c r="U361">
        <v>16298</v>
      </c>
      <c r="V361">
        <v>0</v>
      </c>
      <c r="W361">
        <v>122</v>
      </c>
      <c r="X361">
        <v>0</v>
      </c>
      <c r="Y361">
        <v>1988356</v>
      </c>
      <c r="Z361">
        <v>1</v>
      </c>
      <c r="AA361">
        <v>0</v>
      </c>
      <c r="AB361">
        <v>0</v>
      </c>
      <c r="AC361">
        <v>0</v>
      </c>
      <c r="AD361">
        <v>0</v>
      </c>
      <c r="AE361">
        <v>0</v>
      </c>
      <c r="AF361">
        <v>0</v>
      </c>
      <c r="AG361">
        <v>0</v>
      </c>
      <c r="AH361">
        <v>0</v>
      </c>
      <c r="AI361">
        <v>0</v>
      </c>
      <c r="AJ361">
        <v>0</v>
      </c>
      <c r="AK361">
        <v>0</v>
      </c>
      <c r="AL361">
        <v>0</v>
      </c>
      <c r="AM361">
        <v>0</v>
      </c>
      <c r="AN361">
        <v>10.014821917808218</v>
      </c>
      <c r="AO361">
        <v>0</v>
      </c>
      <c r="AP361">
        <v>0</v>
      </c>
      <c r="AQ361">
        <v>0</v>
      </c>
      <c r="AR361">
        <v>0</v>
      </c>
      <c r="AS361">
        <v>0</v>
      </c>
      <c r="AT361">
        <v>0</v>
      </c>
      <c r="AU361">
        <v>0</v>
      </c>
      <c r="AV361">
        <v>0</v>
      </c>
      <c r="AW361">
        <v>0</v>
      </c>
      <c r="AX361">
        <v>0</v>
      </c>
      <c r="AY361">
        <v>0</v>
      </c>
      <c r="AZ361">
        <v>0</v>
      </c>
      <c r="BA361">
        <v>0</v>
      </c>
      <c r="BB361">
        <v>0</v>
      </c>
      <c r="BC361">
        <v>0</v>
      </c>
      <c r="BD361">
        <v>0.104</v>
      </c>
      <c r="BE361">
        <v>0</v>
      </c>
      <c r="BF361">
        <v>0</v>
      </c>
      <c r="BG361">
        <v>0</v>
      </c>
      <c r="BH361">
        <v>0</v>
      </c>
      <c r="BI361">
        <v>0</v>
      </c>
      <c r="BJ361">
        <v>0</v>
      </c>
      <c r="BK361">
        <v>0</v>
      </c>
      <c r="BL361">
        <v>0</v>
      </c>
      <c r="BM361">
        <v>0</v>
      </c>
      <c r="BN361">
        <v>0</v>
      </c>
      <c r="BO361">
        <v>0</v>
      </c>
      <c r="BP361">
        <v>0</v>
      </c>
      <c r="BQ361">
        <v>0</v>
      </c>
      <c r="BR361">
        <v>1.5599999999999999E-2</v>
      </c>
      <c r="BS361">
        <v>0</v>
      </c>
      <c r="BT361">
        <v>0</v>
      </c>
      <c r="BU361">
        <v>0</v>
      </c>
      <c r="BV361">
        <v>0</v>
      </c>
      <c r="BW361">
        <v>0</v>
      </c>
      <c r="BX361">
        <v>81.599999999999994</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0</v>
      </c>
      <c r="DA361">
        <v>0</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0</v>
      </c>
      <c r="FE361">
        <v>0</v>
      </c>
      <c r="FF361">
        <v>0</v>
      </c>
      <c r="FG361">
        <v>0</v>
      </c>
      <c r="FH361">
        <v>0</v>
      </c>
      <c r="FI361">
        <v>0</v>
      </c>
      <c r="FJ361">
        <v>0</v>
      </c>
      <c r="FK361">
        <v>0</v>
      </c>
      <c r="FL361">
        <v>0</v>
      </c>
      <c r="FM361">
        <v>0</v>
      </c>
      <c r="FN361">
        <v>0</v>
      </c>
      <c r="FO361">
        <v>0</v>
      </c>
      <c r="FP361">
        <v>0</v>
      </c>
      <c r="FQ361">
        <v>0</v>
      </c>
      <c r="FR361">
        <v>1</v>
      </c>
      <c r="FS361">
        <v>0</v>
      </c>
      <c r="FT361">
        <v>0</v>
      </c>
      <c r="FU361">
        <v>0</v>
      </c>
      <c r="FV361">
        <v>0</v>
      </c>
      <c r="FW361">
        <v>0</v>
      </c>
      <c r="FX361">
        <v>0</v>
      </c>
      <c r="FY361">
        <v>2.5842976624528244</v>
      </c>
      <c r="FZ361">
        <v>0</v>
      </c>
      <c r="GA361">
        <v>0</v>
      </c>
      <c r="GB361">
        <v>0</v>
      </c>
      <c r="GC361">
        <v>0</v>
      </c>
      <c r="GD361">
        <v>0</v>
      </c>
      <c r="GE361">
        <v>0</v>
      </c>
      <c r="GF361">
        <v>0</v>
      </c>
      <c r="GG361">
        <v>0</v>
      </c>
      <c r="GH361">
        <v>0</v>
      </c>
      <c r="GI361">
        <v>0</v>
      </c>
      <c r="GJ361">
        <v>0</v>
      </c>
      <c r="GK361">
        <v>0</v>
      </c>
      <c r="GL361">
        <v>0</v>
      </c>
      <c r="GM361">
        <v>0</v>
      </c>
      <c r="GN361">
        <v>0</v>
      </c>
      <c r="GO361">
        <v>0</v>
      </c>
      <c r="GP361">
        <v>0</v>
      </c>
      <c r="GQ361">
        <v>0</v>
      </c>
      <c r="GR361">
        <v>0</v>
      </c>
      <c r="GS361">
        <v>0</v>
      </c>
      <c r="GT361">
        <v>0</v>
      </c>
      <c r="GU361">
        <v>0.40302690149999998</v>
      </c>
      <c r="GV361">
        <v>0</v>
      </c>
      <c r="GW361">
        <v>0</v>
      </c>
      <c r="GX361">
        <v>0</v>
      </c>
      <c r="GY361">
        <v>0</v>
      </c>
      <c r="GZ361">
        <v>0</v>
      </c>
      <c r="HA361">
        <v>0</v>
      </c>
      <c r="HB361">
        <v>0</v>
      </c>
      <c r="HC361">
        <v>0</v>
      </c>
      <c r="HD361">
        <v>0</v>
      </c>
      <c r="HE361">
        <v>0</v>
      </c>
      <c r="HF361">
        <v>0</v>
      </c>
      <c r="HG361">
        <v>0</v>
      </c>
      <c r="HH361">
        <v>0</v>
      </c>
      <c r="HI361">
        <v>1.5599999999999999E-2</v>
      </c>
      <c r="HJ361">
        <v>0</v>
      </c>
      <c r="HK361">
        <v>0</v>
      </c>
      <c r="HL361">
        <v>0</v>
      </c>
      <c r="HM361">
        <v>0</v>
      </c>
      <c r="HN361">
        <v>0</v>
      </c>
      <c r="HO361">
        <v>81.599999999999994</v>
      </c>
      <c r="HP361">
        <v>0</v>
      </c>
      <c r="HQ361">
        <v>0</v>
      </c>
      <c r="HR361">
        <v>0</v>
      </c>
      <c r="HS361">
        <v>0</v>
      </c>
      <c r="HT361">
        <v>0</v>
      </c>
      <c r="HU361">
        <v>0</v>
      </c>
      <c r="HV361">
        <v>0</v>
      </c>
      <c r="HW361">
        <v>0</v>
      </c>
      <c r="HX361">
        <v>0</v>
      </c>
      <c r="HY361">
        <v>0</v>
      </c>
      <c r="HZ361">
        <v>0</v>
      </c>
      <c r="IA361">
        <v>0</v>
      </c>
      <c r="IB361">
        <v>0</v>
      </c>
      <c r="IC361">
        <v>0</v>
      </c>
      <c r="ID361">
        <v>0</v>
      </c>
      <c r="IE361">
        <v>0</v>
      </c>
      <c r="IF361">
        <v>0</v>
      </c>
      <c r="IG361">
        <v>0</v>
      </c>
      <c r="IH361">
        <v>0</v>
      </c>
      <c r="II361">
        <v>0</v>
      </c>
      <c r="IJ361">
        <v>0</v>
      </c>
      <c r="IK361">
        <v>0</v>
      </c>
      <c r="IL361">
        <v>0</v>
      </c>
      <c r="IM361">
        <v>0</v>
      </c>
      <c r="IN361">
        <v>0</v>
      </c>
      <c r="IO361">
        <v>0</v>
      </c>
      <c r="IP361">
        <v>0</v>
      </c>
      <c r="IQ361">
        <v>0</v>
      </c>
      <c r="IR361">
        <v>0</v>
      </c>
      <c r="IS361">
        <v>0</v>
      </c>
      <c r="IT361">
        <v>0</v>
      </c>
      <c r="IU361">
        <v>0</v>
      </c>
      <c r="IV361">
        <v>0</v>
      </c>
      <c r="IW361">
        <v>0</v>
      </c>
      <c r="IX361">
        <v>0</v>
      </c>
      <c r="IY361">
        <v>0</v>
      </c>
      <c r="IZ361">
        <v>0</v>
      </c>
      <c r="JA361">
        <v>0</v>
      </c>
      <c r="JB361">
        <v>0</v>
      </c>
      <c r="JC361">
        <v>0</v>
      </c>
      <c r="JD361">
        <v>0</v>
      </c>
      <c r="JE361">
        <v>0</v>
      </c>
      <c r="JF361">
        <v>0</v>
      </c>
      <c r="JG361">
        <v>0</v>
      </c>
      <c r="JH361">
        <v>0</v>
      </c>
      <c r="JI361">
        <v>0</v>
      </c>
      <c r="JJ361">
        <v>0</v>
      </c>
      <c r="JK361">
        <v>0</v>
      </c>
      <c r="JL361">
        <v>0</v>
      </c>
      <c r="JM361">
        <v>0</v>
      </c>
      <c r="JN361">
        <v>0</v>
      </c>
      <c r="JO361">
        <v>0</v>
      </c>
      <c r="JP361">
        <v>0</v>
      </c>
      <c r="JQ361">
        <v>0</v>
      </c>
      <c r="JR361">
        <v>0</v>
      </c>
      <c r="JS361">
        <v>0</v>
      </c>
      <c r="JT361">
        <v>0</v>
      </c>
      <c r="JU361">
        <v>0</v>
      </c>
      <c r="JV361">
        <v>0</v>
      </c>
      <c r="JW361">
        <v>0</v>
      </c>
      <c r="JX361">
        <v>0</v>
      </c>
      <c r="JY361">
        <v>0</v>
      </c>
      <c r="JZ361">
        <v>0</v>
      </c>
      <c r="KA361">
        <v>0</v>
      </c>
      <c r="KB361">
        <v>0</v>
      </c>
      <c r="KC361">
        <v>0</v>
      </c>
      <c r="KD361">
        <v>0</v>
      </c>
      <c r="KE361">
        <v>0</v>
      </c>
      <c r="KF361">
        <v>0</v>
      </c>
      <c r="KG361">
        <v>0</v>
      </c>
      <c r="KH361">
        <v>0</v>
      </c>
      <c r="KI361">
        <v>0</v>
      </c>
      <c r="KJ361">
        <v>0</v>
      </c>
      <c r="KK361">
        <v>0</v>
      </c>
      <c r="KL361">
        <v>0</v>
      </c>
      <c r="KM361">
        <v>0</v>
      </c>
      <c r="KN361">
        <v>0</v>
      </c>
      <c r="KO361">
        <v>0</v>
      </c>
      <c r="KP361">
        <v>0</v>
      </c>
      <c r="KQ361">
        <v>0</v>
      </c>
      <c r="KR361">
        <v>0</v>
      </c>
      <c r="KS361">
        <v>0</v>
      </c>
      <c r="KT361">
        <v>0</v>
      </c>
      <c r="KU361">
        <v>0</v>
      </c>
      <c r="KV361">
        <v>0</v>
      </c>
      <c r="KW361">
        <v>0</v>
      </c>
      <c r="KX361">
        <v>0</v>
      </c>
      <c r="KY361">
        <v>0</v>
      </c>
      <c r="KZ361">
        <v>0</v>
      </c>
      <c r="LA361">
        <v>0</v>
      </c>
      <c r="LB361">
        <v>0</v>
      </c>
      <c r="LC361">
        <v>0</v>
      </c>
      <c r="LD361">
        <v>0</v>
      </c>
      <c r="LE361">
        <v>0</v>
      </c>
      <c r="LF361">
        <v>0</v>
      </c>
      <c r="LG361">
        <v>0</v>
      </c>
      <c r="LH361">
        <v>0</v>
      </c>
      <c r="LI361">
        <v>1</v>
      </c>
      <c r="LJ361">
        <v>0.83029032999999997</v>
      </c>
      <c r="LK361">
        <v>0</v>
      </c>
      <c r="LL361">
        <v>0</v>
      </c>
      <c r="LM361">
        <v>1</v>
      </c>
      <c r="LN361">
        <v>0.95</v>
      </c>
      <c r="LO361">
        <v>0</v>
      </c>
      <c r="LP361">
        <v>1</v>
      </c>
      <c r="LQ361">
        <v>0.78</v>
      </c>
      <c r="LR361">
        <v>0</v>
      </c>
      <c r="LS361">
        <v>0</v>
      </c>
      <c r="LT361">
        <v>0</v>
      </c>
    </row>
    <row r="362" spans="1:332" ht="15" customHeight="1">
      <c r="A362" t="str">
        <v>CDM AMS II G</v>
      </c>
      <c r="B362" t="str">
        <v>AMS-II.G. Version 4</v>
      </c>
      <c r="C362">
        <v>9265</v>
      </c>
      <c r="D362" t="str">
        <v>PoA 9265-CPA4</v>
      </c>
      <c r="E362" t="str">
        <v>MP3</v>
      </c>
      <c r="F362" t="str">
        <v>domestic</v>
      </c>
      <c r="G362">
        <v>13445</v>
      </c>
      <c r="H362" t="str">
        <v>firewood</v>
      </c>
      <c r="I362">
        <v>13445</v>
      </c>
      <c r="J362">
        <v>6.8187673575539473E-3</v>
      </c>
      <c r="K362">
        <v>0</v>
      </c>
      <c r="L362" t="str">
        <v>cdm_imp_firewood</v>
      </c>
      <c r="M362">
        <v>1</v>
      </c>
      <c r="N362" t="str">
        <v>Sub-Saharan Africa</v>
      </c>
      <c r="O362" t="str">
        <v>Kenya</v>
      </c>
      <c r="P362" t="str">
        <v>Kenya tot</v>
      </c>
      <c r="Q362">
        <v>5.83</v>
      </c>
      <c r="R362">
        <v>0.91400000000000003</v>
      </c>
      <c r="S362">
        <v>0</v>
      </c>
      <c r="T362">
        <v>0.3</v>
      </c>
      <c r="U362">
        <v>16162</v>
      </c>
      <c r="V362">
        <v>0</v>
      </c>
      <c r="W362">
        <v>122</v>
      </c>
      <c r="X362">
        <v>0</v>
      </c>
      <c r="Y362">
        <v>1971764</v>
      </c>
      <c r="Z362">
        <v>1</v>
      </c>
      <c r="AA362">
        <v>0</v>
      </c>
      <c r="AB362">
        <v>0</v>
      </c>
      <c r="AC362">
        <v>0</v>
      </c>
      <c r="AD362">
        <v>0</v>
      </c>
      <c r="AE362">
        <v>0</v>
      </c>
      <c r="AF362">
        <v>0</v>
      </c>
      <c r="AG362">
        <v>0</v>
      </c>
      <c r="AH362">
        <v>0</v>
      </c>
      <c r="AI362">
        <v>0</v>
      </c>
      <c r="AJ362">
        <v>0</v>
      </c>
      <c r="AK362">
        <v>0</v>
      </c>
      <c r="AL362">
        <v>0</v>
      </c>
      <c r="AM362">
        <v>0</v>
      </c>
      <c r="AN362">
        <v>10.014821917808218</v>
      </c>
      <c r="AO362">
        <v>0</v>
      </c>
      <c r="AP362">
        <v>0</v>
      </c>
      <c r="AQ362">
        <v>0</v>
      </c>
      <c r="AR362">
        <v>0</v>
      </c>
      <c r="AS362">
        <v>0</v>
      </c>
      <c r="AT362">
        <v>0</v>
      </c>
      <c r="AU362">
        <v>0</v>
      </c>
      <c r="AV362">
        <v>0</v>
      </c>
      <c r="AW362">
        <v>0</v>
      </c>
      <c r="AX362">
        <v>0</v>
      </c>
      <c r="AY362">
        <v>0</v>
      </c>
      <c r="AZ362">
        <v>0</v>
      </c>
      <c r="BA362">
        <v>0</v>
      </c>
      <c r="BB362">
        <v>0</v>
      </c>
      <c r="BC362">
        <v>0</v>
      </c>
      <c r="BD362">
        <v>0.104</v>
      </c>
      <c r="BE362">
        <v>0</v>
      </c>
      <c r="BF362">
        <v>0</v>
      </c>
      <c r="BG362">
        <v>0</v>
      </c>
      <c r="BH362">
        <v>0</v>
      </c>
      <c r="BI362">
        <v>0</v>
      </c>
      <c r="BJ362">
        <v>0</v>
      </c>
      <c r="BK362">
        <v>0</v>
      </c>
      <c r="BL362">
        <v>0</v>
      </c>
      <c r="BM362">
        <v>0</v>
      </c>
      <c r="BN362">
        <v>0</v>
      </c>
      <c r="BO362">
        <v>0</v>
      </c>
      <c r="BP362">
        <v>0</v>
      </c>
      <c r="BQ362">
        <v>0</v>
      </c>
      <c r="BR362">
        <v>1.5599999999999999E-2</v>
      </c>
      <c r="BS362">
        <v>0</v>
      </c>
      <c r="BT362">
        <v>0</v>
      </c>
      <c r="BU362">
        <v>0</v>
      </c>
      <c r="BV362">
        <v>0</v>
      </c>
      <c r="BW362">
        <v>0</v>
      </c>
      <c r="BX362">
        <v>81.599999999999994</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0</v>
      </c>
      <c r="DA362">
        <v>0</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0</v>
      </c>
      <c r="FA362">
        <v>0</v>
      </c>
      <c r="FB362">
        <v>0</v>
      </c>
      <c r="FC362">
        <v>0</v>
      </c>
      <c r="FD362">
        <v>0</v>
      </c>
      <c r="FE362">
        <v>0</v>
      </c>
      <c r="FF362">
        <v>0</v>
      </c>
      <c r="FG362">
        <v>0</v>
      </c>
      <c r="FH362">
        <v>0</v>
      </c>
      <c r="FI362">
        <v>0</v>
      </c>
      <c r="FJ362">
        <v>0</v>
      </c>
      <c r="FK362">
        <v>0</v>
      </c>
      <c r="FL362">
        <v>0</v>
      </c>
      <c r="FM362">
        <v>0</v>
      </c>
      <c r="FN362">
        <v>0</v>
      </c>
      <c r="FO362">
        <v>0</v>
      </c>
      <c r="FP362">
        <v>0</v>
      </c>
      <c r="FQ362">
        <v>0</v>
      </c>
      <c r="FR362">
        <v>1</v>
      </c>
      <c r="FS362">
        <v>0</v>
      </c>
      <c r="FT362">
        <v>0</v>
      </c>
      <c r="FU362">
        <v>0</v>
      </c>
      <c r="FV362">
        <v>0</v>
      </c>
      <c r="FW362">
        <v>0</v>
      </c>
      <c r="FX362">
        <v>0</v>
      </c>
      <c r="FY362">
        <v>2.5842976624528244</v>
      </c>
      <c r="FZ362">
        <v>0</v>
      </c>
      <c r="GA362">
        <v>0</v>
      </c>
      <c r="GB362">
        <v>0</v>
      </c>
      <c r="GC362">
        <v>0</v>
      </c>
      <c r="GD362">
        <v>0</v>
      </c>
      <c r="GE362">
        <v>0</v>
      </c>
      <c r="GF362">
        <v>0</v>
      </c>
      <c r="GG362">
        <v>0</v>
      </c>
      <c r="GH362">
        <v>0</v>
      </c>
      <c r="GI362">
        <v>0</v>
      </c>
      <c r="GJ362">
        <v>0</v>
      </c>
      <c r="GK362">
        <v>0</v>
      </c>
      <c r="GL362">
        <v>0</v>
      </c>
      <c r="GM362">
        <v>0</v>
      </c>
      <c r="GN362">
        <v>0</v>
      </c>
      <c r="GO362">
        <v>0</v>
      </c>
      <c r="GP362">
        <v>0</v>
      </c>
      <c r="GQ362">
        <v>0</v>
      </c>
      <c r="GR362">
        <v>0</v>
      </c>
      <c r="GS362">
        <v>0</v>
      </c>
      <c r="GT362">
        <v>0</v>
      </c>
      <c r="GU362">
        <v>0.40302690149999998</v>
      </c>
      <c r="GV362">
        <v>0</v>
      </c>
      <c r="GW362">
        <v>0</v>
      </c>
      <c r="GX362">
        <v>0</v>
      </c>
      <c r="GY362">
        <v>0</v>
      </c>
      <c r="GZ362">
        <v>0</v>
      </c>
      <c r="HA362">
        <v>0</v>
      </c>
      <c r="HB362">
        <v>0</v>
      </c>
      <c r="HC362">
        <v>0</v>
      </c>
      <c r="HD362">
        <v>0</v>
      </c>
      <c r="HE362">
        <v>0</v>
      </c>
      <c r="HF362">
        <v>0</v>
      </c>
      <c r="HG362">
        <v>0</v>
      </c>
      <c r="HH362">
        <v>0</v>
      </c>
      <c r="HI362">
        <v>1.5599999999999999E-2</v>
      </c>
      <c r="HJ362">
        <v>0</v>
      </c>
      <c r="HK362">
        <v>0</v>
      </c>
      <c r="HL362">
        <v>0</v>
      </c>
      <c r="HM362">
        <v>0</v>
      </c>
      <c r="HN362">
        <v>0</v>
      </c>
      <c r="HO362">
        <v>81.599999999999994</v>
      </c>
      <c r="HP362">
        <v>0</v>
      </c>
      <c r="HQ362">
        <v>0</v>
      </c>
      <c r="HR362">
        <v>0</v>
      </c>
      <c r="HS362">
        <v>0</v>
      </c>
      <c r="HT362">
        <v>0</v>
      </c>
      <c r="HU362">
        <v>0</v>
      </c>
      <c r="HV362">
        <v>0</v>
      </c>
      <c r="HW362">
        <v>0</v>
      </c>
      <c r="HX362">
        <v>0</v>
      </c>
      <c r="HY362">
        <v>0</v>
      </c>
      <c r="HZ362">
        <v>0</v>
      </c>
      <c r="IA362">
        <v>0</v>
      </c>
      <c r="IB362">
        <v>0</v>
      </c>
      <c r="IC362">
        <v>0</v>
      </c>
      <c r="ID362">
        <v>0</v>
      </c>
      <c r="IE362">
        <v>0</v>
      </c>
      <c r="IF362">
        <v>0</v>
      </c>
      <c r="IG362">
        <v>0</v>
      </c>
      <c r="IH362">
        <v>0</v>
      </c>
      <c r="II362">
        <v>0</v>
      </c>
      <c r="IJ362">
        <v>0</v>
      </c>
      <c r="IK362">
        <v>0</v>
      </c>
      <c r="IL362">
        <v>0</v>
      </c>
      <c r="IM362">
        <v>0</v>
      </c>
      <c r="IN362">
        <v>0</v>
      </c>
      <c r="IO362">
        <v>0</v>
      </c>
      <c r="IP362">
        <v>0</v>
      </c>
      <c r="IQ362">
        <v>0</v>
      </c>
      <c r="IR362">
        <v>0</v>
      </c>
      <c r="IS362">
        <v>0</v>
      </c>
      <c r="IT362">
        <v>0</v>
      </c>
      <c r="IU362">
        <v>0</v>
      </c>
      <c r="IV362">
        <v>0</v>
      </c>
      <c r="IW362">
        <v>0</v>
      </c>
      <c r="IX362">
        <v>0</v>
      </c>
      <c r="IY362">
        <v>0</v>
      </c>
      <c r="IZ362">
        <v>0</v>
      </c>
      <c r="JA362">
        <v>0</v>
      </c>
      <c r="JB362">
        <v>0</v>
      </c>
      <c r="JC362">
        <v>0</v>
      </c>
      <c r="JD362">
        <v>0</v>
      </c>
      <c r="JE362">
        <v>0</v>
      </c>
      <c r="JF362">
        <v>0</v>
      </c>
      <c r="JG362">
        <v>0</v>
      </c>
      <c r="JH362">
        <v>0</v>
      </c>
      <c r="JI362">
        <v>0</v>
      </c>
      <c r="JJ362">
        <v>0</v>
      </c>
      <c r="JK362">
        <v>0</v>
      </c>
      <c r="JL362">
        <v>0</v>
      </c>
      <c r="JM362">
        <v>0</v>
      </c>
      <c r="JN362">
        <v>0</v>
      </c>
      <c r="JO362">
        <v>0</v>
      </c>
      <c r="JP362">
        <v>0</v>
      </c>
      <c r="JQ362">
        <v>0</v>
      </c>
      <c r="JR362">
        <v>0</v>
      </c>
      <c r="JS362">
        <v>0</v>
      </c>
      <c r="JT362">
        <v>0</v>
      </c>
      <c r="JU362">
        <v>0</v>
      </c>
      <c r="JV362">
        <v>0</v>
      </c>
      <c r="JW362">
        <v>0</v>
      </c>
      <c r="JX362">
        <v>0</v>
      </c>
      <c r="JY362">
        <v>0</v>
      </c>
      <c r="JZ362">
        <v>0</v>
      </c>
      <c r="KA362">
        <v>0</v>
      </c>
      <c r="KB362">
        <v>0</v>
      </c>
      <c r="KC362">
        <v>0</v>
      </c>
      <c r="KD362">
        <v>0</v>
      </c>
      <c r="KE362">
        <v>0</v>
      </c>
      <c r="KF362">
        <v>0</v>
      </c>
      <c r="KG362">
        <v>0</v>
      </c>
      <c r="KH362">
        <v>0</v>
      </c>
      <c r="KI362">
        <v>0</v>
      </c>
      <c r="KJ362">
        <v>0</v>
      </c>
      <c r="KK362">
        <v>0</v>
      </c>
      <c r="KL362">
        <v>0</v>
      </c>
      <c r="KM362">
        <v>0</v>
      </c>
      <c r="KN362">
        <v>0</v>
      </c>
      <c r="KO362">
        <v>0</v>
      </c>
      <c r="KP362">
        <v>0</v>
      </c>
      <c r="KQ362">
        <v>0</v>
      </c>
      <c r="KR362">
        <v>0</v>
      </c>
      <c r="KS362">
        <v>0</v>
      </c>
      <c r="KT362">
        <v>0</v>
      </c>
      <c r="KU362">
        <v>0</v>
      </c>
      <c r="KV362">
        <v>0</v>
      </c>
      <c r="KW362">
        <v>0</v>
      </c>
      <c r="KX362">
        <v>0</v>
      </c>
      <c r="KY362">
        <v>0</v>
      </c>
      <c r="KZ362">
        <v>0</v>
      </c>
      <c r="LA362">
        <v>0</v>
      </c>
      <c r="LB362">
        <v>0</v>
      </c>
      <c r="LC362">
        <v>0</v>
      </c>
      <c r="LD362">
        <v>0</v>
      </c>
      <c r="LE362">
        <v>0</v>
      </c>
      <c r="LF362">
        <v>0</v>
      </c>
      <c r="LG362">
        <v>0</v>
      </c>
      <c r="LH362">
        <v>0</v>
      </c>
      <c r="LI362">
        <v>1</v>
      </c>
      <c r="LJ362">
        <v>0.83029032999999997</v>
      </c>
      <c r="LK362">
        <v>0</v>
      </c>
      <c r="LL362">
        <v>0</v>
      </c>
      <c r="LM362">
        <v>1</v>
      </c>
      <c r="LN362">
        <v>0.95</v>
      </c>
      <c r="LO362">
        <v>0</v>
      </c>
      <c r="LP362">
        <v>1</v>
      </c>
      <c r="LQ362">
        <v>0.78</v>
      </c>
      <c r="LR362">
        <v>0</v>
      </c>
      <c r="LS362">
        <v>0</v>
      </c>
      <c r="LT362">
        <v>0</v>
      </c>
    </row>
    <row r="363" spans="1:332" ht="15" customHeight="1">
      <c r="A363" t="str">
        <v>CDM AMS II G</v>
      </c>
      <c r="B363" t="str">
        <v>AMS-II.G. Version 4</v>
      </c>
      <c r="C363">
        <v>9265</v>
      </c>
      <c r="D363" t="str">
        <v>PoA 9265-CPA5</v>
      </c>
      <c r="E363" t="str">
        <v>MP3</v>
      </c>
      <c r="F363" t="str">
        <v>domestic</v>
      </c>
      <c r="G363">
        <v>13406</v>
      </c>
      <c r="H363" t="str">
        <v>firewood</v>
      </c>
      <c r="I363">
        <v>13406</v>
      </c>
      <c r="J363">
        <v>6.8188176172286289E-3</v>
      </c>
      <c r="K363">
        <v>0</v>
      </c>
      <c r="L363" t="str">
        <v>cdm_imp_firewood</v>
      </c>
      <c r="M363">
        <v>1</v>
      </c>
      <c r="N363" t="str">
        <v>Sub-Saharan Africa</v>
      </c>
      <c r="O363" t="str">
        <v>Kenya</v>
      </c>
      <c r="P363" t="str">
        <v>Kenya tot</v>
      </c>
      <c r="Q363">
        <v>5.83</v>
      </c>
      <c r="R363">
        <v>0.91400000000000003</v>
      </c>
      <c r="S363">
        <v>0</v>
      </c>
      <c r="T363">
        <v>0.3</v>
      </c>
      <c r="U363">
        <v>16115</v>
      </c>
      <c r="V363">
        <v>0</v>
      </c>
      <c r="W363">
        <v>122</v>
      </c>
      <c r="X363">
        <v>0</v>
      </c>
      <c r="Y363">
        <v>1966030</v>
      </c>
      <c r="Z363">
        <v>1</v>
      </c>
      <c r="AA363">
        <v>0</v>
      </c>
      <c r="AB363">
        <v>0</v>
      </c>
      <c r="AC363">
        <v>0</v>
      </c>
      <c r="AD363">
        <v>0</v>
      </c>
      <c r="AE363">
        <v>0</v>
      </c>
      <c r="AF363">
        <v>0</v>
      </c>
      <c r="AG363">
        <v>0</v>
      </c>
      <c r="AH363">
        <v>0</v>
      </c>
      <c r="AI363">
        <v>0</v>
      </c>
      <c r="AJ363">
        <v>0</v>
      </c>
      <c r="AK363">
        <v>0</v>
      </c>
      <c r="AL363">
        <v>0</v>
      </c>
      <c r="AM363">
        <v>0</v>
      </c>
      <c r="AN363">
        <v>10.014821917808218</v>
      </c>
      <c r="AO363">
        <v>0</v>
      </c>
      <c r="AP363">
        <v>0</v>
      </c>
      <c r="AQ363">
        <v>0</v>
      </c>
      <c r="AR363">
        <v>0</v>
      </c>
      <c r="AS363">
        <v>0</v>
      </c>
      <c r="AT363">
        <v>0</v>
      </c>
      <c r="AU363">
        <v>0</v>
      </c>
      <c r="AV363">
        <v>0</v>
      </c>
      <c r="AW363">
        <v>0</v>
      </c>
      <c r="AX363">
        <v>0</v>
      </c>
      <c r="AY363">
        <v>0</v>
      </c>
      <c r="AZ363">
        <v>0</v>
      </c>
      <c r="BA363">
        <v>0</v>
      </c>
      <c r="BB363">
        <v>0</v>
      </c>
      <c r="BC363">
        <v>0</v>
      </c>
      <c r="BD363">
        <v>0.104</v>
      </c>
      <c r="BE363">
        <v>0</v>
      </c>
      <c r="BF363">
        <v>0</v>
      </c>
      <c r="BG363">
        <v>0</v>
      </c>
      <c r="BH363">
        <v>0</v>
      </c>
      <c r="BI363">
        <v>0</v>
      </c>
      <c r="BJ363">
        <v>0</v>
      </c>
      <c r="BK363">
        <v>0</v>
      </c>
      <c r="BL363">
        <v>0</v>
      </c>
      <c r="BM363">
        <v>0</v>
      </c>
      <c r="BN363">
        <v>0</v>
      </c>
      <c r="BO363">
        <v>0</v>
      </c>
      <c r="BP363">
        <v>0</v>
      </c>
      <c r="BQ363">
        <v>0</v>
      </c>
      <c r="BR363">
        <v>1.5599999999999999E-2</v>
      </c>
      <c r="BS363">
        <v>0</v>
      </c>
      <c r="BT363">
        <v>0</v>
      </c>
      <c r="BU363">
        <v>0</v>
      </c>
      <c r="BV363">
        <v>0</v>
      </c>
      <c r="BW363">
        <v>0</v>
      </c>
      <c r="BX363">
        <v>81.599999999999994</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c r="EZ363">
        <v>0</v>
      </c>
      <c r="FA363">
        <v>0</v>
      </c>
      <c r="FB363">
        <v>0</v>
      </c>
      <c r="FC363">
        <v>0</v>
      </c>
      <c r="FD363">
        <v>0</v>
      </c>
      <c r="FE363">
        <v>0</v>
      </c>
      <c r="FF363">
        <v>0</v>
      </c>
      <c r="FG363">
        <v>0</v>
      </c>
      <c r="FH363">
        <v>0</v>
      </c>
      <c r="FI363">
        <v>0</v>
      </c>
      <c r="FJ363">
        <v>0</v>
      </c>
      <c r="FK363">
        <v>0</v>
      </c>
      <c r="FL363">
        <v>0</v>
      </c>
      <c r="FM363">
        <v>0</v>
      </c>
      <c r="FN363">
        <v>0</v>
      </c>
      <c r="FO363">
        <v>0</v>
      </c>
      <c r="FP363">
        <v>0</v>
      </c>
      <c r="FQ363">
        <v>0</v>
      </c>
      <c r="FR363">
        <v>1</v>
      </c>
      <c r="FS363">
        <v>0</v>
      </c>
      <c r="FT363">
        <v>0</v>
      </c>
      <c r="FU363">
        <v>0</v>
      </c>
      <c r="FV363">
        <v>0</v>
      </c>
      <c r="FW363">
        <v>0</v>
      </c>
      <c r="FX363">
        <v>0</v>
      </c>
      <c r="FY363">
        <v>2.5842976624528244</v>
      </c>
      <c r="FZ363">
        <v>0</v>
      </c>
      <c r="GA363">
        <v>0</v>
      </c>
      <c r="GB363">
        <v>0</v>
      </c>
      <c r="GC363">
        <v>0</v>
      </c>
      <c r="GD363">
        <v>0</v>
      </c>
      <c r="GE363">
        <v>0</v>
      </c>
      <c r="GF363">
        <v>0</v>
      </c>
      <c r="GG363">
        <v>0</v>
      </c>
      <c r="GH363">
        <v>0</v>
      </c>
      <c r="GI363">
        <v>0</v>
      </c>
      <c r="GJ363">
        <v>0</v>
      </c>
      <c r="GK363">
        <v>0</v>
      </c>
      <c r="GL363">
        <v>0</v>
      </c>
      <c r="GM363">
        <v>0</v>
      </c>
      <c r="GN363">
        <v>0</v>
      </c>
      <c r="GO363">
        <v>0</v>
      </c>
      <c r="GP363">
        <v>0</v>
      </c>
      <c r="GQ363">
        <v>0</v>
      </c>
      <c r="GR363">
        <v>0</v>
      </c>
      <c r="GS363">
        <v>0</v>
      </c>
      <c r="GT363">
        <v>0</v>
      </c>
      <c r="GU363">
        <v>0.40302690149999998</v>
      </c>
      <c r="GV363">
        <v>0</v>
      </c>
      <c r="GW363">
        <v>0</v>
      </c>
      <c r="GX363">
        <v>0</v>
      </c>
      <c r="GY363">
        <v>0</v>
      </c>
      <c r="GZ363">
        <v>0</v>
      </c>
      <c r="HA363">
        <v>0</v>
      </c>
      <c r="HB363">
        <v>0</v>
      </c>
      <c r="HC363">
        <v>0</v>
      </c>
      <c r="HD363">
        <v>0</v>
      </c>
      <c r="HE363">
        <v>0</v>
      </c>
      <c r="HF363">
        <v>0</v>
      </c>
      <c r="HG363">
        <v>0</v>
      </c>
      <c r="HH363">
        <v>0</v>
      </c>
      <c r="HI363">
        <v>1.5599999999999999E-2</v>
      </c>
      <c r="HJ363">
        <v>0</v>
      </c>
      <c r="HK363">
        <v>0</v>
      </c>
      <c r="HL363">
        <v>0</v>
      </c>
      <c r="HM363">
        <v>0</v>
      </c>
      <c r="HN363">
        <v>0</v>
      </c>
      <c r="HO363">
        <v>81.599999999999994</v>
      </c>
      <c r="HP363">
        <v>0</v>
      </c>
      <c r="HQ363">
        <v>0</v>
      </c>
      <c r="HR363">
        <v>0</v>
      </c>
      <c r="HS363">
        <v>0</v>
      </c>
      <c r="HT363">
        <v>0</v>
      </c>
      <c r="HU363">
        <v>0</v>
      </c>
      <c r="HV363">
        <v>0</v>
      </c>
      <c r="HW363">
        <v>0</v>
      </c>
      <c r="HX363">
        <v>0</v>
      </c>
      <c r="HY363">
        <v>0</v>
      </c>
      <c r="HZ363">
        <v>0</v>
      </c>
      <c r="IA363">
        <v>0</v>
      </c>
      <c r="IB363">
        <v>0</v>
      </c>
      <c r="IC363">
        <v>0</v>
      </c>
      <c r="ID363">
        <v>0</v>
      </c>
      <c r="IE363">
        <v>0</v>
      </c>
      <c r="IF363">
        <v>0</v>
      </c>
      <c r="IG363">
        <v>0</v>
      </c>
      <c r="IH363">
        <v>0</v>
      </c>
      <c r="II363">
        <v>0</v>
      </c>
      <c r="IJ363">
        <v>0</v>
      </c>
      <c r="IK363">
        <v>0</v>
      </c>
      <c r="IL363">
        <v>0</v>
      </c>
      <c r="IM363">
        <v>0</v>
      </c>
      <c r="IN363">
        <v>0</v>
      </c>
      <c r="IO363">
        <v>0</v>
      </c>
      <c r="IP363">
        <v>0</v>
      </c>
      <c r="IQ363">
        <v>0</v>
      </c>
      <c r="IR363">
        <v>0</v>
      </c>
      <c r="IS363">
        <v>0</v>
      </c>
      <c r="IT363">
        <v>0</v>
      </c>
      <c r="IU363">
        <v>0</v>
      </c>
      <c r="IV363">
        <v>0</v>
      </c>
      <c r="IW363">
        <v>0</v>
      </c>
      <c r="IX363">
        <v>0</v>
      </c>
      <c r="IY363">
        <v>0</v>
      </c>
      <c r="IZ363">
        <v>0</v>
      </c>
      <c r="JA363">
        <v>0</v>
      </c>
      <c r="JB363">
        <v>0</v>
      </c>
      <c r="JC363">
        <v>0</v>
      </c>
      <c r="JD363">
        <v>0</v>
      </c>
      <c r="JE363">
        <v>0</v>
      </c>
      <c r="JF363">
        <v>0</v>
      </c>
      <c r="JG363">
        <v>0</v>
      </c>
      <c r="JH363">
        <v>0</v>
      </c>
      <c r="JI363">
        <v>0</v>
      </c>
      <c r="JJ363">
        <v>0</v>
      </c>
      <c r="JK363">
        <v>0</v>
      </c>
      <c r="JL363">
        <v>0</v>
      </c>
      <c r="JM363">
        <v>0</v>
      </c>
      <c r="JN363">
        <v>0</v>
      </c>
      <c r="JO363">
        <v>0</v>
      </c>
      <c r="JP363">
        <v>0</v>
      </c>
      <c r="JQ363">
        <v>0</v>
      </c>
      <c r="JR363">
        <v>0</v>
      </c>
      <c r="JS363">
        <v>0</v>
      </c>
      <c r="JT363">
        <v>0</v>
      </c>
      <c r="JU363">
        <v>0</v>
      </c>
      <c r="JV363">
        <v>0</v>
      </c>
      <c r="JW363">
        <v>0</v>
      </c>
      <c r="JX363">
        <v>0</v>
      </c>
      <c r="JY363">
        <v>0</v>
      </c>
      <c r="JZ363">
        <v>0</v>
      </c>
      <c r="KA363">
        <v>0</v>
      </c>
      <c r="KB363">
        <v>0</v>
      </c>
      <c r="KC363">
        <v>0</v>
      </c>
      <c r="KD363">
        <v>0</v>
      </c>
      <c r="KE363">
        <v>0</v>
      </c>
      <c r="KF363">
        <v>0</v>
      </c>
      <c r="KG363">
        <v>0</v>
      </c>
      <c r="KH363">
        <v>0</v>
      </c>
      <c r="KI363">
        <v>0</v>
      </c>
      <c r="KJ363">
        <v>0</v>
      </c>
      <c r="KK363">
        <v>0</v>
      </c>
      <c r="KL363">
        <v>0</v>
      </c>
      <c r="KM363">
        <v>0</v>
      </c>
      <c r="KN363">
        <v>0</v>
      </c>
      <c r="KO363">
        <v>0</v>
      </c>
      <c r="KP363">
        <v>0</v>
      </c>
      <c r="KQ363">
        <v>0</v>
      </c>
      <c r="KR363">
        <v>0</v>
      </c>
      <c r="KS363">
        <v>0</v>
      </c>
      <c r="KT363">
        <v>0</v>
      </c>
      <c r="KU363">
        <v>0</v>
      </c>
      <c r="KV363">
        <v>0</v>
      </c>
      <c r="KW363">
        <v>0</v>
      </c>
      <c r="KX363">
        <v>0</v>
      </c>
      <c r="KY363">
        <v>0</v>
      </c>
      <c r="KZ363">
        <v>0</v>
      </c>
      <c r="LA363">
        <v>0</v>
      </c>
      <c r="LB363">
        <v>0</v>
      </c>
      <c r="LC363">
        <v>0</v>
      </c>
      <c r="LD363">
        <v>0</v>
      </c>
      <c r="LE363">
        <v>0</v>
      </c>
      <c r="LF363">
        <v>0</v>
      </c>
      <c r="LG363">
        <v>0</v>
      </c>
      <c r="LH363">
        <v>0</v>
      </c>
      <c r="LI363">
        <v>1</v>
      </c>
      <c r="LJ363">
        <v>0.83029032999999997</v>
      </c>
      <c r="LK363">
        <v>0</v>
      </c>
      <c r="LL363">
        <v>0</v>
      </c>
      <c r="LM363">
        <v>1</v>
      </c>
      <c r="LN363">
        <v>0.95</v>
      </c>
      <c r="LO363">
        <v>0</v>
      </c>
      <c r="LP363">
        <v>1</v>
      </c>
      <c r="LQ363">
        <v>0.78</v>
      </c>
      <c r="LR363">
        <v>0</v>
      </c>
      <c r="LS363">
        <v>0</v>
      </c>
      <c r="LT363">
        <v>0</v>
      </c>
    </row>
    <row r="364" spans="1:332" ht="15" customHeight="1">
      <c r="A364" t="str">
        <v>CDM AMS II G</v>
      </c>
      <c r="B364" t="str">
        <v>AMS-II.G. Version 4</v>
      </c>
      <c r="C364">
        <v>9265</v>
      </c>
      <c r="D364" t="str">
        <v>PoA 9265-CPA6</v>
      </c>
      <c r="E364" t="str">
        <v>MP3</v>
      </c>
      <c r="F364" t="str">
        <v>domestic</v>
      </c>
      <c r="G364">
        <v>13606</v>
      </c>
      <c r="H364" t="str">
        <v>firewood</v>
      </c>
      <c r="I364">
        <v>13606</v>
      </c>
      <c r="J364">
        <v>6.8189905327994153E-3</v>
      </c>
      <c r="K364">
        <v>0</v>
      </c>
      <c r="L364" t="str">
        <v>cdm_imp_firewood</v>
      </c>
      <c r="M364">
        <v>1</v>
      </c>
      <c r="N364" t="str">
        <v>Sub-Saharan Africa</v>
      </c>
      <c r="O364" t="str">
        <v>Kenya</v>
      </c>
      <c r="P364" t="str">
        <v>Kenya tot</v>
      </c>
      <c r="Q364">
        <v>5.83</v>
      </c>
      <c r="R364">
        <v>0.91400000000000003</v>
      </c>
      <c r="S364">
        <v>0</v>
      </c>
      <c r="T364">
        <v>0.3</v>
      </c>
      <c r="U364">
        <v>16355</v>
      </c>
      <c r="V364">
        <v>0</v>
      </c>
      <c r="W364">
        <v>122</v>
      </c>
      <c r="X364">
        <v>0</v>
      </c>
      <c r="Y364">
        <v>1995310</v>
      </c>
      <c r="Z364">
        <v>1</v>
      </c>
      <c r="AA364">
        <v>0</v>
      </c>
      <c r="AB364">
        <v>0</v>
      </c>
      <c r="AC364">
        <v>0</v>
      </c>
      <c r="AD364">
        <v>0</v>
      </c>
      <c r="AE364">
        <v>0</v>
      </c>
      <c r="AF364">
        <v>0</v>
      </c>
      <c r="AG364">
        <v>0</v>
      </c>
      <c r="AH364">
        <v>0</v>
      </c>
      <c r="AI364">
        <v>0</v>
      </c>
      <c r="AJ364">
        <v>0</v>
      </c>
      <c r="AK364">
        <v>0</v>
      </c>
      <c r="AL364">
        <v>0</v>
      </c>
      <c r="AM364">
        <v>0</v>
      </c>
      <c r="AN364">
        <v>10.014821917808218</v>
      </c>
      <c r="AO364">
        <v>0</v>
      </c>
      <c r="AP364">
        <v>0</v>
      </c>
      <c r="AQ364">
        <v>0</v>
      </c>
      <c r="AR364">
        <v>0</v>
      </c>
      <c r="AS364">
        <v>0</v>
      </c>
      <c r="AT364">
        <v>0</v>
      </c>
      <c r="AU364">
        <v>0</v>
      </c>
      <c r="AV364">
        <v>0</v>
      </c>
      <c r="AW364">
        <v>0</v>
      </c>
      <c r="AX364">
        <v>0</v>
      </c>
      <c r="AY364">
        <v>0</v>
      </c>
      <c r="AZ364">
        <v>0</v>
      </c>
      <c r="BA364">
        <v>0</v>
      </c>
      <c r="BB364">
        <v>0</v>
      </c>
      <c r="BC364">
        <v>0</v>
      </c>
      <c r="BD364">
        <v>0.104</v>
      </c>
      <c r="BE364">
        <v>0</v>
      </c>
      <c r="BF364">
        <v>0</v>
      </c>
      <c r="BG364">
        <v>0</v>
      </c>
      <c r="BH364">
        <v>0</v>
      </c>
      <c r="BI364">
        <v>0</v>
      </c>
      <c r="BJ364">
        <v>0</v>
      </c>
      <c r="BK364">
        <v>0</v>
      </c>
      <c r="BL364">
        <v>0</v>
      </c>
      <c r="BM364">
        <v>0</v>
      </c>
      <c r="BN364">
        <v>0</v>
      </c>
      <c r="BO364">
        <v>0</v>
      </c>
      <c r="BP364">
        <v>0</v>
      </c>
      <c r="BQ364">
        <v>0</v>
      </c>
      <c r="BR364">
        <v>1.5599999999999999E-2</v>
      </c>
      <c r="BS364">
        <v>0</v>
      </c>
      <c r="BT364">
        <v>0</v>
      </c>
      <c r="BU364">
        <v>0</v>
      </c>
      <c r="BV364">
        <v>0</v>
      </c>
      <c r="BW364">
        <v>0</v>
      </c>
      <c r="BX364">
        <v>81.599999999999994</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c r="EZ364">
        <v>0</v>
      </c>
      <c r="FA364">
        <v>0</v>
      </c>
      <c r="FB364">
        <v>0</v>
      </c>
      <c r="FC364">
        <v>0</v>
      </c>
      <c r="FD364">
        <v>0</v>
      </c>
      <c r="FE364">
        <v>0</v>
      </c>
      <c r="FF364">
        <v>0</v>
      </c>
      <c r="FG364">
        <v>0</v>
      </c>
      <c r="FH364">
        <v>0</v>
      </c>
      <c r="FI364">
        <v>0</v>
      </c>
      <c r="FJ364">
        <v>0</v>
      </c>
      <c r="FK364">
        <v>0</v>
      </c>
      <c r="FL364">
        <v>0</v>
      </c>
      <c r="FM364">
        <v>0</v>
      </c>
      <c r="FN364">
        <v>0</v>
      </c>
      <c r="FO364">
        <v>0</v>
      </c>
      <c r="FP364">
        <v>0</v>
      </c>
      <c r="FQ364">
        <v>0</v>
      </c>
      <c r="FR364">
        <v>1</v>
      </c>
      <c r="FS364">
        <v>0</v>
      </c>
      <c r="FT364">
        <v>0</v>
      </c>
      <c r="FU364">
        <v>0</v>
      </c>
      <c r="FV364">
        <v>0</v>
      </c>
      <c r="FW364">
        <v>0</v>
      </c>
      <c r="FX364">
        <v>0</v>
      </c>
      <c r="FY364">
        <v>2.5842976624528244</v>
      </c>
      <c r="FZ364">
        <v>0</v>
      </c>
      <c r="GA364">
        <v>0</v>
      </c>
      <c r="GB364">
        <v>0</v>
      </c>
      <c r="GC364">
        <v>0</v>
      </c>
      <c r="GD364">
        <v>0</v>
      </c>
      <c r="GE364">
        <v>0</v>
      </c>
      <c r="GF364">
        <v>0</v>
      </c>
      <c r="GG364">
        <v>0</v>
      </c>
      <c r="GH364">
        <v>0</v>
      </c>
      <c r="GI364">
        <v>0</v>
      </c>
      <c r="GJ364">
        <v>0</v>
      </c>
      <c r="GK364">
        <v>0</v>
      </c>
      <c r="GL364">
        <v>0</v>
      </c>
      <c r="GM364">
        <v>0</v>
      </c>
      <c r="GN364">
        <v>0</v>
      </c>
      <c r="GO364">
        <v>0</v>
      </c>
      <c r="GP364">
        <v>0</v>
      </c>
      <c r="GQ364">
        <v>0</v>
      </c>
      <c r="GR364">
        <v>0</v>
      </c>
      <c r="GS364">
        <v>0</v>
      </c>
      <c r="GT364">
        <v>0</v>
      </c>
      <c r="GU364">
        <v>0.40302690149999998</v>
      </c>
      <c r="GV364">
        <v>0</v>
      </c>
      <c r="GW364">
        <v>0</v>
      </c>
      <c r="GX364">
        <v>0</v>
      </c>
      <c r="GY364">
        <v>0</v>
      </c>
      <c r="GZ364">
        <v>0</v>
      </c>
      <c r="HA364">
        <v>0</v>
      </c>
      <c r="HB364">
        <v>0</v>
      </c>
      <c r="HC364">
        <v>0</v>
      </c>
      <c r="HD364">
        <v>0</v>
      </c>
      <c r="HE364">
        <v>0</v>
      </c>
      <c r="HF364">
        <v>0</v>
      </c>
      <c r="HG364">
        <v>0</v>
      </c>
      <c r="HH364">
        <v>0</v>
      </c>
      <c r="HI364">
        <v>1.5599999999999999E-2</v>
      </c>
      <c r="HJ364">
        <v>0</v>
      </c>
      <c r="HK364">
        <v>0</v>
      </c>
      <c r="HL364">
        <v>0</v>
      </c>
      <c r="HM364">
        <v>0</v>
      </c>
      <c r="HN364">
        <v>0</v>
      </c>
      <c r="HO364">
        <v>81.599999999999994</v>
      </c>
      <c r="HP364">
        <v>0</v>
      </c>
      <c r="HQ364">
        <v>0</v>
      </c>
      <c r="HR364">
        <v>0</v>
      </c>
      <c r="HS364">
        <v>0</v>
      </c>
      <c r="HT364">
        <v>0</v>
      </c>
      <c r="HU364">
        <v>0</v>
      </c>
      <c r="HV364">
        <v>0</v>
      </c>
      <c r="HW364">
        <v>0</v>
      </c>
      <c r="HX364">
        <v>0</v>
      </c>
      <c r="HY364">
        <v>0</v>
      </c>
      <c r="HZ364">
        <v>0</v>
      </c>
      <c r="IA364">
        <v>0</v>
      </c>
      <c r="IB364">
        <v>0</v>
      </c>
      <c r="IC364">
        <v>0</v>
      </c>
      <c r="ID364">
        <v>0</v>
      </c>
      <c r="IE364">
        <v>0</v>
      </c>
      <c r="IF364">
        <v>0</v>
      </c>
      <c r="IG364">
        <v>0</v>
      </c>
      <c r="IH364">
        <v>0</v>
      </c>
      <c r="II364">
        <v>0</v>
      </c>
      <c r="IJ364">
        <v>0</v>
      </c>
      <c r="IK364">
        <v>0</v>
      </c>
      <c r="IL364">
        <v>0</v>
      </c>
      <c r="IM364">
        <v>0</v>
      </c>
      <c r="IN364">
        <v>0</v>
      </c>
      <c r="IO364">
        <v>0</v>
      </c>
      <c r="IP364">
        <v>0</v>
      </c>
      <c r="IQ364">
        <v>0</v>
      </c>
      <c r="IR364">
        <v>0</v>
      </c>
      <c r="IS364">
        <v>0</v>
      </c>
      <c r="IT364">
        <v>0</v>
      </c>
      <c r="IU364">
        <v>0</v>
      </c>
      <c r="IV364">
        <v>0</v>
      </c>
      <c r="IW364">
        <v>0</v>
      </c>
      <c r="IX364">
        <v>0</v>
      </c>
      <c r="IY364">
        <v>0</v>
      </c>
      <c r="IZ364">
        <v>0</v>
      </c>
      <c r="JA364">
        <v>0</v>
      </c>
      <c r="JB364">
        <v>0</v>
      </c>
      <c r="JC364">
        <v>0</v>
      </c>
      <c r="JD364">
        <v>0</v>
      </c>
      <c r="JE364">
        <v>0</v>
      </c>
      <c r="JF364">
        <v>0</v>
      </c>
      <c r="JG364">
        <v>0</v>
      </c>
      <c r="JH364">
        <v>0</v>
      </c>
      <c r="JI364">
        <v>0</v>
      </c>
      <c r="JJ364">
        <v>0</v>
      </c>
      <c r="JK364">
        <v>0</v>
      </c>
      <c r="JL364">
        <v>0</v>
      </c>
      <c r="JM364">
        <v>0</v>
      </c>
      <c r="JN364">
        <v>0</v>
      </c>
      <c r="JO364">
        <v>0</v>
      </c>
      <c r="JP364">
        <v>0</v>
      </c>
      <c r="JQ364">
        <v>0</v>
      </c>
      <c r="JR364">
        <v>0</v>
      </c>
      <c r="JS364">
        <v>0</v>
      </c>
      <c r="JT364">
        <v>0</v>
      </c>
      <c r="JU364">
        <v>0</v>
      </c>
      <c r="JV364">
        <v>0</v>
      </c>
      <c r="JW364">
        <v>0</v>
      </c>
      <c r="JX364">
        <v>0</v>
      </c>
      <c r="JY364">
        <v>0</v>
      </c>
      <c r="JZ364">
        <v>0</v>
      </c>
      <c r="KA364">
        <v>0</v>
      </c>
      <c r="KB364">
        <v>0</v>
      </c>
      <c r="KC364">
        <v>0</v>
      </c>
      <c r="KD364">
        <v>0</v>
      </c>
      <c r="KE364">
        <v>0</v>
      </c>
      <c r="KF364">
        <v>0</v>
      </c>
      <c r="KG364">
        <v>0</v>
      </c>
      <c r="KH364">
        <v>0</v>
      </c>
      <c r="KI364">
        <v>0</v>
      </c>
      <c r="KJ364">
        <v>0</v>
      </c>
      <c r="KK364">
        <v>0</v>
      </c>
      <c r="KL364">
        <v>0</v>
      </c>
      <c r="KM364">
        <v>0</v>
      </c>
      <c r="KN364">
        <v>0</v>
      </c>
      <c r="KO364">
        <v>0</v>
      </c>
      <c r="KP364">
        <v>0</v>
      </c>
      <c r="KQ364">
        <v>0</v>
      </c>
      <c r="KR364">
        <v>0</v>
      </c>
      <c r="KS364">
        <v>0</v>
      </c>
      <c r="KT364">
        <v>0</v>
      </c>
      <c r="KU364">
        <v>0</v>
      </c>
      <c r="KV364">
        <v>0</v>
      </c>
      <c r="KW364">
        <v>0</v>
      </c>
      <c r="KX364">
        <v>0</v>
      </c>
      <c r="KY364">
        <v>0</v>
      </c>
      <c r="KZ364">
        <v>0</v>
      </c>
      <c r="LA364">
        <v>0</v>
      </c>
      <c r="LB364">
        <v>0</v>
      </c>
      <c r="LC364">
        <v>0</v>
      </c>
      <c r="LD364">
        <v>0</v>
      </c>
      <c r="LE364">
        <v>0</v>
      </c>
      <c r="LF364">
        <v>0</v>
      </c>
      <c r="LG364">
        <v>0</v>
      </c>
      <c r="LH364">
        <v>0</v>
      </c>
      <c r="LI364">
        <v>1</v>
      </c>
      <c r="LJ364">
        <v>0.83029032999999997</v>
      </c>
      <c r="LK364">
        <v>0</v>
      </c>
      <c r="LL364">
        <v>0</v>
      </c>
      <c r="LM364">
        <v>1</v>
      </c>
      <c r="LN364">
        <v>0.95</v>
      </c>
      <c r="LO364">
        <v>0</v>
      </c>
      <c r="LP364">
        <v>1</v>
      </c>
      <c r="LQ364">
        <v>0.78</v>
      </c>
      <c r="LR364">
        <v>0</v>
      </c>
      <c r="LS364">
        <v>0</v>
      </c>
      <c r="LT364">
        <v>0</v>
      </c>
    </row>
    <row r="365" spans="1:332" ht="15" customHeight="1">
      <c r="A365" t="str">
        <v>CDM AMS II G</v>
      </c>
      <c r="B365" t="str">
        <v>AMS-II.G. Version 4</v>
      </c>
      <c r="C365">
        <v>9265</v>
      </c>
      <c r="D365" t="str">
        <v>PoA 9265-CPA7</v>
      </c>
      <c r="E365" t="str">
        <v>MP3</v>
      </c>
      <c r="F365" t="str">
        <v>domestic</v>
      </c>
      <c r="G365">
        <v>8802</v>
      </c>
      <c r="H365" t="str">
        <v>charcoal</v>
      </c>
      <c r="I365">
        <v>8802</v>
      </c>
      <c r="J365">
        <v>1.2024590163934427E-2</v>
      </c>
      <c r="K365">
        <v>0</v>
      </c>
      <c r="L365" t="str">
        <v>cdm_imp_charcoal</v>
      </c>
      <c r="M365">
        <v>1</v>
      </c>
      <c r="N365" t="str">
        <v>Sub-Saharan Africa</v>
      </c>
      <c r="O365" t="str">
        <v>Kenya</v>
      </c>
      <c r="P365" t="str">
        <v>Kenya tot</v>
      </c>
      <c r="Q365">
        <v>4.63</v>
      </c>
      <c r="R365">
        <v>0.91400000000000003</v>
      </c>
      <c r="S365">
        <v>0</v>
      </c>
      <c r="T365">
        <v>0.3</v>
      </c>
      <c r="U365">
        <v>6000</v>
      </c>
      <c r="V365">
        <v>0</v>
      </c>
      <c r="W365">
        <v>122</v>
      </c>
      <c r="X365">
        <v>0</v>
      </c>
      <c r="Y365">
        <v>732000</v>
      </c>
      <c r="Z365">
        <v>1</v>
      </c>
      <c r="AA365">
        <v>0</v>
      </c>
      <c r="AB365">
        <v>0</v>
      </c>
      <c r="AC365">
        <v>0</v>
      </c>
      <c r="AD365">
        <v>0</v>
      </c>
      <c r="AE365">
        <v>0</v>
      </c>
      <c r="AF365">
        <v>0</v>
      </c>
      <c r="AG365">
        <v>0</v>
      </c>
      <c r="AH365">
        <v>0</v>
      </c>
      <c r="AI365">
        <v>0</v>
      </c>
      <c r="AJ365">
        <v>0</v>
      </c>
      <c r="AK365">
        <v>0</v>
      </c>
      <c r="AL365">
        <v>0</v>
      </c>
      <c r="AM365">
        <v>0</v>
      </c>
      <c r="AN365">
        <v>14.854054794520549</v>
      </c>
      <c r="AO365">
        <v>0</v>
      </c>
      <c r="AP365">
        <v>0</v>
      </c>
      <c r="AQ365">
        <v>0</v>
      </c>
      <c r="AR365">
        <v>0</v>
      </c>
      <c r="AS365">
        <v>0</v>
      </c>
      <c r="AT365">
        <v>0</v>
      </c>
      <c r="AU365">
        <v>0</v>
      </c>
      <c r="AV365">
        <v>0</v>
      </c>
      <c r="AW365">
        <v>0</v>
      </c>
      <c r="AX365">
        <v>0</v>
      </c>
      <c r="AY365">
        <v>0</v>
      </c>
      <c r="AZ365">
        <v>0</v>
      </c>
      <c r="BA365">
        <v>0</v>
      </c>
      <c r="BB365">
        <v>0</v>
      </c>
      <c r="BC365">
        <v>0</v>
      </c>
      <c r="BD365">
        <v>0.124</v>
      </c>
      <c r="BE365">
        <v>0</v>
      </c>
      <c r="BF365">
        <v>0</v>
      </c>
      <c r="BG365">
        <v>0</v>
      </c>
      <c r="BH365">
        <v>0</v>
      </c>
      <c r="BI365">
        <v>0</v>
      </c>
      <c r="BJ365">
        <v>0</v>
      </c>
      <c r="BK365">
        <v>0</v>
      </c>
      <c r="BL365">
        <v>0</v>
      </c>
      <c r="BM365">
        <v>0</v>
      </c>
      <c r="BN365">
        <v>0</v>
      </c>
      <c r="BO365">
        <v>0</v>
      </c>
      <c r="BP365">
        <v>0</v>
      </c>
      <c r="BQ365">
        <v>0</v>
      </c>
      <c r="BR365">
        <v>1.5599999999999999E-2</v>
      </c>
      <c r="BS365">
        <v>0</v>
      </c>
      <c r="BT365">
        <v>0</v>
      </c>
      <c r="BU365">
        <v>0</v>
      </c>
      <c r="BV365">
        <v>0</v>
      </c>
      <c r="BW365">
        <v>0</v>
      </c>
      <c r="BX365">
        <v>81.599999999999994</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0</v>
      </c>
      <c r="FE365">
        <v>0</v>
      </c>
      <c r="FF365">
        <v>0</v>
      </c>
      <c r="FG365">
        <v>0</v>
      </c>
      <c r="FH365">
        <v>0</v>
      </c>
      <c r="FI365">
        <v>0</v>
      </c>
      <c r="FJ365">
        <v>0</v>
      </c>
      <c r="FK365">
        <v>0</v>
      </c>
      <c r="FL365">
        <v>0</v>
      </c>
      <c r="FM365">
        <v>0</v>
      </c>
      <c r="FN365">
        <v>0</v>
      </c>
      <c r="FO365">
        <v>0</v>
      </c>
      <c r="FP365">
        <v>0</v>
      </c>
      <c r="FQ365">
        <v>0</v>
      </c>
      <c r="FR365">
        <v>1</v>
      </c>
      <c r="FS365">
        <v>0</v>
      </c>
      <c r="FT365">
        <v>0</v>
      </c>
      <c r="FU365">
        <v>0</v>
      </c>
      <c r="FV365">
        <v>0</v>
      </c>
      <c r="FW365">
        <v>0</v>
      </c>
      <c r="FX365">
        <v>0</v>
      </c>
      <c r="FY365">
        <v>3.4744832799947449</v>
      </c>
      <c r="FZ365">
        <v>0</v>
      </c>
      <c r="GA365">
        <v>0</v>
      </c>
      <c r="GB365">
        <v>0</v>
      </c>
      <c r="GC365">
        <v>0</v>
      </c>
      <c r="GD365">
        <v>0</v>
      </c>
      <c r="GE365">
        <v>0</v>
      </c>
      <c r="GF365">
        <v>0</v>
      </c>
      <c r="GG365">
        <v>0</v>
      </c>
      <c r="GH365">
        <v>0</v>
      </c>
      <c r="GI365">
        <v>0</v>
      </c>
      <c r="GJ365">
        <v>0</v>
      </c>
      <c r="GK365">
        <v>0</v>
      </c>
      <c r="GL365">
        <v>0</v>
      </c>
      <c r="GM365">
        <v>0</v>
      </c>
      <c r="GN365">
        <v>0</v>
      </c>
      <c r="GO365">
        <v>0</v>
      </c>
      <c r="GP365">
        <v>0</v>
      </c>
      <c r="GQ365">
        <v>0</v>
      </c>
      <c r="GR365">
        <v>0</v>
      </c>
      <c r="GS365">
        <v>0</v>
      </c>
      <c r="GT365">
        <v>0</v>
      </c>
      <c r="GU365">
        <v>0.53012279699999998</v>
      </c>
      <c r="GV365">
        <v>0</v>
      </c>
      <c r="GW365">
        <v>0</v>
      </c>
      <c r="GX365">
        <v>0</v>
      </c>
      <c r="GY365">
        <v>0</v>
      </c>
      <c r="GZ365">
        <v>0</v>
      </c>
      <c r="HA365">
        <v>0</v>
      </c>
      <c r="HB365">
        <v>0</v>
      </c>
      <c r="HC365">
        <v>0</v>
      </c>
      <c r="HD365">
        <v>0</v>
      </c>
      <c r="HE365">
        <v>0</v>
      </c>
      <c r="HF365">
        <v>0</v>
      </c>
      <c r="HG365">
        <v>0</v>
      </c>
      <c r="HH365">
        <v>0</v>
      </c>
      <c r="HI365">
        <v>1.5599999999999999E-2</v>
      </c>
      <c r="HJ365">
        <v>0</v>
      </c>
      <c r="HK365">
        <v>0</v>
      </c>
      <c r="HL365">
        <v>0</v>
      </c>
      <c r="HM365">
        <v>0</v>
      </c>
      <c r="HN365">
        <v>0</v>
      </c>
      <c r="HO365">
        <v>81.599999999999994</v>
      </c>
      <c r="HP365">
        <v>0</v>
      </c>
      <c r="HQ365">
        <v>0</v>
      </c>
      <c r="HR365">
        <v>0</v>
      </c>
      <c r="HS365">
        <v>0</v>
      </c>
      <c r="HT365">
        <v>0</v>
      </c>
      <c r="HU365">
        <v>0</v>
      </c>
      <c r="HV365">
        <v>0</v>
      </c>
      <c r="HW365">
        <v>0</v>
      </c>
      <c r="HX365">
        <v>0</v>
      </c>
      <c r="HY365">
        <v>0</v>
      </c>
      <c r="HZ365">
        <v>0</v>
      </c>
      <c r="IA365">
        <v>0</v>
      </c>
      <c r="IB365">
        <v>0</v>
      </c>
      <c r="IC365">
        <v>0</v>
      </c>
      <c r="ID365">
        <v>0</v>
      </c>
      <c r="IE365">
        <v>0</v>
      </c>
      <c r="IF365">
        <v>0</v>
      </c>
      <c r="IG365">
        <v>0</v>
      </c>
      <c r="IH365">
        <v>0</v>
      </c>
      <c r="II365">
        <v>0</v>
      </c>
      <c r="IJ365">
        <v>0</v>
      </c>
      <c r="IK365">
        <v>0</v>
      </c>
      <c r="IL365">
        <v>0</v>
      </c>
      <c r="IM365">
        <v>0</v>
      </c>
      <c r="IN365">
        <v>0</v>
      </c>
      <c r="IO365">
        <v>0</v>
      </c>
      <c r="IP365">
        <v>0</v>
      </c>
      <c r="IQ365">
        <v>0</v>
      </c>
      <c r="IR365">
        <v>0</v>
      </c>
      <c r="IS365">
        <v>0</v>
      </c>
      <c r="IT365">
        <v>0</v>
      </c>
      <c r="IU365">
        <v>0</v>
      </c>
      <c r="IV365">
        <v>0</v>
      </c>
      <c r="IW365">
        <v>0</v>
      </c>
      <c r="IX365">
        <v>0</v>
      </c>
      <c r="IY365">
        <v>0</v>
      </c>
      <c r="IZ365">
        <v>0</v>
      </c>
      <c r="JA365">
        <v>0</v>
      </c>
      <c r="JB365">
        <v>0</v>
      </c>
      <c r="JC365">
        <v>0</v>
      </c>
      <c r="JD365">
        <v>0</v>
      </c>
      <c r="JE365">
        <v>0</v>
      </c>
      <c r="JF365">
        <v>0</v>
      </c>
      <c r="JG365">
        <v>0</v>
      </c>
      <c r="JH365">
        <v>0</v>
      </c>
      <c r="JI365">
        <v>0</v>
      </c>
      <c r="JJ365">
        <v>0</v>
      </c>
      <c r="JK365">
        <v>0</v>
      </c>
      <c r="JL365">
        <v>0</v>
      </c>
      <c r="JM365">
        <v>0</v>
      </c>
      <c r="JN365">
        <v>0</v>
      </c>
      <c r="JO365">
        <v>0</v>
      </c>
      <c r="JP365">
        <v>0</v>
      </c>
      <c r="JQ365">
        <v>0</v>
      </c>
      <c r="JR365">
        <v>0</v>
      </c>
      <c r="JS365">
        <v>0</v>
      </c>
      <c r="JT365">
        <v>0</v>
      </c>
      <c r="JU365">
        <v>0</v>
      </c>
      <c r="JV365">
        <v>0</v>
      </c>
      <c r="JW365">
        <v>0</v>
      </c>
      <c r="JX365">
        <v>0</v>
      </c>
      <c r="JY365">
        <v>0</v>
      </c>
      <c r="JZ365">
        <v>0</v>
      </c>
      <c r="KA365">
        <v>0</v>
      </c>
      <c r="KB365">
        <v>0</v>
      </c>
      <c r="KC365">
        <v>0</v>
      </c>
      <c r="KD365">
        <v>0</v>
      </c>
      <c r="KE365">
        <v>0</v>
      </c>
      <c r="KF365">
        <v>0</v>
      </c>
      <c r="KG365">
        <v>0</v>
      </c>
      <c r="KH365">
        <v>0</v>
      </c>
      <c r="KI365">
        <v>0</v>
      </c>
      <c r="KJ365">
        <v>0</v>
      </c>
      <c r="KK365">
        <v>0</v>
      </c>
      <c r="KL365">
        <v>0</v>
      </c>
      <c r="KM365">
        <v>0</v>
      </c>
      <c r="KN365">
        <v>0</v>
      </c>
      <c r="KO365">
        <v>0</v>
      </c>
      <c r="KP365">
        <v>0</v>
      </c>
      <c r="KQ365">
        <v>0</v>
      </c>
      <c r="KR365">
        <v>0</v>
      </c>
      <c r="KS365">
        <v>0</v>
      </c>
      <c r="KT365">
        <v>0</v>
      </c>
      <c r="KU365">
        <v>0</v>
      </c>
      <c r="KV365">
        <v>0</v>
      </c>
      <c r="KW365">
        <v>0</v>
      </c>
      <c r="KX365">
        <v>0</v>
      </c>
      <c r="KY365">
        <v>0</v>
      </c>
      <c r="KZ365">
        <v>0</v>
      </c>
      <c r="LA365">
        <v>0</v>
      </c>
      <c r="LB365">
        <v>0</v>
      </c>
      <c r="LC365">
        <v>0</v>
      </c>
      <c r="LD365">
        <v>0</v>
      </c>
      <c r="LE365">
        <v>0</v>
      </c>
      <c r="LF365">
        <v>0</v>
      </c>
      <c r="LG365">
        <v>0</v>
      </c>
      <c r="LH365">
        <v>0</v>
      </c>
      <c r="LI365">
        <v>1</v>
      </c>
      <c r="LJ365">
        <v>0.95626150382999997</v>
      </c>
      <c r="LK365">
        <v>0</v>
      </c>
      <c r="LL365">
        <v>0</v>
      </c>
      <c r="LM365">
        <v>1</v>
      </c>
      <c r="LN365">
        <v>0.95</v>
      </c>
      <c r="LO365">
        <v>0</v>
      </c>
      <c r="LP365">
        <v>1</v>
      </c>
      <c r="LQ365">
        <v>0.78</v>
      </c>
      <c r="LR365">
        <v>0</v>
      </c>
      <c r="LS365">
        <v>0</v>
      </c>
      <c r="LT365">
        <v>0</v>
      </c>
    </row>
    <row r="366" spans="1:332" ht="15" customHeight="1">
      <c r="A366" t="str">
        <v>CDM AMS II G</v>
      </c>
      <c r="B366" t="str">
        <v>AMS-II.G. Version 4</v>
      </c>
      <c r="C366">
        <v>9265</v>
      </c>
      <c r="D366" t="str">
        <v>PoA 9265-CPA8</v>
      </c>
      <c r="E366" t="str">
        <v>MP3</v>
      </c>
      <c r="F366" t="str">
        <v>domestic</v>
      </c>
      <c r="G366">
        <v>39797</v>
      </c>
      <c r="H366" t="str">
        <v>charcoal</v>
      </c>
      <c r="I366">
        <v>39797</v>
      </c>
      <c r="J366">
        <v>1.1999343728734129E-2</v>
      </c>
      <c r="K366">
        <v>0</v>
      </c>
      <c r="L366" t="str">
        <v>cdm_imp_charcoal</v>
      </c>
      <c r="M366">
        <v>1</v>
      </c>
      <c r="N366" t="str">
        <v>Sub-Saharan Africa</v>
      </c>
      <c r="O366" t="str">
        <v>Kenya</v>
      </c>
      <c r="P366" t="str">
        <v>Kenya tot</v>
      </c>
      <c r="Q366">
        <v>4.63</v>
      </c>
      <c r="R366">
        <v>0.91400000000000003</v>
      </c>
      <c r="S366">
        <v>0</v>
      </c>
      <c r="T366">
        <v>0.3</v>
      </c>
      <c r="U366">
        <v>30000</v>
      </c>
      <c r="V366">
        <v>0</v>
      </c>
      <c r="W366">
        <v>110.5532683</v>
      </c>
      <c r="X366">
        <v>0</v>
      </c>
      <c r="Y366">
        <v>3316598.0490000001</v>
      </c>
      <c r="Z366">
        <v>1</v>
      </c>
      <c r="AA366">
        <v>0</v>
      </c>
      <c r="AB366">
        <v>0</v>
      </c>
      <c r="AC366">
        <v>0</v>
      </c>
      <c r="AD366">
        <v>0</v>
      </c>
      <c r="AE366">
        <v>0</v>
      </c>
      <c r="AF366">
        <v>0</v>
      </c>
      <c r="AG366">
        <v>0</v>
      </c>
      <c r="AH366">
        <v>0</v>
      </c>
      <c r="AI366">
        <v>0</v>
      </c>
      <c r="AJ366">
        <v>0</v>
      </c>
      <c r="AK366">
        <v>0</v>
      </c>
      <c r="AL366">
        <v>0</v>
      </c>
      <c r="AM366">
        <v>0</v>
      </c>
      <c r="AN366">
        <v>14.854054794520549</v>
      </c>
      <c r="AO366">
        <v>0</v>
      </c>
      <c r="AP366">
        <v>0</v>
      </c>
      <c r="AQ366">
        <v>0</v>
      </c>
      <c r="AR366">
        <v>0</v>
      </c>
      <c r="AS366">
        <v>0</v>
      </c>
      <c r="AT366">
        <v>0</v>
      </c>
      <c r="AU366">
        <v>0</v>
      </c>
      <c r="AV366">
        <v>0</v>
      </c>
      <c r="AW366">
        <v>0</v>
      </c>
      <c r="AX366">
        <v>0</v>
      </c>
      <c r="AY366">
        <v>0</v>
      </c>
      <c r="AZ366">
        <v>0</v>
      </c>
      <c r="BA366">
        <v>0</v>
      </c>
      <c r="BB366">
        <v>0</v>
      </c>
      <c r="BC366">
        <v>0</v>
      </c>
      <c r="BD366">
        <v>0.124</v>
      </c>
      <c r="BE366">
        <v>0</v>
      </c>
      <c r="BF366">
        <v>0</v>
      </c>
      <c r="BG366">
        <v>0</v>
      </c>
      <c r="BH366">
        <v>0</v>
      </c>
      <c r="BI366">
        <v>0</v>
      </c>
      <c r="BJ366">
        <v>0</v>
      </c>
      <c r="BK366">
        <v>0</v>
      </c>
      <c r="BL366">
        <v>0</v>
      </c>
      <c r="BM366">
        <v>0</v>
      </c>
      <c r="BN366">
        <v>0</v>
      </c>
      <c r="BO366">
        <v>0</v>
      </c>
      <c r="BP366">
        <v>0</v>
      </c>
      <c r="BQ366">
        <v>0</v>
      </c>
      <c r="BR366">
        <v>1.5599999999999999E-2</v>
      </c>
      <c r="BS366">
        <v>0</v>
      </c>
      <c r="BT366">
        <v>0</v>
      </c>
      <c r="BU366">
        <v>0</v>
      </c>
      <c r="BV366">
        <v>0</v>
      </c>
      <c r="BW366">
        <v>0</v>
      </c>
      <c r="BX366">
        <v>81.599999999999994</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0</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0</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v>0</v>
      </c>
      <c r="FL366">
        <v>0</v>
      </c>
      <c r="FM366">
        <v>0</v>
      </c>
      <c r="FN366">
        <v>0</v>
      </c>
      <c r="FO366">
        <v>0</v>
      </c>
      <c r="FP366">
        <v>0</v>
      </c>
      <c r="FQ366">
        <v>0</v>
      </c>
      <c r="FR366">
        <v>1</v>
      </c>
      <c r="FS366">
        <v>0</v>
      </c>
      <c r="FT366">
        <v>0</v>
      </c>
      <c r="FU366">
        <v>0</v>
      </c>
      <c r="FV366">
        <v>0</v>
      </c>
      <c r="FW366">
        <v>0</v>
      </c>
      <c r="FX366">
        <v>0</v>
      </c>
      <c r="FY366">
        <v>3.4578539375576405</v>
      </c>
      <c r="FZ366">
        <v>0</v>
      </c>
      <c r="GA366">
        <v>0</v>
      </c>
      <c r="GB366">
        <v>0</v>
      </c>
      <c r="GC366">
        <v>0</v>
      </c>
      <c r="GD366">
        <v>0</v>
      </c>
      <c r="GE366">
        <v>0</v>
      </c>
      <c r="GF366">
        <v>0</v>
      </c>
      <c r="GG366">
        <v>0</v>
      </c>
      <c r="GH366">
        <v>0</v>
      </c>
      <c r="GI366">
        <v>0</v>
      </c>
      <c r="GJ366">
        <v>0</v>
      </c>
      <c r="GK366">
        <v>0</v>
      </c>
      <c r="GL366">
        <v>0</v>
      </c>
      <c r="GM366">
        <v>0</v>
      </c>
      <c r="GN366">
        <v>0</v>
      </c>
      <c r="GO366">
        <v>0</v>
      </c>
      <c r="GP366">
        <v>0</v>
      </c>
      <c r="GQ366">
        <v>0</v>
      </c>
      <c r="GR366">
        <v>0</v>
      </c>
      <c r="GS366">
        <v>0</v>
      </c>
      <c r="GT366">
        <v>0</v>
      </c>
      <c r="GU366">
        <v>0.53267223768899996</v>
      </c>
      <c r="GV366">
        <v>0</v>
      </c>
      <c r="GW366">
        <v>0</v>
      </c>
      <c r="GX366">
        <v>0</v>
      </c>
      <c r="GY366">
        <v>0</v>
      </c>
      <c r="GZ366">
        <v>0</v>
      </c>
      <c r="HA366">
        <v>0</v>
      </c>
      <c r="HB366">
        <v>0</v>
      </c>
      <c r="HC366">
        <v>0</v>
      </c>
      <c r="HD366">
        <v>0</v>
      </c>
      <c r="HE366">
        <v>0</v>
      </c>
      <c r="HF366">
        <v>0</v>
      </c>
      <c r="HG366">
        <v>0</v>
      </c>
      <c r="HH366">
        <v>0</v>
      </c>
      <c r="HI366">
        <v>1.5599999999999999E-2</v>
      </c>
      <c r="HJ366">
        <v>0</v>
      </c>
      <c r="HK366">
        <v>0</v>
      </c>
      <c r="HL366">
        <v>0</v>
      </c>
      <c r="HM366">
        <v>0</v>
      </c>
      <c r="HN366">
        <v>0</v>
      </c>
      <c r="HO366">
        <v>81.599999999999994</v>
      </c>
      <c r="HP366">
        <v>0</v>
      </c>
      <c r="HQ366">
        <v>0</v>
      </c>
      <c r="HR366">
        <v>0</v>
      </c>
      <c r="HS366">
        <v>0</v>
      </c>
      <c r="HT366">
        <v>0</v>
      </c>
      <c r="HU366">
        <v>0</v>
      </c>
      <c r="HV366">
        <v>0</v>
      </c>
      <c r="HW366">
        <v>0</v>
      </c>
      <c r="HX366">
        <v>0</v>
      </c>
      <c r="HY366">
        <v>0</v>
      </c>
      <c r="HZ366">
        <v>0</v>
      </c>
      <c r="IA366">
        <v>0</v>
      </c>
      <c r="IB366">
        <v>0</v>
      </c>
      <c r="IC366">
        <v>0</v>
      </c>
      <c r="ID366">
        <v>0</v>
      </c>
      <c r="IE366">
        <v>0</v>
      </c>
      <c r="IF366">
        <v>0</v>
      </c>
      <c r="IG366">
        <v>0</v>
      </c>
      <c r="IH366">
        <v>0</v>
      </c>
      <c r="II366">
        <v>0</v>
      </c>
      <c r="IJ366">
        <v>0</v>
      </c>
      <c r="IK366">
        <v>0</v>
      </c>
      <c r="IL366">
        <v>0</v>
      </c>
      <c r="IM366">
        <v>0</v>
      </c>
      <c r="IN366">
        <v>0</v>
      </c>
      <c r="IO366">
        <v>0</v>
      </c>
      <c r="IP366">
        <v>0</v>
      </c>
      <c r="IQ366">
        <v>0</v>
      </c>
      <c r="IR366">
        <v>0</v>
      </c>
      <c r="IS366">
        <v>0</v>
      </c>
      <c r="IT366">
        <v>0</v>
      </c>
      <c r="IU366">
        <v>0</v>
      </c>
      <c r="IV366">
        <v>0</v>
      </c>
      <c r="IW366">
        <v>0</v>
      </c>
      <c r="IX366">
        <v>0</v>
      </c>
      <c r="IY366">
        <v>0</v>
      </c>
      <c r="IZ366">
        <v>0</v>
      </c>
      <c r="JA366">
        <v>0</v>
      </c>
      <c r="JB366">
        <v>0</v>
      </c>
      <c r="JC366">
        <v>0</v>
      </c>
      <c r="JD366">
        <v>0</v>
      </c>
      <c r="JE366">
        <v>0</v>
      </c>
      <c r="JF366">
        <v>0</v>
      </c>
      <c r="JG366">
        <v>0</v>
      </c>
      <c r="JH366">
        <v>0</v>
      </c>
      <c r="JI366">
        <v>0</v>
      </c>
      <c r="JJ366">
        <v>0</v>
      </c>
      <c r="JK366">
        <v>0</v>
      </c>
      <c r="JL366">
        <v>0</v>
      </c>
      <c r="JM366">
        <v>0</v>
      </c>
      <c r="JN366">
        <v>0</v>
      </c>
      <c r="JO366">
        <v>0</v>
      </c>
      <c r="JP366">
        <v>0</v>
      </c>
      <c r="JQ366">
        <v>0</v>
      </c>
      <c r="JR366">
        <v>0</v>
      </c>
      <c r="JS366">
        <v>0</v>
      </c>
      <c r="JT366">
        <v>0</v>
      </c>
      <c r="JU366">
        <v>0</v>
      </c>
      <c r="JV366">
        <v>0</v>
      </c>
      <c r="JW366">
        <v>0</v>
      </c>
      <c r="JX366">
        <v>0</v>
      </c>
      <c r="JY366">
        <v>0</v>
      </c>
      <c r="JZ366">
        <v>0</v>
      </c>
      <c r="KA366">
        <v>0</v>
      </c>
      <c r="KB366">
        <v>0</v>
      </c>
      <c r="KC366">
        <v>0</v>
      </c>
      <c r="KD366">
        <v>0</v>
      </c>
      <c r="KE366">
        <v>0</v>
      </c>
      <c r="KF366">
        <v>0</v>
      </c>
      <c r="KG366">
        <v>0</v>
      </c>
      <c r="KH366">
        <v>0</v>
      </c>
      <c r="KI366">
        <v>0</v>
      </c>
      <c r="KJ366">
        <v>0</v>
      </c>
      <c r="KK366">
        <v>0</v>
      </c>
      <c r="KL366">
        <v>0</v>
      </c>
      <c r="KM366">
        <v>0</v>
      </c>
      <c r="KN366">
        <v>0</v>
      </c>
      <c r="KO366">
        <v>0</v>
      </c>
      <c r="KP366">
        <v>0</v>
      </c>
      <c r="KQ366">
        <v>0</v>
      </c>
      <c r="KR366">
        <v>0</v>
      </c>
      <c r="KS366">
        <v>0</v>
      </c>
      <c r="KT366">
        <v>0</v>
      </c>
      <c r="KU366">
        <v>0</v>
      </c>
      <c r="KV366">
        <v>0</v>
      </c>
      <c r="KW366">
        <v>0</v>
      </c>
      <c r="KX366">
        <v>0</v>
      </c>
      <c r="KY366">
        <v>0</v>
      </c>
      <c r="KZ366">
        <v>0</v>
      </c>
      <c r="LA366">
        <v>0</v>
      </c>
      <c r="LB366">
        <v>0</v>
      </c>
      <c r="LC366">
        <v>0</v>
      </c>
      <c r="LD366">
        <v>0</v>
      </c>
      <c r="LE366">
        <v>0</v>
      </c>
      <c r="LF366">
        <v>0</v>
      </c>
      <c r="LG366">
        <v>0</v>
      </c>
      <c r="LH366">
        <v>0</v>
      </c>
      <c r="LI366">
        <v>1</v>
      </c>
      <c r="LJ366">
        <v>0.95273115950999998</v>
      </c>
      <c r="LK366">
        <v>0</v>
      </c>
      <c r="LL366">
        <v>0</v>
      </c>
      <c r="LM366">
        <v>1</v>
      </c>
      <c r="LN366">
        <v>0.95</v>
      </c>
      <c r="LO366">
        <v>0</v>
      </c>
      <c r="LP366">
        <v>1</v>
      </c>
      <c r="LQ366">
        <v>0.78</v>
      </c>
      <c r="LR366">
        <v>0</v>
      </c>
      <c r="LS366">
        <v>0</v>
      </c>
      <c r="LT366">
        <v>0</v>
      </c>
    </row>
    <row r="367" spans="1:332" ht="15" customHeight="1">
      <c r="A367" t="str">
        <v>CDM AMS II G</v>
      </c>
      <c r="B367" t="str">
        <v>AMS-II.G. Version 10</v>
      </c>
      <c r="C367">
        <v>10497</v>
      </c>
      <c r="D367" t="str">
        <v>PoA 10497-CPA1</v>
      </c>
      <c r="E367" t="str">
        <v>MP1</v>
      </c>
      <c r="F367" t="str">
        <v>domestic</v>
      </c>
      <c r="G367">
        <v>1394</v>
      </c>
      <c r="H367" t="str">
        <v>firewood</v>
      </c>
      <c r="I367">
        <v>1394</v>
      </c>
      <c r="J367">
        <v>1.0371560793416961E-2</v>
      </c>
      <c r="K367">
        <v>0</v>
      </c>
      <c r="L367" t="str">
        <v>cdm_imp_firewood</v>
      </c>
      <c r="M367">
        <v>1</v>
      </c>
      <c r="N367" t="str">
        <v>Oceania</v>
      </c>
      <c r="O367" t="str">
        <v>Fiji</v>
      </c>
      <c r="P367" t="str">
        <v>Fiji tot</v>
      </c>
      <c r="Q367">
        <v>4.5999999999999996</v>
      </c>
      <c r="R367">
        <v>0.90969999999999995</v>
      </c>
      <c r="S367">
        <v>0</v>
      </c>
      <c r="T367">
        <v>0.29599999999999999</v>
      </c>
      <c r="U367">
        <v>786</v>
      </c>
      <c r="V367">
        <v>0</v>
      </c>
      <c r="W367">
        <v>171</v>
      </c>
      <c r="X367">
        <v>0</v>
      </c>
      <c r="Y367">
        <v>134406</v>
      </c>
      <c r="Z367">
        <v>1</v>
      </c>
      <c r="AA367">
        <v>0</v>
      </c>
      <c r="AB367">
        <v>0</v>
      </c>
      <c r="AC367">
        <v>0</v>
      </c>
      <c r="AD367">
        <v>0</v>
      </c>
      <c r="AE367">
        <v>0</v>
      </c>
      <c r="AF367">
        <v>0</v>
      </c>
      <c r="AG367">
        <v>0</v>
      </c>
      <c r="AH367">
        <v>0</v>
      </c>
      <c r="AI367">
        <v>0</v>
      </c>
      <c r="AJ367">
        <v>0</v>
      </c>
      <c r="AK367">
        <v>0</v>
      </c>
      <c r="AL367">
        <v>0</v>
      </c>
      <c r="AM367">
        <v>0</v>
      </c>
      <c r="AN367">
        <v>25.8</v>
      </c>
      <c r="AO367">
        <v>0</v>
      </c>
      <c r="AP367">
        <v>0</v>
      </c>
      <c r="AQ367">
        <v>0</v>
      </c>
      <c r="AR367">
        <v>0</v>
      </c>
      <c r="AS367">
        <v>0</v>
      </c>
      <c r="AT367">
        <v>0</v>
      </c>
      <c r="AU367">
        <v>0</v>
      </c>
      <c r="AV367">
        <v>0</v>
      </c>
      <c r="AW367">
        <v>0</v>
      </c>
      <c r="AX367">
        <v>0</v>
      </c>
      <c r="AY367">
        <v>0</v>
      </c>
      <c r="AZ367">
        <v>0</v>
      </c>
      <c r="BA367">
        <v>0</v>
      </c>
      <c r="BB367">
        <v>0</v>
      </c>
      <c r="BC367">
        <v>0</v>
      </c>
      <c r="BD367">
        <v>0.1</v>
      </c>
      <c r="BE367">
        <v>0</v>
      </c>
      <c r="BF367">
        <v>0</v>
      </c>
      <c r="BG367">
        <v>0</v>
      </c>
      <c r="BH367">
        <v>0</v>
      </c>
      <c r="BI367">
        <v>0</v>
      </c>
      <c r="BJ367">
        <v>0</v>
      </c>
      <c r="BK367">
        <v>0</v>
      </c>
      <c r="BL367">
        <v>0</v>
      </c>
      <c r="BM367">
        <v>0</v>
      </c>
      <c r="BN367">
        <v>0</v>
      </c>
      <c r="BO367">
        <v>0</v>
      </c>
      <c r="BP367">
        <v>0</v>
      </c>
      <c r="BQ367">
        <v>0</v>
      </c>
      <c r="BR367">
        <v>1.5599999999999999E-2</v>
      </c>
      <c r="BS367">
        <v>0</v>
      </c>
      <c r="BT367">
        <v>0</v>
      </c>
      <c r="BU367">
        <v>0</v>
      </c>
      <c r="BV367">
        <v>0</v>
      </c>
      <c r="BW367">
        <v>0</v>
      </c>
      <c r="BX367">
        <v>63.7</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v>0</v>
      </c>
      <c r="FD367">
        <v>0</v>
      </c>
      <c r="FE367">
        <v>0</v>
      </c>
      <c r="FF367">
        <v>0</v>
      </c>
      <c r="FG367">
        <v>0</v>
      </c>
      <c r="FH367">
        <v>0</v>
      </c>
      <c r="FI367">
        <v>0</v>
      </c>
      <c r="FJ367">
        <v>0</v>
      </c>
      <c r="FK367">
        <v>0</v>
      </c>
      <c r="FL367">
        <v>0</v>
      </c>
      <c r="FM367">
        <v>0</v>
      </c>
      <c r="FN367">
        <v>0</v>
      </c>
      <c r="FO367">
        <v>0</v>
      </c>
      <c r="FP367">
        <v>0</v>
      </c>
      <c r="FQ367">
        <v>0</v>
      </c>
      <c r="FR367">
        <v>1</v>
      </c>
      <c r="FS367">
        <v>0</v>
      </c>
      <c r="FT367">
        <v>0</v>
      </c>
      <c r="FU367">
        <v>0</v>
      </c>
      <c r="FV367">
        <v>0</v>
      </c>
      <c r="FW367">
        <v>0</v>
      </c>
      <c r="FX367">
        <v>0</v>
      </c>
      <c r="FY367">
        <v>8.7487283825025415</v>
      </c>
      <c r="FZ367">
        <v>0</v>
      </c>
      <c r="GA367">
        <v>0</v>
      </c>
      <c r="GB367">
        <v>0</v>
      </c>
      <c r="GC367">
        <v>0</v>
      </c>
      <c r="GD367">
        <v>0</v>
      </c>
      <c r="GE367">
        <v>0</v>
      </c>
      <c r="GF367">
        <v>0</v>
      </c>
      <c r="GG367">
        <v>0</v>
      </c>
      <c r="GH367">
        <v>0</v>
      </c>
      <c r="GI367">
        <v>0</v>
      </c>
      <c r="GJ367">
        <v>0</v>
      </c>
      <c r="GK367">
        <v>0</v>
      </c>
      <c r="GL367">
        <v>0</v>
      </c>
      <c r="GM367">
        <v>0</v>
      </c>
      <c r="GN367">
        <v>0</v>
      </c>
      <c r="GO367">
        <v>0</v>
      </c>
      <c r="GP367">
        <v>0</v>
      </c>
      <c r="GQ367">
        <v>0</v>
      </c>
      <c r="GR367">
        <v>0</v>
      </c>
      <c r="GS367">
        <v>0</v>
      </c>
      <c r="GT367">
        <v>0</v>
      </c>
      <c r="GU367">
        <v>0.2949</v>
      </c>
      <c r="GV367">
        <v>0</v>
      </c>
      <c r="GW367">
        <v>0</v>
      </c>
      <c r="GX367">
        <v>0</v>
      </c>
      <c r="GY367">
        <v>0</v>
      </c>
      <c r="GZ367">
        <v>0</v>
      </c>
      <c r="HA367">
        <v>0</v>
      </c>
      <c r="HB367">
        <v>0</v>
      </c>
      <c r="HC367">
        <v>0</v>
      </c>
      <c r="HD367">
        <v>0</v>
      </c>
      <c r="HE367">
        <v>0</v>
      </c>
      <c r="HF367">
        <v>0</v>
      </c>
      <c r="HG367">
        <v>0</v>
      </c>
      <c r="HH367">
        <v>0</v>
      </c>
      <c r="HI367">
        <v>1.5599999999999999E-2</v>
      </c>
      <c r="HJ367">
        <v>0</v>
      </c>
      <c r="HK367">
        <v>0</v>
      </c>
      <c r="HL367">
        <v>0</v>
      </c>
      <c r="HM367">
        <v>0</v>
      </c>
      <c r="HN367">
        <v>0</v>
      </c>
      <c r="HO367">
        <v>63.7</v>
      </c>
      <c r="HP367">
        <v>0</v>
      </c>
      <c r="HQ367">
        <v>0</v>
      </c>
      <c r="HR367">
        <v>0</v>
      </c>
      <c r="HS367">
        <v>0</v>
      </c>
      <c r="HT367">
        <v>0</v>
      </c>
      <c r="HU367">
        <v>0</v>
      </c>
      <c r="HV367">
        <v>0</v>
      </c>
      <c r="HW367">
        <v>0</v>
      </c>
      <c r="HX367">
        <v>0</v>
      </c>
      <c r="HY367">
        <v>0</v>
      </c>
      <c r="HZ367">
        <v>0</v>
      </c>
      <c r="IA367">
        <v>0</v>
      </c>
      <c r="IB367">
        <v>0</v>
      </c>
      <c r="IC367">
        <v>0</v>
      </c>
      <c r="ID367">
        <v>0</v>
      </c>
      <c r="IE367">
        <v>0</v>
      </c>
      <c r="IF367">
        <v>0</v>
      </c>
      <c r="IG367">
        <v>0</v>
      </c>
      <c r="IH367">
        <v>0</v>
      </c>
      <c r="II367">
        <v>0</v>
      </c>
      <c r="IJ367">
        <v>0</v>
      </c>
      <c r="IK367">
        <v>0</v>
      </c>
      <c r="IL367">
        <v>0</v>
      </c>
      <c r="IM367">
        <v>0</v>
      </c>
      <c r="IN367">
        <v>0</v>
      </c>
      <c r="IO367">
        <v>0</v>
      </c>
      <c r="IP367">
        <v>0</v>
      </c>
      <c r="IQ367">
        <v>0</v>
      </c>
      <c r="IR367">
        <v>0</v>
      </c>
      <c r="IS367">
        <v>0</v>
      </c>
      <c r="IT367">
        <v>0</v>
      </c>
      <c r="IU367">
        <v>0</v>
      </c>
      <c r="IV367">
        <v>0</v>
      </c>
      <c r="IW367">
        <v>0</v>
      </c>
      <c r="IX367">
        <v>0</v>
      </c>
      <c r="IY367">
        <v>0</v>
      </c>
      <c r="IZ367">
        <v>0</v>
      </c>
      <c r="JA367">
        <v>0</v>
      </c>
      <c r="JB367">
        <v>0</v>
      </c>
      <c r="JC367">
        <v>0</v>
      </c>
      <c r="JD367">
        <v>0</v>
      </c>
      <c r="JE367">
        <v>0</v>
      </c>
      <c r="JF367">
        <v>0</v>
      </c>
      <c r="JG367">
        <v>0</v>
      </c>
      <c r="JH367">
        <v>0</v>
      </c>
      <c r="JI367">
        <v>0</v>
      </c>
      <c r="JJ367">
        <v>0</v>
      </c>
      <c r="JK367">
        <v>0</v>
      </c>
      <c r="JL367">
        <v>0</v>
      </c>
      <c r="JM367">
        <v>0</v>
      </c>
      <c r="JN367">
        <v>0</v>
      </c>
      <c r="JO367">
        <v>0</v>
      </c>
      <c r="JP367">
        <v>0</v>
      </c>
      <c r="JQ367">
        <v>0</v>
      </c>
      <c r="JR367">
        <v>0</v>
      </c>
      <c r="JS367">
        <v>0</v>
      </c>
      <c r="JT367">
        <v>0</v>
      </c>
      <c r="JU367">
        <v>0</v>
      </c>
      <c r="JV367">
        <v>0</v>
      </c>
      <c r="JW367">
        <v>0</v>
      </c>
      <c r="JX367">
        <v>0</v>
      </c>
      <c r="JY367">
        <v>0</v>
      </c>
      <c r="JZ367">
        <v>0</v>
      </c>
      <c r="KA367">
        <v>0</v>
      </c>
      <c r="KB367">
        <v>0</v>
      </c>
      <c r="KC367">
        <v>0</v>
      </c>
      <c r="KD367">
        <v>0</v>
      </c>
      <c r="KE367">
        <v>0</v>
      </c>
      <c r="KF367">
        <v>0</v>
      </c>
      <c r="KG367">
        <v>0</v>
      </c>
      <c r="KH367">
        <v>0</v>
      </c>
      <c r="KI367">
        <v>0</v>
      </c>
      <c r="KJ367">
        <v>0</v>
      </c>
      <c r="KK367">
        <v>0</v>
      </c>
      <c r="KL367">
        <v>0</v>
      </c>
      <c r="KM367">
        <v>0</v>
      </c>
      <c r="KN367">
        <v>0</v>
      </c>
      <c r="KO367">
        <v>0</v>
      </c>
      <c r="KP367">
        <v>0</v>
      </c>
      <c r="KQ367">
        <v>0</v>
      </c>
      <c r="KR367">
        <v>0</v>
      </c>
      <c r="KS367">
        <v>0</v>
      </c>
      <c r="KT367">
        <v>0</v>
      </c>
      <c r="KU367">
        <v>0</v>
      </c>
      <c r="KV367">
        <v>0</v>
      </c>
      <c r="KW367">
        <v>0</v>
      </c>
      <c r="KX367">
        <v>0</v>
      </c>
      <c r="KY367">
        <v>0</v>
      </c>
      <c r="KZ367">
        <v>0</v>
      </c>
      <c r="LA367">
        <v>0</v>
      </c>
      <c r="LB367">
        <v>0</v>
      </c>
      <c r="LC367">
        <v>0</v>
      </c>
      <c r="LD367">
        <v>0</v>
      </c>
      <c r="LE367">
        <v>0</v>
      </c>
      <c r="LF367">
        <v>0</v>
      </c>
      <c r="LG367">
        <v>0</v>
      </c>
      <c r="LH367">
        <v>0</v>
      </c>
      <c r="LI367">
        <v>1</v>
      </c>
      <c r="LJ367">
        <v>1</v>
      </c>
      <c r="LK367">
        <v>0</v>
      </c>
      <c r="LL367">
        <v>0</v>
      </c>
      <c r="LM367">
        <v>1</v>
      </c>
      <c r="LN367">
        <v>0.95</v>
      </c>
      <c r="LO367">
        <v>0</v>
      </c>
      <c r="LP367">
        <v>1</v>
      </c>
      <c r="LQ367">
        <v>0.78</v>
      </c>
      <c r="LR367">
        <v>0</v>
      </c>
      <c r="LS367">
        <v>0.29198718059999995</v>
      </c>
      <c r="LT367">
        <v>0</v>
      </c>
    </row>
    <row r="368" spans="1:332" ht="15" customHeight="1">
      <c r="A368" t="str">
        <v>CDM AMS II G</v>
      </c>
      <c r="B368" t="str">
        <v>AMS-II.G. Version 10</v>
      </c>
      <c r="C368">
        <v>10497</v>
      </c>
      <c r="D368" t="str">
        <v>PoA 10497-CPA2</v>
      </c>
      <c r="E368" t="str">
        <v>MP1</v>
      </c>
      <c r="F368" t="str">
        <v>domestic</v>
      </c>
      <c r="G368">
        <v>25222</v>
      </c>
      <c r="H368" t="str">
        <v>firewood</v>
      </c>
      <c r="I368">
        <v>25222</v>
      </c>
      <c r="J368">
        <v>1.3997151953134189E-2</v>
      </c>
      <c r="K368">
        <v>0</v>
      </c>
      <c r="L368" t="str">
        <v>cdm_imp_firewood</v>
      </c>
      <c r="M368">
        <v>1</v>
      </c>
      <c r="N368" t="str">
        <v>Oceania</v>
      </c>
      <c r="O368" t="str">
        <v>Fiji</v>
      </c>
      <c r="P368" t="str">
        <v>Fiji tot</v>
      </c>
      <c r="Q368">
        <v>4.5999999999999996</v>
      </c>
      <c r="R368">
        <v>0.90969999999999995</v>
      </c>
      <c r="S368">
        <v>0</v>
      </c>
      <c r="T368">
        <v>0.29599999999999999</v>
      </c>
      <c r="U368">
        <v>16943</v>
      </c>
      <c r="V368">
        <v>0</v>
      </c>
      <c r="W368">
        <v>106.3529481365</v>
      </c>
      <c r="X368">
        <v>0</v>
      </c>
      <c r="Y368">
        <v>1801938.0002767195</v>
      </c>
      <c r="Z368">
        <v>1</v>
      </c>
      <c r="AA368">
        <v>0</v>
      </c>
      <c r="AB368">
        <v>0</v>
      </c>
      <c r="AC368">
        <v>0</v>
      </c>
      <c r="AD368">
        <v>0</v>
      </c>
      <c r="AE368">
        <v>0</v>
      </c>
      <c r="AF368">
        <v>0</v>
      </c>
      <c r="AG368">
        <v>0</v>
      </c>
      <c r="AH368">
        <v>0</v>
      </c>
      <c r="AI368">
        <v>0</v>
      </c>
      <c r="AJ368">
        <v>0</v>
      </c>
      <c r="AK368">
        <v>0</v>
      </c>
      <c r="AL368">
        <v>0</v>
      </c>
      <c r="AM368">
        <v>0</v>
      </c>
      <c r="AN368">
        <v>25.8</v>
      </c>
      <c r="AO368">
        <v>0</v>
      </c>
      <c r="AP368">
        <v>0</v>
      </c>
      <c r="AQ368">
        <v>0</v>
      </c>
      <c r="AR368">
        <v>0</v>
      </c>
      <c r="AS368">
        <v>0</v>
      </c>
      <c r="AT368">
        <v>0</v>
      </c>
      <c r="AU368">
        <v>0</v>
      </c>
      <c r="AV368">
        <v>0</v>
      </c>
      <c r="AW368">
        <v>0</v>
      </c>
      <c r="AX368">
        <v>0</v>
      </c>
      <c r="AY368">
        <v>0</v>
      </c>
      <c r="AZ368">
        <v>0</v>
      </c>
      <c r="BA368">
        <v>0</v>
      </c>
      <c r="BB368">
        <v>0</v>
      </c>
      <c r="BC368">
        <v>0</v>
      </c>
      <c r="BD368">
        <v>0.1</v>
      </c>
      <c r="BE368">
        <v>0</v>
      </c>
      <c r="BF368">
        <v>0</v>
      </c>
      <c r="BG368">
        <v>0</v>
      </c>
      <c r="BH368">
        <v>0</v>
      </c>
      <c r="BI368">
        <v>0</v>
      </c>
      <c r="BJ368">
        <v>0</v>
      </c>
      <c r="BK368">
        <v>0</v>
      </c>
      <c r="BL368">
        <v>0</v>
      </c>
      <c r="BM368">
        <v>0</v>
      </c>
      <c r="BN368">
        <v>0</v>
      </c>
      <c r="BO368">
        <v>0</v>
      </c>
      <c r="BP368">
        <v>0</v>
      </c>
      <c r="BQ368">
        <v>0</v>
      </c>
      <c r="BR368">
        <v>1.5599999999999999E-2</v>
      </c>
      <c r="BS368">
        <v>0</v>
      </c>
      <c r="BT368">
        <v>0</v>
      </c>
      <c r="BU368">
        <v>0</v>
      </c>
      <c r="BV368">
        <v>0</v>
      </c>
      <c r="BW368">
        <v>0</v>
      </c>
      <c r="BX368">
        <v>63.7</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0</v>
      </c>
      <c r="FQ368">
        <v>0</v>
      </c>
      <c r="FR368">
        <v>1</v>
      </c>
      <c r="FS368">
        <v>0</v>
      </c>
      <c r="FT368">
        <v>0</v>
      </c>
      <c r="FU368">
        <v>0</v>
      </c>
      <c r="FV368">
        <v>0</v>
      </c>
      <c r="FW368">
        <v>0</v>
      </c>
      <c r="FX368">
        <v>0</v>
      </c>
      <c r="FY368">
        <v>8.6000000000000014</v>
      </c>
      <c r="FZ368">
        <v>0</v>
      </c>
      <c r="GA368">
        <v>0</v>
      </c>
      <c r="GB368">
        <v>0</v>
      </c>
      <c r="GC368">
        <v>0</v>
      </c>
      <c r="GD368">
        <v>0</v>
      </c>
      <c r="GE368">
        <v>0</v>
      </c>
      <c r="GF368">
        <v>0</v>
      </c>
      <c r="GG368">
        <v>0</v>
      </c>
      <c r="GH368">
        <v>0</v>
      </c>
      <c r="GI368">
        <v>0</v>
      </c>
      <c r="GJ368">
        <v>0</v>
      </c>
      <c r="GK368">
        <v>0</v>
      </c>
      <c r="GL368">
        <v>0</v>
      </c>
      <c r="GM368">
        <v>0</v>
      </c>
      <c r="GN368">
        <v>0</v>
      </c>
      <c r="GO368">
        <v>0</v>
      </c>
      <c r="GP368">
        <v>0</v>
      </c>
      <c r="GQ368">
        <v>0</v>
      </c>
      <c r="GR368">
        <v>0</v>
      </c>
      <c r="GS368">
        <v>0</v>
      </c>
      <c r="GT368">
        <v>0</v>
      </c>
      <c r="GU368">
        <v>0.3</v>
      </c>
      <c r="GV368">
        <v>0</v>
      </c>
      <c r="GW368">
        <v>0</v>
      </c>
      <c r="GX368">
        <v>0</v>
      </c>
      <c r="GY368">
        <v>0</v>
      </c>
      <c r="GZ368">
        <v>0</v>
      </c>
      <c r="HA368">
        <v>0</v>
      </c>
      <c r="HB368">
        <v>0</v>
      </c>
      <c r="HC368">
        <v>0</v>
      </c>
      <c r="HD368">
        <v>0</v>
      </c>
      <c r="HE368">
        <v>0</v>
      </c>
      <c r="HF368">
        <v>0</v>
      </c>
      <c r="HG368">
        <v>0</v>
      </c>
      <c r="HH368">
        <v>0</v>
      </c>
      <c r="HI368">
        <v>1.5599999999999999E-2</v>
      </c>
      <c r="HJ368">
        <v>0</v>
      </c>
      <c r="HK368">
        <v>0</v>
      </c>
      <c r="HL368">
        <v>0</v>
      </c>
      <c r="HM368">
        <v>0</v>
      </c>
      <c r="HN368">
        <v>0</v>
      </c>
      <c r="HO368">
        <v>63.7</v>
      </c>
      <c r="HP368">
        <v>0</v>
      </c>
      <c r="HQ368">
        <v>0</v>
      </c>
      <c r="HR368">
        <v>0</v>
      </c>
      <c r="HS368">
        <v>0</v>
      </c>
      <c r="HT368">
        <v>0</v>
      </c>
      <c r="HU368">
        <v>0</v>
      </c>
      <c r="HV368">
        <v>0</v>
      </c>
      <c r="HW368">
        <v>0</v>
      </c>
      <c r="HX368">
        <v>0</v>
      </c>
      <c r="HY368">
        <v>0</v>
      </c>
      <c r="HZ368">
        <v>0</v>
      </c>
      <c r="IA368">
        <v>0</v>
      </c>
      <c r="IB368">
        <v>0</v>
      </c>
      <c r="IC368">
        <v>0</v>
      </c>
      <c r="ID368">
        <v>0</v>
      </c>
      <c r="IE368">
        <v>0</v>
      </c>
      <c r="IF368">
        <v>0</v>
      </c>
      <c r="IG368">
        <v>0</v>
      </c>
      <c r="IH368">
        <v>0</v>
      </c>
      <c r="II368">
        <v>0</v>
      </c>
      <c r="IJ368">
        <v>0</v>
      </c>
      <c r="IK368">
        <v>0</v>
      </c>
      <c r="IL368">
        <v>0</v>
      </c>
      <c r="IM368">
        <v>0</v>
      </c>
      <c r="IN368">
        <v>0</v>
      </c>
      <c r="IO368">
        <v>0</v>
      </c>
      <c r="IP368">
        <v>0</v>
      </c>
      <c r="IQ368">
        <v>0</v>
      </c>
      <c r="IR368">
        <v>0</v>
      </c>
      <c r="IS368">
        <v>0</v>
      </c>
      <c r="IT368">
        <v>0</v>
      </c>
      <c r="IU368">
        <v>0</v>
      </c>
      <c r="IV368">
        <v>0</v>
      </c>
      <c r="IW368">
        <v>0</v>
      </c>
      <c r="IX368">
        <v>0</v>
      </c>
      <c r="IY368">
        <v>0</v>
      </c>
      <c r="IZ368">
        <v>0</v>
      </c>
      <c r="JA368">
        <v>0</v>
      </c>
      <c r="JB368">
        <v>0</v>
      </c>
      <c r="JC368">
        <v>0</v>
      </c>
      <c r="JD368">
        <v>0</v>
      </c>
      <c r="JE368">
        <v>0</v>
      </c>
      <c r="JF368">
        <v>0</v>
      </c>
      <c r="JG368">
        <v>0</v>
      </c>
      <c r="JH368">
        <v>0</v>
      </c>
      <c r="JI368">
        <v>0</v>
      </c>
      <c r="JJ368">
        <v>0</v>
      </c>
      <c r="JK368">
        <v>0</v>
      </c>
      <c r="JL368">
        <v>0</v>
      </c>
      <c r="JM368">
        <v>0</v>
      </c>
      <c r="JN368">
        <v>0</v>
      </c>
      <c r="JO368">
        <v>0</v>
      </c>
      <c r="JP368">
        <v>0</v>
      </c>
      <c r="JQ368">
        <v>0</v>
      </c>
      <c r="JR368">
        <v>0</v>
      </c>
      <c r="JS368">
        <v>0</v>
      </c>
      <c r="JT368">
        <v>0</v>
      </c>
      <c r="JU368">
        <v>0</v>
      </c>
      <c r="JV368">
        <v>0</v>
      </c>
      <c r="JW368">
        <v>0</v>
      </c>
      <c r="JX368">
        <v>0</v>
      </c>
      <c r="JY368">
        <v>0</v>
      </c>
      <c r="JZ368">
        <v>0</v>
      </c>
      <c r="KA368">
        <v>0</v>
      </c>
      <c r="KB368">
        <v>0</v>
      </c>
      <c r="KC368">
        <v>0</v>
      </c>
      <c r="KD368">
        <v>0</v>
      </c>
      <c r="KE368">
        <v>0</v>
      </c>
      <c r="KF368">
        <v>0</v>
      </c>
      <c r="KG368">
        <v>0</v>
      </c>
      <c r="KH368">
        <v>0</v>
      </c>
      <c r="KI368">
        <v>0</v>
      </c>
      <c r="KJ368">
        <v>0</v>
      </c>
      <c r="KK368">
        <v>0</v>
      </c>
      <c r="KL368">
        <v>0</v>
      </c>
      <c r="KM368">
        <v>0</v>
      </c>
      <c r="KN368">
        <v>0</v>
      </c>
      <c r="KO368">
        <v>0</v>
      </c>
      <c r="KP368">
        <v>0</v>
      </c>
      <c r="KQ368">
        <v>0</v>
      </c>
      <c r="KR368">
        <v>0</v>
      </c>
      <c r="KS368">
        <v>0</v>
      </c>
      <c r="KT368">
        <v>0</v>
      </c>
      <c r="KU368">
        <v>0</v>
      </c>
      <c r="KV368">
        <v>0</v>
      </c>
      <c r="KW368">
        <v>0</v>
      </c>
      <c r="KX368">
        <v>0</v>
      </c>
      <c r="KY368">
        <v>0</v>
      </c>
      <c r="KZ368">
        <v>0</v>
      </c>
      <c r="LA368">
        <v>0</v>
      </c>
      <c r="LB368">
        <v>0</v>
      </c>
      <c r="LC368">
        <v>0</v>
      </c>
      <c r="LD368">
        <v>0</v>
      </c>
      <c r="LE368">
        <v>0</v>
      </c>
      <c r="LF368">
        <v>0</v>
      </c>
      <c r="LG368">
        <v>0</v>
      </c>
      <c r="LH368">
        <v>0</v>
      </c>
      <c r="LI368">
        <v>1</v>
      </c>
      <c r="LJ368">
        <v>1</v>
      </c>
      <c r="LK368">
        <v>0</v>
      </c>
      <c r="LL368">
        <v>0</v>
      </c>
      <c r="LM368">
        <v>1</v>
      </c>
      <c r="LN368">
        <v>0.95</v>
      </c>
      <c r="LO368">
        <v>0</v>
      </c>
      <c r="LP368">
        <v>1</v>
      </c>
      <c r="LQ368">
        <v>0.78</v>
      </c>
      <c r="LR368">
        <v>0</v>
      </c>
      <c r="LS368">
        <v>5.2375253200000027E-2</v>
      </c>
      <c r="LT368">
        <v>0</v>
      </c>
    </row>
    <row r="369" spans="1:332" ht="15" customHeight="1">
      <c r="A369" t="str">
        <v>CDM AMS II G</v>
      </c>
      <c r="B369" t="str">
        <v>AMS-II.G. Version 10</v>
      </c>
      <c r="C369">
        <v>10497</v>
      </c>
      <c r="D369" t="str">
        <v>PoA 10497-CPA1</v>
      </c>
      <c r="E369" t="str">
        <v>MP2</v>
      </c>
      <c r="F369" t="str">
        <v>domestic</v>
      </c>
      <c r="G369">
        <v>1237</v>
      </c>
      <c r="H369" t="str">
        <v>firewood</v>
      </c>
      <c r="I369">
        <v>1237</v>
      </c>
      <c r="J369">
        <v>1.0156994120931455E-2</v>
      </c>
      <c r="K369">
        <v>0</v>
      </c>
      <c r="L369" t="str">
        <v>cdm_imp_firewood</v>
      </c>
      <c r="M369">
        <v>1</v>
      </c>
      <c r="N369" t="str">
        <v>Oceania</v>
      </c>
      <c r="O369" t="str">
        <v>Fiji</v>
      </c>
      <c r="P369" t="str">
        <v>Fiji tot</v>
      </c>
      <c r="Q369">
        <v>4.5999999999999996</v>
      </c>
      <c r="R369">
        <v>0.90969999999999995</v>
      </c>
      <c r="S369">
        <v>0</v>
      </c>
      <c r="T369">
        <v>0.29599999999999999</v>
      </c>
      <c r="U369">
        <v>796</v>
      </c>
      <c r="V369">
        <v>0</v>
      </c>
      <c r="W369">
        <v>153</v>
      </c>
      <c r="X369">
        <v>0</v>
      </c>
      <c r="Y369">
        <v>121788</v>
      </c>
      <c r="Z369">
        <v>1</v>
      </c>
      <c r="AA369">
        <v>0</v>
      </c>
      <c r="AB369">
        <v>0</v>
      </c>
      <c r="AC369">
        <v>0</v>
      </c>
      <c r="AD369">
        <v>0</v>
      </c>
      <c r="AE369">
        <v>0</v>
      </c>
      <c r="AF369">
        <v>0</v>
      </c>
      <c r="AG369">
        <v>0</v>
      </c>
      <c r="AH369">
        <v>0</v>
      </c>
      <c r="AI369">
        <v>0</v>
      </c>
      <c r="AJ369">
        <v>0</v>
      </c>
      <c r="AK369">
        <v>0</v>
      </c>
      <c r="AL369">
        <v>0</v>
      </c>
      <c r="AM369">
        <v>0</v>
      </c>
      <c r="AN369">
        <v>25.8</v>
      </c>
      <c r="AO369">
        <v>0</v>
      </c>
      <c r="AP369">
        <v>0</v>
      </c>
      <c r="AQ369">
        <v>0</v>
      </c>
      <c r="AR369">
        <v>0</v>
      </c>
      <c r="AS369">
        <v>0</v>
      </c>
      <c r="AT369">
        <v>0</v>
      </c>
      <c r="AU369">
        <v>0</v>
      </c>
      <c r="AV369">
        <v>0</v>
      </c>
      <c r="AW369">
        <v>0</v>
      </c>
      <c r="AX369">
        <v>0</v>
      </c>
      <c r="AY369">
        <v>0</v>
      </c>
      <c r="AZ369">
        <v>0</v>
      </c>
      <c r="BA369">
        <v>0</v>
      </c>
      <c r="BB369">
        <v>0</v>
      </c>
      <c r="BC369">
        <v>0</v>
      </c>
      <c r="BD369">
        <v>0.1</v>
      </c>
      <c r="BE369">
        <v>0</v>
      </c>
      <c r="BF369">
        <v>0</v>
      </c>
      <c r="BG369">
        <v>0</v>
      </c>
      <c r="BH369">
        <v>0</v>
      </c>
      <c r="BI369">
        <v>0</v>
      </c>
      <c r="BJ369">
        <v>0</v>
      </c>
      <c r="BK369">
        <v>0</v>
      </c>
      <c r="BL369">
        <v>0</v>
      </c>
      <c r="BM369">
        <v>0</v>
      </c>
      <c r="BN369">
        <v>0</v>
      </c>
      <c r="BO369">
        <v>0</v>
      </c>
      <c r="BP369">
        <v>0</v>
      </c>
      <c r="BQ369">
        <v>0</v>
      </c>
      <c r="BR369">
        <v>1.5599999999999999E-2</v>
      </c>
      <c r="BS369">
        <v>0</v>
      </c>
      <c r="BT369">
        <v>0</v>
      </c>
      <c r="BU369">
        <v>0</v>
      </c>
      <c r="BV369">
        <v>0</v>
      </c>
      <c r="BW369">
        <v>0</v>
      </c>
      <c r="BX369">
        <v>63.7</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0</v>
      </c>
      <c r="FE369">
        <v>0</v>
      </c>
      <c r="FF369">
        <v>0</v>
      </c>
      <c r="FG369">
        <v>0</v>
      </c>
      <c r="FH369">
        <v>0</v>
      </c>
      <c r="FI369">
        <v>0</v>
      </c>
      <c r="FJ369">
        <v>0</v>
      </c>
      <c r="FK369">
        <v>0</v>
      </c>
      <c r="FL369">
        <v>0</v>
      </c>
      <c r="FM369">
        <v>0</v>
      </c>
      <c r="FN369">
        <v>0</v>
      </c>
      <c r="FO369">
        <v>0</v>
      </c>
      <c r="FP369">
        <v>0</v>
      </c>
      <c r="FQ369">
        <v>0</v>
      </c>
      <c r="FR369">
        <v>1</v>
      </c>
      <c r="FS369">
        <v>0</v>
      </c>
      <c r="FT369">
        <v>0</v>
      </c>
      <c r="FU369">
        <v>0</v>
      </c>
      <c r="FV369">
        <v>0</v>
      </c>
      <c r="FW369">
        <v>0</v>
      </c>
      <c r="FX369">
        <v>0</v>
      </c>
      <c r="FY369">
        <v>8.983124423625501</v>
      </c>
      <c r="FZ369">
        <v>0</v>
      </c>
      <c r="GA369">
        <v>0</v>
      </c>
      <c r="GB369">
        <v>0</v>
      </c>
      <c r="GC369">
        <v>0</v>
      </c>
      <c r="GD369">
        <v>0</v>
      </c>
      <c r="GE369">
        <v>0</v>
      </c>
      <c r="GF369">
        <v>0</v>
      </c>
      <c r="GG369">
        <v>0</v>
      </c>
      <c r="GH369">
        <v>0</v>
      </c>
      <c r="GI369">
        <v>0</v>
      </c>
      <c r="GJ369">
        <v>0</v>
      </c>
      <c r="GK369">
        <v>0</v>
      </c>
      <c r="GL369">
        <v>0</v>
      </c>
      <c r="GM369">
        <v>0</v>
      </c>
      <c r="GN369">
        <v>0</v>
      </c>
      <c r="GO369">
        <v>0</v>
      </c>
      <c r="GP369">
        <v>0</v>
      </c>
      <c r="GQ369">
        <v>0</v>
      </c>
      <c r="GR369">
        <v>0</v>
      </c>
      <c r="GS369">
        <v>0</v>
      </c>
      <c r="GT369">
        <v>0</v>
      </c>
      <c r="GU369">
        <v>0.28720519480000001</v>
      </c>
      <c r="GV369">
        <v>0</v>
      </c>
      <c r="GW369">
        <v>0</v>
      </c>
      <c r="GX369">
        <v>0</v>
      </c>
      <c r="GY369">
        <v>0</v>
      </c>
      <c r="GZ369">
        <v>0</v>
      </c>
      <c r="HA369">
        <v>0</v>
      </c>
      <c r="HB369">
        <v>0</v>
      </c>
      <c r="HC369">
        <v>0</v>
      </c>
      <c r="HD369">
        <v>0</v>
      </c>
      <c r="HE369">
        <v>0</v>
      </c>
      <c r="HF369">
        <v>0</v>
      </c>
      <c r="HG369">
        <v>0</v>
      </c>
      <c r="HH369">
        <v>0</v>
      </c>
      <c r="HI369">
        <v>1.5599999999999999E-2</v>
      </c>
      <c r="HJ369">
        <v>0</v>
      </c>
      <c r="HK369">
        <v>0</v>
      </c>
      <c r="HL369">
        <v>0</v>
      </c>
      <c r="HM369">
        <v>0</v>
      </c>
      <c r="HN369">
        <v>0</v>
      </c>
      <c r="HO369">
        <v>63.7</v>
      </c>
      <c r="HP369">
        <v>0</v>
      </c>
      <c r="HQ369">
        <v>0</v>
      </c>
      <c r="HR369">
        <v>0</v>
      </c>
      <c r="HS369">
        <v>0</v>
      </c>
      <c r="HT369">
        <v>0</v>
      </c>
      <c r="HU369">
        <v>0</v>
      </c>
      <c r="HV369">
        <v>0</v>
      </c>
      <c r="HW369">
        <v>0</v>
      </c>
      <c r="HX369">
        <v>0</v>
      </c>
      <c r="HY369">
        <v>0</v>
      </c>
      <c r="HZ369">
        <v>0</v>
      </c>
      <c r="IA369">
        <v>0</v>
      </c>
      <c r="IB369">
        <v>0</v>
      </c>
      <c r="IC369">
        <v>0</v>
      </c>
      <c r="ID369">
        <v>0</v>
      </c>
      <c r="IE369">
        <v>0</v>
      </c>
      <c r="IF369">
        <v>0</v>
      </c>
      <c r="IG369">
        <v>0</v>
      </c>
      <c r="IH369">
        <v>0</v>
      </c>
      <c r="II369">
        <v>0</v>
      </c>
      <c r="IJ369">
        <v>0</v>
      </c>
      <c r="IK369">
        <v>0</v>
      </c>
      <c r="IL369">
        <v>0</v>
      </c>
      <c r="IM369">
        <v>0</v>
      </c>
      <c r="IN369">
        <v>0</v>
      </c>
      <c r="IO369">
        <v>0</v>
      </c>
      <c r="IP369">
        <v>0</v>
      </c>
      <c r="IQ369">
        <v>0</v>
      </c>
      <c r="IR369">
        <v>0</v>
      </c>
      <c r="IS369">
        <v>0</v>
      </c>
      <c r="IT369">
        <v>0</v>
      </c>
      <c r="IU369">
        <v>0</v>
      </c>
      <c r="IV369">
        <v>0</v>
      </c>
      <c r="IW369">
        <v>0</v>
      </c>
      <c r="IX369">
        <v>0</v>
      </c>
      <c r="IY369">
        <v>0</v>
      </c>
      <c r="IZ369">
        <v>0</v>
      </c>
      <c r="JA369">
        <v>0</v>
      </c>
      <c r="JB369">
        <v>0</v>
      </c>
      <c r="JC369">
        <v>0</v>
      </c>
      <c r="JD369">
        <v>0</v>
      </c>
      <c r="JE369">
        <v>0</v>
      </c>
      <c r="JF369">
        <v>0</v>
      </c>
      <c r="JG369">
        <v>0</v>
      </c>
      <c r="JH369">
        <v>0</v>
      </c>
      <c r="JI369">
        <v>0</v>
      </c>
      <c r="JJ369">
        <v>0</v>
      </c>
      <c r="JK369">
        <v>0</v>
      </c>
      <c r="JL369">
        <v>0</v>
      </c>
      <c r="JM369">
        <v>0</v>
      </c>
      <c r="JN369">
        <v>0</v>
      </c>
      <c r="JO369">
        <v>0</v>
      </c>
      <c r="JP369">
        <v>0</v>
      </c>
      <c r="JQ369">
        <v>0</v>
      </c>
      <c r="JR369">
        <v>0</v>
      </c>
      <c r="JS369">
        <v>0</v>
      </c>
      <c r="JT369">
        <v>0</v>
      </c>
      <c r="JU369">
        <v>0</v>
      </c>
      <c r="JV369">
        <v>0</v>
      </c>
      <c r="JW369">
        <v>0</v>
      </c>
      <c r="JX369">
        <v>0</v>
      </c>
      <c r="JY369">
        <v>0</v>
      </c>
      <c r="JZ369">
        <v>0</v>
      </c>
      <c r="KA369">
        <v>0</v>
      </c>
      <c r="KB369">
        <v>0</v>
      </c>
      <c r="KC369">
        <v>0</v>
      </c>
      <c r="KD369">
        <v>0</v>
      </c>
      <c r="KE369">
        <v>0</v>
      </c>
      <c r="KF369">
        <v>0</v>
      </c>
      <c r="KG369">
        <v>0</v>
      </c>
      <c r="KH369">
        <v>0</v>
      </c>
      <c r="KI369">
        <v>0</v>
      </c>
      <c r="KJ369">
        <v>0</v>
      </c>
      <c r="KK369">
        <v>0</v>
      </c>
      <c r="KL369">
        <v>0</v>
      </c>
      <c r="KM369">
        <v>0</v>
      </c>
      <c r="KN369">
        <v>0</v>
      </c>
      <c r="KO369">
        <v>0</v>
      </c>
      <c r="KP369">
        <v>0</v>
      </c>
      <c r="KQ369">
        <v>0</v>
      </c>
      <c r="KR369">
        <v>0</v>
      </c>
      <c r="KS369">
        <v>0</v>
      </c>
      <c r="KT369">
        <v>0</v>
      </c>
      <c r="KU369">
        <v>0</v>
      </c>
      <c r="KV369">
        <v>0</v>
      </c>
      <c r="KW369">
        <v>0</v>
      </c>
      <c r="KX369">
        <v>0</v>
      </c>
      <c r="KY369">
        <v>0</v>
      </c>
      <c r="KZ369">
        <v>0</v>
      </c>
      <c r="LA369">
        <v>0</v>
      </c>
      <c r="LB369">
        <v>0</v>
      </c>
      <c r="LC369">
        <v>0</v>
      </c>
      <c r="LD369">
        <v>0</v>
      </c>
      <c r="LE369">
        <v>0</v>
      </c>
      <c r="LF369">
        <v>0</v>
      </c>
      <c r="LG369">
        <v>0</v>
      </c>
      <c r="LH369">
        <v>0</v>
      </c>
      <c r="LI369">
        <v>1</v>
      </c>
      <c r="LJ369">
        <v>1</v>
      </c>
      <c r="LK369">
        <v>0</v>
      </c>
      <c r="LL369">
        <v>0</v>
      </c>
      <c r="LM369">
        <v>1</v>
      </c>
      <c r="LN369">
        <v>0.95</v>
      </c>
      <c r="LO369">
        <v>0</v>
      </c>
      <c r="LP369">
        <v>1</v>
      </c>
      <c r="LQ369">
        <v>0.78</v>
      </c>
      <c r="LR369">
        <v>0</v>
      </c>
      <c r="LS369">
        <v>0.29198718059999995</v>
      </c>
      <c r="LT369">
        <v>0</v>
      </c>
    </row>
    <row r="370" spans="1:332" ht="15" customHeight="1">
      <c r="A370" t="str">
        <v>CDM AMS II G</v>
      </c>
      <c r="B370" t="str">
        <v>AMS-II.G. Version 10</v>
      </c>
      <c r="C370">
        <v>10497</v>
      </c>
      <c r="D370" t="str">
        <v>PoA 10497-CPA2</v>
      </c>
      <c r="E370" t="str">
        <v>MP2</v>
      </c>
      <c r="F370" t="str">
        <v>domestic</v>
      </c>
      <c r="G370">
        <v>53436</v>
      </c>
      <c r="H370" t="str">
        <v>firewood</v>
      </c>
      <c r="I370">
        <v>53436</v>
      </c>
      <c r="J370">
        <v>1.3976084356207313E-2</v>
      </c>
      <c r="K370">
        <v>0</v>
      </c>
      <c r="L370" t="str">
        <v>cdm_imp_firewood</v>
      </c>
      <c r="M370">
        <v>1</v>
      </c>
      <c r="N370" t="str">
        <v>Oceania</v>
      </c>
      <c r="O370" t="str">
        <v>Fiji</v>
      </c>
      <c r="P370" t="str">
        <v>Fiji tot</v>
      </c>
      <c r="Q370">
        <v>4.5999999999999996</v>
      </c>
      <c r="R370">
        <v>0.90969999999999995</v>
      </c>
      <c r="S370">
        <v>0</v>
      </c>
      <c r="T370">
        <v>0.29599999999999999</v>
      </c>
      <c r="U370">
        <v>35950</v>
      </c>
      <c r="V370">
        <v>0</v>
      </c>
      <c r="W370">
        <v>106.3529481365</v>
      </c>
      <c r="X370">
        <v>0</v>
      </c>
      <c r="Y370">
        <v>3823388.4855071753</v>
      </c>
      <c r="Z370">
        <v>1</v>
      </c>
      <c r="AA370">
        <v>0</v>
      </c>
      <c r="AB370">
        <v>0</v>
      </c>
      <c r="AC370">
        <v>0</v>
      </c>
      <c r="AD370">
        <v>0</v>
      </c>
      <c r="AE370">
        <v>0</v>
      </c>
      <c r="AF370">
        <v>0</v>
      </c>
      <c r="AG370">
        <v>0</v>
      </c>
      <c r="AH370">
        <v>0</v>
      </c>
      <c r="AI370">
        <v>0</v>
      </c>
      <c r="AJ370">
        <v>0</v>
      </c>
      <c r="AK370">
        <v>0</v>
      </c>
      <c r="AL370">
        <v>0</v>
      </c>
      <c r="AM370">
        <v>0</v>
      </c>
      <c r="AN370">
        <v>25.8</v>
      </c>
      <c r="AO370">
        <v>0</v>
      </c>
      <c r="AP370">
        <v>0</v>
      </c>
      <c r="AQ370">
        <v>0</v>
      </c>
      <c r="AR370">
        <v>0</v>
      </c>
      <c r="AS370">
        <v>0</v>
      </c>
      <c r="AT370">
        <v>0</v>
      </c>
      <c r="AU370">
        <v>0</v>
      </c>
      <c r="AV370">
        <v>0</v>
      </c>
      <c r="AW370">
        <v>0</v>
      </c>
      <c r="AX370">
        <v>0</v>
      </c>
      <c r="AY370">
        <v>0</v>
      </c>
      <c r="AZ370">
        <v>0</v>
      </c>
      <c r="BA370">
        <v>0</v>
      </c>
      <c r="BB370">
        <v>0</v>
      </c>
      <c r="BC370">
        <v>0</v>
      </c>
      <c r="BD370">
        <v>0.1</v>
      </c>
      <c r="BE370">
        <v>0</v>
      </c>
      <c r="BF370">
        <v>0</v>
      </c>
      <c r="BG370">
        <v>0</v>
      </c>
      <c r="BH370">
        <v>0</v>
      </c>
      <c r="BI370">
        <v>0</v>
      </c>
      <c r="BJ370">
        <v>0</v>
      </c>
      <c r="BK370">
        <v>0</v>
      </c>
      <c r="BL370">
        <v>0</v>
      </c>
      <c r="BM370">
        <v>0</v>
      </c>
      <c r="BN370">
        <v>0</v>
      </c>
      <c r="BO370">
        <v>0</v>
      </c>
      <c r="BP370">
        <v>0</v>
      </c>
      <c r="BQ370">
        <v>0</v>
      </c>
      <c r="BR370">
        <v>1.5599999999999999E-2</v>
      </c>
      <c r="BS370">
        <v>0</v>
      </c>
      <c r="BT370">
        <v>0</v>
      </c>
      <c r="BU370">
        <v>0</v>
      </c>
      <c r="BV370">
        <v>0</v>
      </c>
      <c r="BW370">
        <v>0</v>
      </c>
      <c r="BX370">
        <v>63.7</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0</v>
      </c>
      <c r="FK370">
        <v>0</v>
      </c>
      <c r="FL370">
        <v>0</v>
      </c>
      <c r="FM370">
        <v>0</v>
      </c>
      <c r="FN370">
        <v>0</v>
      </c>
      <c r="FO370">
        <v>0</v>
      </c>
      <c r="FP370">
        <v>0</v>
      </c>
      <c r="FQ370">
        <v>0</v>
      </c>
      <c r="FR370">
        <v>1</v>
      </c>
      <c r="FS370">
        <v>0</v>
      </c>
      <c r="FT370">
        <v>0</v>
      </c>
      <c r="FU370">
        <v>0</v>
      </c>
      <c r="FV370">
        <v>0</v>
      </c>
      <c r="FW370">
        <v>0</v>
      </c>
      <c r="FX370">
        <v>0</v>
      </c>
      <c r="FY370">
        <v>8.6000000000000014</v>
      </c>
      <c r="FZ370">
        <v>0</v>
      </c>
      <c r="GA370">
        <v>0</v>
      </c>
      <c r="GB370">
        <v>0</v>
      </c>
      <c r="GC370">
        <v>0</v>
      </c>
      <c r="GD370">
        <v>0</v>
      </c>
      <c r="GE370">
        <v>0</v>
      </c>
      <c r="GF370">
        <v>0</v>
      </c>
      <c r="GG370">
        <v>0</v>
      </c>
      <c r="GH370">
        <v>0</v>
      </c>
      <c r="GI370">
        <v>0</v>
      </c>
      <c r="GJ370">
        <v>0</v>
      </c>
      <c r="GK370">
        <v>0</v>
      </c>
      <c r="GL370">
        <v>0</v>
      </c>
      <c r="GM370">
        <v>0</v>
      </c>
      <c r="GN370">
        <v>0</v>
      </c>
      <c r="GO370">
        <v>0</v>
      </c>
      <c r="GP370">
        <v>0</v>
      </c>
      <c r="GQ370">
        <v>0</v>
      </c>
      <c r="GR370">
        <v>0</v>
      </c>
      <c r="GS370">
        <v>0</v>
      </c>
      <c r="GT370">
        <v>0</v>
      </c>
      <c r="GU370">
        <v>0.3</v>
      </c>
      <c r="GV370">
        <v>0</v>
      </c>
      <c r="GW370">
        <v>0</v>
      </c>
      <c r="GX370">
        <v>0</v>
      </c>
      <c r="GY370">
        <v>0</v>
      </c>
      <c r="GZ370">
        <v>0</v>
      </c>
      <c r="HA370">
        <v>0</v>
      </c>
      <c r="HB370">
        <v>0</v>
      </c>
      <c r="HC370">
        <v>0</v>
      </c>
      <c r="HD370">
        <v>0</v>
      </c>
      <c r="HE370">
        <v>0</v>
      </c>
      <c r="HF370">
        <v>0</v>
      </c>
      <c r="HG370">
        <v>0</v>
      </c>
      <c r="HH370">
        <v>0</v>
      </c>
      <c r="HI370">
        <v>1.5599999999999999E-2</v>
      </c>
      <c r="HJ370">
        <v>0</v>
      </c>
      <c r="HK370">
        <v>0</v>
      </c>
      <c r="HL370">
        <v>0</v>
      </c>
      <c r="HM370">
        <v>0</v>
      </c>
      <c r="HN370">
        <v>0</v>
      </c>
      <c r="HO370">
        <v>63.7</v>
      </c>
      <c r="HP370">
        <v>0</v>
      </c>
      <c r="HQ370">
        <v>0</v>
      </c>
      <c r="HR370">
        <v>0</v>
      </c>
      <c r="HS370">
        <v>0</v>
      </c>
      <c r="HT370">
        <v>0</v>
      </c>
      <c r="HU370">
        <v>0</v>
      </c>
      <c r="HV370">
        <v>0</v>
      </c>
      <c r="HW370">
        <v>0</v>
      </c>
      <c r="HX370">
        <v>0</v>
      </c>
      <c r="HY370">
        <v>0</v>
      </c>
      <c r="HZ370">
        <v>0</v>
      </c>
      <c r="IA370">
        <v>0</v>
      </c>
      <c r="IB370">
        <v>0</v>
      </c>
      <c r="IC370">
        <v>0</v>
      </c>
      <c r="ID370">
        <v>0</v>
      </c>
      <c r="IE370">
        <v>0</v>
      </c>
      <c r="IF370">
        <v>0</v>
      </c>
      <c r="IG370">
        <v>0</v>
      </c>
      <c r="IH370">
        <v>0</v>
      </c>
      <c r="II370">
        <v>0</v>
      </c>
      <c r="IJ370">
        <v>0</v>
      </c>
      <c r="IK370">
        <v>0</v>
      </c>
      <c r="IL370">
        <v>0</v>
      </c>
      <c r="IM370">
        <v>0</v>
      </c>
      <c r="IN370">
        <v>0</v>
      </c>
      <c r="IO370">
        <v>0</v>
      </c>
      <c r="IP370">
        <v>0</v>
      </c>
      <c r="IQ370">
        <v>0</v>
      </c>
      <c r="IR370">
        <v>0</v>
      </c>
      <c r="IS370">
        <v>0</v>
      </c>
      <c r="IT370">
        <v>0</v>
      </c>
      <c r="IU370">
        <v>0</v>
      </c>
      <c r="IV370">
        <v>0</v>
      </c>
      <c r="IW370">
        <v>0</v>
      </c>
      <c r="IX370">
        <v>0</v>
      </c>
      <c r="IY370">
        <v>0</v>
      </c>
      <c r="IZ370">
        <v>0</v>
      </c>
      <c r="JA370">
        <v>0</v>
      </c>
      <c r="JB370">
        <v>0</v>
      </c>
      <c r="JC370">
        <v>0</v>
      </c>
      <c r="JD370">
        <v>0</v>
      </c>
      <c r="JE370">
        <v>0</v>
      </c>
      <c r="JF370">
        <v>0</v>
      </c>
      <c r="JG370">
        <v>0</v>
      </c>
      <c r="JH370">
        <v>0</v>
      </c>
      <c r="JI370">
        <v>0</v>
      </c>
      <c r="JJ370">
        <v>0</v>
      </c>
      <c r="JK370">
        <v>0</v>
      </c>
      <c r="JL370">
        <v>0</v>
      </c>
      <c r="JM370">
        <v>0</v>
      </c>
      <c r="JN370">
        <v>0</v>
      </c>
      <c r="JO370">
        <v>0</v>
      </c>
      <c r="JP370">
        <v>0</v>
      </c>
      <c r="JQ370">
        <v>0</v>
      </c>
      <c r="JR370">
        <v>0</v>
      </c>
      <c r="JS370">
        <v>0</v>
      </c>
      <c r="JT370">
        <v>0</v>
      </c>
      <c r="JU370">
        <v>0</v>
      </c>
      <c r="JV370">
        <v>0</v>
      </c>
      <c r="JW370">
        <v>0</v>
      </c>
      <c r="JX370">
        <v>0</v>
      </c>
      <c r="JY370">
        <v>0</v>
      </c>
      <c r="JZ370">
        <v>0</v>
      </c>
      <c r="KA370">
        <v>0</v>
      </c>
      <c r="KB370">
        <v>0</v>
      </c>
      <c r="KC370">
        <v>0</v>
      </c>
      <c r="KD370">
        <v>0</v>
      </c>
      <c r="KE370">
        <v>0</v>
      </c>
      <c r="KF370">
        <v>0</v>
      </c>
      <c r="KG370">
        <v>0</v>
      </c>
      <c r="KH370">
        <v>0</v>
      </c>
      <c r="KI370">
        <v>0</v>
      </c>
      <c r="KJ370">
        <v>0</v>
      </c>
      <c r="KK370">
        <v>0</v>
      </c>
      <c r="KL370">
        <v>0</v>
      </c>
      <c r="KM370">
        <v>0</v>
      </c>
      <c r="KN370">
        <v>0</v>
      </c>
      <c r="KO370">
        <v>0</v>
      </c>
      <c r="KP370">
        <v>0</v>
      </c>
      <c r="KQ370">
        <v>0</v>
      </c>
      <c r="KR370">
        <v>0</v>
      </c>
      <c r="KS370">
        <v>0</v>
      </c>
      <c r="KT370">
        <v>0</v>
      </c>
      <c r="KU370">
        <v>0</v>
      </c>
      <c r="KV370">
        <v>0</v>
      </c>
      <c r="KW370">
        <v>0</v>
      </c>
      <c r="KX370">
        <v>0</v>
      </c>
      <c r="KY370">
        <v>0</v>
      </c>
      <c r="KZ370">
        <v>0</v>
      </c>
      <c r="LA370">
        <v>0</v>
      </c>
      <c r="LB370">
        <v>0</v>
      </c>
      <c r="LC370">
        <v>0</v>
      </c>
      <c r="LD370">
        <v>0</v>
      </c>
      <c r="LE370">
        <v>0</v>
      </c>
      <c r="LF370">
        <v>0</v>
      </c>
      <c r="LG370">
        <v>0</v>
      </c>
      <c r="LH370">
        <v>0</v>
      </c>
      <c r="LI370">
        <v>1</v>
      </c>
      <c r="LJ370">
        <v>1</v>
      </c>
      <c r="LK370">
        <v>0</v>
      </c>
      <c r="LL370">
        <v>0</v>
      </c>
      <c r="LM370">
        <v>1</v>
      </c>
      <c r="LN370">
        <v>0.95</v>
      </c>
      <c r="LO370">
        <v>0</v>
      </c>
      <c r="LP370">
        <v>1</v>
      </c>
      <c r="LQ370">
        <v>0.78</v>
      </c>
      <c r="LR370">
        <v>0</v>
      </c>
      <c r="LS370">
        <v>5.2375253200000027E-2</v>
      </c>
      <c r="LT370">
        <v>0</v>
      </c>
    </row>
    <row r="371" spans="1:332" ht="15" customHeight="1">
      <c r="A371" t="str">
        <v>CDM AMS II G</v>
      </c>
      <c r="B371" t="str">
        <v>AMS-II.G. Version 7</v>
      </c>
      <c r="C371">
        <v>10008</v>
      </c>
      <c r="D371" t="str">
        <v>PoA 10008-CPA2</v>
      </c>
      <c r="E371" t="str">
        <v>MP1</v>
      </c>
      <c r="F371" t="str">
        <v>domestic</v>
      </c>
      <c r="G371">
        <v>3191</v>
      </c>
      <c r="H371" t="str">
        <v>firewood</v>
      </c>
      <c r="I371">
        <v>3191</v>
      </c>
      <c r="J371">
        <v>3.8445694197912221E-3</v>
      </c>
      <c r="K371">
        <v>0</v>
      </c>
      <c r="L371" t="str">
        <v>cdm_imp_firewood</v>
      </c>
      <c r="M371">
        <v>1</v>
      </c>
      <c r="N371" t="str">
        <v>Asia</v>
      </c>
      <c r="O371" t="str">
        <v>Myanmar</v>
      </c>
      <c r="P371" t="str">
        <v>Twante Yangon region</v>
      </c>
      <c r="Q371">
        <v>4.3</v>
      </c>
      <c r="R371">
        <v>0.95</v>
      </c>
      <c r="S371">
        <v>0</v>
      </c>
      <c r="T371">
        <v>4.8000000000000001E-2</v>
      </c>
      <c r="U371">
        <v>14912</v>
      </c>
      <c r="V371">
        <v>0</v>
      </c>
      <c r="W371">
        <v>55.66</v>
      </c>
      <c r="X371">
        <v>0</v>
      </c>
      <c r="Y371">
        <v>830001.91999999993</v>
      </c>
      <c r="Z371">
        <v>1</v>
      </c>
      <c r="AA371">
        <v>0</v>
      </c>
      <c r="AB371">
        <v>0</v>
      </c>
      <c r="AC371">
        <v>0</v>
      </c>
      <c r="AD371">
        <v>0</v>
      </c>
      <c r="AE371">
        <v>0</v>
      </c>
      <c r="AF371">
        <v>0</v>
      </c>
      <c r="AG371">
        <v>0</v>
      </c>
      <c r="AH371">
        <v>0</v>
      </c>
      <c r="AI371">
        <v>0</v>
      </c>
      <c r="AJ371">
        <v>0</v>
      </c>
      <c r="AK371">
        <v>0</v>
      </c>
      <c r="AL371">
        <v>0</v>
      </c>
      <c r="AM371">
        <v>0</v>
      </c>
      <c r="AN371">
        <v>5.8904109589041092</v>
      </c>
      <c r="AO371">
        <v>0</v>
      </c>
      <c r="AP371">
        <v>0</v>
      </c>
      <c r="AQ371">
        <v>0</v>
      </c>
      <c r="AR371">
        <v>0</v>
      </c>
      <c r="AS371">
        <v>0</v>
      </c>
      <c r="AT371">
        <v>0</v>
      </c>
      <c r="AU371">
        <v>0</v>
      </c>
      <c r="AV371">
        <v>0</v>
      </c>
      <c r="AW371">
        <v>0</v>
      </c>
      <c r="AX371">
        <v>0</v>
      </c>
      <c r="AY371">
        <v>0</v>
      </c>
      <c r="AZ371">
        <v>0</v>
      </c>
      <c r="BA371">
        <v>0</v>
      </c>
      <c r="BB371">
        <v>0</v>
      </c>
      <c r="BC371">
        <v>0</v>
      </c>
      <c r="BD371">
        <v>0.1</v>
      </c>
      <c r="BE371">
        <v>0</v>
      </c>
      <c r="BF371">
        <v>0</v>
      </c>
      <c r="BG371">
        <v>0</v>
      </c>
      <c r="BH371">
        <v>0</v>
      </c>
      <c r="BI371">
        <v>0</v>
      </c>
      <c r="BJ371">
        <v>0</v>
      </c>
      <c r="BK371">
        <v>0</v>
      </c>
      <c r="BL371">
        <v>0</v>
      </c>
      <c r="BM371">
        <v>0</v>
      </c>
      <c r="BN371">
        <v>0</v>
      </c>
      <c r="BO371">
        <v>0</v>
      </c>
      <c r="BP371">
        <v>0</v>
      </c>
      <c r="BQ371">
        <v>0</v>
      </c>
      <c r="BR371">
        <v>1.4999999999999999E-2</v>
      </c>
      <c r="BS371">
        <v>0</v>
      </c>
      <c r="BT371">
        <v>0</v>
      </c>
      <c r="BU371">
        <v>0</v>
      </c>
      <c r="BV371">
        <v>0</v>
      </c>
      <c r="BW371">
        <v>0</v>
      </c>
      <c r="BX371">
        <v>81.599999999999994</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0</v>
      </c>
      <c r="DA371">
        <v>0</v>
      </c>
      <c r="DB371">
        <v>0</v>
      </c>
      <c r="DC371">
        <v>0</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c r="EZ371">
        <v>0</v>
      </c>
      <c r="FA371">
        <v>0</v>
      </c>
      <c r="FB371">
        <v>0</v>
      </c>
      <c r="FC371">
        <v>0</v>
      </c>
      <c r="FD371">
        <v>0</v>
      </c>
      <c r="FE371">
        <v>0</v>
      </c>
      <c r="FF371">
        <v>0</v>
      </c>
      <c r="FG371">
        <v>0</v>
      </c>
      <c r="FH371">
        <v>0</v>
      </c>
      <c r="FI371">
        <v>0</v>
      </c>
      <c r="FJ371">
        <v>0</v>
      </c>
      <c r="FK371">
        <v>0</v>
      </c>
      <c r="FL371">
        <v>0</v>
      </c>
      <c r="FM371">
        <v>0</v>
      </c>
      <c r="FN371">
        <v>0</v>
      </c>
      <c r="FO371">
        <v>0</v>
      </c>
      <c r="FP371">
        <v>0</v>
      </c>
      <c r="FQ371">
        <v>0</v>
      </c>
      <c r="FR371">
        <v>1</v>
      </c>
      <c r="FS371">
        <v>0</v>
      </c>
      <c r="FT371">
        <v>0</v>
      </c>
      <c r="FU371">
        <v>0</v>
      </c>
      <c r="FV371">
        <v>0</v>
      </c>
      <c r="FW371">
        <v>0</v>
      </c>
      <c r="FX371">
        <v>0</v>
      </c>
      <c r="FY371">
        <v>2.1188528629151473</v>
      </c>
      <c r="FZ371">
        <v>0</v>
      </c>
      <c r="GA371">
        <v>0</v>
      </c>
      <c r="GB371">
        <v>0</v>
      </c>
      <c r="GC371">
        <v>0</v>
      </c>
      <c r="GD371">
        <v>0</v>
      </c>
      <c r="GE371">
        <v>0</v>
      </c>
      <c r="GF371">
        <v>0</v>
      </c>
      <c r="GG371">
        <v>0</v>
      </c>
      <c r="GH371">
        <v>0</v>
      </c>
      <c r="GI371">
        <v>0</v>
      </c>
      <c r="GJ371">
        <v>0</v>
      </c>
      <c r="GK371">
        <v>0</v>
      </c>
      <c r="GL371">
        <v>0</v>
      </c>
      <c r="GM371">
        <v>0</v>
      </c>
      <c r="GN371">
        <v>0</v>
      </c>
      <c r="GO371">
        <v>0</v>
      </c>
      <c r="GP371">
        <v>0</v>
      </c>
      <c r="GQ371">
        <v>0</v>
      </c>
      <c r="GR371">
        <v>0</v>
      </c>
      <c r="GS371">
        <v>0</v>
      </c>
      <c r="GT371">
        <v>0</v>
      </c>
      <c r="GU371">
        <v>0.27800000000000002</v>
      </c>
      <c r="GV371">
        <v>0</v>
      </c>
      <c r="GW371">
        <v>0</v>
      </c>
      <c r="GX371">
        <v>0</v>
      </c>
      <c r="GY371">
        <v>0</v>
      </c>
      <c r="GZ371">
        <v>0</v>
      </c>
      <c r="HA371">
        <v>0</v>
      </c>
      <c r="HB371">
        <v>0</v>
      </c>
      <c r="HC371">
        <v>0</v>
      </c>
      <c r="HD371">
        <v>0</v>
      </c>
      <c r="HE371">
        <v>0</v>
      </c>
      <c r="HF371">
        <v>0</v>
      </c>
      <c r="HG371">
        <v>0</v>
      </c>
      <c r="HH371">
        <v>0</v>
      </c>
      <c r="HI371">
        <v>1.4999999999999999E-2</v>
      </c>
      <c r="HJ371">
        <v>0</v>
      </c>
      <c r="HK371">
        <v>0</v>
      </c>
      <c r="HL371">
        <v>0</v>
      </c>
      <c r="HM371">
        <v>0</v>
      </c>
      <c r="HN371">
        <v>0</v>
      </c>
      <c r="HO371">
        <v>81.599999999999994</v>
      </c>
      <c r="HP371">
        <v>0</v>
      </c>
      <c r="HQ371">
        <v>0</v>
      </c>
      <c r="HR371">
        <v>0</v>
      </c>
      <c r="HS371">
        <v>0</v>
      </c>
      <c r="HT371">
        <v>0</v>
      </c>
      <c r="HU371">
        <v>0</v>
      </c>
      <c r="HV371">
        <v>0</v>
      </c>
      <c r="HW371">
        <v>0</v>
      </c>
      <c r="HX371">
        <v>0</v>
      </c>
      <c r="HY371">
        <v>0</v>
      </c>
      <c r="HZ371">
        <v>0</v>
      </c>
      <c r="IA371">
        <v>0</v>
      </c>
      <c r="IB371">
        <v>0</v>
      </c>
      <c r="IC371">
        <v>0</v>
      </c>
      <c r="ID371">
        <v>0</v>
      </c>
      <c r="IE371">
        <v>0</v>
      </c>
      <c r="IF371">
        <v>0</v>
      </c>
      <c r="IG371">
        <v>0</v>
      </c>
      <c r="IH371">
        <v>0</v>
      </c>
      <c r="II371">
        <v>0</v>
      </c>
      <c r="IJ371">
        <v>0</v>
      </c>
      <c r="IK371">
        <v>0</v>
      </c>
      <c r="IL371">
        <v>0</v>
      </c>
      <c r="IM371">
        <v>0</v>
      </c>
      <c r="IN371">
        <v>0</v>
      </c>
      <c r="IO371">
        <v>0</v>
      </c>
      <c r="IP371">
        <v>0</v>
      </c>
      <c r="IQ371">
        <v>0</v>
      </c>
      <c r="IR371">
        <v>0</v>
      </c>
      <c r="IS371">
        <v>0</v>
      </c>
      <c r="IT371">
        <v>0</v>
      </c>
      <c r="IU371">
        <v>0</v>
      </c>
      <c r="IV371">
        <v>0</v>
      </c>
      <c r="IW371">
        <v>0</v>
      </c>
      <c r="IX371">
        <v>0</v>
      </c>
      <c r="IY371">
        <v>0</v>
      </c>
      <c r="IZ371">
        <v>0</v>
      </c>
      <c r="JA371">
        <v>0</v>
      </c>
      <c r="JB371">
        <v>0</v>
      </c>
      <c r="JC371">
        <v>0</v>
      </c>
      <c r="JD371">
        <v>0</v>
      </c>
      <c r="JE371">
        <v>0</v>
      </c>
      <c r="JF371">
        <v>0</v>
      </c>
      <c r="JG371">
        <v>0</v>
      </c>
      <c r="JH371">
        <v>0</v>
      </c>
      <c r="JI371">
        <v>0</v>
      </c>
      <c r="JJ371">
        <v>0</v>
      </c>
      <c r="JK371">
        <v>0</v>
      </c>
      <c r="JL371">
        <v>0</v>
      </c>
      <c r="JM371">
        <v>0</v>
      </c>
      <c r="JN371">
        <v>0</v>
      </c>
      <c r="JO371">
        <v>0</v>
      </c>
      <c r="JP371">
        <v>0</v>
      </c>
      <c r="JQ371">
        <v>0</v>
      </c>
      <c r="JR371">
        <v>0</v>
      </c>
      <c r="JS371">
        <v>0</v>
      </c>
      <c r="JT371">
        <v>0</v>
      </c>
      <c r="JU371">
        <v>0</v>
      </c>
      <c r="JV371">
        <v>0</v>
      </c>
      <c r="JW371">
        <v>0</v>
      </c>
      <c r="JX371">
        <v>0</v>
      </c>
      <c r="JY371">
        <v>0</v>
      </c>
      <c r="JZ371">
        <v>0</v>
      </c>
      <c r="KA371">
        <v>0</v>
      </c>
      <c r="KB371">
        <v>0</v>
      </c>
      <c r="KC371">
        <v>0</v>
      </c>
      <c r="KD371">
        <v>0</v>
      </c>
      <c r="KE371">
        <v>0</v>
      </c>
      <c r="KF371">
        <v>0</v>
      </c>
      <c r="KG371">
        <v>0</v>
      </c>
      <c r="KH371">
        <v>0</v>
      </c>
      <c r="KI371">
        <v>0</v>
      </c>
      <c r="KJ371">
        <v>0</v>
      </c>
      <c r="KK371">
        <v>0</v>
      </c>
      <c r="KL371">
        <v>0</v>
      </c>
      <c r="KM371">
        <v>0</v>
      </c>
      <c r="KN371">
        <v>0</v>
      </c>
      <c r="KO371">
        <v>0</v>
      </c>
      <c r="KP371">
        <v>0</v>
      </c>
      <c r="KQ371">
        <v>0</v>
      </c>
      <c r="KR371">
        <v>0</v>
      </c>
      <c r="KS371">
        <v>0</v>
      </c>
      <c r="KT371">
        <v>0</v>
      </c>
      <c r="KU371">
        <v>0</v>
      </c>
      <c r="KV371">
        <v>0</v>
      </c>
      <c r="KW371">
        <v>0</v>
      </c>
      <c r="KX371">
        <v>0</v>
      </c>
      <c r="KY371">
        <v>0</v>
      </c>
      <c r="KZ371">
        <v>0</v>
      </c>
      <c r="LA371">
        <v>0</v>
      </c>
      <c r="LB371">
        <v>0</v>
      </c>
      <c r="LC371">
        <v>0</v>
      </c>
      <c r="LD371">
        <v>0</v>
      </c>
      <c r="LE371">
        <v>0</v>
      </c>
      <c r="LF371">
        <v>0</v>
      </c>
      <c r="LG371">
        <v>0</v>
      </c>
      <c r="LH371">
        <v>0</v>
      </c>
      <c r="LI371">
        <v>1</v>
      </c>
      <c r="LJ371">
        <v>0.92279999999999995</v>
      </c>
      <c r="LK371">
        <v>0</v>
      </c>
      <c r="LL371">
        <v>0</v>
      </c>
      <c r="LM371">
        <v>1</v>
      </c>
      <c r="LN371">
        <v>0.95</v>
      </c>
      <c r="LO371">
        <v>0</v>
      </c>
      <c r="LP371">
        <v>1</v>
      </c>
      <c r="LQ371">
        <v>0.78</v>
      </c>
      <c r="LR371">
        <v>0</v>
      </c>
      <c r="LS371">
        <v>0</v>
      </c>
      <c r="LT371">
        <v>0</v>
      </c>
    </row>
    <row r="372" spans="1:332" ht="15" customHeight="1">
      <c r="A372" t="str">
        <v>CDM AMS II G</v>
      </c>
      <c r="B372" t="str">
        <v>AMS-II.G. Version 7</v>
      </c>
      <c r="C372">
        <v>10008</v>
      </c>
      <c r="D372" t="str">
        <v>PoA 10008-CPA2</v>
      </c>
      <c r="E372" t="str">
        <v>MP2</v>
      </c>
      <c r="F372" t="str">
        <v>domestic</v>
      </c>
      <c r="G372">
        <v>25506</v>
      </c>
      <c r="H372" t="str">
        <v>firewood</v>
      </c>
      <c r="I372">
        <v>25506</v>
      </c>
      <c r="J372">
        <v>3.4903077795711765E-3</v>
      </c>
      <c r="K372">
        <v>0</v>
      </c>
      <c r="L372" t="str">
        <v>cdm_imp_firewood</v>
      </c>
      <c r="M372">
        <v>1</v>
      </c>
      <c r="N372" t="str">
        <v>Asia</v>
      </c>
      <c r="O372" t="str">
        <v>Myanmar</v>
      </c>
      <c r="P372" t="str">
        <v>Twante Yangon region</v>
      </c>
      <c r="Q372">
        <v>4.3</v>
      </c>
      <c r="R372">
        <v>0.95</v>
      </c>
      <c r="S372">
        <v>0</v>
      </c>
      <c r="T372">
        <v>4.8000000000000001E-2</v>
      </c>
      <c r="U372">
        <v>20021</v>
      </c>
      <c r="V372">
        <v>0</v>
      </c>
      <c r="W372">
        <v>365</v>
      </c>
      <c r="X372">
        <v>0</v>
      </c>
      <c r="Y372">
        <v>7307665</v>
      </c>
      <c r="Z372">
        <v>1</v>
      </c>
      <c r="AA372">
        <v>0</v>
      </c>
      <c r="AB372">
        <v>0</v>
      </c>
      <c r="AC372">
        <v>0</v>
      </c>
      <c r="AD372">
        <v>0</v>
      </c>
      <c r="AE372">
        <v>0</v>
      </c>
      <c r="AF372">
        <v>0</v>
      </c>
      <c r="AG372">
        <v>0</v>
      </c>
      <c r="AH372">
        <v>0</v>
      </c>
      <c r="AI372">
        <v>0</v>
      </c>
      <c r="AJ372">
        <v>0</v>
      </c>
      <c r="AK372">
        <v>0</v>
      </c>
      <c r="AL372">
        <v>0</v>
      </c>
      <c r="AM372">
        <v>0</v>
      </c>
      <c r="AN372">
        <v>5.8904109589041092</v>
      </c>
      <c r="AO372">
        <v>0</v>
      </c>
      <c r="AP372">
        <v>0</v>
      </c>
      <c r="AQ372">
        <v>0</v>
      </c>
      <c r="AR372">
        <v>0</v>
      </c>
      <c r="AS372">
        <v>0</v>
      </c>
      <c r="AT372">
        <v>0</v>
      </c>
      <c r="AU372">
        <v>0</v>
      </c>
      <c r="AV372">
        <v>0</v>
      </c>
      <c r="AW372">
        <v>0</v>
      </c>
      <c r="AX372">
        <v>0</v>
      </c>
      <c r="AY372">
        <v>0</v>
      </c>
      <c r="AZ372">
        <v>0</v>
      </c>
      <c r="BA372">
        <v>0</v>
      </c>
      <c r="BB372">
        <v>0</v>
      </c>
      <c r="BC372">
        <v>0</v>
      </c>
      <c r="BD372">
        <v>0.1</v>
      </c>
      <c r="BE372">
        <v>0</v>
      </c>
      <c r="BF372">
        <v>0</v>
      </c>
      <c r="BG372">
        <v>0</v>
      </c>
      <c r="BH372">
        <v>0</v>
      </c>
      <c r="BI372">
        <v>0</v>
      </c>
      <c r="BJ372">
        <v>0</v>
      </c>
      <c r="BK372">
        <v>0</v>
      </c>
      <c r="BL372">
        <v>0</v>
      </c>
      <c r="BM372">
        <v>0</v>
      </c>
      <c r="BN372">
        <v>0</v>
      </c>
      <c r="BO372">
        <v>0</v>
      </c>
      <c r="BP372">
        <v>0</v>
      </c>
      <c r="BQ372">
        <v>0</v>
      </c>
      <c r="BR372">
        <v>1.4999999999999999E-2</v>
      </c>
      <c r="BS372">
        <v>0</v>
      </c>
      <c r="BT372">
        <v>0</v>
      </c>
      <c r="BU372">
        <v>0</v>
      </c>
      <c r="BV372">
        <v>0</v>
      </c>
      <c r="BW372">
        <v>0</v>
      </c>
      <c r="BX372">
        <v>81.599999999999994</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FL372">
        <v>0</v>
      </c>
      <c r="FM372">
        <v>0</v>
      </c>
      <c r="FN372">
        <v>0</v>
      </c>
      <c r="FO372">
        <v>0</v>
      </c>
      <c r="FP372">
        <v>0</v>
      </c>
      <c r="FQ372">
        <v>0</v>
      </c>
      <c r="FR372">
        <v>1</v>
      </c>
      <c r="FS372">
        <v>0</v>
      </c>
      <c r="FT372">
        <v>0</v>
      </c>
      <c r="FU372">
        <v>0</v>
      </c>
      <c r="FV372">
        <v>0</v>
      </c>
      <c r="FW372">
        <v>0</v>
      </c>
      <c r="FX372">
        <v>0</v>
      </c>
      <c r="FY372">
        <v>2.3361112049781116</v>
      </c>
      <c r="FZ372">
        <v>0</v>
      </c>
      <c r="GA372">
        <v>0</v>
      </c>
      <c r="GB372">
        <v>0</v>
      </c>
      <c r="GC372">
        <v>0</v>
      </c>
      <c r="GD372">
        <v>0</v>
      </c>
      <c r="GE372">
        <v>0</v>
      </c>
      <c r="GF372">
        <v>0</v>
      </c>
      <c r="GG372">
        <v>0</v>
      </c>
      <c r="GH372">
        <v>0</v>
      </c>
      <c r="GI372">
        <v>0</v>
      </c>
      <c r="GJ372">
        <v>0</v>
      </c>
      <c r="GK372">
        <v>0</v>
      </c>
      <c r="GL372">
        <v>0</v>
      </c>
      <c r="GM372">
        <v>0</v>
      </c>
      <c r="GN372">
        <v>0</v>
      </c>
      <c r="GO372">
        <v>0</v>
      </c>
      <c r="GP372">
        <v>0</v>
      </c>
      <c r="GQ372">
        <v>0</v>
      </c>
      <c r="GR372">
        <v>0</v>
      </c>
      <c r="GS372">
        <v>0</v>
      </c>
      <c r="GT372">
        <v>0</v>
      </c>
      <c r="GU372">
        <v>0.25214599999999998</v>
      </c>
      <c r="GV372">
        <v>0</v>
      </c>
      <c r="GW372">
        <v>0</v>
      </c>
      <c r="GX372">
        <v>0</v>
      </c>
      <c r="GY372">
        <v>0</v>
      </c>
      <c r="GZ372">
        <v>0</v>
      </c>
      <c r="HA372">
        <v>0</v>
      </c>
      <c r="HB372">
        <v>0</v>
      </c>
      <c r="HC372">
        <v>0</v>
      </c>
      <c r="HD372">
        <v>0</v>
      </c>
      <c r="HE372">
        <v>0</v>
      </c>
      <c r="HF372">
        <v>0</v>
      </c>
      <c r="HG372">
        <v>0</v>
      </c>
      <c r="HH372">
        <v>0</v>
      </c>
      <c r="HI372">
        <v>1.4999999999999999E-2</v>
      </c>
      <c r="HJ372">
        <v>0</v>
      </c>
      <c r="HK372">
        <v>0</v>
      </c>
      <c r="HL372">
        <v>0</v>
      </c>
      <c r="HM372">
        <v>0</v>
      </c>
      <c r="HN372">
        <v>0</v>
      </c>
      <c r="HO372">
        <v>81.599999999999994</v>
      </c>
      <c r="HP372">
        <v>0</v>
      </c>
      <c r="HQ372">
        <v>0</v>
      </c>
      <c r="HR372">
        <v>0</v>
      </c>
      <c r="HS372">
        <v>0</v>
      </c>
      <c r="HT372">
        <v>0</v>
      </c>
      <c r="HU372">
        <v>0</v>
      </c>
      <c r="HV372">
        <v>0</v>
      </c>
      <c r="HW372">
        <v>0</v>
      </c>
      <c r="HX372">
        <v>0</v>
      </c>
      <c r="HY372">
        <v>0</v>
      </c>
      <c r="HZ372">
        <v>0</v>
      </c>
      <c r="IA372">
        <v>0</v>
      </c>
      <c r="IB372">
        <v>0</v>
      </c>
      <c r="IC372">
        <v>0</v>
      </c>
      <c r="ID372">
        <v>0</v>
      </c>
      <c r="IE372">
        <v>0</v>
      </c>
      <c r="IF372">
        <v>0</v>
      </c>
      <c r="IG372">
        <v>0</v>
      </c>
      <c r="IH372">
        <v>0</v>
      </c>
      <c r="II372">
        <v>0</v>
      </c>
      <c r="IJ372">
        <v>0</v>
      </c>
      <c r="IK372">
        <v>0</v>
      </c>
      <c r="IL372">
        <v>0</v>
      </c>
      <c r="IM372">
        <v>0</v>
      </c>
      <c r="IN372">
        <v>0</v>
      </c>
      <c r="IO372">
        <v>0</v>
      </c>
      <c r="IP372">
        <v>0</v>
      </c>
      <c r="IQ372">
        <v>0</v>
      </c>
      <c r="IR372">
        <v>0</v>
      </c>
      <c r="IS372">
        <v>0</v>
      </c>
      <c r="IT372">
        <v>0</v>
      </c>
      <c r="IU372">
        <v>0</v>
      </c>
      <c r="IV372">
        <v>0</v>
      </c>
      <c r="IW372">
        <v>0</v>
      </c>
      <c r="IX372">
        <v>0</v>
      </c>
      <c r="IY372">
        <v>0</v>
      </c>
      <c r="IZ372">
        <v>0</v>
      </c>
      <c r="JA372">
        <v>0</v>
      </c>
      <c r="JB372">
        <v>0</v>
      </c>
      <c r="JC372">
        <v>0</v>
      </c>
      <c r="JD372">
        <v>0</v>
      </c>
      <c r="JE372">
        <v>0</v>
      </c>
      <c r="JF372">
        <v>0</v>
      </c>
      <c r="JG372">
        <v>0</v>
      </c>
      <c r="JH372">
        <v>0</v>
      </c>
      <c r="JI372">
        <v>0</v>
      </c>
      <c r="JJ372">
        <v>0</v>
      </c>
      <c r="JK372">
        <v>0</v>
      </c>
      <c r="JL372">
        <v>0</v>
      </c>
      <c r="JM372">
        <v>0</v>
      </c>
      <c r="JN372">
        <v>0</v>
      </c>
      <c r="JO372">
        <v>0</v>
      </c>
      <c r="JP372">
        <v>0</v>
      </c>
      <c r="JQ372">
        <v>0</v>
      </c>
      <c r="JR372">
        <v>0</v>
      </c>
      <c r="JS372">
        <v>0</v>
      </c>
      <c r="JT372">
        <v>0</v>
      </c>
      <c r="JU372">
        <v>0</v>
      </c>
      <c r="JV372">
        <v>0</v>
      </c>
      <c r="JW372">
        <v>0</v>
      </c>
      <c r="JX372">
        <v>0</v>
      </c>
      <c r="JY372">
        <v>0</v>
      </c>
      <c r="JZ372">
        <v>0</v>
      </c>
      <c r="KA372">
        <v>0</v>
      </c>
      <c r="KB372">
        <v>0</v>
      </c>
      <c r="KC372">
        <v>0</v>
      </c>
      <c r="KD372">
        <v>0</v>
      </c>
      <c r="KE372">
        <v>0</v>
      </c>
      <c r="KF372">
        <v>0</v>
      </c>
      <c r="KG372">
        <v>0</v>
      </c>
      <c r="KH372">
        <v>0</v>
      </c>
      <c r="KI372">
        <v>0</v>
      </c>
      <c r="KJ372">
        <v>0</v>
      </c>
      <c r="KK372">
        <v>0</v>
      </c>
      <c r="KL372">
        <v>0</v>
      </c>
      <c r="KM372">
        <v>0</v>
      </c>
      <c r="KN372">
        <v>0</v>
      </c>
      <c r="KO372">
        <v>0</v>
      </c>
      <c r="KP372">
        <v>0</v>
      </c>
      <c r="KQ372">
        <v>0</v>
      </c>
      <c r="KR372">
        <v>0</v>
      </c>
      <c r="KS372">
        <v>0</v>
      </c>
      <c r="KT372">
        <v>0</v>
      </c>
      <c r="KU372">
        <v>0</v>
      </c>
      <c r="KV372">
        <v>0</v>
      </c>
      <c r="KW372">
        <v>0</v>
      </c>
      <c r="KX372">
        <v>0</v>
      </c>
      <c r="KY372">
        <v>0</v>
      </c>
      <c r="KZ372">
        <v>0</v>
      </c>
      <c r="LA372">
        <v>0</v>
      </c>
      <c r="LB372">
        <v>0</v>
      </c>
      <c r="LC372">
        <v>0</v>
      </c>
      <c r="LD372">
        <v>0</v>
      </c>
      <c r="LE372">
        <v>0</v>
      </c>
      <c r="LF372">
        <v>0</v>
      </c>
      <c r="LG372">
        <v>0</v>
      </c>
      <c r="LH372">
        <v>0</v>
      </c>
      <c r="LI372">
        <v>1</v>
      </c>
      <c r="LJ372">
        <v>0.92279999999999995</v>
      </c>
      <c r="LK372">
        <v>0</v>
      </c>
      <c r="LL372">
        <v>0</v>
      </c>
      <c r="LM372">
        <v>1</v>
      </c>
      <c r="LN372">
        <v>0.95</v>
      </c>
      <c r="LO372">
        <v>0</v>
      </c>
      <c r="LP372">
        <v>1</v>
      </c>
      <c r="LQ372">
        <v>0.78</v>
      </c>
      <c r="LR372">
        <v>0</v>
      </c>
      <c r="LS372">
        <v>1.2425890677801976E-2</v>
      </c>
      <c r="LT372">
        <v>0</v>
      </c>
    </row>
    <row r="373" spans="1:332" ht="15" customHeight="1">
      <c r="A373" t="str">
        <v>CDM AMS II G</v>
      </c>
      <c r="B373" t="str">
        <v>AMS-II.G. Version 8</v>
      </c>
      <c r="C373">
        <v>10430</v>
      </c>
      <c r="D373" t="str">
        <v>PoA 10430-CPA1</v>
      </c>
      <c r="E373" t="str">
        <v>MP1</v>
      </c>
      <c r="F373" t="str">
        <v>domestic</v>
      </c>
      <c r="G373">
        <v>611</v>
      </c>
      <c r="H373" t="str">
        <v>charcoal</v>
      </c>
      <c r="I373">
        <v>611</v>
      </c>
      <c r="J373">
        <v>2.8864323507180648E-3</v>
      </c>
      <c r="K373">
        <v>0</v>
      </c>
      <c r="L373" t="str">
        <v>cdm_imp_charcoal</v>
      </c>
      <c r="M373">
        <v>1</v>
      </c>
      <c r="N373" t="str">
        <v>Sub-Saharan Africa</v>
      </c>
      <c r="O373" t="str">
        <v>Ghana</v>
      </c>
      <c r="P373" t="str">
        <v xml:space="preserve">Brong-Ahafo region </v>
      </c>
      <c r="Q373">
        <v>4</v>
      </c>
      <c r="R373">
        <v>0.98839999999999995</v>
      </c>
      <c r="S373">
        <v>0</v>
      </c>
      <c r="T373">
        <v>0.11</v>
      </c>
      <c r="U373">
        <v>15120</v>
      </c>
      <c r="V373">
        <v>0</v>
      </c>
      <c r="W373">
        <v>14</v>
      </c>
      <c r="X373">
        <v>0</v>
      </c>
      <c r="Y373">
        <v>211680</v>
      </c>
      <c r="Z373">
        <v>1</v>
      </c>
      <c r="AA373">
        <v>0</v>
      </c>
      <c r="AB373">
        <v>0</v>
      </c>
      <c r="AC373">
        <v>0</v>
      </c>
      <c r="AD373">
        <v>0</v>
      </c>
      <c r="AE373">
        <v>0</v>
      </c>
      <c r="AF373">
        <v>0</v>
      </c>
      <c r="AG373">
        <v>0</v>
      </c>
      <c r="AH373">
        <v>0</v>
      </c>
      <c r="AI373">
        <v>0</v>
      </c>
      <c r="AJ373">
        <v>0</v>
      </c>
      <c r="AK373">
        <v>0</v>
      </c>
      <c r="AL373">
        <v>0</v>
      </c>
      <c r="AM373">
        <v>0</v>
      </c>
      <c r="AN373">
        <v>11.619008945863014</v>
      </c>
      <c r="AO373">
        <v>0</v>
      </c>
      <c r="AP373">
        <v>0</v>
      </c>
      <c r="AQ373">
        <v>0</v>
      </c>
      <c r="AR373">
        <v>0</v>
      </c>
      <c r="AS373">
        <v>0</v>
      </c>
      <c r="AT373">
        <v>0</v>
      </c>
      <c r="AU373">
        <v>0</v>
      </c>
      <c r="AV373">
        <v>0</v>
      </c>
      <c r="AW373">
        <v>0</v>
      </c>
      <c r="AX373">
        <v>0</v>
      </c>
      <c r="AY373">
        <v>0</v>
      </c>
      <c r="AZ373">
        <v>0</v>
      </c>
      <c r="BA373">
        <v>0</v>
      </c>
      <c r="BB373">
        <v>0</v>
      </c>
      <c r="BC373">
        <v>0</v>
      </c>
      <c r="BD373">
        <v>0.18</v>
      </c>
      <c r="BE373">
        <v>0</v>
      </c>
      <c r="BF373">
        <v>0</v>
      </c>
      <c r="BG373">
        <v>0</v>
      </c>
      <c r="BH373">
        <v>0</v>
      </c>
      <c r="BI373">
        <v>0</v>
      </c>
      <c r="BJ373">
        <v>0</v>
      </c>
      <c r="BK373">
        <v>0</v>
      </c>
      <c r="BL373">
        <v>0</v>
      </c>
      <c r="BM373">
        <v>0</v>
      </c>
      <c r="BN373">
        <v>0</v>
      </c>
      <c r="BO373">
        <v>0</v>
      </c>
      <c r="BP373">
        <v>0</v>
      </c>
      <c r="BQ373">
        <v>0</v>
      </c>
      <c r="BR373">
        <v>1.4999999999999999E-2</v>
      </c>
      <c r="BS373">
        <v>0</v>
      </c>
      <c r="BT373">
        <v>0</v>
      </c>
      <c r="BU373">
        <v>0</v>
      </c>
      <c r="BV373">
        <v>0</v>
      </c>
      <c r="BW373">
        <v>0</v>
      </c>
      <c r="BX373">
        <v>81.599999999999994</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c r="FD373">
        <v>0</v>
      </c>
      <c r="FE373">
        <v>0</v>
      </c>
      <c r="FF373">
        <v>0</v>
      </c>
      <c r="FG373">
        <v>0</v>
      </c>
      <c r="FH373">
        <v>0</v>
      </c>
      <c r="FI373">
        <v>0</v>
      </c>
      <c r="FJ373">
        <v>0</v>
      </c>
      <c r="FK373">
        <v>0</v>
      </c>
      <c r="FL373">
        <v>0</v>
      </c>
      <c r="FM373">
        <v>0</v>
      </c>
      <c r="FN373">
        <v>0</v>
      </c>
      <c r="FO373">
        <v>0</v>
      </c>
      <c r="FP373">
        <v>0</v>
      </c>
      <c r="FQ373">
        <v>0</v>
      </c>
      <c r="FR373">
        <v>1</v>
      </c>
      <c r="FS373">
        <v>0</v>
      </c>
      <c r="FT373">
        <v>0</v>
      </c>
      <c r="FU373">
        <v>0</v>
      </c>
      <c r="FV373">
        <v>0</v>
      </c>
      <c r="FW373">
        <v>0</v>
      </c>
      <c r="FX373">
        <v>0</v>
      </c>
      <c r="FY373">
        <v>8.6930034634056899</v>
      </c>
      <c r="FZ373">
        <v>0</v>
      </c>
      <c r="GA373">
        <v>0</v>
      </c>
      <c r="GB373">
        <v>0</v>
      </c>
      <c r="GC373">
        <v>0</v>
      </c>
      <c r="GD373">
        <v>0</v>
      </c>
      <c r="GE373">
        <v>0</v>
      </c>
      <c r="GF373">
        <v>0</v>
      </c>
      <c r="GG373">
        <v>0</v>
      </c>
      <c r="GH373">
        <v>0</v>
      </c>
      <c r="GI373">
        <v>0</v>
      </c>
      <c r="GJ373">
        <v>0</v>
      </c>
      <c r="GK373">
        <v>0</v>
      </c>
      <c r="GL373">
        <v>0</v>
      </c>
      <c r="GM373">
        <v>0</v>
      </c>
      <c r="GN373">
        <v>0</v>
      </c>
      <c r="GO373">
        <v>0</v>
      </c>
      <c r="GP373">
        <v>0</v>
      </c>
      <c r="GQ373">
        <v>0</v>
      </c>
      <c r="GR373">
        <v>0</v>
      </c>
      <c r="GS373">
        <v>0</v>
      </c>
      <c r="GT373">
        <v>0</v>
      </c>
      <c r="GU373">
        <v>0.24058676832000001</v>
      </c>
      <c r="GV373">
        <v>0</v>
      </c>
      <c r="GW373">
        <v>0</v>
      </c>
      <c r="GX373">
        <v>0</v>
      </c>
      <c r="GY373">
        <v>0</v>
      </c>
      <c r="GZ373">
        <v>0</v>
      </c>
      <c r="HA373">
        <v>0</v>
      </c>
      <c r="HB373">
        <v>0</v>
      </c>
      <c r="HC373">
        <v>0</v>
      </c>
      <c r="HD373">
        <v>0</v>
      </c>
      <c r="HE373">
        <v>0</v>
      </c>
      <c r="HF373">
        <v>0</v>
      </c>
      <c r="HG373">
        <v>0</v>
      </c>
      <c r="HH373">
        <v>0</v>
      </c>
      <c r="HI373">
        <v>1.4999999999999999E-2</v>
      </c>
      <c r="HJ373">
        <v>0</v>
      </c>
      <c r="HK373">
        <v>0</v>
      </c>
      <c r="HL373">
        <v>0</v>
      </c>
      <c r="HM373">
        <v>0</v>
      </c>
      <c r="HN373">
        <v>0</v>
      </c>
      <c r="HO373">
        <v>81.599999999999994</v>
      </c>
      <c r="HP373">
        <v>0</v>
      </c>
      <c r="HQ373">
        <v>0</v>
      </c>
      <c r="HR373">
        <v>0</v>
      </c>
      <c r="HS373">
        <v>0</v>
      </c>
      <c r="HT373">
        <v>0</v>
      </c>
      <c r="HU373">
        <v>0</v>
      </c>
      <c r="HV373">
        <v>0</v>
      </c>
      <c r="HW373">
        <v>0</v>
      </c>
      <c r="HX373">
        <v>0</v>
      </c>
      <c r="HY373">
        <v>0</v>
      </c>
      <c r="HZ373">
        <v>0</v>
      </c>
      <c r="IA373">
        <v>0</v>
      </c>
      <c r="IB373">
        <v>0</v>
      </c>
      <c r="IC373">
        <v>0</v>
      </c>
      <c r="ID373">
        <v>0</v>
      </c>
      <c r="IE373">
        <v>0</v>
      </c>
      <c r="IF373">
        <v>0</v>
      </c>
      <c r="IG373">
        <v>0</v>
      </c>
      <c r="IH373">
        <v>0</v>
      </c>
      <c r="II373">
        <v>0</v>
      </c>
      <c r="IJ373">
        <v>0</v>
      </c>
      <c r="IK373">
        <v>0</v>
      </c>
      <c r="IL373">
        <v>0</v>
      </c>
      <c r="IM373">
        <v>0</v>
      </c>
      <c r="IN373">
        <v>0</v>
      </c>
      <c r="IO373">
        <v>0</v>
      </c>
      <c r="IP373">
        <v>0</v>
      </c>
      <c r="IQ373">
        <v>0</v>
      </c>
      <c r="IR373">
        <v>0</v>
      </c>
      <c r="IS373">
        <v>0</v>
      </c>
      <c r="IT373">
        <v>0</v>
      </c>
      <c r="IU373">
        <v>0</v>
      </c>
      <c r="IV373">
        <v>0</v>
      </c>
      <c r="IW373">
        <v>0</v>
      </c>
      <c r="IX373">
        <v>0</v>
      </c>
      <c r="IY373">
        <v>0</v>
      </c>
      <c r="IZ373">
        <v>0</v>
      </c>
      <c r="JA373">
        <v>0</v>
      </c>
      <c r="JB373">
        <v>0</v>
      </c>
      <c r="JC373">
        <v>0</v>
      </c>
      <c r="JD373">
        <v>0</v>
      </c>
      <c r="JE373">
        <v>0</v>
      </c>
      <c r="JF373">
        <v>0</v>
      </c>
      <c r="JG373">
        <v>0</v>
      </c>
      <c r="JH373">
        <v>0</v>
      </c>
      <c r="JI373">
        <v>0</v>
      </c>
      <c r="JJ373">
        <v>0</v>
      </c>
      <c r="JK373">
        <v>0</v>
      </c>
      <c r="JL373">
        <v>0</v>
      </c>
      <c r="JM373">
        <v>0</v>
      </c>
      <c r="JN373">
        <v>0</v>
      </c>
      <c r="JO373">
        <v>0</v>
      </c>
      <c r="JP373">
        <v>0</v>
      </c>
      <c r="JQ373">
        <v>0</v>
      </c>
      <c r="JR373">
        <v>0</v>
      </c>
      <c r="JS373">
        <v>0</v>
      </c>
      <c r="JT373">
        <v>0</v>
      </c>
      <c r="JU373">
        <v>0</v>
      </c>
      <c r="JV373">
        <v>0</v>
      </c>
      <c r="JW373">
        <v>0</v>
      </c>
      <c r="JX373">
        <v>0</v>
      </c>
      <c r="JY373">
        <v>0</v>
      </c>
      <c r="JZ373">
        <v>0</v>
      </c>
      <c r="KA373">
        <v>0</v>
      </c>
      <c r="KB373">
        <v>0</v>
      </c>
      <c r="KC373">
        <v>0</v>
      </c>
      <c r="KD373">
        <v>0</v>
      </c>
      <c r="KE373">
        <v>0</v>
      </c>
      <c r="KF373">
        <v>0</v>
      </c>
      <c r="KG373">
        <v>0</v>
      </c>
      <c r="KH373">
        <v>0</v>
      </c>
      <c r="KI373">
        <v>0</v>
      </c>
      <c r="KJ373">
        <v>0</v>
      </c>
      <c r="KK373">
        <v>0</v>
      </c>
      <c r="KL373">
        <v>0</v>
      </c>
      <c r="KM373">
        <v>0</v>
      </c>
      <c r="KN373">
        <v>0</v>
      </c>
      <c r="KO373">
        <v>0</v>
      </c>
      <c r="KP373">
        <v>0</v>
      </c>
      <c r="KQ373">
        <v>0</v>
      </c>
      <c r="KR373">
        <v>0</v>
      </c>
      <c r="KS373">
        <v>0</v>
      </c>
      <c r="KT373">
        <v>0</v>
      </c>
      <c r="KU373">
        <v>0</v>
      </c>
      <c r="KV373">
        <v>0</v>
      </c>
      <c r="KW373">
        <v>0</v>
      </c>
      <c r="KX373">
        <v>0</v>
      </c>
      <c r="KY373">
        <v>0</v>
      </c>
      <c r="KZ373">
        <v>0</v>
      </c>
      <c r="LA373">
        <v>0</v>
      </c>
      <c r="LB373">
        <v>0</v>
      </c>
      <c r="LC373">
        <v>0</v>
      </c>
      <c r="LD373">
        <v>0</v>
      </c>
      <c r="LE373">
        <v>0</v>
      </c>
      <c r="LF373">
        <v>0</v>
      </c>
      <c r="LG373">
        <v>0</v>
      </c>
      <c r="LH373">
        <v>0</v>
      </c>
      <c r="LI373">
        <v>1</v>
      </c>
      <c r="LJ373">
        <v>1</v>
      </c>
      <c r="LK373">
        <v>0</v>
      </c>
      <c r="LL373">
        <v>0</v>
      </c>
      <c r="LM373">
        <v>1</v>
      </c>
      <c r="LN373">
        <v>0.95</v>
      </c>
      <c r="LO373">
        <v>0</v>
      </c>
      <c r="LP373">
        <v>1</v>
      </c>
      <c r="LQ373">
        <v>0.78</v>
      </c>
      <c r="LR373">
        <v>0</v>
      </c>
      <c r="LS373">
        <v>0.14105137205999996</v>
      </c>
      <c r="LT373">
        <v>0</v>
      </c>
    </row>
    <row r="374" spans="1:332" ht="15" customHeight="1">
      <c r="A374" t="str">
        <v>CDM AMS II G</v>
      </c>
      <c r="B374" t="str">
        <v>AMS-II.G. Version 8</v>
      </c>
      <c r="C374">
        <v>10430</v>
      </c>
      <c r="D374" t="str">
        <v>PoA 10430-CPA1</v>
      </c>
      <c r="E374" t="str">
        <v>MP2</v>
      </c>
      <c r="F374" t="str">
        <v>domestic</v>
      </c>
      <c r="G374">
        <v>55895</v>
      </c>
      <c r="H374" t="str">
        <v>charcoal</v>
      </c>
      <c r="I374">
        <v>55895</v>
      </c>
      <c r="J374">
        <v>4.1506162434305424E-3</v>
      </c>
      <c r="K374">
        <v>0</v>
      </c>
      <c r="L374" t="str">
        <v>cdm_imp_charcoal</v>
      </c>
      <c r="M374">
        <v>1</v>
      </c>
      <c r="N374" t="str">
        <v>Sub-Saharan Africa</v>
      </c>
      <c r="O374" t="str">
        <v>Ghana</v>
      </c>
      <c r="P374" t="str">
        <v xml:space="preserve">Brong-Ahafo region </v>
      </c>
      <c r="Q374">
        <v>4</v>
      </c>
      <c r="R374">
        <v>0.98839999999999995</v>
      </c>
      <c r="S374">
        <v>0</v>
      </c>
      <c r="T374">
        <v>0.11</v>
      </c>
      <c r="U374">
        <v>36895</v>
      </c>
      <c r="V374">
        <v>0</v>
      </c>
      <c r="W374">
        <v>365</v>
      </c>
      <c r="X374">
        <v>0</v>
      </c>
      <c r="Y374">
        <v>13466675</v>
      </c>
      <c r="Z374">
        <v>1</v>
      </c>
      <c r="AA374">
        <v>0</v>
      </c>
      <c r="AB374">
        <v>0</v>
      </c>
      <c r="AC374">
        <v>0</v>
      </c>
      <c r="AD374">
        <v>0</v>
      </c>
      <c r="AE374">
        <v>0</v>
      </c>
      <c r="AF374">
        <v>0</v>
      </c>
      <c r="AG374">
        <v>0</v>
      </c>
      <c r="AH374">
        <v>0</v>
      </c>
      <c r="AI374">
        <v>0</v>
      </c>
      <c r="AJ374">
        <v>0</v>
      </c>
      <c r="AK374">
        <v>0</v>
      </c>
      <c r="AL374">
        <v>0</v>
      </c>
      <c r="AM374">
        <v>0</v>
      </c>
      <c r="AN374">
        <v>11.248726367068491</v>
      </c>
      <c r="AO374">
        <v>0</v>
      </c>
      <c r="AP374">
        <v>0</v>
      </c>
      <c r="AQ374">
        <v>0</v>
      </c>
      <c r="AR374">
        <v>0</v>
      </c>
      <c r="AS374">
        <v>0</v>
      </c>
      <c r="AT374">
        <v>0</v>
      </c>
      <c r="AU374">
        <v>0</v>
      </c>
      <c r="AV374">
        <v>0</v>
      </c>
      <c r="AW374">
        <v>0</v>
      </c>
      <c r="AX374">
        <v>0</v>
      </c>
      <c r="AY374">
        <v>0</v>
      </c>
      <c r="AZ374">
        <v>0</v>
      </c>
      <c r="BA374">
        <v>0</v>
      </c>
      <c r="BB374">
        <v>0</v>
      </c>
      <c r="BC374">
        <v>0</v>
      </c>
      <c r="BD374">
        <v>0.18</v>
      </c>
      <c r="BE374">
        <v>0</v>
      </c>
      <c r="BF374">
        <v>0</v>
      </c>
      <c r="BG374">
        <v>0</v>
      </c>
      <c r="BH374">
        <v>0</v>
      </c>
      <c r="BI374">
        <v>0</v>
      </c>
      <c r="BJ374">
        <v>0</v>
      </c>
      <c r="BK374">
        <v>0</v>
      </c>
      <c r="BL374">
        <v>0</v>
      </c>
      <c r="BM374">
        <v>0</v>
      </c>
      <c r="BN374">
        <v>0</v>
      </c>
      <c r="BO374">
        <v>0</v>
      </c>
      <c r="BP374">
        <v>0</v>
      </c>
      <c r="BQ374">
        <v>0</v>
      </c>
      <c r="BR374">
        <v>1.4999999999999999E-2</v>
      </c>
      <c r="BS374">
        <v>0</v>
      </c>
      <c r="BT374">
        <v>0</v>
      </c>
      <c r="BU374">
        <v>0</v>
      </c>
      <c r="BV374">
        <v>0</v>
      </c>
      <c r="BW374">
        <v>0</v>
      </c>
      <c r="BX374">
        <v>81.599999999999994</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0</v>
      </c>
      <c r="DA374">
        <v>0</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0</v>
      </c>
      <c r="EC374">
        <v>0</v>
      </c>
      <c r="ED374">
        <v>0</v>
      </c>
      <c r="EE374">
        <v>0</v>
      </c>
      <c r="EF374">
        <v>0</v>
      </c>
      <c r="EG374">
        <v>0</v>
      </c>
      <c r="EH374">
        <v>0</v>
      </c>
      <c r="EI374">
        <v>0</v>
      </c>
      <c r="EJ374">
        <v>0</v>
      </c>
      <c r="EK374">
        <v>0</v>
      </c>
      <c r="EL374">
        <v>0</v>
      </c>
      <c r="EM374">
        <v>0</v>
      </c>
      <c r="EN374">
        <v>0</v>
      </c>
      <c r="EO374">
        <v>0</v>
      </c>
      <c r="EP374">
        <v>0</v>
      </c>
      <c r="EQ374">
        <v>0</v>
      </c>
      <c r="ER374">
        <v>0</v>
      </c>
      <c r="ES374">
        <v>0</v>
      </c>
      <c r="ET374">
        <v>0</v>
      </c>
      <c r="EU374">
        <v>0</v>
      </c>
      <c r="EV374">
        <v>0</v>
      </c>
      <c r="EW374">
        <v>0</v>
      </c>
      <c r="EX374">
        <v>0</v>
      </c>
      <c r="EY374">
        <v>0</v>
      </c>
      <c r="EZ374">
        <v>0</v>
      </c>
      <c r="FA374">
        <v>0</v>
      </c>
      <c r="FB374">
        <v>0</v>
      </c>
      <c r="FC374">
        <v>0</v>
      </c>
      <c r="FD374">
        <v>0</v>
      </c>
      <c r="FE374">
        <v>0</v>
      </c>
      <c r="FF374">
        <v>0</v>
      </c>
      <c r="FG374">
        <v>0</v>
      </c>
      <c r="FH374">
        <v>0</v>
      </c>
      <c r="FI374">
        <v>0</v>
      </c>
      <c r="FJ374">
        <v>0</v>
      </c>
      <c r="FK374">
        <v>0</v>
      </c>
      <c r="FL374">
        <v>0</v>
      </c>
      <c r="FM374">
        <v>0</v>
      </c>
      <c r="FN374">
        <v>0</v>
      </c>
      <c r="FO374">
        <v>0</v>
      </c>
      <c r="FP374">
        <v>0</v>
      </c>
      <c r="FQ374">
        <v>0</v>
      </c>
      <c r="FR374">
        <v>1</v>
      </c>
      <c r="FS374">
        <v>0</v>
      </c>
      <c r="FT374">
        <v>0</v>
      </c>
      <c r="FU374">
        <v>0</v>
      </c>
      <c r="FV374">
        <v>0</v>
      </c>
      <c r="FW374">
        <v>0</v>
      </c>
      <c r="FX374">
        <v>0</v>
      </c>
      <c r="FY374">
        <v>6.920762599845677</v>
      </c>
      <c r="FZ374">
        <v>0</v>
      </c>
      <c r="GA374">
        <v>0</v>
      </c>
      <c r="GB374">
        <v>0</v>
      </c>
      <c r="GC374">
        <v>0</v>
      </c>
      <c r="GD374">
        <v>0</v>
      </c>
      <c r="GE374">
        <v>0</v>
      </c>
      <c r="GF374">
        <v>0</v>
      </c>
      <c r="GG374">
        <v>0</v>
      </c>
      <c r="GH374">
        <v>0</v>
      </c>
      <c r="GI374">
        <v>0</v>
      </c>
      <c r="GJ374">
        <v>0</v>
      </c>
      <c r="GK374">
        <v>0</v>
      </c>
      <c r="GL374">
        <v>0</v>
      </c>
      <c r="GM374">
        <v>0</v>
      </c>
      <c r="GN374">
        <v>0</v>
      </c>
      <c r="GO374">
        <v>0</v>
      </c>
      <c r="GP374">
        <v>0</v>
      </c>
      <c r="GQ374">
        <v>0</v>
      </c>
      <c r="GR374">
        <v>0</v>
      </c>
      <c r="GS374">
        <v>0</v>
      </c>
      <c r="GT374">
        <v>0</v>
      </c>
      <c r="GU374">
        <v>0.29256468732469998</v>
      </c>
      <c r="GV374">
        <v>0</v>
      </c>
      <c r="GW374">
        <v>0</v>
      </c>
      <c r="GX374">
        <v>0</v>
      </c>
      <c r="GY374">
        <v>0</v>
      </c>
      <c r="GZ374">
        <v>0</v>
      </c>
      <c r="HA374">
        <v>0</v>
      </c>
      <c r="HB374">
        <v>0</v>
      </c>
      <c r="HC374">
        <v>0</v>
      </c>
      <c r="HD374">
        <v>0</v>
      </c>
      <c r="HE374">
        <v>0</v>
      </c>
      <c r="HF374">
        <v>0</v>
      </c>
      <c r="HG374">
        <v>0</v>
      </c>
      <c r="HH374">
        <v>0</v>
      </c>
      <c r="HI374">
        <v>1.4999999999999999E-2</v>
      </c>
      <c r="HJ374">
        <v>0</v>
      </c>
      <c r="HK374">
        <v>0</v>
      </c>
      <c r="HL374">
        <v>0</v>
      </c>
      <c r="HM374">
        <v>0</v>
      </c>
      <c r="HN374">
        <v>0</v>
      </c>
      <c r="HO374">
        <v>81.599999999999994</v>
      </c>
      <c r="HP374">
        <v>0</v>
      </c>
      <c r="HQ374">
        <v>0</v>
      </c>
      <c r="HR374">
        <v>0</v>
      </c>
      <c r="HS374">
        <v>0</v>
      </c>
      <c r="HT374">
        <v>0</v>
      </c>
      <c r="HU374">
        <v>0</v>
      </c>
      <c r="HV374">
        <v>0</v>
      </c>
      <c r="HW374">
        <v>0</v>
      </c>
      <c r="HX374">
        <v>0</v>
      </c>
      <c r="HY374">
        <v>0</v>
      </c>
      <c r="HZ374">
        <v>0</v>
      </c>
      <c r="IA374">
        <v>0</v>
      </c>
      <c r="IB374">
        <v>0</v>
      </c>
      <c r="IC374">
        <v>0</v>
      </c>
      <c r="ID374">
        <v>0</v>
      </c>
      <c r="IE374">
        <v>0</v>
      </c>
      <c r="IF374">
        <v>0</v>
      </c>
      <c r="IG374">
        <v>0</v>
      </c>
      <c r="IH374">
        <v>0</v>
      </c>
      <c r="II374">
        <v>0</v>
      </c>
      <c r="IJ374">
        <v>0</v>
      </c>
      <c r="IK374">
        <v>0</v>
      </c>
      <c r="IL374">
        <v>0</v>
      </c>
      <c r="IM374">
        <v>0</v>
      </c>
      <c r="IN374">
        <v>0</v>
      </c>
      <c r="IO374">
        <v>0</v>
      </c>
      <c r="IP374">
        <v>0</v>
      </c>
      <c r="IQ374">
        <v>0</v>
      </c>
      <c r="IR374">
        <v>0</v>
      </c>
      <c r="IS374">
        <v>0</v>
      </c>
      <c r="IT374">
        <v>0</v>
      </c>
      <c r="IU374">
        <v>0</v>
      </c>
      <c r="IV374">
        <v>0</v>
      </c>
      <c r="IW374">
        <v>0</v>
      </c>
      <c r="IX374">
        <v>0</v>
      </c>
      <c r="IY374">
        <v>0</v>
      </c>
      <c r="IZ374">
        <v>0</v>
      </c>
      <c r="JA374">
        <v>0</v>
      </c>
      <c r="JB374">
        <v>0</v>
      </c>
      <c r="JC374">
        <v>0</v>
      </c>
      <c r="JD374">
        <v>0</v>
      </c>
      <c r="JE374">
        <v>0</v>
      </c>
      <c r="JF374">
        <v>0</v>
      </c>
      <c r="JG374">
        <v>0</v>
      </c>
      <c r="JH374">
        <v>0</v>
      </c>
      <c r="JI374">
        <v>0</v>
      </c>
      <c r="JJ374">
        <v>0</v>
      </c>
      <c r="JK374">
        <v>0</v>
      </c>
      <c r="JL374">
        <v>0</v>
      </c>
      <c r="JM374">
        <v>0</v>
      </c>
      <c r="JN374">
        <v>0</v>
      </c>
      <c r="JO374">
        <v>0</v>
      </c>
      <c r="JP374">
        <v>0</v>
      </c>
      <c r="JQ374">
        <v>0</v>
      </c>
      <c r="JR374">
        <v>0</v>
      </c>
      <c r="JS374">
        <v>0</v>
      </c>
      <c r="JT374">
        <v>0</v>
      </c>
      <c r="JU374">
        <v>0</v>
      </c>
      <c r="JV374">
        <v>0</v>
      </c>
      <c r="JW374">
        <v>0</v>
      </c>
      <c r="JX374">
        <v>0</v>
      </c>
      <c r="JY374">
        <v>0</v>
      </c>
      <c r="JZ374">
        <v>0</v>
      </c>
      <c r="KA374">
        <v>0</v>
      </c>
      <c r="KB374">
        <v>0</v>
      </c>
      <c r="KC374">
        <v>0</v>
      </c>
      <c r="KD374">
        <v>0</v>
      </c>
      <c r="KE374">
        <v>0</v>
      </c>
      <c r="KF374">
        <v>0</v>
      </c>
      <c r="KG374">
        <v>0</v>
      </c>
      <c r="KH374">
        <v>0</v>
      </c>
      <c r="KI374">
        <v>0</v>
      </c>
      <c r="KJ374">
        <v>0</v>
      </c>
      <c r="KK374">
        <v>0</v>
      </c>
      <c r="KL374">
        <v>0</v>
      </c>
      <c r="KM374">
        <v>0</v>
      </c>
      <c r="KN374">
        <v>0</v>
      </c>
      <c r="KO374">
        <v>0</v>
      </c>
      <c r="KP374">
        <v>0</v>
      </c>
      <c r="KQ374">
        <v>0</v>
      </c>
      <c r="KR374">
        <v>0</v>
      </c>
      <c r="KS374">
        <v>0</v>
      </c>
      <c r="KT374">
        <v>0</v>
      </c>
      <c r="KU374">
        <v>0</v>
      </c>
      <c r="KV374">
        <v>0</v>
      </c>
      <c r="KW374">
        <v>0</v>
      </c>
      <c r="KX374">
        <v>0</v>
      </c>
      <c r="KY374">
        <v>0</v>
      </c>
      <c r="KZ374">
        <v>0</v>
      </c>
      <c r="LA374">
        <v>0</v>
      </c>
      <c r="LB374">
        <v>0</v>
      </c>
      <c r="LC374">
        <v>0</v>
      </c>
      <c r="LD374">
        <v>0</v>
      </c>
      <c r="LE374">
        <v>0</v>
      </c>
      <c r="LF374">
        <v>0</v>
      </c>
      <c r="LG374">
        <v>0</v>
      </c>
      <c r="LH374">
        <v>0</v>
      </c>
      <c r="LI374">
        <v>1</v>
      </c>
      <c r="LJ374">
        <v>1</v>
      </c>
      <c r="LK374">
        <v>0</v>
      </c>
      <c r="LL374">
        <v>0</v>
      </c>
      <c r="LM374">
        <v>1</v>
      </c>
      <c r="LN374">
        <v>0.95</v>
      </c>
      <c r="LO374">
        <v>0</v>
      </c>
      <c r="LP374">
        <v>1</v>
      </c>
      <c r="LQ374">
        <v>0.78</v>
      </c>
      <c r="LR374">
        <v>0</v>
      </c>
      <c r="LS374">
        <v>0.13548228368000004</v>
      </c>
      <c r="LT374">
        <v>0</v>
      </c>
    </row>
    <row r="375" spans="1:332" ht="15" customHeight="1">
      <c r="A375" t="str">
        <v>CDM AMS II G</v>
      </c>
      <c r="B375" t="str">
        <v>AMS-II.G. Version 8</v>
      </c>
      <c r="C375">
        <v>10430</v>
      </c>
      <c r="D375" t="str">
        <v>PoA 10430-CPA2</v>
      </c>
      <c r="E375" t="str">
        <v>MP1</v>
      </c>
      <c r="F375" t="str">
        <v>domestic</v>
      </c>
      <c r="G375">
        <v>16039</v>
      </c>
      <c r="H375" t="str">
        <v>charcoal</v>
      </c>
      <c r="I375">
        <v>16039</v>
      </c>
      <c r="J375">
        <v>2.7828446019251755E-3</v>
      </c>
      <c r="K375">
        <v>0</v>
      </c>
      <c r="L375" t="str">
        <v>cdm_imp_charcoal</v>
      </c>
      <c r="M375">
        <v>1</v>
      </c>
      <c r="N375" t="str">
        <v>Sub-Saharan Africa</v>
      </c>
      <c r="O375" t="str">
        <v>Ghana</v>
      </c>
      <c r="P375" t="str">
        <v xml:space="preserve">Brong-Ahafo region </v>
      </c>
      <c r="Q375">
        <v>4</v>
      </c>
      <c r="R375">
        <v>0.98839999999999995</v>
      </c>
      <c r="S375">
        <v>0</v>
      </c>
      <c r="T375">
        <v>0.11</v>
      </c>
      <c r="U375">
        <v>30821</v>
      </c>
      <c r="V375">
        <v>0</v>
      </c>
      <c r="W375">
        <v>187</v>
      </c>
      <c r="X375">
        <v>0</v>
      </c>
      <c r="Y375">
        <v>5763527</v>
      </c>
      <c r="Z375">
        <v>1</v>
      </c>
      <c r="AA375">
        <v>0</v>
      </c>
      <c r="AB375">
        <v>0</v>
      </c>
      <c r="AC375">
        <v>0</v>
      </c>
      <c r="AD375">
        <v>0</v>
      </c>
      <c r="AE375">
        <v>0</v>
      </c>
      <c r="AF375">
        <v>0</v>
      </c>
      <c r="AG375">
        <v>0</v>
      </c>
      <c r="AH375">
        <v>0</v>
      </c>
      <c r="AI375">
        <v>0</v>
      </c>
      <c r="AJ375">
        <v>0</v>
      </c>
      <c r="AK375">
        <v>0</v>
      </c>
      <c r="AL375">
        <v>0</v>
      </c>
      <c r="AM375">
        <v>0</v>
      </c>
      <c r="AN375">
        <v>10.095084609205479</v>
      </c>
      <c r="AO375">
        <v>0</v>
      </c>
      <c r="AP375">
        <v>0</v>
      </c>
      <c r="AQ375">
        <v>0</v>
      </c>
      <c r="AR375">
        <v>0</v>
      </c>
      <c r="AS375">
        <v>0</v>
      </c>
      <c r="AT375">
        <v>0</v>
      </c>
      <c r="AU375">
        <v>0</v>
      </c>
      <c r="AV375">
        <v>0</v>
      </c>
      <c r="AW375">
        <v>0</v>
      </c>
      <c r="AX375">
        <v>0</v>
      </c>
      <c r="AY375">
        <v>0</v>
      </c>
      <c r="AZ375">
        <v>0</v>
      </c>
      <c r="BA375">
        <v>0</v>
      </c>
      <c r="BB375">
        <v>0</v>
      </c>
      <c r="BC375">
        <v>0</v>
      </c>
      <c r="BD375">
        <v>0.18</v>
      </c>
      <c r="BE375">
        <v>0</v>
      </c>
      <c r="BF375">
        <v>0</v>
      </c>
      <c r="BG375">
        <v>0</v>
      </c>
      <c r="BH375">
        <v>0</v>
      </c>
      <c r="BI375">
        <v>0</v>
      </c>
      <c r="BJ375">
        <v>0</v>
      </c>
      <c r="BK375">
        <v>0</v>
      </c>
      <c r="BL375">
        <v>0</v>
      </c>
      <c r="BM375">
        <v>0</v>
      </c>
      <c r="BN375">
        <v>0</v>
      </c>
      <c r="BO375">
        <v>0</v>
      </c>
      <c r="BP375">
        <v>0</v>
      </c>
      <c r="BQ375">
        <v>0</v>
      </c>
      <c r="BR375">
        <v>1.4999999999999999E-2</v>
      </c>
      <c r="BS375">
        <v>0</v>
      </c>
      <c r="BT375">
        <v>0</v>
      </c>
      <c r="BU375">
        <v>0</v>
      </c>
      <c r="BV375">
        <v>0</v>
      </c>
      <c r="BW375">
        <v>0</v>
      </c>
      <c r="BX375">
        <v>81.599999999999994</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0</v>
      </c>
      <c r="EE375">
        <v>0</v>
      </c>
      <c r="EF375">
        <v>0</v>
      </c>
      <c r="EG375">
        <v>0</v>
      </c>
      <c r="EH375">
        <v>0</v>
      </c>
      <c r="EI375">
        <v>0</v>
      </c>
      <c r="EJ375">
        <v>0</v>
      </c>
      <c r="EK375">
        <v>0</v>
      </c>
      <c r="EL375">
        <v>0</v>
      </c>
      <c r="EM375">
        <v>0</v>
      </c>
      <c r="EN375">
        <v>0</v>
      </c>
      <c r="EO375">
        <v>0</v>
      </c>
      <c r="EP375">
        <v>0</v>
      </c>
      <c r="EQ375">
        <v>0</v>
      </c>
      <c r="ER375">
        <v>0</v>
      </c>
      <c r="ES375">
        <v>0</v>
      </c>
      <c r="ET375">
        <v>0</v>
      </c>
      <c r="EU375">
        <v>0</v>
      </c>
      <c r="EV375">
        <v>0</v>
      </c>
      <c r="EW375">
        <v>0</v>
      </c>
      <c r="EX375">
        <v>0</v>
      </c>
      <c r="EY375">
        <v>0</v>
      </c>
      <c r="EZ375">
        <v>0</v>
      </c>
      <c r="FA375">
        <v>0</v>
      </c>
      <c r="FB375">
        <v>0</v>
      </c>
      <c r="FC375">
        <v>0</v>
      </c>
      <c r="FD375">
        <v>0</v>
      </c>
      <c r="FE375">
        <v>0</v>
      </c>
      <c r="FF375">
        <v>0</v>
      </c>
      <c r="FG375">
        <v>0</v>
      </c>
      <c r="FH375">
        <v>0</v>
      </c>
      <c r="FI375">
        <v>0</v>
      </c>
      <c r="FJ375">
        <v>0</v>
      </c>
      <c r="FK375">
        <v>0</v>
      </c>
      <c r="FL375">
        <v>0</v>
      </c>
      <c r="FM375">
        <v>0</v>
      </c>
      <c r="FN375">
        <v>0</v>
      </c>
      <c r="FO375">
        <v>0</v>
      </c>
      <c r="FP375">
        <v>0</v>
      </c>
      <c r="FQ375">
        <v>0</v>
      </c>
      <c r="FR375">
        <v>1</v>
      </c>
      <c r="FS375">
        <v>0</v>
      </c>
      <c r="FT375">
        <v>0</v>
      </c>
      <c r="FU375">
        <v>0</v>
      </c>
      <c r="FV375">
        <v>0</v>
      </c>
      <c r="FW375">
        <v>0</v>
      </c>
      <c r="FX375">
        <v>0</v>
      </c>
      <c r="FY375">
        <v>6.4358939515228215</v>
      </c>
      <c r="FZ375">
        <v>0</v>
      </c>
      <c r="GA375">
        <v>0</v>
      </c>
      <c r="GB375">
        <v>0</v>
      </c>
      <c r="GC375">
        <v>0</v>
      </c>
      <c r="GD375">
        <v>0</v>
      </c>
      <c r="GE375">
        <v>0</v>
      </c>
      <c r="GF375">
        <v>0</v>
      </c>
      <c r="GG375">
        <v>0</v>
      </c>
      <c r="GH375">
        <v>0</v>
      </c>
      <c r="GI375">
        <v>0</v>
      </c>
      <c r="GJ375">
        <v>0</v>
      </c>
      <c r="GK375">
        <v>0</v>
      </c>
      <c r="GL375">
        <v>0</v>
      </c>
      <c r="GM375">
        <v>0</v>
      </c>
      <c r="GN375">
        <v>0</v>
      </c>
      <c r="GO375">
        <v>0</v>
      </c>
      <c r="GP375">
        <v>0</v>
      </c>
      <c r="GQ375">
        <v>0</v>
      </c>
      <c r="GR375">
        <v>0</v>
      </c>
      <c r="GS375">
        <v>0</v>
      </c>
      <c r="GT375">
        <v>0</v>
      </c>
      <c r="GU375">
        <v>0.28234076623139998</v>
      </c>
      <c r="GV375">
        <v>0</v>
      </c>
      <c r="GW375">
        <v>0</v>
      </c>
      <c r="GX375">
        <v>0</v>
      </c>
      <c r="GY375">
        <v>0</v>
      </c>
      <c r="GZ375">
        <v>0</v>
      </c>
      <c r="HA375">
        <v>0</v>
      </c>
      <c r="HB375">
        <v>0</v>
      </c>
      <c r="HC375">
        <v>0</v>
      </c>
      <c r="HD375">
        <v>0</v>
      </c>
      <c r="HE375">
        <v>0</v>
      </c>
      <c r="HF375">
        <v>0</v>
      </c>
      <c r="HG375">
        <v>0</v>
      </c>
      <c r="HH375">
        <v>0</v>
      </c>
      <c r="HI375">
        <v>1.4999999999999999E-2</v>
      </c>
      <c r="HJ375">
        <v>0</v>
      </c>
      <c r="HK375">
        <v>0</v>
      </c>
      <c r="HL375">
        <v>0</v>
      </c>
      <c r="HM375">
        <v>0</v>
      </c>
      <c r="HN375">
        <v>0</v>
      </c>
      <c r="HO375">
        <v>81.599999999999994</v>
      </c>
      <c r="HP375">
        <v>0</v>
      </c>
      <c r="HQ375">
        <v>0</v>
      </c>
      <c r="HR375">
        <v>0</v>
      </c>
      <c r="HS375">
        <v>0</v>
      </c>
      <c r="HT375">
        <v>0</v>
      </c>
      <c r="HU375">
        <v>0</v>
      </c>
      <c r="HV375">
        <v>0</v>
      </c>
      <c r="HW375">
        <v>0</v>
      </c>
      <c r="HX375">
        <v>0</v>
      </c>
      <c r="HY375">
        <v>0</v>
      </c>
      <c r="HZ375">
        <v>0</v>
      </c>
      <c r="IA375">
        <v>0</v>
      </c>
      <c r="IB375">
        <v>0</v>
      </c>
      <c r="IC375">
        <v>0</v>
      </c>
      <c r="ID375">
        <v>0</v>
      </c>
      <c r="IE375">
        <v>0</v>
      </c>
      <c r="IF375">
        <v>0</v>
      </c>
      <c r="IG375">
        <v>0</v>
      </c>
      <c r="IH375">
        <v>0</v>
      </c>
      <c r="II375">
        <v>0</v>
      </c>
      <c r="IJ375">
        <v>0</v>
      </c>
      <c r="IK375">
        <v>0</v>
      </c>
      <c r="IL375">
        <v>0</v>
      </c>
      <c r="IM375">
        <v>0</v>
      </c>
      <c r="IN375">
        <v>0</v>
      </c>
      <c r="IO375">
        <v>0</v>
      </c>
      <c r="IP375">
        <v>0</v>
      </c>
      <c r="IQ375">
        <v>0</v>
      </c>
      <c r="IR375">
        <v>0</v>
      </c>
      <c r="IS375">
        <v>0</v>
      </c>
      <c r="IT375">
        <v>0</v>
      </c>
      <c r="IU375">
        <v>0</v>
      </c>
      <c r="IV375">
        <v>0</v>
      </c>
      <c r="IW375">
        <v>0</v>
      </c>
      <c r="IX375">
        <v>0</v>
      </c>
      <c r="IY375">
        <v>0</v>
      </c>
      <c r="IZ375">
        <v>0</v>
      </c>
      <c r="JA375">
        <v>0</v>
      </c>
      <c r="JB375">
        <v>0</v>
      </c>
      <c r="JC375">
        <v>0</v>
      </c>
      <c r="JD375">
        <v>0</v>
      </c>
      <c r="JE375">
        <v>0</v>
      </c>
      <c r="JF375">
        <v>0</v>
      </c>
      <c r="JG375">
        <v>0</v>
      </c>
      <c r="JH375">
        <v>0</v>
      </c>
      <c r="JI375">
        <v>0</v>
      </c>
      <c r="JJ375">
        <v>0</v>
      </c>
      <c r="JK375">
        <v>0</v>
      </c>
      <c r="JL375">
        <v>0</v>
      </c>
      <c r="JM375">
        <v>0</v>
      </c>
      <c r="JN375">
        <v>0</v>
      </c>
      <c r="JO375">
        <v>0</v>
      </c>
      <c r="JP375">
        <v>0</v>
      </c>
      <c r="JQ375">
        <v>0</v>
      </c>
      <c r="JR375">
        <v>0</v>
      </c>
      <c r="JS375">
        <v>0</v>
      </c>
      <c r="JT375">
        <v>0</v>
      </c>
      <c r="JU375">
        <v>0</v>
      </c>
      <c r="JV375">
        <v>0</v>
      </c>
      <c r="JW375">
        <v>0</v>
      </c>
      <c r="JX375">
        <v>0</v>
      </c>
      <c r="JY375">
        <v>0</v>
      </c>
      <c r="JZ375">
        <v>0</v>
      </c>
      <c r="KA375">
        <v>0</v>
      </c>
      <c r="KB375">
        <v>0</v>
      </c>
      <c r="KC375">
        <v>0</v>
      </c>
      <c r="KD375">
        <v>0</v>
      </c>
      <c r="KE375">
        <v>0</v>
      </c>
      <c r="KF375">
        <v>0</v>
      </c>
      <c r="KG375">
        <v>0</v>
      </c>
      <c r="KH375">
        <v>0</v>
      </c>
      <c r="KI375">
        <v>0</v>
      </c>
      <c r="KJ375">
        <v>0</v>
      </c>
      <c r="KK375">
        <v>0</v>
      </c>
      <c r="KL375">
        <v>0</v>
      </c>
      <c r="KM375">
        <v>0</v>
      </c>
      <c r="KN375">
        <v>0</v>
      </c>
      <c r="KO375">
        <v>0</v>
      </c>
      <c r="KP375">
        <v>0</v>
      </c>
      <c r="KQ375">
        <v>0</v>
      </c>
      <c r="KR375">
        <v>0</v>
      </c>
      <c r="KS375">
        <v>0</v>
      </c>
      <c r="KT375">
        <v>0</v>
      </c>
      <c r="KU375">
        <v>0</v>
      </c>
      <c r="KV375">
        <v>0</v>
      </c>
      <c r="KW375">
        <v>0</v>
      </c>
      <c r="KX375">
        <v>0</v>
      </c>
      <c r="KY375">
        <v>0</v>
      </c>
      <c r="KZ375">
        <v>0</v>
      </c>
      <c r="LA375">
        <v>0</v>
      </c>
      <c r="LB375">
        <v>0</v>
      </c>
      <c r="LC375">
        <v>0</v>
      </c>
      <c r="LD375">
        <v>0</v>
      </c>
      <c r="LE375">
        <v>0</v>
      </c>
      <c r="LF375">
        <v>0</v>
      </c>
      <c r="LG375">
        <v>0</v>
      </c>
      <c r="LH375">
        <v>0</v>
      </c>
      <c r="LI375">
        <v>1</v>
      </c>
      <c r="LJ375">
        <v>1</v>
      </c>
      <c r="LK375">
        <v>0</v>
      </c>
      <c r="LL375">
        <v>0</v>
      </c>
      <c r="LM375">
        <v>1</v>
      </c>
      <c r="LN375">
        <v>0.95</v>
      </c>
      <c r="LO375">
        <v>0</v>
      </c>
      <c r="LP375">
        <v>1</v>
      </c>
      <c r="LQ375">
        <v>0.78</v>
      </c>
      <c r="LR375">
        <v>0</v>
      </c>
      <c r="LS375">
        <v>0.33825839567000004</v>
      </c>
      <c r="LT375">
        <v>0</v>
      </c>
    </row>
    <row r="376" spans="1:332" ht="15" customHeight="1">
      <c r="A376" t="str">
        <v>CDM AMS II G</v>
      </c>
      <c r="B376" t="str">
        <v>AMS-II.G. Version 9</v>
      </c>
      <c r="C376">
        <v>10443</v>
      </c>
      <c r="D376" t="str">
        <v>PoA 10443-CPA1</v>
      </c>
      <c r="E376" t="str">
        <v>MP1</v>
      </c>
      <c r="F376" t="str">
        <v>domestic</v>
      </c>
      <c r="G376">
        <v>13721</v>
      </c>
      <c r="H376" t="str">
        <v>firewood</v>
      </c>
      <c r="I376">
        <v>13721</v>
      </c>
      <c r="J376">
        <v>7.2432171060011373E-3</v>
      </c>
      <c r="K376">
        <v>0</v>
      </c>
      <c r="L376" t="str">
        <v>cdm_imp_firewood</v>
      </c>
      <c r="M376">
        <v>1</v>
      </c>
      <c r="N376" t="str">
        <v>Sub-Saharan Africa</v>
      </c>
      <c r="O376" t="str">
        <v>Madagascar</v>
      </c>
      <c r="P376" t="str">
        <v>commune of Districts Vohibato in the region of Haute Matsiatra, Madagascar</v>
      </c>
      <c r="Q376">
        <v>4.5</v>
      </c>
      <c r="R376">
        <v>0.96599999999999997</v>
      </c>
      <c r="S376">
        <v>0</v>
      </c>
      <c r="T376">
        <v>0.12</v>
      </c>
      <c r="U376">
        <v>13680</v>
      </c>
      <c r="V376">
        <v>0</v>
      </c>
      <c r="W376">
        <v>138.47397659700002</v>
      </c>
      <c r="X376">
        <v>0</v>
      </c>
      <c r="Y376">
        <v>1894323.9998469602</v>
      </c>
      <c r="Z376">
        <v>1</v>
      </c>
      <c r="AA376">
        <v>0</v>
      </c>
      <c r="AB376">
        <v>0</v>
      </c>
      <c r="AC376">
        <v>0</v>
      </c>
      <c r="AD376">
        <v>0</v>
      </c>
      <c r="AE376">
        <v>0</v>
      </c>
      <c r="AF376">
        <v>0</v>
      </c>
      <c r="AG376">
        <v>0</v>
      </c>
      <c r="AH376">
        <v>0</v>
      </c>
      <c r="AI376">
        <v>0</v>
      </c>
      <c r="AJ376">
        <v>0</v>
      </c>
      <c r="AK376">
        <v>0</v>
      </c>
      <c r="AL376">
        <v>0</v>
      </c>
      <c r="AM376">
        <v>0</v>
      </c>
      <c r="AN376">
        <v>12.027397260273972</v>
      </c>
      <c r="AO376">
        <v>0</v>
      </c>
      <c r="AP376">
        <v>0</v>
      </c>
      <c r="AQ376">
        <v>0</v>
      </c>
      <c r="AR376">
        <v>0</v>
      </c>
      <c r="AS376">
        <v>0</v>
      </c>
      <c r="AT376">
        <v>0</v>
      </c>
      <c r="AU376">
        <v>0</v>
      </c>
      <c r="AV376">
        <v>0</v>
      </c>
      <c r="AW376">
        <v>0</v>
      </c>
      <c r="AX376">
        <v>0</v>
      </c>
      <c r="AY376">
        <v>0</v>
      </c>
      <c r="AZ376">
        <v>0</v>
      </c>
      <c r="BA376">
        <v>0</v>
      </c>
      <c r="BB376">
        <v>0</v>
      </c>
      <c r="BC376">
        <v>0</v>
      </c>
      <c r="BD376">
        <v>0.1</v>
      </c>
      <c r="BE376">
        <v>0</v>
      </c>
      <c r="BF376">
        <v>0</v>
      </c>
      <c r="BG376">
        <v>0</v>
      </c>
      <c r="BH376">
        <v>0</v>
      </c>
      <c r="BI376">
        <v>0</v>
      </c>
      <c r="BJ376">
        <v>0</v>
      </c>
      <c r="BK376">
        <v>0</v>
      </c>
      <c r="BL376">
        <v>0</v>
      </c>
      <c r="BM376">
        <v>0</v>
      </c>
      <c r="BN376">
        <v>0</v>
      </c>
      <c r="BO376">
        <v>0</v>
      </c>
      <c r="BP376">
        <v>0</v>
      </c>
      <c r="BQ376">
        <v>0</v>
      </c>
      <c r="BR376">
        <v>1.5599999999999999E-2</v>
      </c>
      <c r="BS376">
        <v>0</v>
      </c>
      <c r="BT376">
        <v>0</v>
      </c>
      <c r="BU376">
        <v>0</v>
      </c>
      <c r="BV376">
        <v>0</v>
      </c>
      <c r="BW376">
        <v>0</v>
      </c>
      <c r="BX376">
        <v>63.7</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0</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0</v>
      </c>
      <c r="EI376">
        <v>0</v>
      </c>
      <c r="EJ376">
        <v>0</v>
      </c>
      <c r="EK376">
        <v>0</v>
      </c>
      <c r="EL376">
        <v>0</v>
      </c>
      <c r="EM376">
        <v>0</v>
      </c>
      <c r="EN376">
        <v>0</v>
      </c>
      <c r="EO376">
        <v>0</v>
      </c>
      <c r="EP376">
        <v>0</v>
      </c>
      <c r="EQ376">
        <v>0</v>
      </c>
      <c r="ER376">
        <v>0</v>
      </c>
      <c r="ES376">
        <v>0</v>
      </c>
      <c r="ET376">
        <v>0</v>
      </c>
      <c r="EU376">
        <v>0</v>
      </c>
      <c r="EV376">
        <v>0</v>
      </c>
      <c r="EW376">
        <v>0</v>
      </c>
      <c r="EX376">
        <v>0</v>
      </c>
      <c r="EY376">
        <v>0</v>
      </c>
      <c r="EZ376">
        <v>0</v>
      </c>
      <c r="FA376">
        <v>0</v>
      </c>
      <c r="FB376">
        <v>0</v>
      </c>
      <c r="FC376">
        <v>0</v>
      </c>
      <c r="FD376">
        <v>0</v>
      </c>
      <c r="FE376">
        <v>0</v>
      </c>
      <c r="FF376">
        <v>0</v>
      </c>
      <c r="FG376">
        <v>0</v>
      </c>
      <c r="FH376">
        <v>0</v>
      </c>
      <c r="FI376">
        <v>0</v>
      </c>
      <c r="FJ376">
        <v>0</v>
      </c>
      <c r="FK376">
        <v>0</v>
      </c>
      <c r="FL376">
        <v>0</v>
      </c>
      <c r="FM376">
        <v>0</v>
      </c>
      <c r="FN376">
        <v>0</v>
      </c>
      <c r="FO376">
        <v>0</v>
      </c>
      <c r="FP376">
        <v>0</v>
      </c>
      <c r="FQ376">
        <v>0</v>
      </c>
      <c r="FR376">
        <v>1</v>
      </c>
      <c r="FS376">
        <v>0</v>
      </c>
      <c r="FT376">
        <v>0</v>
      </c>
      <c r="FU376">
        <v>0</v>
      </c>
      <c r="FV376">
        <v>0</v>
      </c>
      <c r="FW376">
        <v>0</v>
      </c>
      <c r="FX376">
        <v>0</v>
      </c>
      <c r="FY376">
        <v>3.818221352467928</v>
      </c>
      <c r="FZ376">
        <v>0</v>
      </c>
      <c r="GA376">
        <v>0</v>
      </c>
      <c r="GB376">
        <v>0</v>
      </c>
      <c r="GC376">
        <v>0</v>
      </c>
      <c r="GD376">
        <v>0</v>
      </c>
      <c r="GE376">
        <v>0</v>
      </c>
      <c r="GF376">
        <v>0</v>
      </c>
      <c r="GG376">
        <v>0</v>
      </c>
      <c r="GH376">
        <v>0</v>
      </c>
      <c r="GI376">
        <v>0</v>
      </c>
      <c r="GJ376">
        <v>0</v>
      </c>
      <c r="GK376">
        <v>0</v>
      </c>
      <c r="GL376">
        <v>0</v>
      </c>
      <c r="GM376">
        <v>0</v>
      </c>
      <c r="GN376">
        <v>0</v>
      </c>
      <c r="GO376">
        <v>0</v>
      </c>
      <c r="GP376">
        <v>0</v>
      </c>
      <c r="GQ376">
        <v>0</v>
      </c>
      <c r="GR376">
        <v>0</v>
      </c>
      <c r="GS376">
        <v>0</v>
      </c>
      <c r="GT376">
        <v>0</v>
      </c>
      <c r="GU376">
        <v>0.315</v>
      </c>
      <c r="GV376">
        <v>0</v>
      </c>
      <c r="GW376">
        <v>0</v>
      </c>
      <c r="GX376">
        <v>0</v>
      </c>
      <c r="GY376">
        <v>0</v>
      </c>
      <c r="GZ376">
        <v>0</v>
      </c>
      <c r="HA376">
        <v>0</v>
      </c>
      <c r="HB376">
        <v>0</v>
      </c>
      <c r="HC376">
        <v>0</v>
      </c>
      <c r="HD376">
        <v>0</v>
      </c>
      <c r="HE376">
        <v>0</v>
      </c>
      <c r="HF376">
        <v>0</v>
      </c>
      <c r="HG376">
        <v>0</v>
      </c>
      <c r="HH376">
        <v>0</v>
      </c>
      <c r="HI376">
        <v>1.5599999999999999E-2</v>
      </c>
      <c r="HJ376">
        <v>0</v>
      </c>
      <c r="HK376">
        <v>0</v>
      </c>
      <c r="HL376">
        <v>0</v>
      </c>
      <c r="HM376">
        <v>0</v>
      </c>
      <c r="HN376">
        <v>0</v>
      </c>
      <c r="HO376">
        <v>63.7</v>
      </c>
      <c r="HP376">
        <v>0</v>
      </c>
      <c r="HQ376">
        <v>0</v>
      </c>
      <c r="HR376">
        <v>0</v>
      </c>
      <c r="HS376">
        <v>0</v>
      </c>
      <c r="HT376">
        <v>0</v>
      </c>
      <c r="HU376">
        <v>0</v>
      </c>
      <c r="HV376">
        <v>0</v>
      </c>
      <c r="HW376">
        <v>0</v>
      </c>
      <c r="HX376">
        <v>0</v>
      </c>
      <c r="HY376">
        <v>0</v>
      </c>
      <c r="HZ376">
        <v>0</v>
      </c>
      <c r="IA376">
        <v>0</v>
      </c>
      <c r="IB376">
        <v>0</v>
      </c>
      <c r="IC376">
        <v>0</v>
      </c>
      <c r="ID376">
        <v>0</v>
      </c>
      <c r="IE376">
        <v>0</v>
      </c>
      <c r="IF376">
        <v>0</v>
      </c>
      <c r="IG376">
        <v>0</v>
      </c>
      <c r="IH376">
        <v>0</v>
      </c>
      <c r="II376">
        <v>0</v>
      </c>
      <c r="IJ376">
        <v>0</v>
      </c>
      <c r="IK376">
        <v>0</v>
      </c>
      <c r="IL376">
        <v>0</v>
      </c>
      <c r="IM376">
        <v>0</v>
      </c>
      <c r="IN376">
        <v>0</v>
      </c>
      <c r="IO376">
        <v>0</v>
      </c>
      <c r="IP376">
        <v>0</v>
      </c>
      <c r="IQ376">
        <v>0</v>
      </c>
      <c r="IR376">
        <v>0</v>
      </c>
      <c r="IS376">
        <v>0</v>
      </c>
      <c r="IT376">
        <v>0</v>
      </c>
      <c r="IU376">
        <v>0</v>
      </c>
      <c r="IV376">
        <v>0</v>
      </c>
      <c r="IW376">
        <v>0</v>
      </c>
      <c r="IX376">
        <v>0</v>
      </c>
      <c r="IY376">
        <v>0</v>
      </c>
      <c r="IZ376">
        <v>0</v>
      </c>
      <c r="JA376">
        <v>0</v>
      </c>
      <c r="JB376">
        <v>0</v>
      </c>
      <c r="JC376">
        <v>0</v>
      </c>
      <c r="JD376">
        <v>0</v>
      </c>
      <c r="JE376">
        <v>0</v>
      </c>
      <c r="JF376">
        <v>0</v>
      </c>
      <c r="JG376">
        <v>0</v>
      </c>
      <c r="JH376">
        <v>0</v>
      </c>
      <c r="JI376">
        <v>0</v>
      </c>
      <c r="JJ376">
        <v>0</v>
      </c>
      <c r="JK376">
        <v>0</v>
      </c>
      <c r="JL376">
        <v>0</v>
      </c>
      <c r="JM376">
        <v>0</v>
      </c>
      <c r="JN376">
        <v>0</v>
      </c>
      <c r="JO376">
        <v>0</v>
      </c>
      <c r="JP376">
        <v>0</v>
      </c>
      <c r="JQ376">
        <v>0</v>
      </c>
      <c r="JR376">
        <v>0</v>
      </c>
      <c r="JS376">
        <v>0</v>
      </c>
      <c r="JT376">
        <v>0</v>
      </c>
      <c r="JU376">
        <v>0</v>
      </c>
      <c r="JV376">
        <v>0</v>
      </c>
      <c r="JW376">
        <v>0</v>
      </c>
      <c r="JX376">
        <v>0</v>
      </c>
      <c r="JY376">
        <v>0</v>
      </c>
      <c r="JZ376">
        <v>0</v>
      </c>
      <c r="KA376">
        <v>0</v>
      </c>
      <c r="KB376">
        <v>0</v>
      </c>
      <c r="KC376">
        <v>0</v>
      </c>
      <c r="KD376">
        <v>0</v>
      </c>
      <c r="KE376">
        <v>0</v>
      </c>
      <c r="KF376">
        <v>0</v>
      </c>
      <c r="KG376">
        <v>0</v>
      </c>
      <c r="KH376">
        <v>0</v>
      </c>
      <c r="KI376">
        <v>0</v>
      </c>
      <c r="KJ376">
        <v>0</v>
      </c>
      <c r="KK376">
        <v>0</v>
      </c>
      <c r="KL376">
        <v>0</v>
      </c>
      <c r="KM376">
        <v>0</v>
      </c>
      <c r="KN376">
        <v>0</v>
      </c>
      <c r="KO376">
        <v>0</v>
      </c>
      <c r="KP376">
        <v>0</v>
      </c>
      <c r="KQ376">
        <v>0</v>
      </c>
      <c r="KR376">
        <v>0</v>
      </c>
      <c r="KS376">
        <v>0</v>
      </c>
      <c r="KT376">
        <v>0</v>
      </c>
      <c r="KU376">
        <v>0</v>
      </c>
      <c r="KV376">
        <v>0</v>
      </c>
      <c r="KW376">
        <v>0</v>
      </c>
      <c r="KX376">
        <v>0</v>
      </c>
      <c r="KY376">
        <v>0</v>
      </c>
      <c r="KZ376">
        <v>0</v>
      </c>
      <c r="LA376">
        <v>0</v>
      </c>
      <c r="LB376">
        <v>0</v>
      </c>
      <c r="LC376">
        <v>0</v>
      </c>
      <c r="LD376">
        <v>0</v>
      </c>
      <c r="LE376">
        <v>0</v>
      </c>
      <c r="LF376">
        <v>0</v>
      </c>
      <c r="LG376">
        <v>0</v>
      </c>
      <c r="LH376">
        <v>0</v>
      </c>
      <c r="LI376">
        <v>1</v>
      </c>
      <c r="LJ376">
        <v>1</v>
      </c>
      <c r="LK376">
        <v>0</v>
      </c>
      <c r="LL376">
        <v>0</v>
      </c>
      <c r="LM376">
        <v>1</v>
      </c>
      <c r="LN376">
        <v>0.95</v>
      </c>
      <c r="LO376">
        <v>0</v>
      </c>
      <c r="LP376">
        <v>1</v>
      </c>
      <c r="LQ376">
        <v>0.78</v>
      </c>
      <c r="LR376">
        <v>0</v>
      </c>
      <c r="LS376">
        <v>3.2399999999999984E-2</v>
      </c>
      <c r="LT376">
        <v>0</v>
      </c>
    </row>
    <row r="377" spans="1:332" ht="15" customHeight="1">
      <c r="A377" t="str">
        <v>CDM AMS II G</v>
      </c>
      <c r="B377" t="str">
        <v>AMS-II.G. Version 9</v>
      </c>
      <c r="C377">
        <v>10443</v>
      </c>
      <c r="D377" t="str">
        <v>PoA 10443-CPA2</v>
      </c>
      <c r="E377" t="str">
        <v>MP1</v>
      </c>
      <c r="F377" t="str">
        <v>domestic</v>
      </c>
      <c r="G377">
        <v>1376</v>
      </c>
      <c r="H377" t="str">
        <v>firewood</v>
      </c>
      <c r="I377">
        <v>1376</v>
      </c>
      <c r="J377">
        <v>7.2424483243880211E-3</v>
      </c>
      <c r="K377">
        <v>0</v>
      </c>
      <c r="L377" t="str">
        <v>cdm_imp_firewood</v>
      </c>
      <c r="M377">
        <v>1</v>
      </c>
      <c r="N377" t="str">
        <v>Sub-Saharan Africa</v>
      </c>
      <c r="O377" t="str">
        <v>Madagascar</v>
      </c>
      <c r="P377" t="str">
        <v>commune of Districts Vohibato in the region of Haute Matsiatra, Madagascar</v>
      </c>
      <c r="Q377">
        <v>4.5</v>
      </c>
      <c r="R377">
        <v>0.96599999999999997</v>
      </c>
      <c r="S377">
        <v>0</v>
      </c>
      <c r="T377">
        <v>0.12</v>
      </c>
      <c r="U377">
        <v>4970</v>
      </c>
      <c r="V377">
        <v>0</v>
      </c>
      <c r="W377">
        <v>38.227565403500002</v>
      </c>
      <c r="X377">
        <v>0</v>
      </c>
      <c r="Y377">
        <v>189991.00005539501</v>
      </c>
      <c r="Z377">
        <v>1</v>
      </c>
      <c r="AA377">
        <v>0</v>
      </c>
      <c r="AB377">
        <v>0</v>
      </c>
      <c r="AC377">
        <v>0</v>
      </c>
      <c r="AD377">
        <v>0</v>
      </c>
      <c r="AE377">
        <v>0</v>
      </c>
      <c r="AF377">
        <v>0</v>
      </c>
      <c r="AG377">
        <v>0</v>
      </c>
      <c r="AH377">
        <v>0</v>
      </c>
      <c r="AI377">
        <v>0</v>
      </c>
      <c r="AJ377">
        <v>0</v>
      </c>
      <c r="AK377">
        <v>0</v>
      </c>
      <c r="AL377">
        <v>0</v>
      </c>
      <c r="AM377">
        <v>0</v>
      </c>
      <c r="AN377">
        <v>12.027397260273972</v>
      </c>
      <c r="AO377">
        <v>0</v>
      </c>
      <c r="AP377">
        <v>0</v>
      </c>
      <c r="AQ377">
        <v>0</v>
      </c>
      <c r="AR377">
        <v>0</v>
      </c>
      <c r="AS377">
        <v>0</v>
      </c>
      <c r="AT377">
        <v>0</v>
      </c>
      <c r="AU377">
        <v>0</v>
      </c>
      <c r="AV377">
        <v>0</v>
      </c>
      <c r="AW377">
        <v>0</v>
      </c>
      <c r="AX377">
        <v>0</v>
      </c>
      <c r="AY377">
        <v>0</v>
      </c>
      <c r="AZ377">
        <v>0</v>
      </c>
      <c r="BA377">
        <v>0</v>
      </c>
      <c r="BB377">
        <v>0</v>
      </c>
      <c r="BC377">
        <v>0</v>
      </c>
      <c r="BD377">
        <v>0.1</v>
      </c>
      <c r="BE377">
        <v>0</v>
      </c>
      <c r="BF377">
        <v>0</v>
      </c>
      <c r="BG377">
        <v>0</v>
      </c>
      <c r="BH377">
        <v>0</v>
      </c>
      <c r="BI377">
        <v>0</v>
      </c>
      <c r="BJ377">
        <v>0</v>
      </c>
      <c r="BK377">
        <v>0</v>
      </c>
      <c r="BL377">
        <v>0</v>
      </c>
      <c r="BM377">
        <v>0</v>
      </c>
      <c r="BN377">
        <v>0</v>
      </c>
      <c r="BO377">
        <v>0</v>
      </c>
      <c r="BP377">
        <v>0</v>
      </c>
      <c r="BQ377">
        <v>0</v>
      </c>
      <c r="BR377">
        <v>1.5599999999999999E-2</v>
      </c>
      <c r="BS377">
        <v>0</v>
      </c>
      <c r="BT377">
        <v>0</v>
      </c>
      <c r="BU377">
        <v>0</v>
      </c>
      <c r="BV377">
        <v>0</v>
      </c>
      <c r="BW377">
        <v>0</v>
      </c>
      <c r="BX377">
        <v>63.7</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0</v>
      </c>
      <c r="FG377">
        <v>0</v>
      </c>
      <c r="FH377">
        <v>0</v>
      </c>
      <c r="FI377">
        <v>0</v>
      </c>
      <c r="FJ377">
        <v>0</v>
      </c>
      <c r="FK377">
        <v>0</v>
      </c>
      <c r="FL377">
        <v>0</v>
      </c>
      <c r="FM377">
        <v>0</v>
      </c>
      <c r="FN377">
        <v>0</v>
      </c>
      <c r="FO377">
        <v>0</v>
      </c>
      <c r="FP377">
        <v>0</v>
      </c>
      <c r="FQ377">
        <v>0</v>
      </c>
      <c r="FR377">
        <v>1</v>
      </c>
      <c r="FS377">
        <v>0</v>
      </c>
      <c r="FT377">
        <v>0</v>
      </c>
      <c r="FU377">
        <v>0</v>
      </c>
      <c r="FV377">
        <v>0</v>
      </c>
      <c r="FW377">
        <v>0</v>
      </c>
      <c r="FX377">
        <v>0</v>
      </c>
      <c r="FY377">
        <v>3.818221352467928</v>
      </c>
      <c r="FZ377">
        <v>0</v>
      </c>
      <c r="GA377">
        <v>0</v>
      </c>
      <c r="GB377">
        <v>0</v>
      </c>
      <c r="GC377">
        <v>0</v>
      </c>
      <c r="GD377">
        <v>0</v>
      </c>
      <c r="GE377">
        <v>0</v>
      </c>
      <c r="GF377">
        <v>0</v>
      </c>
      <c r="GG377">
        <v>0</v>
      </c>
      <c r="GH377">
        <v>0</v>
      </c>
      <c r="GI377">
        <v>0</v>
      </c>
      <c r="GJ377">
        <v>0</v>
      </c>
      <c r="GK377">
        <v>0</v>
      </c>
      <c r="GL377">
        <v>0</v>
      </c>
      <c r="GM377">
        <v>0</v>
      </c>
      <c r="GN377">
        <v>0</v>
      </c>
      <c r="GO377">
        <v>0</v>
      </c>
      <c r="GP377">
        <v>0</v>
      </c>
      <c r="GQ377">
        <v>0</v>
      </c>
      <c r="GR377">
        <v>0</v>
      </c>
      <c r="GS377">
        <v>0</v>
      </c>
      <c r="GT377">
        <v>0</v>
      </c>
      <c r="GU377">
        <v>0.315</v>
      </c>
      <c r="GV377">
        <v>0</v>
      </c>
      <c r="GW377">
        <v>0</v>
      </c>
      <c r="GX377">
        <v>0</v>
      </c>
      <c r="GY377">
        <v>0</v>
      </c>
      <c r="GZ377">
        <v>0</v>
      </c>
      <c r="HA377">
        <v>0</v>
      </c>
      <c r="HB377">
        <v>0</v>
      </c>
      <c r="HC377">
        <v>0</v>
      </c>
      <c r="HD377">
        <v>0</v>
      </c>
      <c r="HE377">
        <v>0</v>
      </c>
      <c r="HF377">
        <v>0</v>
      </c>
      <c r="HG377">
        <v>0</v>
      </c>
      <c r="HH377">
        <v>0</v>
      </c>
      <c r="HI377">
        <v>1.5599999999999999E-2</v>
      </c>
      <c r="HJ377">
        <v>0</v>
      </c>
      <c r="HK377">
        <v>0</v>
      </c>
      <c r="HL377">
        <v>0</v>
      </c>
      <c r="HM377">
        <v>0</v>
      </c>
      <c r="HN377">
        <v>0</v>
      </c>
      <c r="HO377">
        <v>63.7</v>
      </c>
      <c r="HP377">
        <v>0</v>
      </c>
      <c r="HQ377">
        <v>0</v>
      </c>
      <c r="HR377">
        <v>0</v>
      </c>
      <c r="HS377">
        <v>0</v>
      </c>
      <c r="HT377">
        <v>0</v>
      </c>
      <c r="HU377">
        <v>0</v>
      </c>
      <c r="HV377">
        <v>0</v>
      </c>
      <c r="HW377">
        <v>0</v>
      </c>
      <c r="HX377">
        <v>0</v>
      </c>
      <c r="HY377">
        <v>0</v>
      </c>
      <c r="HZ377">
        <v>0</v>
      </c>
      <c r="IA377">
        <v>0</v>
      </c>
      <c r="IB377">
        <v>0</v>
      </c>
      <c r="IC377">
        <v>0</v>
      </c>
      <c r="ID377">
        <v>0</v>
      </c>
      <c r="IE377">
        <v>0</v>
      </c>
      <c r="IF377">
        <v>0</v>
      </c>
      <c r="IG377">
        <v>0</v>
      </c>
      <c r="IH377">
        <v>0</v>
      </c>
      <c r="II377">
        <v>0</v>
      </c>
      <c r="IJ377">
        <v>0</v>
      </c>
      <c r="IK377">
        <v>0</v>
      </c>
      <c r="IL377">
        <v>0</v>
      </c>
      <c r="IM377">
        <v>0</v>
      </c>
      <c r="IN377">
        <v>0</v>
      </c>
      <c r="IO377">
        <v>0</v>
      </c>
      <c r="IP377">
        <v>0</v>
      </c>
      <c r="IQ377">
        <v>0</v>
      </c>
      <c r="IR377">
        <v>0</v>
      </c>
      <c r="IS377">
        <v>0</v>
      </c>
      <c r="IT377">
        <v>0</v>
      </c>
      <c r="IU377">
        <v>0</v>
      </c>
      <c r="IV377">
        <v>0</v>
      </c>
      <c r="IW377">
        <v>0</v>
      </c>
      <c r="IX377">
        <v>0</v>
      </c>
      <c r="IY377">
        <v>0</v>
      </c>
      <c r="IZ377">
        <v>0</v>
      </c>
      <c r="JA377">
        <v>0</v>
      </c>
      <c r="JB377">
        <v>0</v>
      </c>
      <c r="JC377">
        <v>0</v>
      </c>
      <c r="JD377">
        <v>0</v>
      </c>
      <c r="JE377">
        <v>0</v>
      </c>
      <c r="JF377">
        <v>0</v>
      </c>
      <c r="JG377">
        <v>0</v>
      </c>
      <c r="JH377">
        <v>0</v>
      </c>
      <c r="JI377">
        <v>0</v>
      </c>
      <c r="JJ377">
        <v>0</v>
      </c>
      <c r="JK377">
        <v>0</v>
      </c>
      <c r="JL377">
        <v>0</v>
      </c>
      <c r="JM377">
        <v>0</v>
      </c>
      <c r="JN377">
        <v>0</v>
      </c>
      <c r="JO377">
        <v>0</v>
      </c>
      <c r="JP377">
        <v>0</v>
      </c>
      <c r="JQ377">
        <v>0</v>
      </c>
      <c r="JR377">
        <v>0</v>
      </c>
      <c r="JS377">
        <v>0</v>
      </c>
      <c r="JT377">
        <v>0</v>
      </c>
      <c r="JU377">
        <v>0</v>
      </c>
      <c r="JV377">
        <v>0</v>
      </c>
      <c r="JW377">
        <v>0</v>
      </c>
      <c r="JX377">
        <v>0</v>
      </c>
      <c r="JY377">
        <v>0</v>
      </c>
      <c r="JZ377">
        <v>0</v>
      </c>
      <c r="KA377">
        <v>0</v>
      </c>
      <c r="KB377">
        <v>0</v>
      </c>
      <c r="KC377">
        <v>0</v>
      </c>
      <c r="KD377">
        <v>0</v>
      </c>
      <c r="KE377">
        <v>0</v>
      </c>
      <c r="KF377">
        <v>0</v>
      </c>
      <c r="KG377">
        <v>0</v>
      </c>
      <c r="KH377">
        <v>0</v>
      </c>
      <c r="KI377">
        <v>0</v>
      </c>
      <c r="KJ377">
        <v>0</v>
      </c>
      <c r="KK377">
        <v>0</v>
      </c>
      <c r="KL377">
        <v>0</v>
      </c>
      <c r="KM377">
        <v>0</v>
      </c>
      <c r="KN377">
        <v>0</v>
      </c>
      <c r="KO377">
        <v>0</v>
      </c>
      <c r="KP377">
        <v>0</v>
      </c>
      <c r="KQ377">
        <v>0</v>
      </c>
      <c r="KR377">
        <v>0</v>
      </c>
      <c r="KS377">
        <v>0</v>
      </c>
      <c r="KT377">
        <v>0</v>
      </c>
      <c r="KU377">
        <v>0</v>
      </c>
      <c r="KV377">
        <v>0</v>
      </c>
      <c r="KW377">
        <v>0</v>
      </c>
      <c r="KX377">
        <v>0</v>
      </c>
      <c r="KY377">
        <v>0</v>
      </c>
      <c r="KZ377">
        <v>0</v>
      </c>
      <c r="LA377">
        <v>0</v>
      </c>
      <c r="LB377">
        <v>0</v>
      </c>
      <c r="LC377">
        <v>0</v>
      </c>
      <c r="LD377">
        <v>0</v>
      </c>
      <c r="LE377">
        <v>0</v>
      </c>
      <c r="LF377">
        <v>0</v>
      </c>
      <c r="LG377">
        <v>0</v>
      </c>
      <c r="LH377">
        <v>0</v>
      </c>
      <c r="LI377">
        <v>1</v>
      </c>
      <c r="LJ377">
        <v>1</v>
      </c>
      <c r="LK377">
        <v>0</v>
      </c>
      <c r="LL377">
        <v>0</v>
      </c>
      <c r="LM377">
        <v>1</v>
      </c>
      <c r="LN377">
        <v>0.95</v>
      </c>
      <c r="LO377">
        <v>0</v>
      </c>
      <c r="LP377">
        <v>1</v>
      </c>
      <c r="LQ377">
        <v>0.78</v>
      </c>
      <c r="LR377">
        <v>0</v>
      </c>
      <c r="LS377">
        <v>3.2399999999999984E-2</v>
      </c>
      <c r="LT377">
        <v>0</v>
      </c>
    </row>
    <row r="378" spans="1:332" ht="15" customHeight="1">
      <c r="A378" t="str">
        <v>CDM AMS II G</v>
      </c>
      <c r="B378" t="str">
        <v>AMS-II.G. Version 9</v>
      </c>
      <c r="C378">
        <v>10443</v>
      </c>
      <c r="D378" t="str">
        <v>PoA 10443-CPA3</v>
      </c>
      <c r="E378" t="str">
        <v>MP1</v>
      </c>
      <c r="F378" t="str">
        <v>domestic</v>
      </c>
      <c r="G378">
        <v>1268</v>
      </c>
      <c r="H378" t="str">
        <v>firewood</v>
      </c>
      <c r="I378">
        <v>1268</v>
      </c>
      <c r="J378">
        <v>7.2395916611288011E-3</v>
      </c>
      <c r="K378">
        <v>0</v>
      </c>
      <c r="L378" t="str">
        <v>cdm_imp_firewood</v>
      </c>
      <c r="M378">
        <v>1</v>
      </c>
      <c r="N378" t="str">
        <v>Sub-Saharan Africa</v>
      </c>
      <c r="O378" t="str">
        <v>Madagascar</v>
      </c>
      <c r="P378" t="str">
        <v>commune of Districts Vohibato in the region of Haute Matsiatra, Madagascar</v>
      </c>
      <c r="Q378">
        <v>4.5</v>
      </c>
      <c r="R378">
        <v>0.96599999999999997</v>
      </c>
      <c r="S378">
        <v>0</v>
      </c>
      <c r="T378">
        <v>0.12</v>
      </c>
      <c r="U378">
        <v>3913</v>
      </c>
      <c r="V378">
        <v>0</v>
      </c>
      <c r="W378">
        <v>44.760541774499998</v>
      </c>
      <c r="X378">
        <v>0</v>
      </c>
      <c r="Y378">
        <v>175147.99996361849</v>
      </c>
      <c r="Z378">
        <v>1</v>
      </c>
      <c r="AA378">
        <v>0</v>
      </c>
      <c r="AB378">
        <v>0</v>
      </c>
      <c r="AC378">
        <v>0</v>
      </c>
      <c r="AD378">
        <v>0</v>
      </c>
      <c r="AE378">
        <v>0</v>
      </c>
      <c r="AF378">
        <v>0</v>
      </c>
      <c r="AG378">
        <v>0</v>
      </c>
      <c r="AH378">
        <v>0</v>
      </c>
      <c r="AI378">
        <v>0</v>
      </c>
      <c r="AJ378">
        <v>0</v>
      </c>
      <c r="AK378">
        <v>0</v>
      </c>
      <c r="AL378">
        <v>0</v>
      </c>
      <c r="AM378">
        <v>0</v>
      </c>
      <c r="AN378">
        <v>12.027397260273972</v>
      </c>
      <c r="AO378">
        <v>0</v>
      </c>
      <c r="AP378">
        <v>0</v>
      </c>
      <c r="AQ378">
        <v>0</v>
      </c>
      <c r="AR378">
        <v>0</v>
      </c>
      <c r="AS378">
        <v>0</v>
      </c>
      <c r="AT378">
        <v>0</v>
      </c>
      <c r="AU378">
        <v>0</v>
      </c>
      <c r="AV378">
        <v>0</v>
      </c>
      <c r="AW378">
        <v>0</v>
      </c>
      <c r="AX378">
        <v>0</v>
      </c>
      <c r="AY378">
        <v>0</v>
      </c>
      <c r="AZ378">
        <v>0</v>
      </c>
      <c r="BA378">
        <v>0</v>
      </c>
      <c r="BB378">
        <v>0</v>
      </c>
      <c r="BC378">
        <v>0</v>
      </c>
      <c r="BD378">
        <v>0.1</v>
      </c>
      <c r="BE378">
        <v>0</v>
      </c>
      <c r="BF378">
        <v>0</v>
      </c>
      <c r="BG378">
        <v>0</v>
      </c>
      <c r="BH378">
        <v>0</v>
      </c>
      <c r="BI378">
        <v>0</v>
      </c>
      <c r="BJ378">
        <v>0</v>
      </c>
      <c r="BK378">
        <v>0</v>
      </c>
      <c r="BL378">
        <v>0</v>
      </c>
      <c r="BM378">
        <v>0</v>
      </c>
      <c r="BN378">
        <v>0</v>
      </c>
      <c r="BO378">
        <v>0</v>
      </c>
      <c r="BP378">
        <v>0</v>
      </c>
      <c r="BQ378">
        <v>0</v>
      </c>
      <c r="BR378">
        <v>1.5599999999999999E-2</v>
      </c>
      <c r="BS378">
        <v>0</v>
      </c>
      <c r="BT378">
        <v>0</v>
      </c>
      <c r="BU378">
        <v>0</v>
      </c>
      <c r="BV378">
        <v>0</v>
      </c>
      <c r="BW378">
        <v>0</v>
      </c>
      <c r="BX378">
        <v>63.7</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0</v>
      </c>
      <c r="FK378">
        <v>0</v>
      </c>
      <c r="FL378">
        <v>0</v>
      </c>
      <c r="FM378">
        <v>0</v>
      </c>
      <c r="FN378">
        <v>0</v>
      </c>
      <c r="FO378">
        <v>0</v>
      </c>
      <c r="FP378">
        <v>0</v>
      </c>
      <c r="FQ378">
        <v>0</v>
      </c>
      <c r="FR378">
        <v>1</v>
      </c>
      <c r="FS378">
        <v>0</v>
      </c>
      <c r="FT378">
        <v>0</v>
      </c>
      <c r="FU378">
        <v>0</v>
      </c>
      <c r="FV378">
        <v>0</v>
      </c>
      <c r="FW378">
        <v>0</v>
      </c>
      <c r="FX378">
        <v>0</v>
      </c>
      <c r="FY378">
        <v>3.818221352467928</v>
      </c>
      <c r="FZ378">
        <v>0</v>
      </c>
      <c r="GA378">
        <v>0</v>
      </c>
      <c r="GB378">
        <v>0</v>
      </c>
      <c r="GC378">
        <v>0</v>
      </c>
      <c r="GD378">
        <v>0</v>
      </c>
      <c r="GE378">
        <v>0</v>
      </c>
      <c r="GF378">
        <v>0</v>
      </c>
      <c r="GG378">
        <v>0</v>
      </c>
      <c r="GH378">
        <v>0</v>
      </c>
      <c r="GI378">
        <v>0</v>
      </c>
      <c r="GJ378">
        <v>0</v>
      </c>
      <c r="GK378">
        <v>0</v>
      </c>
      <c r="GL378">
        <v>0</v>
      </c>
      <c r="GM378">
        <v>0</v>
      </c>
      <c r="GN378">
        <v>0</v>
      </c>
      <c r="GO378">
        <v>0</v>
      </c>
      <c r="GP378">
        <v>0</v>
      </c>
      <c r="GQ378">
        <v>0</v>
      </c>
      <c r="GR378">
        <v>0</v>
      </c>
      <c r="GS378">
        <v>0</v>
      </c>
      <c r="GT378">
        <v>0</v>
      </c>
      <c r="GU378">
        <v>0.315</v>
      </c>
      <c r="GV378">
        <v>0</v>
      </c>
      <c r="GW378">
        <v>0</v>
      </c>
      <c r="GX378">
        <v>0</v>
      </c>
      <c r="GY378">
        <v>0</v>
      </c>
      <c r="GZ378">
        <v>0</v>
      </c>
      <c r="HA378">
        <v>0</v>
      </c>
      <c r="HB378">
        <v>0</v>
      </c>
      <c r="HC378">
        <v>0</v>
      </c>
      <c r="HD378">
        <v>0</v>
      </c>
      <c r="HE378">
        <v>0</v>
      </c>
      <c r="HF378">
        <v>0</v>
      </c>
      <c r="HG378">
        <v>0</v>
      </c>
      <c r="HH378">
        <v>0</v>
      </c>
      <c r="HI378">
        <v>1.5599999999999999E-2</v>
      </c>
      <c r="HJ378">
        <v>0</v>
      </c>
      <c r="HK378">
        <v>0</v>
      </c>
      <c r="HL378">
        <v>0</v>
      </c>
      <c r="HM378">
        <v>0</v>
      </c>
      <c r="HN378">
        <v>0</v>
      </c>
      <c r="HO378">
        <v>63.7</v>
      </c>
      <c r="HP378">
        <v>0</v>
      </c>
      <c r="HQ378">
        <v>0</v>
      </c>
      <c r="HR378">
        <v>0</v>
      </c>
      <c r="HS378">
        <v>0</v>
      </c>
      <c r="HT378">
        <v>0</v>
      </c>
      <c r="HU378">
        <v>0</v>
      </c>
      <c r="HV378">
        <v>0</v>
      </c>
      <c r="HW378">
        <v>0</v>
      </c>
      <c r="HX378">
        <v>0</v>
      </c>
      <c r="HY378">
        <v>0</v>
      </c>
      <c r="HZ378">
        <v>0</v>
      </c>
      <c r="IA378">
        <v>0</v>
      </c>
      <c r="IB378">
        <v>0</v>
      </c>
      <c r="IC378">
        <v>0</v>
      </c>
      <c r="ID378">
        <v>0</v>
      </c>
      <c r="IE378">
        <v>0</v>
      </c>
      <c r="IF378">
        <v>0</v>
      </c>
      <c r="IG378">
        <v>0</v>
      </c>
      <c r="IH378">
        <v>0</v>
      </c>
      <c r="II378">
        <v>0</v>
      </c>
      <c r="IJ378">
        <v>0</v>
      </c>
      <c r="IK378">
        <v>0</v>
      </c>
      <c r="IL378">
        <v>0</v>
      </c>
      <c r="IM378">
        <v>0</v>
      </c>
      <c r="IN378">
        <v>0</v>
      </c>
      <c r="IO378">
        <v>0</v>
      </c>
      <c r="IP378">
        <v>0</v>
      </c>
      <c r="IQ378">
        <v>0</v>
      </c>
      <c r="IR378">
        <v>0</v>
      </c>
      <c r="IS378">
        <v>0</v>
      </c>
      <c r="IT378">
        <v>0</v>
      </c>
      <c r="IU378">
        <v>0</v>
      </c>
      <c r="IV378">
        <v>0</v>
      </c>
      <c r="IW378">
        <v>0</v>
      </c>
      <c r="IX378">
        <v>0</v>
      </c>
      <c r="IY378">
        <v>0</v>
      </c>
      <c r="IZ378">
        <v>0</v>
      </c>
      <c r="JA378">
        <v>0</v>
      </c>
      <c r="JB378">
        <v>0</v>
      </c>
      <c r="JC378">
        <v>0</v>
      </c>
      <c r="JD378">
        <v>0</v>
      </c>
      <c r="JE378">
        <v>0</v>
      </c>
      <c r="JF378">
        <v>0</v>
      </c>
      <c r="JG378">
        <v>0</v>
      </c>
      <c r="JH378">
        <v>0</v>
      </c>
      <c r="JI378">
        <v>0</v>
      </c>
      <c r="JJ378">
        <v>0</v>
      </c>
      <c r="JK378">
        <v>0</v>
      </c>
      <c r="JL378">
        <v>0</v>
      </c>
      <c r="JM378">
        <v>0</v>
      </c>
      <c r="JN378">
        <v>0</v>
      </c>
      <c r="JO378">
        <v>0</v>
      </c>
      <c r="JP378">
        <v>0</v>
      </c>
      <c r="JQ378">
        <v>0</v>
      </c>
      <c r="JR378">
        <v>0</v>
      </c>
      <c r="JS378">
        <v>0</v>
      </c>
      <c r="JT378">
        <v>0</v>
      </c>
      <c r="JU378">
        <v>0</v>
      </c>
      <c r="JV378">
        <v>0</v>
      </c>
      <c r="JW378">
        <v>0</v>
      </c>
      <c r="JX378">
        <v>0</v>
      </c>
      <c r="JY378">
        <v>0</v>
      </c>
      <c r="JZ378">
        <v>0</v>
      </c>
      <c r="KA378">
        <v>0</v>
      </c>
      <c r="KB378">
        <v>0</v>
      </c>
      <c r="KC378">
        <v>0</v>
      </c>
      <c r="KD378">
        <v>0</v>
      </c>
      <c r="KE378">
        <v>0</v>
      </c>
      <c r="KF378">
        <v>0</v>
      </c>
      <c r="KG378">
        <v>0</v>
      </c>
      <c r="KH378">
        <v>0</v>
      </c>
      <c r="KI378">
        <v>0</v>
      </c>
      <c r="KJ378">
        <v>0</v>
      </c>
      <c r="KK378">
        <v>0</v>
      </c>
      <c r="KL378">
        <v>0</v>
      </c>
      <c r="KM378">
        <v>0</v>
      </c>
      <c r="KN378">
        <v>0</v>
      </c>
      <c r="KO378">
        <v>0</v>
      </c>
      <c r="KP378">
        <v>0</v>
      </c>
      <c r="KQ378">
        <v>0</v>
      </c>
      <c r="KR378">
        <v>0</v>
      </c>
      <c r="KS378">
        <v>0</v>
      </c>
      <c r="KT378">
        <v>0</v>
      </c>
      <c r="KU378">
        <v>0</v>
      </c>
      <c r="KV378">
        <v>0</v>
      </c>
      <c r="KW378">
        <v>0</v>
      </c>
      <c r="KX378">
        <v>0</v>
      </c>
      <c r="KY378">
        <v>0</v>
      </c>
      <c r="KZ378">
        <v>0</v>
      </c>
      <c r="LA378">
        <v>0</v>
      </c>
      <c r="LB378">
        <v>0</v>
      </c>
      <c r="LC378">
        <v>0</v>
      </c>
      <c r="LD378">
        <v>0</v>
      </c>
      <c r="LE378">
        <v>0</v>
      </c>
      <c r="LF378">
        <v>0</v>
      </c>
      <c r="LG378">
        <v>0</v>
      </c>
      <c r="LH378">
        <v>0</v>
      </c>
      <c r="LI378">
        <v>1</v>
      </c>
      <c r="LJ378">
        <v>1</v>
      </c>
      <c r="LK378">
        <v>0</v>
      </c>
      <c r="LL378">
        <v>0</v>
      </c>
      <c r="LM378">
        <v>1</v>
      </c>
      <c r="LN378">
        <v>0.95</v>
      </c>
      <c r="LO378">
        <v>0</v>
      </c>
      <c r="LP378">
        <v>1</v>
      </c>
      <c r="LQ378">
        <v>0.78</v>
      </c>
      <c r="LR378">
        <v>0</v>
      </c>
      <c r="LS378">
        <v>3.2399999999999984E-2</v>
      </c>
      <c r="LT378">
        <v>0</v>
      </c>
    </row>
    <row r="379" spans="1:332" ht="15" customHeight="1">
      <c r="A379" t="str">
        <v>CDM AMS II G</v>
      </c>
      <c r="B379" t="str">
        <v>AMS-II.G. Version 9</v>
      </c>
      <c r="C379">
        <v>10443</v>
      </c>
      <c r="D379" t="str">
        <v>PoA 10443-CPA4</v>
      </c>
      <c r="E379" t="str">
        <v>MP1</v>
      </c>
      <c r="F379" t="str">
        <v>domestic</v>
      </c>
      <c r="G379">
        <v>1978</v>
      </c>
      <c r="H379" t="str">
        <v>firewood</v>
      </c>
      <c r="I379">
        <v>1978</v>
      </c>
      <c r="J379">
        <v>7.4849393032231535E-3</v>
      </c>
      <c r="K379">
        <v>0</v>
      </c>
      <c r="L379" t="str">
        <v>cdm_imp_firewood</v>
      </c>
      <c r="M379">
        <v>1</v>
      </c>
      <c r="N379" t="str">
        <v>Sub-Saharan Africa</v>
      </c>
      <c r="O379" t="str">
        <v>Madagascar</v>
      </c>
      <c r="P379" t="str">
        <v>commune of Districts Vohibato in the region of Haute Matsiatra, Madagascar</v>
      </c>
      <c r="Q379">
        <v>4.5</v>
      </c>
      <c r="R379">
        <v>0.96599999999999997</v>
      </c>
      <c r="S379">
        <v>0</v>
      </c>
      <c r="T379">
        <v>0.12</v>
      </c>
      <c r="U379">
        <v>13752</v>
      </c>
      <c r="V379">
        <v>0</v>
      </c>
      <c r="W379">
        <v>19.216404886300001</v>
      </c>
      <c r="X379">
        <v>0</v>
      </c>
      <c r="Y379">
        <v>264263.99999639764</v>
      </c>
      <c r="Z379">
        <v>1</v>
      </c>
      <c r="AA379">
        <v>0</v>
      </c>
      <c r="AB379">
        <v>0</v>
      </c>
      <c r="AC379">
        <v>0</v>
      </c>
      <c r="AD379">
        <v>0</v>
      </c>
      <c r="AE379">
        <v>0</v>
      </c>
      <c r="AF379">
        <v>0</v>
      </c>
      <c r="AG379">
        <v>0</v>
      </c>
      <c r="AH379">
        <v>0</v>
      </c>
      <c r="AI379">
        <v>0</v>
      </c>
      <c r="AJ379">
        <v>0</v>
      </c>
      <c r="AK379">
        <v>0</v>
      </c>
      <c r="AL379">
        <v>0</v>
      </c>
      <c r="AM379">
        <v>0</v>
      </c>
      <c r="AN379">
        <v>12.027397260273972</v>
      </c>
      <c r="AO379">
        <v>0</v>
      </c>
      <c r="AP379">
        <v>0</v>
      </c>
      <c r="AQ379">
        <v>0</v>
      </c>
      <c r="AR379">
        <v>0</v>
      </c>
      <c r="AS379">
        <v>0</v>
      </c>
      <c r="AT379">
        <v>0</v>
      </c>
      <c r="AU379">
        <v>0</v>
      </c>
      <c r="AV379">
        <v>0</v>
      </c>
      <c r="AW379">
        <v>0</v>
      </c>
      <c r="AX379">
        <v>0</v>
      </c>
      <c r="AY379">
        <v>0</v>
      </c>
      <c r="AZ379">
        <v>0</v>
      </c>
      <c r="BA379">
        <v>0</v>
      </c>
      <c r="BB379">
        <v>0</v>
      </c>
      <c r="BC379">
        <v>0</v>
      </c>
      <c r="BD379">
        <v>0.1</v>
      </c>
      <c r="BE379">
        <v>0</v>
      </c>
      <c r="BF379">
        <v>0</v>
      </c>
      <c r="BG379">
        <v>0</v>
      </c>
      <c r="BH379">
        <v>0</v>
      </c>
      <c r="BI379">
        <v>0</v>
      </c>
      <c r="BJ379">
        <v>0</v>
      </c>
      <c r="BK379">
        <v>0</v>
      </c>
      <c r="BL379">
        <v>0</v>
      </c>
      <c r="BM379">
        <v>0</v>
      </c>
      <c r="BN379">
        <v>0</v>
      </c>
      <c r="BO379">
        <v>0</v>
      </c>
      <c r="BP379">
        <v>0</v>
      </c>
      <c r="BQ379">
        <v>0</v>
      </c>
      <c r="BR379">
        <v>1.5599999999999999E-2</v>
      </c>
      <c r="BS379">
        <v>0</v>
      </c>
      <c r="BT379">
        <v>0</v>
      </c>
      <c r="BU379">
        <v>0</v>
      </c>
      <c r="BV379">
        <v>0</v>
      </c>
      <c r="BW379">
        <v>0</v>
      </c>
      <c r="BX379">
        <v>63.7</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v>0</v>
      </c>
      <c r="FD379">
        <v>0</v>
      </c>
      <c r="FE379">
        <v>0</v>
      </c>
      <c r="FF379">
        <v>0</v>
      </c>
      <c r="FG379">
        <v>0</v>
      </c>
      <c r="FH379">
        <v>0</v>
      </c>
      <c r="FI379">
        <v>0</v>
      </c>
      <c r="FJ379">
        <v>0</v>
      </c>
      <c r="FK379">
        <v>0</v>
      </c>
      <c r="FL379">
        <v>0</v>
      </c>
      <c r="FM379">
        <v>0</v>
      </c>
      <c r="FN379">
        <v>0</v>
      </c>
      <c r="FO379">
        <v>0</v>
      </c>
      <c r="FP379">
        <v>0</v>
      </c>
      <c r="FQ379">
        <v>0</v>
      </c>
      <c r="FR379">
        <v>1</v>
      </c>
      <c r="FS379">
        <v>0</v>
      </c>
      <c r="FT379">
        <v>0</v>
      </c>
      <c r="FU379">
        <v>0</v>
      </c>
      <c r="FV379">
        <v>0</v>
      </c>
      <c r="FW379">
        <v>0</v>
      </c>
      <c r="FX379">
        <v>0</v>
      </c>
      <c r="FY379">
        <v>3.818221352467928</v>
      </c>
      <c r="FZ379">
        <v>0</v>
      </c>
      <c r="GA379">
        <v>0</v>
      </c>
      <c r="GB379">
        <v>0</v>
      </c>
      <c r="GC379">
        <v>0</v>
      </c>
      <c r="GD379">
        <v>0</v>
      </c>
      <c r="GE379">
        <v>0</v>
      </c>
      <c r="GF379">
        <v>0</v>
      </c>
      <c r="GG379">
        <v>0</v>
      </c>
      <c r="GH379">
        <v>0</v>
      </c>
      <c r="GI379">
        <v>0</v>
      </c>
      <c r="GJ379">
        <v>0</v>
      </c>
      <c r="GK379">
        <v>0</v>
      </c>
      <c r="GL379">
        <v>0</v>
      </c>
      <c r="GM379">
        <v>0</v>
      </c>
      <c r="GN379">
        <v>0</v>
      </c>
      <c r="GO379">
        <v>0</v>
      </c>
      <c r="GP379">
        <v>0</v>
      </c>
      <c r="GQ379">
        <v>0</v>
      </c>
      <c r="GR379">
        <v>0</v>
      </c>
      <c r="GS379">
        <v>0</v>
      </c>
      <c r="GT379">
        <v>0</v>
      </c>
      <c r="GU379">
        <v>0.315</v>
      </c>
      <c r="GV379">
        <v>0</v>
      </c>
      <c r="GW379">
        <v>0</v>
      </c>
      <c r="GX379">
        <v>0</v>
      </c>
      <c r="GY379">
        <v>0</v>
      </c>
      <c r="GZ379">
        <v>0</v>
      </c>
      <c r="HA379">
        <v>0</v>
      </c>
      <c r="HB379">
        <v>0</v>
      </c>
      <c r="HC379">
        <v>0</v>
      </c>
      <c r="HD379">
        <v>0</v>
      </c>
      <c r="HE379">
        <v>0</v>
      </c>
      <c r="HF379">
        <v>0</v>
      </c>
      <c r="HG379">
        <v>0</v>
      </c>
      <c r="HH379">
        <v>0</v>
      </c>
      <c r="HI379">
        <v>1.5599999999999999E-2</v>
      </c>
      <c r="HJ379">
        <v>0</v>
      </c>
      <c r="HK379">
        <v>0</v>
      </c>
      <c r="HL379">
        <v>0</v>
      </c>
      <c r="HM379">
        <v>0</v>
      </c>
      <c r="HN379">
        <v>0</v>
      </c>
      <c r="HO379">
        <v>63.7</v>
      </c>
      <c r="HP379">
        <v>0</v>
      </c>
      <c r="HQ379">
        <v>0</v>
      </c>
      <c r="HR379">
        <v>0</v>
      </c>
      <c r="HS379">
        <v>0</v>
      </c>
      <c r="HT379">
        <v>0</v>
      </c>
      <c r="HU379">
        <v>0</v>
      </c>
      <c r="HV379">
        <v>0</v>
      </c>
      <c r="HW379">
        <v>0</v>
      </c>
      <c r="HX379">
        <v>0</v>
      </c>
      <c r="HY379">
        <v>0</v>
      </c>
      <c r="HZ379">
        <v>0</v>
      </c>
      <c r="IA379">
        <v>0</v>
      </c>
      <c r="IB379">
        <v>0</v>
      </c>
      <c r="IC379">
        <v>0</v>
      </c>
      <c r="ID379">
        <v>0</v>
      </c>
      <c r="IE379">
        <v>0</v>
      </c>
      <c r="IF379">
        <v>0</v>
      </c>
      <c r="IG379">
        <v>0</v>
      </c>
      <c r="IH379">
        <v>0</v>
      </c>
      <c r="II379">
        <v>0</v>
      </c>
      <c r="IJ379">
        <v>0</v>
      </c>
      <c r="IK379">
        <v>0</v>
      </c>
      <c r="IL379">
        <v>0</v>
      </c>
      <c r="IM379">
        <v>0</v>
      </c>
      <c r="IN379">
        <v>0</v>
      </c>
      <c r="IO379">
        <v>0</v>
      </c>
      <c r="IP379">
        <v>0</v>
      </c>
      <c r="IQ379">
        <v>0</v>
      </c>
      <c r="IR379">
        <v>0</v>
      </c>
      <c r="IS379">
        <v>0</v>
      </c>
      <c r="IT379">
        <v>0</v>
      </c>
      <c r="IU379">
        <v>0</v>
      </c>
      <c r="IV379">
        <v>0</v>
      </c>
      <c r="IW379">
        <v>0</v>
      </c>
      <c r="IX379">
        <v>0</v>
      </c>
      <c r="IY379">
        <v>0</v>
      </c>
      <c r="IZ379">
        <v>0</v>
      </c>
      <c r="JA379">
        <v>0</v>
      </c>
      <c r="JB379">
        <v>0</v>
      </c>
      <c r="JC379">
        <v>0</v>
      </c>
      <c r="JD379">
        <v>0</v>
      </c>
      <c r="JE379">
        <v>0</v>
      </c>
      <c r="JF379">
        <v>0</v>
      </c>
      <c r="JG379">
        <v>0</v>
      </c>
      <c r="JH379">
        <v>0</v>
      </c>
      <c r="JI379">
        <v>0</v>
      </c>
      <c r="JJ379">
        <v>0</v>
      </c>
      <c r="JK379">
        <v>0</v>
      </c>
      <c r="JL379">
        <v>0</v>
      </c>
      <c r="JM379">
        <v>0</v>
      </c>
      <c r="JN379">
        <v>0</v>
      </c>
      <c r="JO379">
        <v>0</v>
      </c>
      <c r="JP379">
        <v>0</v>
      </c>
      <c r="JQ379">
        <v>0</v>
      </c>
      <c r="JR379">
        <v>0</v>
      </c>
      <c r="JS379">
        <v>0</v>
      </c>
      <c r="JT379">
        <v>0</v>
      </c>
      <c r="JU379">
        <v>0</v>
      </c>
      <c r="JV379">
        <v>0</v>
      </c>
      <c r="JW379">
        <v>0</v>
      </c>
      <c r="JX379">
        <v>0</v>
      </c>
      <c r="JY379">
        <v>0</v>
      </c>
      <c r="JZ379">
        <v>0</v>
      </c>
      <c r="KA379">
        <v>0</v>
      </c>
      <c r="KB379">
        <v>0</v>
      </c>
      <c r="KC379">
        <v>0</v>
      </c>
      <c r="KD379">
        <v>0</v>
      </c>
      <c r="KE379">
        <v>0</v>
      </c>
      <c r="KF379">
        <v>0</v>
      </c>
      <c r="KG379">
        <v>0</v>
      </c>
      <c r="KH379">
        <v>0</v>
      </c>
      <c r="KI379">
        <v>0</v>
      </c>
      <c r="KJ379">
        <v>0</v>
      </c>
      <c r="KK379">
        <v>0</v>
      </c>
      <c r="KL379">
        <v>0</v>
      </c>
      <c r="KM379">
        <v>0</v>
      </c>
      <c r="KN379">
        <v>0</v>
      </c>
      <c r="KO379">
        <v>0</v>
      </c>
      <c r="KP379">
        <v>0</v>
      </c>
      <c r="KQ379">
        <v>0</v>
      </c>
      <c r="KR379">
        <v>0</v>
      </c>
      <c r="KS379">
        <v>0</v>
      </c>
      <c r="KT379">
        <v>0</v>
      </c>
      <c r="KU379">
        <v>0</v>
      </c>
      <c r="KV379">
        <v>0</v>
      </c>
      <c r="KW379">
        <v>0</v>
      </c>
      <c r="KX379">
        <v>0</v>
      </c>
      <c r="KY379">
        <v>0</v>
      </c>
      <c r="KZ379">
        <v>0</v>
      </c>
      <c r="LA379">
        <v>0</v>
      </c>
      <c r="LB379">
        <v>0</v>
      </c>
      <c r="LC379">
        <v>0</v>
      </c>
      <c r="LD379">
        <v>0</v>
      </c>
      <c r="LE379">
        <v>0</v>
      </c>
      <c r="LF379">
        <v>0</v>
      </c>
      <c r="LG379">
        <v>0</v>
      </c>
      <c r="LH379">
        <v>0</v>
      </c>
      <c r="LI379">
        <v>1</v>
      </c>
      <c r="LJ379">
        <v>1</v>
      </c>
      <c r="LK379">
        <v>0</v>
      </c>
      <c r="LL379">
        <v>0</v>
      </c>
      <c r="LM379">
        <v>1</v>
      </c>
      <c r="LN379">
        <v>0.95</v>
      </c>
      <c r="LO379">
        <v>0</v>
      </c>
      <c r="LP379">
        <v>1</v>
      </c>
      <c r="LQ379">
        <v>0.78</v>
      </c>
      <c r="LR379">
        <v>0</v>
      </c>
      <c r="LS379">
        <v>0</v>
      </c>
      <c r="LT379">
        <v>0</v>
      </c>
    </row>
    <row r="380" spans="1:332" ht="15" customHeight="1">
      <c r="A380" t="str">
        <v>CDM AMS II G</v>
      </c>
      <c r="B380" t="str">
        <v>AMS-II.G. Version 9</v>
      </c>
      <c r="C380">
        <v>10443</v>
      </c>
      <c r="D380" t="str">
        <v>PoA 10443-CPA5</v>
      </c>
      <c r="E380" t="str">
        <v>MP1</v>
      </c>
      <c r="F380" t="str">
        <v>domestic</v>
      </c>
      <c r="G380">
        <v>1177</v>
      </c>
      <c r="H380" t="str">
        <v>firewood</v>
      </c>
      <c r="I380">
        <v>1177</v>
      </c>
      <c r="J380">
        <v>7.5056116724937201E-3</v>
      </c>
      <c r="K380">
        <v>0</v>
      </c>
      <c r="L380" t="str">
        <v>cdm_imp_firewood</v>
      </c>
      <c r="M380">
        <v>1</v>
      </c>
      <c r="N380" t="str">
        <v>Sub-Saharan Africa</v>
      </c>
      <c r="O380" t="str">
        <v>Madagascar</v>
      </c>
      <c r="P380" t="str">
        <v>commune of Districts Vohibato in the region of Haute Matsiatra, Madagascar</v>
      </c>
      <c r="Q380">
        <v>4.5</v>
      </c>
      <c r="R380">
        <v>0.96599999999999997</v>
      </c>
      <c r="S380">
        <v>0</v>
      </c>
      <c r="T380">
        <v>0.12</v>
      </c>
      <c r="U380">
        <v>5000</v>
      </c>
      <c r="V380">
        <v>0</v>
      </c>
      <c r="W380">
        <v>31.363199999100001</v>
      </c>
      <c r="X380">
        <v>0</v>
      </c>
      <c r="Y380">
        <v>156815.99999549999</v>
      </c>
      <c r="Z380">
        <v>1</v>
      </c>
      <c r="AA380">
        <v>0</v>
      </c>
      <c r="AB380">
        <v>0</v>
      </c>
      <c r="AC380">
        <v>0</v>
      </c>
      <c r="AD380">
        <v>0</v>
      </c>
      <c r="AE380">
        <v>0</v>
      </c>
      <c r="AF380">
        <v>0</v>
      </c>
      <c r="AG380">
        <v>0</v>
      </c>
      <c r="AH380">
        <v>0</v>
      </c>
      <c r="AI380">
        <v>0</v>
      </c>
      <c r="AJ380">
        <v>0</v>
      </c>
      <c r="AK380">
        <v>0</v>
      </c>
      <c r="AL380">
        <v>0</v>
      </c>
      <c r="AM380">
        <v>0</v>
      </c>
      <c r="AN380">
        <v>12.027397260273972</v>
      </c>
      <c r="AO380">
        <v>0</v>
      </c>
      <c r="AP380">
        <v>0</v>
      </c>
      <c r="AQ380">
        <v>0</v>
      </c>
      <c r="AR380">
        <v>0</v>
      </c>
      <c r="AS380">
        <v>0</v>
      </c>
      <c r="AT380">
        <v>0</v>
      </c>
      <c r="AU380">
        <v>0</v>
      </c>
      <c r="AV380">
        <v>0</v>
      </c>
      <c r="AW380">
        <v>0</v>
      </c>
      <c r="AX380">
        <v>0</v>
      </c>
      <c r="AY380">
        <v>0</v>
      </c>
      <c r="AZ380">
        <v>0</v>
      </c>
      <c r="BA380">
        <v>0</v>
      </c>
      <c r="BB380">
        <v>0</v>
      </c>
      <c r="BC380">
        <v>0</v>
      </c>
      <c r="BD380">
        <v>0.1</v>
      </c>
      <c r="BE380">
        <v>0</v>
      </c>
      <c r="BF380">
        <v>0</v>
      </c>
      <c r="BG380">
        <v>0</v>
      </c>
      <c r="BH380">
        <v>0</v>
      </c>
      <c r="BI380">
        <v>0</v>
      </c>
      <c r="BJ380">
        <v>0</v>
      </c>
      <c r="BK380">
        <v>0</v>
      </c>
      <c r="BL380">
        <v>0</v>
      </c>
      <c r="BM380">
        <v>0</v>
      </c>
      <c r="BN380">
        <v>0</v>
      </c>
      <c r="BO380">
        <v>0</v>
      </c>
      <c r="BP380">
        <v>0</v>
      </c>
      <c r="BQ380">
        <v>0</v>
      </c>
      <c r="BR380">
        <v>1.5599999999999999E-2</v>
      </c>
      <c r="BS380">
        <v>0</v>
      </c>
      <c r="BT380">
        <v>0</v>
      </c>
      <c r="BU380">
        <v>0</v>
      </c>
      <c r="BV380">
        <v>0</v>
      </c>
      <c r="BW380">
        <v>0</v>
      </c>
      <c r="BX380">
        <v>63.7</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1</v>
      </c>
      <c r="FS380">
        <v>0</v>
      </c>
      <c r="FT380">
        <v>0</v>
      </c>
      <c r="FU380">
        <v>0</v>
      </c>
      <c r="FV380">
        <v>0</v>
      </c>
      <c r="FW380">
        <v>0</v>
      </c>
      <c r="FX380">
        <v>0</v>
      </c>
      <c r="FY380">
        <v>3.818221352467928</v>
      </c>
      <c r="FZ380">
        <v>0</v>
      </c>
      <c r="GA380">
        <v>0</v>
      </c>
      <c r="GB380">
        <v>0</v>
      </c>
      <c r="GC380">
        <v>0</v>
      </c>
      <c r="GD380">
        <v>0</v>
      </c>
      <c r="GE380">
        <v>0</v>
      </c>
      <c r="GF380">
        <v>0</v>
      </c>
      <c r="GG380">
        <v>0</v>
      </c>
      <c r="GH380">
        <v>0</v>
      </c>
      <c r="GI380">
        <v>0</v>
      </c>
      <c r="GJ380">
        <v>0</v>
      </c>
      <c r="GK380">
        <v>0</v>
      </c>
      <c r="GL380">
        <v>0</v>
      </c>
      <c r="GM380">
        <v>0</v>
      </c>
      <c r="GN380">
        <v>0</v>
      </c>
      <c r="GO380">
        <v>0</v>
      </c>
      <c r="GP380">
        <v>0</v>
      </c>
      <c r="GQ380">
        <v>0</v>
      </c>
      <c r="GR380">
        <v>0</v>
      </c>
      <c r="GS380">
        <v>0</v>
      </c>
      <c r="GT380">
        <v>0</v>
      </c>
      <c r="GU380">
        <v>0.315</v>
      </c>
      <c r="GV380">
        <v>0</v>
      </c>
      <c r="GW380">
        <v>0</v>
      </c>
      <c r="GX380">
        <v>0</v>
      </c>
      <c r="GY380">
        <v>0</v>
      </c>
      <c r="GZ380">
        <v>0</v>
      </c>
      <c r="HA380">
        <v>0</v>
      </c>
      <c r="HB380">
        <v>0</v>
      </c>
      <c r="HC380">
        <v>0</v>
      </c>
      <c r="HD380">
        <v>0</v>
      </c>
      <c r="HE380">
        <v>0</v>
      </c>
      <c r="HF380">
        <v>0</v>
      </c>
      <c r="HG380">
        <v>0</v>
      </c>
      <c r="HH380">
        <v>0</v>
      </c>
      <c r="HI380">
        <v>1.5599999999999999E-2</v>
      </c>
      <c r="HJ380">
        <v>0</v>
      </c>
      <c r="HK380">
        <v>0</v>
      </c>
      <c r="HL380">
        <v>0</v>
      </c>
      <c r="HM380">
        <v>0</v>
      </c>
      <c r="HN380">
        <v>0</v>
      </c>
      <c r="HO380">
        <v>63.7</v>
      </c>
      <c r="HP380">
        <v>0</v>
      </c>
      <c r="HQ380">
        <v>0</v>
      </c>
      <c r="HR380">
        <v>0</v>
      </c>
      <c r="HS380">
        <v>0</v>
      </c>
      <c r="HT380">
        <v>0</v>
      </c>
      <c r="HU380">
        <v>0</v>
      </c>
      <c r="HV380">
        <v>0</v>
      </c>
      <c r="HW380">
        <v>0</v>
      </c>
      <c r="HX380">
        <v>0</v>
      </c>
      <c r="HY380">
        <v>0</v>
      </c>
      <c r="HZ380">
        <v>0</v>
      </c>
      <c r="IA380">
        <v>0</v>
      </c>
      <c r="IB380">
        <v>0</v>
      </c>
      <c r="IC380">
        <v>0</v>
      </c>
      <c r="ID380">
        <v>0</v>
      </c>
      <c r="IE380">
        <v>0</v>
      </c>
      <c r="IF380">
        <v>0</v>
      </c>
      <c r="IG380">
        <v>0</v>
      </c>
      <c r="IH380">
        <v>0</v>
      </c>
      <c r="II380">
        <v>0</v>
      </c>
      <c r="IJ380">
        <v>0</v>
      </c>
      <c r="IK380">
        <v>0</v>
      </c>
      <c r="IL380">
        <v>0</v>
      </c>
      <c r="IM380">
        <v>0</v>
      </c>
      <c r="IN380">
        <v>0</v>
      </c>
      <c r="IO380">
        <v>0</v>
      </c>
      <c r="IP380">
        <v>0</v>
      </c>
      <c r="IQ380">
        <v>0</v>
      </c>
      <c r="IR380">
        <v>0</v>
      </c>
      <c r="IS380">
        <v>0</v>
      </c>
      <c r="IT380">
        <v>0</v>
      </c>
      <c r="IU380">
        <v>0</v>
      </c>
      <c r="IV380">
        <v>0</v>
      </c>
      <c r="IW380">
        <v>0</v>
      </c>
      <c r="IX380">
        <v>0</v>
      </c>
      <c r="IY380">
        <v>0</v>
      </c>
      <c r="IZ380">
        <v>0</v>
      </c>
      <c r="JA380">
        <v>0</v>
      </c>
      <c r="JB380">
        <v>0</v>
      </c>
      <c r="JC380">
        <v>0</v>
      </c>
      <c r="JD380">
        <v>0</v>
      </c>
      <c r="JE380">
        <v>0</v>
      </c>
      <c r="JF380">
        <v>0</v>
      </c>
      <c r="JG380">
        <v>0</v>
      </c>
      <c r="JH380">
        <v>0</v>
      </c>
      <c r="JI380">
        <v>0</v>
      </c>
      <c r="JJ380">
        <v>0</v>
      </c>
      <c r="JK380">
        <v>0</v>
      </c>
      <c r="JL380">
        <v>0</v>
      </c>
      <c r="JM380">
        <v>0</v>
      </c>
      <c r="JN380">
        <v>0</v>
      </c>
      <c r="JO380">
        <v>0</v>
      </c>
      <c r="JP380">
        <v>0</v>
      </c>
      <c r="JQ380">
        <v>0</v>
      </c>
      <c r="JR380">
        <v>0</v>
      </c>
      <c r="JS380">
        <v>0</v>
      </c>
      <c r="JT380">
        <v>0</v>
      </c>
      <c r="JU380">
        <v>0</v>
      </c>
      <c r="JV380">
        <v>0</v>
      </c>
      <c r="JW380">
        <v>0</v>
      </c>
      <c r="JX380">
        <v>0</v>
      </c>
      <c r="JY380">
        <v>0</v>
      </c>
      <c r="JZ380">
        <v>0</v>
      </c>
      <c r="KA380">
        <v>0</v>
      </c>
      <c r="KB380">
        <v>0</v>
      </c>
      <c r="KC380">
        <v>0</v>
      </c>
      <c r="KD380">
        <v>0</v>
      </c>
      <c r="KE380">
        <v>0</v>
      </c>
      <c r="KF380">
        <v>0</v>
      </c>
      <c r="KG380">
        <v>0</v>
      </c>
      <c r="KH380">
        <v>0</v>
      </c>
      <c r="KI380">
        <v>0</v>
      </c>
      <c r="KJ380">
        <v>0</v>
      </c>
      <c r="KK380">
        <v>0</v>
      </c>
      <c r="KL380">
        <v>0</v>
      </c>
      <c r="KM380">
        <v>0</v>
      </c>
      <c r="KN380">
        <v>0</v>
      </c>
      <c r="KO380">
        <v>0</v>
      </c>
      <c r="KP380">
        <v>0</v>
      </c>
      <c r="KQ380">
        <v>0</v>
      </c>
      <c r="KR380">
        <v>0</v>
      </c>
      <c r="KS380">
        <v>0</v>
      </c>
      <c r="KT380">
        <v>0</v>
      </c>
      <c r="KU380">
        <v>0</v>
      </c>
      <c r="KV380">
        <v>0</v>
      </c>
      <c r="KW380">
        <v>0</v>
      </c>
      <c r="KX380">
        <v>0</v>
      </c>
      <c r="KY380">
        <v>0</v>
      </c>
      <c r="KZ380">
        <v>0</v>
      </c>
      <c r="LA380">
        <v>0</v>
      </c>
      <c r="LB380">
        <v>0</v>
      </c>
      <c r="LC380">
        <v>0</v>
      </c>
      <c r="LD380">
        <v>0</v>
      </c>
      <c r="LE380">
        <v>0</v>
      </c>
      <c r="LF380">
        <v>0</v>
      </c>
      <c r="LG380">
        <v>0</v>
      </c>
      <c r="LH380">
        <v>0</v>
      </c>
      <c r="LI380">
        <v>1</v>
      </c>
      <c r="LJ380">
        <v>1</v>
      </c>
      <c r="LK380">
        <v>0</v>
      </c>
      <c r="LL380">
        <v>0</v>
      </c>
      <c r="LM380">
        <v>1</v>
      </c>
      <c r="LN380">
        <v>0.95</v>
      </c>
      <c r="LO380">
        <v>0</v>
      </c>
      <c r="LP380">
        <v>1</v>
      </c>
      <c r="LQ380">
        <v>0.78</v>
      </c>
      <c r="LR380">
        <v>0</v>
      </c>
      <c r="LS380">
        <v>0</v>
      </c>
      <c r="LT380">
        <v>0</v>
      </c>
    </row>
    <row r="381" spans="1:332" ht="15" customHeight="1">
      <c r="A381" t="str">
        <v>CDM AMS II G</v>
      </c>
      <c r="B381" t="str">
        <v>AMS-II.G. Version 9</v>
      </c>
      <c r="C381">
        <v>10443</v>
      </c>
      <c r="D381" t="str">
        <v>PoA 10443-CPA6</v>
      </c>
      <c r="E381" t="str">
        <v>MP1</v>
      </c>
      <c r="F381" t="str">
        <v>domestic</v>
      </c>
      <c r="G381">
        <v>276</v>
      </c>
      <c r="H381" t="str">
        <v>firewood</v>
      </c>
      <c r="I381">
        <v>276</v>
      </c>
      <c r="J381">
        <v>7.4594594604674947E-3</v>
      </c>
      <c r="K381">
        <v>0</v>
      </c>
      <c r="L381" t="str">
        <v>cdm_imp_firewood</v>
      </c>
      <c r="M381">
        <v>1</v>
      </c>
      <c r="N381" t="str">
        <v>Sub-Saharan Africa</v>
      </c>
      <c r="O381" t="str">
        <v>Madagascar</v>
      </c>
      <c r="P381" t="str">
        <v>commune of Districts Vohibato in the region of Haute Matsiatra, Madagascar</v>
      </c>
      <c r="Q381">
        <v>4.5</v>
      </c>
      <c r="R381">
        <v>0.96599999999999997</v>
      </c>
      <c r="S381">
        <v>0</v>
      </c>
      <c r="T381">
        <v>0.12</v>
      </c>
      <c r="U381">
        <v>5000</v>
      </c>
      <c r="V381">
        <v>0</v>
      </c>
      <c r="W381">
        <v>7.3999999989999994</v>
      </c>
      <c r="X381">
        <v>0</v>
      </c>
      <c r="Y381">
        <v>36999.999994999998</v>
      </c>
      <c r="Z381">
        <v>1</v>
      </c>
      <c r="AA381">
        <v>0</v>
      </c>
      <c r="AB381">
        <v>0</v>
      </c>
      <c r="AC381">
        <v>0</v>
      </c>
      <c r="AD381">
        <v>0</v>
      </c>
      <c r="AE381">
        <v>0</v>
      </c>
      <c r="AF381">
        <v>0</v>
      </c>
      <c r="AG381">
        <v>0</v>
      </c>
      <c r="AH381">
        <v>0</v>
      </c>
      <c r="AI381">
        <v>0</v>
      </c>
      <c r="AJ381">
        <v>0</v>
      </c>
      <c r="AK381">
        <v>0</v>
      </c>
      <c r="AL381">
        <v>0</v>
      </c>
      <c r="AM381">
        <v>0</v>
      </c>
      <c r="AN381">
        <v>12.027397260273972</v>
      </c>
      <c r="AO381">
        <v>0</v>
      </c>
      <c r="AP381">
        <v>0</v>
      </c>
      <c r="AQ381">
        <v>0</v>
      </c>
      <c r="AR381">
        <v>0</v>
      </c>
      <c r="AS381">
        <v>0</v>
      </c>
      <c r="AT381">
        <v>0</v>
      </c>
      <c r="AU381">
        <v>0</v>
      </c>
      <c r="AV381">
        <v>0</v>
      </c>
      <c r="AW381">
        <v>0</v>
      </c>
      <c r="AX381">
        <v>0</v>
      </c>
      <c r="AY381">
        <v>0</v>
      </c>
      <c r="AZ381">
        <v>0</v>
      </c>
      <c r="BA381">
        <v>0</v>
      </c>
      <c r="BB381">
        <v>0</v>
      </c>
      <c r="BC381">
        <v>0</v>
      </c>
      <c r="BD381">
        <v>0.1</v>
      </c>
      <c r="BE381">
        <v>0</v>
      </c>
      <c r="BF381">
        <v>0</v>
      </c>
      <c r="BG381">
        <v>0</v>
      </c>
      <c r="BH381">
        <v>0</v>
      </c>
      <c r="BI381">
        <v>0</v>
      </c>
      <c r="BJ381">
        <v>0</v>
      </c>
      <c r="BK381">
        <v>0</v>
      </c>
      <c r="BL381">
        <v>0</v>
      </c>
      <c r="BM381">
        <v>0</v>
      </c>
      <c r="BN381">
        <v>0</v>
      </c>
      <c r="BO381">
        <v>0</v>
      </c>
      <c r="BP381">
        <v>0</v>
      </c>
      <c r="BQ381">
        <v>0</v>
      </c>
      <c r="BR381">
        <v>1.5599999999999999E-2</v>
      </c>
      <c r="BS381">
        <v>0</v>
      </c>
      <c r="BT381">
        <v>0</v>
      </c>
      <c r="BU381">
        <v>0</v>
      </c>
      <c r="BV381">
        <v>0</v>
      </c>
      <c r="BW381">
        <v>0</v>
      </c>
      <c r="BX381">
        <v>63.7</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c r="EZ381">
        <v>0</v>
      </c>
      <c r="FA381">
        <v>0</v>
      </c>
      <c r="FB381">
        <v>0</v>
      </c>
      <c r="FC381">
        <v>0</v>
      </c>
      <c r="FD381">
        <v>0</v>
      </c>
      <c r="FE381">
        <v>0</v>
      </c>
      <c r="FF381">
        <v>0</v>
      </c>
      <c r="FG381">
        <v>0</v>
      </c>
      <c r="FH381">
        <v>0</v>
      </c>
      <c r="FI381">
        <v>0</v>
      </c>
      <c r="FJ381">
        <v>0</v>
      </c>
      <c r="FK381">
        <v>0</v>
      </c>
      <c r="FL381">
        <v>0</v>
      </c>
      <c r="FM381">
        <v>0</v>
      </c>
      <c r="FN381">
        <v>0</v>
      </c>
      <c r="FO381">
        <v>0</v>
      </c>
      <c r="FP381">
        <v>0</v>
      </c>
      <c r="FQ381">
        <v>0</v>
      </c>
      <c r="FR381">
        <v>1</v>
      </c>
      <c r="FS381">
        <v>0</v>
      </c>
      <c r="FT381">
        <v>0</v>
      </c>
      <c r="FU381">
        <v>0</v>
      </c>
      <c r="FV381">
        <v>0</v>
      </c>
      <c r="FW381">
        <v>0</v>
      </c>
      <c r="FX381">
        <v>0</v>
      </c>
      <c r="FY381">
        <v>3.818221352467928</v>
      </c>
      <c r="FZ381">
        <v>0</v>
      </c>
      <c r="GA381">
        <v>0</v>
      </c>
      <c r="GB381">
        <v>0</v>
      </c>
      <c r="GC381">
        <v>0</v>
      </c>
      <c r="GD381">
        <v>0</v>
      </c>
      <c r="GE381">
        <v>0</v>
      </c>
      <c r="GF381">
        <v>0</v>
      </c>
      <c r="GG381">
        <v>0</v>
      </c>
      <c r="GH381">
        <v>0</v>
      </c>
      <c r="GI381">
        <v>0</v>
      </c>
      <c r="GJ381">
        <v>0</v>
      </c>
      <c r="GK381">
        <v>0</v>
      </c>
      <c r="GL381">
        <v>0</v>
      </c>
      <c r="GM381">
        <v>0</v>
      </c>
      <c r="GN381">
        <v>0</v>
      </c>
      <c r="GO381">
        <v>0</v>
      </c>
      <c r="GP381">
        <v>0</v>
      </c>
      <c r="GQ381">
        <v>0</v>
      </c>
      <c r="GR381">
        <v>0</v>
      </c>
      <c r="GS381">
        <v>0</v>
      </c>
      <c r="GT381">
        <v>0</v>
      </c>
      <c r="GU381">
        <v>0.315</v>
      </c>
      <c r="GV381">
        <v>0</v>
      </c>
      <c r="GW381">
        <v>0</v>
      </c>
      <c r="GX381">
        <v>0</v>
      </c>
      <c r="GY381">
        <v>0</v>
      </c>
      <c r="GZ381">
        <v>0</v>
      </c>
      <c r="HA381">
        <v>0</v>
      </c>
      <c r="HB381">
        <v>0</v>
      </c>
      <c r="HC381">
        <v>0</v>
      </c>
      <c r="HD381">
        <v>0</v>
      </c>
      <c r="HE381">
        <v>0</v>
      </c>
      <c r="HF381">
        <v>0</v>
      </c>
      <c r="HG381">
        <v>0</v>
      </c>
      <c r="HH381">
        <v>0</v>
      </c>
      <c r="HI381">
        <v>1.5599999999999999E-2</v>
      </c>
      <c r="HJ381">
        <v>0</v>
      </c>
      <c r="HK381">
        <v>0</v>
      </c>
      <c r="HL381">
        <v>0</v>
      </c>
      <c r="HM381">
        <v>0</v>
      </c>
      <c r="HN381">
        <v>0</v>
      </c>
      <c r="HO381">
        <v>63.7</v>
      </c>
      <c r="HP381">
        <v>0</v>
      </c>
      <c r="HQ381">
        <v>0</v>
      </c>
      <c r="HR381">
        <v>0</v>
      </c>
      <c r="HS381">
        <v>0</v>
      </c>
      <c r="HT381">
        <v>0</v>
      </c>
      <c r="HU381">
        <v>0</v>
      </c>
      <c r="HV381">
        <v>0</v>
      </c>
      <c r="HW381">
        <v>0</v>
      </c>
      <c r="HX381">
        <v>0</v>
      </c>
      <c r="HY381">
        <v>0</v>
      </c>
      <c r="HZ381">
        <v>0</v>
      </c>
      <c r="IA381">
        <v>0</v>
      </c>
      <c r="IB381">
        <v>0</v>
      </c>
      <c r="IC381">
        <v>0</v>
      </c>
      <c r="ID381">
        <v>0</v>
      </c>
      <c r="IE381">
        <v>0</v>
      </c>
      <c r="IF381">
        <v>0</v>
      </c>
      <c r="IG381">
        <v>0</v>
      </c>
      <c r="IH381">
        <v>0</v>
      </c>
      <c r="II381">
        <v>0</v>
      </c>
      <c r="IJ381">
        <v>0</v>
      </c>
      <c r="IK381">
        <v>0</v>
      </c>
      <c r="IL381">
        <v>0</v>
      </c>
      <c r="IM381">
        <v>0</v>
      </c>
      <c r="IN381">
        <v>0</v>
      </c>
      <c r="IO381">
        <v>0</v>
      </c>
      <c r="IP381">
        <v>0</v>
      </c>
      <c r="IQ381">
        <v>0</v>
      </c>
      <c r="IR381">
        <v>0</v>
      </c>
      <c r="IS381">
        <v>0</v>
      </c>
      <c r="IT381">
        <v>0</v>
      </c>
      <c r="IU381">
        <v>0</v>
      </c>
      <c r="IV381">
        <v>0</v>
      </c>
      <c r="IW381">
        <v>0</v>
      </c>
      <c r="IX381">
        <v>0</v>
      </c>
      <c r="IY381">
        <v>0</v>
      </c>
      <c r="IZ381">
        <v>0</v>
      </c>
      <c r="JA381">
        <v>0</v>
      </c>
      <c r="JB381">
        <v>0</v>
      </c>
      <c r="JC381">
        <v>0</v>
      </c>
      <c r="JD381">
        <v>0</v>
      </c>
      <c r="JE381">
        <v>0</v>
      </c>
      <c r="JF381">
        <v>0</v>
      </c>
      <c r="JG381">
        <v>0</v>
      </c>
      <c r="JH381">
        <v>0</v>
      </c>
      <c r="JI381">
        <v>0</v>
      </c>
      <c r="JJ381">
        <v>0</v>
      </c>
      <c r="JK381">
        <v>0</v>
      </c>
      <c r="JL381">
        <v>0</v>
      </c>
      <c r="JM381">
        <v>0</v>
      </c>
      <c r="JN381">
        <v>0</v>
      </c>
      <c r="JO381">
        <v>0</v>
      </c>
      <c r="JP381">
        <v>0</v>
      </c>
      <c r="JQ381">
        <v>0</v>
      </c>
      <c r="JR381">
        <v>0</v>
      </c>
      <c r="JS381">
        <v>0</v>
      </c>
      <c r="JT381">
        <v>0</v>
      </c>
      <c r="JU381">
        <v>0</v>
      </c>
      <c r="JV381">
        <v>0</v>
      </c>
      <c r="JW381">
        <v>0</v>
      </c>
      <c r="JX381">
        <v>0</v>
      </c>
      <c r="JY381">
        <v>0</v>
      </c>
      <c r="JZ381">
        <v>0</v>
      </c>
      <c r="KA381">
        <v>0</v>
      </c>
      <c r="KB381">
        <v>0</v>
      </c>
      <c r="KC381">
        <v>0</v>
      </c>
      <c r="KD381">
        <v>0</v>
      </c>
      <c r="KE381">
        <v>0</v>
      </c>
      <c r="KF381">
        <v>0</v>
      </c>
      <c r="KG381">
        <v>0</v>
      </c>
      <c r="KH381">
        <v>0</v>
      </c>
      <c r="KI381">
        <v>0</v>
      </c>
      <c r="KJ381">
        <v>0</v>
      </c>
      <c r="KK381">
        <v>0</v>
      </c>
      <c r="KL381">
        <v>0</v>
      </c>
      <c r="KM381">
        <v>0</v>
      </c>
      <c r="KN381">
        <v>0</v>
      </c>
      <c r="KO381">
        <v>0</v>
      </c>
      <c r="KP381">
        <v>0</v>
      </c>
      <c r="KQ381">
        <v>0</v>
      </c>
      <c r="KR381">
        <v>0</v>
      </c>
      <c r="KS381">
        <v>0</v>
      </c>
      <c r="KT381">
        <v>0</v>
      </c>
      <c r="KU381">
        <v>0</v>
      </c>
      <c r="KV381">
        <v>0</v>
      </c>
      <c r="KW381">
        <v>0</v>
      </c>
      <c r="KX381">
        <v>0</v>
      </c>
      <c r="KY381">
        <v>0</v>
      </c>
      <c r="KZ381">
        <v>0</v>
      </c>
      <c r="LA381">
        <v>0</v>
      </c>
      <c r="LB381">
        <v>0</v>
      </c>
      <c r="LC381">
        <v>0</v>
      </c>
      <c r="LD381">
        <v>0</v>
      </c>
      <c r="LE381">
        <v>0</v>
      </c>
      <c r="LF381">
        <v>0</v>
      </c>
      <c r="LG381">
        <v>0</v>
      </c>
      <c r="LH381">
        <v>0</v>
      </c>
      <c r="LI381">
        <v>1</v>
      </c>
      <c r="LJ381">
        <v>1</v>
      </c>
      <c r="LK381">
        <v>0</v>
      </c>
      <c r="LL381">
        <v>0</v>
      </c>
      <c r="LM381">
        <v>1</v>
      </c>
      <c r="LN381">
        <v>0.95</v>
      </c>
      <c r="LO381">
        <v>0</v>
      </c>
      <c r="LP381">
        <v>1</v>
      </c>
      <c r="LQ381">
        <v>0.78</v>
      </c>
      <c r="LR381">
        <v>0</v>
      </c>
      <c r="LS381">
        <v>0</v>
      </c>
      <c r="LT381">
        <v>0</v>
      </c>
    </row>
    <row r="382" spans="1:332" ht="15" customHeight="1">
      <c r="A382" t="str">
        <v>CDM AMS II G</v>
      </c>
      <c r="B382" t="str">
        <v>AMS-II.G. Version 9</v>
      </c>
      <c r="C382">
        <v>10443</v>
      </c>
      <c r="D382" t="str">
        <v>PoA 10443-CPA7</v>
      </c>
      <c r="E382" t="str">
        <v>MP1</v>
      </c>
      <c r="F382" t="str">
        <v>domestic</v>
      </c>
      <c r="G382">
        <v>13177</v>
      </c>
      <c r="H382" t="str">
        <v>firewood</v>
      </c>
      <c r="I382">
        <v>13177</v>
      </c>
      <c r="J382">
        <v>7.4858429682282653E-3</v>
      </c>
      <c r="K382">
        <v>0</v>
      </c>
      <c r="L382" t="str">
        <v>cdm_imp_firewood</v>
      </c>
      <c r="M382">
        <v>1</v>
      </c>
      <c r="N382" t="str">
        <v>Sub-Saharan Africa</v>
      </c>
      <c r="O382" t="str">
        <v>Madagascar</v>
      </c>
      <c r="P382" t="str">
        <v>commune of Districts Vohibato in the region of Haute Matsiatra, Madagascar</v>
      </c>
      <c r="Q382">
        <v>4.5</v>
      </c>
      <c r="R382">
        <v>0.96599999999999997</v>
      </c>
      <c r="S382">
        <v>0</v>
      </c>
      <c r="T382">
        <v>0.12</v>
      </c>
      <c r="U382">
        <v>13752</v>
      </c>
      <c r="V382">
        <v>0</v>
      </c>
      <c r="W382">
        <v>128.00000000115</v>
      </c>
      <c r="X382">
        <v>0</v>
      </c>
      <c r="Y382">
        <v>1760256.0000158148</v>
      </c>
      <c r="Z382">
        <v>1</v>
      </c>
      <c r="AA382">
        <v>0</v>
      </c>
      <c r="AB382">
        <v>0</v>
      </c>
      <c r="AC382">
        <v>0</v>
      </c>
      <c r="AD382">
        <v>0</v>
      </c>
      <c r="AE382">
        <v>0</v>
      </c>
      <c r="AF382">
        <v>0</v>
      </c>
      <c r="AG382">
        <v>0</v>
      </c>
      <c r="AH382">
        <v>0</v>
      </c>
      <c r="AI382">
        <v>0</v>
      </c>
      <c r="AJ382">
        <v>0</v>
      </c>
      <c r="AK382">
        <v>0</v>
      </c>
      <c r="AL382">
        <v>0</v>
      </c>
      <c r="AM382">
        <v>0</v>
      </c>
      <c r="AN382">
        <v>12.027397260273972</v>
      </c>
      <c r="AO382">
        <v>0</v>
      </c>
      <c r="AP382">
        <v>0</v>
      </c>
      <c r="AQ382">
        <v>0</v>
      </c>
      <c r="AR382">
        <v>0</v>
      </c>
      <c r="AS382">
        <v>0</v>
      </c>
      <c r="AT382">
        <v>0</v>
      </c>
      <c r="AU382">
        <v>0</v>
      </c>
      <c r="AV382">
        <v>0</v>
      </c>
      <c r="AW382">
        <v>0</v>
      </c>
      <c r="AX382">
        <v>0</v>
      </c>
      <c r="AY382">
        <v>0</v>
      </c>
      <c r="AZ382">
        <v>0</v>
      </c>
      <c r="BA382">
        <v>0</v>
      </c>
      <c r="BB382">
        <v>0</v>
      </c>
      <c r="BC382">
        <v>0</v>
      </c>
      <c r="BD382">
        <v>0.1</v>
      </c>
      <c r="BE382">
        <v>0</v>
      </c>
      <c r="BF382">
        <v>0</v>
      </c>
      <c r="BG382">
        <v>0</v>
      </c>
      <c r="BH382">
        <v>0</v>
      </c>
      <c r="BI382">
        <v>0</v>
      </c>
      <c r="BJ382">
        <v>0</v>
      </c>
      <c r="BK382">
        <v>0</v>
      </c>
      <c r="BL382">
        <v>0</v>
      </c>
      <c r="BM382">
        <v>0</v>
      </c>
      <c r="BN382">
        <v>0</v>
      </c>
      <c r="BO382">
        <v>0</v>
      </c>
      <c r="BP382">
        <v>0</v>
      </c>
      <c r="BQ382">
        <v>0</v>
      </c>
      <c r="BR382">
        <v>1.5599999999999999E-2</v>
      </c>
      <c r="BS382">
        <v>0</v>
      </c>
      <c r="BT382">
        <v>0</v>
      </c>
      <c r="BU382">
        <v>0</v>
      </c>
      <c r="BV382">
        <v>0</v>
      </c>
      <c r="BW382">
        <v>0</v>
      </c>
      <c r="BX382">
        <v>63.7</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0</v>
      </c>
      <c r="FC382">
        <v>0</v>
      </c>
      <c r="FD382">
        <v>0</v>
      </c>
      <c r="FE382">
        <v>0</v>
      </c>
      <c r="FF382">
        <v>0</v>
      </c>
      <c r="FG382">
        <v>0</v>
      </c>
      <c r="FH382">
        <v>0</v>
      </c>
      <c r="FI382">
        <v>0</v>
      </c>
      <c r="FJ382">
        <v>0</v>
      </c>
      <c r="FK382">
        <v>0</v>
      </c>
      <c r="FL382">
        <v>0</v>
      </c>
      <c r="FM382">
        <v>0</v>
      </c>
      <c r="FN382">
        <v>0</v>
      </c>
      <c r="FO382">
        <v>0</v>
      </c>
      <c r="FP382">
        <v>0</v>
      </c>
      <c r="FQ382">
        <v>0</v>
      </c>
      <c r="FR382">
        <v>1</v>
      </c>
      <c r="FS382">
        <v>0</v>
      </c>
      <c r="FT382">
        <v>0</v>
      </c>
      <c r="FU382">
        <v>0</v>
      </c>
      <c r="FV382">
        <v>0</v>
      </c>
      <c r="FW382">
        <v>0</v>
      </c>
      <c r="FX382">
        <v>0</v>
      </c>
      <c r="FY382">
        <v>3.818221352467928</v>
      </c>
      <c r="FZ382">
        <v>0</v>
      </c>
      <c r="GA382">
        <v>0</v>
      </c>
      <c r="GB382">
        <v>0</v>
      </c>
      <c r="GC382">
        <v>0</v>
      </c>
      <c r="GD382">
        <v>0</v>
      </c>
      <c r="GE382">
        <v>0</v>
      </c>
      <c r="GF382">
        <v>0</v>
      </c>
      <c r="GG382">
        <v>0</v>
      </c>
      <c r="GH382">
        <v>0</v>
      </c>
      <c r="GI382">
        <v>0</v>
      </c>
      <c r="GJ382">
        <v>0</v>
      </c>
      <c r="GK382">
        <v>0</v>
      </c>
      <c r="GL382">
        <v>0</v>
      </c>
      <c r="GM382">
        <v>0</v>
      </c>
      <c r="GN382">
        <v>0</v>
      </c>
      <c r="GO382">
        <v>0</v>
      </c>
      <c r="GP382">
        <v>0</v>
      </c>
      <c r="GQ382">
        <v>0</v>
      </c>
      <c r="GR382">
        <v>0</v>
      </c>
      <c r="GS382">
        <v>0</v>
      </c>
      <c r="GT382">
        <v>0</v>
      </c>
      <c r="GU382">
        <v>0.315</v>
      </c>
      <c r="GV382">
        <v>0</v>
      </c>
      <c r="GW382">
        <v>0</v>
      </c>
      <c r="GX382">
        <v>0</v>
      </c>
      <c r="GY382">
        <v>0</v>
      </c>
      <c r="GZ382">
        <v>0</v>
      </c>
      <c r="HA382">
        <v>0</v>
      </c>
      <c r="HB382">
        <v>0</v>
      </c>
      <c r="HC382">
        <v>0</v>
      </c>
      <c r="HD382">
        <v>0</v>
      </c>
      <c r="HE382">
        <v>0</v>
      </c>
      <c r="HF382">
        <v>0</v>
      </c>
      <c r="HG382">
        <v>0</v>
      </c>
      <c r="HH382">
        <v>0</v>
      </c>
      <c r="HI382">
        <v>1.5599999999999999E-2</v>
      </c>
      <c r="HJ382">
        <v>0</v>
      </c>
      <c r="HK382">
        <v>0</v>
      </c>
      <c r="HL382">
        <v>0</v>
      </c>
      <c r="HM382">
        <v>0</v>
      </c>
      <c r="HN382">
        <v>0</v>
      </c>
      <c r="HO382">
        <v>63.7</v>
      </c>
      <c r="HP382">
        <v>0</v>
      </c>
      <c r="HQ382">
        <v>0</v>
      </c>
      <c r="HR382">
        <v>0</v>
      </c>
      <c r="HS382">
        <v>0</v>
      </c>
      <c r="HT382">
        <v>0</v>
      </c>
      <c r="HU382">
        <v>0</v>
      </c>
      <c r="HV382">
        <v>0</v>
      </c>
      <c r="HW382">
        <v>0</v>
      </c>
      <c r="HX382">
        <v>0</v>
      </c>
      <c r="HY382">
        <v>0</v>
      </c>
      <c r="HZ382">
        <v>0</v>
      </c>
      <c r="IA382">
        <v>0</v>
      </c>
      <c r="IB382">
        <v>0</v>
      </c>
      <c r="IC382">
        <v>0</v>
      </c>
      <c r="ID382">
        <v>0</v>
      </c>
      <c r="IE382">
        <v>0</v>
      </c>
      <c r="IF382">
        <v>0</v>
      </c>
      <c r="IG382">
        <v>0</v>
      </c>
      <c r="IH382">
        <v>0</v>
      </c>
      <c r="II382">
        <v>0</v>
      </c>
      <c r="IJ382">
        <v>0</v>
      </c>
      <c r="IK382">
        <v>0</v>
      </c>
      <c r="IL382">
        <v>0</v>
      </c>
      <c r="IM382">
        <v>0</v>
      </c>
      <c r="IN382">
        <v>0</v>
      </c>
      <c r="IO382">
        <v>0</v>
      </c>
      <c r="IP382">
        <v>0</v>
      </c>
      <c r="IQ382">
        <v>0</v>
      </c>
      <c r="IR382">
        <v>0</v>
      </c>
      <c r="IS382">
        <v>0</v>
      </c>
      <c r="IT382">
        <v>0</v>
      </c>
      <c r="IU382">
        <v>0</v>
      </c>
      <c r="IV382">
        <v>0</v>
      </c>
      <c r="IW382">
        <v>0</v>
      </c>
      <c r="IX382">
        <v>0</v>
      </c>
      <c r="IY382">
        <v>0</v>
      </c>
      <c r="IZ382">
        <v>0</v>
      </c>
      <c r="JA382">
        <v>0</v>
      </c>
      <c r="JB382">
        <v>0</v>
      </c>
      <c r="JC382">
        <v>0</v>
      </c>
      <c r="JD382">
        <v>0</v>
      </c>
      <c r="JE382">
        <v>0</v>
      </c>
      <c r="JF382">
        <v>0</v>
      </c>
      <c r="JG382">
        <v>0</v>
      </c>
      <c r="JH382">
        <v>0</v>
      </c>
      <c r="JI382">
        <v>0</v>
      </c>
      <c r="JJ382">
        <v>0</v>
      </c>
      <c r="JK382">
        <v>0</v>
      </c>
      <c r="JL382">
        <v>0</v>
      </c>
      <c r="JM382">
        <v>0</v>
      </c>
      <c r="JN382">
        <v>0</v>
      </c>
      <c r="JO382">
        <v>0</v>
      </c>
      <c r="JP382">
        <v>0</v>
      </c>
      <c r="JQ382">
        <v>0</v>
      </c>
      <c r="JR382">
        <v>0</v>
      </c>
      <c r="JS382">
        <v>0</v>
      </c>
      <c r="JT382">
        <v>0</v>
      </c>
      <c r="JU382">
        <v>0</v>
      </c>
      <c r="JV382">
        <v>0</v>
      </c>
      <c r="JW382">
        <v>0</v>
      </c>
      <c r="JX382">
        <v>0</v>
      </c>
      <c r="JY382">
        <v>0</v>
      </c>
      <c r="JZ382">
        <v>0</v>
      </c>
      <c r="KA382">
        <v>0</v>
      </c>
      <c r="KB382">
        <v>0</v>
      </c>
      <c r="KC382">
        <v>0</v>
      </c>
      <c r="KD382">
        <v>0</v>
      </c>
      <c r="KE382">
        <v>0</v>
      </c>
      <c r="KF382">
        <v>0</v>
      </c>
      <c r="KG382">
        <v>0</v>
      </c>
      <c r="KH382">
        <v>0</v>
      </c>
      <c r="KI382">
        <v>0</v>
      </c>
      <c r="KJ382">
        <v>0</v>
      </c>
      <c r="KK382">
        <v>0</v>
      </c>
      <c r="KL382">
        <v>0</v>
      </c>
      <c r="KM382">
        <v>0</v>
      </c>
      <c r="KN382">
        <v>0</v>
      </c>
      <c r="KO382">
        <v>0</v>
      </c>
      <c r="KP382">
        <v>0</v>
      </c>
      <c r="KQ382">
        <v>0</v>
      </c>
      <c r="KR382">
        <v>0</v>
      </c>
      <c r="KS382">
        <v>0</v>
      </c>
      <c r="KT382">
        <v>0</v>
      </c>
      <c r="KU382">
        <v>0</v>
      </c>
      <c r="KV382">
        <v>0</v>
      </c>
      <c r="KW382">
        <v>0</v>
      </c>
      <c r="KX382">
        <v>0</v>
      </c>
      <c r="KY382">
        <v>0</v>
      </c>
      <c r="KZ382">
        <v>0</v>
      </c>
      <c r="LA382">
        <v>0</v>
      </c>
      <c r="LB382">
        <v>0</v>
      </c>
      <c r="LC382">
        <v>0</v>
      </c>
      <c r="LD382">
        <v>0</v>
      </c>
      <c r="LE382">
        <v>0</v>
      </c>
      <c r="LF382">
        <v>0</v>
      </c>
      <c r="LG382">
        <v>0</v>
      </c>
      <c r="LH382">
        <v>0</v>
      </c>
      <c r="LI382">
        <v>1</v>
      </c>
      <c r="LJ382">
        <v>1</v>
      </c>
      <c r="LK382">
        <v>0</v>
      </c>
      <c r="LL382">
        <v>0</v>
      </c>
      <c r="LM382">
        <v>1</v>
      </c>
      <c r="LN382">
        <v>0.95</v>
      </c>
      <c r="LO382">
        <v>0</v>
      </c>
      <c r="LP382">
        <v>1</v>
      </c>
      <c r="LQ382">
        <v>0.78</v>
      </c>
      <c r="LR382">
        <v>0</v>
      </c>
      <c r="LS382">
        <v>0</v>
      </c>
      <c r="LT382">
        <v>0</v>
      </c>
    </row>
    <row r="383" spans="1:332" ht="15" customHeight="1">
      <c r="A383" t="str">
        <v>CDM AMS II G</v>
      </c>
      <c r="B383" t="str">
        <v>AMS-II.G. Version 9</v>
      </c>
      <c r="C383">
        <v>10443</v>
      </c>
      <c r="D383" t="str">
        <v>PoA 10443-CPA8</v>
      </c>
      <c r="E383" t="str">
        <v>MP1</v>
      </c>
      <c r="F383" t="str">
        <v>domestic</v>
      </c>
      <c r="G383">
        <v>2269</v>
      </c>
      <c r="H383" t="str">
        <v>firewood</v>
      </c>
      <c r="I383">
        <v>2269</v>
      </c>
      <c r="J383">
        <v>7.507030603802642E-3</v>
      </c>
      <c r="K383">
        <v>0</v>
      </c>
      <c r="L383" t="str">
        <v>cdm_imp_firewood</v>
      </c>
      <c r="M383">
        <v>1</v>
      </c>
      <c r="N383" t="str">
        <v>Sub-Saharan Africa</v>
      </c>
      <c r="O383" t="str">
        <v>Madagascar</v>
      </c>
      <c r="P383" t="str">
        <v>commune of Districts Vohibato in the region of Haute Matsiatra, Madagascar</v>
      </c>
      <c r="Q383">
        <v>4.5</v>
      </c>
      <c r="R383">
        <v>0.96599999999999997</v>
      </c>
      <c r="S383">
        <v>0</v>
      </c>
      <c r="T383">
        <v>0.12</v>
      </c>
      <c r="U383">
        <v>12237</v>
      </c>
      <c r="V383">
        <v>0</v>
      </c>
      <c r="W383">
        <v>24.699681294442001</v>
      </c>
      <c r="X383">
        <v>0</v>
      </c>
      <c r="Y383">
        <v>302250.00000008679</v>
      </c>
      <c r="Z383">
        <v>1</v>
      </c>
      <c r="AA383">
        <v>0</v>
      </c>
      <c r="AB383">
        <v>0</v>
      </c>
      <c r="AC383">
        <v>0</v>
      </c>
      <c r="AD383">
        <v>0</v>
      </c>
      <c r="AE383">
        <v>0</v>
      </c>
      <c r="AF383">
        <v>0</v>
      </c>
      <c r="AG383">
        <v>0</v>
      </c>
      <c r="AH383">
        <v>0</v>
      </c>
      <c r="AI383">
        <v>0</v>
      </c>
      <c r="AJ383">
        <v>0</v>
      </c>
      <c r="AK383">
        <v>0</v>
      </c>
      <c r="AL383">
        <v>0</v>
      </c>
      <c r="AM383">
        <v>0</v>
      </c>
      <c r="AN383">
        <v>12.027397260273972</v>
      </c>
      <c r="AO383">
        <v>0</v>
      </c>
      <c r="AP383">
        <v>0</v>
      </c>
      <c r="AQ383">
        <v>0</v>
      </c>
      <c r="AR383">
        <v>0</v>
      </c>
      <c r="AS383">
        <v>0</v>
      </c>
      <c r="AT383">
        <v>0</v>
      </c>
      <c r="AU383">
        <v>0</v>
      </c>
      <c r="AV383">
        <v>0</v>
      </c>
      <c r="AW383">
        <v>0</v>
      </c>
      <c r="AX383">
        <v>0</v>
      </c>
      <c r="AY383">
        <v>0</v>
      </c>
      <c r="AZ383">
        <v>0</v>
      </c>
      <c r="BA383">
        <v>0</v>
      </c>
      <c r="BB383">
        <v>0</v>
      </c>
      <c r="BC383">
        <v>0</v>
      </c>
      <c r="BD383">
        <v>0.1</v>
      </c>
      <c r="BE383">
        <v>0</v>
      </c>
      <c r="BF383">
        <v>0</v>
      </c>
      <c r="BG383">
        <v>0</v>
      </c>
      <c r="BH383">
        <v>0</v>
      </c>
      <c r="BI383">
        <v>0</v>
      </c>
      <c r="BJ383">
        <v>0</v>
      </c>
      <c r="BK383">
        <v>0</v>
      </c>
      <c r="BL383">
        <v>0</v>
      </c>
      <c r="BM383">
        <v>0</v>
      </c>
      <c r="BN383">
        <v>0</v>
      </c>
      <c r="BO383">
        <v>0</v>
      </c>
      <c r="BP383">
        <v>0</v>
      </c>
      <c r="BQ383">
        <v>0</v>
      </c>
      <c r="BR383">
        <v>1.5599999999999999E-2</v>
      </c>
      <c r="BS383">
        <v>0</v>
      </c>
      <c r="BT383">
        <v>0</v>
      </c>
      <c r="BU383">
        <v>0</v>
      </c>
      <c r="BV383">
        <v>0</v>
      </c>
      <c r="BW383">
        <v>0</v>
      </c>
      <c r="BX383">
        <v>63.7</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c r="FD383">
        <v>0</v>
      </c>
      <c r="FE383">
        <v>0</v>
      </c>
      <c r="FF383">
        <v>0</v>
      </c>
      <c r="FG383">
        <v>0</v>
      </c>
      <c r="FH383">
        <v>0</v>
      </c>
      <c r="FI383">
        <v>0</v>
      </c>
      <c r="FJ383">
        <v>0</v>
      </c>
      <c r="FK383">
        <v>0</v>
      </c>
      <c r="FL383">
        <v>0</v>
      </c>
      <c r="FM383">
        <v>0</v>
      </c>
      <c r="FN383">
        <v>0</v>
      </c>
      <c r="FO383">
        <v>0</v>
      </c>
      <c r="FP383">
        <v>0</v>
      </c>
      <c r="FQ383">
        <v>0</v>
      </c>
      <c r="FR383">
        <v>1</v>
      </c>
      <c r="FS383">
        <v>0</v>
      </c>
      <c r="FT383">
        <v>0</v>
      </c>
      <c r="FU383">
        <v>0</v>
      </c>
      <c r="FV383">
        <v>0</v>
      </c>
      <c r="FW383">
        <v>0</v>
      </c>
      <c r="FX383">
        <v>0</v>
      </c>
      <c r="FY383">
        <v>3.818221352467928</v>
      </c>
      <c r="FZ383">
        <v>0</v>
      </c>
      <c r="GA383">
        <v>0</v>
      </c>
      <c r="GB383">
        <v>0</v>
      </c>
      <c r="GC383">
        <v>0</v>
      </c>
      <c r="GD383">
        <v>0</v>
      </c>
      <c r="GE383">
        <v>0</v>
      </c>
      <c r="GF383">
        <v>0</v>
      </c>
      <c r="GG383">
        <v>0</v>
      </c>
      <c r="GH383">
        <v>0</v>
      </c>
      <c r="GI383">
        <v>0</v>
      </c>
      <c r="GJ383">
        <v>0</v>
      </c>
      <c r="GK383">
        <v>0</v>
      </c>
      <c r="GL383">
        <v>0</v>
      </c>
      <c r="GM383">
        <v>0</v>
      </c>
      <c r="GN383">
        <v>0</v>
      </c>
      <c r="GO383">
        <v>0</v>
      </c>
      <c r="GP383">
        <v>0</v>
      </c>
      <c r="GQ383">
        <v>0</v>
      </c>
      <c r="GR383">
        <v>0</v>
      </c>
      <c r="GS383">
        <v>0</v>
      </c>
      <c r="GT383">
        <v>0</v>
      </c>
      <c r="GU383">
        <v>0.315</v>
      </c>
      <c r="GV383">
        <v>0</v>
      </c>
      <c r="GW383">
        <v>0</v>
      </c>
      <c r="GX383">
        <v>0</v>
      </c>
      <c r="GY383">
        <v>0</v>
      </c>
      <c r="GZ383">
        <v>0</v>
      </c>
      <c r="HA383">
        <v>0</v>
      </c>
      <c r="HB383">
        <v>0</v>
      </c>
      <c r="HC383">
        <v>0</v>
      </c>
      <c r="HD383">
        <v>0</v>
      </c>
      <c r="HE383">
        <v>0</v>
      </c>
      <c r="HF383">
        <v>0</v>
      </c>
      <c r="HG383">
        <v>0</v>
      </c>
      <c r="HH383">
        <v>0</v>
      </c>
      <c r="HI383">
        <v>1.5599999999999999E-2</v>
      </c>
      <c r="HJ383">
        <v>0</v>
      </c>
      <c r="HK383">
        <v>0</v>
      </c>
      <c r="HL383">
        <v>0</v>
      </c>
      <c r="HM383">
        <v>0</v>
      </c>
      <c r="HN383">
        <v>0</v>
      </c>
      <c r="HO383">
        <v>63.7</v>
      </c>
      <c r="HP383">
        <v>0</v>
      </c>
      <c r="HQ383">
        <v>0</v>
      </c>
      <c r="HR383">
        <v>0</v>
      </c>
      <c r="HS383">
        <v>0</v>
      </c>
      <c r="HT383">
        <v>0</v>
      </c>
      <c r="HU383">
        <v>0</v>
      </c>
      <c r="HV383">
        <v>0</v>
      </c>
      <c r="HW383">
        <v>0</v>
      </c>
      <c r="HX383">
        <v>0</v>
      </c>
      <c r="HY383">
        <v>0</v>
      </c>
      <c r="HZ383">
        <v>0</v>
      </c>
      <c r="IA383">
        <v>0</v>
      </c>
      <c r="IB383">
        <v>0</v>
      </c>
      <c r="IC383">
        <v>0</v>
      </c>
      <c r="ID383">
        <v>0</v>
      </c>
      <c r="IE383">
        <v>0</v>
      </c>
      <c r="IF383">
        <v>0</v>
      </c>
      <c r="IG383">
        <v>0</v>
      </c>
      <c r="IH383">
        <v>0</v>
      </c>
      <c r="II383">
        <v>0</v>
      </c>
      <c r="IJ383">
        <v>0</v>
      </c>
      <c r="IK383">
        <v>0</v>
      </c>
      <c r="IL383">
        <v>0</v>
      </c>
      <c r="IM383">
        <v>0</v>
      </c>
      <c r="IN383">
        <v>0</v>
      </c>
      <c r="IO383">
        <v>0</v>
      </c>
      <c r="IP383">
        <v>0</v>
      </c>
      <c r="IQ383">
        <v>0</v>
      </c>
      <c r="IR383">
        <v>0</v>
      </c>
      <c r="IS383">
        <v>0</v>
      </c>
      <c r="IT383">
        <v>0</v>
      </c>
      <c r="IU383">
        <v>0</v>
      </c>
      <c r="IV383">
        <v>0</v>
      </c>
      <c r="IW383">
        <v>0</v>
      </c>
      <c r="IX383">
        <v>0</v>
      </c>
      <c r="IY383">
        <v>0</v>
      </c>
      <c r="IZ383">
        <v>0</v>
      </c>
      <c r="JA383">
        <v>0</v>
      </c>
      <c r="JB383">
        <v>0</v>
      </c>
      <c r="JC383">
        <v>0</v>
      </c>
      <c r="JD383">
        <v>0</v>
      </c>
      <c r="JE383">
        <v>0</v>
      </c>
      <c r="JF383">
        <v>0</v>
      </c>
      <c r="JG383">
        <v>0</v>
      </c>
      <c r="JH383">
        <v>0</v>
      </c>
      <c r="JI383">
        <v>0</v>
      </c>
      <c r="JJ383">
        <v>0</v>
      </c>
      <c r="JK383">
        <v>0</v>
      </c>
      <c r="JL383">
        <v>0</v>
      </c>
      <c r="JM383">
        <v>0</v>
      </c>
      <c r="JN383">
        <v>0</v>
      </c>
      <c r="JO383">
        <v>0</v>
      </c>
      <c r="JP383">
        <v>0</v>
      </c>
      <c r="JQ383">
        <v>0</v>
      </c>
      <c r="JR383">
        <v>0</v>
      </c>
      <c r="JS383">
        <v>0</v>
      </c>
      <c r="JT383">
        <v>0</v>
      </c>
      <c r="JU383">
        <v>0</v>
      </c>
      <c r="JV383">
        <v>0</v>
      </c>
      <c r="JW383">
        <v>0</v>
      </c>
      <c r="JX383">
        <v>0</v>
      </c>
      <c r="JY383">
        <v>0</v>
      </c>
      <c r="JZ383">
        <v>0</v>
      </c>
      <c r="KA383">
        <v>0</v>
      </c>
      <c r="KB383">
        <v>0</v>
      </c>
      <c r="KC383">
        <v>0</v>
      </c>
      <c r="KD383">
        <v>0</v>
      </c>
      <c r="KE383">
        <v>0</v>
      </c>
      <c r="KF383">
        <v>0</v>
      </c>
      <c r="KG383">
        <v>0</v>
      </c>
      <c r="KH383">
        <v>0</v>
      </c>
      <c r="KI383">
        <v>0</v>
      </c>
      <c r="KJ383">
        <v>0</v>
      </c>
      <c r="KK383">
        <v>0</v>
      </c>
      <c r="KL383">
        <v>0</v>
      </c>
      <c r="KM383">
        <v>0</v>
      </c>
      <c r="KN383">
        <v>0</v>
      </c>
      <c r="KO383">
        <v>0</v>
      </c>
      <c r="KP383">
        <v>0</v>
      </c>
      <c r="KQ383">
        <v>0</v>
      </c>
      <c r="KR383">
        <v>0</v>
      </c>
      <c r="KS383">
        <v>0</v>
      </c>
      <c r="KT383">
        <v>0</v>
      </c>
      <c r="KU383">
        <v>0</v>
      </c>
      <c r="KV383">
        <v>0</v>
      </c>
      <c r="KW383">
        <v>0</v>
      </c>
      <c r="KX383">
        <v>0</v>
      </c>
      <c r="KY383">
        <v>0</v>
      </c>
      <c r="KZ383">
        <v>0</v>
      </c>
      <c r="LA383">
        <v>0</v>
      </c>
      <c r="LB383">
        <v>0</v>
      </c>
      <c r="LC383">
        <v>0</v>
      </c>
      <c r="LD383">
        <v>0</v>
      </c>
      <c r="LE383">
        <v>0</v>
      </c>
      <c r="LF383">
        <v>0</v>
      </c>
      <c r="LG383">
        <v>0</v>
      </c>
      <c r="LH383">
        <v>0</v>
      </c>
      <c r="LI383">
        <v>1</v>
      </c>
      <c r="LJ383">
        <v>1</v>
      </c>
      <c r="LK383">
        <v>0</v>
      </c>
      <c r="LL383">
        <v>0</v>
      </c>
      <c r="LM383">
        <v>1</v>
      </c>
      <c r="LN383">
        <v>0.95</v>
      </c>
      <c r="LO383">
        <v>0</v>
      </c>
      <c r="LP383">
        <v>1</v>
      </c>
      <c r="LQ383">
        <v>0.78</v>
      </c>
      <c r="LR383">
        <v>0</v>
      </c>
      <c r="LS383">
        <v>0</v>
      </c>
      <c r="LT383">
        <v>0</v>
      </c>
    </row>
    <row r="384" spans="1:332" ht="15" customHeight="1">
      <c r="A384" t="str">
        <v>CDM AMS II G</v>
      </c>
      <c r="B384" t="str">
        <v>AMS-II.G. Version 9</v>
      </c>
      <c r="C384">
        <v>10443</v>
      </c>
      <c r="D384" t="str">
        <v>PoA 10443-CPA9</v>
      </c>
      <c r="E384" t="str">
        <v>MP1</v>
      </c>
      <c r="F384" t="str">
        <v>domestic</v>
      </c>
      <c r="G384">
        <v>2691</v>
      </c>
      <c r="H384" t="str">
        <v>firewood</v>
      </c>
      <c r="I384">
        <v>2691</v>
      </c>
      <c r="J384">
        <v>7.4859169622413721E-3</v>
      </c>
      <c r="K384">
        <v>0</v>
      </c>
      <c r="L384" t="str">
        <v>cdm_imp_firewood</v>
      </c>
      <c r="M384">
        <v>1</v>
      </c>
      <c r="N384" t="str">
        <v>Sub-Saharan Africa</v>
      </c>
      <c r="O384" t="str">
        <v>Madagascar</v>
      </c>
      <c r="P384" t="str">
        <v>commune of Districts Vohibato in the region of Haute Matsiatra, Madagascar</v>
      </c>
      <c r="Q384">
        <v>4.5</v>
      </c>
      <c r="R384">
        <v>0.96599999999999997</v>
      </c>
      <c r="S384">
        <v>0</v>
      </c>
      <c r="T384">
        <v>0.12</v>
      </c>
      <c r="U384">
        <v>13752</v>
      </c>
      <c r="V384">
        <v>0</v>
      </c>
      <c r="W384">
        <v>26.139834205917001</v>
      </c>
      <c r="X384">
        <v>0</v>
      </c>
      <c r="Y384">
        <v>359474.9999997706</v>
      </c>
      <c r="Z384">
        <v>1</v>
      </c>
      <c r="AA384">
        <v>0</v>
      </c>
      <c r="AB384">
        <v>0</v>
      </c>
      <c r="AC384">
        <v>0</v>
      </c>
      <c r="AD384">
        <v>0</v>
      </c>
      <c r="AE384">
        <v>0</v>
      </c>
      <c r="AF384">
        <v>0</v>
      </c>
      <c r="AG384">
        <v>0</v>
      </c>
      <c r="AH384">
        <v>0</v>
      </c>
      <c r="AI384">
        <v>0</v>
      </c>
      <c r="AJ384">
        <v>0</v>
      </c>
      <c r="AK384">
        <v>0</v>
      </c>
      <c r="AL384">
        <v>0</v>
      </c>
      <c r="AM384">
        <v>0</v>
      </c>
      <c r="AN384">
        <v>12.027397260273972</v>
      </c>
      <c r="AO384">
        <v>0</v>
      </c>
      <c r="AP384">
        <v>0</v>
      </c>
      <c r="AQ384">
        <v>0</v>
      </c>
      <c r="AR384">
        <v>0</v>
      </c>
      <c r="AS384">
        <v>0</v>
      </c>
      <c r="AT384">
        <v>0</v>
      </c>
      <c r="AU384">
        <v>0</v>
      </c>
      <c r="AV384">
        <v>0</v>
      </c>
      <c r="AW384">
        <v>0</v>
      </c>
      <c r="AX384">
        <v>0</v>
      </c>
      <c r="AY384">
        <v>0</v>
      </c>
      <c r="AZ384">
        <v>0</v>
      </c>
      <c r="BA384">
        <v>0</v>
      </c>
      <c r="BB384">
        <v>0</v>
      </c>
      <c r="BC384">
        <v>0</v>
      </c>
      <c r="BD384">
        <v>0.1</v>
      </c>
      <c r="BE384">
        <v>0</v>
      </c>
      <c r="BF384">
        <v>0</v>
      </c>
      <c r="BG384">
        <v>0</v>
      </c>
      <c r="BH384">
        <v>0</v>
      </c>
      <c r="BI384">
        <v>0</v>
      </c>
      <c r="BJ384">
        <v>0</v>
      </c>
      <c r="BK384">
        <v>0</v>
      </c>
      <c r="BL384">
        <v>0</v>
      </c>
      <c r="BM384">
        <v>0</v>
      </c>
      <c r="BN384">
        <v>0</v>
      </c>
      <c r="BO384">
        <v>0</v>
      </c>
      <c r="BP384">
        <v>0</v>
      </c>
      <c r="BQ384">
        <v>0</v>
      </c>
      <c r="BR384">
        <v>1.5599999999999999E-2</v>
      </c>
      <c r="BS384">
        <v>0</v>
      </c>
      <c r="BT384">
        <v>0</v>
      </c>
      <c r="BU384">
        <v>0</v>
      </c>
      <c r="BV384">
        <v>0</v>
      </c>
      <c r="BW384">
        <v>0</v>
      </c>
      <c r="BX384">
        <v>63.7</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c r="EZ384">
        <v>0</v>
      </c>
      <c r="FA384">
        <v>0</v>
      </c>
      <c r="FB384">
        <v>0</v>
      </c>
      <c r="FC384">
        <v>0</v>
      </c>
      <c r="FD384">
        <v>0</v>
      </c>
      <c r="FE384">
        <v>0</v>
      </c>
      <c r="FF384">
        <v>0</v>
      </c>
      <c r="FG384">
        <v>0</v>
      </c>
      <c r="FH384">
        <v>0</v>
      </c>
      <c r="FI384">
        <v>0</v>
      </c>
      <c r="FJ384">
        <v>0</v>
      </c>
      <c r="FK384">
        <v>0</v>
      </c>
      <c r="FL384">
        <v>0</v>
      </c>
      <c r="FM384">
        <v>0</v>
      </c>
      <c r="FN384">
        <v>0</v>
      </c>
      <c r="FO384">
        <v>0</v>
      </c>
      <c r="FP384">
        <v>0</v>
      </c>
      <c r="FQ384">
        <v>0</v>
      </c>
      <c r="FR384">
        <v>1</v>
      </c>
      <c r="FS384">
        <v>0</v>
      </c>
      <c r="FT384">
        <v>0</v>
      </c>
      <c r="FU384">
        <v>0</v>
      </c>
      <c r="FV384">
        <v>0</v>
      </c>
      <c r="FW384">
        <v>0</v>
      </c>
      <c r="FX384">
        <v>0</v>
      </c>
      <c r="FY384">
        <v>3.818221352467928</v>
      </c>
      <c r="FZ384">
        <v>0</v>
      </c>
      <c r="GA384">
        <v>0</v>
      </c>
      <c r="GB384">
        <v>0</v>
      </c>
      <c r="GC384">
        <v>0</v>
      </c>
      <c r="GD384">
        <v>0</v>
      </c>
      <c r="GE384">
        <v>0</v>
      </c>
      <c r="GF384">
        <v>0</v>
      </c>
      <c r="GG384">
        <v>0</v>
      </c>
      <c r="GH384">
        <v>0</v>
      </c>
      <c r="GI384">
        <v>0</v>
      </c>
      <c r="GJ384">
        <v>0</v>
      </c>
      <c r="GK384">
        <v>0</v>
      </c>
      <c r="GL384">
        <v>0</v>
      </c>
      <c r="GM384">
        <v>0</v>
      </c>
      <c r="GN384">
        <v>0</v>
      </c>
      <c r="GO384">
        <v>0</v>
      </c>
      <c r="GP384">
        <v>0</v>
      </c>
      <c r="GQ384">
        <v>0</v>
      </c>
      <c r="GR384">
        <v>0</v>
      </c>
      <c r="GS384">
        <v>0</v>
      </c>
      <c r="GT384">
        <v>0</v>
      </c>
      <c r="GU384">
        <v>0.315</v>
      </c>
      <c r="GV384">
        <v>0</v>
      </c>
      <c r="GW384">
        <v>0</v>
      </c>
      <c r="GX384">
        <v>0</v>
      </c>
      <c r="GY384">
        <v>0</v>
      </c>
      <c r="GZ384">
        <v>0</v>
      </c>
      <c r="HA384">
        <v>0</v>
      </c>
      <c r="HB384">
        <v>0</v>
      </c>
      <c r="HC384">
        <v>0</v>
      </c>
      <c r="HD384">
        <v>0</v>
      </c>
      <c r="HE384">
        <v>0</v>
      </c>
      <c r="HF384">
        <v>0</v>
      </c>
      <c r="HG384">
        <v>0</v>
      </c>
      <c r="HH384">
        <v>0</v>
      </c>
      <c r="HI384">
        <v>1.5599999999999999E-2</v>
      </c>
      <c r="HJ384">
        <v>0</v>
      </c>
      <c r="HK384">
        <v>0</v>
      </c>
      <c r="HL384">
        <v>0</v>
      </c>
      <c r="HM384">
        <v>0</v>
      </c>
      <c r="HN384">
        <v>0</v>
      </c>
      <c r="HO384">
        <v>63.7</v>
      </c>
      <c r="HP384">
        <v>0</v>
      </c>
      <c r="HQ384">
        <v>0</v>
      </c>
      <c r="HR384">
        <v>0</v>
      </c>
      <c r="HS384">
        <v>0</v>
      </c>
      <c r="HT384">
        <v>0</v>
      </c>
      <c r="HU384">
        <v>0</v>
      </c>
      <c r="HV384">
        <v>0</v>
      </c>
      <c r="HW384">
        <v>0</v>
      </c>
      <c r="HX384">
        <v>0</v>
      </c>
      <c r="HY384">
        <v>0</v>
      </c>
      <c r="HZ384">
        <v>0</v>
      </c>
      <c r="IA384">
        <v>0</v>
      </c>
      <c r="IB384">
        <v>0</v>
      </c>
      <c r="IC384">
        <v>0</v>
      </c>
      <c r="ID384">
        <v>0</v>
      </c>
      <c r="IE384">
        <v>0</v>
      </c>
      <c r="IF384">
        <v>0</v>
      </c>
      <c r="IG384">
        <v>0</v>
      </c>
      <c r="IH384">
        <v>0</v>
      </c>
      <c r="II384">
        <v>0</v>
      </c>
      <c r="IJ384">
        <v>0</v>
      </c>
      <c r="IK384">
        <v>0</v>
      </c>
      <c r="IL384">
        <v>0</v>
      </c>
      <c r="IM384">
        <v>0</v>
      </c>
      <c r="IN384">
        <v>0</v>
      </c>
      <c r="IO384">
        <v>0</v>
      </c>
      <c r="IP384">
        <v>0</v>
      </c>
      <c r="IQ384">
        <v>0</v>
      </c>
      <c r="IR384">
        <v>0</v>
      </c>
      <c r="IS384">
        <v>0</v>
      </c>
      <c r="IT384">
        <v>0</v>
      </c>
      <c r="IU384">
        <v>0</v>
      </c>
      <c r="IV384">
        <v>0</v>
      </c>
      <c r="IW384">
        <v>0</v>
      </c>
      <c r="IX384">
        <v>0</v>
      </c>
      <c r="IY384">
        <v>0</v>
      </c>
      <c r="IZ384">
        <v>0</v>
      </c>
      <c r="JA384">
        <v>0</v>
      </c>
      <c r="JB384">
        <v>0</v>
      </c>
      <c r="JC384">
        <v>0</v>
      </c>
      <c r="JD384">
        <v>0</v>
      </c>
      <c r="JE384">
        <v>0</v>
      </c>
      <c r="JF384">
        <v>0</v>
      </c>
      <c r="JG384">
        <v>0</v>
      </c>
      <c r="JH384">
        <v>0</v>
      </c>
      <c r="JI384">
        <v>0</v>
      </c>
      <c r="JJ384">
        <v>0</v>
      </c>
      <c r="JK384">
        <v>0</v>
      </c>
      <c r="JL384">
        <v>0</v>
      </c>
      <c r="JM384">
        <v>0</v>
      </c>
      <c r="JN384">
        <v>0</v>
      </c>
      <c r="JO384">
        <v>0</v>
      </c>
      <c r="JP384">
        <v>0</v>
      </c>
      <c r="JQ384">
        <v>0</v>
      </c>
      <c r="JR384">
        <v>0</v>
      </c>
      <c r="JS384">
        <v>0</v>
      </c>
      <c r="JT384">
        <v>0</v>
      </c>
      <c r="JU384">
        <v>0</v>
      </c>
      <c r="JV384">
        <v>0</v>
      </c>
      <c r="JW384">
        <v>0</v>
      </c>
      <c r="JX384">
        <v>0</v>
      </c>
      <c r="JY384">
        <v>0</v>
      </c>
      <c r="JZ384">
        <v>0</v>
      </c>
      <c r="KA384">
        <v>0</v>
      </c>
      <c r="KB384">
        <v>0</v>
      </c>
      <c r="KC384">
        <v>0</v>
      </c>
      <c r="KD384">
        <v>0</v>
      </c>
      <c r="KE384">
        <v>0</v>
      </c>
      <c r="KF384">
        <v>0</v>
      </c>
      <c r="KG384">
        <v>0</v>
      </c>
      <c r="KH384">
        <v>0</v>
      </c>
      <c r="KI384">
        <v>0</v>
      </c>
      <c r="KJ384">
        <v>0</v>
      </c>
      <c r="KK384">
        <v>0</v>
      </c>
      <c r="KL384">
        <v>0</v>
      </c>
      <c r="KM384">
        <v>0</v>
      </c>
      <c r="KN384">
        <v>0</v>
      </c>
      <c r="KO384">
        <v>0</v>
      </c>
      <c r="KP384">
        <v>0</v>
      </c>
      <c r="KQ384">
        <v>0</v>
      </c>
      <c r="KR384">
        <v>0</v>
      </c>
      <c r="KS384">
        <v>0</v>
      </c>
      <c r="KT384">
        <v>0</v>
      </c>
      <c r="KU384">
        <v>0</v>
      </c>
      <c r="KV384">
        <v>0</v>
      </c>
      <c r="KW384">
        <v>0</v>
      </c>
      <c r="KX384">
        <v>0</v>
      </c>
      <c r="KY384">
        <v>0</v>
      </c>
      <c r="KZ384">
        <v>0</v>
      </c>
      <c r="LA384">
        <v>0</v>
      </c>
      <c r="LB384">
        <v>0</v>
      </c>
      <c r="LC384">
        <v>0</v>
      </c>
      <c r="LD384">
        <v>0</v>
      </c>
      <c r="LE384">
        <v>0</v>
      </c>
      <c r="LF384">
        <v>0</v>
      </c>
      <c r="LG384">
        <v>0</v>
      </c>
      <c r="LH384">
        <v>0</v>
      </c>
      <c r="LI384">
        <v>1</v>
      </c>
      <c r="LJ384">
        <v>1</v>
      </c>
      <c r="LK384">
        <v>0</v>
      </c>
      <c r="LL384">
        <v>0</v>
      </c>
      <c r="LM384">
        <v>1</v>
      </c>
      <c r="LN384">
        <v>0.95</v>
      </c>
      <c r="LO384">
        <v>0</v>
      </c>
      <c r="LP384">
        <v>1</v>
      </c>
      <c r="LQ384">
        <v>0.78</v>
      </c>
      <c r="LR384">
        <v>0</v>
      </c>
      <c r="LS384">
        <v>0</v>
      </c>
      <c r="LT384">
        <v>0</v>
      </c>
    </row>
    <row r="385" spans="1:332" ht="15" customHeight="1">
      <c r="A385" t="str">
        <v>CDM AMS II G</v>
      </c>
      <c r="B385" t="str">
        <v>AMS-II.G. Version 9</v>
      </c>
      <c r="C385">
        <v>10443</v>
      </c>
      <c r="D385" t="str">
        <v>PoA 10443-CPA10</v>
      </c>
      <c r="E385" t="str">
        <v>MP1</v>
      </c>
      <c r="F385" t="str">
        <v>domestic</v>
      </c>
      <c r="G385">
        <v>9896</v>
      </c>
      <c r="H385" t="str">
        <v>firewood</v>
      </c>
      <c r="I385">
        <v>9896</v>
      </c>
      <c r="J385">
        <v>7.4993103908189522E-3</v>
      </c>
      <c r="K385">
        <v>0</v>
      </c>
      <c r="L385" t="str">
        <v>cdm_imp_firewood</v>
      </c>
      <c r="M385">
        <v>1</v>
      </c>
      <c r="N385" t="str">
        <v>Sub-Saharan Africa</v>
      </c>
      <c r="O385" t="str">
        <v>Madagascar</v>
      </c>
      <c r="P385" t="str">
        <v>region of Haute Matsiatra, Madagascar, District: Ambohimahasoa</v>
      </c>
      <c r="Q385">
        <v>4.5</v>
      </c>
      <c r="R385">
        <v>0.96599999999999997</v>
      </c>
      <c r="S385">
        <v>0</v>
      </c>
      <c r="T385">
        <v>0.12</v>
      </c>
      <c r="U385">
        <v>13604</v>
      </c>
      <c r="V385">
        <v>0</v>
      </c>
      <c r="W385">
        <v>97</v>
      </c>
      <c r="X385">
        <v>0</v>
      </c>
      <c r="Y385">
        <v>1319588</v>
      </c>
      <c r="Z385">
        <v>1</v>
      </c>
      <c r="AA385">
        <v>0</v>
      </c>
      <c r="AB385">
        <v>0</v>
      </c>
      <c r="AC385">
        <v>0</v>
      </c>
      <c r="AD385">
        <v>0</v>
      </c>
      <c r="AE385">
        <v>0</v>
      </c>
      <c r="AF385">
        <v>0</v>
      </c>
      <c r="AG385">
        <v>0</v>
      </c>
      <c r="AH385">
        <v>0</v>
      </c>
      <c r="AI385">
        <v>0</v>
      </c>
      <c r="AJ385">
        <v>0</v>
      </c>
      <c r="AK385">
        <v>0</v>
      </c>
      <c r="AL385">
        <v>0</v>
      </c>
      <c r="AM385">
        <v>0</v>
      </c>
      <c r="AN385">
        <v>12.027397260273972</v>
      </c>
      <c r="AO385">
        <v>0</v>
      </c>
      <c r="AP385">
        <v>0</v>
      </c>
      <c r="AQ385">
        <v>0</v>
      </c>
      <c r="AR385">
        <v>0</v>
      </c>
      <c r="AS385">
        <v>0</v>
      </c>
      <c r="AT385">
        <v>0</v>
      </c>
      <c r="AU385">
        <v>0</v>
      </c>
      <c r="AV385">
        <v>0</v>
      </c>
      <c r="AW385">
        <v>0</v>
      </c>
      <c r="AX385">
        <v>0</v>
      </c>
      <c r="AY385">
        <v>0</v>
      </c>
      <c r="AZ385">
        <v>0</v>
      </c>
      <c r="BA385">
        <v>0</v>
      </c>
      <c r="BB385">
        <v>0</v>
      </c>
      <c r="BC385">
        <v>0</v>
      </c>
      <c r="BD385">
        <v>0.1</v>
      </c>
      <c r="BE385">
        <v>0</v>
      </c>
      <c r="BF385">
        <v>0</v>
      </c>
      <c r="BG385">
        <v>0</v>
      </c>
      <c r="BH385">
        <v>0</v>
      </c>
      <c r="BI385">
        <v>0</v>
      </c>
      <c r="BJ385">
        <v>0</v>
      </c>
      <c r="BK385">
        <v>0</v>
      </c>
      <c r="BL385">
        <v>0</v>
      </c>
      <c r="BM385">
        <v>0</v>
      </c>
      <c r="BN385">
        <v>0</v>
      </c>
      <c r="BO385">
        <v>0</v>
      </c>
      <c r="BP385">
        <v>0</v>
      </c>
      <c r="BQ385">
        <v>0</v>
      </c>
      <c r="BR385">
        <v>1.5599999999999999E-2</v>
      </c>
      <c r="BS385">
        <v>0</v>
      </c>
      <c r="BT385">
        <v>0</v>
      </c>
      <c r="BU385">
        <v>0</v>
      </c>
      <c r="BV385">
        <v>0</v>
      </c>
      <c r="BW385">
        <v>0</v>
      </c>
      <c r="BX385">
        <v>63.7</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c r="FD385">
        <v>0</v>
      </c>
      <c r="FE385">
        <v>0</v>
      </c>
      <c r="FF385">
        <v>0</v>
      </c>
      <c r="FG385">
        <v>0</v>
      </c>
      <c r="FH385">
        <v>0</v>
      </c>
      <c r="FI385">
        <v>0</v>
      </c>
      <c r="FJ385">
        <v>0</v>
      </c>
      <c r="FK385">
        <v>0</v>
      </c>
      <c r="FL385">
        <v>0</v>
      </c>
      <c r="FM385">
        <v>0</v>
      </c>
      <c r="FN385">
        <v>0</v>
      </c>
      <c r="FO385">
        <v>0</v>
      </c>
      <c r="FP385">
        <v>0</v>
      </c>
      <c r="FQ385">
        <v>0</v>
      </c>
      <c r="FR385">
        <v>1</v>
      </c>
      <c r="FS385">
        <v>0</v>
      </c>
      <c r="FT385">
        <v>0</v>
      </c>
      <c r="FU385">
        <v>0</v>
      </c>
      <c r="FV385">
        <v>0</v>
      </c>
      <c r="FW385">
        <v>0</v>
      </c>
      <c r="FX385">
        <v>0</v>
      </c>
      <c r="FY385">
        <v>3.792935118345623</v>
      </c>
      <c r="FZ385">
        <v>0</v>
      </c>
      <c r="GA385">
        <v>0</v>
      </c>
      <c r="GB385">
        <v>0</v>
      </c>
      <c r="GC385">
        <v>0</v>
      </c>
      <c r="GD385">
        <v>0</v>
      </c>
      <c r="GE385">
        <v>0</v>
      </c>
      <c r="GF385">
        <v>0</v>
      </c>
      <c r="GG385">
        <v>0</v>
      </c>
      <c r="GH385">
        <v>0</v>
      </c>
      <c r="GI385">
        <v>0</v>
      </c>
      <c r="GJ385">
        <v>0</v>
      </c>
      <c r="GK385">
        <v>0</v>
      </c>
      <c r="GL385">
        <v>0</v>
      </c>
      <c r="GM385">
        <v>0</v>
      </c>
      <c r="GN385">
        <v>0</v>
      </c>
      <c r="GO385">
        <v>0</v>
      </c>
      <c r="GP385">
        <v>0</v>
      </c>
      <c r="GQ385">
        <v>0</v>
      </c>
      <c r="GR385">
        <v>0</v>
      </c>
      <c r="GS385">
        <v>0</v>
      </c>
      <c r="GT385">
        <v>0</v>
      </c>
      <c r="GU385">
        <v>0.31709999999999999</v>
      </c>
      <c r="GV385">
        <v>0</v>
      </c>
      <c r="GW385">
        <v>0</v>
      </c>
      <c r="GX385">
        <v>0</v>
      </c>
      <c r="GY385">
        <v>0</v>
      </c>
      <c r="GZ385">
        <v>0</v>
      </c>
      <c r="HA385">
        <v>0</v>
      </c>
      <c r="HB385">
        <v>0</v>
      </c>
      <c r="HC385">
        <v>0</v>
      </c>
      <c r="HD385">
        <v>0</v>
      </c>
      <c r="HE385">
        <v>0</v>
      </c>
      <c r="HF385">
        <v>0</v>
      </c>
      <c r="HG385">
        <v>0</v>
      </c>
      <c r="HH385">
        <v>0</v>
      </c>
      <c r="HI385">
        <v>1.5599999999999999E-2</v>
      </c>
      <c r="HJ385">
        <v>0</v>
      </c>
      <c r="HK385">
        <v>0</v>
      </c>
      <c r="HL385">
        <v>0</v>
      </c>
      <c r="HM385">
        <v>0</v>
      </c>
      <c r="HN385">
        <v>0</v>
      </c>
      <c r="HO385">
        <v>63.7</v>
      </c>
      <c r="HP385">
        <v>0</v>
      </c>
      <c r="HQ385">
        <v>0</v>
      </c>
      <c r="HR385">
        <v>0</v>
      </c>
      <c r="HS385">
        <v>0</v>
      </c>
      <c r="HT385">
        <v>0</v>
      </c>
      <c r="HU385">
        <v>0</v>
      </c>
      <c r="HV385">
        <v>0</v>
      </c>
      <c r="HW385">
        <v>0</v>
      </c>
      <c r="HX385">
        <v>0</v>
      </c>
      <c r="HY385">
        <v>0</v>
      </c>
      <c r="HZ385">
        <v>0</v>
      </c>
      <c r="IA385">
        <v>0</v>
      </c>
      <c r="IB385">
        <v>0</v>
      </c>
      <c r="IC385">
        <v>0</v>
      </c>
      <c r="ID385">
        <v>0</v>
      </c>
      <c r="IE385">
        <v>0</v>
      </c>
      <c r="IF385">
        <v>0</v>
      </c>
      <c r="IG385">
        <v>0</v>
      </c>
      <c r="IH385">
        <v>0</v>
      </c>
      <c r="II385">
        <v>0</v>
      </c>
      <c r="IJ385">
        <v>0</v>
      </c>
      <c r="IK385">
        <v>0</v>
      </c>
      <c r="IL385">
        <v>0</v>
      </c>
      <c r="IM385">
        <v>0</v>
      </c>
      <c r="IN385">
        <v>0</v>
      </c>
      <c r="IO385">
        <v>0</v>
      </c>
      <c r="IP385">
        <v>0</v>
      </c>
      <c r="IQ385">
        <v>0</v>
      </c>
      <c r="IR385">
        <v>0</v>
      </c>
      <c r="IS385">
        <v>0</v>
      </c>
      <c r="IT385">
        <v>0</v>
      </c>
      <c r="IU385">
        <v>0</v>
      </c>
      <c r="IV385">
        <v>0</v>
      </c>
      <c r="IW385">
        <v>0</v>
      </c>
      <c r="IX385">
        <v>0</v>
      </c>
      <c r="IY385">
        <v>0</v>
      </c>
      <c r="IZ385">
        <v>0</v>
      </c>
      <c r="JA385">
        <v>0</v>
      </c>
      <c r="JB385">
        <v>0</v>
      </c>
      <c r="JC385">
        <v>0</v>
      </c>
      <c r="JD385">
        <v>0</v>
      </c>
      <c r="JE385">
        <v>0</v>
      </c>
      <c r="JF385">
        <v>0</v>
      </c>
      <c r="JG385">
        <v>0</v>
      </c>
      <c r="JH385">
        <v>0</v>
      </c>
      <c r="JI385">
        <v>0</v>
      </c>
      <c r="JJ385">
        <v>0</v>
      </c>
      <c r="JK385">
        <v>0</v>
      </c>
      <c r="JL385">
        <v>0</v>
      </c>
      <c r="JM385">
        <v>0</v>
      </c>
      <c r="JN385">
        <v>0</v>
      </c>
      <c r="JO385">
        <v>0</v>
      </c>
      <c r="JP385">
        <v>0</v>
      </c>
      <c r="JQ385">
        <v>0</v>
      </c>
      <c r="JR385">
        <v>0</v>
      </c>
      <c r="JS385">
        <v>0</v>
      </c>
      <c r="JT385">
        <v>0</v>
      </c>
      <c r="JU385">
        <v>0</v>
      </c>
      <c r="JV385">
        <v>0</v>
      </c>
      <c r="JW385">
        <v>0</v>
      </c>
      <c r="JX385">
        <v>0</v>
      </c>
      <c r="JY385">
        <v>0</v>
      </c>
      <c r="JZ385">
        <v>0</v>
      </c>
      <c r="KA385">
        <v>0</v>
      </c>
      <c r="KB385">
        <v>0</v>
      </c>
      <c r="KC385">
        <v>0</v>
      </c>
      <c r="KD385">
        <v>0</v>
      </c>
      <c r="KE385">
        <v>0</v>
      </c>
      <c r="KF385">
        <v>0</v>
      </c>
      <c r="KG385">
        <v>0</v>
      </c>
      <c r="KH385">
        <v>0</v>
      </c>
      <c r="KI385">
        <v>0</v>
      </c>
      <c r="KJ385">
        <v>0</v>
      </c>
      <c r="KK385">
        <v>0</v>
      </c>
      <c r="KL385">
        <v>0</v>
      </c>
      <c r="KM385">
        <v>0</v>
      </c>
      <c r="KN385">
        <v>0</v>
      </c>
      <c r="KO385">
        <v>0</v>
      </c>
      <c r="KP385">
        <v>0</v>
      </c>
      <c r="KQ385">
        <v>0</v>
      </c>
      <c r="KR385">
        <v>0</v>
      </c>
      <c r="KS385">
        <v>0</v>
      </c>
      <c r="KT385">
        <v>0</v>
      </c>
      <c r="KU385">
        <v>0</v>
      </c>
      <c r="KV385">
        <v>0</v>
      </c>
      <c r="KW385">
        <v>0</v>
      </c>
      <c r="KX385">
        <v>0</v>
      </c>
      <c r="KY385">
        <v>0</v>
      </c>
      <c r="KZ385">
        <v>0</v>
      </c>
      <c r="LA385">
        <v>0</v>
      </c>
      <c r="LB385">
        <v>0</v>
      </c>
      <c r="LC385">
        <v>0</v>
      </c>
      <c r="LD385">
        <v>0</v>
      </c>
      <c r="LE385">
        <v>0</v>
      </c>
      <c r="LF385">
        <v>0</v>
      </c>
      <c r="LG385">
        <v>0</v>
      </c>
      <c r="LH385">
        <v>0</v>
      </c>
      <c r="LI385">
        <v>1</v>
      </c>
      <c r="LJ385">
        <v>1</v>
      </c>
      <c r="LK385">
        <v>0</v>
      </c>
      <c r="LL385">
        <v>0</v>
      </c>
      <c r="LM385">
        <v>1</v>
      </c>
      <c r="LN385">
        <v>0.95</v>
      </c>
      <c r="LO385">
        <v>0</v>
      </c>
      <c r="LP385">
        <v>1</v>
      </c>
      <c r="LQ385">
        <v>0.78</v>
      </c>
      <c r="LR385">
        <v>0</v>
      </c>
      <c r="LS385">
        <v>2.1200000000000108E-3</v>
      </c>
      <c r="LT385">
        <v>0</v>
      </c>
    </row>
    <row r="386" spans="1:332" ht="15" customHeight="1">
      <c r="A386" t="str">
        <v>CDM AMS II G</v>
      </c>
      <c r="B386" t="str">
        <v>AMS-II.G. Version 9</v>
      </c>
      <c r="C386">
        <v>10443</v>
      </c>
      <c r="D386" t="str">
        <v>PoA 10443-CPA11</v>
      </c>
      <c r="E386" t="str">
        <v>MP1</v>
      </c>
      <c r="F386" t="str">
        <v>domestic</v>
      </c>
      <c r="G386">
        <v>12493</v>
      </c>
      <c r="H386" t="str">
        <v>firewood</v>
      </c>
      <c r="I386">
        <v>12493</v>
      </c>
      <c r="J386">
        <v>7.446308852840481E-3</v>
      </c>
      <c r="K386">
        <v>0</v>
      </c>
      <c r="L386" t="str">
        <v>cdm_imp_firewood</v>
      </c>
      <c r="M386">
        <v>1</v>
      </c>
      <c r="N386" t="str">
        <v>Sub-Saharan Africa</v>
      </c>
      <c r="O386" t="str">
        <v>Madagascar</v>
      </c>
      <c r="P386" t="str">
        <v>region of Haute Matsiatra, Madagascar, District: Ambalavao &amp; Ikalamavony</v>
      </c>
      <c r="Q386">
        <v>4.5</v>
      </c>
      <c r="R386">
        <v>0.96599999999999997</v>
      </c>
      <c r="S386">
        <v>0</v>
      </c>
      <c r="T386">
        <v>0.12</v>
      </c>
      <c r="U386">
        <v>13752</v>
      </c>
      <c r="V386">
        <v>0</v>
      </c>
      <c r="W386">
        <v>122</v>
      </c>
      <c r="X386">
        <v>0</v>
      </c>
      <c r="Y386">
        <v>1677744</v>
      </c>
      <c r="Z386">
        <v>1</v>
      </c>
      <c r="AA386">
        <v>0</v>
      </c>
      <c r="AB386">
        <v>0</v>
      </c>
      <c r="AC386">
        <v>0</v>
      </c>
      <c r="AD386">
        <v>0</v>
      </c>
      <c r="AE386">
        <v>0</v>
      </c>
      <c r="AF386">
        <v>0</v>
      </c>
      <c r="AG386">
        <v>0</v>
      </c>
      <c r="AH386">
        <v>0</v>
      </c>
      <c r="AI386">
        <v>0</v>
      </c>
      <c r="AJ386">
        <v>0</v>
      </c>
      <c r="AK386">
        <v>0</v>
      </c>
      <c r="AL386">
        <v>0</v>
      </c>
      <c r="AM386">
        <v>0</v>
      </c>
      <c r="AN386">
        <v>12.027397260273972</v>
      </c>
      <c r="AO386">
        <v>0</v>
      </c>
      <c r="AP386">
        <v>0</v>
      </c>
      <c r="AQ386">
        <v>0</v>
      </c>
      <c r="AR386">
        <v>0</v>
      </c>
      <c r="AS386">
        <v>0</v>
      </c>
      <c r="AT386">
        <v>0</v>
      </c>
      <c r="AU386">
        <v>0</v>
      </c>
      <c r="AV386">
        <v>0</v>
      </c>
      <c r="AW386">
        <v>0</v>
      </c>
      <c r="AX386">
        <v>0</v>
      </c>
      <c r="AY386">
        <v>0</v>
      </c>
      <c r="AZ386">
        <v>0</v>
      </c>
      <c r="BA386">
        <v>0</v>
      </c>
      <c r="BB386">
        <v>0</v>
      </c>
      <c r="BC386">
        <v>0</v>
      </c>
      <c r="BD386">
        <v>0.1</v>
      </c>
      <c r="BE386">
        <v>0</v>
      </c>
      <c r="BF386">
        <v>0</v>
      </c>
      <c r="BG386">
        <v>0</v>
      </c>
      <c r="BH386">
        <v>0</v>
      </c>
      <c r="BI386">
        <v>0</v>
      </c>
      <c r="BJ386">
        <v>0</v>
      </c>
      <c r="BK386">
        <v>0</v>
      </c>
      <c r="BL386">
        <v>0</v>
      </c>
      <c r="BM386">
        <v>0</v>
      </c>
      <c r="BN386">
        <v>0</v>
      </c>
      <c r="BO386">
        <v>0</v>
      </c>
      <c r="BP386">
        <v>0</v>
      </c>
      <c r="BQ386">
        <v>0</v>
      </c>
      <c r="BR386">
        <v>1.5599999999999999E-2</v>
      </c>
      <c r="BS386">
        <v>0</v>
      </c>
      <c r="BT386">
        <v>0</v>
      </c>
      <c r="BU386">
        <v>0</v>
      </c>
      <c r="BV386">
        <v>0</v>
      </c>
      <c r="BW386">
        <v>0</v>
      </c>
      <c r="BX386">
        <v>63.7</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c r="FD386">
        <v>0</v>
      </c>
      <c r="FE386">
        <v>0</v>
      </c>
      <c r="FF386">
        <v>0</v>
      </c>
      <c r="FG386">
        <v>0</v>
      </c>
      <c r="FH386">
        <v>0</v>
      </c>
      <c r="FI386">
        <v>0</v>
      </c>
      <c r="FJ386">
        <v>0</v>
      </c>
      <c r="FK386">
        <v>0</v>
      </c>
      <c r="FL386">
        <v>0</v>
      </c>
      <c r="FM386">
        <v>0</v>
      </c>
      <c r="FN386">
        <v>0</v>
      </c>
      <c r="FO386">
        <v>0</v>
      </c>
      <c r="FP386">
        <v>0</v>
      </c>
      <c r="FQ386">
        <v>0</v>
      </c>
      <c r="FR386">
        <v>1</v>
      </c>
      <c r="FS386">
        <v>0</v>
      </c>
      <c r="FT386">
        <v>0</v>
      </c>
      <c r="FU386">
        <v>0</v>
      </c>
      <c r="FV386">
        <v>0</v>
      </c>
      <c r="FW386">
        <v>0</v>
      </c>
      <c r="FX386">
        <v>0</v>
      </c>
      <c r="FY386">
        <v>3.818221352467928</v>
      </c>
      <c r="FZ386">
        <v>0</v>
      </c>
      <c r="GA386">
        <v>0</v>
      </c>
      <c r="GB386">
        <v>0</v>
      </c>
      <c r="GC386">
        <v>0</v>
      </c>
      <c r="GD386">
        <v>0</v>
      </c>
      <c r="GE386">
        <v>0</v>
      </c>
      <c r="GF386">
        <v>0</v>
      </c>
      <c r="GG386">
        <v>0</v>
      </c>
      <c r="GH386">
        <v>0</v>
      </c>
      <c r="GI386">
        <v>0</v>
      </c>
      <c r="GJ386">
        <v>0</v>
      </c>
      <c r="GK386">
        <v>0</v>
      </c>
      <c r="GL386">
        <v>0</v>
      </c>
      <c r="GM386">
        <v>0</v>
      </c>
      <c r="GN386">
        <v>0</v>
      </c>
      <c r="GO386">
        <v>0</v>
      </c>
      <c r="GP386">
        <v>0</v>
      </c>
      <c r="GQ386">
        <v>0</v>
      </c>
      <c r="GR386">
        <v>0</v>
      </c>
      <c r="GS386">
        <v>0</v>
      </c>
      <c r="GT386">
        <v>0</v>
      </c>
      <c r="GU386">
        <v>0.315</v>
      </c>
      <c r="GV386">
        <v>0</v>
      </c>
      <c r="GW386">
        <v>0</v>
      </c>
      <c r="GX386">
        <v>0</v>
      </c>
      <c r="GY386">
        <v>0</v>
      </c>
      <c r="GZ386">
        <v>0</v>
      </c>
      <c r="HA386">
        <v>0</v>
      </c>
      <c r="HB386">
        <v>0</v>
      </c>
      <c r="HC386">
        <v>0</v>
      </c>
      <c r="HD386">
        <v>0</v>
      </c>
      <c r="HE386">
        <v>0</v>
      </c>
      <c r="HF386">
        <v>0</v>
      </c>
      <c r="HG386">
        <v>0</v>
      </c>
      <c r="HH386">
        <v>0</v>
      </c>
      <c r="HI386">
        <v>1.5599999999999999E-2</v>
      </c>
      <c r="HJ386">
        <v>0</v>
      </c>
      <c r="HK386">
        <v>0</v>
      </c>
      <c r="HL386">
        <v>0</v>
      </c>
      <c r="HM386">
        <v>0</v>
      </c>
      <c r="HN386">
        <v>0</v>
      </c>
      <c r="HO386">
        <v>63.7</v>
      </c>
      <c r="HP386">
        <v>0</v>
      </c>
      <c r="HQ386">
        <v>0</v>
      </c>
      <c r="HR386">
        <v>0</v>
      </c>
      <c r="HS386">
        <v>0</v>
      </c>
      <c r="HT386">
        <v>0</v>
      </c>
      <c r="HU386">
        <v>0</v>
      </c>
      <c r="HV386">
        <v>0</v>
      </c>
      <c r="HW386">
        <v>0</v>
      </c>
      <c r="HX386">
        <v>0</v>
      </c>
      <c r="HY386">
        <v>0</v>
      </c>
      <c r="HZ386">
        <v>0</v>
      </c>
      <c r="IA386">
        <v>0</v>
      </c>
      <c r="IB386">
        <v>0</v>
      </c>
      <c r="IC386">
        <v>0</v>
      </c>
      <c r="ID386">
        <v>0</v>
      </c>
      <c r="IE386">
        <v>0</v>
      </c>
      <c r="IF386">
        <v>0</v>
      </c>
      <c r="IG386">
        <v>0</v>
      </c>
      <c r="IH386">
        <v>0</v>
      </c>
      <c r="II386">
        <v>0</v>
      </c>
      <c r="IJ386">
        <v>0</v>
      </c>
      <c r="IK386">
        <v>0</v>
      </c>
      <c r="IL386">
        <v>0</v>
      </c>
      <c r="IM386">
        <v>0</v>
      </c>
      <c r="IN386">
        <v>0</v>
      </c>
      <c r="IO386">
        <v>0</v>
      </c>
      <c r="IP386">
        <v>0</v>
      </c>
      <c r="IQ386">
        <v>0</v>
      </c>
      <c r="IR386">
        <v>0</v>
      </c>
      <c r="IS386">
        <v>0</v>
      </c>
      <c r="IT386">
        <v>0</v>
      </c>
      <c r="IU386">
        <v>0</v>
      </c>
      <c r="IV386">
        <v>0</v>
      </c>
      <c r="IW386">
        <v>0</v>
      </c>
      <c r="IX386">
        <v>0</v>
      </c>
      <c r="IY386">
        <v>0</v>
      </c>
      <c r="IZ386">
        <v>0</v>
      </c>
      <c r="JA386">
        <v>0</v>
      </c>
      <c r="JB386">
        <v>0</v>
      </c>
      <c r="JC386">
        <v>0</v>
      </c>
      <c r="JD386">
        <v>0</v>
      </c>
      <c r="JE386">
        <v>0</v>
      </c>
      <c r="JF386">
        <v>0</v>
      </c>
      <c r="JG386">
        <v>0</v>
      </c>
      <c r="JH386">
        <v>0</v>
      </c>
      <c r="JI386">
        <v>0</v>
      </c>
      <c r="JJ386">
        <v>0</v>
      </c>
      <c r="JK386">
        <v>0</v>
      </c>
      <c r="JL386">
        <v>0</v>
      </c>
      <c r="JM386">
        <v>0</v>
      </c>
      <c r="JN386">
        <v>0</v>
      </c>
      <c r="JO386">
        <v>0</v>
      </c>
      <c r="JP386">
        <v>0</v>
      </c>
      <c r="JQ386">
        <v>0</v>
      </c>
      <c r="JR386">
        <v>0</v>
      </c>
      <c r="JS386">
        <v>0</v>
      </c>
      <c r="JT386">
        <v>0</v>
      </c>
      <c r="JU386">
        <v>0</v>
      </c>
      <c r="JV386">
        <v>0</v>
      </c>
      <c r="JW386">
        <v>0</v>
      </c>
      <c r="JX386">
        <v>0</v>
      </c>
      <c r="JY386">
        <v>0</v>
      </c>
      <c r="JZ386">
        <v>0</v>
      </c>
      <c r="KA386">
        <v>0</v>
      </c>
      <c r="KB386">
        <v>0</v>
      </c>
      <c r="KC386">
        <v>0</v>
      </c>
      <c r="KD386">
        <v>0</v>
      </c>
      <c r="KE386">
        <v>0</v>
      </c>
      <c r="KF386">
        <v>0</v>
      </c>
      <c r="KG386">
        <v>0</v>
      </c>
      <c r="KH386">
        <v>0</v>
      </c>
      <c r="KI386">
        <v>0</v>
      </c>
      <c r="KJ386">
        <v>0</v>
      </c>
      <c r="KK386">
        <v>0</v>
      </c>
      <c r="KL386">
        <v>0</v>
      </c>
      <c r="KM386">
        <v>0</v>
      </c>
      <c r="KN386">
        <v>0</v>
      </c>
      <c r="KO386">
        <v>0</v>
      </c>
      <c r="KP386">
        <v>0</v>
      </c>
      <c r="KQ386">
        <v>0</v>
      </c>
      <c r="KR386">
        <v>0</v>
      </c>
      <c r="KS386">
        <v>0</v>
      </c>
      <c r="KT386">
        <v>0</v>
      </c>
      <c r="KU386">
        <v>0</v>
      </c>
      <c r="KV386">
        <v>0</v>
      </c>
      <c r="KW386">
        <v>0</v>
      </c>
      <c r="KX386">
        <v>0</v>
      </c>
      <c r="KY386">
        <v>0</v>
      </c>
      <c r="KZ386">
        <v>0</v>
      </c>
      <c r="LA386">
        <v>0</v>
      </c>
      <c r="LB386">
        <v>0</v>
      </c>
      <c r="LC386">
        <v>0</v>
      </c>
      <c r="LD386">
        <v>0</v>
      </c>
      <c r="LE386">
        <v>0</v>
      </c>
      <c r="LF386">
        <v>0</v>
      </c>
      <c r="LG386">
        <v>0</v>
      </c>
      <c r="LH386">
        <v>0</v>
      </c>
      <c r="LI386">
        <v>1</v>
      </c>
      <c r="LJ386">
        <v>1</v>
      </c>
      <c r="LK386">
        <v>0</v>
      </c>
      <c r="LL386">
        <v>0</v>
      </c>
      <c r="LM386">
        <v>1</v>
      </c>
      <c r="LN386">
        <v>0.95</v>
      </c>
      <c r="LO386">
        <v>0</v>
      </c>
      <c r="LP386">
        <v>1</v>
      </c>
      <c r="LQ386">
        <v>0.78</v>
      </c>
      <c r="LR386">
        <v>0</v>
      </c>
      <c r="LS386">
        <v>4.7599999999999865E-3</v>
      </c>
      <c r="LT386">
        <v>0</v>
      </c>
    </row>
    <row r="387" spans="1:332" ht="15" customHeight="1">
      <c r="A387" t="str">
        <v>CDM AMS II G</v>
      </c>
      <c r="B387" t="str">
        <v>AMS-II.G. Version 9</v>
      </c>
      <c r="C387">
        <v>10443</v>
      </c>
      <c r="D387" t="str">
        <v>PoA 10443-CPA13</v>
      </c>
      <c r="E387" t="str">
        <v>MP1</v>
      </c>
      <c r="F387" t="str">
        <v>domestic</v>
      </c>
      <c r="G387">
        <v>6250</v>
      </c>
      <c r="H387" t="str">
        <v>firewood</v>
      </c>
      <c r="I387">
        <v>6250</v>
      </c>
      <c r="J387">
        <v>7.4504811222689512E-3</v>
      </c>
      <c r="K387">
        <v>0</v>
      </c>
      <c r="L387" t="str">
        <v>cdm_imp_firewood</v>
      </c>
      <c r="M387">
        <v>1</v>
      </c>
      <c r="N387" t="str">
        <v>Sub-Saharan Africa</v>
      </c>
      <c r="O387" t="str">
        <v>Madagascar</v>
      </c>
      <c r="P387" t="str">
        <v>region of Haute Matsiatra, Madagascar, District: Ambalavao &amp; Ikalamavony</v>
      </c>
      <c r="Q387">
        <v>4.5</v>
      </c>
      <c r="R387">
        <v>0.96599999999999997</v>
      </c>
      <c r="S387">
        <v>0</v>
      </c>
      <c r="T387">
        <v>0.12</v>
      </c>
      <c r="U387">
        <v>13752</v>
      </c>
      <c r="V387">
        <v>0</v>
      </c>
      <c r="W387">
        <v>61</v>
      </c>
      <c r="X387">
        <v>0</v>
      </c>
      <c r="Y387">
        <v>838872</v>
      </c>
      <c r="Z387">
        <v>1</v>
      </c>
      <c r="AA387">
        <v>0</v>
      </c>
      <c r="AB387">
        <v>0</v>
      </c>
      <c r="AC387">
        <v>0</v>
      </c>
      <c r="AD387">
        <v>0</v>
      </c>
      <c r="AE387">
        <v>0</v>
      </c>
      <c r="AF387">
        <v>0</v>
      </c>
      <c r="AG387">
        <v>0</v>
      </c>
      <c r="AH387">
        <v>0</v>
      </c>
      <c r="AI387">
        <v>0</v>
      </c>
      <c r="AJ387">
        <v>0</v>
      </c>
      <c r="AK387">
        <v>0</v>
      </c>
      <c r="AL387">
        <v>0</v>
      </c>
      <c r="AM387">
        <v>0</v>
      </c>
      <c r="AN387">
        <v>12.027397260273972</v>
      </c>
      <c r="AO387">
        <v>0</v>
      </c>
      <c r="AP387">
        <v>0</v>
      </c>
      <c r="AQ387">
        <v>0</v>
      </c>
      <c r="AR387">
        <v>0</v>
      </c>
      <c r="AS387">
        <v>0</v>
      </c>
      <c r="AT387">
        <v>0</v>
      </c>
      <c r="AU387">
        <v>0</v>
      </c>
      <c r="AV387">
        <v>0</v>
      </c>
      <c r="AW387">
        <v>0</v>
      </c>
      <c r="AX387">
        <v>0</v>
      </c>
      <c r="AY387">
        <v>0</v>
      </c>
      <c r="AZ387">
        <v>0</v>
      </c>
      <c r="BA387">
        <v>0</v>
      </c>
      <c r="BB387">
        <v>0</v>
      </c>
      <c r="BC387">
        <v>0</v>
      </c>
      <c r="BD387">
        <v>0.1</v>
      </c>
      <c r="BE387">
        <v>0</v>
      </c>
      <c r="BF387">
        <v>0</v>
      </c>
      <c r="BG387">
        <v>0</v>
      </c>
      <c r="BH387">
        <v>0</v>
      </c>
      <c r="BI387">
        <v>0</v>
      </c>
      <c r="BJ387">
        <v>0</v>
      </c>
      <c r="BK387">
        <v>0</v>
      </c>
      <c r="BL387">
        <v>0</v>
      </c>
      <c r="BM387">
        <v>0</v>
      </c>
      <c r="BN387">
        <v>0</v>
      </c>
      <c r="BO387">
        <v>0</v>
      </c>
      <c r="BP387">
        <v>0</v>
      </c>
      <c r="BQ387">
        <v>0</v>
      </c>
      <c r="BR387">
        <v>1.5599999999999999E-2</v>
      </c>
      <c r="BS387">
        <v>0</v>
      </c>
      <c r="BT387">
        <v>0</v>
      </c>
      <c r="BU387">
        <v>0</v>
      </c>
      <c r="BV387">
        <v>0</v>
      </c>
      <c r="BW387">
        <v>0</v>
      </c>
      <c r="BX387">
        <v>63.7</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c r="FD387">
        <v>0</v>
      </c>
      <c r="FE387">
        <v>0</v>
      </c>
      <c r="FF387">
        <v>0</v>
      </c>
      <c r="FG387">
        <v>0</v>
      </c>
      <c r="FH387">
        <v>0</v>
      </c>
      <c r="FI387">
        <v>0</v>
      </c>
      <c r="FJ387">
        <v>0</v>
      </c>
      <c r="FK387">
        <v>0</v>
      </c>
      <c r="FL387">
        <v>0</v>
      </c>
      <c r="FM387">
        <v>0</v>
      </c>
      <c r="FN387">
        <v>0</v>
      </c>
      <c r="FO387">
        <v>0</v>
      </c>
      <c r="FP387">
        <v>0</v>
      </c>
      <c r="FQ387">
        <v>0</v>
      </c>
      <c r="FR387">
        <v>1</v>
      </c>
      <c r="FS387">
        <v>0</v>
      </c>
      <c r="FT387">
        <v>0</v>
      </c>
      <c r="FU387">
        <v>0</v>
      </c>
      <c r="FV387">
        <v>0</v>
      </c>
      <c r="FW387">
        <v>0</v>
      </c>
      <c r="FX387">
        <v>0</v>
      </c>
      <c r="FY387">
        <v>3.818221352467928</v>
      </c>
      <c r="FZ387">
        <v>0</v>
      </c>
      <c r="GA387">
        <v>0</v>
      </c>
      <c r="GB387">
        <v>0</v>
      </c>
      <c r="GC387">
        <v>0</v>
      </c>
      <c r="GD387">
        <v>0</v>
      </c>
      <c r="GE387">
        <v>0</v>
      </c>
      <c r="GF387">
        <v>0</v>
      </c>
      <c r="GG387">
        <v>0</v>
      </c>
      <c r="GH387">
        <v>0</v>
      </c>
      <c r="GI387">
        <v>0</v>
      </c>
      <c r="GJ387">
        <v>0</v>
      </c>
      <c r="GK387">
        <v>0</v>
      </c>
      <c r="GL387">
        <v>0</v>
      </c>
      <c r="GM387">
        <v>0</v>
      </c>
      <c r="GN387">
        <v>0</v>
      </c>
      <c r="GO387">
        <v>0</v>
      </c>
      <c r="GP387">
        <v>0</v>
      </c>
      <c r="GQ387">
        <v>0</v>
      </c>
      <c r="GR387">
        <v>0</v>
      </c>
      <c r="GS387">
        <v>0</v>
      </c>
      <c r="GT387">
        <v>0</v>
      </c>
      <c r="GU387">
        <v>0.315</v>
      </c>
      <c r="GV387">
        <v>0</v>
      </c>
      <c r="GW387">
        <v>0</v>
      </c>
      <c r="GX387">
        <v>0</v>
      </c>
      <c r="GY387">
        <v>0</v>
      </c>
      <c r="GZ387">
        <v>0</v>
      </c>
      <c r="HA387">
        <v>0</v>
      </c>
      <c r="HB387">
        <v>0</v>
      </c>
      <c r="HC387">
        <v>0</v>
      </c>
      <c r="HD387">
        <v>0</v>
      </c>
      <c r="HE387">
        <v>0</v>
      </c>
      <c r="HF387">
        <v>0</v>
      </c>
      <c r="HG387">
        <v>0</v>
      </c>
      <c r="HH387">
        <v>0</v>
      </c>
      <c r="HI387">
        <v>1.5599999999999999E-2</v>
      </c>
      <c r="HJ387">
        <v>0</v>
      </c>
      <c r="HK387">
        <v>0</v>
      </c>
      <c r="HL387">
        <v>0</v>
      </c>
      <c r="HM387">
        <v>0</v>
      </c>
      <c r="HN387">
        <v>0</v>
      </c>
      <c r="HO387">
        <v>63.7</v>
      </c>
      <c r="HP387">
        <v>0</v>
      </c>
      <c r="HQ387">
        <v>0</v>
      </c>
      <c r="HR387">
        <v>0</v>
      </c>
      <c r="HS387">
        <v>0</v>
      </c>
      <c r="HT387">
        <v>0</v>
      </c>
      <c r="HU387">
        <v>0</v>
      </c>
      <c r="HV387">
        <v>0</v>
      </c>
      <c r="HW387">
        <v>0</v>
      </c>
      <c r="HX387">
        <v>0</v>
      </c>
      <c r="HY387">
        <v>0</v>
      </c>
      <c r="HZ387">
        <v>0</v>
      </c>
      <c r="IA387">
        <v>0</v>
      </c>
      <c r="IB387">
        <v>0</v>
      </c>
      <c r="IC387">
        <v>0</v>
      </c>
      <c r="ID387">
        <v>0</v>
      </c>
      <c r="IE387">
        <v>0</v>
      </c>
      <c r="IF387">
        <v>0</v>
      </c>
      <c r="IG387">
        <v>0</v>
      </c>
      <c r="IH387">
        <v>0</v>
      </c>
      <c r="II387">
        <v>0</v>
      </c>
      <c r="IJ387">
        <v>0</v>
      </c>
      <c r="IK387">
        <v>0</v>
      </c>
      <c r="IL387">
        <v>0</v>
      </c>
      <c r="IM387">
        <v>0</v>
      </c>
      <c r="IN387">
        <v>0</v>
      </c>
      <c r="IO387">
        <v>0</v>
      </c>
      <c r="IP387">
        <v>0</v>
      </c>
      <c r="IQ387">
        <v>0</v>
      </c>
      <c r="IR387">
        <v>0</v>
      </c>
      <c r="IS387">
        <v>0</v>
      </c>
      <c r="IT387">
        <v>0</v>
      </c>
      <c r="IU387">
        <v>0</v>
      </c>
      <c r="IV387">
        <v>0</v>
      </c>
      <c r="IW387">
        <v>0</v>
      </c>
      <c r="IX387">
        <v>0</v>
      </c>
      <c r="IY387">
        <v>0</v>
      </c>
      <c r="IZ387">
        <v>0</v>
      </c>
      <c r="JA387">
        <v>0</v>
      </c>
      <c r="JB387">
        <v>0</v>
      </c>
      <c r="JC387">
        <v>0</v>
      </c>
      <c r="JD387">
        <v>0</v>
      </c>
      <c r="JE387">
        <v>0</v>
      </c>
      <c r="JF387">
        <v>0</v>
      </c>
      <c r="JG387">
        <v>0</v>
      </c>
      <c r="JH387">
        <v>0</v>
      </c>
      <c r="JI387">
        <v>0</v>
      </c>
      <c r="JJ387">
        <v>0</v>
      </c>
      <c r="JK387">
        <v>0</v>
      </c>
      <c r="JL387">
        <v>0</v>
      </c>
      <c r="JM387">
        <v>0</v>
      </c>
      <c r="JN387">
        <v>0</v>
      </c>
      <c r="JO387">
        <v>0</v>
      </c>
      <c r="JP387">
        <v>0</v>
      </c>
      <c r="JQ387">
        <v>0</v>
      </c>
      <c r="JR387">
        <v>0</v>
      </c>
      <c r="JS387">
        <v>0</v>
      </c>
      <c r="JT387">
        <v>0</v>
      </c>
      <c r="JU387">
        <v>0</v>
      </c>
      <c r="JV387">
        <v>0</v>
      </c>
      <c r="JW387">
        <v>0</v>
      </c>
      <c r="JX387">
        <v>0</v>
      </c>
      <c r="JY387">
        <v>0</v>
      </c>
      <c r="JZ387">
        <v>0</v>
      </c>
      <c r="KA387">
        <v>0</v>
      </c>
      <c r="KB387">
        <v>0</v>
      </c>
      <c r="KC387">
        <v>0</v>
      </c>
      <c r="KD387">
        <v>0</v>
      </c>
      <c r="KE387">
        <v>0</v>
      </c>
      <c r="KF387">
        <v>0</v>
      </c>
      <c r="KG387">
        <v>0</v>
      </c>
      <c r="KH387">
        <v>0</v>
      </c>
      <c r="KI387">
        <v>0</v>
      </c>
      <c r="KJ387">
        <v>0</v>
      </c>
      <c r="KK387">
        <v>0</v>
      </c>
      <c r="KL387">
        <v>0</v>
      </c>
      <c r="KM387">
        <v>0</v>
      </c>
      <c r="KN387">
        <v>0</v>
      </c>
      <c r="KO387">
        <v>0</v>
      </c>
      <c r="KP387">
        <v>0</v>
      </c>
      <c r="KQ387">
        <v>0</v>
      </c>
      <c r="KR387">
        <v>0</v>
      </c>
      <c r="KS387">
        <v>0</v>
      </c>
      <c r="KT387">
        <v>0</v>
      </c>
      <c r="KU387">
        <v>0</v>
      </c>
      <c r="KV387">
        <v>0</v>
      </c>
      <c r="KW387">
        <v>0</v>
      </c>
      <c r="KX387">
        <v>0</v>
      </c>
      <c r="KY387">
        <v>0</v>
      </c>
      <c r="KZ387">
        <v>0</v>
      </c>
      <c r="LA387">
        <v>0</v>
      </c>
      <c r="LB387">
        <v>0</v>
      </c>
      <c r="LC387">
        <v>0</v>
      </c>
      <c r="LD387">
        <v>0</v>
      </c>
      <c r="LE387">
        <v>0</v>
      </c>
      <c r="LF387">
        <v>0</v>
      </c>
      <c r="LG387">
        <v>0</v>
      </c>
      <c r="LH387">
        <v>0</v>
      </c>
      <c r="LI387">
        <v>1</v>
      </c>
      <c r="LJ387">
        <v>1</v>
      </c>
      <c r="LK387">
        <v>0</v>
      </c>
      <c r="LL387">
        <v>0</v>
      </c>
      <c r="LM387">
        <v>1</v>
      </c>
      <c r="LN387">
        <v>0.95</v>
      </c>
      <c r="LO387">
        <v>0</v>
      </c>
      <c r="LP387">
        <v>1</v>
      </c>
      <c r="LQ387">
        <v>0.78</v>
      </c>
      <c r="LR387">
        <v>0</v>
      </c>
      <c r="LS387">
        <v>4.7599999999999865E-3</v>
      </c>
      <c r="LT387">
        <v>0</v>
      </c>
    </row>
    <row r="388" spans="1:332" ht="15" customHeight="1">
      <c r="A388" t="str">
        <v>CDM AMS II G</v>
      </c>
      <c r="B388" t="str">
        <v>AMS-II.G. Version 9</v>
      </c>
      <c r="C388">
        <v>10443</v>
      </c>
      <c r="D388" t="str">
        <v>PoA 10443-CPA1</v>
      </c>
      <c r="E388" t="str">
        <v>MP2</v>
      </c>
      <c r="F388" t="str">
        <v>domestic</v>
      </c>
      <c r="G388">
        <v>15495</v>
      </c>
      <c r="H388" t="str">
        <v>firewood</v>
      </c>
      <c r="I388">
        <v>15495</v>
      </c>
      <c r="J388">
        <v>7.4031074418071325E-3</v>
      </c>
      <c r="K388">
        <v>0</v>
      </c>
      <c r="L388" t="str">
        <v>cdm_imp_firewood</v>
      </c>
      <c r="M388">
        <v>1</v>
      </c>
      <c r="N388" t="str">
        <v>Sub-Saharan Africa</v>
      </c>
      <c r="O388" t="str">
        <v>Madagascar</v>
      </c>
      <c r="P388" t="str">
        <v>region of Haute Matsiatra, Ambalavao district</v>
      </c>
      <c r="Q388">
        <v>4.5</v>
      </c>
      <c r="R388">
        <v>0.96599999999999997</v>
      </c>
      <c r="S388">
        <v>0</v>
      </c>
      <c r="T388">
        <v>0.12</v>
      </c>
      <c r="U388">
        <v>13680</v>
      </c>
      <c r="V388">
        <v>0</v>
      </c>
      <c r="W388">
        <v>153</v>
      </c>
      <c r="X388">
        <v>0</v>
      </c>
      <c r="Y388">
        <v>2093040</v>
      </c>
      <c r="Z388">
        <v>1</v>
      </c>
      <c r="AA388">
        <v>0</v>
      </c>
      <c r="AB388">
        <v>0</v>
      </c>
      <c r="AC388">
        <v>0</v>
      </c>
      <c r="AD388">
        <v>0</v>
      </c>
      <c r="AE388">
        <v>0</v>
      </c>
      <c r="AF388">
        <v>0</v>
      </c>
      <c r="AG388">
        <v>0</v>
      </c>
      <c r="AH388">
        <v>0</v>
      </c>
      <c r="AI388">
        <v>0</v>
      </c>
      <c r="AJ388">
        <v>0</v>
      </c>
      <c r="AK388">
        <v>0</v>
      </c>
      <c r="AL388">
        <v>0</v>
      </c>
      <c r="AM388">
        <v>0</v>
      </c>
      <c r="AN388">
        <v>12.027397260273972</v>
      </c>
      <c r="AO388">
        <v>0</v>
      </c>
      <c r="AP388">
        <v>0</v>
      </c>
      <c r="AQ388">
        <v>0</v>
      </c>
      <c r="AR388">
        <v>0</v>
      </c>
      <c r="AS388">
        <v>0</v>
      </c>
      <c r="AT388">
        <v>0</v>
      </c>
      <c r="AU388">
        <v>0</v>
      </c>
      <c r="AV388">
        <v>0</v>
      </c>
      <c r="AW388">
        <v>0</v>
      </c>
      <c r="AX388">
        <v>0</v>
      </c>
      <c r="AY388">
        <v>0</v>
      </c>
      <c r="AZ388">
        <v>0</v>
      </c>
      <c r="BA388">
        <v>0</v>
      </c>
      <c r="BB388">
        <v>0</v>
      </c>
      <c r="BC388">
        <v>0</v>
      </c>
      <c r="BD388">
        <v>0.1</v>
      </c>
      <c r="BE388">
        <v>0</v>
      </c>
      <c r="BF388">
        <v>0</v>
      </c>
      <c r="BG388">
        <v>0</v>
      </c>
      <c r="BH388">
        <v>0</v>
      </c>
      <c r="BI388">
        <v>0</v>
      </c>
      <c r="BJ388">
        <v>0</v>
      </c>
      <c r="BK388">
        <v>0</v>
      </c>
      <c r="BL388">
        <v>0</v>
      </c>
      <c r="BM388">
        <v>0</v>
      </c>
      <c r="BN388">
        <v>0</v>
      </c>
      <c r="BO388">
        <v>0</v>
      </c>
      <c r="BP388">
        <v>0</v>
      </c>
      <c r="BQ388">
        <v>0</v>
      </c>
      <c r="BR388">
        <v>1.5599999999999999E-2</v>
      </c>
      <c r="BS388">
        <v>0</v>
      </c>
      <c r="BT388">
        <v>0</v>
      </c>
      <c r="BU388">
        <v>0</v>
      </c>
      <c r="BV388">
        <v>0</v>
      </c>
      <c r="BW388">
        <v>0</v>
      </c>
      <c r="BX388">
        <v>63.7</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c r="FD388">
        <v>0</v>
      </c>
      <c r="FE388">
        <v>0</v>
      </c>
      <c r="FF388">
        <v>0</v>
      </c>
      <c r="FG388">
        <v>0</v>
      </c>
      <c r="FH388">
        <v>0</v>
      </c>
      <c r="FI388">
        <v>0</v>
      </c>
      <c r="FJ388">
        <v>0</v>
      </c>
      <c r="FK388">
        <v>0</v>
      </c>
      <c r="FL388">
        <v>0</v>
      </c>
      <c r="FM388">
        <v>0</v>
      </c>
      <c r="FN388">
        <v>0</v>
      </c>
      <c r="FO388">
        <v>0</v>
      </c>
      <c r="FP388">
        <v>0</v>
      </c>
      <c r="FQ388">
        <v>0</v>
      </c>
      <c r="FR388">
        <v>1</v>
      </c>
      <c r="FS388">
        <v>0</v>
      </c>
      <c r="FT388">
        <v>0</v>
      </c>
      <c r="FU388">
        <v>0</v>
      </c>
      <c r="FV388">
        <v>0</v>
      </c>
      <c r="FW388">
        <v>0</v>
      </c>
      <c r="FX388">
        <v>0</v>
      </c>
      <c r="FY388">
        <v>3.818221352467928</v>
      </c>
      <c r="FZ388">
        <v>0</v>
      </c>
      <c r="GA388">
        <v>0</v>
      </c>
      <c r="GB388">
        <v>0</v>
      </c>
      <c r="GC388">
        <v>0</v>
      </c>
      <c r="GD388">
        <v>0</v>
      </c>
      <c r="GE388">
        <v>0</v>
      </c>
      <c r="GF388">
        <v>0</v>
      </c>
      <c r="GG388">
        <v>0</v>
      </c>
      <c r="GH388">
        <v>0</v>
      </c>
      <c r="GI388">
        <v>0</v>
      </c>
      <c r="GJ388">
        <v>0</v>
      </c>
      <c r="GK388">
        <v>0</v>
      </c>
      <c r="GL388">
        <v>0</v>
      </c>
      <c r="GM388">
        <v>0</v>
      </c>
      <c r="GN388">
        <v>0</v>
      </c>
      <c r="GO388">
        <v>0</v>
      </c>
      <c r="GP388">
        <v>0</v>
      </c>
      <c r="GQ388">
        <v>0</v>
      </c>
      <c r="GR388">
        <v>0</v>
      </c>
      <c r="GS388">
        <v>0</v>
      </c>
      <c r="GT388">
        <v>0</v>
      </c>
      <c r="GU388">
        <v>0.315</v>
      </c>
      <c r="GV388">
        <v>0</v>
      </c>
      <c r="GW388">
        <v>0</v>
      </c>
      <c r="GX388">
        <v>0</v>
      </c>
      <c r="GY388">
        <v>0</v>
      </c>
      <c r="GZ388">
        <v>0</v>
      </c>
      <c r="HA388">
        <v>0</v>
      </c>
      <c r="HB388">
        <v>0</v>
      </c>
      <c r="HC388">
        <v>0</v>
      </c>
      <c r="HD388">
        <v>0</v>
      </c>
      <c r="HE388">
        <v>0</v>
      </c>
      <c r="HF388">
        <v>0</v>
      </c>
      <c r="HG388">
        <v>0</v>
      </c>
      <c r="HH388">
        <v>0</v>
      </c>
      <c r="HI388">
        <v>1.5599999999999999E-2</v>
      </c>
      <c r="HJ388">
        <v>0</v>
      </c>
      <c r="HK388">
        <v>0</v>
      </c>
      <c r="HL388">
        <v>0</v>
      </c>
      <c r="HM388">
        <v>0</v>
      </c>
      <c r="HN388">
        <v>0</v>
      </c>
      <c r="HO388">
        <v>63.7</v>
      </c>
      <c r="HP388">
        <v>0</v>
      </c>
      <c r="HQ388">
        <v>0</v>
      </c>
      <c r="HR388">
        <v>0</v>
      </c>
      <c r="HS388">
        <v>0</v>
      </c>
      <c r="HT388">
        <v>0</v>
      </c>
      <c r="HU388">
        <v>0</v>
      </c>
      <c r="HV388">
        <v>0</v>
      </c>
      <c r="HW388">
        <v>0</v>
      </c>
      <c r="HX388">
        <v>0</v>
      </c>
      <c r="HY388">
        <v>0</v>
      </c>
      <c r="HZ388">
        <v>0</v>
      </c>
      <c r="IA388">
        <v>0</v>
      </c>
      <c r="IB388">
        <v>0</v>
      </c>
      <c r="IC388">
        <v>0</v>
      </c>
      <c r="ID388">
        <v>0</v>
      </c>
      <c r="IE388">
        <v>0</v>
      </c>
      <c r="IF388">
        <v>0</v>
      </c>
      <c r="IG388">
        <v>0</v>
      </c>
      <c r="IH388">
        <v>0</v>
      </c>
      <c r="II388">
        <v>0</v>
      </c>
      <c r="IJ388">
        <v>0</v>
      </c>
      <c r="IK388">
        <v>0</v>
      </c>
      <c r="IL388">
        <v>0</v>
      </c>
      <c r="IM388">
        <v>0</v>
      </c>
      <c r="IN388">
        <v>0</v>
      </c>
      <c r="IO388">
        <v>0</v>
      </c>
      <c r="IP388">
        <v>0</v>
      </c>
      <c r="IQ388">
        <v>0</v>
      </c>
      <c r="IR388">
        <v>0</v>
      </c>
      <c r="IS388">
        <v>0</v>
      </c>
      <c r="IT388">
        <v>0</v>
      </c>
      <c r="IU388">
        <v>0</v>
      </c>
      <c r="IV388">
        <v>0</v>
      </c>
      <c r="IW388">
        <v>0</v>
      </c>
      <c r="IX388">
        <v>0</v>
      </c>
      <c r="IY388">
        <v>0</v>
      </c>
      <c r="IZ388">
        <v>0</v>
      </c>
      <c r="JA388">
        <v>0</v>
      </c>
      <c r="JB388">
        <v>0</v>
      </c>
      <c r="JC388">
        <v>0</v>
      </c>
      <c r="JD388">
        <v>0</v>
      </c>
      <c r="JE388">
        <v>0</v>
      </c>
      <c r="JF388">
        <v>0</v>
      </c>
      <c r="JG388">
        <v>0</v>
      </c>
      <c r="JH388">
        <v>0</v>
      </c>
      <c r="JI388">
        <v>0</v>
      </c>
      <c r="JJ388">
        <v>0</v>
      </c>
      <c r="JK388">
        <v>0</v>
      </c>
      <c r="JL388">
        <v>0</v>
      </c>
      <c r="JM388">
        <v>0</v>
      </c>
      <c r="JN388">
        <v>0</v>
      </c>
      <c r="JO388">
        <v>0</v>
      </c>
      <c r="JP388">
        <v>0</v>
      </c>
      <c r="JQ388">
        <v>0</v>
      </c>
      <c r="JR388">
        <v>0</v>
      </c>
      <c r="JS388">
        <v>0</v>
      </c>
      <c r="JT388">
        <v>0</v>
      </c>
      <c r="JU388">
        <v>0</v>
      </c>
      <c r="JV388">
        <v>0</v>
      </c>
      <c r="JW388">
        <v>0</v>
      </c>
      <c r="JX388">
        <v>0</v>
      </c>
      <c r="JY388">
        <v>0</v>
      </c>
      <c r="JZ388">
        <v>0</v>
      </c>
      <c r="KA388">
        <v>0</v>
      </c>
      <c r="KB388">
        <v>0</v>
      </c>
      <c r="KC388">
        <v>0</v>
      </c>
      <c r="KD388">
        <v>0</v>
      </c>
      <c r="KE388">
        <v>0</v>
      </c>
      <c r="KF388">
        <v>0</v>
      </c>
      <c r="KG388">
        <v>0</v>
      </c>
      <c r="KH388">
        <v>0</v>
      </c>
      <c r="KI388">
        <v>0</v>
      </c>
      <c r="KJ388">
        <v>0</v>
      </c>
      <c r="KK388">
        <v>0</v>
      </c>
      <c r="KL388">
        <v>0</v>
      </c>
      <c r="KM388">
        <v>0</v>
      </c>
      <c r="KN388">
        <v>0</v>
      </c>
      <c r="KO388">
        <v>0</v>
      </c>
      <c r="KP388">
        <v>0</v>
      </c>
      <c r="KQ388">
        <v>0</v>
      </c>
      <c r="KR388">
        <v>0</v>
      </c>
      <c r="KS388">
        <v>0</v>
      </c>
      <c r="KT388">
        <v>0</v>
      </c>
      <c r="KU388">
        <v>0</v>
      </c>
      <c r="KV388">
        <v>0</v>
      </c>
      <c r="KW388">
        <v>0</v>
      </c>
      <c r="KX388">
        <v>0</v>
      </c>
      <c r="KY388">
        <v>0</v>
      </c>
      <c r="KZ388">
        <v>0</v>
      </c>
      <c r="LA388">
        <v>0</v>
      </c>
      <c r="LB388">
        <v>0</v>
      </c>
      <c r="LC388">
        <v>0</v>
      </c>
      <c r="LD388">
        <v>0</v>
      </c>
      <c r="LE388">
        <v>0</v>
      </c>
      <c r="LF388">
        <v>0</v>
      </c>
      <c r="LG388">
        <v>0</v>
      </c>
      <c r="LH388">
        <v>0</v>
      </c>
      <c r="LI388">
        <v>1</v>
      </c>
      <c r="LJ388">
        <v>1</v>
      </c>
      <c r="LK388">
        <v>0</v>
      </c>
      <c r="LL388">
        <v>0</v>
      </c>
      <c r="LM388">
        <v>1</v>
      </c>
      <c r="LN388">
        <v>0.95</v>
      </c>
      <c r="LO388">
        <v>0</v>
      </c>
      <c r="LP388">
        <v>1</v>
      </c>
      <c r="LQ388">
        <v>0.78</v>
      </c>
      <c r="LR388">
        <v>0</v>
      </c>
      <c r="LS388">
        <v>0</v>
      </c>
      <c r="LT388">
        <v>0</v>
      </c>
    </row>
    <row r="389" spans="1:332" ht="15" customHeight="1">
      <c r="A389" t="str">
        <v>CDM AMS II G</v>
      </c>
      <c r="B389" t="str">
        <v>AMS-II.G. Version 9</v>
      </c>
      <c r="C389">
        <v>10443</v>
      </c>
      <c r="D389" t="str">
        <v>PoA 10443-CPA2</v>
      </c>
      <c r="E389" t="str">
        <v>MP2</v>
      </c>
      <c r="F389" t="str">
        <v>domestic</v>
      </c>
      <c r="G389">
        <v>11921</v>
      </c>
      <c r="H389" t="str">
        <v>firewood</v>
      </c>
      <c r="I389">
        <v>11921</v>
      </c>
      <c r="J389">
        <v>7.486179676810977E-3</v>
      </c>
      <c r="K389">
        <v>0</v>
      </c>
      <c r="L389" t="str">
        <v>cdm_imp_firewood</v>
      </c>
      <c r="M389">
        <v>1</v>
      </c>
      <c r="N389" t="str">
        <v>Sub-Saharan Africa</v>
      </c>
      <c r="O389" t="str">
        <v>Madagascar</v>
      </c>
      <c r="P389" t="str">
        <v>region of Haute Matsiatra, Ambalavao district</v>
      </c>
      <c r="Q389">
        <v>4.5</v>
      </c>
      <c r="R389">
        <v>0.96599999999999997</v>
      </c>
      <c r="S389">
        <v>0</v>
      </c>
      <c r="T389">
        <v>0.12</v>
      </c>
      <c r="U389">
        <v>13752</v>
      </c>
      <c r="V389">
        <v>0</v>
      </c>
      <c r="W389">
        <v>115.794139</v>
      </c>
      <c r="X389">
        <v>0</v>
      </c>
      <c r="Y389">
        <v>1592400.9995280001</v>
      </c>
      <c r="Z389">
        <v>1</v>
      </c>
      <c r="AA389">
        <v>0</v>
      </c>
      <c r="AB389">
        <v>0</v>
      </c>
      <c r="AC389">
        <v>0</v>
      </c>
      <c r="AD389">
        <v>0</v>
      </c>
      <c r="AE389">
        <v>0</v>
      </c>
      <c r="AF389">
        <v>0</v>
      </c>
      <c r="AG389">
        <v>0</v>
      </c>
      <c r="AH389">
        <v>0</v>
      </c>
      <c r="AI389">
        <v>0</v>
      </c>
      <c r="AJ389">
        <v>0</v>
      </c>
      <c r="AK389">
        <v>0</v>
      </c>
      <c r="AL389">
        <v>0</v>
      </c>
      <c r="AM389">
        <v>0</v>
      </c>
      <c r="AN389">
        <v>12.027397260273972</v>
      </c>
      <c r="AO389">
        <v>0</v>
      </c>
      <c r="AP389">
        <v>0</v>
      </c>
      <c r="AQ389">
        <v>0</v>
      </c>
      <c r="AR389">
        <v>0</v>
      </c>
      <c r="AS389">
        <v>0</v>
      </c>
      <c r="AT389">
        <v>0</v>
      </c>
      <c r="AU389">
        <v>0</v>
      </c>
      <c r="AV389">
        <v>0</v>
      </c>
      <c r="AW389">
        <v>0</v>
      </c>
      <c r="AX389">
        <v>0</v>
      </c>
      <c r="AY389">
        <v>0</v>
      </c>
      <c r="AZ389">
        <v>0</v>
      </c>
      <c r="BA389">
        <v>0</v>
      </c>
      <c r="BB389">
        <v>0</v>
      </c>
      <c r="BC389">
        <v>0</v>
      </c>
      <c r="BD389">
        <v>0.1</v>
      </c>
      <c r="BE389">
        <v>0</v>
      </c>
      <c r="BF389">
        <v>0</v>
      </c>
      <c r="BG389">
        <v>0</v>
      </c>
      <c r="BH389">
        <v>0</v>
      </c>
      <c r="BI389">
        <v>0</v>
      </c>
      <c r="BJ389">
        <v>0</v>
      </c>
      <c r="BK389">
        <v>0</v>
      </c>
      <c r="BL389">
        <v>0</v>
      </c>
      <c r="BM389">
        <v>0</v>
      </c>
      <c r="BN389">
        <v>0</v>
      </c>
      <c r="BO389">
        <v>0</v>
      </c>
      <c r="BP389">
        <v>0</v>
      </c>
      <c r="BQ389">
        <v>0</v>
      </c>
      <c r="BR389">
        <v>1.5599999999999999E-2</v>
      </c>
      <c r="BS389">
        <v>0</v>
      </c>
      <c r="BT389">
        <v>0</v>
      </c>
      <c r="BU389">
        <v>0</v>
      </c>
      <c r="BV389">
        <v>0</v>
      </c>
      <c r="BW389">
        <v>0</v>
      </c>
      <c r="BX389">
        <v>63.7</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v>0</v>
      </c>
      <c r="FL389">
        <v>0</v>
      </c>
      <c r="FM389">
        <v>0</v>
      </c>
      <c r="FN389">
        <v>0</v>
      </c>
      <c r="FO389">
        <v>0</v>
      </c>
      <c r="FP389">
        <v>0</v>
      </c>
      <c r="FQ389">
        <v>0</v>
      </c>
      <c r="FR389">
        <v>1</v>
      </c>
      <c r="FS389">
        <v>0</v>
      </c>
      <c r="FT389">
        <v>0</v>
      </c>
      <c r="FU389">
        <v>0</v>
      </c>
      <c r="FV389">
        <v>0</v>
      </c>
      <c r="FW389">
        <v>0</v>
      </c>
      <c r="FX389">
        <v>0</v>
      </c>
      <c r="FY389">
        <v>3.818221352467928</v>
      </c>
      <c r="FZ389">
        <v>0</v>
      </c>
      <c r="GA389">
        <v>0</v>
      </c>
      <c r="GB389">
        <v>0</v>
      </c>
      <c r="GC389">
        <v>0</v>
      </c>
      <c r="GD389">
        <v>0</v>
      </c>
      <c r="GE389">
        <v>0</v>
      </c>
      <c r="GF389">
        <v>0</v>
      </c>
      <c r="GG389">
        <v>0</v>
      </c>
      <c r="GH389">
        <v>0</v>
      </c>
      <c r="GI389">
        <v>0</v>
      </c>
      <c r="GJ389">
        <v>0</v>
      </c>
      <c r="GK389">
        <v>0</v>
      </c>
      <c r="GL389">
        <v>0</v>
      </c>
      <c r="GM389">
        <v>0</v>
      </c>
      <c r="GN389">
        <v>0</v>
      </c>
      <c r="GO389">
        <v>0</v>
      </c>
      <c r="GP389">
        <v>0</v>
      </c>
      <c r="GQ389">
        <v>0</v>
      </c>
      <c r="GR389">
        <v>0</v>
      </c>
      <c r="GS389">
        <v>0</v>
      </c>
      <c r="GT389">
        <v>0</v>
      </c>
      <c r="GU389">
        <v>0.315</v>
      </c>
      <c r="GV389">
        <v>0</v>
      </c>
      <c r="GW389">
        <v>0</v>
      </c>
      <c r="GX389">
        <v>0</v>
      </c>
      <c r="GY389">
        <v>0</v>
      </c>
      <c r="GZ389">
        <v>0</v>
      </c>
      <c r="HA389">
        <v>0</v>
      </c>
      <c r="HB389">
        <v>0</v>
      </c>
      <c r="HC389">
        <v>0</v>
      </c>
      <c r="HD389">
        <v>0</v>
      </c>
      <c r="HE389">
        <v>0</v>
      </c>
      <c r="HF389">
        <v>0</v>
      </c>
      <c r="HG389">
        <v>0</v>
      </c>
      <c r="HH389">
        <v>0</v>
      </c>
      <c r="HI389">
        <v>1.5599999999999999E-2</v>
      </c>
      <c r="HJ389">
        <v>0</v>
      </c>
      <c r="HK389">
        <v>0</v>
      </c>
      <c r="HL389">
        <v>0</v>
      </c>
      <c r="HM389">
        <v>0</v>
      </c>
      <c r="HN389">
        <v>0</v>
      </c>
      <c r="HO389">
        <v>63.7</v>
      </c>
      <c r="HP389">
        <v>0</v>
      </c>
      <c r="HQ389">
        <v>0</v>
      </c>
      <c r="HR389">
        <v>0</v>
      </c>
      <c r="HS389">
        <v>0</v>
      </c>
      <c r="HT389">
        <v>0</v>
      </c>
      <c r="HU389">
        <v>0</v>
      </c>
      <c r="HV389">
        <v>0</v>
      </c>
      <c r="HW389">
        <v>0</v>
      </c>
      <c r="HX389">
        <v>0</v>
      </c>
      <c r="HY389">
        <v>0</v>
      </c>
      <c r="HZ389">
        <v>0</v>
      </c>
      <c r="IA389">
        <v>0</v>
      </c>
      <c r="IB389">
        <v>0</v>
      </c>
      <c r="IC389">
        <v>0</v>
      </c>
      <c r="ID389">
        <v>0</v>
      </c>
      <c r="IE389">
        <v>0</v>
      </c>
      <c r="IF389">
        <v>0</v>
      </c>
      <c r="IG389">
        <v>0</v>
      </c>
      <c r="IH389">
        <v>0</v>
      </c>
      <c r="II389">
        <v>0</v>
      </c>
      <c r="IJ389">
        <v>0</v>
      </c>
      <c r="IK389">
        <v>0</v>
      </c>
      <c r="IL389">
        <v>0</v>
      </c>
      <c r="IM389">
        <v>0</v>
      </c>
      <c r="IN389">
        <v>0</v>
      </c>
      <c r="IO389">
        <v>0</v>
      </c>
      <c r="IP389">
        <v>0</v>
      </c>
      <c r="IQ389">
        <v>0</v>
      </c>
      <c r="IR389">
        <v>0</v>
      </c>
      <c r="IS389">
        <v>0</v>
      </c>
      <c r="IT389">
        <v>0</v>
      </c>
      <c r="IU389">
        <v>0</v>
      </c>
      <c r="IV389">
        <v>0</v>
      </c>
      <c r="IW389">
        <v>0</v>
      </c>
      <c r="IX389">
        <v>0</v>
      </c>
      <c r="IY389">
        <v>0</v>
      </c>
      <c r="IZ389">
        <v>0</v>
      </c>
      <c r="JA389">
        <v>0</v>
      </c>
      <c r="JB389">
        <v>0</v>
      </c>
      <c r="JC389">
        <v>0</v>
      </c>
      <c r="JD389">
        <v>0</v>
      </c>
      <c r="JE389">
        <v>0</v>
      </c>
      <c r="JF389">
        <v>0</v>
      </c>
      <c r="JG389">
        <v>0</v>
      </c>
      <c r="JH389">
        <v>0</v>
      </c>
      <c r="JI389">
        <v>0</v>
      </c>
      <c r="JJ389">
        <v>0</v>
      </c>
      <c r="JK389">
        <v>0</v>
      </c>
      <c r="JL389">
        <v>0</v>
      </c>
      <c r="JM389">
        <v>0</v>
      </c>
      <c r="JN389">
        <v>0</v>
      </c>
      <c r="JO389">
        <v>0</v>
      </c>
      <c r="JP389">
        <v>0</v>
      </c>
      <c r="JQ389">
        <v>0</v>
      </c>
      <c r="JR389">
        <v>0</v>
      </c>
      <c r="JS389">
        <v>0</v>
      </c>
      <c r="JT389">
        <v>0</v>
      </c>
      <c r="JU389">
        <v>0</v>
      </c>
      <c r="JV389">
        <v>0</v>
      </c>
      <c r="JW389">
        <v>0</v>
      </c>
      <c r="JX389">
        <v>0</v>
      </c>
      <c r="JY389">
        <v>0</v>
      </c>
      <c r="JZ389">
        <v>0</v>
      </c>
      <c r="KA389">
        <v>0</v>
      </c>
      <c r="KB389">
        <v>0</v>
      </c>
      <c r="KC389">
        <v>0</v>
      </c>
      <c r="KD389">
        <v>0</v>
      </c>
      <c r="KE389">
        <v>0</v>
      </c>
      <c r="KF389">
        <v>0</v>
      </c>
      <c r="KG389">
        <v>0</v>
      </c>
      <c r="KH389">
        <v>0</v>
      </c>
      <c r="KI389">
        <v>0</v>
      </c>
      <c r="KJ389">
        <v>0</v>
      </c>
      <c r="KK389">
        <v>0</v>
      </c>
      <c r="KL389">
        <v>0</v>
      </c>
      <c r="KM389">
        <v>0</v>
      </c>
      <c r="KN389">
        <v>0</v>
      </c>
      <c r="KO389">
        <v>0</v>
      </c>
      <c r="KP389">
        <v>0</v>
      </c>
      <c r="KQ389">
        <v>0</v>
      </c>
      <c r="KR389">
        <v>0</v>
      </c>
      <c r="KS389">
        <v>0</v>
      </c>
      <c r="KT389">
        <v>0</v>
      </c>
      <c r="KU389">
        <v>0</v>
      </c>
      <c r="KV389">
        <v>0</v>
      </c>
      <c r="KW389">
        <v>0</v>
      </c>
      <c r="KX389">
        <v>0</v>
      </c>
      <c r="KY389">
        <v>0</v>
      </c>
      <c r="KZ389">
        <v>0</v>
      </c>
      <c r="LA389">
        <v>0</v>
      </c>
      <c r="LB389">
        <v>0</v>
      </c>
      <c r="LC389">
        <v>0</v>
      </c>
      <c r="LD389">
        <v>0</v>
      </c>
      <c r="LE389">
        <v>0</v>
      </c>
      <c r="LF389">
        <v>0</v>
      </c>
      <c r="LG389">
        <v>0</v>
      </c>
      <c r="LH389">
        <v>0</v>
      </c>
      <c r="LI389">
        <v>1</v>
      </c>
      <c r="LJ389">
        <v>1</v>
      </c>
      <c r="LK389">
        <v>0</v>
      </c>
      <c r="LL389">
        <v>0</v>
      </c>
      <c r="LM389">
        <v>1</v>
      </c>
      <c r="LN389">
        <v>0.95</v>
      </c>
      <c r="LO389">
        <v>0</v>
      </c>
      <c r="LP389">
        <v>1</v>
      </c>
      <c r="LQ389">
        <v>0.78</v>
      </c>
      <c r="LR389">
        <v>0</v>
      </c>
      <c r="LS389">
        <v>0</v>
      </c>
      <c r="LT389">
        <v>0</v>
      </c>
    </row>
    <row r="390" spans="1:332" ht="15" customHeight="1">
      <c r="A390" t="str">
        <v>CDM AMS II G</v>
      </c>
      <c r="B390" t="str">
        <v>AMS-II.G. Version 9</v>
      </c>
      <c r="C390">
        <v>10443</v>
      </c>
      <c r="D390" t="str">
        <v>PoA 10443-CPA3</v>
      </c>
      <c r="E390" t="str">
        <v>MP2</v>
      </c>
      <c r="F390" t="str">
        <v>domestic</v>
      </c>
      <c r="G390">
        <v>10883</v>
      </c>
      <c r="H390" t="str">
        <v>firewood</v>
      </c>
      <c r="I390">
        <v>10883</v>
      </c>
      <c r="J390">
        <v>7.4862440541346841E-3</v>
      </c>
      <c r="K390">
        <v>0</v>
      </c>
      <c r="L390" t="str">
        <v>cdm_imp_firewood</v>
      </c>
      <c r="M390">
        <v>1</v>
      </c>
      <c r="N390" t="str">
        <v>Sub-Saharan Africa</v>
      </c>
      <c r="O390" t="str">
        <v>Madagascar</v>
      </c>
      <c r="P390" t="str">
        <v>region of Haute Matsiatra, Ambalavao district</v>
      </c>
      <c r="Q390">
        <v>4.5</v>
      </c>
      <c r="R390">
        <v>0.96599999999999997</v>
      </c>
      <c r="S390">
        <v>0</v>
      </c>
      <c r="T390">
        <v>0.12</v>
      </c>
      <c r="U390">
        <v>13752</v>
      </c>
      <c r="V390">
        <v>0</v>
      </c>
      <c r="W390">
        <v>105.71066</v>
      </c>
      <c r="X390">
        <v>0</v>
      </c>
      <c r="Y390">
        <v>1453732.9963200002</v>
      </c>
      <c r="Z390">
        <v>1</v>
      </c>
      <c r="AA390">
        <v>0</v>
      </c>
      <c r="AB390">
        <v>0</v>
      </c>
      <c r="AC390">
        <v>0</v>
      </c>
      <c r="AD390">
        <v>0</v>
      </c>
      <c r="AE390">
        <v>0</v>
      </c>
      <c r="AF390">
        <v>0</v>
      </c>
      <c r="AG390">
        <v>0</v>
      </c>
      <c r="AH390">
        <v>0</v>
      </c>
      <c r="AI390">
        <v>0</v>
      </c>
      <c r="AJ390">
        <v>0</v>
      </c>
      <c r="AK390">
        <v>0</v>
      </c>
      <c r="AL390">
        <v>0</v>
      </c>
      <c r="AM390">
        <v>0</v>
      </c>
      <c r="AN390">
        <v>12.027397260273972</v>
      </c>
      <c r="AO390">
        <v>0</v>
      </c>
      <c r="AP390">
        <v>0</v>
      </c>
      <c r="AQ390">
        <v>0</v>
      </c>
      <c r="AR390">
        <v>0</v>
      </c>
      <c r="AS390">
        <v>0</v>
      </c>
      <c r="AT390">
        <v>0</v>
      </c>
      <c r="AU390">
        <v>0</v>
      </c>
      <c r="AV390">
        <v>0</v>
      </c>
      <c r="AW390">
        <v>0</v>
      </c>
      <c r="AX390">
        <v>0</v>
      </c>
      <c r="AY390">
        <v>0</v>
      </c>
      <c r="AZ390">
        <v>0</v>
      </c>
      <c r="BA390">
        <v>0</v>
      </c>
      <c r="BB390">
        <v>0</v>
      </c>
      <c r="BC390">
        <v>0</v>
      </c>
      <c r="BD390">
        <v>0.1</v>
      </c>
      <c r="BE390">
        <v>0</v>
      </c>
      <c r="BF390">
        <v>0</v>
      </c>
      <c r="BG390">
        <v>0</v>
      </c>
      <c r="BH390">
        <v>0</v>
      </c>
      <c r="BI390">
        <v>0</v>
      </c>
      <c r="BJ390">
        <v>0</v>
      </c>
      <c r="BK390">
        <v>0</v>
      </c>
      <c r="BL390">
        <v>0</v>
      </c>
      <c r="BM390">
        <v>0</v>
      </c>
      <c r="BN390">
        <v>0</v>
      </c>
      <c r="BO390">
        <v>0</v>
      </c>
      <c r="BP390">
        <v>0</v>
      </c>
      <c r="BQ390">
        <v>0</v>
      </c>
      <c r="BR390">
        <v>1.5599999999999999E-2</v>
      </c>
      <c r="BS390">
        <v>0</v>
      </c>
      <c r="BT390">
        <v>0</v>
      </c>
      <c r="BU390">
        <v>0</v>
      </c>
      <c r="BV390">
        <v>0</v>
      </c>
      <c r="BW390">
        <v>0</v>
      </c>
      <c r="BX390">
        <v>63.7</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c r="FD390">
        <v>0</v>
      </c>
      <c r="FE390">
        <v>0</v>
      </c>
      <c r="FF390">
        <v>0</v>
      </c>
      <c r="FG390">
        <v>0</v>
      </c>
      <c r="FH390">
        <v>0</v>
      </c>
      <c r="FI390">
        <v>0</v>
      </c>
      <c r="FJ390">
        <v>0</v>
      </c>
      <c r="FK390">
        <v>0</v>
      </c>
      <c r="FL390">
        <v>0</v>
      </c>
      <c r="FM390">
        <v>0</v>
      </c>
      <c r="FN390">
        <v>0</v>
      </c>
      <c r="FO390">
        <v>0</v>
      </c>
      <c r="FP390">
        <v>0</v>
      </c>
      <c r="FQ390">
        <v>0</v>
      </c>
      <c r="FR390">
        <v>1</v>
      </c>
      <c r="FS390">
        <v>0</v>
      </c>
      <c r="FT390">
        <v>0</v>
      </c>
      <c r="FU390">
        <v>0</v>
      </c>
      <c r="FV390">
        <v>0</v>
      </c>
      <c r="FW390">
        <v>0</v>
      </c>
      <c r="FX390">
        <v>0</v>
      </c>
      <c r="FY390">
        <v>3.818221352467928</v>
      </c>
      <c r="FZ390">
        <v>0</v>
      </c>
      <c r="GA390">
        <v>0</v>
      </c>
      <c r="GB390">
        <v>0</v>
      </c>
      <c r="GC390">
        <v>0</v>
      </c>
      <c r="GD390">
        <v>0</v>
      </c>
      <c r="GE390">
        <v>0</v>
      </c>
      <c r="GF390">
        <v>0</v>
      </c>
      <c r="GG390">
        <v>0</v>
      </c>
      <c r="GH390">
        <v>0</v>
      </c>
      <c r="GI390">
        <v>0</v>
      </c>
      <c r="GJ390">
        <v>0</v>
      </c>
      <c r="GK390">
        <v>0</v>
      </c>
      <c r="GL390">
        <v>0</v>
      </c>
      <c r="GM390">
        <v>0</v>
      </c>
      <c r="GN390">
        <v>0</v>
      </c>
      <c r="GO390">
        <v>0</v>
      </c>
      <c r="GP390">
        <v>0</v>
      </c>
      <c r="GQ390">
        <v>0</v>
      </c>
      <c r="GR390">
        <v>0</v>
      </c>
      <c r="GS390">
        <v>0</v>
      </c>
      <c r="GT390">
        <v>0</v>
      </c>
      <c r="GU390">
        <v>0.315</v>
      </c>
      <c r="GV390">
        <v>0</v>
      </c>
      <c r="GW390">
        <v>0</v>
      </c>
      <c r="GX390">
        <v>0</v>
      </c>
      <c r="GY390">
        <v>0</v>
      </c>
      <c r="GZ390">
        <v>0</v>
      </c>
      <c r="HA390">
        <v>0</v>
      </c>
      <c r="HB390">
        <v>0</v>
      </c>
      <c r="HC390">
        <v>0</v>
      </c>
      <c r="HD390">
        <v>0</v>
      </c>
      <c r="HE390">
        <v>0</v>
      </c>
      <c r="HF390">
        <v>0</v>
      </c>
      <c r="HG390">
        <v>0</v>
      </c>
      <c r="HH390">
        <v>0</v>
      </c>
      <c r="HI390">
        <v>1.5599999999999999E-2</v>
      </c>
      <c r="HJ390">
        <v>0</v>
      </c>
      <c r="HK390">
        <v>0</v>
      </c>
      <c r="HL390">
        <v>0</v>
      </c>
      <c r="HM390">
        <v>0</v>
      </c>
      <c r="HN390">
        <v>0</v>
      </c>
      <c r="HO390">
        <v>63.7</v>
      </c>
      <c r="HP390">
        <v>0</v>
      </c>
      <c r="HQ390">
        <v>0</v>
      </c>
      <c r="HR390">
        <v>0</v>
      </c>
      <c r="HS390">
        <v>0</v>
      </c>
      <c r="HT390">
        <v>0</v>
      </c>
      <c r="HU390">
        <v>0</v>
      </c>
      <c r="HV390">
        <v>0</v>
      </c>
      <c r="HW390">
        <v>0</v>
      </c>
      <c r="HX390">
        <v>0</v>
      </c>
      <c r="HY390">
        <v>0</v>
      </c>
      <c r="HZ390">
        <v>0</v>
      </c>
      <c r="IA390">
        <v>0</v>
      </c>
      <c r="IB390">
        <v>0</v>
      </c>
      <c r="IC390">
        <v>0</v>
      </c>
      <c r="ID390">
        <v>0</v>
      </c>
      <c r="IE390">
        <v>0</v>
      </c>
      <c r="IF390">
        <v>0</v>
      </c>
      <c r="IG390">
        <v>0</v>
      </c>
      <c r="IH390">
        <v>0</v>
      </c>
      <c r="II390">
        <v>0</v>
      </c>
      <c r="IJ390">
        <v>0</v>
      </c>
      <c r="IK390">
        <v>0</v>
      </c>
      <c r="IL390">
        <v>0</v>
      </c>
      <c r="IM390">
        <v>0</v>
      </c>
      <c r="IN390">
        <v>0</v>
      </c>
      <c r="IO390">
        <v>0</v>
      </c>
      <c r="IP390">
        <v>0</v>
      </c>
      <c r="IQ390">
        <v>0</v>
      </c>
      <c r="IR390">
        <v>0</v>
      </c>
      <c r="IS390">
        <v>0</v>
      </c>
      <c r="IT390">
        <v>0</v>
      </c>
      <c r="IU390">
        <v>0</v>
      </c>
      <c r="IV390">
        <v>0</v>
      </c>
      <c r="IW390">
        <v>0</v>
      </c>
      <c r="IX390">
        <v>0</v>
      </c>
      <c r="IY390">
        <v>0</v>
      </c>
      <c r="IZ390">
        <v>0</v>
      </c>
      <c r="JA390">
        <v>0</v>
      </c>
      <c r="JB390">
        <v>0</v>
      </c>
      <c r="JC390">
        <v>0</v>
      </c>
      <c r="JD390">
        <v>0</v>
      </c>
      <c r="JE390">
        <v>0</v>
      </c>
      <c r="JF390">
        <v>0</v>
      </c>
      <c r="JG390">
        <v>0</v>
      </c>
      <c r="JH390">
        <v>0</v>
      </c>
      <c r="JI390">
        <v>0</v>
      </c>
      <c r="JJ390">
        <v>0</v>
      </c>
      <c r="JK390">
        <v>0</v>
      </c>
      <c r="JL390">
        <v>0</v>
      </c>
      <c r="JM390">
        <v>0</v>
      </c>
      <c r="JN390">
        <v>0</v>
      </c>
      <c r="JO390">
        <v>0</v>
      </c>
      <c r="JP390">
        <v>0</v>
      </c>
      <c r="JQ390">
        <v>0</v>
      </c>
      <c r="JR390">
        <v>0</v>
      </c>
      <c r="JS390">
        <v>0</v>
      </c>
      <c r="JT390">
        <v>0</v>
      </c>
      <c r="JU390">
        <v>0</v>
      </c>
      <c r="JV390">
        <v>0</v>
      </c>
      <c r="JW390">
        <v>0</v>
      </c>
      <c r="JX390">
        <v>0</v>
      </c>
      <c r="JY390">
        <v>0</v>
      </c>
      <c r="JZ390">
        <v>0</v>
      </c>
      <c r="KA390">
        <v>0</v>
      </c>
      <c r="KB390">
        <v>0</v>
      </c>
      <c r="KC390">
        <v>0</v>
      </c>
      <c r="KD390">
        <v>0</v>
      </c>
      <c r="KE390">
        <v>0</v>
      </c>
      <c r="KF390">
        <v>0</v>
      </c>
      <c r="KG390">
        <v>0</v>
      </c>
      <c r="KH390">
        <v>0</v>
      </c>
      <c r="KI390">
        <v>0</v>
      </c>
      <c r="KJ390">
        <v>0</v>
      </c>
      <c r="KK390">
        <v>0</v>
      </c>
      <c r="KL390">
        <v>0</v>
      </c>
      <c r="KM390">
        <v>0</v>
      </c>
      <c r="KN390">
        <v>0</v>
      </c>
      <c r="KO390">
        <v>0</v>
      </c>
      <c r="KP390">
        <v>0</v>
      </c>
      <c r="KQ390">
        <v>0</v>
      </c>
      <c r="KR390">
        <v>0</v>
      </c>
      <c r="KS390">
        <v>0</v>
      </c>
      <c r="KT390">
        <v>0</v>
      </c>
      <c r="KU390">
        <v>0</v>
      </c>
      <c r="KV390">
        <v>0</v>
      </c>
      <c r="KW390">
        <v>0</v>
      </c>
      <c r="KX390">
        <v>0</v>
      </c>
      <c r="KY390">
        <v>0</v>
      </c>
      <c r="KZ390">
        <v>0</v>
      </c>
      <c r="LA390">
        <v>0</v>
      </c>
      <c r="LB390">
        <v>0</v>
      </c>
      <c r="LC390">
        <v>0</v>
      </c>
      <c r="LD390">
        <v>0</v>
      </c>
      <c r="LE390">
        <v>0</v>
      </c>
      <c r="LF390">
        <v>0</v>
      </c>
      <c r="LG390">
        <v>0</v>
      </c>
      <c r="LH390">
        <v>0</v>
      </c>
      <c r="LI390">
        <v>1</v>
      </c>
      <c r="LJ390">
        <v>1</v>
      </c>
      <c r="LK390">
        <v>0</v>
      </c>
      <c r="LL390">
        <v>0</v>
      </c>
      <c r="LM390">
        <v>1</v>
      </c>
      <c r="LN390">
        <v>0.95</v>
      </c>
      <c r="LO390">
        <v>0</v>
      </c>
      <c r="LP390">
        <v>1</v>
      </c>
      <c r="LQ390">
        <v>0.78</v>
      </c>
      <c r="LR390">
        <v>0</v>
      </c>
      <c r="LS390">
        <v>0</v>
      </c>
      <c r="LT390">
        <v>0</v>
      </c>
    </row>
    <row r="391" spans="1:332" ht="15" customHeight="1">
      <c r="A391" t="str">
        <v>CDM AMS II G</v>
      </c>
      <c r="B391" t="str">
        <v>AMS-II.G. Version 9</v>
      </c>
      <c r="C391">
        <v>10443</v>
      </c>
      <c r="D391" t="str">
        <v>PoA 10443-CPA4</v>
      </c>
      <c r="E391" t="str">
        <v>MP2</v>
      </c>
      <c r="F391" t="str">
        <v>domestic</v>
      </c>
      <c r="G391">
        <v>21825</v>
      </c>
      <c r="H391" t="str">
        <v>firewood</v>
      </c>
      <c r="I391">
        <v>21825</v>
      </c>
      <c r="J391">
        <v>7.4860466264941227E-3</v>
      </c>
      <c r="K391">
        <v>0</v>
      </c>
      <c r="L391" t="str">
        <v>cdm_imp_firewood</v>
      </c>
      <c r="M391">
        <v>1</v>
      </c>
      <c r="N391" t="str">
        <v>Sub-Saharan Africa</v>
      </c>
      <c r="O391" t="str">
        <v>Madagascar</v>
      </c>
      <c r="P391" t="str">
        <v>region Haute Matsiatra, districts Ambalavao, Lalangina, Fianarantsoa, Isandra, Mahasoabe &amp; Vohibato</v>
      </c>
      <c r="Q391">
        <v>4.5</v>
      </c>
      <c r="R391">
        <v>0.96599999999999997</v>
      </c>
      <c r="S391">
        <v>0</v>
      </c>
      <c r="T391">
        <v>0.12</v>
      </c>
      <c r="U391">
        <v>13752</v>
      </c>
      <c r="V391">
        <v>0</v>
      </c>
      <c r="W391">
        <v>212</v>
      </c>
      <c r="X391">
        <v>0</v>
      </c>
      <c r="Y391">
        <v>2915424</v>
      </c>
      <c r="Z391">
        <v>1</v>
      </c>
      <c r="AA391">
        <v>0</v>
      </c>
      <c r="AB391">
        <v>0</v>
      </c>
      <c r="AC391">
        <v>0</v>
      </c>
      <c r="AD391">
        <v>0</v>
      </c>
      <c r="AE391">
        <v>0</v>
      </c>
      <c r="AF391">
        <v>0</v>
      </c>
      <c r="AG391">
        <v>0</v>
      </c>
      <c r="AH391">
        <v>0</v>
      </c>
      <c r="AI391">
        <v>0</v>
      </c>
      <c r="AJ391">
        <v>0</v>
      </c>
      <c r="AK391">
        <v>0</v>
      </c>
      <c r="AL391">
        <v>0</v>
      </c>
      <c r="AM391">
        <v>0</v>
      </c>
      <c r="AN391">
        <v>12.027397260273972</v>
      </c>
      <c r="AO391">
        <v>0</v>
      </c>
      <c r="AP391">
        <v>0</v>
      </c>
      <c r="AQ391">
        <v>0</v>
      </c>
      <c r="AR391">
        <v>0</v>
      </c>
      <c r="AS391">
        <v>0</v>
      </c>
      <c r="AT391">
        <v>0</v>
      </c>
      <c r="AU391">
        <v>0</v>
      </c>
      <c r="AV391">
        <v>0</v>
      </c>
      <c r="AW391">
        <v>0</v>
      </c>
      <c r="AX391">
        <v>0</v>
      </c>
      <c r="AY391">
        <v>0</v>
      </c>
      <c r="AZ391">
        <v>0</v>
      </c>
      <c r="BA391">
        <v>0</v>
      </c>
      <c r="BB391">
        <v>0</v>
      </c>
      <c r="BC391">
        <v>0</v>
      </c>
      <c r="BD391">
        <v>0.1</v>
      </c>
      <c r="BE391">
        <v>0</v>
      </c>
      <c r="BF391">
        <v>0</v>
      </c>
      <c r="BG391">
        <v>0</v>
      </c>
      <c r="BH391">
        <v>0</v>
      </c>
      <c r="BI391">
        <v>0</v>
      </c>
      <c r="BJ391">
        <v>0</v>
      </c>
      <c r="BK391">
        <v>0</v>
      </c>
      <c r="BL391">
        <v>0</v>
      </c>
      <c r="BM391">
        <v>0</v>
      </c>
      <c r="BN391">
        <v>0</v>
      </c>
      <c r="BO391">
        <v>0</v>
      </c>
      <c r="BP391">
        <v>0</v>
      </c>
      <c r="BQ391">
        <v>0</v>
      </c>
      <c r="BR391">
        <v>1.5599999999999999E-2</v>
      </c>
      <c r="BS391">
        <v>0</v>
      </c>
      <c r="BT391">
        <v>0</v>
      </c>
      <c r="BU391">
        <v>0</v>
      </c>
      <c r="BV391">
        <v>0</v>
      </c>
      <c r="BW391">
        <v>0</v>
      </c>
      <c r="BX391">
        <v>63.7</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v>0</v>
      </c>
      <c r="FD391">
        <v>0</v>
      </c>
      <c r="FE391">
        <v>0</v>
      </c>
      <c r="FF391">
        <v>0</v>
      </c>
      <c r="FG391">
        <v>0</v>
      </c>
      <c r="FH391">
        <v>0</v>
      </c>
      <c r="FI391">
        <v>0</v>
      </c>
      <c r="FJ391">
        <v>0</v>
      </c>
      <c r="FK391">
        <v>0</v>
      </c>
      <c r="FL391">
        <v>0</v>
      </c>
      <c r="FM391">
        <v>0</v>
      </c>
      <c r="FN391">
        <v>0</v>
      </c>
      <c r="FO391">
        <v>0</v>
      </c>
      <c r="FP391">
        <v>0</v>
      </c>
      <c r="FQ391">
        <v>0</v>
      </c>
      <c r="FR391">
        <v>1</v>
      </c>
      <c r="FS391">
        <v>0</v>
      </c>
      <c r="FT391">
        <v>0</v>
      </c>
      <c r="FU391">
        <v>0</v>
      </c>
      <c r="FV391">
        <v>0</v>
      </c>
      <c r="FW391">
        <v>0</v>
      </c>
      <c r="FX391">
        <v>0</v>
      </c>
      <c r="FY391">
        <v>3.818221352467928</v>
      </c>
      <c r="FZ391">
        <v>0</v>
      </c>
      <c r="GA391">
        <v>0</v>
      </c>
      <c r="GB391">
        <v>0</v>
      </c>
      <c r="GC391">
        <v>0</v>
      </c>
      <c r="GD391">
        <v>0</v>
      </c>
      <c r="GE391">
        <v>0</v>
      </c>
      <c r="GF391">
        <v>0</v>
      </c>
      <c r="GG391">
        <v>0</v>
      </c>
      <c r="GH391">
        <v>0</v>
      </c>
      <c r="GI391">
        <v>0</v>
      </c>
      <c r="GJ391">
        <v>0</v>
      </c>
      <c r="GK391">
        <v>0</v>
      </c>
      <c r="GL391">
        <v>0</v>
      </c>
      <c r="GM391">
        <v>0</v>
      </c>
      <c r="GN391">
        <v>0</v>
      </c>
      <c r="GO391">
        <v>0</v>
      </c>
      <c r="GP391">
        <v>0</v>
      </c>
      <c r="GQ391">
        <v>0</v>
      </c>
      <c r="GR391">
        <v>0</v>
      </c>
      <c r="GS391">
        <v>0</v>
      </c>
      <c r="GT391">
        <v>0</v>
      </c>
      <c r="GU391">
        <v>0.315</v>
      </c>
      <c r="GV391">
        <v>0</v>
      </c>
      <c r="GW391">
        <v>0</v>
      </c>
      <c r="GX391">
        <v>0</v>
      </c>
      <c r="GY391">
        <v>0</v>
      </c>
      <c r="GZ391">
        <v>0</v>
      </c>
      <c r="HA391">
        <v>0</v>
      </c>
      <c r="HB391">
        <v>0</v>
      </c>
      <c r="HC391">
        <v>0</v>
      </c>
      <c r="HD391">
        <v>0</v>
      </c>
      <c r="HE391">
        <v>0</v>
      </c>
      <c r="HF391">
        <v>0</v>
      </c>
      <c r="HG391">
        <v>0</v>
      </c>
      <c r="HH391">
        <v>0</v>
      </c>
      <c r="HI391">
        <v>1.5599999999999999E-2</v>
      </c>
      <c r="HJ391">
        <v>0</v>
      </c>
      <c r="HK391">
        <v>0</v>
      </c>
      <c r="HL391">
        <v>0</v>
      </c>
      <c r="HM391">
        <v>0</v>
      </c>
      <c r="HN391">
        <v>0</v>
      </c>
      <c r="HO391">
        <v>63.7</v>
      </c>
      <c r="HP391">
        <v>0</v>
      </c>
      <c r="HQ391">
        <v>0</v>
      </c>
      <c r="HR391">
        <v>0</v>
      </c>
      <c r="HS391">
        <v>0</v>
      </c>
      <c r="HT391">
        <v>0</v>
      </c>
      <c r="HU391">
        <v>0</v>
      </c>
      <c r="HV391">
        <v>0</v>
      </c>
      <c r="HW391">
        <v>0</v>
      </c>
      <c r="HX391">
        <v>0</v>
      </c>
      <c r="HY391">
        <v>0</v>
      </c>
      <c r="HZ391">
        <v>0</v>
      </c>
      <c r="IA391">
        <v>0</v>
      </c>
      <c r="IB391">
        <v>0</v>
      </c>
      <c r="IC391">
        <v>0</v>
      </c>
      <c r="ID391">
        <v>0</v>
      </c>
      <c r="IE391">
        <v>0</v>
      </c>
      <c r="IF391">
        <v>0</v>
      </c>
      <c r="IG391">
        <v>0</v>
      </c>
      <c r="IH391">
        <v>0</v>
      </c>
      <c r="II391">
        <v>0</v>
      </c>
      <c r="IJ391">
        <v>0</v>
      </c>
      <c r="IK391">
        <v>0</v>
      </c>
      <c r="IL391">
        <v>0</v>
      </c>
      <c r="IM391">
        <v>0</v>
      </c>
      <c r="IN391">
        <v>0</v>
      </c>
      <c r="IO391">
        <v>0</v>
      </c>
      <c r="IP391">
        <v>0</v>
      </c>
      <c r="IQ391">
        <v>0</v>
      </c>
      <c r="IR391">
        <v>0</v>
      </c>
      <c r="IS391">
        <v>0</v>
      </c>
      <c r="IT391">
        <v>0</v>
      </c>
      <c r="IU391">
        <v>0</v>
      </c>
      <c r="IV391">
        <v>0</v>
      </c>
      <c r="IW391">
        <v>0</v>
      </c>
      <c r="IX391">
        <v>0</v>
      </c>
      <c r="IY391">
        <v>0</v>
      </c>
      <c r="IZ391">
        <v>0</v>
      </c>
      <c r="JA391">
        <v>0</v>
      </c>
      <c r="JB391">
        <v>0</v>
      </c>
      <c r="JC391">
        <v>0</v>
      </c>
      <c r="JD391">
        <v>0</v>
      </c>
      <c r="JE391">
        <v>0</v>
      </c>
      <c r="JF391">
        <v>0</v>
      </c>
      <c r="JG391">
        <v>0</v>
      </c>
      <c r="JH391">
        <v>0</v>
      </c>
      <c r="JI391">
        <v>0</v>
      </c>
      <c r="JJ391">
        <v>0</v>
      </c>
      <c r="JK391">
        <v>0</v>
      </c>
      <c r="JL391">
        <v>0</v>
      </c>
      <c r="JM391">
        <v>0</v>
      </c>
      <c r="JN391">
        <v>0</v>
      </c>
      <c r="JO391">
        <v>0</v>
      </c>
      <c r="JP391">
        <v>0</v>
      </c>
      <c r="JQ391">
        <v>0</v>
      </c>
      <c r="JR391">
        <v>0</v>
      </c>
      <c r="JS391">
        <v>0</v>
      </c>
      <c r="JT391">
        <v>0</v>
      </c>
      <c r="JU391">
        <v>0</v>
      </c>
      <c r="JV391">
        <v>0</v>
      </c>
      <c r="JW391">
        <v>0</v>
      </c>
      <c r="JX391">
        <v>0</v>
      </c>
      <c r="JY391">
        <v>0</v>
      </c>
      <c r="JZ391">
        <v>0</v>
      </c>
      <c r="KA391">
        <v>0</v>
      </c>
      <c r="KB391">
        <v>0</v>
      </c>
      <c r="KC391">
        <v>0</v>
      </c>
      <c r="KD391">
        <v>0</v>
      </c>
      <c r="KE391">
        <v>0</v>
      </c>
      <c r="KF391">
        <v>0</v>
      </c>
      <c r="KG391">
        <v>0</v>
      </c>
      <c r="KH391">
        <v>0</v>
      </c>
      <c r="KI391">
        <v>0</v>
      </c>
      <c r="KJ391">
        <v>0</v>
      </c>
      <c r="KK391">
        <v>0</v>
      </c>
      <c r="KL391">
        <v>0</v>
      </c>
      <c r="KM391">
        <v>0</v>
      </c>
      <c r="KN391">
        <v>0</v>
      </c>
      <c r="KO391">
        <v>0</v>
      </c>
      <c r="KP391">
        <v>0</v>
      </c>
      <c r="KQ391">
        <v>0</v>
      </c>
      <c r="KR391">
        <v>0</v>
      </c>
      <c r="KS391">
        <v>0</v>
      </c>
      <c r="KT391">
        <v>0</v>
      </c>
      <c r="KU391">
        <v>0</v>
      </c>
      <c r="KV391">
        <v>0</v>
      </c>
      <c r="KW391">
        <v>0</v>
      </c>
      <c r="KX391">
        <v>0</v>
      </c>
      <c r="KY391">
        <v>0</v>
      </c>
      <c r="KZ391">
        <v>0</v>
      </c>
      <c r="LA391">
        <v>0</v>
      </c>
      <c r="LB391">
        <v>0</v>
      </c>
      <c r="LC391">
        <v>0</v>
      </c>
      <c r="LD391">
        <v>0</v>
      </c>
      <c r="LE391">
        <v>0</v>
      </c>
      <c r="LF391">
        <v>0</v>
      </c>
      <c r="LG391">
        <v>0</v>
      </c>
      <c r="LH391">
        <v>0</v>
      </c>
      <c r="LI391">
        <v>1</v>
      </c>
      <c r="LJ391">
        <v>1</v>
      </c>
      <c r="LK391">
        <v>0</v>
      </c>
      <c r="LL391">
        <v>0</v>
      </c>
      <c r="LM391">
        <v>1</v>
      </c>
      <c r="LN391">
        <v>0.95</v>
      </c>
      <c r="LO391">
        <v>0</v>
      </c>
      <c r="LP391">
        <v>1</v>
      </c>
      <c r="LQ391">
        <v>0.78</v>
      </c>
      <c r="LR391">
        <v>0</v>
      </c>
      <c r="LS391">
        <v>0</v>
      </c>
      <c r="LT391">
        <v>0</v>
      </c>
    </row>
    <row r="392" spans="1:332" ht="15" customHeight="1">
      <c r="A392" t="str">
        <v>CDM AMS II G</v>
      </c>
      <c r="B392" t="str">
        <v>AMS-II.G. Version 9</v>
      </c>
      <c r="C392">
        <v>10443</v>
      </c>
      <c r="D392" t="str">
        <v>PoA 10443-CPA5</v>
      </c>
      <c r="E392" t="str">
        <v>MP2</v>
      </c>
      <c r="F392" t="str">
        <v>domestic</v>
      </c>
      <c r="G392">
        <v>19312</v>
      </c>
      <c r="H392" t="str">
        <v>firewood</v>
      </c>
      <c r="I392">
        <v>19312</v>
      </c>
      <c r="J392">
        <v>7.5089405193294592E-3</v>
      </c>
      <c r="K392">
        <v>0</v>
      </c>
      <c r="L392" t="str">
        <v>cdm_imp_firewood</v>
      </c>
      <c r="M392">
        <v>1</v>
      </c>
      <c r="N392" t="str">
        <v>Sub-Saharan Africa</v>
      </c>
      <c r="O392" t="str">
        <v>Madagascar</v>
      </c>
      <c r="P392" t="str">
        <v>region Haute Matsiatra, districts Ambohimahasoa, Isandra &amp; Lalangina</v>
      </c>
      <c r="Q392">
        <v>4.5</v>
      </c>
      <c r="R392">
        <v>0.96599999999999997</v>
      </c>
      <c r="S392">
        <v>0</v>
      </c>
      <c r="T392">
        <v>0.12</v>
      </c>
      <c r="U392">
        <v>13604</v>
      </c>
      <c r="V392">
        <v>0</v>
      </c>
      <c r="W392">
        <v>189.0523</v>
      </c>
      <c r="X392">
        <v>0</v>
      </c>
      <c r="Y392">
        <v>2571867.4892000002</v>
      </c>
      <c r="Z392">
        <v>1</v>
      </c>
      <c r="AA392">
        <v>0</v>
      </c>
      <c r="AB392">
        <v>0</v>
      </c>
      <c r="AC392">
        <v>0</v>
      </c>
      <c r="AD392">
        <v>0</v>
      </c>
      <c r="AE392">
        <v>0</v>
      </c>
      <c r="AF392">
        <v>0</v>
      </c>
      <c r="AG392">
        <v>0</v>
      </c>
      <c r="AH392">
        <v>0</v>
      </c>
      <c r="AI392">
        <v>0</v>
      </c>
      <c r="AJ392">
        <v>0</v>
      </c>
      <c r="AK392">
        <v>0</v>
      </c>
      <c r="AL392">
        <v>0</v>
      </c>
      <c r="AM392">
        <v>0</v>
      </c>
      <c r="AN392">
        <v>12.027397260273972</v>
      </c>
      <c r="AO392">
        <v>0</v>
      </c>
      <c r="AP392">
        <v>0</v>
      </c>
      <c r="AQ392">
        <v>0</v>
      </c>
      <c r="AR392">
        <v>0</v>
      </c>
      <c r="AS392">
        <v>0</v>
      </c>
      <c r="AT392">
        <v>0</v>
      </c>
      <c r="AU392">
        <v>0</v>
      </c>
      <c r="AV392">
        <v>0</v>
      </c>
      <c r="AW392">
        <v>0</v>
      </c>
      <c r="AX392">
        <v>0</v>
      </c>
      <c r="AY392">
        <v>0</v>
      </c>
      <c r="AZ392">
        <v>0</v>
      </c>
      <c r="BA392">
        <v>0</v>
      </c>
      <c r="BB392">
        <v>0</v>
      </c>
      <c r="BC392">
        <v>0</v>
      </c>
      <c r="BD392">
        <v>0.1</v>
      </c>
      <c r="BE392">
        <v>0</v>
      </c>
      <c r="BF392">
        <v>0</v>
      </c>
      <c r="BG392">
        <v>0</v>
      </c>
      <c r="BH392">
        <v>0</v>
      </c>
      <c r="BI392">
        <v>0</v>
      </c>
      <c r="BJ392">
        <v>0</v>
      </c>
      <c r="BK392">
        <v>0</v>
      </c>
      <c r="BL392">
        <v>0</v>
      </c>
      <c r="BM392">
        <v>0</v>
      </c>
      <c r="BN392">
        <v>0</v>
      </c>
      <c r="BO392">
        <v>0</v>
      </c>
      <c r="BP392">
        <v>0</v>
      </c>
      <c r="BQ392">
        <v>0</v>
      </c>
      <c r="BR392">
        <v>1.5599999999999999E-2</v>
      </c>
      <c r="BS392">
        <v>0</v>
      </c>
      <c r="BT392">
        <v>0</v>
      </c>
      <c r="BU392">
        <v>0</v>
      </c>
      <c r="BV392">
        <v>0</v>
      </c>
      <c r="BW392">
        <v>0</v>
      </c>
      <c r="BX392">
        <v>63.7</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c r="FD392">
        <v>0</v>
      </c>
      <c r="FE392">
        <v>0</v>
      </c>
      <c r="FF392">
        <v>0</v>
      </c>
      <c r="FG392">
        <v>0</v>
      </c>
      <c r="FH392">
        <v>0</v>
      </c>
      <c r="FI392">
        <v>0</v>
      </c>
      <c r="FJ392">
        <v>0</v>
      </c>
      <c r="FK392">
        <v>0</v>
      </c>
      <c r="FL392">
        <v>0</v>
      </c>
      <c r="FM392">
        <v>0</v>
      </c>
      <c r="FN392">
        <v>0</v>
      </c>
      <c r="FO392">
        <v>0</v>
      </c>
      <c r="FP392">
        <v>0</v>
      </c>
      <c r="FQ392">
        <v>0</v>
      </c>
      <c r="FR392">
        <v>1</v>
      </c>
      <c r="FS392">
        <v>0</v>
      </c>
      <c r="FT392">
        <v>0</v>
      </c>
      <c r="FU392">
        <v>0</v>
      </c>
      <c r="FV392">
        <v>0</v>
      </c>
      <c r="FW392">
        <v>0</v>
      </c>
      <c r="FX392">
        <v>0</v>
      </c>
      <c r="FY392">
        <v>3.818221352467928</v>
      </c>
      <c r="FZ392">
        <v>0</v>
      </c>
      <c r="GA392">
        <v>0</v>
      </c>
      <c r="GB392">
        <v>0</v>
      </c>
      <c r="GC392">
        <v>0</v>
      </c>
      <c r="GD392">
        <v>0</v>
      </c>
      <c r="GE392">
        <v>0</v>
      </c>
      <c r="GF392">
        <v>0</v>
      </c>
      <c r="GG392">
        <v>0</v>
      </c>
      <c r="GH392">
        <v>0</v>
      </c>
      <c r="GI392">
        <v>0</v>
      </c>
      <c r="GJ392">
        <v>0</v>
      </c>
      <c r="GK392">
        <v>0</v>
      </c>
      <c r="GL392">
        <v>0</v>
      </c>
      <c r="GM392">
        <v>0</v>
      </c>
      <c r="GN392">
        <v>0</v>
      </c>
      <c r="GO392">
        <v>0</v>
      </c>
      <c r="GP392">
        <v>0</v>
      </c>
      <c r="GQ392">
        <v>0</v>
      </c>
      <c r="GR392">
        <v>0</v>
      </c>
      <c r="GS392">
        <v>0</v>
      </c>
      <c r="GT392">
        <v>0</v>
      </c>
      <c r="GU392">
        <v>0.315</v>
      </c>
      <c r="GV392">
        <v>0</v>
      </c>
      <c r="GW392">
        <v>0</v>
      </c>
      <c r="GX392">
        <v>0</v>
      </c>
      <c r="GY392">
        <v>0</v>
      </c>
      <c r="GZ392">
        <v>0</v>
      </c>
      <c r="HA392">
        <v>0</v>
      </c>
      <c r="HB392">
        <v>0</v>
      </c>
      <c r="HC392">
        <v>0</v>
      </c>
      <c r="HD392">
        <v>0</v>
      </c>
      <c r="HE392">
        <v>0</v>
      </c>
      <c r="HF392">
        <v>0</v>
      </c>
      <c r="HG392">
        <v>0</v>
      </c>
      <c r="HH392">
        <v>0</v>
      </c>
      <c r="HI392">
        <v>1.5599999999999999E-2</v>
      </c>
      <c r="HJ392">
        <v>0</v>
      </c>
      <c r="HK392">
        <v>0</v>
      </c>
      <c r="HL392">
        <v>0</v>
      </c>
      <c r="HM392">
        <v>0</v>
      </c>
      <c r="HN392">
        <v>0</v>
      </c>
      <c r="HO392">
        <v>63.7</v>
      </c>
      <c r="HP392">
        <v>0</v>
      </c>
      <c r="HQ392">
        <v>0</v>
      </c>
      <c r="HR392">
        <v>0</v>
      </c>
      <c r="HS392">
        <v>0</v>
      </c>
      <c r="HT392">
        <v>0</v>
      </c>
      <c r="HU392">
        <v>0</v>
      </c>
      <c r="HV392">
        <v>0</v>
      </c>
      <c r="HW392">
        <v>0</v>
      </c>
      <c r="HX392">
        <v>0</v>
      </c>
      <c r="HY392">
        <v>0</v>
      </c>
      <c r="HZ392">
        <v>0</v>
      </c>
      <c r="IA392">
        <v>0</v>
      </c>
      <c r="IB392">
        <v>0</v>
      </c>
      <c r="IC392">
        <v>0</v>
      </c>
      <c r="ID392">
        <v>0</v>
      </c>
      <c r="IE392">
        <v>0</v>
      </c>
      <c r="IF392">
        <v>0</v>
      </c>
      <c r="IG392">
        <v>0</v>
      </c>
      <c r="IH392">
        <v>0</v>
      </c>
      <c r="II392">
        <v>0</v>
      </c>
      <c r="IJ392">
        <v>0</v>
      </c>
      <c r="IK392">
        <v>0</v>
      </c>
      <c r="IL392">
        <v>0</v>
      </c>
      <c r="IM392">
        <v>0</v>
      </c>
      <c r="IN392">
        <v>0</v>
      </c>
      <c r="IO392">
        <v>0</v>
      </c>
      <c r="IP392">
        <v>0</v>
      </c>
      <c r="IQ392">
        <v>0</v>
      </c>
      <c r="IR392">
        <v>0</v>
      </c>
      <c r="IS392">
        <v>0</v>
      </c>
      <c r="IT392">
        <v>0</v>
      </c>
      <c r="IU392">
        <v>0</v>
      </c>
      <c r="IV392">
        <v>0</v>
      </c>
      <c r="IW392">
        <v>0</v>
      </c>
      <c r="IX392">
        <v>0</v>
      </c>
      <c r="IY392">
        <v>0</v>
      </c>
      <c r="IZ392">
        <v>0</v>
      </c>
      <c r="JA392">
        <v>0</v>
      </c>
      <c r="JB392">
        <v>0</v>
      </c>
      <c r="JC392">
        <v>0</v>
      </c>
      <c r="JD392">
        <v>0</v>
      </c>
      <c r="JE392">
        <v>0</v>
      </c>
      <c r="JF392">
        <v>0</v>
      </c>
      <c r="JG392">
        <v>0</v>
      </c>
      <c r="JH392">
        <v>0</v>
      </c>
      <c r="JI392">
        <v>0</v>
      </c>
      <c r="JJ392">
        <v>0</v>
      </c>
      <c r="JK392">
        <v>0</v>
      </c>
      <c r="JL392">
        <v>0</v>
      </c>
      <c r="JM392">
        <v>0</v>
      </c>
      <c r="JN392">
        <v>0</v>
      </c>
      <c r="JO392">
        <v>0</v>
      </c>
      <c r="JP392">
        <v>0</v>
      </c>
      <c r="JQ392">
        <v>0</v>
      </c>
      <c r="JR392">
        <v>0</v>
      </c>
      <c r="JS392">
        <v>0</v>
      </c>
      <c r="JT392">
        <v>0</v>
      </c>
      <c r="JU392">
        <v>0</v>
      </c>
      <c r="JV392">
        <v>0</v>
      </c>
      <c r="JW392">
        <v>0</v>
      </c>
      <c r="JX392">
        <v>0</v>
      </c>
      <c r="JY392">
        <v>0</v>
      </c>
      <c r="JZ392">
        <v>0</v>
      </c>
      <c r="KA392">
        <v>0</v>
      </c>
      <c r="KB392">
        <v>0</v>
      </c>
      <c r="KC392">
        <v>0</v>
      </c>
      <c r="KD392">
        <v>0</v>
      </c>
      <c r="KE392">
        <v>0</v>
      </c>
      <c r="KF392">
        <v>0</v>
      </c>
      <c r="KG392">
        <v>0</v>
      </c>
      <c r="KH392">
        <v>0</v>
      </c>
      <c r="KI392">
        <v>0</v>
      </c>
      <c r="KJ392">
        <v>0</v>
      </c>
      <c r="KK392">
        <v>0</v>
      </c>
      <c r="KL392">
        <v>0</v>
      </c>
      <c r="KM392">
        <v>0</v>
      </c>
      <c r="KN392">
        <v>0</v>
      </c>
      <c r="KO392">
        <v>0</v>
      </c>
      <c r="KP392">
        <v>0</v>
      </c>
      <c r="KQ392">
        <v>0</v>
      </c>
      <c r="KR392">
        <v>0</v>
      </c>
      <c r="KS392">
        <v>0</v>
      </c>
      <c r="KT392">
        <v>0</v>
      </c>
      <c r="KU392">
        <v>0</v>
      </c>
      <c r="KV392">
        <v>0</v>
      </c>
      <c r="KW392">
        <v>0</v>
      </c>
      <c r="KX392">
        <v>0</v>
      </c>
      <c r="KY392">
        <v>0</v>
      </c>
      <c r="KZ392">
        <v>0</v>
      </c>
      <c r="LA392">
        <v>0</v>
      </c>
      <c r="LB392">
        <v>0</v>
      </c>
      <c r="LC392">
        <v>0</v>
      </c>
      <c r="LD392">
        <v>0</v>
      </c>
      <c r="LE392">
        <v>0</v>
      </c>
      <c r="LF392">
        <v>0</v>
      </c>
      <c r="LG392">
        <v>0</v>
      </c>
      <c r="LH392">
        <v>0</v>
      </c>
      <c r="LI392">
        <v>1</v>
      </c>
      <c r="LJ392">
        <v>1</v>
      </c>
      <c r="LK392">
        <v>0</v>
      </c>
      <c r="LL392">
        <v>0</v>
      </c>
      <c r="LM392">
        <v>1</v>
      </c>
      <c r="LN392">
        <v>0.95</v>
      </c>
      <c r="LO392">
        <v>0</v>
      </c>
      <c r="LP392">
        <v>1</v>
      </c>
      <c r="LQ392">
        <v>0.78</v>
      </c>
      <c r="LR392">
        <v>0</v>
      </c>
      <c r="LS392">
        <v>0</v>
      </c>
      <c r="LT392">
        <v>0</v>
      </c>
    </row>
    <row r="393" spans="1:332" ht="15" customHeight="1">
      <c r="A393" t="str">
        <v>CDM AMS II G</v>
      </c>
      <c r="B393" t="str">
        <v>AMS-II.G. Version 9</v>
      </c>
      <c r="C393">
        <v>10443</v>
      </c>
      <c r="D393" t="str">
        <v>PoA 10443-CPA6</v>
      </c>
      <c r="E393" t="str">
        <v>MP2</v>
      </c>
      <c r="F393" t="str">
        <v>domestic</v>
      </c>
      <c r="G393">
        <v>19860</v>
      </c>
      <c r="H393" t="str">
        <v>firewood</v>
      </c>
      <c r="I393">
        <v>19860</v>
      </c>
      <c r="J393">
        <v>7.4862488224767638E-3</v>
      </c>
      <c r="K393">
        <v>0</v>
      </c>
      <c r="L393" t="str">
        <v>cdm_imp_firewood</v>
      </c>
      <c r="M393">
        <v>1</v>
      </c>
      <c r="N393" t="str">
        <v>Sub-Saharan Africa</v>
      </c>
      <c r="O393" t="str">
        <v>Madagascar</v>
      </c>
      <c r="P393" t="str">
        <v>region Haute Matsiatra, districts Ambalavao, Lalangina &amp; Vohibato</v>
      </c>
      <c r="Q393">
        <v>4.5</v>
      </c>
      <c r="R393">
        <v>0.96599999999999997</v>
      </c>
      <c r="S393">
        <v>0</v>
      </c>
      <c r="T393">
        <v>0.12</v>
      </c>
      <c r="U393">
        <v>13752</v>
      </c>
      <c r="V393">
        <v>0</v>
      </c>
      <c r="W393">
        <v>192.90750439999999</v>
      </c>
      <c r="X393">
        <v>0</v>
      </c>
      <c r="Y393">
        <v>2652864.0005087997</v>
      </c>
      <c r="Z393">
        <v>1</v>
      </c>
      <c r="AA393">
        <v>0</v>
      </c>
      <c r="AB393">
        <v>0</v>
      </c>
      <c r="AC393">
        <v>0</v>
      </c>
      <c r="AD393">
        <v>0</v>
      </c>
      <c r="AE393">
        <v>0</v>
      </c>
      <c r="AF393">
        <v>0</v>
      </c>
      <c r="AG393">
        <v>0</v>
      </c>
      <c r="AH393">
        <v>0</v>
      </c>
      <c r="AI393">
        <v>0</v>
      </c>
      <c r="AJ393">
        <v>0</v>
      </c>
      <c r="AK393">
        <v>0</v>
      </c>
      <c r="AL393">
        <v>0</v>
      </c>
      <c r="AM393">
        <v>0</v>
      </c>
      <c r="AN393">
        <v>12.027397260273972</v>
      </c>
      <c r="AO393">
        <v>0</v>
      </c>
      <c r="AP393">
        <v>0</v>
      </c>
      <c r="AQ393">
        <v>0</v>
      </c>
      <c r="AR393">
        <v>0</v>
      </c>
      <c r="AS393">
        <v>0</v>
      </c>
      <c r="AT393">
        <v>0</v>
      </c>
      <c r="AU393">
        <v>0</v>
      </c>
      <c r="AV393">
        <v>0</v>
      </c>
      <c r="AW393">
        <v>0</v>
      </c>
      <c r="AX393">
        <v>0</v>
      </c>
      <c r="AY393">
        <v>0</v>
      </c>
      <c r="AZ393">
        <v>0</v>
      </c>
      <c r="BA393">
        <v>0</v>
      </c>
      <c r="BB393">
        <v>0</v>
      </c>
      <c r="BC393">
        <v>0</v>
      </c>
      <c r="BD393">
        <v>0.1</v>
      </c>
      <c r="BE393">
        <v>0</v>
      </c>
      <c r="BF393">
        <v>0</v>
      </c>
      <c r="BG393">
        <v>0</v>
      </c>
      <c r="BH393">
        <v>0</v>
      </c>
      <c r="BI393">
        <v>0</v>
      </c>
      <c r="BJ393">
        <v>0</v>
      </c>
      <c r="BK393">
        <v>0</v>
      </c>
      <c r="BL393">
        <v>0</v>
      </c>
      <c r="BM393">
        <v>0</v>
      </c>
      <c r="BN393">
        <v>0</v>
      </c>
      <c r="BO393">
        <v>0</v>
      </c>
      <c r="BP393">
        <v>0</v>
      </c>
      <c r="BQ393">
        <v>0</v>
      </c>
      <c r="BR393">
        <v>1.5599999999999999E-2</v>
      </c>
      <c r="BS393">
        <v>0</v>
      </c>
      <c r="BT393">
        <v>0</v>
      </c>
      <c r="BU393">
        <v>0</v>
      </c>
      <c r="BV393">
        <v>0</v>
      </c>
      <c r="BW393">
        <v>0</v>
      </c>
      <c r="BX393">
        <v>63.7</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c r="FD393">
        <v>0</v>
      </c>
      <c r="FE393">
        <v>0</v>
      </c>
      <c r="FF393">
        <v>0</v>
      </c>
      <c r="FG393">
        <v>0</v>
      </c>
      <c r="FH393">
        <v>0</v>
      </c>
      <c r="FI393">
        <v>0</v>
      </c>
      <c r="FJ393">
        <v>0</v>
      </c>
      <c r="FK393">
        <v>0</v>
      </c>
      <c r="FL393">
        <v>0</v>
      </c>
      <c r="FM393">
        <v>0</v>
      </c>
      <c r="FN393">
        <v>0</v>
      </c>
      <c r="FO393">
        <v>0</v>
      </c>
      <c r="FP393">
        <v>0</v>
      </c>
      <c r="FQ393">
        <v>0</v>
      </c>
      <c r="FR393">
        <v>1</v>
      </c>
      <c r="FS393">
        <v>0</v>
      </c>
      <c r="FT393">
        <v>0</v>
      </c>
      <c r="FU393">
        <v>0</v>
      </c>
      <c r="FV393">
        <v>0</v>
      </c>
      <c r="FW393">
        <v>0</v>
      </c>
      <c r="FX393">
        <v>0</v>
      </c>
      <c r="FY393">
        <v>3.818221352467928</v>
      </c>
      <c r="FZ393">
        <v>0</v>
      </c>
      <c r="GA393">
        <v>0</v>
      </c>
      <c r="GB393">
        <v>0</v>
      </c>
      <c r="GC393">
        <v>0</v>
      </c>
      <c r="GD393">
        <v>0</v>
      </c>
      <c r="GE393">
        <v>0</v>
      </c>
      <c r="GF393">
        <v>0</v>
      </c>
      <c r="GG393">
        <v>0</v>
      </c>
      <c r="GH393">
        <v>0</v>
      </c>
      <c r="GI393">
        <v>0</v>
      </c>
      <c r="GJ393">
        <v>0</v>
      </c>
      <c r="GK393">
        <v>0</v>
      </c>
      <c r="GL393">
        <v>0</v>
      </c>
      <c r="GM393">
        <v>0</v>
      </c>
      <c r="GN393">
        <v>0</v>
      </c>
      <c r="GO393">
        <v>0</v>
      </c>
      <c r="GP393">
        <v>0</v>
      </c>
      <c r="GQ393">
        <v>0</v>
      </c>
      <c r="GR393">
        <v>0</v>
      </c>
      <c r="GS393">
        <v>0</v>
      </c>
      <c r="GT393">
        <v>0</v>
      </c>
      <c r="GU393">
        <v>0.315</v>
      </c>
      <c r="GV393">
        <v>0</v>
      </c>
      <c r="GW393">
        <v>0</v>
      </c>
      <c r="GX393">
        <v>0</v>
      </c>
      <c r="GY393">
        <v>0</v>
      </c>
      <c r="GZ393">
        <v>0</v>
      </c>
      <c r="HA393">
        <v>0</v>
      </c>
      <c r="HB393">
        <v>0</v>
      </c>
      <c r="HC393">
        <v>0</v>
      </c>
      <c r="HD393">
        <v>0</v>
      </c>
      <c r="HE393">
        <v>0</v>
      </c>
      <c r="HF393">
        <v>0</v>
      </c>
      <c r="HG393">
        <v>0</v>
      </c>
      <c r="HH393">
        <v>0</v>
      </c>
      <c r="HI393">
        <v>1.5599999999999999E-2</v>
      </c>
      <c r="HJ393">
        <v>0</v>
      </c>
      <c r="HK393">
        <v>0</v>
      </c>
      <c r="HL393">
        <v>0</v>
      </c>
      <c r="HM393">
        <v>0</v>
      </c>
      <c r="HN393">
        <v>0</v>
      </c>
      <c r="HO393">
        <v>63.7</v>
      </c>
      <c r="HP393">
        <v>0</v>
      </c>
      <c r="HQ393">
        <v>0</v>
      </c>
      <c r="HR393">
        <v>0</v>
      </c>
      <c r="HS393">
        <v>0</v>
      </c>
      <c r="HT393">
        <v>0</v>
      </c>
      <c r="HU393">
        <v>0</v>
      </c>
      <c r="HV393">
        <v>0</v>
      </c>
      <c r="HW393">
        <v>0</v>
      </c>
      <c r="HX393">
        <v>0</v>
      </c>
      <c r="HY393">
        <v>0</v>
      </c>
      <c r="HZ393">
        <v>0</v>
      </c>
      <c r="IA393">
        <v>0</v>
      </c>
      <c r="IB393">
        <v>0</v>
      </c>
      <c r="IC393">
        <v>0</v>
      </c>
      <c r="ID393">
        <v>0</v>
      </c>
      <c r="IE393">
        <v>0</v>
      </c>
      <c r="IF393">
        <v>0</v>
      </c>
      <c r="IG393">
        <v>0</v>
      </c>
      <c r="IH393">
        <v>0</v>
      </c>
      <c r="II393">
        <v>0</v>
      </c>
      <c r="IJ393">
        <v>0</v>
      </c>
      <c r="IK393">
        <v>0</v>
      </c>
      <c r="IL393">
        <v>0</v>
      </c>
      <c r="IM393">
        <v>0</v>
      </c>
      <c r="IN393">
        <v>0</v>
      </c>
      <c r="IO393">
        <v>0</v>
      </c>
      <c r="IP393">
        <v>0</v>
      </c>
      <c r="IQ393">
        <v>0</v>
      </c>
      <c r="IR393">
        <v>0</v>
      </c>
      <c r="IS393">
        <v>0</v>
      </c>
      <c r="IT393">
        <v>0</v>
      </c>
      <c r="IU393">
        <v>0</v>
      </c>
      <c r="IV393">
        <v>0</v>
      </c>
      <c r="IW393">
        <v>0</v>
      </c>
      <c r="IX393">
        <v>0</v>
      </c>
      <c r="IY393">
        <v>0</v>
      </c>
      <c r="IZ393">
        <v>0</v>
      </c>
      <c r="JA393">
        <v>0</v>
      </c>
      <c r="JB393">
        <v>0</v>
      </c>
      <c r="JC393">
        <v>0</v>
      </c>
      <c r="JD393">
        <v>0</v>
      </c>
      <c r="JE393">
        <v>0</v>
      </c>
      <c r="JF393">
        <v>0</v>
      </c>
      <c r="JG393">
        <v>0</v>
      </c>
      <c r="JH393">
        <v>0</v>
      </c>
      <c r="JI393">
        <v>0</v>
      </c>
      <c r="JJ393">
        <v>0</v>
      </c>
      <c r="JK393">
        <v>0</v>
      </c>
      <c r="JL393">
        <v>0</v>
      </c>
      <c r="JM393">
        <v>0</v>
      </c>
      <c r="JN393">
        <v>0</v>
      </c>
      <c r="JO393">
        <v>0</v>
      </c>
      <c r="JP393">
        <v>0</v>
      </c>
      <c r="JQ393">
        <v>0</v>
      </c>
      <c r="JR393">
        <v>0</v>
      </c>
      <c r="JS393">
        <v>0</v>
      </c>
      <c r="JT393">
        <v>0</v>
      </c>
      <c r="JU393">
        <v>0</v>
      </c>
      <c r="JV393">
        <v>0</v>
      </c>
      <c r="JW393">
        <v>0</v>
      </c>
      <c r="JX393">
        <v>0</v>
      </c>
      <c r="JY393">
        <v>0</v>
      </c>
      <c r="JZ393">
        <v>0</v>
      </c>
      <c r="KA393">
        <v>0</v>
      </c>
      <c r="KB393">
        <v>0</v>
      </c>
      <c r="KC393">
        <v>0</v>
      </c>
      <c r="KD393">
        <v>0</v>
      </c>
      <c r="KE393">
        <v>0</v>
      </c>
      <c r="KF393">
        <v>0</v>
      </c>
      <c r="KG393">
        <v>0</v>
      </c>
      <c r="KH393">
        <v>0</v>
      </c>
      <c r="KI393">
        <v>0</v>
      </c>
      <c r="KJ393">
        <v>0</v>
      </c>
      <c r="KK393">
        <v>0</v>
      </c>
      <c r="KL393">
        <v>0</v>
      </c>
      <c r="KM393">
        <v>0</v>
      </c>
      <c r="KN393">
        <v>0</v>
      </c>
      <c r="KO393">
        <v>0</v>
      </c>
      <c r="KP393">
        <v>0</v>
      </c>
      <c r="KQ393">
        <v>0</v>
      </c>
      <c r="KR393">
        <v>0</v>
      </c>
      <c r="KS393">
        <v>0</v>
      </c>
      <c r="KT393">
        <v>0</v>
      </c>
      <c r="KU393">
        <v>0</v>
      </c>
      <c r="KV393">
        <v>0</v>
      </c>
      <c r="KW393">
        <v>0</v>
      </c>
      <c r="KX393">
        <v>0</v>
      </c>
      <c r="KY393">
        <v>0</v>
      </c>
      <c r="KZ393">
        <v>0</v>
      </c>
      <c r="LA393">
        <v>0</v>
      </c>
      <c r="LB393">
        <v>0</v>
      </c>
      <c r="LC393">
        <v>0</v>
      </c>
      <c r="LD393">
        <v>0</v>
      </c>
      <c r="LE393">
        <v>0</v>
      </c>
      <c r="LF393">
        <v>0</v>
      </c>
      <c r="LG393">
        <v>0</v>
      </c>
      <c r="LH393">
        <v>0</v>
      </c>
      <c r="LI393">
        <v>1</v>
      </c>
      <c r="LJ393">
        <v>1</v>
      </c>
      <c r="LK393">
        <v>0</v>
      </c>
      <c r="LL393">
        <v>0</v>
      </c>
      <c r="LM393">
        <v>1</v>
      </c>
      <c r="LN393">
        <v>0.95</v>
      </c>
      <c r="LO393">
        <v>0</v>
      </c>
      <c r="LP393">
        <v>1</v>
      </c>
      <c r="LQ393">
        <v>0.78</v>
      </c>
      <c r="LR393">
        <v>0</v>
      </c>
      <c r="LS393">
        <v>0</v>
      </c>
      <c r="LT393">
        <v>0</v>
      </c>
    </row>
    <row r="394" spans="1:332" ht="15" customHeight="1">
      <c r="A394" t="str">
        <v>CDM AMS II G</v>
      </c>
      <c r="B394" t="str">
        <v>AMS-II.G. Version 9</v>
      </c>
      <c r="C394">
        <v>10443</v>
      </c>
      <c r="D394" t="str">
        <v>PoA 10443-CPA7</v>
      </c>
      <c r="E394" t="str">
        <v>MP2</v>
      </c>
      <c r="F394" t="str">
        <v>domestic</v>
      </c>
      <c r="G394">
        <v>21201</v>
      </c>
      <c r="H394" t="str">
        <v>firewood</v>
      </c>
      <c r="I394">
        <v>21201</v>
      </c>
      <c r="J394">
        <v>7.2040498442367601E-3</v>
      </c>
      <c r="K394">
        <v>0</v>
      </c>
      <c r="L394" t="str">
        <v>cdm_imp_firewood</v>
      </c>
      <c r="M394">
        <v>1</v>
      </c>
      <c r="N394" t="str">
        <v>Sub-Saharan Africa</v>
      </c>
      <c r="O394" t="str">
        <v>Madagascar</v>
      </c>
      <c r="P394" t="str">
        <v>region Haute Matsiatra, district Isandra &amp; Vohibato</v>
      </c>
      <c r="Q394">
        <v>4.5</v>
      </c>
      <c r="R394">
        <v>0.96599999999999997</v>
      </c>
      <c r="S394">
        <v>0</v>
      </c>
      <c r="T394">
        <v>0.12</v>
      </c>
      <c r="U394">
        <v>13752</v>
      </c>
      <c r="V394">
        <v>0</v>
      </c>
      <c r="W394">
        <v>214</v>
      </c>
      <c r="X394">
        <v>0</v>
      </c>
      <c r="Y394">
        <v>2942928</v>
      </c>
      <c r="Z394">
        <v>1</v>
      </c>
      <c r="AA394">
        <v>0</v>
      </c>
      <c r="AB394">
        <v>0</v>
      </c>
      <c r="AC394">
        <v>0</v>
      </c>
      <c r="AD394">
        <v>0</v>
      </c>
      <c r="AE394">
        <v>0</v>
      </c>
      <c r="AF394">
        <v>0</v>
      </c>
      <c r="AG394">
        <v>0</v>
      </c>
      <c r="AH394">
        <v>0</v>
      </c>
      <c r="AI394">
        <v>0</v>
      </c>
      <c r="AJ394">
        <v>0</v>
      </c>
      <c r="AK394">
        <v>0</v>
      </c>
      <c r="AL394">
        <v>0</v>
      </c>
      <c r="AM394">
        <v>0</v>
      </c>
      <c r="AN394">
        <v>12.027397260273972</v>
      </c>
      <c r="AO394">
        <v>0</v>
      </c>
      <c r="AP394">
        <v>0</v>
      </c>
      <c r="AQ394">
        <v>0</v>
      </c>
      <c r="AR394">
        <v>0</v>
      </c>
      <c r="AS394">
        <v>0</v>
      </c>
      <c r="AT394">
        <v>0</v>
      </c>
      <c r="AU394">
        <v>0</v>
      </c>
      <c r="AV394">
        <v>0</v>
      </c>
      <c r="AW394">
        <v>0</v>
      </c>
      <c r="AX394">
        <v>0</v>
      </c>
      <c r="AY394">
        <v>0</v>
      </c>
      <c r="AZ394">
        <v>0</v>
      </c>
      <c r="BA394">
        <v>0</v>
      </c>
      <c r="BB394">
        <v>0</v>
      </c>
      <c r="BC394">
        <v>0</v>
      </c>
      <c r="BD394">
        <v>0.1</v>
      </c>
      <c r="BE394">
        <v>0</v>
      </c>
      <c r="BF394">
        <v>0</v>
      </c>
      <c r="BG394">
        <v>0</v>
      </c>
      <c r="BH394">
        <v>0</v>
      </c>
      <c r="BI394">
        <v>0</v>
      </c>
      <c r="BJ394">
        <v>0</v>
      </c>
      <c r="BK394">
        <v>0</v>
      </c>
      <c r="BL394">
        <v>0</v>
      </c>
      <c r="BM394">
        <v>0</v>
      </c>
      <c r="BN394">
        <v>0</v>
      </c>
      <c r="BO394">
        <v>0</v>
      </c>
      <c r="BP394">
        <v>0</v>
      </c>
      <c r="BQ394">
        <v>0</v>
      </c>
      <c r="BR394">
        <v>1.5599999999999999E-2</v>
      </c>
      <c r="BS394">
        <v>0</v>
      </c>
      <c r="BT394">
        <v>0</v>
      </c>
      <c r="BU394">
        <v>0</v>
      </c>
      <c r="BV394">
        <v>0</v>
      </c>
      <c r="BW394">
        <v>0</v>
      </c>
      <c r="BX394">
        <v>63.7</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c r="EZ394">
        <v>0</v>
      </c>
      <c r="FA394">
        <v>0</v>
      </c>
      <c r="FB394">
        <v>0</v>
      </c>
      <c r="FC394">
        <v>0</v>
      </c>
      <c r="FD394">
        <v>0</v>
      </c>
      <c r="FE394">
        <v>0</v>
      </c>
      <c r="FF394">
        <v>0</v>
      </c>
      <c r="FG394">
        <v>0</v>
      </c>
      <c r="FH394">
        <v>0</v>
      </c>
      <c r="FI394">
        <v>0</v>
      </c>
      <c r="FJ394">
        <v>0</v>
      </c>
      <c r="FK394">
        <v>0</v>
      </c>
      <c r="FL394">
        <v>0</v>
      </c>
      <c r="FM394">
        <v>0</v>
      </c>
      <c r="FN394">
        <v>0</v>
      </c>
      <c r="FO394">
        <v>0</v>
      </c>
      <c r="FP394">
        <v>0</v>
      </c>
      <c r="FQ394">
        <v>0</v>
      </c>
      <c r="FR394">
        <v>1</v>
      </c>
      <c r="FS394">
        <v>0</v>
      </c>
      <c r="FT394">
        <v>0</v>
      </c>
      <c r="FU394">
        <v>0</v>
      </c>
      <c r="FV394">
        <v>0</v>
      </c>
      <c r="FW394">
        <v>0</v>
      </c>
      <c r="FX394">
        <v>0</v>
      </c>
      <c r="FY394">
        <v>4.0895604421196783</v>
      </c>
      <c r="FZ394">
        <v>0</v>
      </c>
      <c r="GA394">
        <v>0</v>
      </c>
      <c r="GB394">
        <v>0</v>
      </c>
      <c r="GC394">
        <v>0</v>
      </c>
      <c r="GD394">
        <v>0</v>
      </c>
      <c r="GE394">
        <v>0</v>
      </c>
      <c r="GF394">
        <v>0</v>
      </c>
      <c r="GG394">
        <v>0</v>
      </c>
      <c r="GH394">
        <v>0</v>
      </c>
      <c r="GI394">
        <v>0</v>
      </c>
      <c r="GJ394">
        <v>0</v>
      </c>
      <c r="GK394">
        <v>0</v>
      </c>
      <c r="GL394">
        <v>0</v>
      </c>
      <c r="GM394">
        <v>0</v>
      </c>
      <c r="GN394">
        <v>0</v>
      </c>
      <c r="GO394">
        <v>0</v>
      </c>
      <c r="GP394">
        <v>0</v>
      </c>
      <c r="GQ394">
        <v>0</v>
      </c>
      <c r="GR394">
        <v>0</v>
      </c>
      <c r="GS394">
        <v>0</v>
      </c>
      <c r="GT394">
        <v>0</v>
      </c>
      <c r="GU394">
        <v>0.29409999999999997</v>
      </c>
      <c r="GV394">
        <v>0</v>
      </c>
      <c r="GW394">
        <v>0</v>
      </c>
      <c r="GX394">
        <v>0</v>
      </c>
      <c r="GY394">
        <v>0</v>
      </c>
      <c r="GZ394">
        <v>0</v>
      </c>
      <c r="HA394">
        <v>0</v>
      </c>
      <c r="HB394">
        <v>0</v>
      </c>
      <c r="HC394">
        <v>0</v>
      </c>
      <c r="HD394">
        <v>0</v>
      </c>
      <c r="HE394">
        <v>0</v>
      </c>
      <c r="HF394">
        <v>0</v>
      </c>
      <c r="HG394">
        <v>0</v>
      </c>
      <c r="HH394">
        <v>0</v>
      </c>
      <c r="HI394">
        <v>1.5599999999999999E-2</v>
      </c>
      <c r="HJ394">
        <v>0</v>
      </c>
      <c r="HK394">
        <v>0</v>
      </c>
      <c r="HL394">
        <v>0</v>
      </c>
      <c r="HM394">
        <v>0</v>
      </c>
      <c r="HN394">
        <v>0</v>
      </c>
      <c r="HO394">
        <v>63.7</v>
      </c>
      <c r="HP394">
        <v>0</v>
      </c>
      <c r="HQ394">
        <v>0</v>
      </c>
      <c r="HR394">
        <v>0</v>
      </c>
      <c r="HS394">
        <v>0</v>
      </c>
      <c r="HT394">
        <v>0</v>
      </c>
      <c r="HU394">
        <v>0</v>
      </c>
      <c r="HV394">
        <v>0</v>
      </c>
      <c r="HW394">
        <v>0</v>
      </c>
      <c r="HX394">
        <v>0</v>
      </c>
      <c r="HY394">
        <v>0</v>
      </c>
      <c r="HZ394">
        <v>0</v>
      </c>
      <c r="IA394">
        <v>0</v>
      </c>
      <c r="IB394">
        <v>0</v>
      </c>
      <c r="IC394">
        <v>0</v>
      </c>
      <c r="ID394">
        <v>0</v>
      </c>
      <c r="IE394">
        <v>0</v>
      </c>
      <c r="IF394">
        <v>0</v>
      </c>
      <c r="IG394">
        <v>0</v>
      </c>
      <c r="IH394">
        <v>0</v>
      </c>
      <c r="II394">
        <v>0</v>
      </c>
      <c r="IJ394">
        <v>0</v>
      </c>
      <c r="IK394">
        <v>0</v>
      </c>
      <c r="IL394">
        <v>0</v>
      </c>
      <c r="IM394">
        <v>0</v>
      </c>
      <c r="IN394">
        <v>0</v>
      </c>
      <c r="IO394">
        <v>0</v>
      </c>
      <c r="IP394">
        <v>0</v>
      </c>
      <c r="IQ394">
        <v>0</v>
      </c>
      <c r="IR394">
        <v>0</v>
      </c>
      <c r="IS394">
        <v>0</v>
      </c>
      <c r="IT394">
        <v>0</v>
      </c>
      <c r="IU394">
        <v>0</v>
      </c>
      <c r="IV394">
        <v>0</v>
      </c>
      <c r="IW394">
        <v>0</v>
      </c>
      <c r="IX394">
        <v>0</v>
      </c>
      <c r="IY394">
        <v>0</v>
      </c>
      <c r="IZ394">
        <v>0</v>
      </c>
      <c r="JA394">
        <v>0</v>
      </c>
      <c r="JB394">
        <v>0</v>
      </c>
      <c r="JC394">
        <v>0</v>
      </c>
      <c r="JD394">
        <v>0</v>
      </c>
      <c r="JE394">
        <v>0</v>
      </c>
      <c r="JF394">
        <v>0</v>
      </c>
      <c r="JG394">
        <v>0</v>
      </c>
      <c r="JH394">
        <v>0</v>
      </c>
      <c r="JI394">
        <v>0</v>
      </c>
      <c r="JJ394">
        <v>0</v>
      </c>
      <c r="JK394">
        <v>0</v>
      </c>
      <c r="JL394">
        <v>0</v>
      </c>
      <c r="JM394">
        <v>0</v>
      </c>
      <c r="JN394">
        <v>0</v>
      </c>
      <c r="JO394">
        <v>0</v>
      </c>
      <c r="JP394">
        <v>0</v>
      </c>
      <c r="JQ394">
        <v>0</v>
      </c>
      <c r="JR394">
        <v>0</v>
      </c>
      <c r="JS394">
        <v>0</v>
      </c>
      <c r="JT394">
        <v>0</v>
      </c>
      <c r="JU394">
        <v>0</v>
      </c>
      <c r="JV394">
        <v>0</v>
      </c>
      <c r="JW394">
        <v>0</v>
      </c>
      <c r="JX394">
        <v>0</v>
      </c>
      <c r="JY394">
        <v>0</v>
      </c>
      <c r="JZ394">
        <v>0</v>
      </c>
      <c r="KA394">
        <v>0</v>
      </c>
      <c r="KB394">
        <v>0</v>
      </c>
      <c r="KC394">
        <v>0</v>
      </c>
      <c r="KD394">
        <v>0</v>
      </c>
      <c r="KE394">
        <v>0</v>
      </c>
      <c r="KF394">
        <v>0</v>
      </c>
      <c r="KG394">
        <v>0</v>
      </c>
      <c r="KH394">
        <v>0</v>
      </c>
      <c r="KI394">
        <v>0</v>
      </c>
      <c r="KJ394">
        <v>0</v>
      </c>
      <c r="KK394">
        <v>0</v>
      </c>
      <c r="KL394">
        <v>0</v>
      </c>
      <c r="KM394">
        <v>0</v>
      </c>
      <c r="KN394">
        <v>0</v>
      </c>
      <c r="KO394">
        <v>0</v>
      </c>
      <c r="KP394">
        <v>0</v>
      </c>
      <c r="KQ394">
        <v>0</v>
      </c>
      <c r="KR394">
        <v>0</v>
      </c>
      <c r="KS394">
        <v>0</v>
      </c>
      <c r="KT394">
        <v>0</v>
      </c>
      <c r="KU394">
        <v>0</v>
      </c>
      <c r="KV394">
        <v>0</v>
      </c>
      <c r="KW394">
        <v>0</v>
      </c>
      <c r="KX394">
        <v>0</v>
      </c>
      <c r="KY394">
        <v>0</v>
      </c>
      <c r="KZ394">
        <v>0</v>
      </c>
      <c r="LA394">
        <v>0</v>
      </c>
      <c r="LB394">
        <v>0</v>
      </c>
      <c r="LC394">
        <v>0</v>
      </c>
      <c r="LD394">
        <v>0</v>
      </c>
      <c r="LE394">
        <v>0</v>
      </c>
      <c r="LF394">
        <v>0</v>
      </c>
      <c r="LG394">
        <v>0</v>
      </c>
      <c r="LH394">
        <v>0</v>
      </c>
      <c r="LI394">
        <v>1</v>
      </c>
      <c r="LJ394">
        <v>1</v>
      </c>
      <c r="LK394">
        <v>0</v>
      </c>
      <c r="LL394">
        <v>0</v>
      </c>
      <c r="LM394">
        <v>1</v>
      </c>
      <c r="LN394">
        <v>0.95</v>
      </c>
      <c r="LO394">
        <v>0</v>
      </c>
      <c r="LP394">
        <v>1</v>
      </c>
      <c r="LQ394">
        <v>0.78</v>
      </c>
      <c r="LR394">
        <v>0</v>
      </c>
      <c r="LS394">
        <v>4.7599999999999865E-3</v>
      </c>
      <c r="LT394">
        <v>0</v>
      </c>
    </row>
    <row r="395" spans="1:332" ht="15" customHeight="1">
      <c r="A395" t="str">
        <v>CDM AMS II G</v>
      </c>
      <c r="B395" t="str">
        <v>AMS-II.G. Version 9</v>
      </c>
      <c r="C395">
        <v>10443</v>
      </c>
      <c r="D395" t="str">
        <v>PoA 10443-CPA8</v>
      </c>
      <c r="E395" t="str">
        <v>MP2</v>
      </c>
      <c r="F395" t="str">
        <v>domestic</v>
      </c>
      <c r="G395">
        <v>21779</v>
      </c>
      <c r="H395" t="str">
        <v>firewood</v>
      </c>
      <c r="I395">
        <v>21779</v>
      </c>
      <c r="J395">
        <v>7.4930434493787022E-3</v>
      </c>
      <c r="K395">
        <v>0</v>
      </c>
      <c r="L395" t="str">
        <v>cdm_imp_firewood</v>
      </c>
      <c r="M395">
        <v>1</v>
      </c>
      <c r="N395" t="str">
        <v>Sub-Saharan Africa</v>
      </c>
      <c r="O395" t="str">
        <v>Madagascar</v>
      </c>
      <c r="P395" t="str">
        <v>region Haute Matsiatra, district Ambohimahasoa</v>
      </c>
      <c r="Q395">
        <v>4.5</v>
      </c>
      <c r="R395">
        <v>0.96599999999999997</v>
      </c>
      <c r="S395">
        <v>0</v>
      </c>
      <c r="T395">
        <v>0.12</v>
      </c>
      <c r="U395">
        <v>13604</v>
      </c>
      <c r="V395">
        <v>0</v>
      </c>
      <c r="W395">
        <v>213.655</v>
      </c>
      <c r="X395">
        <v>0</v>
      </c>
      <c r="Y395">
        <v>2906562.62</v>
      </c>
      <c r="Z395">
        <v>1</v>
      </c>
      <c r="AA395">
        <v>0</v>
      </c>
      <c r="AB395">
        <v>0</v>
      </c>
      <c r="AC395">
        <v>0</v>
      </c>
      <c r="AD395">
        <v>0</v>
      </c>
      <c r="AE395">
        <v>0</v>
      </c>
      <c r="AF395">
        <v>0</v>
      </c>
      <c r="AG395">
        <v>0</v>
      </c>
      <c r="AH395">
        <v>0</v>
      </c>
      <c r="AI395">
        <v>0</v>
      </c>
      <c r="AJ395">
        <v>0</v>
      </c>
      <c r="AK395">
        <v>0</v>
      </c>
      <c r="AL395">
        <v>0</v>
      </c>
      <c r="AM395">
        <v>0</v>
      </c>
      <c r="AN395">
        <v>12.027397260273972</v>
      </c>
      <c r="AO395">
        <v>0</v>
      </c>
      <c r="AP395">
        <v>0</v>
      </c>
      <c r="AQ395">
        <v>0</v>
      </c>
      <c r="AR395">
        <v>0</v>
      </c>
      <c r="AS395">
        <v>0</v>
      </c>
      <c r="AT395">
        <v>0</v>
      </c>
      <c r="AU395">
        <v>0</v>
      </c>
      <c r="AV395">
        <v>0</v>
      </c>
      <c r="AW395">
        <v>0</v>
      </c>
      <c r="AX395">
        <v>0</v>
      </c>
      <c r="AY395">
        <v>0</v>
      </c>
      <c r="AZ395">
        <v>0</v>
      </c>
      <c r="BA395">
        <v>0</v>
      </c>
      <c r="BB395">
        <v>0</v>
      </c>
      <c r="BC395">
        <v>0</v>
      </c>
      <c r="BD395">
        <v>0.1</v>
      </c>
      <c r="BE395">
        <v>0</v>
      </c>
      <c r="BF395">
        <v>0</v>
      </c>
      <c r="BG395">
        <v>0</v>
      </c>
      <c r="BH395">
        <v>0</v>
      </c>
      <c r="BI395">
        <v>0</v>
      </c>
      <c r="BJ395">
        <v>0</v>
      </c>
      <c r="BK395">
        <v>0</v>
      </c>
      <c r="BL395">
        <v>0</v>
      </c>
      <c r="BM395">
        <v>0</v>
      </c>
      <c r="BN395">
        <v>0</v>
      </c>
      <c r="BO395">
        <v>0</v>
      </c>
      <c r="BP395">
        <v>0</v>
      </c>
      <c r="BQ395">
        <v>0</v>
      </c>
      <c r="BR395">
        <v>1.5599999999999999E-2</v>
      </c>
      <c r="BS395">
        <v>0</v>
      </c>
      <c r="BT395">
        <v>0</v>
      </c>
      <c r="BU395">
        <v>0</v>
      </c>
      <c r="BV395">
        <v>0</v>
      </c>
      <c r="BW395">
        <v>0</v>
      </c>
      <c r="BX395">
        <v>63.7</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c r="EX395">
        <v>0</v>
      </c>
      <c r="EY395">
        <v>0</v>
      </c>
      <c r="EZ395">
        <v>0</v>
      </c>
      <c r="FA395">
        <v>0</v>
      </c>
      <c r="FB395">
        <v>0</v>
      </c>
      <c r="FC395">
        <v>0</v>
      </c>
      <c r="FD395">
        <v>0</v>
      </c>
      <c r="FE395">
        <v>0</v>
      </c>
      <c r="FF395">
        <v>0</v>
      </c>
      <c r="FG395">
        <v>0</v>
      </c>
      <c r="FH395">
        <v>0</v>
      </c>
      <c r="FI395">
        <v>0</v>
      </c>
      <c r="FJ395">
        <v>0</v>
      </c>
      <c r="FK395">
        <v>0</v>
      </c>
      <c r="FL395">
        <v>0</v>
      </c>
      <c r="FM395">
        <v>0</v>
      </c>
      <c r="FN395">
        <v>0</v>
      </c>
      <c r="FO395">
        <v>0</v>
      </c>
      <c r="FP395">
        <v>0</v>
      </c>
      <c r="FQ395">
        <v>0</v>
      </c>
      <c r="FR395">
        <v>1</v>
      </c>
      <c r="FS395">
        <v>0</v>
      </c>
      <c r="FT395">
        <v>0</v>
      </c>
      <c r="FU395">
        <v>0</v>
      </c>
      <c r="FV395">
        <v>0</v>
      </c>
      <c r="FW395">
        <v>0</v>
      </c>
      <c r="FX395">
        <v>0</v>
      </c>
      <c r="FY395">
        <v>3.818221352467928</v>
      </c>
      <c r="FZ395">
        <v>0</v>
      </c>
      <c r="GA395">
        <v>0</v>
      </c>
      <c r="GB395">
        <v>0</v>
      </c>
      <c r="GC395">
        <v>0</v>
      </c>
      <c r="GD395">
        <v>0</v>
      </c>
      <c r="GE395">
        <v>0</v>
      </c>
      <c r="GF395">
        <v>0</v>
      </c>
      <c r="GG395">
        <v>0</v>
      </c>
      <c r="GH395">
        <v>0</v>
      </c>
      <c r="GI395">
        <v>0</v>
      </c>
      <c r="GJ395">
        <v>0</v>
      </c>
      <c r="GK395">
        <v>0</v>
      </c>
      <c r="GL395">
        <v>0</v>
      </c>
      <c r="GM395">
        <v>0</v>
      </c>
      <c r="GN395">
        <v>0</v>
      </c>
      <c r="GO395">
        <v>0</v>
      </c>
      <c r="GP395">
        <v>0</v>
      </c>
      <c r="GQ395">
        <v>0</v>
      </c>
      <c r="GR395">
        <v>0</v>
      </c>
      <c r="GS395">
        <v>0</v>
      </c>
      <c r="GT395">
        <v>0</v>
      </c>
      <c r="GU395">
        <v>0.315</v>
      </c>
      <c r="GV395">
        <v>0</v>
      </c>
      <c r="GW395">
        <v>0</v>
      </c>
      <c r="GX395">
        <v>0</v>
      </c>
      <c r="GY395">
        <v>0</v>
      </c>
      <c r="GZ395">
        <v>0</v>
      </c>
      <c r="HA395">
        <v>0</v>
      </c>
      <c r="HB395">
        <v>0</v>
      </c>
      <c r="HC395">
        <v>0</v>
      </c>
      <c r="HD395">
        <v>0</v>
      </c>
      <c r="HE395">
        <v>0</v>
      </c>
      <c r="HF395">
        <v>0</v>
      </c>
      <c r="HG395">
        <v>0</v>
      </c>
      <c r="HH395">
        <v>0</v>
      </c>
      <c r="HI395">
        <v>1.5599999999999999E-2</v>
      </c>
      <c r="HJ395">
        <v>0</v>
      </c>
      <c r="HK395">
        <v>0</v>
      </c>
      <c r="HL395">
        <v>0</v>
      </c>
      <c r="HM395">
        <v>0</v>
      </c>
      <c r="HN395">
        <v>0</v>
      </c>
      <c r="HO395">
        <v>63.7</v>
      </c>
      <c r="HP395">
        <v>0</v>
      </c>
      <c r="HQ395">
        <v>0</v>
      </c>
      <c r="HR395">
        <v>0</v>
      </c>
      <c r="HS395">
        <v>0</v>
      </c>
      <c r="HT395">
        <v>0</v>
      </c>
      <c r="HU395">
        <v>0</v>
      </c>
      <c r="HV395">
        <v>0</v>
      </c>
      <c r="HW395">
        <v>0</v>
      </c>
      <c r="HX395">
        <v>0</v>
      </c>
      <c r="HY395">
        <v>0</v>
      </c>
      <c r="HZ395">
        <v>0</v>
      </c>
      <c r="IA395">
        <v>0</v>
      </c>
      <c r="IB395">
        <v>0</v>
      </c>
      <c r="IC395">
        <v>0</v>
      </c>
      <c r="ID395">
        <v>0</v>
      </c>
      <c r="IE395">
        <v>0</v>
      </c>
      <c r="IF395">
        <v>0</v>
      </c>
      <c r="IG395">
        <v>0</v>
      </c>
      <c r="IH395">
        <v>0</v>
      </c>
      <c r="II395">
        <v>0</v>
      </c>
      <c r="IJ395">
        <v>0</v>
      </c>
      <c r="IK395">
        <v>0</v>
      </c>
      <c r="IL395">
        <v>0</v>
      </c>
      <c r="IM395">
        <v>0</v>
      </c>
      <c r="IN395">
        <v>0</v>
      </c>
      <c r="IO395">
        <v>0</v>
      </c>
      <c r="IP395">
        <v>0</v>
      </c>
      <c r="IQ395">
        <v>0</v>
      </c>
      <c r="IR395">
        <v>0</v>
      </c>
      <c r="IS395">
        <v>0</v>
      </c>
      <c r="IT395">
        <v>0</v>
      </c>
      <c r="IU395">
        <v>0</v>
      </c>
      <c r="IV395">
        <v>0</v>
      </c>
      <c r="IW395">
        <v>0</v>
      </c>
      <c r="IX395">
        <v>0</v>
      </c>
      <c r="IY395">
        <v>0</v>
      </c>
      <c r="IZ395">
        <v>0</v>
      </c>
      <c r="JA395">
        <v>0</v>
      </c>
      <c r="JB395">
        <v>0</v>
      </c>
      <c r="JC395">
        <v>0</v>
      </c>
      <c r="JD395">
        <v>0</v>
      </c>
      <c r="JE395">
        <v>0</v>
      </c>
      <c r="JF395">
        <v>0</v>
      </c>
      <c r="JG395">
        <v>0</v>
      </c>
      <c r="JH395">
        <v>0</v>
      </c>
      <c r="JI395">
        <v>0</v>
      </c>
      <c r="JJ395">
        <v>0</v>
      </c>
      <c r="JK395">
        <v>0</v>
      </c>
      <c r="JL395">
        <v>0</v>
      </c>
      <c r="JM395">
        <v>0</v>
      </c>
      <c r="JN395">
        <v>0</v>
      </c>
      <c r="JO395">
        <v>0</v>
      </c>
      <c r="JP395">
        <v>0</v>
      </c>
      <c r="JQ395">
        <v>0</v>
      </c>
      <c r="JR395">
        <v>0</v>
      </c>
      <c r="JS395">
        <v>0</v>
      </c>
      <c r="JT395">
        <v>0</v>
      </c>
      <c r="JU395">
        <v>0</v>
      </c>
      <c r="JV395">
        <v>0</v>
      </c>
      <c r="JW395">
        <v>0</v>
      </c>
      <c r="JX395">
        <v>0</v>
      </c>
      <c r="JY395">
        <v>0</v>
      </c>
      <c r="JZ395">
        <v>0</v>
      </c>
      <c r="KA395">
        <v>0</v>
      </c>
      <c r="KB395">
        <v>0</v>
      </c>
      <c r="KC395">
        <v>0</v>
      </c>
      <c r="KD395">
        <v>0</v>
      </c>
      <c r="KE395">
        <v>0</v>
      </c>
      <c r="KF395">
        <v>0</v>
      </c>
      <c r="KG395">
        <v>0</v>
      </c>
      <c r="KH395">
        <v>0</v>
      </c>
      <c r="KI395">
        <v>0</v>
      </c>
      <c r="KJ395">
        <v>0</v>
      </c>
      <c r="KK395">
        <v>0</v>
      </c>
      <c r="KL395">
        <v>0</v>
      </c>
      <c r="KM395">
        <v>0</v>
      </c>
      <c r="KN395">
        <v>0</v>
      </c>
      <c r="KO395">
        <v>0</v>
      </c>
      <c r="KP395">
        <v>0</v>
      </c>
      <c r="KQ395">
        <v>0</v>
      </c>
      <c r="KR395">
        <v>0</v>
      </c>
      <c r="KS395">
        <v>0</v>
      </c>
      <c r="KT395">
        <v>0</v>
      </c>
      <c r="KU395">
        <v>0</v>
      </c>
      <c r="KV395">
        <v>0</v>
      </c>
      <c r="KW395">
        <v>0</v>
      </c>
      <c r="KX395">
        <v>0</v>
      </c>
      <c r="KY395">
        <v>0</v>
      </c>
      <c r="KZ395">
        <v>0</v>
      </c>
      <c r="LA395">
        <v>0</v>
      </c>
      <c r="LB395">
        <v>0</v>
      </c>
      <c r="LC395">
        <v>0</v>
      </c>
      <c r="LD395">
        <v>0</v>
      </c>
      <c r="LE395">
        <v>0</v>
      </c>
      <c r="LF395">
        <v>0</v>
      </c>
      <c r="LG395">
        <v>0</v>
      </c>
      <c r="LH395">
        <v>0</v>
      </c>
      <c r="LI395">
        <v>1</v>
      </c>
      <c r="LJ395">
        <v>1</v>
      </c>
      <c r="LK395">
        <v>0</v>
      </c>
      <c r="LL395">
        <v>0</v>
      </c>
      <c r="LM395">
        <v>1</v>
      </c>
      <c r="LN395">
        <v>0.95</v>
      </c>
      <c r="LO395">
        <v>0</v>
      </c>
      <c r="LP395">
        <v>1</v>
      </c>
      <c r="LQ395">
        <v>0.78</v>
      </c>
      <c r="LR395">
        <v>0</v>
      </c>
      <c r="LS395">
        <v>2.1200000000000108E-3</v>
      </c>
      <c r="LT395">
        <v>0</v>
      </c>
    </row>
    <row r="396" spans="1:332" ht="15" customHeight="1">
      <c r="A396" t="str">
        <v>CDM AMS II G</v>
      </c>
      <c r="B396" t="str">
        <v>AMS-II.G. Version 9</v>
      </c>
      <c r="C396">
        <v>10443</v>
      </c>
      <c r="D396" t="str">
        <v>PoA 10443-CPA9</v>
      </c>
      <c r="E396" t="str">
        <v>MP2</v>
      </c>
      <c r="F396" t="str">
        <v>domestic</v>
      </c>
      <c r="G396">
        <v>21926</v>
      </c>
      <c r="H396" t="str">
        <v>firewood</v>
      </c>
      <c r="I396">
        <v>21926</v>
      </c>
      <c r="J396">
        <v>7.4624336949186392E-3</v>
      </c>
      <c r="K396">
        <v>0</v>
      </c>
      <c r="L396" t="str">
        <v>cdm_imp_firewood</v>
      </c>
      <c r="M396">
        <v>1</v>
      </c>
      <c r="N396" t="str">
        <v>Sub-Saharan Africa</v>
      </c>
      <c r="O396" t="str">
        <v>Madagascar</v>
      </c>
      <c r="P396" t="str">
        <v>region Haute Matsiatra, district IsIkalamavony, Isandra &amp; Vohibato</v>
      </c>
      <c r="Q396">
        <v>4.5</v>
      </c>
      <c r="R396">
        <v>0.96599999999999997</v>
      </c>
      <c r="S396">
        <v>0</v>
      </c>
      <c r="T396">
        <v>0.12</v>
      </c>
      <c r="U396">
        <v>13752</v>
      </c>
      <c r="V396">
        <v>0</v>
      </c>
      <c r="W396">
        <v>213.655</v>
      </c>
      <c r="X396">
        <v>0</v>
      </c>
      <c r="Y396">
        <v>2938183.56</v>
      </c>
      <c r="Z396">
        <v>1</v>
      </c>
      <c r="AA396">
        <v>0</v>
      </c>
      <c r="AB396">
        <v>0</v>
      </c>
      <c r="AC396">
        <v>0</v>
      </c>
      <c r="AD396">
        <v>0</v>
      </c>
      <c r="AE396">
        <v>0</v>
      </c>
      <c r="AF396">
        <v>0</v>
      </c>
      <c r="AG396">
        <v>0</v>
      </c>
      <c r="AH396">
        <v>0</v>
      </c>
      <c r="AI396">
        <v>0</v>
      </c>
      <c r="AJ396">
        <v>0</v>
      </c>
      <c r="AK396">
        <v>0</v>
      </c>
      <c r="AL396">
        <v>0</v>
      </c>
      <c r="AM396">
        <v>0</v>
      </c>
      <c r="AN396">
        <v>12.027397260273972</v>
      </c>
      <c r="AO396">
        <v>0</v>
      </c>
      <c r="AP396">
        <v>0</v>
      </c>
      <c r="AQ396">
        <v>0</v>
      </c>
      <c r="AR396">
        <v>0</v>
      </c>
      <c r="AS396">
        <v>0</v>
      </c>
      <c r="AT396">
        <v>0</v>
      </c>
      <c r="AU396">
        <v>0</v>
      </c>
      <c r="AV396">
        <v>0</v>
      </c>
      <c r="AW396">
        <v>0</v>
      </c>
      <c r="AX396">
        <v>0</v>
      </c>
      <c r="AY396">
        <v>0</v>
      </c>
      <c r="AZ396">
        <v>0</v>
      </c>
      <c r="BA396">
        <v>0</v>
      </c>
      <c r="BB396">
        <v>0</v>
      </c>
      <c r="BC396">
        <v>0</v>
      </c>
      <c r="BD396">
        <v>0.1</v>
      </c>
      <c r="BE396">
        <v>0</v>
      </c>
      <c r="BF396">
        <v>0</v>
      </c>
      <c r="BG396">
        <v>0</v>
      </c>
      <c r="BH396">
        <v>0</v>
      </c>
      <c r="BI396">
        <v>0</v>
      </c>
      <c r="BJ396">
        <v>0</v>
      </c>
      <c r="BK396">
        <v>0</v>
      </c>
      <c r="BL396">
        <v>0</v>
      </c>
      <c r="BM396">
        <v>0</v>
      </c>
      <c r="BN396">
        <v>0</v>
      </c>
      <c r="BO396">
        <v>0</v>
      </c>
      <c r="BP396">
        <v>0</v>
      </c>
      <c r="BQ396">
        <v>0</v>
      </c>
      <c r="BR396">
        <v>1.5599999999999999E-2</v>
      </c>
      <c r="BS396">
        <v>0</v>
      </c>
      <c r="BT396">
        <v>0</v>
      </c>
      <c r="BU396">
        <v>0</v>
      </c>
      <c r="BV396">
        <v>0</v>
      </c>
      <c r="BW396">
        <v>0</v>
      </c>
      <c r="BX396">
        <v>63.7</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0</v>
      </c>
      <c r="FK396">
        <v>0</v>
      </c>
      <c r="FL396">
        <v>0</v>
      </c>
      <c r="FM396">
        <v>0</v>
      </c>
      <c r="FN396">
        <v>0</v>
      </c>
      <c r="FO396">
        <v>0</v>
      </c>
      <c r="FP396">
        <v>0</v>
      </c>
      <c r="FQ396">
        <v>0</v>
      </c>
      <c r="FR396">
        <v>1</v>
      </c>
      <c r="FS396">
        <v>0</v>
      </c>
      <c r="FT396">
        <v>0</v>
      </c>
      <c r="FU396">
        <v>0</v>
      </c>
      <c r="FV396">
        <v>0</v>
      </c>
      <c r="FW396">
        <v>0</v>
      </c>
      <c r="FX396">
        <v>0</v>
      </c>
      <c r="FY396">
        <v>3.818221352467928</v>
      </c>
      <c r="FZ396">
        <v>0</v>
      </c>
      <c r="GA396">
        <v>0</v>
      </c>
      <c r="GB396">
        <v>0</v>
      </c>
      <c r="GC396">
        <v>0</v>
      </c>
      <c r="GD396">
        <v>0</v>
      </c>
      <c r="GE396">
        <v>0</v>
      </c>
      <c r="GF396">
        <v>0</v>
      </c>
      <c r="GG396">
        <v>0</v>
      </c>
      <c r="GH396">
        <v>0</v>
      </c>
      <c r="GI396">
        <v>0</v>
      </c>
      <c r="GJ396">
        <v>0</v>
      </c>
      <c r="GK396">
        <v>0</v>
      </c>
      <c r="GL396">
        <v>0</v>
      </c>
      <c r="GM396">
        <v>0</v>
      </c>
      <c r="GN396">
        <v>0</v>
      </c>
      <c r="GO396">
        <v>0</v>
      </c>
      <c r="GP396">
        <v>0</v>
      </c>
      <c r="GQ396">
        <v>0</v>
      </c>
      <c r="GR396">
        <v>0</v>
      </c>
      <c r="GS396">
        <v>0</v>
      </c>
      <c r="GT396">
        <v>0</v>
      </c>
      <c r="GU396">
        <v>0.315</v>
      </c>
      <c r="GV396">
        <v>0</v>
      </c>
      <c r="GW396">
        <v>0</v>
      </c>
      <c r="GX396">
        <v>0</v>
      </c>
      <c r="GY396">
        <v>0</v>
      </c>
      <c r="GZ396">
        <v>0</v>
      </c>
      <c r="HA396">
        <v>0</v>
      </c>
      <c r="HB396">
        <v>0</v>
      </c>
      <c r="HC396">
        <v>0</v>
      </c>
      <c r="HD396">
        <v>0</v>
      </c>
      <c r="HE396">
        <v>0</v>
      </c>
      <c r="HF396">
        <v>0</v>
      </c>
      <c r="HG396">
        <v>0</v>
      </c>
      <c r="HH396">
        <v>0</v>
      </c>
      <c r="HI396">
        <v>1.5599999999999999E-2</v>
      </c>
      <c r="HJ396">
        <v>0</v>
      </c>
      <c r="HK396">
        <v>0</v>
      </c>
      <c r="HL396">
        <v>0</v>
      </c>
      <c r="HM396">
        <v>0</v>
      </c>
      <c r="HN396">
        <v>0</v>
      </c>
      <c r="HO396">
        <v>63.7</v>
      </c>
      <c r="HP396">
        <v>0</v>
      </c>
      <c r="HQ396">
        <v>0</v>
      </c>
      <c r="HR396">
        <v>0</v>
      </c>
      <c r="HS396">
        <v>0</v>
      </c>
      <c r="HT396">
        <v>0</v>
      </c>
      <c r="HU396">
        <v>0</v>
      </c>
      <c r="HV396">
        <v>0</v>
      </c>
      <c r="HW396">
        <v>0</v>
      </c>
      <c r="HX396">
        <v>0</v>
      </c>
      <c r="HY396">
        <v>0</v>
      </c>
      <c r="HZ396">
        <v>0</v>
      </c>
      <c r="IA396">
        <v>0</v>
      </c>
      <c r="IB396">
        <v>0</v>
      </c>
      <c r="IC396">
        <v>0</v>
      </c>
      <c r="ID396">
        <v>0</v>
      </c>
      <c r="IE396">
        <v>0</v>
      </c>
      <c r="IF396">
        <v>0</v>
      </c>
      <c r="IG396">
        <v>0</v>
      </c>
      <c r="IH396">
        <v>0</v>
      </c>
      <c r="II396">
        <v>0</v>
      </c>
      <c r="IJ396">
        <v>0</v>
      </c>
      <c r="IK396">
        <v>0</v>
      </c>
      <c r="IL396">
        <v>0</v>
      </c>
      <c r="IM396">
        <v>0</v>
      </c>
      <c r="IN396">
        <v>0</v>
      </c>
      <c r="IO396">
        <v>0</v>
      </c>
      <c r="IP396">
        <v>0</v>
      </c>
      <c r="IQ396">
        <v>0</v>
      </c>
      <c r="IR396">
        <v>0</v>
      </c>
      <c r="IS396">
        <v>0</v>
      </c>
      <c r="IT396">
        <v>0</v>
      </c>
      <c r="IU396">
        <v>0</v>
      </c>
      <c r="IV396">
        <v>0</v>
      </c>
      <c r="IW396">
        <v>0</v>
      </c>
      <c r="IX396">
        <v>0</v>
      </c>
      <c r="IY396">
        <v>0</v>
      </c>
      <c r="IZ396">
        <v>0</v>
      </c>
      <c r="JA396">
        <v>0</v>
      </c>
      <c r="JB396">
        <v>0</v>
      </c>
      <c r="JC396">
        <v>0</v>
      </c>
      <c r="JD396">
        <v>0</v>
      </c>
      <c r="JE396">
        <v>0</v>
      </c>
      <c r="JF396">
        <v>0</v>
      </c>
      <c r="JG396">
        <v>0</v>
      </c>
      <c r="JH396">
        <v>0</v>
      </c>
      <c r="JI396">
        <v>0</v>
      </c>
      <c r="JJ396">
        <v>0</v>
      </c>
      <c r="JK396">
        <v>0</v>
      </c>
      <c r="JL396">
        <v>0</v>
      </c>
      <c r="JM396">
        <v>0</v>
      </c>
      <c r="JN396">
        <v>0</v>
      </c>
      <c r="JO396">
        <v>0</v>
      </c>
      <c r="JP396">
        <v>0</v>
      </c>
      <c r="JQ396">
        <v>0</v>
      </c>
      <c r="JR396">
        <v>0</v>
      </c>
      <c r="JS396">
        <v>0</v>
      </c>
      <c r="JT396">
        <v>0</v>
      </c>
      <c r="JU396">
        <v>0</v>
      </c>
      <c r="JV396">
        <v>0</v>
      </c>
      <c r="JW396">
        <v>0</v>
      </c>
      <c r="JX396">
        <v>0</v>
      </c>
      <c r="JY396">
        <v>0</v>
      </c>
      <c r="JZ396">
        <v>0</v>
      </c>
      <c r="KA396">
        <v>0</v>
      </c>
      <c r="KB396">
        <v>0</v>
      </c>
      <c r="KC396">
        <v>0</v>
      </c>
      <c r="KD396">
        <v>0</v>
      </c>
      <c r="KE396">
        <v>0</v>
      </c>
      <c r="KF396">
        <v>0</v>
      </c>
      <c r="KG396">
        <v>0</v>
      </c>
      <c r="KH396">
        <v>0</v>
      </c>
      <c r="KI396">
        <v>0</v>
      </c>
      <c r="KJ396">
        <v>0</v>
      </c>
      <c r="KK396">
        <v>0</v>
      </c>
      <c r="KL396">
        <v>0</v>
      </c>
      <c r="KM396">
        <v>0</v>
      </c>
      <c r="KN396">
        <v>0</v>
      </c>
      <c r="KO396">
        <v>0</v>
      </c>
      <c r="KP396">
        <v>0</v>
      </c>
      <c r="KQ396">
        <v>0</v>
      </c>
      <c r="KR396">
        <v>0</v>
      </c>
      <c r="KS396">
        <v>0</v>
      </c>
      <c r="KT396">
        <v>0</v>
      </c>
      <c r="KU396">
        <v>0</v>
      </c>
      <c r="KV396">
        <v>0</v>
      </c>
      <c r="KW396">
        <v>0</v>
      </c>
      <c r="KX396">
        <v>0</v>
      </c>
      <c r="KY396">
        <v>0</v>
      </c>
      <c r="KZ396">
        <v>0</v>
      </c>
      <c r="LA396">
        <v>0</v>
      </c>
      <c r="LB396">
        <v>0</v>
      </c>
      <c r="LC396">
        <v>0</v>
      </c>
      <c r="LD396">
        <v>0</v>
      </c>
      <c r="LE396">
        <v>0</v>
      </c>
      <c r="LF396">
        <v>0</v>
      </c>
      <c r="LG396">
        <v>0</v>
      </c>
      <c r="LH396">
        <v>0</v>
      </c>
      <c r="LI396">
        <v>1</v>
      </c>
      <c r="LJ396">
        <v>1</v>
      </c>
      <c r="LK396">
        <v>0</v>
      </c>
      <c r="LL396">
        <v>0</v>
      </c>
      <c r="LM396">
        <v>1</v>
      </c>
      <c r="LN396">
        <v>0.95</v>
      </c>
      <c r="LO396">
        <v>0</v>
      </c>
      <c r="LP396">
        <v>1</v>
      </c>
      <c r="LQ396">
        <v>0.78</v>
      </c>
      <c r="LR396">
        <v>0</v>
      </c>
      <c r="LS396">
        <v>4.7599999999999865E-3</v>
      </c>
      <c r="LT396">
        <v>0</v>
      </c>
    </row>
    <row r="397" spans="1:332" ht="15" customHeight="1">
      <c r="A397" t="str">
        <v>CDM AMS II G</v>
      </c>
      <c r="B397" t="str">
        <v>AMS-II.G. Version 9</v>
      </c>
      <c r="C397">
        <v>10443</v>
      </c>
      <c r="D397" t="str">
        <v>PoA 10443-CPA1</v>
      </c>
      <c r="E397" t="str">
        <v>MP3</v>
      </c>
      <c r="F397" t="str">
        <v>domestic</v>
      </c>
      <c r="G397">
        <v>20993</v>
      </c>
      <c r="H397" t="str">
        <v>firewood</v>
      </c>
      <c r="I397">
        <v>20993</v>
      </c>
      <c r="J397">
        <v>7.2385661480745891E-3</v>
      </c>
      <c r="K397">
        <v>0</v>
      </c>
      <c r="L397" t="str">
        <v>cdm_imp_firewood</v>
      </c>
      <c r="M397">
        <v>1</v>
      </c>
      <c r="N397" t="str">
        <v>Sub-Saharan Africa</v>
      </c>
      <c r="O397" t="str">
        <v>Madagascar</v>
      </c>
      <c r="P397" t="str">
        <v>region Haute Matsiatra, district Ambalavao, Ambohimahasoa, Isandra, Lalangina and Vohibato.</v>
      </c>
      <c r="Q397">
        <v>4.5</v>
      </c>
      <c r="R397">
        <v>0.96599999999999997</v>
      </c>
      <c r="S397">
        <v>0</v>
      </c>
      <c r="T397">
        <v>0.12</v>
      </c>
      <c r="U397">
        <v>13680</v>
      </c>
      <c r="V397">
        <v>0</v>
      </c>
      <c r="W397">
        <v>212</v>
      </c>
      <c r="X397">
        <v>0</v>
      </c>
      <c r="Y397">
        <v>2900160</v>
      </c>
      <c r="Z397">
        <v>1</v>
      </c>
      <c r="AA397">
        <v>0</v>
      </c>
      <c r="AB397">
        <v>0</v>
      </c>
      <c r="AC397">
        <v>0</v>
      </c>
      <c r="AD397">
        <v>0</v>
      </c>
      <c r="AE397">
        <v>0</v>
      </c>
      <c r="AF397">
        <v>0</v>
      </c>
      <c r="AG397">
        <v>0</v>
      </c>
      <c r="AH397">
        <v>0</v>
      </c>
      <c r="AI397">
        <v>0</v>
      </c>
      <c r="AJ397">
        <v>0</v>
      </c>
      <c r="AK397">
        <v>0</v>
      </c>
      <c r="AL397">
        <v>0</v>
      </c>
      <c r="AM397">
        <v>0</v>
      </c>
      <c r="AN397">
        <v>12.027397260273972</v>
      </c>
      <c r="AO397">
        <v>0</v>
      </c>
      <c r="AP397">
        <v>0</v>
      </c>
      <c r="AQ397">
        <v>0</v>
      </c>
      <c r="AR397">
        <v>0</v>
      </c>
      <c r="AS397">
        <v>0</v>
      </c>
      <c r="AT397">
        <v>0</v>
      </c>
      <c r="AU397">
        <v>0</v>
      </c>
      <c r="AV397">
        <v>0</v>
      </c>
      <c r="AW397">
        <v>0</v>
      </c>
      <c r="AX397">
        <v>0</v>
      </c>
      <c r="AY397">
        <v>0</v>
      </c>
      <c r="AZ397">
        <v>0</v>
      </c>
      <c r="BA397">
        <v>0</v>
      </c>
      <c r="BB397">
        <v>0</v>
      </c>
      <c r="BC397">
        <v>0</v>
      </c>
      <c r="BD397">
        <v>0.1</v>
      </c>
      <c r="BE397">
        <v>0</v>
      </c>
      <c r="BF397">
        <v>0</v>
      </c>
      <c r="BG397">
        <v>0</v>
      </c>
      <c r="BH397">
        <v>0</v>
      </c>
      <c r="BI397">
        <v>0</v>
      </c>
      <c r="BJ397">
        <v>0</v>
      </c>
      <c r="BK397">
        <v>0</v>
      </c>
      <c r="BL397">
        <v>0</v>
      </c>
      <c r="BM397">
        <v>0</v>
      </c>
      <c r="BN397">
        <v>0</v>
      </c>
      <c r="BO397">
        <v>0</v>
      </c>
      <c r="BP397">
        <v>0</v>
      </c>
      <c r="BQ397">
        <v>0</v>
      </c>
      <c r="BR397">
        <v>1.5599999999999999E-2</v>
      </c>
      <c r="BS397">
        <v>0</v>
      </c>
      <c r="BT397">
        <v>0</v>
      </c>
      <c r="BU397">
        <v>0</v>
      </c>
      <c r="BV397">
        <v>0</v>
      </c>
      <c r="BW397">
        <v>0</v>
      </c>
      <c r="BX397">
        <v>63.7</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c r="EZ397">
        <v>0</v>
      </c>
      <c r="FA397">
        <v>0</v>
      </c>
      <c r="FB397">
        <v>0</v>
      </c>
      <c r="FC397">
        <v>0</v>
      </c>
      <c r="FD397">
        <v>0</v>
      </c>
      <c r="FE397">
        <v>0</v>
      </c>
      <c r="FF397">
        <v>0</v>
      </c>
      <c r="FG397">
        <v>0</v>
      </c>
      <c r="FH397">
        <v>0</v>
      </c>
      <c r="FI397">
        <v>0</v>
      </c>
      <c r="FJ397">
        <v>0</v>
      </c>
      <c r="FK397">
        <v>0</v>
      </c>
      <c r="FL397">
        <v>0</v>
      </c>
      <c r="FM397">
        <v>0</v>
      </c>
      <c r="FN397">
        <v>0</v>
      </c>
      <c r="FO397">
        <v>0</v>
      </c>
      <c r="FP397">
        <v>0</v>
      </c>
      <c r="FQ397">
        <v>0</v>
      </c>
      <c r="FR397">
        <v>1</v>
      </c>
      <c r="FS397">
        <v>0</v>
      </c>
      <c r="FT397">
        <v>0</v>
      </c>
      <c r="FU397">
        <v>0</v>
      </c>
      <c r="FV397">
        <v>0</v>
      </c>
      <c r="FW397">
        <v>0</v>
      </c>
      <c r="FX397">
        <v>0</v>
      </c>
      <c r="FY397">
        <v>4.0895604421196783</v>
      </c>
      <c r="FZ397">
        <v>0</v>
      </c>
      <c r="GA397">
        <v>0</v>
      </c>
      <c r="GB397">
        <v>0</v>
      </c>
      <c r="GC397">
        <v>0</v>
      </c>
      <c r="GD397">
        <v>0</v>
      </c>
      <c r="GE397">
        <v>0</v>
      </c>
      <c r="GF397">
        <v>0</v>
      </c>
      <c r="GG397">
        <v>0</v>
      </c>
      <c r="GH397">
        <v>0</v>
      </c>
      <c r="GI397">
        <v>0</v>
      </c>
      <c r="GJ397">
        <v>0</v>
      </c>
      <c r="GK397">
        <v>0</v>
      </c>
      <c r="GL397">
        <v>0</v>
      </c>
      <c r="GM397">
        <v>0</v>
      </c>
      <c r="GN397">
        <v>0</v>
      </c>
      <c r="GO397">
        <v>0</v>
      </c>
      <c r="GP397">
        <v>0</v>
      </c>
      <c r="GQ397">
        <v>0</v>
      </c>
      <c r="GR397">
        <v>0</v>
      </c>
      <c r="GS397">
        <v>0</v>
      </c>
      <c r="GT397">
        <v>0</v>
      </c>
      <c r="GU397">
        <v>0.29409999999999997</v>
      </c>
      <c r="GV397">
        <v>0</v>
      </c>
      <c r="GW397">
        <v>0</v>
      </c>
      <c r="GX397">
        <v>0</v>
      </c>
      <c r="GY397">
        <v>0</v>
      </c>
      <c r="GZ397">
        <v>0</v>
      </c>
      <c r="HA397">
        <v>0</v>
      </c>
      <c r="HB397">
        <v>0</v>
      </c>
      <c r="HC397">
        <v>0</v>
      </c>
      <c r="HD397">
        <v>0</v>
      </c>
      <c r="HE397">
        <v>0</v>
      </c>
      <c r="HF397">
        <v>0</v>
      </c>
      <c r="HG397">
        <v>0</v>
      </c>
      <c r="HH397">
        <v>0</v>
      </c>
      <c r="HI397">
        <v>1.5599999999999999E-2</v>
      </c>
      <c r="HJ397">
        <v>0</v>
      </c>
      <c r="HK397">
        <v>0</v>
      </c>
      <c r="HL397">
        <v>0</v>
      </c>
      <c r="HM397">
        <v>0</v>
      </c>
      <c r="HN397">
        <v>0</v>
      </c>
      <c r="HO397">
        <v>63.7</v>
      </c>
      <c r="HP397">
        <v>0</v>
      </c>
      <c r="HQ397">
        <v>0</v>
      </c>
      <c r="HR397">
        <v>0</v>
      </c>
      <c r="HS397">
        <v>0</v>
      </c>
      <c r="HT397">
        <v>0</v>
      </c>
      <c r="HU397">
        <v>0</v>
      </c>
      <c r="HV397">
        <v>0</v>
      </c>
      <c r="HW397">
        <v>0</v>
      </c>
      <c r="HX397">
        <v>0</v>
      </c>
      <c r="HY397">
        <v>0</v>
      </c>
      <c r="HZ397">
        <v>0</v>
      </c>
      <c r="IA397">
        <v>0</v>
      </c>
      <c r="IB397">
        <v>0</v>
      </c>
      <c r="IC397">
        <v>0</v>
      </c>
      <c r="ID397">
        <v>0</v>
      </c>
      <c r="IE397">
        <v>0</v>
      </c>
      <c r="IF397">
        <v>0</v>
      </c>
      <c r="IG397">
        <v>0</v>
      </c>
      <c r="IH397">
        <v>0</v>
      </c>
      <c r="II397">
        <v>0</v>
      </c>
      <c r="IJ397">
        <v>0</v>
      </c>
      <c r="IK397">
        <v>0</v>
      </c>
      <c r="IL397">
        <v>0</v>
      </c>
      <c r="IM397">
        <v>0</v>
      </c>
      <c r="IN397">
        <v>0</v>
      </c>
      <c r="IO397">
        <v>0</v>
      </c>
      <c r="IP397">
        <v>0</v>
      </c>
      <c r="IQ397">
        <v>0</v>
      </c>
      <c r="IR397">
        <v>0</v>
      </c>
      <c r="IS397">
        <v>0</v>
      </c>
      <c r="IT397">
        <v>0</v>
      </c>
      <c r="IU397">
        <v>0</v>
      </c>
      <c r="IV397">
        <v>0</v>
      </c>
      <c r="IW397">
        <v>0</v>
      </c>
      <c r="IX397">
        <v>0</v>
      </c>
      <c r="IY397">
        <v>0</v>
      </c>
      <c r="IZ397">
        <v>0</v>
      </c>
      <c r="JA397">
        <v>0</v>
      </c>
      <c r="JB397">
        <v>0</v>
      </c>
      <c r="JC397">
        <v>0</v>
      </c>
      <c r="JD397">
        <v>0</v>
      </c>
      <c r="JE397">
        <v>0</v>
      </c>
      <c r="JF397">
        <v>0</v>
      </c>
      <c r="JG397">
        <v>0</v>
      </c>
      <c r="JH397">
        <v>0</v>
      </c>
      <c r="JI397">
        <v>0</v>
      </c>
      <c r="JJ397">
        <v>0</v>
      </c>
      <c r="JK397">
        <v>0</v>
      </c>
      <c r="JL397">
        <v>0</v>
      </c>
      <c r="JM397">
        <v>0</v>
      </c>
      <c r="JN397">
        <v>0</v>
      </c>
      <c r="JO397">
        <v>0</v>
      </c>
      <c r="JP397">
        <v>0</v>
      </c>
      <c r="JQ397">
        <v>0</v>
      </c>
      <c r="JR397">
        <v>0</v>
      </c>
      <c r="JS397">
        <v>0</v>
      </c>
      <c r="JT397">
        <v>0</v>
      </c>
      <c r="JU397">
        <v>0</v>
      </c>
      <c r="JV397">
        <v>0</v>
      </c>
      <c r="JW397">
        <v>0</v>
      </c>
      <c r="JX397">
        <v>0</v>
      </c>
      <c r="JY397">
        <v>0</v>
      </c>
      <c r="JZ397">
        <v>0</v>
      </c>
      <c r="KA397">
        <v>0</v>
      </c>
      <c r="KB397">
        <v>0</v>
      </c>
      <c r="KC397">
        <v>0</v>
      </c>
      <c r="KD397">
        <v>0</v>
      </c>
      <c r="KE397">
        <v>0</v>
      </c>
      <c r="KF397">
        <v>0</v>
      </c>
      <c r="KG397">
        <v>0</v>
      </c>
      <c r="KH397">
        <v>0</v>
      </c>
      <c r="KI397">
        <v>0</v>
      </c>
      <c r="KJ397">
        <v>0</v>
      </c>
      <c r="KK397">
        <v>0</v>
      </c>
      <c r="KL397">
        <v>0</v>
      </c>
      <c r="KM397">
        <v>0</v>
      </c>
      <c r="KN397">
        <v>0</v>
      </c>
      <c r="KO397">
        <v>0</v>
      </c>
      <c r="KP397">
        <v>0</v>
      </c>
      <c r="KQ397">
        <v>0</v>
      </c>
      <c r="KR397">
        <v>0</v>
      </c>
      <c r="KS397">
        <v>0</v>
      </c>
      <c r="KT397">
        <v>0</v>
      </c>
      <c r="KU397">
        <v>0</v>
      </c>
      <c r="KV397">
        <v>0</v>
      </c>
      <c r="KW397">
        <v>0</v>
      </c>
      <c r="KX397">
        <v>0</v>
      </c>
      <c r="KY397">
        <v>0</v>
      </c>
      <c r="KZ397">
        <v>0</v>
      </c>
      <c r="LA397">
        <v>0</v>
      </c>
      <c r="LB397">
        <v>0</v>
      </c>
      <c r="LC397">
        <v>0</v>
      </c>
      <c r="LD397">
        <v>0</v>
      </c>
      <c r="LE397">
        <v>0</v>
      </c>
      <c r="LF397">
        <v>0</v>
      </c>
      <c r="LG397">
        <v>0</v>
      </c>
      <c r="LH397">
        <v>0</v>
      </c>
      <c r="LI397">
        <v>1</v>
      </c>
      <c r="LJ397">
        <v>1</v>
      </c>
      <c r="LK397">
        <v>0</v>
      </c>
      <c r="LL397">
        <v>0</v>
      </c>
      <c r="LM397">
        <v>1</v>
      </c>
      <c r="LN397">
        <v>0.95</v>
      </c>
      <c r="LO397">
        <v>0</v>
      </c>
      <c r="LP397">
        <v>1</v>
      </c>
      <c r="LQ397">
        <v>0.78</v>
      </c>
      <c r="LR397">
        <v>0</v>
      </c>
      <c r="LS397">
        <v>0</v>
      </c>
      <c r="LT397">
        <v>0</v>
      </c>
    </row>
    <row r="398" spans="1:332" ht="15" customHeight="1">
      <c r="A398" t="str">
        <v>CDM AMS II G</v>
      </c>
      <c r="B398" t="str">
        <v>AMS-II.G. Version 9</v>
      </c>
      <c r="C398">
        <v>10443</v>
      </c>
      <c r="D398" t="str">
        <v>PoA 10443-CPA2</v>
      </c>
      <c r="E398" t="str">
        <v>MP3</v>
      </c>
      <c r="F398" t="str">
        <v>domestic</v>
      </c>
      <c r="G398">
        <v>21559</v>
      </c>
      <c r="H398" t="str">
        <v>firewood</v>
      </c>
      <c r="I398">
        <v>21559</v>
      </c>
      <c r="J398">
        <v>7.394807753520586E-3</v>
      </c>
      <c r="K398">
        <v>0</v>
      </c>
      <c r="L398" t="str">
        <v>cdm_imp_firewood</v>
      </c>
      <c r="M398">
        <v>1</v>
      </c>
      <c r="N398" t="str">
        <v>Sub-Saharan Africa</v>
      </c>
      <c r="O398" t="str">
        <v>Madagascar</v>
      </c>
      <c r="P398" t="str">
        <v>region Haute Matsiatra, district Ambalavao, Fianarantsoa-I, Iakora, Ihosy, Lalangina &amp; Vohibato</v>
      </c>
      <c r="Q398">
        <v>4.5</v>
      </c>
      <c r="R398">
        <v>0.96599999999999997</v>
      </c>
      <c r="S398">
        <v>0</v>
      </c>
      <c r="T398">
        <v>0.12</v>
      </c>
      <c r="U398">
        <v>13752</v>
      </c>
      <c r="V398">
        <v>0</v>
      </c>
      <c r="W398">
        <v>212</v>
      </c>
      <c r="X398">
        <v>0</v>
      </c>
      <c r="Y398">
        <v>2915424</v>
      </c>
      <c r="Z398">
        <v>1</v>
      </c>
      <c r="AA398">
        <v>0</v>
      </c>
      <c r="AB398">
        <v>0</v>
      </c>
      <c r="AC398">
        <v>0</v>
      </c>
      <c r="AD398">
        <v>0</v>
      </c>
      <c r="AE398">
        <v>0</v>
      </c>
      <c r="AF398">
        <v>0</v>
      </c>
      <c r="AG398">
        <v>0</v>
      </c>
      <c r="AH398">
        <v>0</v>
      </c>
      <c r="AI398">
        <v>0</v>
      </c>
      <c r="AJ398">
        <v>0</v>
      </c>
      <c r="AK398">
        <v>0</v>
      </c>
      <c r="AL398">
        <v>0</v>
      </c>
      <c r="AM398">
        <v>0</v>
      </c>
      <c r="AN398">
        <v>12.027397260273972</v>
      </c>
      <c r="AO398">
        <v>0</v>
      </c>
      <c r="AP398">
        <v>0</v>
      </c>
      <c r="AQ398">
        <v>0</v>
      </c>
      <c r="AR398">
        <v>0</v>
      </c>
      <c r="AS398">
        <v>0</v>
      </c>
      <c r="AT398">
        <v>0</v>
      </c>
      <c r="AU398">
        <v>0</v>
      </c>
      <c r="AV398">
        <v>0</v>
      </c>
      <c r="AW398">
        <v>0</v>
      </c>
      <c r="AX398">
        <v>0</v>
      </c>
      <c r="AY398">
        <v>0</v>
      </c>
      <c r="AZ398">
        <v>0</v>
      </c>
      <c r="BA398">
        <v>0</v>
      </c>
      <c r="BB398">
        <v>0</v>
      </c>
      <c r="BC398">
        <v>0</v>
      </c>
      <c r="BD398">
        <v>0.1</v>
      </c>
      <c r="BE398">
        <v>0</v>
      </c>
      <c r="BF398">
        <v>0</v>
      </c>
      <c r="BG398">
        <v>0</v>
      </c>
      <c r="BH398">
        <v>0</v>
      </c>
      <c r="BI398">
        <v>0</v>
      </c>
      <c r="BJ398">
        <v>0</v>
      </c>
      <c r="BK398">
        <v>0</v>
      </c>
      <c r="BL398">
        <v>0</v>
      </c>
      <c r="BM398">
        <v>0</v>
      </c>
      <c r="BN398">
        <v>0</v>
      </c>
      <c r="BO398">
        <v>0</v>
      </c>
      <c r="BP398">
        <v>0</v>
      </c>
      <c r="BQ398">
        <v>0</v>
      </c>
      <c r="BR398">
        <v>1.5599999999999999E-2</v>
      </c>
      <c r="BS398">
        <v>0</v>
      </c>
      <c r="BT398">
        <v>0</v>
      </c>
      <c r="BU398">
        <v>0</v>
      </c>
      <c r="BV398">
        <v>0</v>
      </c>
      <c r="BW398">
        <v>0</v>
      </c>
      <c r="BX398">
        <v>63.7</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0</v>
      </c>
      <c r="EY398">
        <v>0</v>
      </c>
      <c r="EZ398">
        <v>0</v>
      </c>
      <c r="FA398">
        <v>0</v>
      </c>
      <c r="FB398">
        <v>0</v>
      </c>
      <c r="FC398">
        <v>0</v>
      </c>
      <c r="FD398">
        <v>0</v>
      </c>
      <c r="FE398">
        <v>0</v>
      </c>
      <c r="FF398">
        <v>0</v>
      </c>
      <c r="FG398">
        <v>0</v>
      </c>
      <c r="FH398">
        <v>0</v>
      </c>
      <c r="FI398">
        <v>0</v>
      </c>
      <c r="FJ398">
        <v>0</v>
      </c>
      <c r="FK398">
        <v>0</v>
      </c>
      <c r="FL398">
        <v>0</v>
      </c>
      <c r="FM398">
        <v>0</v>
      </c>
      <c r="FN398">
        <v>0</v>
      </c>
      <c r="FO398">
        <v>0</v>
      </c>
      <c r="FP398">
        <v>0</v>
      </c>
      <c r="FQ398">
        <v>0</v>
      </c>
      <c r="FR398">
        <v>1</v>
      </c>
      <c r="FS398">
        <v>0</v>
      </c>
      <c r="FT398">
        <v>0</v>
      </c>
      <c r="FU398">
        <v>0</v>
      </c>
      <c r="FV398">
        <v>0</v>
      </c>
      <c r="FW398">
        <v>0</v>
      </c>
      <c r="FX398">
        <v>0</v>
      </c>
      <c r="FY398">
        <v>3.9140002791205877</v>
      </c>
      <c r="FZ398">
        <v>0</v>
      </c>
      <c r="GA398">
        <v>0</v>
      </c>
      <c r="GB398">
        <v>0</v>
      </c>
      <c r="GC398">
        <v>0</v>
      </c>
      <c r="GD398">
        <v>0</v>
      </c>
      <c r="GE398">
        <v>0</v>
      </c>
      <c r="GF398">
        <v>0</v>
      </c>
      <c r="GG398">
        <v>0</v>
      </c>
      <c r="GH398">
        <v>0</v>
      </c>
      <c r="GI398">
        <v>0</v>
      </c>
      <c r="GJ398">
        <v>0</v>
      </c>
      <c r="GK398">
        <v>0</v>
      </c>
      <c r="GL398">
        <v>0</v>
      </c>
      <c r="GM398">
        <v>0</v>
      </c>
      <c r="GN398">
        <v>0</v>
      </c>
      <c r="GO398">
        <v>0</v>
      </c>
      <c r="GP398">
        <v>0</v>
      </c>
      <c r="GQ398">
        <v>0</v>
      </c>
      <c r="GR398">
        <v>0</v>
      </c>
      <c r="GS398">
        <v>0</v>
      </c>
      <c r="GT398">
        <v>0</v>
      </c>
      <c r="GU398">
        <v>0.30729168121000577</v>
      </c>
      <c r="GV398">
        <v>0</v>
      </c>
      <c r="GW398">
        <v>0</v>
      </c>
      <c r="GX398">
        <v>0</v>
      </c>
      <c r="GY398">
        <v>0</v>
      </c>
      <c r="GZ398">
        <v>0</v>
      </c>
      <c r="HA398">
        <v>0</v>
      </c>
      <c r="HB398">
        <v>0</v>
      </c>
      <c r="HC398">
        <v>0</v>
      </c>
      <c r="HD398">
        <v>0</v>
      </c>
      <c r="HE398">
        <v>0</v>
      </c>
      <c r="HF398">
        <v>0</v>
      </c>
      <c r="HG398">
        <v>0</v>
      </c>
      <c r="HH398">
        <v>0</v>
      </c>
      <c r="HI398">
        <v>1.5599999999999999E-2</v>
      </c>
      <c r="HJ398">
        <v>0</v>
      </c>
      <c r="HK398">
        <v>0</v>
      </c>
      <c r="HL398">
        <v>0</v>
      </c>
      <c r="HM398">
        <v>0</v>
      </c>
      <c r="HN398">
        <v>0</v>
      </c>
      <c r="HO398">
        <v>63.7</v>
      </c>
      <c r="HP398">
        <v>0</v>
      </c>
      <c r="HQ398">
        <v>0</v>
      </c>
      <c r="HR398">
        <v>0</v>
      </c>
      <c r="HS398">
        <v>0</v>
      </c>
      <c r="HT398">
        <v>0</v>
      </c>
      <c r="HU398">
        <v>0</v>
      </c>
      <c r="HV398">
        <v>0</v>
      </c>
      <c r="HW398">
        <v>0</v>
      </c>
      <c r="HX398">
        <v>0</v>
      </c>
      <c r="HY398">
        <v>0</v>
      </c>
      <c r="HZ398">
        <v>0</v>
      </c>
      <c r="IA398">
        <v>0</v>
      </c>
      <c r="IB398">
        <v>0</v>
      </c>
      <c r="IC398">
        <v>0</v>
      </c>
      <c r="ID398">
        <v>0</v>
      </c>
      <c r="IE398">
        <v>0</v>
      </c>
      <c r="IF398">
        <v>0</v>
      </c>
      <c r="IG398">
        <v>0</v>
      </c>
      <c r="IH398">
        <v>0</v>
      </c>
      <c r="II398">
        <v>0</v>
      </c>
      <c r="IJ398">
        <v>0</v>
      </c>
      <c r="IK398">
        <v>0</v>
      </c>
      <c r="IL398">
        <v>0</v>
      </c>
      <c r="IM398">
        <v>0</v>
      </c>
      <c r="IN398">
        <v>0</v>
      </c>
      <c r="IO398">
        <v>0</v>
      </c>
      <c r="IP398">
        <v>0</v>
      </c>
      <c r="IQ398">
        <v>0</v>
      </c>
      <c r="IR398">
        <v>0</v>
      </c>
      <c r="IS398">
        <v>0</v>
      </c>
      <c r="IT398">
        <v>0</v>
      </c>
      <c r="IU398">
        <v>0</v>
      </c>
      <c r="IV398">
        <v>0</v>
      </c>
      <c r="IW398">
        <v>0</v>
      </c>
      <c r="IX398">
        <v>0</v>
      </c>
      <c r="IY398">
        <v>0</v>
      </c>
      <c r="IZ398">
        <v>0</v>
      </c>
      <c r="JA398">
        <v>0</v>
      </c>
      <c r="JB398">
        <v>0</v>
      </c>
      <c r="JC398">
        <v>0</v>
      </c>
      <c r="JD398">
        <v>0</v>
      </c>
      <c r="JE398">
        <v>0</v>
      </c>
      <c r="JF398">
        <v>0</v>
      </c>
      <c r="JG398">
        <v>0</v>
      </c>
      <c r="JH398">
        <v>0</v>
      </c>
      <c r="JI398">
        <v>0</v>
      </c>
      <c r="JJ398">
        <v>0</v>
      </c>
      <c r="JK398">
        <v>0</v>
      </c>
      <c r="JL398">
        <v>0</v>
      </c>
      <c r="JM398">
        <v>0</v>
      </c>
      <c r="JN398">
        <v>0</v>
      </c>
      <c r="JO398">
        <v>0</v>
      </c>
      <c r="JP398">
        <v>0</v>
      </c>
      <c r="JQ398">
        <v>0</v>
      </c>
      <c r="JR398">
        <v>0</v>
      </c>
      <c r="JS398">
        <v>0</v>
      </c>
      <c r="JT398">
        <v>0</v>
      </c>
      <c r="JU398">
        <v>0</v>
      </c>
      <c r="JV398">
        <v>0</v>
      </c>
      <c r="JW398">
        <v>0</v>
      </c>
      <c r="JX398">
        <v>0</v>
      </c>
      <c r="JY398">
        <v>0</v>
      </c>
      <c r="JZ398">
        <v>0</v>
      </c>
      <c r="KA398">
        <v>0</v>
      </c>
      <c r="KB398">
        <v>0</v>
      </c>
      <c r="KC398">
        <v>0</v>
      </c>
      <c r="KD398">
        <v>0</v>
      </c>
      <c r="KE398">
        <v>0</v>
      </c>
      <c r="KF398">
        <v>0</v>
      </c>
      <c r="KG398">
        <v>0</v>
      </c>
      <c r="KH398">
        <v>0</v>
      </c>
      <c r="KI398">
        <v>0</v>
      </c>
      <c r="KJ398">
        <v>0</v>
      </c>
      <c r="KK398">
        <v>0</v>
      </c>
      <c r="KL398">
        <v>0</v>
      </c>
      <c r="KM398">
        <v>0</v>
      </c>
      <c r="KN398">
        <v>0</v>
      </c>
      <c r="KO398">
        <v>0</v>
      </c>
      <c r="KP398">
        <v>0</v>
      </c>
      <c r="KQ398">
        <v>0</v>
      </c>
      <c r="KR398">
        <v>0</v>
      </c>
      <c r="KS398">
        <v>0</v>
      </c>
      <c r="KT398">
        <v>0</v>
      </c>
      <c r="KU398">
        <v>0</v>
      </c>
      <c r="KV398">
        <v>0</v>
      </c>
      <c r="KW398">
        <v>0</v>
      </c>
      <c r="KX398">
        <v>0</v>
      </c>
      <c r="KY398">
        <v>0</v>
      </c>
      <c r="KZ398">
        <v>0</v>
      </c>
      <c r="LA398">
        <v>0</v>
      </c>
      <c r="LB398">
        <v>0</v>
      </c>
      <c r="LC398">
        <v>0</v>
      </c>
      <c r="LD398">
        <v>0</v>
      </c>
      <c r="LE398">
        <v>0</v>
      </c>
      <c r="LF398">
        <v>0</v>
      </c>
      <c r="LG398">
        <v>0</v>
      </c>
      <c r="LH398">
        <v>0</v>
      </c>
      <c r="LI398">
        <v>1</v>
      </c>
      <c r="LJ398">
        <v>1</v>
      </c>
      <c r="LK398">
        <v>0</v>
      </c>
      <c r="LL398">
        <v>0</v>
      </c>
      <c r="LM398">
        <v>1</v>
      </c>
      <c r="LN398">
        <v>0.95</v>
      </c>
      <c r="LO398">
        <v>0</v>
      </c>
      <c r="LP398">
        <v>1</v>
      </c>
      <c r="LQ398">
        <v>0.78</v>
      </c>
      <c r="LR398">
        <v>0</v>
      </c>
      <c r="LS398">
        <v>0</v>
      </c>
      <c r="LT398">
        <v>0</v>
      </c>
    </row>
    <row r="399" spans="1:332" ht="15" customHeight="1">
      <c r="A399" t="str">
        <v>CDM AMS II G</v>
      </c>
      <c r="B399" t="str">
        <v>AMS-II.G. Version 9</v>
      </c>
      <c r="C399">
        <v>10443</v>
      </c>
      <c r="D399" t="str">
        <v>PoA 10443-CPA3</v>
      </c>
      <c r="E399" t="str">
        <v>MP3</v>
      </c>
      <c r="F399" t="str">
        <v>domestic</v>
      </c>
      <c r="G399">
        <v>21615</v>
      </c>
      <c r="H399" t="str">
        <v>firewood</v>
      </c>
      <c r="I399">
        <v>21615</v>
      </c>
      <c r="J399">
        <v>7.4140159373044879E-3</v>
      </c>
      <c r="K399">
        <v>0</v>
      </c>
      <c r="L399" t="str">
        <v>cdm_imp_firewood</v>
      </c>
      <c r="M399">
        <v>1</v>
      </c>
      <c r="N399" t="str">
        <v>Sub-Saharan Africa</v>
      </c>
      <c r="O399" t="str">
        <v>Madagascar</v>
      </c>
      <c r="P399" t="str">
        <v>region Haute Matsiatra, district Vohibato</v>
      </c>
      <c r="Q399">
        <v>4.5</v>
      </c>
      <c r="R399">
        <v>0.96599999999999997</v>
      </c>
      <c r="S399">
        <v>0</v>
      </c>
      <c r="T399">
        <v>0.12</v>
      </c>
      <c r="U399">
        <v>13752</v>
      </c>
      <c r="V399">
        <v>0</v>
      </c>
      <c r="W399">
        <v>212</v>
      </c>
      <c r="X399">
        <v>0</v>
      </c>
      <c r="Y399">
        <v>2915424</v>
      </c>
      <c r="Z399">
        <v>1</v>
      </c>
      <c r="AA399">
        <v>0</v>
      </c>
      <c r="AB399">
        <v>0</v>
      </c>
      <c r="AC399">
        <v>0</v>
      </c>
      <c r="AD399">
        <v>0</v>
      </c>
      <c r="AE399">
        <v>0</v>
      </c>
      <c r="AF399">
        <v>0</v>
      </c>
      <c r="AG399">
        <v>0</v>
      </c>
      <c r="AH399">
        <v>0</v>
      </c>
      <c r="AI399">
        <v>0</v>
      </c>
      <c r="AJ399">
        <v>0</v>
      </c>
      <c r="AK399">
        <v>0</v>
      </c>
      <c r="AL399">
        <v>0</v>
      </c>
      <c r="AM399">
        <v>0</v>
      </c>
      <c r="AN399">
        <v>12.027397260273972</v>
      </c>
      <c r="AO399">
        <v>0</v>
      </c>
      <c r="AP399">
        <v>0</v>
      </c>
      <c r="AQ399">
        <v>0</v>
      </c>
      <c r="AR399">
        <v>0</v>
      </c>
      <c r="AS399">
        <v>0</v>
      </c>
      <c r="AT399">
        <v>0</v>
      </c>
      <c r="AU399">
        <v>0</v>
      </c>
      <c r="AV399">
        <v>0</v>
      </c>
      <c r="AW399">
        <v>0</v>
      </c>
      <c r="AX399">
        <v>0</v>
      </c>
      <c r="AY399">
        <v>0</v>
      </c>
      <c r="AZ399">
        <v>0</v>
      </c>
      <c r="BA399">
        <v>0</v>
      </c>
      <c r="BB399">
        <v>0</v>
      </c>
      <c r="BC399">
        <v>0</v>
      </c>
      <c r="BD399">
        <v>0.1</v>
      </c>
      <c r="BE399">
        <v>0</v>
      </c>
      <c r="BF399">
        <v>0</v>
      </c>
      <c r="BG399">
        <v>0</v>
      </c>
      <c r="BH399">
        <v>0</v>
      </c>
      <c r="BI399">
        <v>0</v>
      </c>
      <c r="BJ399">
        <v>0</v>
      </c>
      <c r="BK399">
        <v>0</v>
      </c>
      <c r="BL399">
        <v>0</v>
      </c>
      <c r="BM399">
        <v>0</v>
      </c>
      <c r="BN399">
        <v>0</v>
      </c>
      <c r="BO399">
        <v>0</v>
      </c>
      <c r="BP399">
        <v>0</v>
      </c>
      <c r="BQ399">
        <v>0</v>
      </c>
      <c r="BR399">
        <v>1.5599999999999999E-2</v>
      </c>
      <c r="BS399">
        <v>0</v>
      </c>
      <c r="BT399">
        <v>0</v>
      </c>
      <c r="BU399">
        <v>0</v>
      </c>
      <c r="BV399">
        <v>0</v>
      </c>
      <c r="BW399">
        <v>0</v>
      </c>
      <c r="BX399">
        <v>63.7</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c r="FD399">
        <v>0</v>
      </c>
      <c r="FE399">
        <v>0</v>
      </c>
      <c r="FF399">
        <v>0</v>
      </c>
      <c r="FG399">
        <v>0</v>
      </c>
      <c r="FH399">
        <v>0</v>
      </c>
      <c r="FI399">
        <v>0</v>
      </c>
      <c r="FJ399">
        <v>0</v>
      </c>
      <c r="FK399">
        <v>0</v>
      </c>
      <c r="FL399">
        <v>0</v>
      </c>
      <c r="FM399">
        <v>0</v>
      </c>
      <c r="FN399">
        <v>0</v>
      </c>
      <c r="FO399">
        <v>0</v>
      </c>
      <c r="FP399">
        <v>0</v>
      </c>
      <c r="FQ399">
        <v>0</v>
      </c>
      <c r="FR399">
        <v>1</v>
      </c>
      <c r="FS399">
        <v>0</v>
      </c>
      <c r="FT399">
        <v>0</v>
      </c>
      <c r="FU399">
        <v>0</v>
      </c>
      <c r="FV399">
        <v>0</v>
      </c>
      <c r="FW399">
        <v>0</v>
      </c>
      <c r="FX399">
        <v>0</v>
      </c>
      <c r="FY399">
        <v>3.8933009600255417</v>
      </c>
      <c r="FZ399">
        <v>0</v>
      </c>
      <c r="GA399">
        <v>0</v>
      </c>
      <c r="GB399">
        <v>0</v>
      </c>
      <c r="GC399">
        <v>0</v>
      </c>
      <c r="GD399">
        <v>0</v>
      </c>
      <c r="GE399">
        <v>0</v>
      </c>
      <c r="GF399">
        <v>0</v>
      </c>
      <c r="GG399">
        <v>0</v>
      </c>
      <c r="GH399">
        <v>0</v>
      </c>
      <c r="GI399">
        <v>0</v>
      </c>
      <c r="GJ399">
        <v>0</v>
      </c>
      <c r="GK399">
        <v>0</v>
      </c>
      <c r="GL399">
        <v>0</v>
      </c>
      <c r="GM399">
        <v>0</v>
      </c>
      <c r="GN399">
        <v>0</v>
      </c>
      <c r="GO399">
        <v>0</v>
      </c>
      <c r="GP399">
        <v>0</v>
      </c>
      <c r="GQ399">
        <v>0</v>
      </c>
      <c r="GR399">
        <v>0</v>
      </c>
      <c r="GS399">
        <v>0</v>
      </c>
      <c r="GT399">
        <v>0</v>
      </c>
      <c r="GU399">
        <v>0.30892544357000001</v>
      </c>
      <c r="GV399">
        <v>0</v>
      </c>
      <c r="GW399">
        <v>0</v>
      </c>
      <c r="GX399">
        <v>0</v>
      </c>
      <c r="GY399">
        <v>0</v>
      </c>
      <c r="GZ399">
        <v>0</v>
      </c>
      <c r="HA399">
        <v>0</v>
      </c>
      <c r="HB399">
        <v>0</v>
      </c>
      <c r="HC399">
        <v>0</v>
      </c>
      <c r="HD399">
        <v>0</v>
      </c>
      <c r="HE399">
        <v>0</v>
      </c>
      <c r="HF399">
        <v>0</v>
      </c>
      <c r="HG399">
        <v>0</v>
      </c>
      <c r="HH399">
        <v>0</v>
      </c>
      <c r="HI399">
        <v>1.5599999999999999E-2</v>
      </c>
      <c r="HJ399">
        <v>0</v>
      </c>
      <c r="HK399">
        <v>0</v>
      </c>
      <c r="HL399">
        <v>0</v>
      </c>
      <c r="HM399">
        <v>0</v>
      </c>
      <c r="HN399">
        <v>0</v>
      </c>
      <c r="HO399">
        <v>63.7</v>
      </c>
      <c r="HP399">
        <v>0</v>
      </c>
      <c r="HQ399">
        <v>0</v>
      </c>
      <c r="HR399">
        <v>0</v>
      </c>
      <c r="HS399">
        <v>0</v>
      </c>
      <c r="HT399">
        <v>0</v>
      </c>
      <c r="HU399">
        <v>0</v>
      </c>
      <c r="HV399">
        <v>0</v>
      </c>
      <c r="HW399">
        <v>0</v>
      </c>
      <c r="HX399">
        <v>0</v>
      </c>
      <c r="HY399">
        <v>0</v>
      </c>
      <c r="HZ399">
        <v>0</v>
      </c>
      <c r="IA399">
        <v>0</v>
      </c>
      <c r="IB399">
        <v>0</v>
      </c>
      <c r="IC399">
        <v>0</v>
      </c>
      <c r="ID399">
        <v>0</v>
      </c>
      <c r="IE399">
        <v>0</v>
      </c>
      <c r="IF399">
        <v>0</v>
      </c>
      <c r="IG399">
        <v>0</v>
      </c>
      <c r="IH399">
        <v>0</v>
      </c>
      <c r="II399">
        <v>0</v>
      </c>
      <c r="IJ399">
        <v>0</v>
      </c>
      <c r="IK399">
        <v>0</v>
      </c>
      <c r="IL399">
        <v>0</v>
      </c>
      <c r="IM399">
        <v>0</v>
      </c>
      <c r="IN399">
        <v>0</v>
      </c>
      <c r="IO399">
        <v>0</v>
      </c>
      <c r="IP399">
        <v>0</v>
      </c>
      <c r="IQ399">
        <v>0</v>
      </c>
      <c r="IR399">
        <v>0</v>
      </c>
      <c r="IS399">
        <v>0</v>
      </c>
      <c r="IT399">
        <v>0</v>
      </c>
      <c r="IU399">
        <v>0</v>
      </c>
      <c r="IV399">
        <v>0</v>
      </c>
      <c r="IW399">
        <v>0</v>
      </c>
      <c r="IX399">
        <v>0</v>
      </c>
      <c r="IY399">
        <v>0</v>
      </c>
      <c r="IZ399">
        <v>0</v>
      </c>
      <c r="JA399">
        <v>0</v>
      </c>
      <c r="JB399">
        <v>0</v>
      </c>
      <c r="JC399">
        <v>0</v>
      </c>
      <c r="JD399">
        <v>0</v>
      </c>
      <c r="JE399">
        <v>0</v>
      </c>
      <c r="JF399">
        <v>0</v>
      </c>
      <c r="JG399">
        <v>0</v>
      </c>
      <c r="JH399">
        <v>0</v>
      </c>
      <c r="JI399">
        <v>0</v>
      </c>
      <c r="JJ399">
        <v>0</v>
      </c>
      <c r="JK399">
        <v>0</v>
      </c>
      <c r="JL399">
        <v>0</v>
      </c>
      <c r="JM399">
        <v>0</v>
      </c>
      <c r="JN399">
        <v>0</v>
      </c>
      <c r="JO399">
        <v>0</v>
      </c>
      <c r="JP399">
        <v>0</v>
      </c>
      <c r="JQ399">
        <v>0</v>
      </c>
      <c r="JR399">
        <v>0</v>
      </c>
      <c r="JS399">
        <v>0</v>
      </c>
      <c r="JT399">
        <v>0</v>
      </c>
      <c r="JU399">
        <v>0</v>
      </c>
      <c r="JV399">
        <v>0</v>
      </c>
      <c r="JW399">
        <v>0</v>
      </c>
      <c r="JX399">
        <v>0</v>
      </c>
      <c r="JY399">
        <v>0</v>
      </c>
      <c r="JZ399">
        <v>0</v>
      </c>
      <c r="KA399">
        <v>0</v>
      </c>
      <c r="KB399">
        <v>0</v>
      </c>
      <c r="KC399">
        <v>0</v>
      </c>
      <c r="KD399">
        <v>0</v>
      </c>
      <c r="KE399">
        <v>0</v>
      </c>
      <c r="KF399">
        <v>0</v>
      </c>
      <c r="KG399">
        <v>0</v>
      </c>
      <c r="KH399">
        <v>0</v>
      </c>
      <c r="KI399">
        <v>0</v>
      </c>
      <c r="KJ399">
        <v>0</v>
      </c>
      <c r="KK399">
        <v>0</v>
      </c>
      <c r="KL399">
        <v>0</v>
      </c>
      <c r="KM399">
        <v>0</v>
      </c>
      <c r="KN399">
        <v>0</v>
      </c>
      <c r="KO399">
        <v>0</v>
      </c>
      <c r="KP399">
        <v>0</v>
      </c>
      <c r="KQ399">
        <v>0</v>
      </c>
      <c r="KR399">
        <v>0</v>
      </c>
      <c r="KS399">
        <v>0</v>
      </c>
      <c r="KT399">
        <v>0</v>
      </c>
      <c r="KU399">
        <v>0</v>
      </c>
      <c r="KV399">
        <v>0</v>
      </c>
      <c r="KW399">
        <v>0</v>
      </c>
      <c r="KX399">
        <v>0</v>
      </c>
      <c r="KY399">
        <v>0</v>
      </c>
      <c r="KZ399">
        <v>0</v>
      </c>
      <c r="LA399">
        <v>0</v>
      </c>
      <c r="LB399">
        <v>0</v>
      </c>
      <c r="LC399">
        <v>0</v>
      </c>
      <c r="LD399">
        <v>0</v>
      </c>
      <c r="LE399">
        <v>0</v>
      </c>
      <c r="LF399">
        <v>0</v>
      </c>
      <c r="LG399">
        <v>0</v>
      </c>
      <c r="LH399">
        <v>0</v>
      </c>
      <c r="LI399">
        <v>1</v>
      </c>
      <c r="LJ399">
        <v>1</v>
      </c>
      <c r="LK399">
        <v>0</v>
      </c>
      <c r="LL399">
        <v>0</v>
      </c>
      <c r="LM399">
        <v>1</v>
      </c>
      <c r="LN399">
        <v>0.95</v>
      </c>
      <c r="LO399">
        <v>0</v>
      </c>
      <c r="LP399">
        <v>1</v>
      </c>
      <c r="LQ399">
        <v>0.78</v>
      </c>
      <c r="LR399">
        <v>0</v>
      </c>
      <c r="LS399">
        <v>0</v>
      </c>
      <c r="LT399">
        <v>0</v>
      </c>
    </row>
    <row r="400" spans="1:332" ht="15" customHeight="1">
      <c r="A400" t="str">
        <v>CDM AMS II G</v>
      </c>
      <c r="B400" t="str">
        <v>AMS-II.G. Version 9</v>
      </c>
      <c r="C400">
        <v>10443</v>
      </c>
      <c r="D400" t="str">
        <v>PoA 10443-CPA4</v>
      </c>
      <c r="E400" t="str">
        <v>MP3</v>
      </c>
      <c r="F400" t="str">
        <v>domestic</v>
      </c>
      <c r="G400">
        <v>21201</v>
      </c>
      <c r="H400" t="str">
        <v>firewood</v>
      </c>
      <c r="I400">
        <v>21201</v>
      </c>
      <c r="J400">
        <v>7.2040498442367601E-3</v>
      </c>
      <c r="K400">
        <v>0</v>
      </c>
      <c r="L400" t="str">
        <v>cdm_imp_firewood</v>
      </c>
      <c r="M400">
        <v>1</v>
      </c>
      <c r="N400" t="str">
        <v>Sub-Saharan Africa</v>
      </c>
      <c r="O400" t="str">
        <v>Madagascar</v>
      </c>
      <c r="P400" t="str">
        <v>region Haute Matsiatra, district Ambalavao, Lalangina, Fianarantsoa, Isandra, Mahasoabe &amp; Vohibato</v>
      </c>
      <c r="Q400">
        <v>4.5</v>
      </c>
      <c r="R400">
        <v>0.96599999999999997</v>
      </c>
      <c r="S400">
        <v>0</v>
      </c>
      <c r="T400">
        <v>0.12</v>
      </c>
      <c r="U400">
        <v>13752</v>
      </c>
      <c r="V400">
        <v>0</v>
      </c>
      <c r="W400">
        <v>214</v>
      </c>
      <c r="X400">
        <v>0</v>
      </c>
      <c r="Y400">
        <v>2942928</v>
      </c>
      <c r="Z400">
        <v>1</v>
      </c>
      <c r="AA400">
        <v>0</v>
      </c>
      <c r="AB400">
        <v>0</v>
      </c>
      <c r="AC400">
        <v>0</v>
      </c>
      <c r="AD400">
        <v>0</v>
      </c>
      <c r="AE400">
        <v>0</v>
      </c>
      <c r="AF400">
        <v>0</v>
      </c>
      <c r="AG400">
        <v>0</v>
      </c>
      <c r="AH400">
        <v>0</v>
      </c>
      <c r="AI400">
        <v>0</v>
      </c>
      <c r="AJ400">
        <v>0</v>
      </c>
      <c r="AK400">
        <v>0</v>
      </c>
      <c r="AL400">
        <v>0</v>
      </c>
      <c r="AM400">
        <v>0</v>
      </c>
      <c r="AN400">
        <v>12.027397260273972</v>
      </c>
      <c r="AO400">
        <v>0</v>
      </c>
      <c r="AP400">
        <v>0</v>
      </c>
      <c r="AQ400">
        <v>0</v>
      </c>
      <c r="AR400">
        <v>0</v>
      </c>
      <c r="AS400">
        <v>0</v>
      </c>
      <c r="AT400">
        <v>0</v>
      </c>
      <c r="AU400">
        <v>0</v>
      </c>
      <c r="AV400">
        <v>0</v>
      </c>
      <c r="AW400">
        <v>0</v>
      </c>
      <c r="AX400">
        <v>0</v>
      </c>
      <c r="AY400">
        <v>0</v>
      </c>
      <c r="AZ400">
        <v>0</v>
      </c>
      <c r="BA400">
        <v>0</v>
      </c>
      <c r="BB400">
        <v>0</v>
      </c>
      <c r="BC400">
        <v>0</v>
      </c>
      <c r="BD400">
        <v>0.1</v>
      </c>
      <c r="BE400">
        <v>0</v>
      </c>
      <c r="BF400">
        <v>0</v>
      </c>
      <c r="BG400">
        <v>0</v>
      </c>
      <c r="BH400">
        <v>0</v>
      </c>
      <c r="BI400">
        <v>0</v>
      </c>
      <c r="BJ400">
        <v>0</v>
      </c>
      <c r="BK400">
        <v>0</v>
      </c>
      <c r="BL400">
        <v>0</v>
      </c>
      <c r="BM400">
        <v>0</v>
      </c>
      <c r="BN400">
        <v>0</v>
      </c>
      <c r="BO400">
        <v>0</v>
      </c>
      <c r="BP400">
        <v>0</v>
      </c>
      <c r="BQ400">
        <v>0</v>
      </c>
      <c r="BR400">
        <v>1.5599999999999999E-2</v>
      </c>
      <c r="BS400">
        <v>0</v>
      </c>
      <c r="BT400">
        <v>0</v>
      </c>
      <c r="BU400">
        <v>0</v>
      </c>
      <c r="BV400">
        <v>0</v>
      </c>
      <c r="BW400">
        <v>0</v>
      </c>
      <c r="BX400">
        <v>63.7</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0</v>
      </c>
      <c r="FK400">
        <v>0</v>
      </c>
      <c r="FL400">
        <v>0</v>
      </c>
      <c r="FM400">
        <v>0</v>
      </c>
      <c r="FN400">
        <v>0</v>
      </c>
      <c r="FO400">
        <v>0</v>
      </c>
      <c r="FP400">
        <v>0</v>
      </c>
      <c r="FQ400">
        <v>0</v>
      </c>
      <c r="FR400">
        <v>1</v>
      </c>
      <c r="FS400">
        <v>0</v>
      </c>
      <c r="FT400">
        <v>0</v>
      </c>
      <c r="FU400">
        <v>0</v>
      </c>
      <c r="FV400">
        <v>0</v>
      </c>
      <c r="FW400">
        <v>0</v>
      </c>
      <c r="FX400">
        <v>0</v>
      </c>
      <c r="FY400">
        <v>4.0895604421196783</v>
      </c>
      <c r="FZ400">
        <v>0</v>
      </c>
      <c r="GA400">
        <v>0</v>
      </c>
      <c r="GB400">
        <v>0</v>
      </c>
      <c r="GC400">
        <v>0</v>
      </c>
      <c r="GD400">
        <v>0</v>
      </c>
      <c r="GE400">
        <v>0</v>
      </c>
      <c r="GF400">
        <v>0</v>
      </c>
      <c r="GG400">
        <v>0</v>
      </c>
      <c r="GH400">
        <v>0</v>
      </c>
      <c r="GI400">
        <v>0</v>
      </c>
      <c r="GJ400">
        <v>0</v>
      </c>
      <c r="GK400">
        <v>0</v>
      </c>
      <c r="GL400">
        <v>0</v>
      </c>
      <c r="GM400">
        <v>0</v>
      </c>
      <c r="GN400">
        <v>0</v>
      </c>
      <c r="GO400">
        <v>0</v>
      </c>
      <c r="GP400">
        <v>0</v>
      </c>
      <c r="GQ400">
        <v>0</v>
      </c>
      <c r="GR400">
        <v>0</v>
      </c>
      <c r="GS400">
        <v>0</v>
      </c>
      <c r="GT400">
        <v>0</v>
      </c>
      <c r="GU400">
        <v>0.29409999999999997</v>
      </c>
      <c r="GV400">
        <v>0</v>
      </c>
      <c r="GW400">
        <v>0</v>
      </c>
      <c r="GX400">
        <v>0</v>
      </c>
      <c r="GY400">
        <v>0</v>
      </c>
      <c r="GZ400">
        <v>0</v>
      </c>
      <c r="HA400">
        <v>0</v>
      </c>
      <c r="HB400">
        <v>0</v>
      </c>
      <c r="HC400">
        <v>0</v>
      </c>
      <c r="HD400">
        <v>0</v>
      </c>
      <c r="HE400">
        <v>0</v>
      </c>
      <c r="HF400">
        <v>0</v>
      </c>
      <c r="HG400">
        <v>0</v>
      </c>
      <c r="HH400">
        <v>0</v>
      </c>
      <c r="HI400">
        <v>1.5599999999999999E-2</v>
      </c>
      <c r="HJ400">
        <v>0</v>
      </c>
      <c r="HK400">
        <v>0</v>
      </c>
      <c r="HL400">
        <v>0</v>
      </c>
      <c r="HM400">
        <v>0</v>
      </c>
      <c r="HN400">
        <v>0</v>
      </c>
      <c r="HO400">
        <v>63.7</v>
      </c>
      <c r="HP400">
        <v>0</v>
      </c>
      <c r="HQ400">
        <v>0</v>
      </c>
      <c r="HR400">
        <v>0</v>
      </c>
      <c r="HS400">
        <v>0</v>
      </c>
      <c r="HT400">
        <v>0</v>
      </c>
      <c r="HU400">
        <v>0</v>
      </c>
      <c r="HV400">
        <v>0</v>
      </c>
      <c r="HW400">
        <v>0</v>
      </c>
      <c r="HX400">
        <v>0</v>
      </c>
      <c r="HY400">
        <v>0</v>
      </c>
      <c r="HZ400">
        <v>0</v>
      </c>
      <c r="IA400">
        <v>0</v>
      </c>
      <c r="IB400">
        <v>0</v>
      </c>
      <c r="IC400">
        <v>0</v>
      </c>
      <c r="ID400">
        <v>0</v>
      </c>
      <c r="IE400">
        <v>0</v>
      </c>
      <c r="IF400">
        <v>0</v>
      </c>
      <c r="IG400">
        <v>0</v>
      </c>
      <c r="IH400">
        <v>0</v>
      </c>
      <c r="II400">
        <v>0</v>
      </c>
      <c r="IJ400">
        <v>0</v>
      </c>
      <c r="IK400">
        <v>0</v>
      </c>
      <c r="IL400">
        <v>0</v>
      </c>
      <c r="IM400">
        <v>0</v>
      </c>
      <c r="IN400">
        <v>0</v>
      </c>
      <c r="IO400">
        <v>0</v>
      </c>
      <c r="IP400">
        <v>0</v>
      </c>
      <c r="IQ400">
        <v>0</v>
      </c>
      <c r="IR400">
        <v>0</v>
      </c>
      <c r="IS400">
        <v>0</v>
      </c>
      <c r="IT400">
        <v>0</v>
      </c>
      <c r="IU400">
        <v>0</v>
      </c>
      <c r="IV400">
        <v>0</v>
      </c>
      <c r="IW400">
        <v>0</v>
      </c>
      <c r="IX400">
        <v>0</v>
      </c>
      <c r="IY400">
        <v>0</v>
      </c>
      <c r="IZ400">
        <v>0</v>
      </c>
      <c r="JA400">
        <v>0</v>
      </c>
      <c r="JB400">
        <v>0</v>
      </c>
      <c r="JC400">
        <v>0</v>
      </c>
      <c r="JD400">
        <v>0</v>
      </c>
      <c r="JE400">
        <v>0</v>
      </c>
      <c r="JF400">
        <v>0</v>
      </c>
      <c r="JG400">
        <v>0</v>
      </c>
      <c r="JH400">
        <v>0</v>
      </c>
      <c r="JI400">
        <v>0</v>
      </c>
      <c r="JJ400">
        <v>0</v>
      </c>
      <c r="JK400">
        <v>0</v>
      </c>
      <c r="JL400">
        <v>0</v>
      </c>
      <c r="JM400">
        <v>0</v>
      </c>
      <c r="JN400">
        <v>0</v>
      </c>
      <c r="JO400">
        <v>0</v>
      </c>
      <c r="JP400">
        <v>0</v>
      </c>
      <c r="JQ400">
        <v>0</v>
      </c>
      <c r="JR400">
        <v>0</v>
      </c>
      <c r="JS400">
        <v>0</v>
      </c>
      <c r="JT400">
        <v>0</v>
      </c>
      <c r="JU400">
        <v>0</v>
      </c>
      <c r="JV400">
        <v>0</v>
      </c>
      <c r="JW400">
        <v>0</v>
      </c>
      <c r="JX400">
        <v>0</v>
      </c>
      <c r="JY400">
        <v>0</v>
      </c>
      <c r="JZ400">
        <v>0</v>
      </c>
      <c r="KA400">
        <v>0</v>
      </c>
      <c r="KB400">
        <v>0</v>
      </c>
      <c r="KC400">
        <v>0</v>
      </c>
      <c r="KD400">
        <v>0</v>
      </c>
      <c r="KE400">
        <v>0</v>
      </c>
      <c r="KF400">
        <v>0</v>
      </c>
      <c r="KG400">
        <v>0</v>
      </c>
      <c r="KH400">
        <v>0</v>
      </c>
      <c r="KI400">
        <v>0</v>
      </c>
      <c r="KJ400">
        <v>0</v>
      </c>
      <c r="KK400">
        <v>0</v>
      </c>
      <c r="KL400">
        <v>0</v>
      </c>
      <c r="KM400">
        <v>0</v>
      </c>
      <c r="KN400">
        <v>0</v>
      </c>
      <c r="KO400">
        <v>0</v>
      </c>
      <c r="KP400">
        <v>0</v>
      </c>
      <c r="KQ400">
        <v>0</v>
      </c>
      <c r="KR400">
        <v>0</v>
      </c>
      <c r="KS400">
        <v>0</v>
      </c>
      <c r="KT400">
        <v>0</v>
      </c>
      <c r="KU400">
        <v>0</v>
      </c>
      <c r="KV400">
        <v>0</v>
      </c>
      <c r="KW400">
        <v>0</v>
      </c>
      <c r="KX400">
        <v>0</v>
      </c>
      <c r="KY400">
        <v>0</v>
      </c>
      <c r="KZ400">
        <v>0</v>
      </c>
      <c r="LA400">
        <v>0</v>
      </c>
      <c r="LB400">
        <v>0</v>
      </c>
      <c r="LC400">
        <v>0</v>
      </c>
      <c r="LD400">
        <v>0</v>
      </c>
      <c r="LE400">
        <v>0</v>
      </c>
      <c r="LF400">
        <v>0</v>
      </c>
      <c r="LG400">
        <v>0</v>
      </c>
      <c r="LH400">
        <v>0</v>
      </c>
      <c r="LI400">
        <v>1</v>
      </c>
      <c r="LJ400">
        <v>1</v>
      </c>
      <c r="LK400">
        <v>0</v>
      </c>
      <c r="LL400">
        <v>0</v>
      </c>
      <c r="LM400">
        <v>1</v>
      </c>
      <c r="LN400">
        <v>0.95</v>
      </c>
      <c r="LO400">
        <v>0</v>
      </c>
      <c r="LP400">
        <v>1</v>
      </c>
      <c r="LQ400">
        <v>0.78</v>
      </c>
      <c r="LR400">
        <v>0</v>
      </c>
      <c r="LS400">
        <v>4.7599999999999865E-3</v>
      </c>
      <c r="LT400">
        <v>0</v>
      </c>
    </row>
    <row r="401" spans="1:332" ht="15" customHeight="1">
      <c r="A401" t="str">
        <v>CDM AMS II G</v>
      </c>
      <c r="B401" t="str">
        <v>AMS-II.G. Version 9</v>
      </c>
      <c r="C401">
        <v>10443</v>
      </c>
      <c r="D401" t="str">
        <v>PoA 10443-CPA5</v>
      </c>
      <c r="E401" t="str">
        <v>MP3</v>
      </c>
      <c r="F401" t="str">
        <v>domestic</v>
      </c>
      <c r="G401">
        <v>21561</v>
      </c>
      <c r="H401" t="str">
        <v>firewood</v>
      </c>
      <c r="I401">
        <v>21561</v>
      </c>
      <c r="J401">
        <v>7.4060817736399682E-3</v>
      </c>
      <c r="K401">
        <v>0</v>
      </c>
      <c r="L401" t="str">
        <v>cdm_imp_firewood</v>
      </c>
      <c r="M401">
        <v>1</v>
      </c>
      <c r="N401" t="str">
        <v>Sub-Saharan Africa</v>
      </c>
      <c r="O401" t="str">
        <v>Madagascar</v>
      </c>
      <c r="P401" t="str">
        <v>region Haute Matsiatra, district Ambohimahasoa, Isandra &amp; Lalangina</v>
      </c>
      <c r="Q401">
        <v>4.5</v>
      </c>
      <c r="R401">
        <v>0.96599999999999997</v>
      </c>
      <c r="S401">
        <v>0</v>
      </c>
      <c r="T401">
        <v>0.12</v>
      </c>
      <c r="U401">
        <v>13604</v>
      </c>
      <c r="V401">
        <v>0</v>
      </c>
      <c r="W401">
        <v>214</v>
      </c>
      <c r="X401">
        <v>0</v>
      </c>
      <c r="Y401">
        <v>2911256</v>
      </c>
      <c r="Z401">
        <v>1</v>
      </c>
      <c r="AA401">
        <v>0</v>
      </c>
      <c r="AB401">
        <v>0</v>
      </c>
      <c r="AC401">
        <v>0</v>
      </c>
      <c r="AD401">
        <v>0</v>
      </c>
      <c r="AE401">
        <v>0</v>
      </c>
      <c r="AF401">
        <v>0</v>
      </c>
      <c r="AG401">
        <v>0</v>
      </c>
      <c r="AH401">
        <v>0</v>
      </c>
      <c r="AI401">
        <v>0</v>
      </c>
      <c r="AJ401">
        <v>0</v>
      </c>
      <c r="AK401">
        <v>0</v>
      </c>
      <c r="AL401">
        <v>0</v>
      </c>
      <c r="AM401">
        <v>0</v>
      </c>
      <c r="AN401">
        <v>12.027397260273972</v>
      </c>
      <c r="AO401">
        <v>0</v>
      </c>
      <c r="AP401">
        <v>0</v>
      </c>
      <c r="AQ401">
        <v>0</v>
      </c>
      <c r="AR401">
        <v>0</v>
      </c>
      <c r="AS401">
        <v>0</v>
      </c>
      <c r="AT401">
        <v>0</v>
      </c>
      <c r="AU401">
        <v>0</v>
      </c>
      <c r="AV401">
        <v>0</v>
      </c>
      <c r="AW401">
        <v>0</v>
      </c>
      <c r="AX401">
        <v>0</v>
      </c>
      <c r="AY401">
        <v>0</v>
      </c>
      <c r="AZ401">
        <v>0</v>
      </c>
      <c r="BA401">
        <v>0</v>
      </c>
      <c r="BB401">
        <v>0</v>
      </c>
      <c r="BC401">
        <v>0</v>
      </c>
      <c r="BD401">
        <v>0.1</v>
      </c>
      <c r="BE401">
        <v>0</v>
      </c>
      <c r="BF401">
        <v>0</v>
      </c>
      <c r="BG401">
        <v>0</v>
      </c>
      <c r="BH401">
        <v>0</v>
      </c>
      <c r="BI401">
        <v>0</v>
      </c>
      <c r="BJ401">
        <v>0</v>
      </c>
      <c r="BK401">
        <v>0</v>
      </c>
      <c r="BL401">
        <v>0</v>
      </c>
      <c r="BM401">
        <v>0</v>
      </c>
      <c r="BN401">
        <v>0</v>
      </c>
      <c r="BO401">
        <v>0</v>
      </c>
      <c r="BP401">
        <v>0</v>
      </c>
      <c r="BQ401">
        <v>0</v>
      </c>
      <c r="BR401">
        <v>1.5599999999999999E-2</v>
      </c>
      <c r="BS401">
        <v>0</v>
      </c>
      <c r="BT401">
        <v>0</v>
      </c>
      <c r="BU401">
        <v>0</v>
      </c>
      <c r="BV401">
        <v>0</v>
      </c>
      <c r="BW401">
        <v>0</v>
      </c>
      <c r="BX401">
        <v>63.7</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c r="FD401">
        <v>0</v>
      </c>
      <c r="FE401">
        <v>0</v>
      </c>
      <c r="FF401">
        <v>0</v>
      </c>
      <c r="FG401">
        <v>0</v>
      </c>
      <c r="FH401">
        <v>0</v>
      </c>
      <c r="FI401">
        <v>0</v>
      </c>
      <c r="FJ401">
        <v>0</v>
      </c>
      <c r="FK401">
        <v>0</v>
      </c>
      <c r="FL401">
        <v>0</v>
      </c>
      <c r="FM401">
        <v>0</v>
      </c>
      <c r="FN401">
        <v>0</v>
      </c>
      <c r="FO401">
        <v>0</v>
      </c>
      <c r="FP401">
        <v>0</v>
      </c>
      <c r="FQ401">
        <v>0</v>
      </c>
      <c r="FR401">
        <v>1</v>
      </c>
      <c r="FS401">
        <v>0</v>
      </c>
      <c r="FT401">
        <v>0</v>
      </c>
      <c r="FU401">
        <v>0</v>
      </c>
      <c r="FV401">
        <v>0</v>
      </c>
      <c r="FW401">
        <v>0</v>
      </c>
      <c r="FX401">
        <v>0</v>
      </c>
      <c r="FY401">
        <v>3.8885862464513323</v>
      </c>
      <c r="FZ401">
        <v>0</v>
      </c>
      <c r="GA401">
        <v>0</v>
      </c>
      <c r="GB401">
        <v>0</v>
      </c>
      <c r="GC401">
        <v>0</v>
      </c>
      <c r="GD401">
        <v>0</v>
      </c>
      <c r="GE401">
        <v>0</v>
      </c>
      <c r="GF401">
        <v>0</v>
      </c>
      <c r="GG401">
        <v>0</v>
      </c>
      <c r="GH401">
        <v>0</v>
      </c>
      <c r="GI401">
        <v>0</v>
      </c>
      <c r="GJ401">
        <v>0</v>
      </c>
      <c r="GK401">
        <v>0</v>
      </c>
      <c r="GL401">
        <v>0</v>
      </c>
      <c r="GM401">
        <v>0</v>
      </c>
      <c r="GN401">
        <v>0</v>
      </c>
      <c r="GO401">
        <v>0</v>
      </c>
      <c r="GP401">
        <v>0</v>
      </c>
      <c r="GQ401">
        <v>0</v>
      </c>
      <c r="GR401">
        <v>0</v>
      </c>
      <c r="GS401">
        <v>0</v>
      </c>
      <c r="GT401">
        <v>0</v>
      </c>
      <c r="GU401">
        <v>0.30930000000000002</v>
      </c>
      <c r="GV401">
        <v>0</v>
      </c>
      <c r="GW401">
        <v>0</v>
      </c>
      <c r="GX401">
        <v>0</v>
      </c>
      <c r="GY401">
        <v>0</v>
      </c>
      <c r="GZ401">
        <v>0</v>
      </c>
      <c r="HA401">
        <v>0</v>
      </c>
      <c r="HB401">
        <v>0</v>
      </c>
      <c r="HC401">
        <v>0</v>
      </c>
      <c r="HD401">
        <v>0</v>
      </c>
      <c r="HE401">
        <v>0</v>
      </c>
      <c r="HF401">
        <v>0</v>
      </c>
      <c r="HG401">
        <v>0</v>
      </c>
      <c r="HH401">
        <v>0</v>
      </c>
      <c r="HI401">
        <v>1.5599999999999999E-2</v>
      </c>
      <c r="HJ401">
        <v>0</v>
      </c>
      <c r="HK401">
        <v>0</v>
      </c>
      <c r="HL401">
        <v>0</v>
      </c>
      <c r="HM401">
        <v>0</v>
      </c>
      <c r="HN401">
        <v>0</v>
      </c>
      <c r="HO401">
        <v>63.7</v>
      </c>
      <c r="HP401">
        <v>0</v>
      </c>
      <c r="HQ401">
        <v>0</v>
      </c>
      <c r="HR401">
        <v>0</v>
      </c>
      <c r="HS401">
        <v>0</v>
      </c>
      <c r="HT401">
        <v>0</v>
      </c>
      <c r="HU401">
        <v>0</v>
      </c>
      <c r="HV401">
        <v>0</v>
      </c>
      <c r="HW401">
        <v>0</v>
      </c>
      <c r="HX401">
        <v>0</v>
      </c>
      <c r="HY401">
        <v>0</v>
      </c>
      <c r="HZ401">
        <v>0</v>
      </c>
      <c r="IA401">
        <v>0</v>
      </c>
      <c r="IB401">
        <v>0</v>
      </c>
      <c r="IC401">
        <v>0</v>
      </c>
      <c r="ID401">
        <v>0</v>
      </c>
      <c r="IE401">
        <v>0</v>
      </c>
      <c r="IF401">
        <v>0</v>
      </c>
      <c r="IG401">
        <v>0</v>
      </c>
      <c r="IH401">
        <v>0</v>
      </c>
      <c r="II401">
        <v>0</v>
      </c>
      <c r="IJ401">
        <v>0</v>
      </c>
      <c r="IK401">
        <v>0</v>
      </c>
      <c r="IL401">
        <v>0</v>
      </c>
      <c r="IM401">
        <v>0</v>
      </c>
      <c r="IN401">
        <v>0</v>
      </c>
      <c r="IO401">
        <v>0</v>
      </c>
      <c r="IP401">
        <v>0</v>
      </c>
      <c r="IQ401">
        <v>0</v>
      </c>
      <c r="IR401">
        <v>0</v>
      </c>
      <c r="IS401">
        <v>0</v>
      </c>
      <c r="IT401">
        <v>0</v>
      </c>
      <c r="IU401">
        <v>0</v>
      </c>
      <c r="IV401">
        <v>0</v>
      </c>
      <c r="IW401">
        <v>0</v>
      </c>
      <c r="IX401">
        <v>0</v>
      </c>
      <c r="IY401">
        <v>0</v>
      </c>
      <c r="IZ401">
        <v>0</v>
      </c>
      <c r="JA401">
        <v>0</v>
      </c>
      <c r="JB401">
        <v>0</v>
      </c>
      <c r="JC401">
        <v>0</v>
      </c>
      <c r="JD401">
        <v>0</v>
      </c>
      <c r="JE401">
        <v>0</v>
      </c>
      <c r="JF401">
        <v>0</v>
      </c>
      <c r="JG401">
        <v>0</v>
      </c>
      <c r="JH401">
        <v>0</v>
      </c>
      <c r="JI401">
        <v>0</v>
      </c>
      <c r="JJ401">
        <v>0</v>
      </c>
      <c r="JK401">
        <v>0</v>
      </c>
      <c r="JL401">
        <v>0</v>
      </c>
      <c r="JM401">
        <v>0</v>
      </c>
      <c r="JN401">
        <v>0</v>
      </c>
      <c r="JO401">
        <v>0</v>
      </c>
      <c r="JP401">
        <v>0</v>
      </c>
      <c r="JQ401">
        <v>0</v>
      </c>
      <c r="JR401">
        <v>0</v>
      </c>
      <c r="JS401">
        <v>0</v>
      </c>
      <c r="JT401">
        <v>0</v>
      </c>
      <c r="JU401">
        <v>0</v>
      </c>
      <c r="JV401">
        <v>0</v>
      </c>
      <c r="JW401">
        <v>0</v>
      </c>
      <c r="JX401">
        <v>0</v>
      </c>
      <c r="JY401">
        <v>0</v>
      </c>
      <c r="JZ401">
        <v>0</v>
      </c>
      <c r="KA401">
        <v>0</v>
      </c>
      <c r="KB401">
        <v>0</v>
      </c>
      <c r="KC401">
        <v>0</v>
      </c>
      <c r="KD401">
        <v>0</v>
      </c>
      <c r="KE401">
        <v>0</v>
      </c>
      <c r="KF401">
        <v>0</v>
      </c>
      <c r="KG401">
        <v>0</v>
      </c>
      <c r="KH401">
        <v>0</v>
      </c>
      <c r="KI401">
        <v>0</v>
      </c>
      <c r="KJ401">
        <v>0</v>
      </c>
      <c r="KK401">
        <v>0</v>
      </c>
      <c r="KL401">
        <v>0</v>
      </c>
      <c r="KM401">
        <v>0</v>
      </c>
      <c r="KN401">
        <v>0</v>
      </c>
      <c r="KO401">
        <v>0</v>
      </c>
      <c r="KP401">
        <v>0</v>
      </c>
      <c r="KQ401">
        <v>0</v>
      </c>
      <c r="KR401">
        <v>0</v>
      </c>
      <c r="KS401">
        <v>0</v>
      </c>
      <c r="KT401">
        <v>0</v>
      </c>
      <c r="KU401">
        <v>0</v>
      </c>
      <c r="KV401">
        <v>0</v>
      </c>
      <c r="KW401">
        <v>0</v>
      </c>
      <c r="KX401">
        <v>0</v>
      </c>
      <c r="KY401">
        <v>0</v>
      </c>
      <c r="KZ401">
        <v>0</v>
      </c>
      <c r="LA401">
        <v>0</v>
      </c>
      <c r="LB401">
        <v>0</v>
      </c>
      <c r="LC401">
        <v>0</v>
      </c>
      <c r="LD401">
        <v>0</v>
      </c>
      <c r="LE401">
        <v>0</v>
      </c>
      <c r="LF401">
        <v>0</v>
      </c>
      <c r="LG401">
        <v>0</v>
      </c>
      <c r="LH401">
        <v>0</v>
      </c>
      <c r="LI401">
        <v>1</v>
      </c>
      <c r="LJ401">
        <v>1</v>
      </c>
      <c r="LK401">
        <v>0</v>
      </c>
      <c r="LL401">
        <v>0</v>
      </c>
      <c r="LM401">
        <v>1</v>
      </c>
      <c r="LN401">
        <v>0.95</v>
      </c>
      <c r="LO401">
        <v>0</v>
      </c>
      <c r="LP401">
        <v>1</v>
      </c>
      <c r="LQ401">
        <v>0.78</v>
      </c>
      <c r="LR401">
        <v>0</v>
      </c>
      <c r="LS401">
        <v>2.1200000000000108E-3</v>
      </c>
      <c r="LT401">
        <v>0</v>
      </c>
    </row>
    <row r="402" spans="1:332" ht="15" customHeight="1">
      <c r="A402" t="str">
        <v>CDM AMS II G</v>
      </c>
      <c r="B402" t="str">
        <v>AMS-II.G. Version 9</v>
      </c>
      <c r="C402">
        <v>10443</v>
      </c>
      <c r="D402" t="str">
        <v>PoA 10443-CPA6</v>
      </c>
      <c r="E402" t="str">
        <v>MP3</v>
      </c>
      <c r="F402" t="str">
        <v>domestic</v>
      </c>
      <c r="G402">
        <v>21201</v>
      </c>
      <c r="H402" t="str">
        <v>firewood</v>
      </c>
      <c r="I402">
        <v>21201</v>
      </c>
      <c r="J402">
        <v>7.2040498442367601E-3</v>
      </c>
      <c r="K402">
        <v>0</v>
      </c>
      <c r="L402" t="str">
        <v>cdm_imp_firewood</v>
      </c>
      <c r="M402">
        <v>1</v>
      </c>
      <c r="N402" t="str">
        <v>Sub-Saharan Africa</v>
      </c>
      <c r="O402" t="str">
        <v>Madagascar</v>
      </c>
      <c r="P402" t="str">
        <v>region Haute Matsiatra, district Ambalavao, Lalangina &amp; Vohibato</v>
      </c>
      <c r="Q402">
        <v>4.5</v>
      </c>
      <c r="R402">
        <v>0.96599999999999997</v>
      </c>
      <c r="S402">
        <v>0</v>
      </c>
      <c r="T402">
        <v>0.12</v>
      </c>
      <c r="U402">
        <v>13752</v>
      </c>
      <c r="V402">
        <v>0</v>
      </c>
      <c r="W402">
        <v>214</v>
      </c>
      <c r="X402">
        <v>0</v>
      </c>
      <c r="Y402">
        <v>2942928</v>
      </c>
      <c r="Z402">
        <v>1</v>
      </c>
      <c r="AA402">
        <v>0</v>
      </c>
      <c r="AB402">
        <v>0</v>
      </c>
      <c r="AC402">
        <v>0</v>
      </c>
      <c r="AD402">
        <v>0</v>
      </c>
      <c r="AE402">
        <v>0</v>
      </c>
      <c r="AF402">
        <v>0</v>
      </c>
      <c r="AG402">
        <v>0</v>
      </c>
      <c r="AH402">
        <v>0</v>
      </c>
      <c r="AI402">
        <v>0</v>
      </c>
      <c r="AJ402">
        <v>0</v>
      </c>
      <c r="AK402">
        <v>0</v>
      </c>
      <c r="AL402">
        <v>0</v>
      </c>
      <c r="AM402">
        <v>0</v>
      </c>
      <c r="AN402">
        <v>12.027397260273972</v>
      </c>
      <c r="AO402">
        <v>0</v>
      </c>
      <c r="AP402">
        <v>0</v>
      </c>
      <c r="AQ402">
        <v>0</v>
      </c>
      <c r="AR402">
        <v>0</v>
      </c>
      <c r="AS402">
        <v>0</v>
      </c>
      <c r="AT402">
        <v>0</v>
      </c>
      <c r="AU402">
        <v>0</v>
      </c>
      <c r="AV402">
        <v>0</v>
      </c>
      <c r="AW402">
        <v>0</v>
      </c>
      <c r="AX402">
        <v>0</v>
      </c>
      <c r="AY402">
        <v>0</v>
      </c>
      <c r="AZ402">
        <v>0</v>
      </c>
      <c r="BA402">
        <v>0</v>
      </c>
      <c r="BB402">
        <v>0</v>
      </c>
      <c r="BC402">
        <v>0</v>
      </c>
      <c r="BD402">
        <v>0.1</v>
      </c>
      <c r="BE402">
        <v>0</v>
      </c>
      <c r="BF402">
        <v>0</v>
      </c>
      <c r="BG402">
        <v>0</v>
      </c>
      <c r="BH402">
        <v>0</v>
      </c>
      <c r="BI402">
        <v>0</v>
      </c>
      <c r="BJ402">
        <v>0</v>
      </c>
      <c r="BK402">
        <v>0</v>
      </c>
      <c r="BL402">
        <v>0</v>
      </c>
      <c r="BM402">
        <v>0</v>
      </c>
      <c r="BN402">
        <v>0</v>
      </c>
      <c r="BO402">
        <v>0</v>
      </c>
      <c r="BP402">
        <v>0</v>
      </c>
      <c r="BQ402">
        <v>0</v>
      </c>
      <c r="BR402">
        <v>1.5599999999999999E-2</v>
      </c>
      <c r="BS402">
        <v>0</v>
      </c>
      <c r="BT402">
        <v>0</v>
      </c>
      <c r="BU402">
        <v>0</v>
      </c>
      <c r="BV402">
        <v>0</v>
      </c>
      <c r="BW402">
        <v>0</v>
      </c>
      <c r="BX402">
        <v>63.7</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0</v>
      </c>
      <c r="FK402">
        <v>0</v>
      </c>
      <c r="FL402">
        <v>0</v>
      </c>
      <c r="FM402">
        <v>0</v>
      </c>
      <c r="FN402">
        <v>0</v>
      </c>
      <c r="FO402">
        <v>0</v>
      </c>
      <c r="FP402">
        <v>0</v>
      </c>
      <c r="FQ402">
        <v>0</v>
      </c>
      <c r="FR402">
        <v>1</v>
      </c>
      <c r="FS402">
        <v>0</v>
      </c>
      <c r="FT402">
        <v>0</v>
      </c>
      <c r="FU402">
        <v>0</v>
      </c>
      <c r="FV402">
        <v>0</v>
      </c>
      <c r="FW402">
        <v>0</v>
      </c>
      <c r="FX402">
        <v>0</v>
      </c>
      <c r="FY402">
        <v>4.0895604421196783</v>
      </c>
      <c r="FZ402">
        <v>0</v>
      </c>
      <c r="GA402">
        <v>0</v>
      </c>
      <c r="GB402">
        <v>0</v>
      </c>
      <c r="GC402">
        <v>0</v>
      </c>
      <c r="GD402">
        <v>0</v>
      </c>
      <c r="GE402">
        <v>0</v>
      </c>
      <c r="GF402">
        <v>0</v>
      </c>
      <c r="GG402">
        <v>0</v>
      </c>
      <c r="GH402">
        <v>0</v>
      </c>
      <c r="GI402">
        <v>0</v>
      </c>
      <c r="GJ402">
        <v>0</v>
      </c>
      <c r="GK402">
        <v>0</v>
      </c>
      <c r="GL402">
        <v>0</v>
      </c>
      <c r="GM402">
        <v>0</v>
      </c>
      <c r="GN402">
        <v>0</v>
      </c>
      <c r="GO402">
        <v>0</v>
      </c>
      <c r="GP402">
        <v>0</v>
      </c>
      <c r="GQ402">
        <v>0</v>
      </c>
      <c r="GR402">
        <v>0</v>
      </c>
      <c r="GS402">
        <v>0</v>
      </c>
      <c r="GT402">
        <v>0</v>
      </c>
      <c r="GU402">
        <v>0.29409999999999997</v>
      </c>
      <c r="GV402">
        <v>0</v>
      </c>
      <c r="GW402">
        <v>0</v>
      </c>
      <c r="GX402">
        <v>0</v>
      </c>
      <c r="GY402">
        <v>0</v>
      </c>
      <c r="GZ402">
        <v>0</v>
      </c>
      <c r="HA402">
        <v>0</v>
      </c>
      <c r="HB402">
        <v>0</v>
      </c>
      <c r="HC402">
        <v>0</v>
      </c>
      <c r="HD402">
        <v>0</v>
      </c>
      <c r="HE402">
        <v>0</v>
      </c>
      <c r="HF402">
        <v>0</v>
      </c>
      <c r="HG402">
        <v>0</v>
      </c>
      <c r="HH402">
        <v>0</v>
      </c>
      <c r="HI402">
        <v>1.5599999999999999E-2</v>
      </c>
      <c r="HJ402">
        <v>0</v>
      </c>
      <c r="HK402">
        <v>0</v>
      </c>
      <c r="HL402">
        <v>0</v>
      </c>
      <c r="HM402">
        <v>0</v>
      </c>
      <c r="HN402">
        <v>0</v>
      </c>
      <c r="HO402">
        <v>63.7</v>
      </c>
      <c r="HP402">
        <v>0</v>
      </c>
      <c r="HQ402">
        <v>0</v>
      </c>
      <c r="HR402">
        <v>0</v>
      </c>
      <c r="HS402">
        <v>0</v>
      </c>
      <c r="HT402">
        <v>0</v>
      </c>
      <c r="HU402">
        <v>0</v>
      </c>
      <c r="HV402">
        <v>0</v>
      </c>
      <c r="HW402">
        <v>0</v>
      </c>
      <c r="HX402">
        <v>0</v>
      </c>
      <c r="HY402">
        <v>0</v>
      </c>
      <c r="HZ402">
        <v>0</v>
      </c>
      <c r="IA402">
        <v>0</v>
      </c>
      <c r="IB402">
        <v>0</v>
      </c>
      <c r="IC402">
        <v>0</v>
      </c>
      <c r="ID402">
        <v>0</v>
      </c>
      <c r="IE402">
        <v>0</v>
      </c>
      <c r="IF402">
        <v>0</v>
      </c>
      <c r="IG402">
        <v>0</v>
      </c>
      <c r="IH402">
        <v>0</v>
      </c>
      <c r="II402">
        <v>0</v>
      </c>
      <c r="IJ402">
        <v>0</v>
      </c>
      <c r="IK402">
        <v>0</v>
      </c>
      <c r="IL402">
        <v>0</v>
      </c>
      <c r="IM402">
        <v>0</v>
      </c>
      <c r="IN402">
        <v>0</v>
      </c>
      <c r="IO402">
        <v>0</v>
      </c>
      <c r="IP402">
        <v>0</v>
      </c>
      <c r="IQ402">
        <v>0</v>
      </c>
      <c r="IR402">
        <v>0</v>
      </c>
      <c r="IS402">
        <v>0</v>
      </c>
      <c r="IT402">
        <v>0</v>
      </c>
      <c r="IU402">
        <v>0</v>
      </c>
      <c r="IV402">
        <v>0</v>
      </c>
      <c r="IW402">
        <v>0</v>
      </c>
      <c r="IX402">
        <v>0</v>
      </c>
      <c r="IY402">
        <v>0</v>
      </c>
      <c r="IZ402">
        <v>0</v>
      </c>
      <c r="JA402">
        <v>0</v>
      </c>
      <c r="JB402">
        <v>0</v>
      </c>
      <c r="JC402">
        <v>0</v>
      </c>
      <c r="JD402">
        <v>0</v>
      </c>
      <c r="JE402">
        <v>0</v>
      </c>
      <c r="JF402">
        <v>0</v>
      </c>
      <c r="JG402">
        <v>0</v>
      </c>
      <c r="JH402">
        <v>0</v>
      </c>
      <c r="JI402">
        <v>0</v>
      </c>
      <c r="JJ402">
        <v>0</v>
      </c>
      <c r="JK402">
        <v>0</v>
      </c>
      <c r="JL402">
        <v>0</v>
      </c>
      <c r="JM402">
        <v>0</v>
      </c>
      <c r="JN402">
        <v>0</v>
      </c>
      <c r="JO402">
        <v>0</v>
      </c>
      <c r="JP402">
        <v>0</v>
      </c>
      <c r="JQ402">
        <v>0</v>
      </c>
      <c r="JR402">
        <v>0</v>
      </c>
      <c r="JS402">
        <v>0</v>
      </c>
      <c r="JT402">
        <v>0</v>
      </c>
      <c r="JU402">
        <v>0</v>
      </c>
      <c r="JV402">
        <v>0</v>
      </c>
      <c r="JW402">
        <v>0</v>
      </c>
      <c r="JX402">
        <v>0</v>
      </c>
      <c r="JY402">
        <v>0</v>
      </c>
      <c r="JZ402">
        <v>0</v>
      </c>
      <c r="KA402">
        <v>0</v>
      </c>
      <c r="KB402">
        <v>0</v>
      </c>
      <c r="KC402">
        <v>0</v>
      </c>
      <c r="KD402">
        <v>0</v>
      </c>
      <c r="KE402">
        <v>0</v>
      </c>
      <c r="KF402">
        <v>0</v>
      </c>
      <c r="KG402">
        <v>0</v>
      </c>
      <c r="KH402">
        <v>0</v>
      </c>
      <c r="KI402">
        <v>0</v>
      </c>
      <c r="KJ402">
        <v>0</v>
      </c>
      <c r="KK402">
        <v>0</v>
      </c>
      <c r="KL402">
        <v>0</v>
      </c>
      <c r="KM402">
        <v>0</v>
      </c>
      <c r="KN402">
        <v>0</v>
      </c>
      <c r="KO402">
        <v>0</v>
      </c>
      <c r="KP402">
        <v>0</v>
      </c>
      <c r="KQ402">
        <v>0</v>
      </c>
      <c r="KR402">
        <v>0</v>
      </c>
      <c r="KS402">
        <v>0</v>
      </c>
      <c r="KT402">
        <v>0</v>
      </c>
      <c r="KU402">
        <v>0</v>
      </c>
      <c r="KV402">
        <v>0</v>
      </c>
      <c r="KW402">
        <v>0</v>
      </c>
      <c r="KX402">
        <v>0</v>
      </c>
      <c r="KY402">
        <v>0</v>
      </c>
      <c r="KZ402">
        <v>0</v>
      </c>
      <c r="LA402">
        <v>0</v>
      </c>
      <c r="LB402">
        <v>0</v>
      </c>
      <c r="LC402">
        <v>0</v>
      </c>
      <c r="LD402">
        <v>0</v>
      </c>
      <c r="LE402">
        <v>0</v>
      </c>
      <c r="LF402">
        <v>0</v>
      </c>
      <c r="LG402">
        <v>0</v>
      </c>
      <c r="LH402">
        <v>0</v>
      </c>
      <c r="LI402">
        <v>1</v>
      </c>
      <c r="LJ402">
        <v>1</v>
      </c>
      <c r="LK402">
        <v>0</v>
      </c>
      <c r="LL402">
        <v>0</v>
      </c>
      <c r="LM402">
        <v>1</v>
      </c>
      <c r="LN402">
        <v>0.95</v>
      </c>
      <c r="LO402">
        <v>0</v>
      </c>
      <c r="LP402">
        <v>1</v>
      </c>
      <c r="LQ402">
        <v>0.78</v>
      </c>
      <c r="LR402">
        <v>0</v>
      </c>
      <c r="LS402">
        <v>4.7599999999999865E-3</v>
      </c>
      <c r="LT402">
        <v>0</v>
      </c>
    </row>
    <row r="403" spans="1:332" ht="15" customHeight="1">
      <c r="A403" t="str">
        <v>CDM AMS II G</v>
      </c>
      <c r="B403" t="str">
        <v>AMS-II.G. Version 9</v>
      </c>
      <c r="C403">
        <v>10443</v>
      </c>
      <c r="D403" t="str">
        <v>PoA 10443-CPA1</v>
      </c>
      <c r="E403" t="str">
        <v>MP4</v>
      </c>
      <c r="F403" t="str">
        <v>domestic</v>
      </c>
      <c r="G403">
        <v>20482</v>
      </c>
      <c r="H403" t="str">
        <v>firewood</v>
      </c>
      <c r="I403">
        <v>20482</v>
      </c>
      <c r="J403">
        <v>6.9963655244029074E-3</v>
      </c>
      <c r="K403">
        <v>0</v>
      </c>
      <c r="L403" t="str">
        <v>cdm_imp_firewood</v>
      </c>
      <c r="M403">
        <v>1</v>
      </c>
      <c r="N403" t="str">
        <v>Sub-Saharan Africa</v>
      </c>
      <c r="O403" t="str">
        <v>Madagascar</v>
      </c>
      <c r="P403" t="str">
        <v>region Haute Matsiatra, district Ambalavao, Ambohimahasoa, Isandra, Lalangina and Vohibato.</v>
      </c>
      <c r="Q403">
        <v>4.5</v>
      </c>
      <c r="R403">
        <v>0.96599999999999997</v>
      </c>
      <c r="S403">
        <v>0</v>
      </c>
      <c r="T403">
        <v>0.12</v>
      </c>
      <c r="U403">
        <v>13680</v>
      </c>
      <c r="V403">
        <v>0</v>
      </c>
      <c r="W403">
        <v>214</v>
      </c>
      <c r="X403">
        <v>0</v>
      </c>
      <c r="Y403">
        <v>2927520</v>
      </c>
      <c r="Z403">
        <v>1</v>
      </c>
      <c r="AA403">
        <v>0</v>
      </c>
      <c r="AB403">
        <v>0</v>
      </c>
      <c r="AC403">
        <v>0</v>
      </c>
      <c r="AD403">
        <v>0</v>
      </c>
      <c r="AE403">
        <v>0</v>
      </c>
      <c r="AF403">
        <v>0</v>
      </c>
      <c r="AG403">
        <v>0</v>
      </c>
      <c r="AH403">
        <v>0</v>
      </c>
      <c r="AI403">
        <v>0</v>
      </c>
      <c r="AJ403">
        <v>0</v>
      </c>
      <c r="AK403">
        <v>0</v>
      </c>
      <c r="AL403">
        <v>0</v>
      </c>
      <c r="AM403">
        <v>0</v>
      </c>
      <c r="AN403">
        <v>12.027397260273972</v>
      </c>
      <c r="AO403">
        <v>0</v>
      </c>
      <c r="AP403">
        <v>0</v>
      </c>
      <c r="AQ403">
        <v>0</v>
      </c>
      <c r="AR403">
        <v>0</v>
      </c>
      <c r="AS403">
        <v>0</v>
      </c>
      <c r="AT403">
        <v>0</v>
      </c>
      <c r="AU403">
        <v>0</v>
      </c>
      <c r="AV403">
        <v>0</v>
      </c>
      <c r="AW403">
        <v>0</v>
      </c>
      <c r="AX403">
        <v>0</v>
      </c>
      <c r="AY403">
        <v>0</v>
      </c>
      <c r="AZ403">
        <v>0</v>
      </c>
      <c r="BA403">
        <v>0</v>
      </c>
      <c r="BB403">
        <v>0</v>
      </c>
      <c r="BC403">
        <v>0</v>
      </c>
      <c r="BD403">
        <v>0.1</v>
      </c>
      <c r="BE403">
        <v>0</v>
      </c>
      <c r="BF403">
        <v>0</v>
      </c>
      <c r="BG403">
        <v>0</v>
      </c>
      <c r="BH403">
        <v>0</v>
      </c>
      <c r="BI403">
        <v>0</v>
      </c>
      <c r="BJ403">
        <v>0</v>
      </c>
      <c r="BK403">
        <v>0</v>
      </c>
      <c r="BL403">
        <v>0</v>
      </c>
      <c r="BM403">
        <v>0</v>
      </c>
      <c r="BN403">
        <v>0</v>
      </c>
      <c r="BO403">
        <v>0</v>
      </c>
      <c r="BP403">
        <v>0</v>
      </c>
      <c r="BQ403">
        <v>0</v>
      </c>
      <c r="BR403">
        <v>1.5599999999999999E-2</v>
      </c>
      <c r="BS403">
        <v>0</v>
      </c>
      <c r="BT403">
        <v>0</v>
      </c>
      <c r="BU403">
        <v>0</v>
      </c>
      <c r="BV403">
        <v>0</v>
      </c>
      <c r="BW403">
        <v>0</v>
      </c>
      <c r="BX403">
        <v>63.7</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c r="EZ403">
        <v>0</v>
      </c>
      <c r="FA403">
        <v>0</v>
      </c>
      <c r="FB403">
        <v>0</v>
      </c>
      <c r="FC403">
        <v>0</v>
      </c>
      <c r="FD403">
        <v>0</v>
      </c>
      <c r="FE403">
        <v>0</v>
      </c>
      <c r="FF403">
        <v>0</v>
      </c>
      <c r="FG403">
        <v>0</v>
      </c>
      <c r="FH403">
        <v>0</v>
      </c>
      <c r="FI403">
        <v>0</v>
      </c>
      <c r="FJ403">
        <v>0</v>
      </c>
      <c r="FK403">
        <v>0</v>
      </c>
      <c r="FL403">
        <v>0</v>
      </c>
      <c r="FM403">
        <v>0</v>
      </c>
      <c r="FN403">
        <v>0</v>
      </c>
      <c r="FO403">
        <v>0</v>
      </c>
      <c r="FP403">
        <v>0</v>
      </c>
      <c r="FQ403">
        <v>0</v>
      </c>
      <c r="FR403">
        <v>1</v>
      </c>
      <c r="FS403">
        <v>0</v>
      </c>
      <c r="FT403">
        <v>0</v>
      </c>
      <c r="FU403">
        <v>0</v>
      </c>
      <c r="FV403">
        <v>0</v>
      </c>
      <c r="FW403">
        <v>0</v>
      </c>
      <c r="FX403">
        <v>0</v>
      </c>
      <c r="FY403">
        <v>4.3136437136802828</v>
      </c>
      <c r="FZ403">
        <v>0</v>
      </c>
      <c r="GA403">
        <v>0</v>
      </c>
      <c r="GB403">
        <v>0</v>
      </c>
      <c r="GC403">
        <v>0</v>
      </c>
      <c r="GD403">
        <v>0</v>
      </c>
      <c r="GE403">
        <v>0</v>
      </c>
      <c r="GF403">
        <v>0</v>
      </c>
      <c r="GG403">
        <v>0</v>
      </c>
      <c r="GH403">
        <v>0</v>
      </c>
      <c r="GI403">
        <v>0</v>
      </c>
      <c r="GJ403">
        <v>0</v>
      </c>
      <c r="GK403">
        <v>0</v>
      </c>
      <c r="GL403">
        <v>0</v>
      </c>
      <c r="GM403">
        <v>0</v>
      </c>
      <c r="GN403">
        <v>0</v>
      </c>
      <c r="GO403">
        <v>0</v>
      </c>
      <c r="GP403">
        <v>0</v>
      </c>
      <c r="GQ403">
        <v>0</v>
      </c>
      <c r="GR403">
        <v>0</v>
      </c>
      <c r="GS403">
        <v>0</v>
      </c>
      <c r="GT403">
        <v>0</v>
      </c>
      <c r="GU403">
        <v>0.27882222220000002</v>
      </c>
      <c r="GV403">
        <v>0</v>
      </c>
      <c r="GW403">
        <v>0</v>
      </c>
      <c r="GX403">
        <v>0</v>
      </c>
      <c r="GY403">
        <v>0</v>
      </c>
      <c r="GZ403">
        <v>0</v>
      </c>
      <c r="HA403">
        <v>0</v>
      </c>
      <c r="HB403">
        <v>0</v>
      </c>
      <c r="HC403">
        <v>0</v>
      </c>
      <c r="HD403">
        <v>0</v>
      </c>
      <c r="HE403">
        <v>0</v>
      </c>
      <c r="HF403">
        <v>0</v>
      </c>
      <c r="HG403">
        <v>0</v>
      </c>
      <c r="HH403">
        <v>0</v>
      </c>
      <c r="HI403">
        <v>1.5599999999999999E-2</v>
      </c>
      <c r="HJ403">
        <v>0</v>
      </c>
      <c r="HK403">
        <v>0</v>
      </c>
      <c r="HL403">
        <v>0</v>
      </c>
      <c r="HM403">
        <v>0</v>
      </c>
      <c r="HN403">
        <v>0</v>
      </c>
      <c r="HO403">
        <v>63.7</v>
      </c>
      <c r="HP403">
        <v>0</v>
      </c>
      <c r="HQ403">
        <v>0</v>
      </c>
      <c r="HR403">
        <v>0</v>
      </c>
      <c r="HS403">
        <v>0</v>
      </c>
      <c r="HT403">
        <v>0</v>
      </c>
      <c r="HU403">
        <v>0</v>
      </c>
      <c r="HV403">
        <v>0</v>
      </c>
      <c r="HW403">
        <v>0</v>
      </c>
      <c r="HX403">
        <v>0</v>
      </c>
      <c r="HY403">
        <v>0</v>
      </c>
      <c r="HZ403">
        <v>0</v>
      </c>
      <c r="IA403">
        <v>0</v>
      </c>
      <c r="IB403">
        <v>0</v>
      </c>
      <c r="IC403">
        <v>0</v>
      </c>
      <c r="ID403">
        <v>0</v>
      </c>
      <c r="IE403">
        <v>0</v>
      </c>
      <c r="IF403">
        <v>0</v>
      </c>
      <c r="IG403">
        <v>0</v>
      </c>
      <c r="IH403">
        <v>0</v>
      </c>
      <c r="II403">
        <v>0</v>
      </c>
      <c r="IJ403">
        <v>0</v>
      </c>
      <c r="IK403">
        <v>0</v>
      </c>
      <c r="IL403">
        <v>0</v>
      </c>
      <c r="IM403">
        <v>0</v>
      </c>
      <c r="IN403">
        <v>0</v>
      </c>
      <c r="IO403">
        <v>0</v>
      </c>
      <c r="IP403">
        <v>0</v>
      </c>
      <c r="IQ403">
        <v>0</v>
      </c>
      <c r="IR403">
        <v>0</v>
      </c>
      <c r="IS403">
        <v>0</v>
      </c>
      <c r="IT403">
        <v>0</v>
      </c>
      <c r="IU403">
        <v>0</v>
      </c>
      <c r="IV403">
        <v>0</v>
      </c>
      <c r="IW403">
        <v>0</v>
      </c>
      <c r="IX403">
        <v>0</v>
      </c>
      <c r="IY403">
        <v>0</v>
      </c>
      <c r="IZ403">
        <v>0</v>
      </c>
      <c r="JA403">
        <v>0</v>
      </c>
      <c r="JB403">
        <v>0</v>
      </c>
      <c r="JC403">
        <v>0</v>
      </c>
      <c r="JD403">
        <v>0</v>
      </c>
      <c r="JE403">
        <v>0</v>
      </c>
      <c r="JF403">
        <v>0</v>
      </c>
      <c r="JG403">
        <v>0</v>
      </c>
      <c r="JH403">
        <v>0</v>
      </c>
      <c r="JI403">
        <v>0</v>
      </c>
      <c r="JJ403">
        <v>0</v>
      </c>
      <c r="JK403">
        <v>0</v>
      </c>
      <c r="JL403">
        <v>0</v>
      </c>
      <c r="JM403">
        <v>0</v>
      </c>
      <c r="JN403">
        <v>0</v>
      </c>
      <c r="JO403">
        <v>0</v>
      </c>
      <c r="JP403">
        <v>0</v>
      </c>
      <c r="JQ403">
        <v>0</v>
      </c>
      <c r="JR403">
        <v>0</v>
      </c>
      <c r="JS403">
        <v>0</v>
      </c>
      <c r="JT403">
        <v>0</v>
      </c>
      <c r="JU403">
        <v>0</v>
      </c>
      <c r="JV403">
        <v>0</v>
      </c>
      <c r="JW403">
        <v>0</v>
      </c>
      <c r="JX403">
        <v>0</v>
      </c>
      <c r="JY403">
        <v>0</v>
      </c>
      <c r="JZ403">
        <v>0</v>
      </c>
      <c r="KA403">
        <v>0</v>
      </c>
      <c r="KB403">
        <v>0</v>
      </c>
      <c r="KC403">
        <v>0</v>
      </c>
      <c r="KD403">
        <v>0</v>
      </c>
      <c r="KE403">
        <v>0</v>
      </c>
      <c r="KF403">
        <v>0</v>
      </c>
      <c r="KG403">
        <v>0</v>
      </c>
      <c r="KH403">
        <v>0</v>
      </c>
      <c r="KI403">
        <v>0</v>
      </c>
      <c r="KJ403">
        <v>0</v>
      </c>
      <c r="KK403">
        <v>0</v>
      </c>
      <c r="KL403">
        <v>0</v>
      </c>
      <c r="KM403">
        <v>0</v>
      </c>
      <c r="KN403">
        <v>0</v>
      </c>
      <c r="KO403">
        <v>0</v>
      </c>
      <c r="KP403">
        <v>0</v>
      </c>
      <c r="KQ403">
        <v>0</v>
      </c>
      <c r="KR403">
        <v>0</v>
      </c>
      <c r="KS403">
        <v>0</v>
      </c>
      <c r="KT403">
        <v>0</v>
      </c>
      <c r="KU403">
        <v>0</v>
      </c>
      <c r="KV403">
        <v>0</v>
      </c>
      <c r="KW403">
        <v>0</v>
      </c>
      <c r="KX403">
        <v>0</v>
      </c>
      <c r="KY403">
        <v>0</v>
      </c>
      <c r="KZ403">
        <v>0</v>
      </c>
      <c r="LA403">
        <v>0</v>
      </c>
      <c r="LB403">
        <v>0</v>
      </c>
      <c r="LC403">
        <v>0</v>
      </c>
      <c r="LD403">
        <v>0</v>
      </c>
      <c r="LE403">
        <v>0</v>
      </c>
      <c r="LF403">
        <v>0</v>
      </c>
      <c r="LG403">
        <v>0</v>
      </c>
      <c r="LH403">
        <v>0</v>
      </c>
      <c r="LI403">
        <v>1</v>
      </c>
      <c r="LJ403">
        <v>1</v>
      </c>
      <c r="LK403">
        <v>0</v>
      </c>
      <c r="LL403">
        <v>0</v>
      </c>
      <c r="LM403">
        <v>1</v>
      </c>
      <c r="LN403">
        <v>0.95</v>
      </c>
      <c r="LO403">
        <v>0</v>
      </c>
      <c r="LP403">
        <v>1</v>
      </c>
      <c r="LQ403">
        <v>0.78</v>
      </c>
      <c r="LR403">
        <v>0</v>
      </c>
      <c r="LS403">
        <v>4.7599999999999865E-3</v>
      </c>
      <c r="LT403">
        <v>0</v>
      </c>
    </row>
    <row r="404" spans="1:332" ht="15" customHeight="1">
      <c r="A404" t="str">
        <v>CDM AMS II G</v>
      </c>
      <c r="B404" t="str">
        <v>AMS-II.G. Version 9</v>
      </c>
      <c r="C404">
        <v>10443</v>
      </c>
      <c r="D404" t="str">
        <v>PoA 10443-CPA2</v>
      </c>
      <c r="E404" t="str">
        <v>MP4</v>
      </c>
      <c r="F404" t="str">
        <v>domestic</v>
      </c>
      <c r="G404">
        <v>21201</v>
      </c>
      <c r="H404" t="str">
        <v>firewood</v>
      </c>
      <c r="I404">
        <v>21201</v>
      </c>
      <c r="J404">
        <v>7.2040498442367601E-3</v>
      </c>
      <c r="K404">
        <v>0</v>
      </c>
      <c r="L404" t="str">
        <v>cdm_imp_firewood</v>
      </c>
      <c r="M404">
        <v>1</v>
      </c>
      <c r="N404" t="str">
        <v>Sub-Saharan Africa</v>
      </c>
      <c r="O404" t="str">
        <v>Madagascar</v>
      </c>
      <c r="P404" t="str">
        <v>region Haute Matsiatra, district Ambalavao, Fianarantsoa-I, Iakora, Ihosy, Lalangina &amp; Vohibato</v>
      </c>
      <c r="Q404">
        <v>4.5</v>
      </c>
      <c r="R404">
        <v>0.96599999999999997</v>
      </c>
      <c r="S404">
        <v>0</v>
      </c>
      <c r="T404">
        <v>0.12</v>
      </c>
      <c r="U404">
        <v>13752</v>
      </c>
      <c r="V404">
        <v>0</v>
      </c>
      <c r="W404">
        <v>214</v>
      </c>
      <c r="X404">
        <v>0</v>
      </c>
      <c r="Y404">
        <v>2942928</v>
      </c>
      <c r="Z404">
        <v>1</v>
      </c>
      <c r="AA404">
        <v>0</v>
      </c>
      <c r="AB404">
        <v>0</v>
      </c>
      <c r="AC404">
        <v>0</v>
      </c>
      <c r="AD404">
        <v>0</v>
      </c>
      <c r="AE404">
        <v>0</v>
      </c>
      <c r="AF404">
        <v>0</v>
      </c>
      <c r="AG404">
        <v>0</v>
      </c>
      <c r="AH404">
        <v>0</v>
      </c>
      <c r="AI404">
        <v>0</v>
      </c>
      <c r="AJ404">
        <v>0</v>
      </c>
      <c r="AK404">
        <v>0</v>
      </c>
      <c r="AL404">
        <v>0</v>
      </c>
      <c r="AM404">
        <v>0</v>
      </c>
      <c r="AN404">
        <v>12.027397260273972</v>
      </c>
      <c r="AO404">
        <v>0</v>
      </c>
      <c r="AP404">
        <v>0</v>
      </c>
      <c r="AQ404">
        <v>0</v>
      </c>
      <c r="AR404">
        <v>0</v>
      </c>
      <c r="AS404">
        <v>0</v>
      </c>
      <c r="AT404">
        <v>0</v>
      </c>
      <c r="AU404">
        <v>0</v>
      </c>
      <c r="AV404">
        <v>0</v>
      </c>
      <c r="AW404">
        <v>0</v>
      </c>
      <c r="AX404">
        <v>0</v>
      </c>
      <c r="AY404">
        <v>0</v>
      </c>
      <c r="AZ404">
        <v>0</v>
      </c>
      <c r="BA404">
        <v>0</v>
      </c>
      <c r="BB404">
        <v>0</v>
      </c>
      <c r="BC404">
        <v>0</v>
      </c>
      <c r="BD404">
        <v>0.1</v>
      </c>
      <c r="BE404">
        <v>0</v>
      </c>
      <c r="BF404">
        <v>0</v>
      </c>
      <c r="BG404">
        <v>0</v>
      </c>
      <c r="BH404">
        <v>0</v>
      </c>
      <c r="BI404">
        <v>0</v>
      </c>
      <c r="BJ404">
        <v>0</v>
      </c>
      <c r="BK404">
        <v>0</v>
      </c>
      <c r="BL404">
        <v>0</v>
      </c>
      <c r="BM404">
        <v>0</v>
      </c>
      <c r="BN404">
        <v>0</v>
      </c>
      <c r="BO404">
        <v>0</v>
      </c>
      <c r="BP404">
        <v>0</v>
      </c>
      <c r="BQ404">
        <v>0</v>
      </c>
      <c r="BR404">
        <v>1.5599999999999999E-2</v>
      </c>
      <c r="BS404">
        <v>0</v>
      </c>
      <c r="BT404">
        <v>0</v>
      </c>
      <c r="BU404">
        <v>0</v>
      </c>
      <c r="BV404">
        <v>0</v>
      </c>
      <c r="BW404">
        <v>0</v>
      </c>
      <c r="BX404">
        <v>63.7</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c r="EZ404">
        <v>0</v>
      </c>
      <c r="FA404">
        <v>0</v>
      </c>
      <c r="FB404">
        <v>0</v>
      </c>
      <c r="FC404">
        <v>0</v>
      </c>
      <c r="FD404">
        <v>0</v>
      </c>
      <c r="FE404">
        <v>0</v>
      </c>
      <c r="FF404">
        <v>0</v>
      </c>
      <c r="FG404">
        <v>0</v>
      </c>
      <c r="FH404">
        <v>0</v>
      </c>
      <c r="FI404">
        <v>0</v>
      </c>
      <c r="FJ404">
        <v>0</v>
      </c>
      <c r="FK404">
        <v>0</v>
      </c>
      <c r="FL404">
        <v>0</v>
      </c>
      <c r="FM404">
        <v>0</v>
      </c>
      <c r="FN404">
        <v>0</v>
      </c>
      <c r="FO404">
        <v>0</v>
      </c>
      <c r="FP404">
        <v>0</v>
      </c>
      <c r="FQ404">
        <v>0</v>
      </c>
      <c r="FR404">
        <v>1</v>
      </c>
      <c r="FS404">
        <v>0</v>
      </c>
      <c r="FT404">
        <v>0</v>
      </c>
      <c r="FU404">
        <v>0</v>
      </c>
      <c r="FV404">
        <v>0</v>
      </c>
      <c r="FW404">
        <v>0</v>
      </c>
      <c r="FX404">
        <v>0</v>
      </c>
      <c r="FY404">
        <v>4.0895604421196783</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c r="GS404">
        <v>0</v>
      </c>
      <c r="GT404">
        <v>0</v>
      </c>
      <c r="GU404">
        <v>0.29409999999999997</v>
      </c>
      <c r="GV404">
        <v>0</v>
      </c>
      <c r="GW404">
        <v>0</v>
      </c>
      <c r="GX404">
        <v>0</v>
      </c>
      <c r="GY404">
        <v>0</v>
      </c>
      <c r="GZ404">
        <v>0</v>
      </c>
      <c r="HA404">
        <v>0</v>
      </c>
      <c r="HB404">
        <v>0</v>
      </c>
      <c r="HC404">
        <v>0</v>
      </c>
      <c r="HD404">
        <v>0</v>
      </c>
      <c r="HE404">
        <v>0</v>
      </c>
      <c r="HF404">
        <v>0</v>
      </c>
      <c r="HG404">
        <v>0</v>
      </c>
      <c r="HH404">
        <v>0</v>
      </c>
      <c r="HI404">
        <v>1.5599999999999999E-2</v>
      </c>
      <c r="HJ404">
        <v>0</v>
      </c>
      <c r="HK404">
        <v>0</v>
      </c>
      <c r="HL404">
        <v>0</v>
      </c>
      <c r="HM404">
        <v>0</v>
      </c>
      <c r="HN404">
        <v>0</v>
      </c>
      <c r="HO404">
        <v>63.7</v>
      </c>
      <c r="HP404">
        <v>0</v>
      </c>
      <c r="HQ404">
        <v>0</v>
      </c>
      <c r="HR404">
        <v>0</v>
      </c>
      <c r="HS404">
        <v>0</v>
      </c>
      <c r="HT404">
        <v>0</v>
      </c>
      <c r="HU404">
        <v>0</v>
      </c>
      <c r="HV404">
        <v>0</v>
      </c>
      <c r="HW404">
        <v>0</v>
      </c>
      <c r="HX404">
        <v>0</v>
      </c>
      <c r="HY404">
        <v>0</v>
      </c>
      <c r="HZ404">
        <v>0</v>
      </c>
      <c r="IA404">
        <v>0</v>
      </c>
      <c r="IB404">
        <v>0</v>
      </c>
      <c r="IC404">
        <v>0</v>
      </c>
      <c r="ID404">
        <v>0</v>
      </c>
      <c r="IE404">
        <v>0</v>
      </c>
      <c r="IF404">
        <v>0</v>
      </c>
      <c r="IG404">
        <v>0</v>
      </c>
      <c r="IH404">
        <v>0</v>
      </c>
      <c r="II404">
        <v>0</v>
      </c>
      <c r="IJ404">
        <v>0</v>
      </c>
      <c r="IK404">
        <v>0</v>
      </c>
      <c r="IL404">
        <v>0</v>
      </c>
      <c r="IM404">
        <v>0</v>
      </c>
      <c r="IN404">
        <v>0</v>
      </c>
      <c r="IO404">
        <v>0</v>
      </c>
      <c r="IP404">
        <v>0</v>
      </c>
      <c r="IQ404">
        <v>0</v>
      </c>
      <c r="IR404">
        <v>0</v>
      </c>
      <c r="IS404">
        <v>0</v>
      </c>
      <c r="IT404">
        <v>0</v>
      </c>
      <c r="IU404">
        <v>0</v>
      </c>
      <c r="IV404">
        <v>0</v>
      </c>
      <c r="IW404">
        <v>0</v>
      </c>
      <c r="IX404">
        <v>0</v>
      </c>
      <c r="IY404">
        <v>0</v>
      </c>
      <c r="IZ404">
        <v>0</v>
      </c>
      <c r="JA404">
        <v>0</v>
      </c>
      <c r="JB404">
        <v>0</v>
      </c>
      <c r="JC404">
        <v>0</v>
      </c>
      <c r="JD404">
        <v>0</v>
      </c>
      <c r="JE404">
        <v>0</v>
      </c>
      <c r="JF404">
        <v>0</v>
      </c>
      <c r="JG404">
        <v>0</v>
      </c>
      <c r="JH404">
        <v>0</v>
      </c>
      <c r="JI404">
        <v>0</v>
      </c>
      <c r="JJ404">
        <v>0</v>
      </c>
      <c r="JK404">
        <v>0</v>
      </c>
      <c r="JL404">
        <v>0</v>
      </c>
      <c r="JM404">
        <v>0</v>
      </c>
      <c r="JN404">
        <v>0</v>
      </c>
      <c r="JO404">
        <v>0</v>
      </c>
      <c r="JP404">
        <v>0</v>
      </c>
      <c r="JQ404">
        <v>0</v>
      </c>
      <c r="JR404">
        <v>0</v>
      </c>
      <c r="JS404">
        <v>0</v>
      </c>
      <c r="JT404">
        <v>0</v>
      </c>
      <c r="JU404">
        <v>0</v>
      </c>
      <c r="JV404">
        <v>0</v>
      </c>
      <c r="JW404">
        <v>0</v>
      </c>
      <c r="JX404">
        <v>0</v>
      </c>
      <c r="JY404">
        <v>0</v>
      </c>
      <c r="JZ404">
        <v>0</v>
      </c>
      <c r="KA404">
        <v>0</v>
      </c>
      <c r="KB404">
        <v>0</v>
      </c>
      <c r="KC404">
        <v>0</v>
      </c>
      <c r="KD404">
        <v>0</v>
      </c>
      <c r="KE404">
        <v>0</v>
      </c>
      <c r="KF404">
        <v>0</v>
      </c>
      <c r="KG404">
        <v>0</v>
      </c>
      <c r="KH404">
        <v>0</v>
      </c>
      <c r="KI404">
        <v>0</v>
      </c>
      <c r="KJ404">
        <v>0</v>
      </c>
      <c r="KK404">
        <v>0</v>
      </c>
      <c r="KL404">
        <v>0</v>
      </c>
      <c r="KM404">
        <v>0</v>
      </c>
      <c r="KN404">
        <v>0</v>
      </c>
      <c r="KO404">
        <v>0</v>
      </c>
      <c r="KP404">
        <v>0</v>
      </c>
      <c r="KQ404">
        <v>0</v>
      </c>
      <c r="KR404">
        <v>0</v>
      </c>
      <c r="KS404">
        <v>0</v>
      </c>
      <c r="KT404">
        <v>0</v>
      </c>
      <c r="KU404">
        <v>0</v>
      </c>
      <c r="KV404">
        <v>0</v>
      </c>
      <c r="KW404">
        <v>0</v>
      </c>
      <c r="KX404">
        <v>0</v>
      </c>
      <c r="KY404">
        <v>0</v>
      </c>
      <c r="KZ404">
        <v>0</v>
      </c>
      <c r="LA404">
        <v>0</v>
      </c>
      <c r="LB404">
        <v>0</v>
      </c>
      <c r="LC404">
        <v>0</v>
      </c>
      <c r="LD404">
        <v>0</v>
      </c>
      <c r="LE404">
        <v>0</v>
      </c>
      <c r="LF404">
        <v>0</v>
      </c>
      <c r="LG404">
        <v>0</v>
      </c>
      <c r="LH404">
        <v>0</v>
      </c>
      <c r="LI404">
        <v>1</v>
      </c>
      <c r="LJ404">
        <v>1</v>
      </c>
      <c r="LK404">
        <v>0</v>
      </c>
      <c r="LL404">
        <v>0</v>
      </c>
      <c r="LM404">
        <v>1</v>
      </c>
      <c r="LN404">
        <v>0.95</v>
      </c>
      <c r="LO404">
        <v>0</v>
      </c>
      <c r="LP404">
        <v>1</v>
      </c>
      <c r="LQ404">
        <v>0.78</v>
      </c>
      <c r="LR404">
        <v>0</v>
      </c>
      <c r="LS404">
        <v>4.7599999999999865E-3</v>
      </c>
      <c r="LT404">
        <v>0</v>
      </c>
    </row>
    <row r="405" spans="1:332" ht="15" customHeight="1">
      <c r="A405" t="str">
        <v>CDM AMS II G</v>
      </c>
      <c r="B405" t="str">
        <v>AMS-II.G. Version 9</v>
      </c>
      <c r="C405">
        <v>10443</v>
      </c>
      <c r="D405" t="str">
        <v>PoA 10443-CPA3</v>
      </c>
      <c r="E405" t="str">
        <v>MP4</v>
      </c>
      <c r="F405" t="str">
        <v>domestic</v>
      </c>
      <c r="G405">
        <v>21201</v>
      </c>
      <c r="H405" t="str">
        <v>firewood</v>
      </c>
      <c r="I405">
        <v>21201</v>
      </c>
      <c r="J405">
        <v>7.2040498442367601E-3</v>
      </c>
      <c r="K405">
        <v>0</v>
      </c>
      <c r="L405" t="str">
        <v>cdm_imp_firewood</v>
      </c>
      <c r="M405">
        <v>1</v>
      </c>
      <c r="N405" t="str">
        <v>Sub-Saharan Africa</v>
      </c>
      <c r="O405" t="str">
        <v>Madagascar</v>
      </c>
      <c r="P405" t="str">
        <v>region Haute Matsiatra, district Vohibato</v>
      </c>
      <c r="Q405">
        <v>4.5</v>
      </c>
      <c r="R405">
        <v>0.96599999999999997</v>
      </c>
      <c r="S405">
        <v>0</v>
      </c>
      <c r="T405">
        <v>0.12</v>
      </c>
      <c r="U405">
        <v>13752</v>
      </c>
      <c r="V405">
        <v>0</v>
      </c>
      <c r="W405">
        <v>214</v>
      </c>
      <c r="X405">
        <v>0</v>
      </c>
      <c r="Y405">
        <v>2942928</v>
      </c>
      <c r="Z405">
        <v>1</v>
      </c>
      <c r="AA405">
        <v>0</v>
      </c>
      <c r="AB405">
        <v>0</v>
      </c>
      <c r="AC405">
        <v>0</v>
      </c>
      <c r="AD405">
        <v>0</v>
      </c>
      <c r="AE405">
        <v>0</v>
      </c>
      <c r="AF405">
        <v>0</v>
      </c>
      <c r="AG405">
        <v>0</v>
      </c>
      <c r="AH405">
        <v>0</v>
      </c>
      <c r="AI405">
        <v>0</v>
      </c>
      <c r="AJ405">
        <v>0</v>
      </c>
      <c r="AK405">
        <v>0</v>
      </c>
      <c r="AL405">
        <v>0</v>
      </c>
      <c r="AM405">
        <v>0</v>
      </c>
      <c r="AN405">
        <v>12.027397260273972</v>
      </c>
      <c r="AO405">
        <v>0</v>
      </c>
      <c r="AP405">
        <v>0</v>
      </c>
      <c r="AQ405">
        <v>0</v>
      </c>
      <c r="AR405">
        <v>0</v>
      </c>
      <c r="AS405">
        <v>0</v>
      </c>
      <c r="AT405">
        <v>0</v>
      </c>
      <c r="AU405">
        <v>0</v>
      </c>
      <c r="AV405">
        <v>0</v>
      </c>
      <c r="AW405">
        <v>0</v>
      </c>
      <c r="AX405">
        <v>0</v>
      </c>
      <c r="AY405">
        <v>0</v>
      </c>
      <c r="AZ405">
        <v>0</v>
      </c>
      <c r="BA405">
        <v>0</v>
      </c>
      <c r="BB405">
        <v>0</v>
      </c>
      <c r="BC405">
        <v>0</v>
      </c>
      <c r="BD405">
        <v>0.1</v>
      </c>
      <c r="BE405">
        <v>0</v>
      </c>
      <c r="BF405">
        <v>0</v>
      </c>
      <c r="BG405">
        <v>0</v>
      </c>
      <c r="BH405">
        <v>0</v>
      </c>
      <c r="BI405">
        <v>0</v>
      </c>
      <c r="BJ405">
        <v>0</v>
      </c>
      <c r="BK405">
        <v>0</v>
      </c>
      <c r="BL405">
        <v>0</v>
      </c>
      <c r="BM405">
        <v>0</v>
      </c>
      <c r="BN405">
        <v>0</v>
      </c>
      <c r="BO405">
        <v>0</v>
      </c>
      <c r="BP405">
        <v>0</v>
      </c>
      <c r="BQ405">
        <v>0</v>
      </c>
      <c r="BR405">
        <v>1.5599999999999999E-2</v>
      </c>
      <c r="BS405">
        <v>0</v>
      </c>
      <c r="BT405">
        <v>0</v>
      </c>
      <c r="BU405">
        <v>0</v>
      </c>
      <c r="BV405">
        <v>0</v>
      </c>
      <c r="BW405">
        <v>0</v>
      </c>
      <c r="BX405">
        <v>63.7</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0</v>
      </c>
      <c r="FI405">
        <v>0</v>
      </c>
      <c r="FJ405">
        <v>0</v>
      </c>
      <c r="FK405">
        <v>0</v>
      </c>
      <c r="FL405">
        <v>0</v>
      </c>
      <c r="FM405">
        <v>0</v>
      </c>
      <c r="FN405">
        <v>0</v>
      </c>
      <c r="FO405">
        <v>0</v>
      </c>
      <c r="FP405">
        <v>0</v>
      </c>
      <c r="FQ405">
        <v>0</v>
      </c>
      <c r="FR405">
        <v>1</v>
      </c>
      <c r="FS405">
        <v>0</v>
      </c>
      <c r="FT405">
        <v>0</v>
      </c>
      <c r="FU405">
        <v>0</v>
      </c>
      <c r="FV405">
        <v>0</v>
      </c>
      <c r="FW405">
        <v>0</v>
      </c>
      <c r="FX405">
        <v>0</v>
      </c>
      <c r="FY405">
        <v>4.0895604421196783</v>
      </c>
      <c r="FZ405">
        <v>0</v>
      </c>
      <c r="GA405">
        <v>0</v>
      </c>
      <c r="GB405">
        <v>0</v>
      </c>
      <c r="GC405">
        <v>0</v>
      </c>
      <c r="GD405">
        <v>0</v>
      </c>
      <c r="GE405">
        <v>0</v>
      </c>
      <c r="GF405">
        <v>0</v>
      </c>
      <c r="GG405">
        <v>0</v>
      </c>
      <c r="GH405">
        <v>0</v>
      </c>
      <c r="GI405">
        <v>0</v>
      </c>
      <c r="GJ405">
        <v>0</v>
      </c>
      <c r="GK405">
        <v>0</v>
      </c>
      <c r="GL405">
        <v>0</v>
      </c>
      <c r="GM405">
        <v>0</v>
      </c>
      <c r="GN405">
        <v>0</v>
      </c>
      <c r="GO405">
        <v>0</v>
      </c>
      <c r="GP405">
        <v>0</v>
      </c>
      <c r="GQ405">
        <v>0</v>
      </c>
      <c r="GR405">
        <v>0</v>
      </c>
      <c r="GS405">
        <v>0</v>
      </c>
      <c r="GT405">
        <v>0</v>
      </c>
      <c r="GU405">
        <v>0.29409999999999997</v>
      </c>
      <c r="GV405">
        <v>0</v>
      </c>
      <c r="GW405">
        <v>0</v>
      </c>
      <c r="GX405">
        <v>0</v>
      </c>
      <c r="GY405">
        <v>0</v>
      </c>
      <c r="GZ405">
        <v>0</v>
      </c>
      <c r="HA405">
        <v>0</v>
      </c>
      <c r="HB405">
        <v>0</v>
      </c>
      <c r="HC405">
        <v>0</v>
      </c>
      <c r="HD405">
        <v>0</v>
      </c>
      <c r="HE405">
        <v>0</v>
      </c>
      <c r="HF405">
        <v>0</v>
      </c>
      <c r="HG405">
        <v>0</v>
      </c>
      <c r="HH405">
        <v>0</v>
      </c>
      <c r="HI405">
        <v>1.5599999999999999E-2</v>
      </c>
      <c r="HJ405">
        <v>0</v>
      </c>
      <c r="HK405">
        <v>0</v>
      </c>
      <c r="HL405">
        <v>0</v>
      </c>
      <c r="HM405">
        <v>0</v>
      </c>
      <c r="HN405">
        <v>0</v>
      </c>
      <c r="HO405">
        <v>63.7</v>
      </c>
      <c r="HP405">
        <v>0</v>
      </c>
      <c r="HQ405">
        <v>0</v>
      </c>
      <c r="HR405">
        <v>0</v>
      </c>
      <c r="HS405">
        <v>0</v>
      </c>
      <c r="HT405">
        <v>0</v>
      </c>
      <c r="HU405">
        <v>0</v>
      </c>
      <c r="HV405">
        <v>0</v>
      </c>
      <c r="HW405">
        <v>0</v>
      </c>
      <c r="HX405">
        <v>0</v>
      </c>
      <c r="HY405">
        <v>0</v>
      </c>
      <c r="HZ405">
        <v>0</v>
      </c>
      <c r="IA405">
        <v>0</v>
      </c>
      <c r="IB405">
        <v>0</v>
      </c>
      <c r="IC405">
        <v>0</v>
      </c>
      <c r="ID405">
        <v>0</v>
      </c>
      <c r="IE405">
        <v>0</v>
      </c>
      <c r="IF405">
        <v>0</v>
      </c>
      <c r="IG405">
        <v>0</v>
      </c>
      <c r="IH405">
        <v>0</v>
      </c>
      <c r="II405">
        <v>0</v>
      </c>
      <c r="IJ405">
        <v>0</v>
      </c>
      <c r="IK405">
        <v>0</v>
      </c>
      <c r="IL405">
        <v>0</v>
      </c>
      <c r="IM405">
        <v>0</v>
      </c>
      <c r="IN405">
        <v>0</v>
      </c>
      <c r="IO405">
        <v>0</v>
      </c>
      <c r="IP405">
        <v>0</v>
      </c>
      <c r="IQ405">
        <v>0</v>
      </c>
      <c r="IR405">
        <v>0</v>
      </c>
      <c r="IS405">
        <v>0</v>
      </c>
      <c r="IT405">
        <v>0</v>
      </c>
      <c r="IU405">
        <v>0</v>
      </c>
      <c r="IV405">
        <v>0</v>
      </c>
      <c r="IW405">
        <v>0</v>
      </c>
      <c r="IX405">
        <v>0</v>
      </c>
      <c r="IY405">
        <v>0</v>
      </c>
      <c r="IZ405">
        <v>0</v>
      </c>
      <c r="JA405">
        <v>0</v>
      </c>
      <c r="JB405">
        <v>0</v>
      </c>
      <c r="JC405">
        <v>0</v>
      </c>
      <c r="JD405">
        <v>0</v>
      </c>
      <c r="JE405">
        <v>0</v>
      </c>
      <c r="JF405">
        <v>0</v>
      </c>
      <c r="JG405">
        <v>0</v>
      </c>
      <c r="JH405">
        <v>0</v>
      </c>
      <c r="JI405">
        <v>0</v>
      </c>
      <c r="JJ405">
        <v>0</v>
      </c>
      <c r="JK405">
        <v>0</v>
      </c>
      <c r="JL405">
        <v>0</v>
      </c>
      <c r="JM405">
        <v>0</v>
      </c>
      <c r="JN405">
        <v>0</v>
      </c>
      <c r="JO405">
        <v>0</v>
      </c>
      <c r="JP405">
        <v>0</v>
      </c>
      <c r="JQ405">
        <v>0</v>
      </c>
      <c r="JR405">
        <v>0</v>
      </c>
      <c r="JS405">
        <v>0</v>
      </c>
      <c r="JT405">
        <v>0</v>
      </c>
      <c r="JU405">
        <v>0</v>
      </c>
      <c r="JV405">
        <v>0</v>
      </c>
      <c r="JW405">
        <v>0</v>
      </c>
      <c r="JX405">
        <v>0</v>
      </c>
      <c r="JY405">
        <v>0</v>
      </c>
      <c r="JZ405">
        <v>0</v>
      </c>
      <c r="KA405">
        <v>0</v>
      </c>
      <c r="KB405">
        <v>0</v>
      </c>
      <c r="KC405">
        <v>0</v>
      </c>
      <c r="KD405">
        <v>0</v>
      </c>
      <c r="KE405">
        <v>0</v>
      </c>
      <c r="KF405">
        <v>0</v>
      </c>
      <c r="KG405">
        <v>0</v>
      </c>
      <c r="KH405">
        <v>0</v>
      </c>
      <c r="KI405">
        <v>0</v>
      </c>
      <c r="KJ405">
        <v>0</v>
      </c>
      <c r="KK405">
        <v>0</v>
      </c>
      <c r="KL405">
        <v>0</v>
      </c>
      <c r="KM405">
        <v>0</v>
      </c>
      <c r="KN405">
        <v>0</v>
      </c>
      <c r="KO405">
        <v>0</v>
      </c>
      <c r="KP405">
        <v>0</v>
      </c>
      <c r="KQ405">
        <v>0</v>
      </c>
      <c r="KR405">
        <v>0</v>
      </c>
      <c r="KS405">
        <v>0</v>
      </c>
      <c r="KT405">
        <v>0</v>
      </c>
      <c r="KU405">
        <v>0</v>
      </c>
      <c r="KV405">
        <v>0</v>
      </c>
      <c r="KW405">
        <v>0</v>
      </c>
      <c r="KX405">
        <v>0</v>
      </c>
      <c r="KY405">
        <v>0</v>
      </c>
      <c r="KZ405">
        <v>0</v>
      </c>
      <c r="LA405">
        <v>0</v>
      </c>
      <c r="LB405">
        <v>0</v>
      </c>
      <c r="LC405">
        <v>0</v>
      </c>
      <c r="LD405">
        <v>0</v>
      </c>
      <c r="LE405">
        <v>0</v>
      </c>
      <c r="LF405">
        <v>0</v>
      </c>
      <c r="LG405">
        <v>0</v>
      </c>
      <c r="LH405">
        <v>0</v>
      </c>
      <c r="LI405">
        <v>1</v>
      </c>
      <c r="LJ405">
        <v>1</v>
      </c>
      <c r="LK405">
        <v>0</v>
      </c>
      <c r="LL405">
        <v>0</v>
      </c>
      <c r="LM405">
        <v>1</v>
      </c>
      <c r="LN405">
        <v>0.95</v>
      </c>
      <c r="LO405">
        <v>0</v>
      </c>
      <c r="LP405">
        <v>1</v>
      </c>
      <c r="LQ405">
        <v>0.78</v>
      </c>
      <c r="LR405">
        <v>0</v>
      </c>
      <c r="LS405">
        <v>4.7599999999999865E-3</v>
      </c>
      <c r="LT405">
        <v>0</v>
      </c>
    </row>
    <row r="406" spans="1:332" ht="15" customHeight="1">
      <c r="A406" t="str">
        <v>CDM AMS II G</v>
      </c>
      <c r="B406" t="str">
        <v>AMS-II.G. Version 9</v>
      </c>
      <c r="C406">
        <v>10471</v>
      </c>
      <c r="D406" t="str">
        <v>PoA 10471-CPA1</v>
      </c>
      <c r="E406" t="str">
        <v>MP1</v>
      </c>
      <c r="F406" t="str">
        <v>domestic</v>
      </c>
      <c r="G406">
        <v>65200</v>
      </c>
      <c r="H406" t="str">
        <v>firewood</v>
      </c>
      <c r="I406">
        <v>65200</v>
      </c>
      <c r="J406">
        <v>3.6516437195777528E-3</v>
      </c>
      <c r="K406">
        <v>0</v>
      </c>
      <c r="L406" t="str">
        <v>cdm_imp_firewood</v>
      </c>
      <c r="M406">
        <v>1</v>
      </c>
      <c r="N406" t="str">
        <v>Asia</v>
      </c>
      <c r="O406" t="str">
        <v>Myanmar</v>
      </c>
      <c r="P406" t="str">
        <v>Region: Sagaing; Township: Monywa, Chaungoo,
Budalin, Ayadaw, Salingyi,
Yinmarbin, and Pale</v>
      </c>
      <c r="Q406">
        <v>4.2</v>
      </c>
      <c r="R406">
        <v>0.61499999999999999</v>
      </c>
      <c r="S406">
        <v>0</v>
      </c>
      <c r="T406">
        <v>0.3</v>
      </c>
      <c r="U406">
        <v>36514</v>
      </c>
      <c r="V406">
        <v>0</v>
      </c>
      <c r="W406">
        <v>488.98978460000001</v>
      </c>
      <c r="X406">
        <v>0</v>
      </c>
      <c r="Y406">
        <v>17854972.994884402</v>
      </c>
      <c r="Z406">
        <v>1</v>
      </c>
      <c r="AA406">
        <v>0</v>
      </c>
      <c r="AB406">
        <v>0</v>
      </c>
      <c r="AC406">
        <v>0</v>
      </c>
      <c r="AD406">
        <v>0</v>
      </c>
      <c r="AE406">
        <v>0</v>
      </c>
      <c r="AF406">
        <v>0</v>
      </c>
      <c r="AG406">
        <v>0</v>
      </c>
      <c r="AH406">
        <v>0</v>
      </c>
      <c r="AI406">
        <v>0</v>
      </c>
      <c r="AJ406">
        <v>0</v>
      </c>
      <c r="AK406">
        <v>0</v>
      </c>
      <c r="AL406">
        <v>0</v>
      </c>
      <c r="AM406">
        <v>0</v>
      </c>
      <c r="AN406">
        <v>10.106301369863015</v>
      </c>
      <c r="AO406">
        <v>0</v>
      </c>
      <c r="AP406">
        <v>0</v>
      </c>
      <c r="AQ406">
        <v>0</v>
      </c>
      <c r="AR406">
        <v>0</v>
      </c>
      <c r="AS406">
        <v>0</v>
      </c>
      <c r="AT406">
        <v>0</v>
      </c>
      <c r="AU406">
        <v>0</v>
      </c>
      <c r="AV406">
        <v>0</v>
      </c>
      <c r="AW406">
        <v>0</v>
      </c>
      <c r="AX406">
        <v>0</v>
      </c>
      <c r="AY406">
        <v>0</v>
      </c>
      <c r="AZ406">
        <v>0</v>
      </c>
      <c r="BA406">
        <v>0</v>
      </c>
      <c r="BB406">
        <v>0</v>
      </c>
      <c r="BC406">
        <v>0</v>
      </c>
      <c r="BD406">
        <v>0.1</v>
      </c>
      <c r="BE406">
        <v>0</v>
      </c>
      <c r="BF406">
        <v>0</v>
      </c>
      <c r="BG406">
        <v>0</v>
      </c>
      <c r="BH406">
        <v>0</v>
      </c>
      <c r="BI406">
        <v>0</v>
      </c>
      <c r="BJ406">
        <v>0</v>
      </c>
      <c r="BK406">
        <v>0</v>
      </c>
      <c r="BL406">
        <v>0</v>
      </c>
      <c r="BM406">
        <v>0</v>
      </c>
      <c r="BN406">
        <v>0</v>
      </c>
      <c r="BO406">
        <v>0</v>
      </c>
      <c r="BP406">
        <v>0</v>
      </c>
      <c r="BQ406">
        <v>0</v>
      </c>
      <c r="BR406">
        <v>1.5599999999999999E-2</v>
      </c>
      <c r="BS406">
        <v>0</v>
      </c>
      <c r="BT406">
        <v>0</v>
      </c>
      <c r="BU406">
        <v>0</v>
      </c>
      <c r="BV406">
        <v>0</v>
      </c>
      <c r="BW406">
        <v>0</v>
      </c>
      <c r="BX406">
        <v>63.7</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0</v>
      </c>
      <c r="FE406">
        <v>0</v>
      </c>
      <c r="FF406">
        <v>0</v>
      </c>
      <c r="FG406">
        <v>0</v>
      </c>
      <c r="FH406">
        <v>0</v>
      </c>
      <c r="FI406">
        <v>0</v>
      </c>
      <c r="FJ406">
        <v>0</v>
      </c>
      <c r="FK406">
        <v>0</v>
      </c>
      <c r="FL406">
        <v>0</v>
      </c>
      <c r="FM406">
        <v>0</v>
      </c>
      <c r="FN406">
        <v>0</v>
      </c>
      <c r="FO406">
        <v>0</v>
      </c>
      <c r="FP406">
        <v>0</v>
      </c>
      <c r="FQ406">
        <v>0</v>
      </c>
      <c r="FR406">
        <v>1</v>
      </c>
      <c r="FS406">
        <v>0</v>
      </c>
      <c r="FT406">
        <v>0</v>
      </c>
      <c r="FU406">
        <v>0</v>
      </c>
      <c r="FV406">
        <v>0</v>
      </c>
      <c r="FW406">
        <v>0</v>
      </c>
      <c r="FX406">
        <v>0</v>
      </c>
      <c r="FY406">
        <v>3.8136986301369862</v>
      </c>
      <c r="FZ406">
        <v>0</v>
      </c>
      <c r="GA406">
        <v>0</v>
      </c>
      <c r="GB406">
        <v>0</v>
      </c>
      <c r="GC406">
        <v>0</v>
      </c>
      <c r="GD406">
        <v>0</v>
      </c>
      <c r="GE406">
        <v>0</v>
      </c>
      <c r="GF406">
        <v>0</v>
      </c>
      <c r="GG406">
        <v>0</v>
      </c>
      <c r="GH406">
        <v>0</v>
      </c>
      <c r="GI406">
        <v>0</v>
      </c>
      <c r="GJ406">
        <v>0</v>
      </c>
      <c r="GK406">
        <v>0</v>
      </c>
      <c r="GL406">
        <v>0</v>
      </c>
      <c r="GM406">
        <v>0</v>
      </c>
      <c r="GN406">
        <v>0</v>
      </c>
      <c r="GO406">
        <v>0</v>
      </c>
      <c r="GP406">
        <v>0</v>
      </c>
      <c r="GQ406">
        <v>0</v>
      </c>
      <c r="GR406">
        <v>0</v>
      </c>
      <c r="GS406">
        <v>0</v>
      </c>
      <c r="GT406">
        <v>0</v>
      </c>
      <c r="GU406">
        <v>0.26500000000000001</v>
      </c>
      <c r="GV406">
        <v>0</v>
      </c>
      <c r="GW406">
        <v>0</v>
      </c>
      <c r="GX406">
        <v>0</v>
      </c>
      <c r="GY406">
        <v>0</v>
      </c>
      <c r="GZ406">
        <v>0</v>
      </c>
      <c r="HA406">
        <v>0</v>
      </c>
      <c r="HB406">
        <v>0</v>
      </c>
      <c r="HC406">
        <v>0</v>
      </c>
      <c r="HD406">
        <v>0</v>
      </c>
      <c r="HE406">
        <v>0</v>
      </c>
      <c r="HF406">
        <v>0</v>
      </c>
      <c r="HG406">
        <v>0</v>
      </c>
      <c r="HH406">
        <v>0</v>
      </c>
      <c r="HI406">
        <v>1.5599999999999999E-2</v>
      </c>
      <c r="HJ406">
        <v>0</v>
      </c>
      <c r="HK406">
        <v>0</v>
      </c>
      <c r="HL406">
        <v>0</v>
      </c>
      <c r="HM406">
        <v>0</v>
      </c>
      <c r="HN406">
        <v>0</v>
      </c>
      <c r="HO406">
        <v>63.7</v>
      </c>
      <c r="HP406">
        <v>0</v>
      </c>
      <c r="HQ406">
        <v>0</v>
      </c>
      <c r="HR406">
        <v>0</v>
      </c>
      <c r="HS406">
        <v>0</v>
      </c>
      <c r="HT406">
        <v>0</v>
      </c>
      <c r="HU406">
        <v>0</v>
      </c>
      <c r="HV406">
        <v>0</v>
      </c>
      <c r="HW406">
        <v>0</v>
      </c>
      <c r="HX406">
        <v>0</v>
      </c>
      <c r="HY406">
        <v>0</v>
      </c>
      <c r="HZ406">
        <v>0</v>
      </c>
      <c r="IA406">
        <v>0</v>
      </c>
      <c r="IB406">
        <v>0</v>
      </c>
      <c r="IC406">
        <v>0</v>
      </c>
      <c r="ID406">
        <v>0</v>
      </c>
      <c r="IE406">
        <v>0</v>
      </c>
      <c r="IF406">
        <v>0</v>
      </c>
      <c r="IG406">
        <v>0</v>
      </c>
      <c r="IH406">
        <v>0</v>
      </c>
      <c r="II406">
        <v>0</v>
      </c>
      <c r="IJ406">
        <v>0</v>
      </c>
      <c r="IK406">
        <v>0</v>
      </c>
      <c r="IL406">
        <v>0</v>
      </c>
      <c r="IM406">
        <v>0</v>
      </c>
      <c r="IN406">
        <v>0</v>
      </c>
      <c r="IO406">
        <v>0</v>
      </c>
      <c r="IP406">
        <v>0</v>
      </c>
      <c r="IQ406">
        <v>0</v>
      </c>
      <c r="IR406">
        <v>0</v>
      </c>
      <c r="IS406">
        <v>0</v>
      </c>
      <c r="IT406">
        <v>0</v>
      </c>
      <c r="IU406">
        <v>0</v>
      </c>
      <c r="IV406">
        <v>0</v>
      </c>
      <c r="IW406">
        <v>0</v>
      </c>
      <c r="IX406">
        <v>0</v>
      </c>
      <c r="IY406">
        <v>0</v>
      </c>
      <c r="IZ406">
        <v>0</v>
      </c>
      <c r="JA406">
        <v>0</v>
      </c>
      <c r="JB406">
        <v>0</v>
      </c>
      <c r="JC406">
        <v>0</v>
      </c>
      <c r="JD406">
        <v>0</v>
      </c>
      <c r="JE406">
        <v>0</v>
      </c>
      <c r="JF406">
        <v>0</v>
      </c>
      <c r="JG406">
        <v>0</v>
      </c>
      <c r="JH406">
        <v>0</v>
      </c>
      <c r="JI406">
        <v>0</v>
      </c>
      <c r="JJ406">
        <v>0</v>
      </c>
      <c r="JK406">
        <v>0</v>
      </c>
      <c r="JL406">
        <v>0</v>
      </c>
      <c r="JM406">
        <v>0</v>
      </c>
      <c r="JN406">
        <v>0</v>
      </c>
      <c r="JO406">
        <v>0</v>
      </c>
      <c r="JP406">
        <v>0</v>
      </c>
      <c r="JQ406">
        <v>0</v>
      </c>
      <c r="JR406">
        <v>0</v>
      </c>
      <c r="JS406">
        <v>0</v>
      </c>
      <c r="JT406">
        <v>0</v>
      </c>
      <c r="JU406">
        <v>0</v>
      </c>
      <c r="JV406">
        <v>0</v>
      </c>
      <c r="JW406">
        <v>0</v>
      </c>
      <c r="JX406">
        <v>0</v>
      </c>
      <c r="JY406">
        <v>0</v>
      </c>
      <c r="JZ406">
        <v>0</v>
      </c>
      <c r="KA406">
        <v>0</v>
      </c>
      <c r="KB406">
        <v>0</v>
      </c>
      <c r="KC406">
        <v>0</v>
      </c>
      <c r="KD406">
        <v>0</v>
      </c>
      <c r="KE406">
        <v>0</v>
      </c>
      <c r="KF406">
        <v>0</v>
      </c>
      <c r="KG406">
        <v>0</v>
      </c>
      <c r="KH406">
        <v>0</v>
      </c>
      <c r="KI406">
        <v>0</v>
      </c>
      <c r="KJ406">
        <v>0</v>
      </c>
      <c r="KK406">
        <v>0</v>
      </c>
      <c r="KL406">
        <v>0</v>
      </c>
      <c r="KM406">
        <v>0</v>
      </c>
      <c r="KN406">
        <v>0</v>
      </c>
      <c r="KO406">
        <v>0</v>
      </c>
      <c r="KP406">
        <v>0</v>
      </c>
      <c r="KQ406">
        <v>0</v>
      </c>
      <c r="KR406">
        <v>0</v>
      </c>
      <c r="KS406">
        <v>0</v>
      </c>
      <c r="KT406">
        <v>0</v>
      </c>
      <c r="KU406">
        <v>0</v>
      </c>
      <c r="KV406">
        <v>0</v>
      </c>
      <c r="KW406">
        <v>0</v>
      </c>
      <c r="KX406">
        <v>0</v>
      </c>
      <c r="KY406">
        <v>0</v>
      </c>
      <c r="KZ406">
        <v>0</v>
      </c>
      <c r="LA406">
        <v>0</v>
      </c>
      <c r="LB406">
        <v>0</v>
      </c>
      <c r="LC406">
        <v>0</v>
      </c>
      <c r="LD406">
        <v>0</v>
      </c>
      <c r="LE406">
        <v>0</v>
      </c>
      <c r="LF406">
        <v>0</v>
      </c>
      <c r="LG406">
        <v>0</v>
      </c>
      <c r="LH406">
        <v>0</v>
      </c>
      <c r="LI406">
        <v>1</v>
      </c>
      <c r="LJ406">
        <v>1</v>
      </c>
      <c r="LK406">
        <v>0</v>
      </c>
      <c r="LL406">
        <v>0</v>
      </c>
      <c r="LM406">
        <v>1</v>
      </c>
      <c r="LN406">
        <v>0.95</v>
      </c>
      <c r="LO406">
        <v>0</v>
      </c>
      <c r="LP406">
        <v>1</v>
      </c>
      <c r="LQ406">
        <v>0.78</v>
      </c>
      <c r="LR406">
        <v>0</v>
      </c>
      <c r="LS406">
        <v>0</v>
      </c>
      <c r="LT406">
        <v>0</v>
      </c>
    </row>
    <row r="407" spans="1:332" ht="15" customHeight="1">
      <c r="A407" t="str">
        <v>CDM AMS II G</v>
      </c>
      <c r="B407" t="str">
        <v>AMS-II.G. Version 9</v>
      </c>
      <c r="C407">
        <v>10471</v>
      </c>
      <c r="D407" t="str">
        <v>PoA 10471-CPA2</v>
      </c>
      <c r="E407" t="str">
        <v>MP1</v>
      </c>
      <c r="F407" t="str">
        <v>domestic</v>
      </c>
      <c r="G407">
        <v>63603</v>
      </c>
      <c r="H407" t="str">
        <v>firewood</v>
      </c>
      <c r="I407">
        <v>63603</v>
      </c>
      <c r="J407">
        <v>3.6423908938113367E-3</v>
      </c>
      <c r="K407">
        <v>0</v>
      </c>
      <c r="L407" t="str">
        <v>cdm_imp_firewood</v>
      </c>
      <c r="M407">
        <v>1</v>
      </c>
      <c r="N407" t="str">
        <v>Asia</v>
      </c>
      <c r="O407" t="str">
        <v>Myanmar</v>
      </c>
      <c r="P407" t="str">
        <v>Region: Sagaing; Township: Sagaing, Myinmu and
Myaung</v>
      </c>
      <c r="Q407">
        <v>4.2</v>
      </c>
      <c r="R407">
        <v>0.61499999999999999</v>
      </c>
      <c r="S407">
        <v>0</v>
      </c>
      <c r="T407">
        <v>0.3</v>
      </c>
      <c r="U407">
        <v>36067</v>
      </c>
      <c r="V407">
        <v>0</v>
      </c>
      <c r="W407">
        <v>484.151218675</v>
      </c>
      <c r="X407">
        <v>0</v>
      </c>
      <c r="Y407">
        <v>17461882.003951225</v>
      </c>
      <c r="Z407">
        <v>1</v>
      </c>
      <c r="AA407">
        <v>0</v>
      </c>
      <c r="AB407">
        <v>0</v>
      </c>
      <c r="AC407">
        <v>0</v>
      </c>
      <c r="AD407">
        <v>0</v>
      </c>
      <c r="AE407">
        <v>0</v>
      </c>
      <c r="AF407">
        <v>0</v>
      </c>
      <c r="AG407">
        <v>0</v>
      </c>
      <c r="AH407">
        <v>0</v>
      </c>
      <c r="AI407">
        <v>0</v>
      </c>
      <c r="AJ407">
        <v>0</v>
      </c>
      <c r="AK407">
        <v>0</v>
      </c>
      <c r="AL407">
        <v>0</v>
      </c>
      <c r="AM407">
        <v>0</v>
      </c>
      <c r="AN407">
        <v>10.106301369863015</v>
      </c>
      <c r="AO407">
        <v>0</v>
      </c>
      <c r="AP407">
        <v>0</v>
      </c>
      <c r="AQ407">
        <v>0</v>
      </c>
      <c r="AR407">
        <v>0</v>
      </c>
      <c r="AS407">
        <v>0</v>
      </c>
      <c r="AT407">
        <v>0</v>
      </c>
      <c r="AU407">
        <v>0</v>
      </c>
      <c r="AV407">
        <v>0</v>
      </c>
      <c r="AW407">
        <v>0</v>
      </c>
      <c r="AX407">
        <v>0</v>
      </c>
      <c r="AY407">
        <v>0</v>
      </c>
      <c r="AZ407">
        <v>0</v>
      </c>
      <c r="BA407">
        <v>0</v>
      </c>
      <c r="BB407">
        <v>0</v>
      </c>
      <c r="BC407">
        <v>0</v>
      </c>
      <c r="BD407">
        <v>0.1</v>
      </c>
      <c r="BE407">
        <v>0</v>
      </c>
      <c r="BF407">
        <v>0</v>
      </c>
      <c r="BG407">
        <v>0</v>
      </c>
      <c r="BH407">
        <v>0</v>
      </c>
      <c r="BI407">
        <v>0</v>
      </c>
      <c r="BJ407">
        <v>0</v>
      </c>
      <c r="BK407">
        <v>0</v>
      </c>
      <c r="BL407">
        <v>0</v>
      </c>
      <c r="BM407">
        <v>0</v>
      </c>
      <c r="BN407">
        <v>0</v>
      </c>
      <c r="BO407">
        <v>0</v>
      </c>
      <c r="BP407">
        <v>0</v>
      </c>
      <c r="BQ407">
        <v>0</v>
      </c>
      <c r="BR407">
        <v>1.5599999999999999E-2</v>
      </c>
      <c r="BS407">
        <v>0</v>
      </c>
      <c r="BT407">
        <v>0</v>
      </c>
      <c r="BU407">
        <v>0</v>
      </c>
      <c r="BV407">
        <v>0</v>
      </c>
      <c r="BW407">
        <v>0</v>
      </c>
      <c r="BX407">
        <v>63.7</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0</v>
      </c>
      <c r="FL407">
        <v>0</v>
      </c>
      <c r="FM407">
        <v>0</v>
      </c>
      <c r="FN407">
        <v>0</v>
      </c>
      <c r="FO407">
        <v>0</v>
      </c>
      <c r="FP407">
        <v>0</v>
      </c>
      <c r="FQ407">
        <v>0</v>
      </c>
      <c r="FR407">
        <v>1</v>
      </c>
      <c r="FS407">
        <v>0</v>
      </c>
      <c r="FT407">
        <v>0</v>
      </c>
      <c r="FU407">
        <v>0</v>
      </c>
      <c r="FV407">
        <v>0</v>
      </c>
      <c r="FW407">
        <v>0</v>
      </c>
      <c r="FX407">
        <v>0</v>
      </c>
      <c r="FY407">
        <v>3.8136986301369862</v>
      </c>
      <c r="FZ407">
        <v>0</v>
      </c>
      <c r="GA407">
        <v>0</v>
      </c>
      <c r="GB407">
        <v>0</v>
      </c>
      <c r="GC407">
        <v>0</v>
      </c>
      <c r="GD407">
        <v>0</v>
      </c>
      <c r="GE407">
        <v>0</v>
      </c>
      <c r="GF407">
        <v>0</v>
      </c>
      <c r="GG407">
        <v>0</v>
      </c>
      <c r="GH407">
        <v>0</v>
      </c>
      <c r="GI407">
        <v>0</v>
      </c>
      <c r="GJ407">
        <v>0</v>
      </c>
      <c r="GK407">
        <v>0</v>
      </c>
      <c r="GL407">
        <v>0</v>
      </c>
      <c r="GM407">
        <v>0</v>
      </c>
      <c r="GN407">
        <v>0</v>
      </c>
      <c r="GO407">
        <v>0</v>
      </c>
      <c r="GP407">
        <v>0</v>
      </c>
      <c r="GQ407">
        <v>0</v>
      </c>
      <c r="GR407">
        <v>0</v>
      </c>
      <c r="GS407">
        <v>0</v>
      </c>
      <c r="GT407">
        <v>0</v>
      </c>
      <c r="GU407">
        <v>0.26500000000000001</v>
      </c>
      <c r="GV407">
        <v>0</v>
      </c>
      <c r="GW407">
        <v>0</v>
      </c>
      <c r="GX407">
        <v>0</v>
      </c>
      <c r="GY407">
        <v>0</v>
      </c>
      <c r="GZ407">
        <v>0</v>
      </c>
      <c r="HA407">
        <v>0</v>
      </c>
      <c r="HB407">
        <v>0</v>
      </c>
      <c r="HC407">
        <v>0</v>
      </c>
      <c r="HD407">
        <v>0</v>
      </c>
      <c r="HE407">
        <v>0</v>
      </c>
      <c r="HF407">
        <v>0</v>
      </c>
      <c r="HG407">
        <v>0</v>
      </c>
      <c r="HH407">
        <v>0</v>
      </c>
      <c r="HI407">
        <v>1.5599999999999999E-2</v>
      </c>
      <c r="HJ407">
        <v>0</v>
      </c>
      <c r="HK407">
        <v>0</v>
      </c>
      <c r="HL407">
        <v>0</v>
      </c>
      <c r="HM407">
        <v>0</v>
      </c>
      <c r="HN407">
        <v>0</v>
      </c>
      <c r="HO407">
        <v>63.7</v>
      </c>
      <c r="HP407">
        <v>0</v>
      </c>
      <c r="HQ407">
        <v>0</v>
      </c>
      <c r="HR407">
        <v>0</v>
      </c>
      <c r="HS407">
        <v>0</v>
      </c>
      <c r="HT407">
        <v>0</v>
      </c>
      <c r="HU407">
        <v>0</v>
      </c>
      <c r="HV407">
        <v>0</v>
      </c>
      <c r="HW407">
        <v>0</v>
      </c>
      <c r="HX407">
        <v>0</v>
      </c>
      <c r="HY407">
        <v>0</v>
      </c>
      <c r="HZ407">
        <v>0</v>
      </c>
      <c r="IA407">
        <v>0</v>
      </c>
      <c r="IB407">
        <v>0</v>
      </c>
      <c r="IC407">
        <v>0</v>
      </c>
      <c r="ID407">
        <v>0</v>
      </c>
      <c r="IE407">
        <v>0</v>
      </c>
      <c r="IF407">
        <v>0</v>
      </c>
      <c r="IG407">
        <v>0</v>
      </c>
      <c r="IH407">
        <v>0</v>
      </c>
      <c r="II407">
        <v>0</v>
      </c>
      <c r="IJ407">
        <v>0</v>
      </c>
      <c r="IK407">
        <v>0</v>
      </c>
      <c r="IL407">
        <v>0</v>
      </c>
      <c r="IM407">
        <v>0</v>
      </c>
      <c r="IN407">
        <v>0</v>
      </c>
      <c r="IO407">
        <v>0</v>
      </c>
      <c r="IP407">
        <v>0</v>
      </c>
      <c r="IQ407">
        <v>0</v>
      </c>
      <c r="IR407">
        <v>0</v>
      </c>
      <c r="IS407">
        <v>0</v>
      </c>
      <c r="IT407">
        <v>0</v>
      </c>
      <c r="IU407">
        <v>0</v>
      </c>
      <c r="IV407">
        <v>0</v>
      </c>
      <c r="IW407">
        <v>0</v>
      </c>
      <c r="IX407">
        <v>0</v>
      </c>
      <c r="IY407">
        <v>0</v>
      </c>
      <c r="IZ407">
        <v>0</v>
      </c>
      <c r="JA407">
        <v>0</v>
      </c>
      <c r="JB407">
        <v>0</v>
      </c>
      <c r="JC407">
        <v>0</v>
      </c>
      <c r="JD407">
        <v>0</v>
      </c>
      <c r="JE407">
        <v>0</v>
      </c>
      <c r="JF407">
        <v>0</v>
      </c>
      <c r="JG407">
        <v>0</v>
      </c>
      <c r="JH407">
        <v>0</v>
      </c>
      <c r="JI407">
        <v>0</v>
      </c>
      <c r="JJ407">
        <v>0</v>
      </c>
      <c r="JK407">
        <v>0</v>
      </c>
      <c r="JL407">
        <v>0</v>
      </c>
      <c r="JM407">
        <v>0</v>
      </c>
      <c r="JN407">
        <v>0</v>
      </c>
      <c r="JO407">
        <v>0</v>
      </c>
      <c r="JP407">
        <v>0</v>
      </c>
      <c r="JQ407">
        <v>0</v>
      </c>
      <c r="JR407">
        <v>0</v>
      </c>
      <c r="JS407">
        <v>0</v>
      </c>
      <c r="JT407">
        <v>0</v>
      </c>
      <c r="JU407">
        <v>0</v>
      </c>
      <c r="JV407">
        <v>0</v>
      </c>
      <c r="JW407">
        <v>0</v>
      </c>
      <c r="JX407">
        <v>0</v>
      </c>
      <c r="JY407">
        <v>0</v>
      </c>
      <c r="JZ407">
        <v>0</v>
      </c>
      <c r="KA407">
        <v>0</v>
      </c>
      <c r="KB407">
        <v>0</v>
      </c>
      <c r="KC407">
        <v>0</v>
      </c>
      <c r="KD407">
        <v>0</v>
      </c>
      <c r="KE407">
        <v>0</v>
      </c>
      <c r="KF407">
        <v>0</v>
      </c>
      <c r="KG407">
        <v>0</v>
      </c>
      <c r="KH407">
        <v>0</v>
      </c>
      <c r="KI407">
        <v>0</v>
      </c>
      <c r="KJ407">
        <v>0</v>
      </c>
      <c r="KK407">
        <v>0</v>
      </c>
      <c r="KL407">
        <v>0</v>
      </c>
      <c r="KM407">
        <v>0</v>
      </c>
      <c r="KN407">
        <v>0</v>
      </c>
      <c r="KO407">
        <v>0</v>
      </c>
      <c r="KP407">
        <v>0</v>
      </c>
      <c r="KQ407">
        <v>0</v>
      </c>
      <c r="KR407">
        <v>0</v>
      </c>
      <c r="KS407">
        <v>0</v>
      </c>
      <c r="KT407">
        <v>0</v>
      </c>
      <c r="KU407">
        <v>0</v>
      </c>
      <c r="KV407">
        <v>0</v>
      </c>
      <c r="KW407">
        <v>0</v>
      </c>
      <c r="KX407">
        <v>0</v>
      </c>
      <c r="KY407">
        <v>0</v>
      </c>
      <c r="KZ407">
        <v>0</v>
      </c>
      <c r="LA407">
        <v>0</v>
      </c>
      <c r="LB407">
        <v>0</v>
      </c>
      <c r="LC407">
        <v>0</v>
      </c>
      <c r="LD407">
        <v>0</v>
      </c>
      <c r="LE407">
        <v>0</v>
      </c>
      <c r="LF407">
        <v>0</v>
      </c>
      <c r="LG407">
        <v>0</v>
      </c>
      <c r="LH407">
        <v>0</v>
      </c>
      <c r="LI407">
        <v>1</v>
      </c>
      <c r="LJ407">
        <v>1</v>
      </c>
      <c r="LK407">
        <v>0</v>
      </c>
      <c r="LL407">
        <v>0</v>
      </c>
      <c r="LM407">
        <v>1</v>
      </c>
      <c r="LN407">
        <v>0.95</v>
      </c>
      <c r="LO407">
        <v>0</v>
      </c>
      <c r="LP407">
        <v>1</v>
      </c>
      <c r="LQ407">
        <v>0.78</v>
      </c>
      <c r="LR407">
        <v>0</v>
      </c>
      <c r="LS407">
        <v>0</v>
      </c>
      <c r="LT407">
        <v>0</v>
      </c>
    </row>
    <row r="408" spans="1:332" ht="15" customHeight="1">
      <c r="A408" t="str">
        <v>CDM AMS II G</v>
      </c>
      <c r="B408" t="str">
        <v>AMS-II.G. Version 9</v>
      </c>
      <c r="C408">
        <v>10471</v>
      </c>
      <c r="D408" t="str">
        <v>PoA 10471-CPA3</v>
      </c>
      <c r="E408" t="str">
        <v>MP1</v>
      </c>
      <c r="F408" t="str">
        <v>domestic</v>
      </c>
      <c r="G408">
        <v>63434</v>
      </c>
      <c r="H408" t="str">
        <v>firewood</v>
      </c>
      <c r="I408">
        <v>63434</v>
      </c>
      <c r="J408">
        <v>3.6454025646708993E-3</v>
      </c>
      <c r="K408">
        <v>0</v>
      </c>
      <c r="L408" t="str">
        <v>cdm_imp_firewood</v>
      </c>
      <c r="M408">
        <v>1</v>
      </c>
      <c r="N408" t="str">
        <v>Asia</v>
      </c>
      <c r="O408" t="str">
        <v>Myanmar</v>
      </c>
      <c r="P408" t="str">
        <v>Region: Magway; Township: Pakokku, Yesagyo, Myaing,
Pauk and Seikphyu</v>
      </c>
      <c r="Q408">
        <v>4.2</v>
      </c>
      <c r="R408">
        <v>0.61499999999999999</v>
      </c>
      <c r="S408">
        <v>0</v>
      </c>
      <c r="T408">
        <v>0.3</v>
      </c>
      <c r="U408">
        <v>36132</v>
      </c>
      <c r="V408">
        <v>0</v>
      </c>
      <c r="W408">
        <v>481.59791884499998</v>
      </c>
      <c r="X408">
        <v>0</v>
      </c>
      <c r="Y408">
        <v>17401096.003707539</v>
      </c>
      <c r="Z408">
        <v>1</v>
      </c>
      <c r="AA408">
        <v>0</v>
      </c>
      <c r="AB408">
        <v>0</v>
      </c>
      <c r="AC408">
        <v>0</v>
      </c>
      <c r="AD408">
        <v>0</v>
      </c>
      <c r="AE408">
        <v>0</v>
      </c>
      <c r="AF408">
        <v>0</v>
      </c>
      <c r="AG408">
        <v>0</v>
      </c>
      <c r="AH408">
        <v>0</v>
      </c>
      <c r="AI408">
        <v>0</v>
      </c>
      <c r="AJ408">
        <v>0</v>
      </c>
      <c r="AK408">
        <v>0</v>
      </c>
      <c r="AL408">
        <v>0</v>
      </c>
      <c r="AM408">
        <v>0</v>
      </c>
      <c r="AN408">
        <v>10.106301369863015</v>
      </c>
      <c r="AO408">
        <v>0</v>
      </c>
      <c r="AP408">
        <v>0</v>
      </c>
      <c r="AQ408">
        <v>0</v>
      </c>
      <c r="AR408">
        <v>0</v>
      </c>
      <c r="AS408">
        <v>0</v>
      </c>
      <c r="AT408">
        <v>0</v>
      </c>
      <c r="AU408">
        <v>0</v>
      </c>
      <c r="AV408">
        <v>0</v>
      </c>
      <c r="AW408">
        <v>0</v>
      </c>
      <c r="AX408">
        <v>0</v>
      </c>
      <c r="AY408">
        <v>0</v>
      </c>
      <c r="AZ408">
        <v>0</v>
      </c>
      <c r="BA408">
        <v>0</v>
      </c>
      <c r="BB408">
        <v>0</v>
      </c>
      <c r="BC408">
        <v>0</v>
      </c>
      <c r="BD408">
        <v>0.1</v>
      </c>
      <c r="BE408">
        <v>0</v>
      </c>
      <c r="BF408">
        <v>0</v>
      </c>
      <c r="BG408">
        <v>0</v>
      </c>
      <c r="BH408">
        <v>0</v>
      </c>
      <c r="BI408">
        <v>0</v>
      </c>
      <c r="BJ408">
        <v>0</v>
      </c>
      <c r="BK408">
        <v>0</v>
      </c>
      <c r="BL408">
        <v>0</v>
      </c>
      <c r="BM408">
        <v>0</v>
      </c>
      <c r="BN408">
        <v>0</v>
      </c>
      <c r="BO408">
        <v>0</v>
      </c>
      <c r="BP408">
        <v>0</v>
      </c>
      <c r="BQ408">
        <v>0</v>
      </c>
      <c r="BR408">
        <v>1.5599999999999999E-2</v>
      </c>
      <c r="BS408">
        <v>0</v>
      </c>
      <c r="BT408">
        <v>0</v>
      </c>
      <c r="BU408">
        <v>0</v>
      </c>
      <c r="BV408">
        <v>0</v>
      </c>
      <c r="BW408">
        <v>0</v>
      </c>
      <c r="BX408">
        <v>63.7</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0</v>
      </c>
      <c r="FJ408">
        <v>0</v>
      </c>
      <c r="FK408">
        <v>0</v>
      </c>
      <c r="FL408">
        <v>0</v>
      </c>
      <c r="FM408">
        <v>0</v>
      </c>
      <c r="FN408">
        <v>0</v>
      </c>
      <c r="FO408">
        <v>0</v>
      </c>
      <c r="FP408">
        <v>0</v>
      </c>
      <c r="FQ408">
        <v>0</v>
      </c>
      <c r="FR408">
        <v>1</v>
      </c>
      <c r="FS408">
        <v>0</v>
      </c>
      <c r="FT408">
        <v>0</v>
      </c>
      <c r="FU408">
        <v>0</v>
      </c>
      <c r="FV408">
        <v>0</v>
      </c>
      <c r="FW408">
        <v>0</v>
      </c>
      <c r="FX408">
        <v>0</v>
      </c>
      <c r="FY408">
        <v>3.8136986301369862</v>
      </c>
      <c r="FZ408">
        <v>0</v>
      </c>
      <c r="GA408">
        <v>0</v>
      </c>
      <c r="GB408">
        <v>0</v>
      </c>
      <c r="GC408">
        <v>0</v>
      </c>
      <c r="GD408">
        <v>0</v>
      </c>
      <c r="GE408">
        <v>0</v>
      </c>
      <c r="GF408">
        <v>0</v>
      </c>
      <c r="GG408">
        <v>0</v>
      </c>
      <c r="GH408">
        <v>0</v>
      </c>
      <c r="GI408">
        <v>0</v>
      </c>
      <c r="GJ408">
        <v>0</v>
      </c>
      <c r="GK408">
        <v>0</v>
      </c>
      <c r="GL408">
        <v>0</v>
      </c>
      <c r="GM408">
        <v>0</v>
      </c>
      <c r="GN408">
        <v>0</v>
      </c>
      <c r="GO408">
        <v>0</v>
      </c>
      <c r="GP408">
        <v>0</v>
      </c>
      <c r="GQ408">
        <v>0</v>
      </c>
      <c r="GR408">
        <v>0</v>
      </c>
      <c r="GS408">
        <v>0</v>
      </c>
      <c r="GT408">
        <v>0</v>
      </c>
      <c r="GU408">
        <v>0.26500000000000001</v>
      </c>
      <c r="GV408">
        <v>0</v>
      </c>
      <c r="GW408">
        <v>0</v>
      </c>
      <c r="GX408">
        <v>0</v>
      </c>
      <c r="GY408">
        <v>0</v>
      </c>
      <c r="GZ408">
        <v>0</v>
      </c>
      <c r="HA408">
        <v>0</v>
      </c>
      <c r="HB408">
        <v>0</v>
      </c>
      <c r="HC408">
        <v>0</v>
      </c>
      <c r="HD408">
        <v>0</v>
      </c>
      <c r="HE408">
        <v>0</v>
      </c>
      <c r="HF408">
        <v>0</v>
      </c>
      <c r="HG408">
        <v>0</v>
      </c>
      <c r="HH408">
        <v>0</v>
      </c>
      <c r="HI408">
        <v>1.5599999999999999E-2</v>
      </c>
      <c r="HJ408">
        <v>0</v>
      </c>
      <c r="HK408">
        <v>0</v>
      </c>
      <c r="HL408">
        <v>0</v>
      </c>
      <c r="HM408">
        <v>0</v>
      </c>
      <c r="HN408">
        <v>0</v>
      </c>
      <c r="HO408">
        <v>63.7</v>
      </c>
      <c r="HP408">
        <v>0</v>
      </c>
      <c r="HQ408">
        <v>0</v>
      </c>
      <c r="HR408">
        <v>0</v>
      </c>
      <c r="HS408">
        <v>0</v>
      </c>
      <c r="HT408">
        <v>0</v>
      </c>
      <c r="HU408">
        <v>0</v>
      </c>
      <c r="HV408">
        <v>0</v>
      </c>
      <c r="HW408">
        <v>0</v>
      </c>
      <c r="HX408">
        <v>0</v>
      </c>
      <c r="HY408">
        <v>0</v>
      </c>
      <c r="HZ408">
        <v>0</v>
      </c>
      <c r="IA408">
        <v>0</v>
      </c>
      <c r="IB408">
        <v>0</v>
      </c>
      <c r="IC408">
        <v>0</v>
      </c>
      <c r="ID408">
        <v>0</v>
      </c>
      <c r="IE408">
        <v>0</v>
      </c>
      <c r="IF408">
        <v>0</v>
      </c>
      <c r="IG408">
        <v>0</v>
      </c>
      <c r="IH408">
        <v>0</v>
      </c>
      <c r="II408">
        <v>0</v>
      </c>
      <c r="IJ408">
        <v>0</v>
      </c>
      <c r="IK408">
        <v>0</v>
      </c>
      <c r="IL408">
        <v>0</v>
      </c>
      <c r="IM408">
        <v>0</v>
      </c>
      <c r="IN408">
        <v>0</v>
      </c>
      <c r="IO408">
        <v>0</v>
      </c>
      <c r="IP408">
        <v>0</v>
      </c>
      <c r="IQ408">
        <v>0</v>
      </c>
      <c r="IR408">
        <v>0</v>
      </c>
      <c r="IS408">
        <v>0</v>
      </c>
      <c r="IT408">
        <v>0</v>
      </c>
      <c r="IU408">
        <v>0</v>
      </c>
      <c r="IV408">
        <v>0</v>
      </c>
      <c r="IW408">
        <v>0</v>
      </c>
      <c r="IX408">
        <v>0</v>
      </c>
      <c r="IY408">
        <v>0</v>
      </c>
      <c r="IZ408">
        <v>0</v>
      </c>
      <c r="JA408">
        <v>0</v>
      </c>
      <c r="JB408">
        <v>0</v>
      </c>
      <c r="JC408">
        <v>0</v>
      </c>
      <c r="JD408">
        <v>0</v>
      </c>
      <c r="JE408">
        <v>0</v>
      </c>
      <c r="JF408">
        <v>0</v>
      </c>
      <c r="JG408">
        <v>0</v>
      </c>
      <c r="JH408">
        <v>0</v>
      </c>
      <c r="JI408">
        <v>0</v>
      </c>
      <c r="JJ408">
        <v>0</v>
      </c>
      <c r="JK408">
        <v>0</v>
      </c>
      <c r="JL408">
        <v>0</v>
      </c>
      <c r="JM408">
        <v>0</v>
      </c>
      <c r="JN408">
        <v>0</v>
      </c>
      <c r="JO408">
        <v>0</v>
      </c>
      <c r="JP408">
        <v>0</v>
      </c>
      <c r="JQ408">
        <v>0</v>
      </c>
      <c r="JR408">
        <v>0</v>
      </c>
      <c r="JS408">
        <v>0</v>
      </c>
      <c r="JT408">
        <v>0</v>
      </c>
      <c r="JU408">
        <v>0</v>
      </c>
      <c r="JV408">
        <v>0</v>
      </c>
      <c r="JW408">
        <v>0</v>
      </c>
      <c r="JX408">
        <v>0</v>
      </c>
      <c r="JY408">
        <v>0</v>
      </c>
      <c r="JZ408">
        <v>0</v>
      </c>
      <c r="KA408">
        <v>0</v>
      </c>
      <c r="KB408">
        <v>0</v>
      </c>
      <c r="KC408">
        <v>0</v>
      </c>
      <c r="KD408">
        <v>0</v>
      </c>
      <c r="KE408">
        <v>0</v>
      </c>
      <c r="KF408">
        <v>0</v>
      </c>
      <c r="KG408">
        <v>0</v>
      </c>
      <c r="KH408">
        <v>0</v>
      </c>
      <c r="KI408">
        <v>0</v>
      </c>
      <c r="KJ408">
        <v>0</v>
      </c>
      <c r="KK408">
        <v>0</v>
      </c>
      <c r="KL408">
        <v>0</v>
      </c>
      <c r="KM408">
        <v>0</v>
      </c>
      <c r="KN408">
        <v>0</v>
      </c>
      <c r="KO408">
        <v>0</v>
      </c>
      <c r="KP408">
        <v>0</v>
      </c>
      <c r="KQ408">
        <v>0</v>
      </c>
      <c r="KR408">
        <v>0</v>
      </c>
      <c r="KS408">
        <v>0</v>
      </c>
      <c r="KT408">
        <v>0</v>
      </c>
      <c r="KU408">
        <v>0</v>
      </c>
      <c r="KV408">
        <v>0</v>
      </c>
      <c r="KW408">
        <v>0</v>
      </c>
      <c r="KX408">
        <v>0</v>
      </c>
      <c r="KY408">
        <v>0</v>
      </c>
      <c r="KZ408">
        <v>0</v>
      </c>
      <c r="LA408">
        <v>0</v>
      </c>
      <c r="LB408">
        <v>0</v>
      </c>
      <c r="LC408">
        <v>0</v>
      </c>
      <c r="LD408">
        <v>0</v>
      </c>
      <c r="LE408">
        <v>0</v>
      </c>
      <c r="LF408">
        <v>0</v>
      </c>
      <c r="LG408">
        <v>0</v>
      </c>
      <c r="LH408">
        <v>0</v>
      </c>
      <c r="LI408">
        <v>1</v>
      </c>
      <c r="LJ408">
        <v>1</v>
      </c>
      <c r="LK408">
        <v>0</v>
      </c>
      <c r="LL408">
        <v>0</v>
      </c>
      <c r="LM408">
        <v>1</v>
      </c>
      <c r="LN408">
        <v>0.95</v>
      </c>
      <c r="LO408">
        <v>0</v>
      </c>
      <c r="LP408">
        <v>1</v>
      </c>
      <c r="LQ408">
        <v>0.78</v>
      </c>
      <c r="LR408">
        <v>0</v>
      </c>
      <c r="LS408">
        <v>0</v>
      </c>
      <c r="LT408">
        <v>0</v>
      </c>
    </row>
    <row r="409" spans="1:332" ht="15" customHeight="1">
      <c r="A409" t="str">
        <v>CDM AMS II G</v>
      </c>
      <c r="B409" t="str">
        <v>AMS-II.G. Version 9</v>
      </c>
      <c r="C409">
        <v>10471</v>
      </c>
      <c r="D409" t="str">
        <v>PoA 10471-CPA4</v>
      </c>
      <c r="E409" t="str">
        <v>MP1</v>
      </c>
      <c r="F409" t="str">
        <v>domestic</v>
      </c>
      <c r="G409">
        <v>64320</v>
      </c>
      <c r="H409" t="str">
        <v>firewood</v>
      </c>
      <c r="I409">
        <v>64320</v>
      </c>
      <c r="J409">
        <v>3.6407519692205265E-3</v>
      </c>
      <c r="K409">
        <v>0</v>
      </c>
      <c r="L409" t="str">
        <v>cdm_imp_firewood</v>
      </c>
      <c r="M409">
        <v>1</v>
      </c>
      <c r="N409" t="str">
        <v>Asia</v>
      </c>
      <c r="O409" t="str">
        <v>Myanmar</v>
      </c>
      <c r="P409" t="str">
        <v>Region: Magway; Township: Chauk, Yenangyaung,
Natmauk, Myothit,
Taungdwingyi and Magway</v>
      </c>
      <c r="Q409">
        <v>4.2</v>
      </c>
      <c r="R409">
        <v>0.61499999999999999</v>
      </c>
      <c r="S409">
        <v>0</v>
      </c>
      <c r="T409">
        <v>0.3</v>
      </c>
      <c r="U409">
        <v>36808</v>
      </c>
      <c r="V409">
        <v>0</v>
      </c>
      <c r="W409">
        <v>479.96848511499996</v>
      </c>
      <c r="X409">
        <v>0</v>
      </c>
      <c r="Y409">
        <v>17666680.000112917</v>
      </c>
      <c r="Z409">
        <v>1</v>
      </c>
      <c r="AA409">
        <v>0</v>
      </c>
      <c r="AB409">
        <v>0</v>
      </c>
      <c r="AC409">
        <v>0</v>
      </c>
      <c r="AD409">
        <v>0</v>
      </c>
      <c r="AE409">
        <v>0</v>
      </c>
      <c r="AF409">
        <v>0</v>
      </c>
      <c r="AG409">
        <v>0</v>
      </c>
      <c r="AH409">
        <v>0</v>
      </c>
      <c r="AI409">
        <v>0</v>
      </c>
      <c r="AJ409">
        <v>0</v>
      </c>
      <c r="AK409">
        <v>0</v>
      </c>
      <c r="AL409">
        <v>0</v>
      </c>
      <c r="AM409">
        <v>0</v>
      </c>
      <c r="AN409">
        <v>10.106301369863015</v>
      </c>
      <c r="AO409">
        <v>0</v>
      </c>
      <c r="AP409">
        <v>0</v>
      </c>
      <c r="AQ409">
        <v>0</v>
      </c>
      <c r="AR409">
        <v>0</v>
      </c>
      <c r="AS409">
        <v>0</v>
      </c>
      <c r="AT409">
        <v>0</v>
      </c>
      <c r="AU409">
        <v>0</v>
      </c>
      <c r="AV409">
        <v>0</v>
      </c>
      <c r="AW409">
        <v>0</v>
      </c>
      <c r="AX409">
        <v>0</v>
      </c>
      <c r="AY409">
        <v>0</v>
      </c>
      <c r="AZ409">
        <v>0</v>
      </c>
      <c r="BA409">
        <v>0</v>
      </c>
      <c r="BB409">
        <v>0</v>
      </c>
      <c r="BC409">
        <v>0</v>
      </c>
      <c r="BD409">
        <v>0.1</v>
      </c>
      <c r="BE409">
        <v>0</v>
      </c>
      <c r="BF409">
        <v>0</v>
      </c>
      <c r="BG409">
        <v>0</v>
      </c>
      <c r="BH409">
        <v>0</v>
      </c>
      <c r="BI409">
        <v>0</v>
      </c>
      <c r="BJ409">
        <v>0</v>
      </c>
      <c r="BK409">
        <v>0</v>
      </c>
      <c r="BL409">
        <v>0</v>
      </c>
      <c r="BM409">
        <v>0</v>
      </c>
      <c r="BN409">
        <v>0</v>
      </c>
      <c r="BO409">
        <v>0</v>
      </c>
      <c r="BP409">
        <v>0</v>
      </c>
      <c r="BQ409">
        <v>0</v>
      </c>
      <c r="BR409">
        <v>1.5599999999999999E-2</v>
      </c>
      <c r="BS409">
        <v>0</v>
      </c>
      <c r="BT409">
        <v>0</v>
      </c>
      <c r="BU409">
        <v>0</v>
      </c>
      <c r="BV409">
        <v>0</v>
      </c>
      <c r="BW409">
        <v>0</v>
      </c>
      <c r="BX409">
        <v>63.7</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0</v>
      </c>
      <c r="EY409">
        <v>0</v>
      </c>
      <c r="EZ409">
        <v>0</v>
      </c>
      <c r="FA409">
        <v>0</v>
      </c>
      <c r="FB409">
        <v>0</v>
      </c>
      <c r="FC409">
        <v>0</v>
      </c>
      <c r="FD409">
        <v>0</v>
      </c>
      <c r="FE409">
        <v>0</v>
      </c>
      <c r="FF409">
        <v>0</v>
      </c>
      <c r="FG409">
        <v>0</v>
      </c>
      <c r="FH409">
        <v>0</v>
      </c>
      <c r="FI409">
        <v>0</v>
      </c>
      <c r="FJ409">
        <v>0</v>
      </c>
      <c r="FK409">
        <v>0</v>
      </c>
      <c r="FL409">
        <v>0</v>
      </c>
      <c r="FM409">
        <v>0</v>
      </c>
      <c r="FN409">
        <v>0</v>
      </c>
      <c r="FO409">
        <v>0</v>
      </c>
      <c r="FP409">
        <v>0</v>
      </c>
      <c r="FQ409">
        <v>0</v>
      </c>
      <c r="FR409">
        <v>1</v>
      </c>
      <c r="FS409">
        <v>0</v>
      </c>
      <c r="FT409">
        <v>0</v>
      </c>
      <c r="FU409">
        <v>0</v>
      </c>
      <c r="FV409">
        <v>0</v>
      </c>
      <c r="FW409">
        <v>0</v>
      </c>
      <c r="FX409">
        <v>0</v>
      </c>
      <c r="FY409">
        <v>3.8136986301369862</v>
      </c>
      <c r="FZ409">
        <v>0</v>
      </c>
      <c r="GA409">
        <v>0</v>
      </c>
      <c r="GB409">
        <v>0</v>
      </c>
      <c r="GC409">
        <v>0</v>
      </c>
      <c r="GD409">
        <v>0</v>
      </c>
      <c r="GE409">
        <v>0</v>
      </c>
      <c r="GF409">
        <v>0</v>
      </c>
      <c r="GG409">
        <v>0</v>
      </c>
      <c r="GH409">
        <v>0</v>
      </c>
      <c r="GI409">
        <v>0</v>
      </c>
      <c r="GJ409">
        <v>0</v>
      </c>
      <c r="GK409">
        <v>0</v>
      </c>
      <c r="GL409">
        <v>0</v>
      </c>
      <c r="GM409">
        <v>0</v>
      </c>
      <c r="GN409">
        <v>0</v>
      </c>
      <c r="GO409">
        <v>0</v>
      </c>
      <c r="GP409">
        <v>0</v>
      </c>
      <c r="GQ409">
        <v>0</v>
      </c>
      <c r="GR409">
        <v>0</v>
      </c>
      <c r="GS409">
        <v>0</v>
      </c>
      <c r="GT409">
        <v>0</v>
      </c>
      <c r="GU409">
        <v>0.26500000000000001</v>
      </c>
      <c r="GV409">
        <v>0</v>
      </c>
      <c r="GW409">
        <v>0</v>
      </c>
      <c r="GX409">
        <v>0</v>
      </c>
      <c r="GY409">
        <v>0</v>
      </c>
      <c r="GZ409">
        <v>0</v>
      </c>
      <c r="HA409">
        <v>0</v>
      </c>
      <c r="HB409">
        <v>0</v>
      </c>
      <c r="HC409">
        <v>0</v>
      </c>
      <c r="HD409">
        <v>0</v>
      </c>
      <c r="HE409">
        <v>0</v>
      </c>
      <c r="HF409">
        <v>0</v>
      </c>
      <c r="HG409">
        <v>0</v>
      </c>
      <c r="HH409">
        <v>0</v>
      </c>
      <c r="HI409">
        <v>1.5599999999999999E-2</v>
      </c>
      <c r="HJ409">
        <v>0</v>
      </c>
      <c r="HK409">
        <v>0</v>
      </c>
      <c r="HL409">
        <v>0</v>
      </c>
      <c r="HM409">
        <v>0</v>
      </c>
      <c r="HN409">
        <v>0</v>
      </c>
      <c r="HO409">
        <v>63.7</v>
      </c>
      <c r="HP409">
        <v>0</v>
      </c>
      <c r="HQ409">
        <v>0</v>
      </c>
      <c r="HR409">
        <v>0</v>
      </c>
      <c r="HS409">
        <v>0</v>
      </c>
      <c r="HT409">
        <v>0</v>
      </c>
      <c r="HU409">
        <v>0</v>
      </c>
      <c r="HV409">
        <v>0</v>
      </c>
      <c r="HW409">
        <v>0</v>
      </c>
      <c r="HX409">
        <v>0</v>
      </c>
      <c r="HY409">
        <v>0</v>
      </c>
      <c r="HZ409">
        <v>0</v>
      </c>
      <c r="IA409">
        <v>0</v>
      </c>
      <c r="IB409">
        <v>0</v>
      </c>
      <c r="IC409">
        <v>0</v>
      </c>
      <c r="ID409">
        <v>0</v>
      </c>
      <c r="IE409">
        <v>0</v>
      </c>
      <c r="IF409">
        <v>0</v>
      </c>
      <c r="IG409">
        <v>0</v>
      </c>
      <c r="IH409">
        <v>0</v>
      </c>
      <c r="II409">
        <v>0</v>
      </c>
      <c r="IJ409">
        <v>0</v>
      </c>
      <c r="IK409">
        <v>0</v>
      </c>
      <c r="IL409">
        <v>0</v>
      </c>
      <c r="IM409">
        <v>0</v>
      </c>
      <c r="IN409">
        <v>0</v>
      </c>
      <c r="IO409">
        <v>0</v>
      </c>
      <c r="IP409">
        <v>0</v>
      </c>
      <c r="IQ409">
        <v>0</v>
      </c>
      <c r="IR409">
        <v>0</v>
      </c>
      <c r="IS409">
        <v>0</v>
      </c>
      <c r="IT409">
        <v>0</v>
      </c>
      <c r="IU409">
        <v>0</v>
      </c>
      <c r="IV409">
        <v>0</v>
      </c>
      <c r="IW409">
        <v>0</v>
      </c>
      <c r="IX409">
        <v>0</v>
      </c>
      <c r="IY409">
        <v>0</v>
      </c>
      <c r="IZ409">
        <v>0</v>
      </c>
      <c r="JA409">
        <v>0</v>
      </c>
      <c r="JB409">
        <v>0</v>
      </c>
      <c r="JC409">
        <v>0</v>
      </c>
      <c r="JD409">
        <v>0</v>
      </c>
      <c r="JE409">
        <v>0</v>
      </c>
      <c r="JF409">
        <v>0</v>
      </c>
      <c r="JG409">
        <v>0</v>
      </c>
      <c r="JH409">
        <v>0</v>
      </c>
      <c r="JI409">
        <v>0</v>
      </c>
      <c r="JJ409">
        <v>0</v>
      </c>
      <c r="JK409">
        <v>0</v>
      </c>
      <c r="JL409">
        <v>0</v>
      </c>
      <c r="JM409">
        <v>0</v>
      </c>
      <c r="JN409">
        <v>0</v>
      </c>
      <c r="JO409">
        <v>0</v>
      </c>
      <c r="JP409">
        <v>0</v>
      </c>
      <c r="JQ409">
        <v>0</v>
      </c>
      <c r="JR409">
        <v>0</v>
      </c>
      <c r="JS409">
        <v>0</v>
      </c>
      <c r="JT409">
        <v>0</v>
      </c>
      <c r="JU409">
        <v>0</v>
      </c>
      <c r="JV409">
        <v>0</v>
      </c>
      <c r="JW409">
        <v>0</v>
      </c>
      <c r="JX409">
        <v>0</v>
      </c>
      <c r="JY409">
        <v>0</v>
      </c>
      <c r="JZ409">
        <v>0</v>
      </c>
      <c r="KA409">
        <v>0</v>
      </c>
      <c r="KB409">
        <v>0</v>
      </c>
      <c r="KC409">
        <v>0</v>
      </c>
      <c r="KD409">
        <v>0</v>
      </c>
      <c r="KE409">
        <v>0</v>
      </c>
      <c r="KF409">
        <v>0</v>
      </c>
      <c r="KG409">
        <v>0</v>
      </c>
      <c r="KH409">
        <v>0</v>
      </c>
      <c r="KI409">
        <v>0</v>
      </c>
      <c r="KJ409">
        <v>0</v>
      </c>
      <c r="KK409">
        <v>0</v>
      </c>
      <c r="KL409">
        <v>0</v>
      </c>
      <c r="KM409">
        <v>0</v>
      </c>
      <c r="KN409">
        <v>0</v>
      </c>
      <c r="KO409">
        <v>0</v>
      </c>
      <c r="KP409">
        <v>0</v>
      </c>
      <c r="KQ409">
        <v>0</v>
      </c>
      <c r="KR409">
        <v>0</v>
      </c>
      <c r="KS409">
        <v>0</v>
      </c>
      <c r="KT409">
        <v>0</v>
      </c>
      <c r="KU409">
        <v>0</v>
      </c>
      <c r="KV409">
        <v>0</v>
      </c>
      <c r="KW409">
        <v>0</v>
      </c>
      <c r="KX409">
        <v>0</v>
      </c>
      <c r="KY409">
        <v>0</v>
      </c>
      <c r="KZ409">
        <v>0</v>
      </c>
      <c r="LA409">
        <v>0</v>
      </c>
      <c r="LB409">
        <v>0</v>
      </c>
      <c r="LC409">
        <v>0</v>
      </c>
      <c r="LD409">
        <v>0</v>
      </c>
      <c r="LE409">
        <v>0</v>
      </c>
      <c r="LF409">
        <v>0</v>
      </c>
      <c r="LG409">
        <v>0</v>
      </c>
      <c r="LH409">
        <v>0</v>
      </c>
      <c r="LI409">
        <v>1</v>
      </c>
      <c r="LJ409">
        <v>1</v>
      </c>
      <c r="LK409">
        <v>0</v>
      </c>
      <c r="LL409">
        <v>0</v>
      </c>
      <c r="LM409">
        <v>1</v>
      </c>
      <c r="LN409">
        <v>0.95</v>
      </c>
      <c r="LO409">
        <v>0</v>
      </c>
      <c r="LP409">
        <v>1</v>
      </c>
      <c r="LQ409">
        <v>0.78</v>
      </c>
      <c r="LR409">
        <v>0</v>
      </c>
      <c r="LS409">
        <v>0</v>
      </c>
      <c r="LT409">
        <v>0</v>
      </c>
    </row>
    <row r="410" spans="1:332" ht="15" customHeight="1">
      <c r="A410" t="str">
        <v>CDM AMS II G</v>
      </c>
      <c r="B410" t="str">
        <v>AMS-II.G. Version 9</v>
      </c>
      <c r="C410">
        <v>10471</v>
      </c>
      <c r="D410" t="str">
        <v>PoA 10471-CPA5</v>
      </c>
      <c r="E410" t="str">
        <v>MP1</v>
      </c>
      <c r="F410" t="str">
        <v>domestic</v>
      </c>
      <c r="G410">
        <v>64673</v>
      </c>
      <c r="H410" t="str">
        <v>firewood</v>
      </c>
      <c r="I410">
        <v>64673</v>
      </c>
      <c r="J410">
        <v>3.6507423889100832E-3</v>
      </c>
      <c r="K410">
        <v>0</v>
      </c>
      <c r="L410" t="str">
        <v>cdm_imp_firewood</v>
      </c>
      <c r="M410">
        <v>1</v>
      </c>
      <c r="N410" t="str">
        <v>Asia</v>
      </c>
      <c r="O410" t="str">
        <v>Myanmar</v>
      </c>
      <c r="P410" t="str">
        <v>Region: Mandalay; Township: Myingyan, Nahtogyi,
Taungtha, and Ngazun</v>
      </c>
      <c r="Q410">
        <v>4.2</v>
      </c>
      <c r="R410">
        <v>0.61499999999999999</v>
      </c>
      <c r="S410">
        <v>0</v>
      </c>
      <c r="T410">
        <v>0.3</v>
      </c>
      <c r="U410">
        <v>36816</v>
      </c>
      <c r="V410">
        <v>0</v>
      </c>
      <c r="W410">
        <v>481.17739577499998</v>
      </c>
      <c r="X410">
        <v>0</v>
      </c>
      <c r="Y410">
        <v>17715027.002852399</v>
      </c>
      <c r="Z410">
        <v>1</v>
      </c>
      <c r="AA410">
        <v>0</v>
      </c>
      <c r="AB410">
        <v>0</v>
      </c>
      <c r="AC410">
        <v>0</v>
      </c>
      <c r="AD410">
        <v>0</v>
      </c>
      <c r="AE410">
        <v>0</v>
      </c>
      <c r="AF410">
        <v>0</v>
      </c>
      <c r="AG410">
        <v>0</v>
      </c>
      <c r="AH410">
        <v>0</v>
      </c>
      <c r="AI410">
        <v>0</v>
      </c>
      <c r="AJ410">
        <v>0</v>
      </c>
      <c r="AK410">
        <v>0</v>
      </c>
      <c r="AL410">
        <v>0</v>
      </c>
      <c r="AM410">
        <v>0</v>
      </c>
      <c r="AN410">
        <v>10.106301369863015</v>
      </c>
      <c r="AO410">
        <v>0</v>
      </c>
      <c r="AP410">
        <v>0</v>
      </c>
      <c r="AQ410">
        <v>0</v>
      </c>
      <c r="AR410">
        <v>0</v>
      </c>
      <c r="AS410">
        <v>0</v>
      </c>
      <c r="AT410">
        <v>0</v>
      </c>
      <c r="AU410">
        <v>0</v>
      </c>
      <c r="AV410">
        <v>0</v>
      </c>
      <c r="AW410">
        <v>0</v>
      </c>
      <c r="AX410">
        <v>0</v>
      </c>
      <c r="AY410">
        <v>0</v>
      </c>
      <c r="AZ410">
        <v>0</v>
      </c>
      <c r="BA410">
        <v>0</v>
      </c>
      <c r="BB410">
        <v>0</v>
      </c>
      <c r="BC410">
        <v>0</v>
      </c>
      <c r="BD410">
        <v>0.1</v>
      </c>
      <c r="BE410">
        <v>0</v>
      </c>
      <c r="BF410">
        <v>0</v>
      </c>
      <c r="BG410">
        <v>0</v>
      </c>
      <c r="BH410">
        <v>0</v>
      </c>
      <c r="BI410">
        <v>0</v>
      </c>
      <c r="BJ410">
        <v>0</v>
      </c>
      <c r="BK410">
        <v>0</v>
      </c>
      <c r="BL410">
        <v>0</v>
      </c>
      <c r="BM410">
        <v>0</v>
      </c>
      <c r="BN410">
        <v>0</v>
      </c>
      <c r="BO410">
        <v>0</v>
      </c>
      <c r="BP410">
        <v>0</v>
      </c>
      <c r="BQ410">
        <v>0</v>
      </c>
      <c r="BR410">
        <v>1.5599999999999999E-2</v>
      </c>
      <c r="BS410">
        <v>0</v>
      </c>
      <c r="BT410">
        <v>0</v>
      </c>
      <c r="BU410">
        <v>0</v>
      </c>
      <c r="BV410">
        <v>0</v>
      </c>
      <c r="BW410">
        <v>0</v>
      </c>
      <c r="BX410">
        <v>63.7</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c r="EZ410">
        <v>0</v>
      </c>
      <c r="FA410">
        <v>0</v>
      </c>
      <c r="FB410">
        <v>0</v>
      </c>
      <c r="FC410">
        <v>0</v>
      </c>
      <c r="FD410">
        <v>0</v>
      </c>
      <c r="FE410">
        <v>0</v>
      </c>
      <c r="FF410">
        <v>0</v>
      </c>
      <c r="FG410">
        <v>0</v>
      </c>
      <c r="FH410">
        <v>0</v>
      </c>
      <c r="FI410">
        <v>0</v>
      </c>
      <c r="FJ410">
        <v>0</v>
      </c>
      <c r="FK410">
        <v>0</v>
      </c>
      <c r="FL410">
        <v>0</v>
      </c>
      <c r="FM410">
        <v>0</v>
      </c>
      <c r="FN410">
        <v>0</v>
      </c>
      <c r="FO410">
        <v>0</v>
      </c>
      <c r="FP410">
        <v>0</v>
      </c>
      <c r="FQ410">
        <v>0</v>
      </c>
      <c r="FR410">
        <v>1</v>
      </c>
      <c r="FS410">
        <v>0</v>
      </c>
      <c r="FT410">
        <v>0</v>
      </c>
      <c r="FU410">
        <v>0</v>
      </c>
      <c r="FV410">
        <v>0</v>
      </c>
      <c r="FW410">
        <v>0</v>
      </c>
      <c r="FX410">
        <v>0</v>
      </c>
      <c r="FY410">
        <v>3.8136986301369862</v>
      </c>
      <c r="FZ410">
        <v>0</v>
      </c>
      <c r="GA410">
        <v>0</v>
      </c>
      <c r="GB410">
        <v>0</v>
      </c>
      <c r="GC410">
        <v>0</v>
      </c>
      <c r="GD410">
        <v>0</v>
      </c>
      <c r="GE410">
        <v>0</v>
      </c>
      <c r="GF410">
        <v>0</v>
      </c>
      <c r="GG410">
        <v>0</v>
      </c>
      <c r="GH410">
        <v>0</v>
      </c>
      <c r="GI410">
        <v>0</v>
      </c>
      <c r="GJ410">
        <v>0</v>
      </c>
      <c r="GK410">
        <v>0</v>
      </c>
      <c r="GL410">
        <v>0</v>
      </c>
      <c r="GM410">
        <v>0</v>
      </c>
      <c r="GN410">
        <v>0</v>
      </c>
      <c r="GO410">
        <v>0</v>
      </c>
      <c r="GP410">
        <v>0</v>
      </c>
      <c r="GQ410">
        <v>0</v>
      </c>
      <c r="GR410">
        <v>0</v>
      </c>
      <c r="GS410">
        <v>0</v>
      </c>
      <c r="GT410">
        <v>0</v>
      </c>
      <c r="GU410">
        <v>0.26500000000000001</v>
      </c>
      <c r="GV410">
        <v>0</v>
      </c>
      <c r="GW410">
        <v>0</v>
      </c>
      <c r="GX410">
        <v>0</v>
      </c>
      <c r="GY410">
        <v>0</v>
      </c>
      <c r="GZ410">
        <v>0</v>
      </c>
      <c r="HA410">
        <v>0</v>
      </c>
      <c r="HB410">
        <v>0</v>
      </c>
      <c r="HC410">
        <v>0</v>
      </c>
      <c r="HD410">
        <v>0</v>
      </c>
      <c r="HE410">
        <v>0</v>
      </c>
      <c r="HF410">
        <v>0</v>
      </c>
      <c r="HG410">
        <v>0</v>
      </c>
      <c r="HH410">
        <v>0</v>
      </c>
      <c r="HI410">
        <v>1.5599999999999999E-2</v>
      </c>
      <c r="HJ410">
        <v>0</v>
      </c>
      <c r="HK410">
        <v>0</v>
      </c>
      <c r="HL410">
        <v>0</v>
      </c>
      <c r="HM410">
        <v>0</v>
      </c>
      <c r="HN410">
        <v>0</v>
      </c>
      <c r="HO410">
        <v>63.7</v>
      </c>
      <c r="HP410">
        <v>0</v>
      </c>
      <c r="HQ410">
        <v>0</v>
      </c>
      <c r="HR410">
        <v>0</v>
      </c>
      <c r="HS410">
        <v>0</v>
      </c>
      <c r="HT410">
        <v>0</v>
      </c>
      <c r="HU410">
        <v>0</v>
      </c>
      <c r="HV410">
        <v>0</v>
      </c>
      <c r="HW410">
        <v>0</v>
      </c>
      <c r="HX410">
        <v>0</v>
      </c>
      <c r="HY410">
        <v>0</v>
      </c>
      <c r="HZ410">
        <v>0</v>
      </c>
      <c r="IA410">
        <v>0</v>
      </c>
      <c r="IB410">
        <v>0</v>
      </c>
      <c r="IC410">
        <v>0</v>
      </c>
      <c r="ID410">
        <v>0</v>
      </c>
      <c r="IE410">
        <v>0</v>
      </c>
      <c r="IF410">
        <v>0</v>
      </c>
      <c r="IG410">
        <v>0</v>
      </c>
      <c r="IH410">
        <v>0</v>
      </c>
      <c r="II410">
        <v>0</v>
      </c>
      <c r="IJ410">
        <v>0</v>
      </c>
      <c r="IK410">
        <v>0</v>
      </c>
      <c r="IL410">
        <v>0</v>
      </c>
      <c r="IM410">
        <v>0</v>
      </c>
      <c r="IN410">
        <v>0</v>
      </c>
      <c r="IO410">
        <v>0</v>
      </c>
      <c r="IP410">
        <v>0</v>
      </c>
      <c r="IQ410">
        <v>0</v>
      </c>
      <c r="IR410">
        <v>0</v>
      </c>
      <c r="IS410">
        <v>0</v>
      </c>
      <c r="IT410">
        <v>0</v>
      </c>
      <c r="IU410">
        <v>0</v>
      </c>
      <c r="IV410">
        <v>0</v>
      </c>
      <c r="IW410">
        <v>0</v>
      </c>
      <c r="IX410">
        <v>0</v>
      </c>
      <c r="IY410">
        <v>0</v>
      </c>
      <c r="IZ410">
        <v>0</v>
      </c>
      <c r="JA410">
        <v>0</v>
      </c>
      <c r="JB410">
        <v>0</v>
      </c>
      <c r="JC410">
        <v>0</v>
      </c>
      <c r="JD410">
        <v>0</v>
      </c>
      <c r="JE410">
        <v>0</v>
      </c>
      <c r="JF410">
        <v>0</v>
      </c>
      <c r="JG410">
        <v>0</v>
      </c>
      <c r="JH410">
        <v>0</v>
      </c>
      <c r="JI410">
        <v>0</v>
      </c>
      <c r="JJ410">
        <v>0</v>
      </c>
      <c r="JK410">
        <v>0</v>
      </c>
      <c r="JL410">
        <v>0</v>
      </c>
      <c r="JM410">
        <v>0</v>
      </c>
      <c r="JN410">
        <v>0</v>
      </c>
      <c r="JO410">
        <v>0</v>
      </c>
      <c r="JP410">
        <v>0</v>
      </c>
      <c r="JQ410">
        <v>0</v>
      </c>
      <c r="JR410">
        <v>0</v>
      </c>
      <c r="JS410">
        <v>0</v>
      </c>
      <c r="JT410">
        <v>0</v>
      </c>
      <c r="JU410">
        <v>0</v>
      </c>
      <c r="JV410">
        <v>0</v>
      </c>
      <c r="JW410">
        <v>0</v>
      </c>
      <c r="JX410">
        <v>0</v>
      </c>
      <c r="JY410">
        <v>0</v>
      </c>
      <c r="JZ410">
        <v>0</v>
      </c>
      <c r="KA410">
        <v>0</v>
      </c>
      <c r="KB410">
        <v>0</v>
      </c>
      <c r="KC410">
        <v>0</v>
      </c>
      <c r="KD410">
        <v>0</v>
      </c>
      <c r="KE410">
        <v>0</v>
      </c>
      <c r="KF410">
        <v>0</v>
      </c>
      <c r="KG410">
        <v>0</v>
      </c>
      <c r="KH410">
        <v>0</v>
      </c>
      <c r="KI410">
        <v>0</v>
      </c>
      <c r="KJ410">
        <v>0</v>
      </c>
      <c r="KK410">
        <v>0</v>
      </c>
      <c r="KL410">
        <v>0</v>
      </c>
      <c r="KM410">
        <v>0</v>
      </c>
      <c r="KN410">
        <v>0</v>
      </c>
      <c r="KO410">
        <v>0</v>
      </c>
      <c r="KP410">
        <v>0</v>
      </c>
      <c r="KQ410">
        <v>0</v>
      </c>
      <c r="KR410">
        <v>0</v>
      </c>
      <c r="KS410">
        <v>0</v>
      </c>
      <c r="KT410">
        <v>0</v>
      </c>
      <c r="KU410">
        <v>0</v>
      </c>
      <c r="KV410">
        <v>0</v>
      </c>
      <c r="KW410">
        <v>0</v>
      </c>
      <c r="KX410">
        <v>0</v>
      </c>
      <c r="KY410">
        <v>0</v>
      </c>
      <c r="KZ410">
        <v>0</v>
      </c>
      <c r="LA410">
        <v>0</v>
      </c>
      <c r="LB410">
        <v>0</v>
      </c>
      <c r="LC410">
        <v>0</v>
      </c>
      <c r="LD410">
        <v>0</v>
      </c>
      <c r="LE410">
        <v>0</v>
      </c>
      <c r="LF410">
        <v>0</v>
      </c>
      <c r="LG410">
        <v>0</v>
      </c>
      <c r="LH410">
        <v>0</v>
      </c>
      <c r="LI410">
        <v>1</v>
      </c>
      <c r="LJ410">
        <v>1</v>
      </c>
      <c r="LK410">
        <v>0</v>
      </c>
      <c r="LL410">
        <v>0</v>
      </c>
      <c r="LM410">
        <v>1</v>
      </c>
      <c r="LN410">
        <v>0.95</v>
      </c>
      <c r="LO410">
        <v>0</v>
      </c>
      <c r="LP410">
        <v>1</v>
      </c>
      <c r="LQ410">
        <v>0.78</v>
      </c>
      <c r="LR410">
        <v>0</v>
      </c>
      <c r="LS410">
        <v>0</v>
      </c>
      <c r="LT410">
        <v>0</v>
      </c>
    </row>
    <row r="411" spans="1:332" ht="15" customHeight="1">
      <c r="A411" t="str">
        <v>CDM AMS II G</v>
      </c>
      <c r="B411" t="str">
        <v>AMS-II.G. Version 9</v>
      </c>
      <c r="C411">
        <v>10471</v>
      </c>
      <c r="D411" t="str">
        <v>PoA 10471-CPA6</v>
      </c>
      <c r="E411" t="str">
        <v>MP1</v>
      </c>
      <c r="F411" t="str">
        <v>domestic</v>
      </c>
      <c r="G411">
        <v>64037</v>
      </c>
      <c r="H411" t="str">
        <v>firewood</v>
      </c>
      <c r="I411">
        <v>64037</v>
      </c>
      <c r="J411">
        <v>3.6269904010546249E-3</v>
      </c>
      <c r="K411">
        <v>0</v>
      </c>
      <c r="L411" t="str">
        <v>cdm_imp_firewood</v>
      </c>
      <c r="M411">
        <v>1</v>
      </c>
      <c r="N411" t="str">
        <v>Asia</v>
      </c>
      <c r="O411" t="str">
        <v>Myanmar</v>
      </c>
      <c r="P411" t="str">
        <v>Region: Mandalay; Township: Yamethin and Pyawbwe</v>
      </c>
      <c r="Q411">
        <v>4.2</v>
      </c>
      <c r="R411">
        <v>0.61499999999999999</v>
      </c>
      <c r="S411">
        <v>0</v>
      </c>
      <c r="T411">
        <v>0.3</v>
      </c>
      <c r="U411">
        <v>36618</v>
      </c>
      <c r="V411">
        <v>0</v>
      </c>
      <c r="W411">
        <v>482.15863768500003</v>
      </c>
      <c r="X411">
        <v>0</v>
      </c>
      <c r="Y411">
        <v>17655684.99474933</v>
      </c>
      <c r="Z411">
        <v>1</v>
      </c>
      <c r="AA411">
        <v>0</v>
      </c>
      <c r="AB411">
        <v>0</v>
      </c>
      <c r="AC411">
        <v>0</v>
      </c>
      <c r="AD411">
        <v>0</v>
      </c>
      <c r="AE411">
        <v>0</v>
      </c>
      <c r="AF411">
        <v>0</v>
      </c>
      <c r="AG411">
        <v>0</v>
      </c>
      <c r="AH411">
        <v>0</v>
      </c>
      <c r="AI411">
        <v>0</v>
      </c>
      <c r="AJ411">
        <v>0</v>
      </c>
      <c r="AK411">
        <v>0</v>
      </c>
      <c r="AL411">
        <v>0</v>
      </c>
      <c r="AM411">
        <v>0</v>
      </c>
      <c r="AN411">
        <v>10.106301369863015</v>
      </c>
      <c r="AO411">
        <v>0</v>
      </c>
      <c r="AP411">
        <v>0</v>
      </c>
      <c r="AQ411">
        <v>0</v>
      </c>
      <c r="AR411">
        <v>0</v>
      </c>
      <c r="AS411">
        <v>0</v>
      </c>
      <c r="AT411">
        <v>0</v>
      </c>
      <c r="AU411">
        <v>0</v>
      </c>
      <c r="AV411">
        <v>0</v>
      </c>
      <c r="AW411">
        <v>0</v>
      </c>
      <c r="AX411">
        <v>0</v>
      </c>
      <c r="AY411">
        <v>0</v>
      </c>
      <c r="AZ411">
        <v>0</v>
      </c>
      <c r="BA411">
        <v>0</v>
      </c>
      <c r="BB411">
        <v>0</v>
      </c>
      <c r="BC411">
        <v>0</v>
      </c>
      <c r="BD411">
        <v>0.1</v>
      </c>
      <c r="BE411">
        <v>0</v>
      </c>
      <c r="BF411">
        <v>0</v>
      </c>
      <c r="BG411">
        <v>0</v>
      </c>
      <c r="BH411">
        <v>0</v>
      </c>
      <c r="BI411">
        <v>0</v>
      </c>
      <c r="BJ411">
        <v>0</v>
      </c>
      <c r="BK411">
        <v>0</v>
      </c>
      <c r="BL411">
        <v>0</v>
      </c>
      <c r="BM411">
        <v>0</v>
      </c>
      <c r="BN411">
        <v>0</v>
      </c>
      <c r="BO411">
        <v>0</v>
      </c>
      <c r="BP411">
        <v>0</v>
      </c>
      <c r="BQ411">
        <v>0</v>
      </c>
      <c r="BR411">
        <v>1.5599999999999999E-2</v>
      </c>
      <c r="BS411">
        <v>0</v>
      </c>
      <c r="BT411">
        <v>0</v>
      </c>
      <c r="BU411">
        <v>0</v>
      </c>
      <c r="BV411">
        <v>0</v>
      </c>
      <c r="BW411">
        <v>0</v>
      </c>
      <c r="BX411">
        <v>63.7</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0</v>
      </c>
      <c r="FO411">
        <v>0</v>
      </c>
      <c r="FP411">
        <v>0</v>
      </c>
      <c r="FQ411">
        <v>0</v>
      </c>
      <c r="FR411">
        <v>1</v>
      </c>
      <c r="FS411">
        <v>0</v>
      </c>
      <c r="FT411">
        <v>0</v>
      </c>
      <c r="FU411">
        <v>0</v>
      </c>
      <c r="FV411">
        <v>0</v>
      </c>
      <c r="FW411">
        <v>0</v>
      </c>
      <c r="FX411">
        <v>0</v>
      </c>
      <c r="FY411">
        <v>3.8136986301369875</v>
      </c>
      <c r="FZ411">
        <v>0</v>
      </c>
      <c r="GA411">
        <v>0</v>
      </c>
      <c r="GB411">
        <v>0</v>
      </c>
      <c r="GC411">
        <v>0</v>
      </c>
      <c r="GD411">
        <v>0</v>
      </c>
      <c r="GE411">
        <v>0</v>
      </c>
      <c r="GF411">
        <v>0</v>
      </c>
      <c r="GG411">
        <v>0</v>
      </c>
      <c r="GH411">
        <v>0</v>
      </c>
      <c r="GI411">
        <v>0</v>
      </c>
      <c r="GJ411">
        <v>0</v>
      </c>
      <c r="GK411">
        <v>0</v>
      </c>
      <c r="GL411">
        <v>0</v>
      </c>
      <c r="GM411">
        <v>0</v>
      </c>
      <c r="GN411">
        <v>0</v>
      </c>
      <c r="GO411">
        <v>0</v>
      </c>
      <c r="GP411">
        <v>0</v>
      </c>
      <c r="GQ411">
        <v>0</v>
      </c>
      <c r="GR411">
        <v>0</v>
      </c>
      <c r="GS411">
        <v>0</v>
      </c>
      <c r="GT411">
        <v>0</v>
      </c>
      <c r="GU411">
        <v>0.26500000000000001</v>
      </c>
      <c r="GV411">
        <v>0</v>
      </c>
      <c r="GW411">
        <v>0</v>
      </c>
      <c r="GX411">
        <v>0</v>
      </c>
      <c r="GY411">
        <v>0</v>
      </c>
      <c r="GZ411">
        <v>0</v>
      </c>
      <c r="HA411">
        <v>0</v>
      </c>
      <c r="HB411">
        <v>0</v>
      </c>
      <c r="HC411">
        <v>0</v>
      </c>
      <c r="HD411">
        <v>0</v>
      </c>
      <c r="HE411">
        <v>0</v>
      </c>
      <c r="HF411">
        <v>0</v>
      </c>
      <c r="HG411">
        <v>0</v>
      </c>
      <c r="HH411">
        <v>0</v>
      </c>
      <c r="HI411">
        <v>1.5599999999999999E-2</v>
      </c>
      <c r="HJ411">
        <v>0</v>
      </c>
      <c r="HK411">
        <v>0</v>
      </c>
      <c r="HL411">
        <v>0</v>
      </c>
      <c r="HM411">
        <v>0</v>
      </c>
      <c r="HN411">
        <v>0</v>
      </c>
      <c r="HO411">
        <v>63.7</v>
      </c>
      <c r="HP411">
        <v>0</v>
      </c>
      <c r="HQ411">
        <v>0</v>
      </c>
      <c r="HR411">
        <v>0</v>
      </c>
      <c r="HS411">
        <v>0</v>
      </c>
      <c r="HT411">
        <v>0</v>
      </c>
      <c r="HU411">
        <v>0</v>
      </c>
      <c r="HV411">
        <v>0</v>
      </c>
      <c r="HW411">
        <v>0</v>
      </c>
      <c r="HX411">
        <v>0</v>
      </c>
      <c r="HY411">
        <v>0</v>
      </c>
      <c r="HZ411">
        <v>0</v>
      </c>
      <c r="IA411">
        <v>0</v>
      </c>
      <c r="IB411">
        <v>0</v>
      </c>
      <c r="IC411">
        <v>0</v>
      </c>
      <c r="ID411">
        <v>0</v>
      </c>
      <c r="IE411">
        <v>0</v>
      </c>
      <c r="IF411">
        <v>0</v>
      </c>
      <c r="IG411">
        <v>0</v>
      </c>
      <c r="IH411">
        <v>0</v>
      </c>
      <c r="II411">
        <v>0</v>
      </c>
      <c r="IJ411">
        <v>0</v>
      </c>
      <c r="IK411">
        <v>0</v>
      </c>
      <c r="IL411">
        <v>0</v>
      </c>
      <c r="IM411">
        <v>0</v>
      </c>
      <c r="IN411">
        <v>0</v>
      </c>
      <c r="IO411">
        <v>0</v>
      </c>
      <c r="IP411">
        <v>0</v>
      </c>
      <c r="IQ411">
        <v>0</v>
      </c>
      <c r="IR411">
        <v>0</v>
      </c>
      <c r="IS411">
        <v>0</v>
      </c>
      <c r="IT411">
        <v>0</v>
      </c>
      <c r="IU411">
        <v>0</v>
      </c>
      <c r="IV411">
        <v>0</v>
      </c>
      <c r="IW411">
        <v>0</v>
      </c>
      <c r="IX411">
        <v>0</v>
      </c>
      <c r="IY411">
        <v>0</v>
      </c>
      <c r="IZ411">
        <v>0</v>
      </c>
      <c r="JA411">
        <v>0</v>
      </c>
      <c r="JB411">
        <v>0</v>
      </c>
      <c r="JC411">
        <v>0</v>
      </c>
      <c r="JD411">
        <v>0</v>
      </c>
      <c r="JE411">
        <v>0</v>
      </c>
      <c r="JF411">
        <v>0</v>
      </c>
      <c r="JG411">
        <v>0</v>
      </c>
      <c r="JH411">
        <v>0</v>
      </c>
      <c r="JI411">
        <v>0</v>
      </c>
      <c r="JJ411">
        <v>0</v>
      </c>
      <c r="JK411">
        <v>0</v>
      </c>
      <c r="JL411">
        <v>0</v>
      </c>
      <c r="JM411">
        <v>0</v>
      </c>
      <c r="JN411">
        <v>0</v>
      </c>
      <c r="JO411">
        <v>0</v>
      </c>
      <c r="JP411">
        <v>0</v>
      </c>
      <c r="JQ411">
        <v>0</v>
      </c>
      <c r="JR411">
        <v>0</v>
      </c>
      <c r="JS411">
        <v>0</v>
      </c>
      <c r="JT411">
        <v>0</v>
      </c>
      <c r="JU411">
        <v>0</v>
      </c>
      <c r="JV411">
        <v>0</v>
      </c>
      <c r="JW411">
        <v>0</v>
      </c>
      <c r="JX411">
        <v>0</v>
      </c>
      <c r="JY411">
        <v>0</v>
      </c>
      <c r="JZ411">
        <v>0</v>
      </c>
      <c r="KA411">
        <v>0</v>
      </c>
      <c r="KB411">
        <v>0</v>
      </c>
      <c r="KC411">
        <v>0</v>
      </c>
      <c r="KD411">
        <v>0</v>
      </c>
      <c r="KE411">
        <v>0</v>
      </c>
      <c r="KF411">
        <v>0</v>
      </c>
      <c r="KG411">
        <v>0</v>
      </c>
      <c r="KH411">
        <v>0</v>
      </c>
      <c r="KI411">
        <v>0</v>
      </c>
      <c r="KJ411">
        <v>0</v>
      </c>
      <c r="KK411">
        <v>0</v>
      </c>
      <c r="KL411">
        <v>0</v>
      </c>
      <c r="KM411">
        <v>0</v>
      </c>
      <c r="KN411">
        <v>0</v>
      </c>
      <c r="KO411">
        <v>0</v>
      </c>
      <c r="KP411">
        <v>0</v>
      </c>
      <c r="KQ411">
        <v>0</v>
      </c>
      <c r="KR411">
        <v>0</v>
      </c>
      <c r="KS411">
        <v>0</v>
      </c>
      <c r="KT411">
        <v>0</v>
      </c>
      <c r="KU411">
        <v>0</v>
      </c>
      <c r="KV411">
        <v>0</v>
      </c>
      <c r="KW411">
        <v>0</v>
      </c>
      <c r="KX411">
        <v>0</v>
      </c>
      <c r="KY411">
        <v>0</v>
      </c>
      <c r="KZ411">
        <v>0</v>
      </c>
      <c r="LA411">
        <v>0</v>
      </c>
      <c r="LB411">
        <v>0</v>
      </c>
      <c r="LC411">
        <v>0</v>
      </c>
      <c r="LD411">
        <v>0</v>
      </c>
      <c r="LE411">
        <v>0</v>
      </c>
      <c r="LF411">
        <v>0</v>
      </c>
      <c r="LG411">
        <v>0</v>
      </c>
      <c r="LH411">
        <v>0</v>
      </c>
      <c r="LI411">
        <v>1</v>
      </c>
      <c r="LJ411">
        <v>1</v>
      </c>
      <c r="LK411">
        <v>0</v>
      </c>
      <c r="LL411">
        <v>0</v>
      </c>
      <c r="LM411">
        <v>1</v>
      </c>
      <c r="LN411">
        <v>0.95</v>
      </c>
      <c r="LO411">
        <v>0</v>
      </c>
      <c r="LP411">
        <v>1</v>
      </c>
      <c r="LQ411">
        <v>0.78</v>
      </c>
      <c r="LR411">
        <v>0</v>
      </c>
      <c r="LS411">
        <v>0</v>
      </c>
      <c r="LT411">
        <v>0</v>
      </c>
    </row>
    <row r="412" spans="1:332" ht="15" customHeight="1">
      <c r="A412" t="str">
        <v>CDM AMS II G</v>
      </c>
      <c r="B412" t="str">
        <v>AMS-II.G. Version 9</v>
      </c>
      <c r="C412">
        <v>10471</v>
      </c>
      <c r="D412" t="str">
        <v>PoA 10471-CPA24</v>
      </c>
      <c r="E412" t="str">
        <v>MP1</v>
      </c>
      <c r="F412" t="str">
        <v>domestic</v>
      </c>
      <c r="G412">
        <v>15314</v>
      </c>
      <c r="H412" t="str">
        <v>firewood</v>
      </c>
      <c r="I412">
        <v>15314</v>
      </c>
      <c r="J412">
        <v>0.85077777777777774</v>
      </c>
      <c r="K412">
        <v>0</v>
      </c>
      <c r="L412" t="str">
        <v>cdm_imp_firewood</v>
      </c>
      <c r="M412">
        <v>1</v>
      </c>
      <c r="N412" t="str">
        <v>Asia</v>
      </c>
      <c r="O412" t="str">
        <v>Myanmar</v>
      </c>
      <c r="P412" t="str">
        <v xml:space="preserve">Region: Ayeyarwaddy, Yangon; Township: Hinthada, Thonekwa,
Khayan, Thanlyin,
Kyauktan, Tadar, Hlegu
and Taikgyi
</v>
      </c>
      <c r="Q412">
        <v>4.2</v>
      </c>
      <c r="R412">
        <v>0.61499999999999999</v>
      </c>
      <c r="S412">
        <v>0</v>
      </c>
      <c r="T412">
        <v>0.3</v>
      </c>
      <c r="U412">
        <v>18000</v>
      </c>
      <c r="V412">
        <v>0</v>
      </c>
      <c r="W412">
        <v>262</v>
      </c>
      <c r="X412">
        <v>0</v>
      </c>
      <c r="Y412">
        <v>4716000</v>
      </c>
      <c r="Z412">
        <v>1</v>
      </c>
      <c r="AA412">
        <v>0</v>
      </c>
      <c r="AB412">
        <v>0</v>
      </c>
      <c r="AC412">
        <v>0</v>
      </c>
      <c r="AD412">
        <v>0</v>
      </c>
      <c r="AE412">
        <v>0</v>
      </c>
      <c r="AF412">
        <v>0</v>
      </c>
      <c r="AG412">
        <v>0</v>
      </c>
      <c r="AH412">
        <v>0</v>
      </c>
      <c r="AI412">
        <v>0</v>
      </c>
      <c r="AJ412">
        <v>0</v>
      </c>
      <c r="AK412">
        <v>0</v>
      </c>
      <c r="AL412">
        <v>0</v>
      </c>
      <c r="AM412">
        <v>0</v>
      </c>
      <c r="AN412">
        <v>9.29731506849315</v>
      </c>
      <c r="AO412">
        <v>0</v>
      </c>
      <c r="AP412">
        <v>0</v>
      </c>
      <c r="AQ412">
        <v>0</v>
      </c>
      <c r="AR412">
        <v>0</v>
      </c>
      <c r="AS412">
        <v>0</v>
      </c>
      <c r="AT412">
        <v>0</v>
      </c>
      <c r="AU412">
        <v>0</v>
      </c>
      <c r="AV412">
        <v>0</v>
      </c>
      <c r="AW412">
        <v>0</v>
      </c>
      <c r="AX412">
        <v>0</v>
      </c>
      <c r="AY412">
        <v>0</v>
      </c>
      <c r="AZ412">
        <v>0</v>
      </c>
      <c r="BA412">
        <v>0</v>
      </c>
      <c r="BB412">
        <v>0</v>
      </c>
      <c r="BC412">
        <v>0</v>
      </c>
      <c r="BD412">
        <v>0.1</v>
      </c>
      <c r="BE412">
        <v>0</v>
      </c>
      <c r="BF412">
        <v>0</v>
      </c>
      <c r="BG412">
        <v>0</v>
      </c>
      <c r="BH412">
        <v>0</v>
      </c>
      <c r="BI412">
        <v>0</v>
      </c>
      <c r="BJ412">
        <v>0</v>
      </c>
      <c r="BK412">
        <v>0</v>
      </c>
      <c r="BL412">
        <v>0</v>
      </c>
      <c r="BM412">
        <v>0</v>
      </c>
      <c r="BN412">
        <v>0</v>
      </c>
      <c r="BO412">
        <v>0</v>
      </c>
      <c r="BP412">
        <v>0</v>
      </c>
      <c r="BQ412">
        <v>0</v>
      </c>
      <c r="BR412">
        <v>1.5599999999999999E-2</v>
      </c>
      <c r="BS412">
        <v>0</v>
      </c>
      <c r="BT412">
        <v>0</v>
      </c>
      <c r="BU412">
        <v>0</v>
      </c>
      <c r="BV412">
        <v>0</v>
      </c>
      <c r="BW412">
        <v>0</v>
      </c>
      <c r="BX412">
        <v>63.7</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0</v>
      </c>
      <c r="FO412">
        <v>0</v>
      </c>
      <c r="FP412">
        <v>0</v>
      </c>
      <c r="FQ412">
        <v>0</v>
      </c>
      <c r="FR412">
        <v>1</v>
      </c>
      <c r="FS412">
        <v>0</v>
      </c>
      <c r="FT412">
        <v>0</v>
      </c>
      <c r="FU412">
        <v>0</v>
      </c>
      <c r="FV412">
        <v>0</v>
      </c>
      <c r="FW412">
        <v>0</v>
      </c>
      <c r="FX412">
        <v>0</v>
      </c>
      <c r="FY412">
        <v>3.7041095890410967</v>
      </c>
      <c r="FZ412">
        <v>0</v>
      </c>
      <c r="GA412">
        <v>0</v>
      </c>
      <c r="GB412">
        <v>0</v>
      </c>
      <c r="GC412">
        <v>0</v>
      </c>
      <c r="GD412">
        <v>0</v>
      </c>
      <c r="GE412">
        <v>0</v>
      </c>
      <c r="GF412">
        <v>0</v>
      </c>
      <c r="GG412">
        <v>0</v>
      </c>
      <c r="GH412">
        <v>0</v>
      </c>
      <c r="GI412">
        <v>0</v>
      </c>
      <c r="GJ412">
        <v>0</v>
      </c>
      <c r="GK412">
        <v>0</v>
      </c>
      <c r="GL412">
        <v>0</v>
      </c>
      <c r="GM412">
        <v>0</v>
      </c>
      <c r="GN412">
        <v>0</v>
      </c>
      <c r="GO412">
        <v>0</v>
      </c>
      <c r="GP412">
        <v>0</v>
      </c>
      <c r="GQ412">
        <v>0</v>
      </c>
      <c r="GR412">
        <v>0</v>
      </c>
      <c r="GS412">
        <v>0</v>
      </c>
      <c r="GT412">
        <v>0</v>
      </c>
      <c r="GU412">
        <v>0.251</v>
      </c>
      <c r="GV412">
        <v>0</v>
      </c>
      <c r="GW412">
        <v>0</v>
      </c>
      <c r="GX412">
        <v>0</v>
      </c>
      <c r="GY412">
        <v>0</v>
      </c>
      <c r="GZ412">
        <v>0</v>
      </c>
      <c r="HA412">
        <v>0</v>
      </c>
      <c r="HB412">
        <v>0</v>
      </c>
      <c r="HC412">
        <v>0</v>
      </c>
      <c r="HD412">
        <v>0</v>
      </c>
      <c r="HE412">
        <v>0</v>
      </c>
      <c r="HF412">
        <v>0</v>
      </c>
      <c r="HG412">
        <v>0</v>
      </c>
      <c r="HH412">
        <v>0</v>
      </c>
      <c r="HI412">
        <v>1.5599999999999999E-2</v>
      </c>
      <c r="HJ412">
        <v>0</v>
      </c>
      <c r="HK412">
        <v>0</v>
      </c>
      <c r="HL412">
        <v>0</v>
      </c>
      <c r="HM412">
        <v>0</v>
      </c>
      <c r="HN412">
        <v>0</v>
      </c>
      <c r="HO412">
        <v>63.7</v>
      </c>
      <c r="HP412">
        <v>0</v>
      </c>
      <c r="HQ412">
        <v>0</v>
      </c>
      <c r="HR412">
        <v>0</v>
      </c>
      <c r="HS412">
        <v>0</v>
      </c>
      <c r="HT412">
        <v>0</v>
      </c>
      <c r="HU412">
        <v>0</v>
      </c>
      <c r="HV412">
        <v>0</v>
      </c>
      <c r="HW412">
        <v>0</v>
      </c>
      <c r="HX412">
        <v>0</v>
      </c>
      <c r="HY412">
        <v>0</v>
      </c>
      <c r="HZ412">
        <v>0</v>
      </c>
      <c r="IA412">
        <v>0</v>
      </c>
      <c r="IB412">
        <v>0</v>
      </c>
      <c r="IC412">
        <v>0</v>
      </c>
      <c r="ID412">
        <v>0</v>
      </c>
      <c r="IE412">
        <v>0</v>
      </c>
      <c r="IF412">
        <v>0</v>
      </c>
      <c r="IG412">
        <v>0</v>
      </c>
      <c r="IH412">
        <v>0</v>
      </c>
      <c r="II412">
        <v>0</v>
      </c>
      <c r="IJ412">
        <v>0</v>
      </c>
      <c r="IK412">
        <v>0</v>
      </c>
      <c r="IL412">
        <v>0</v>
      </c>
      <c r="IM412">
        <v>0</v>
      </c>
      <c r="IN412">
        <v>0</v>
      </c>
      <c r="IO412">
        <v>0</v>
      </c>
      <c r="IP412">
        <v>0</v>
      </c>
      <c r="IQ412">
        <v>0</v>
      </c>
      <c r="IR412">
        <v>0</v>
      </c>
      <c r="IS412">
        <v>0</v>
      </c>
      <c r="IT412">
        <v>0</v>
      </c>
      <c r="IU412">
        <v>0</v>
      </c>
      <c r="IV412">
        <v>0</v>
      </c>
      <c r="IW412">
        <v>0</v>
      </c>
      <c r="IX412">
        <v>0</v>
      </c>
      <c r="IY412">
        <v>0</v>
      </c>
      <c r="IZ412">
        <v>0</v>
      </c>
      <c r="JA412">
        <v>0</v>
      </c>
      <c r="JB412">
        <v>0</v>
      </c>
      <c r="JC412">
        <v>0</v>
      </c>
      <c r="JD412">
        <v>0</v>
      </c>
      <c r="JE412">
        <v>0</v>
      </c>
      <c r="JF412">
        <v>0</v>
      </c>
      <c r="JG412">
        <v>0</v>
      </c>
      <c r="JH412">
        <v>0</v>
      </c>
      <c r="JI412">
        <v>0</v>
      </c>
      <c r="JJ412">
        <v>0</v>
      </c>
      <c r="JK412">
        <v>0</v>
      </c>
      <c r="JL412">
        <v>0</v>
      </c>
      <c r="JM412">
        <v>0</v>
      </c>
      <c r="JN412">
        <v>0</v>
      </c>
      <c r="JO412">
        <v>0</v>
      </c>
      <c r="JP412">
        <v>0</v>
      </c>
      <c r="JQ412">
        <v>0</v>
      </c>
      <c r="JR412">
        <v>0</v>
      </c>
      <c r="JS412">
        <v>0</v>
      </c>
      <c r="JT412">
        <v>0</v>
      </c>
      <c r="JU412">
        <v>0</v>
      </c>
      <c r="JV412">
        <v>0</v>
      </c>
      <c r="JW412">
        <v>0</v>
      </c>
      <c r="JX412">
        <v>0</v>
      </c>
      <c r="JY412">
        <v>0</v>
      </c>
      <c r="JZ412">
        <v>0</v>
      </c>
      <c r="KA412">
        <v>0</v>
      </c>
      <c r="KB412">
        <v>0</v>
      </c>
      <c r="KC412">
        <v>0</v>
      </c>
      <c r="KD412">
        <v>0</v>
      </c>
      <c r="KE412">
        <v>0</v>
      </c>
      <c r="KF412">
        <v>0</v>
      </c>
      <c r="KG412">
        <v>0</v>
      </c>
      <c r="KH412">
        <v>0</v>
      </c>
      <c r="KI412">
        <v>0</v>
      </c>
      <c r="KJ412">
        <v>0</v>
      </c>
      <c r="KK412">
        <v>0</v>
      </c>
      <c r="KL412">
        <v>0</v>
      </c>
      <c r="KM412">
        <v>0</v>
      </c>
      <c r="KN412">
        <v>0</v>
      </c>
      <c r="KO412">
        <v>0</v>
      </c>
      <c r="KP412">
        <v>0</v>
      </c>
      <c r="KQ412">
        <v>0</v>
      </c>
      <c r="KR412">
        <v>0</v>
      </c>
      <c r="KS412">
        <v>0</v>
      </c>
      <c r="KT412">
        <v>0</v>
      </c>
      <c r="KU412">
        <v>0</v>
      </c>
      <c r="KV412">
        <v>0</v>
      </c>
      <c r="KW412">
        <v>0</v>
      </c>
      <c r="KX412">
        <v>0</v>
      </c>
      <c r="KY412">
        <v>0</v>
      </c>
      <c r="KZ412">
        <v>0</v>
      </c>
      <c r="LA412">
        <v>0</v>
      </c>
      <c r="LB412">
        <v>0</v>
      </c>
      <c r="LC412">
        <v>0</v>
      </c>
      <c r="LD412">
        <v>0</v>
      </c>
      <c r="LE412">
        <v>0</v>
      </c>
      <c r="LF412">
        <v>0</v>
      </c>
      <c r="LG412">
        <v>0</v>
      </c>
      <c r="LH412">
        <v>0</v>
      </c>
      <c r="LI412">
        <v>1</v>
      </c>
      <c r="LJ412">
        <v>1</v>
      </c>
      <c r="LK412">
        <v>0</v>
      </c>
      <c r="LL412">
        <v>0</v>
      </c>
      <c r="LM412">
        <v>1</v>
      </c>
      <c r="LN412">
        <v>0.95</v>
      </c>
      <c r="LO412">
        <v>0</v>
      </c>
      <c r="LP412">
        <v>1</v>
      </c>
      <c r="LQ412">
        <v>0.78</v>
      </c>
      <c r="LR412">
        <v>0</v>
      </c>
      <c r="LS412">
        <v>0</v>
      </c>
      <c r="LT412">
        <v>0</v>
      </c>
    </row>
    <row r="413" spans="1:332" ht="15" customHeight="1">
      <c r="A413" t="str">
        <v>CDM AMS II G</v>
      </c>
      <c r="B413" t="str">
        <v>AMS-II.G. Version 9</v>
      </c>
      <c r="C413">
        <v>10471</v>
      </c>
      <c r="D413" t="str">
        <v>PoA 10471-CPA25</v>
      </c>
      <c r="E413" t="str">
        <v>MP1</v>
      </c>
      <c r="F413" t="str">
        <v>domestic</v>
      </c>
      <c r="G413">
        <v>15314</v>
      </c>
      <c r="H413" t="str">
        <v>firewood</v>
      </c>
      <c r="I413">
        <v>15314</v>
      </c>
      <c r="J413">
        <v>3.2472434266327395E-3</v>
      </c>
      <c r="K413">
        <v>0</v>
      </c>
      <c r="L413" t="str">
        <v>cdm_imp_firewood</v>
      </c>
      <c r="M413">
        <v>1</v>
      </c>
      <c r="N413" t="str">
        <v>Asia</v>
      </c>
      <c r="O413" t="str">
        <v>Myanmar</v>
      </c>
      <c r="P413" t="str">
        <v xml:space="preserve">Region: Yangon; Township: Twantay, Kawhmu and
Kungyangon
</v>
      </c>
      <c r="Q413">
        <v>4.2</v>
      </c>
      <c r="R413">
        <v>0.61499999999999999</v>
      </c>
      <c r="S413">
        <v>0</v>
      </c>
      <c r="T413">
        <v>0.3</v>
      </c>
      <c r="U413">
        <v>18000</v>
      </c>
      <c r="V413">
        <v>0</v>
      </c>
      <c r="W413">
        <v>262</v>
      </c>
      <c r="X413">
        <v>0</v>
      </c>
      <c r="Y413">
        <v>4716000</v>
      </c>
      <c r="Z413">
        <v>1</v>
      </c>
      <c r="AA413">
        <v>0</v>
      </c>
      <c r="AB413">
        <v>0</v>
      </c>
      <c r="AC413">
        <v>0</v>
      </c>
      <c r="AD413">
        <v>0</v>
      </c>
      <c r="AE413">
        <v>0</v>
      </c>
      <c r="AF413">
        <v>0</v>
      </c>
      <c r="AG413">
        <v>0</v>
      </c>
      <c r="AH413">
        <v>0</v>
      </c>
      <c r="AI413">
        <v>0</v>
      </c>
      <c r="AJ413">
        <v>0</v>
      </c>
      <c r="AK413">
        <v>0</v>
      </c>
      <c r="AL413">
        <v>0</v>
      </c>
      <c r="AM413">
        <v>0</v>
      </c>
      <c r="AN413">
        <v>9.29731506849315</v>
      </c>
      <c r="AO413">
        <v>0</v>
      </c>
      <c r="AP413">
        <v>0</v>
      </c>
      <c r="AQ413">
        <v>0</v>
      </c>
      <c r="AR413">
        <v>0</v>
      </c>
      <c r="AS413">
        <v>0</v>
      </c>
      <c r="AT413">
        <v>0</v>
      </c>
      <c r="AU413">
        <v>0</v>
      </c>
      <c r="AV413">
        <v>0</v>
      </c>
      <c r="AW413">
        <v>0</v>
      </c>
      <c r="AX413">
        <v>0</v>
      </c>
      <c r="AY413">
        <v>0</v>
      </c>
      <c r="AZ413">
        <v>0</v>
      </c>
      <c r="BA413">
        <v>0</v>
      </c>
      <c r="BB413">
        <v>0</v>
      </c>
      <c r="BC413">
        <v>0</v>
      </c>
      <c r="BD413">
        <v>0.1</v>
      </c>
      <c r="BE413">
        <v>0</v>
      </c>
      <c r="BF413">
        <v>0</v>
      </c>
      <c r="BG413">
        <v>0</v>
      </c>
      <c r="BH413">
        <v>0</v>
      </c>
      <c r="BI413">
        <v>0</v>
      </c>
      <c r="BJ413">
        <v>0</v>
      </c>
      <c r="BK413">
        <v>0</v>
      </c>
      <c r="BL413">
        <v>0</v>
      </c>
      <c r="BM413">
        <v>0</v>
      </c>
      <c r="BN413">
        <v>0</v>
      </c>
      <c r="BO413">
        <v>0</v>
      </c>
      <c r="BP413">
        <v>0</v>
      </c>
      <c r="BQ413">
        <v>0</v>
      </c>
      <c r="BR413">
        <v>1.5599999999999999E-2</v>
      </c>
      <c r="BS413">
        <v>0</v>
      </c>
      <c r="BT413">
        <v>0</v>
      </c>
      <c r="BU413">
        <v>0</v>
      </c>
      <c r="BV413">
        <v>0</v>
      </c>
      <c r="BW413">
        <v>0</v>
      </c>
      <c r="BX413">
        <v>63.7</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c r="FD413">
        <v>0</v>
      </c>
      <c r="FE413">
        <v>0</v>
      </c>
      <c r="FF413">
        <v>0</v>
      </c>
      <c r="FG413">
        <v>0</v>
      </c>
      <c r="FH413">
        <v>0</v>
      </c>
      <c r="FI413">
        <v>0</v>
      </c>
      <c r="FJ413">
        <v>0</v>
      </c>
      <c r="FK413">
        <v>0</v>
      </c>
      <c r="FL413">
        <v>0</v>
      </c>
      <c r="FM413">
        <v>0</v>
      </c>
      <c r="FN413">
        <v>0</v>
      </c>
      <c r="FO413">
        <v>0</v>
      </c>
      <c r="FP413">
        <v>0</v>
      </c>
      <c r="FQ413">
        <v>0</v>
      </c>
      <c r="FR413">
        <v>1</v>
      </c>
      <c r="FS413">
        <v>0</v>
      </c>
      <c r="FT413">
        <v>0</v>
      </c>
      <c r="FU413">
        <v>0</v>
      </c>
      <c r="FV413">
        <v>0</v>
      </c>
      <c r="FW413">
        <v>0</v>
      </c>
      <c r="FX413">
        <v>0</v>
      </c>
      <c r="FY413">
        <v>3.7041095890410967</v>
      </c>
      <c r="FZ413">
        <v>0</v>
      </c>
      <c r="GA413">
        <v>0</v>
      </c>
      <c r="GB413">
        <v>0</v>
      </c>
      <c r="GC413">
        <v>0</v>
      </c>
      <c r="GD413">
        <v>0</v>
      </c>
      <c r="GE413">
        <v>0</v>
      </c>
      <c r="GF413">
        <v>0</v>
      </c>
      <c r="GG413">
        <v>0</v>
      </c>
      <c r="GH413">
        <v>0</v>
      </c>
      <c r="GI413">
        <v>0</v>
      </c>
      <c r="GJ413">
        <v>0</v>
      </c>
      <c r="GK413">
        <v>0</v>
      </c>
      <c r="GL413">
        <v>0</v>
      </c>
      <c r="GM413">
        <v>0</v>
      </c>
      <c r="GN413">
        <v>0</v>
      </c>
      <c r="GO413">
        <v>0</v>
      </c>
      <c r="GP413">
        <v>0</v>
      </c>
      <c r="GQ413">
        <v>0</v>
      </c>
      <c r="GR413">
        <v>0</v>
      </c>
      <c r="GS413">
        <v>0</v>
      </c>
      <c r="GT413">
        <v>0</v>
      </c>
      <c r="GU413">
        <v>0.251</v>
      </c>
      <c r="GV413">
        <v>0</v>
      </c>
      <c r="GW413">
        <v>0</v>
      </c>
      <c r="GX413">
        <v>0</v>
      </c>
      <c r="GY413">
        <v>0</v>
      </c>
      <c r="GZ413">
        <v>0</v>
      </c>
      <c r="HA413">
        <v>0</v>
      </c>
      <c r="HB413">
        <v>0</v>
      </c>
      <c r="HC413">
        <v>0</v>
      </c>
      <c r="HD413">
        <v>0</v>
      </c>
      <c r="HE413">
        <v>0</v>
      </c>
      <c r="HF413">
        <v>0</v>
      </c>
      <c r="HG413">
        <v>0</v>
      </c>
      <c r="HH413">
        <v>0</v>
      </c>
      <c r="HI413">
        <v>1.5599999999999999E-2</v>
      </c>
      <c r="HJ413">
        <v>0</v>
      </c>
      <c r="HK413">
        <v>0</v>
      </c>
      <c r="HL413">
        <v>0</v>
      </c>
      <c r="HM413">
        <v>0</v>
      </c>
      <c r="HN413">
        <v>0</v>
      </c>
      <c r="HO413">
        <v>63.7</v>
      </c>
      <c r="HP413">
        <v>0</v>
      </c>
      <c r="HQ413">
        <v>0</v>
      </c>
      <c r="HR413">
        <v>0</v>
      </c>
      <c r="HS413">
        <v>0</v>
      </c>
      <c r="HT413">
        <v>0</v>
      </c>
      <c r="HU413">
        <v>0</v>
      </c>
      <c r="HV413">
        <v>0</v>
      </c>
      <c r="HW413">
        <v>0</v>
      </c>
      <c r="HX413">
        <v>0</v>
      </c>
      <c r="HY413">
        <v>0</v>
      </c>
      <c r="HZ413">
        <v>0</v>
      </c>
      <c r="IA413">
        <v>0</v>
      </c>
      <c r="IB413">
        <v>0</v>
      </c>
      <c r="IC413">
        <v>0</v>
      </c>
      <c r="ID413">
        <v>0</v>
      </c>
      <c r="IE413">
        <v>0</v>
      </c>
      <c r="IF413">
        <v>0</v>
      </c>
      <c r="IG413">
        <v>0</v>
      </c>
      <c r="IH413">
        <v>0</v>
      </c>
      <c r="II413">
        <v>0</v>
      </c>
      <c r="IJ413">
        <v>0</v>
      </c>
      <c r="IK413">
        <v>0</v>
      </c>
      <c r="IL413">
        <v>0</v>
      </c>
      <c r="IM413">
        <v>0</v>
      </c>
      <c r="IN413">
        <v>0</v>
      </c>
      <c r="IO413">
        <v>0</v>
      </c>
      <c r="IP413">
        <v>0</v>
      </c>
      <c r="IQ413">
        <v>0</v>
      </c>
      <c r="IR413">
        <v>0</v>
      </c>
      <c r="IS413">
        <v>0</v>
      </c>
      <c r="IT413">
        <v>0</v>
      </c>
      <c r="IU413">
        <v>0</v>
      </c>
      <c r="IV413">
        <v>0</v>
      </c>
      <c r="IW413">
        <v>0</v>
      </c>
      <c r="IX413">
        <v>0</v>
      </c>
      <c r="IY413">
        <v>0</v>
      </c>
      <c r="IZ413">
        <v>0</v>
      </c>
      <c r="JA413">
        <v>0</v>
      </c>
      <c r="JB413">
        <v>0</v>
      </c>
      <c r="JC413">
        <v>0</v>
      </c>
      <c r="JD413">
        <v>0</v>
      </c>
      <c r="JE413">
        <v>0</v>
      </c>
      <c r="JF413">
        <v>0</v>
      </c>
      <c r="JG413">
        <v>0</v>
      </c>
      <c r="JH413">
        <v>0</v>
      </c>
      <c r="JI413">
        <v>0</v>
      </c>
      <c r="JJ413">
        <v>0</v>
      </c>
      <c r="JK413">
        <v>0</v>
      </c>
      <c r="JL413">
        <v>0</v>
      </c>
      <c r="JM413">
        <v>0</v>
      </c>
      <c r="JN413">
        <v>0</v>
      </c>
      <c r="JO413">
        <v>0</v>
      </c>
      <c r="JP413">
        <v>0</v>
      </c>
      <c r="JQ413">
        <v>0</v>
      </c>
      <c r="JR413">
        <v>0</v>
      </c>
      <c r="JS413">
        <v>0</v>
      </c>
      <c r="JT413">
        <v>0</v>
      </c>
      <c r="JU413">
        <v>0</v>
      </c>
      <c r="JV413">
        <v>0</v>
      </c>
      <c r="JW413">
        <v>0</v>
      </c>
      <c r="JX413">
        <v>0</v>
      </c>
      <c r="JY413">
        <v>0</v>
      </c>
      <c r="JZ413">
        <v>0</v>
      </c>
      <c r="KA413">
        <v>0</v>
      </c>
      <c r="KB413">
        <v>0</v>
      </c>
      <c r="KC413">
        <v>0</v>
      </c>
      <c r="KD413">
        <v>0</v>
      </c>
      <c r="KE413">
        <v>0</v>
      </c>
      <c r="KF413">
        <v>0</v>
      </c>
      <c r="KG413">
        <v>0</v>
      </c>
      <c r="KH413">
        <v>0</v>
      </c>
      <c r="KI413">
        <v>0</v>
      </c>
      <c r="KJ413">
        <v>0</v>
      </c>
      <c r="KK413">
        <v>0</v>
      </c>
      <c r="KL413">
        <v>0</v>
      </c>
      <c r="KM413">
        <v>0</v>
      </c>
      <c r="KN413">
        <v>0</v>
      </c>
      <c r="KO413">
        <v>0</v>
      </c>
      <c r="KP413">
        <v>0</v>
      </c>
      <c r="KQ413">
        <v>0</v>
      </c>
      <c r="KR413">
        <v>0</v>
      </c>
      <c r="KS413">
        <v>0</v>
      </c>
      <c r="KT413">
        <v>0</v>
      </c>
      <c r="KU413">
        <v>0</v>
      </c>
      <c r="KV413">
        <v>0</v>
      </c>
      <c r="KW413">
        <v>0</v>
      </c>
      <c r="KX413">
        <v>0</v>
      </c>
      <c r="KY413">
        <v>0</v>
      </c>
      <c r="KZ413">
        <v>0</v>
      </c>
      <c r="LA413">
        <v>0</v>
      </c>
      <c r="LB413">
        <v>0</v>
      </c>
      <c r="LC413">
        <v>0</v>
      </c>
      <c r="LD413">
        <v>0</v>
      </c>
      <c r="LE413">
        <v>0</v>
      </c>
      <c r="LF413">
        <v>0</v>
      </c>
      <c r="LG413">
        <v>0</v>
      </c>
      <c r="LH413">
        <v>0</v>
      </c>
      <c r="LI413">
        <v>1</v>
      </c>
      <c r="LJ413">
        <v>1</v>
      </c>
      <c r="LK413">
        <v>0</v>
      </c>
      <c r="LL413">
        <v>0</v>
      </c>
      <c r="LM413">
        <v>1</v>
      </c>
      <c r="LN413">
        <v>0.95</v>
      </c>
      <c r="LO413">
        <v>0</v>
      </c>
      <c r="LP413">
        <v>1</v>
      </c>
      <c r="LQ413">
        <v>0.78</v>
      </c>
      <c r="LR413">
        <v>0</v>
      </c>
      <c r="LS413">
        <v>0</v>
      </c>
      <c r="LT413">
        <v>0</v>
      </c>
    </row>
    <row r="414" spans="1:332" ht="15" customHeight="1">
      <c r="A414" t="str">
        <v>CDM AMS II G</v>
      </c>
      <c r="B414" t="str">
        <v>AMS-II.G. Version 9</v>
      </c>
      <c r="C414">
        <v>10471</v>
      </c>
      <c r="D414" t="str">
        <v>PoA 10471-CPA26</v>
      </c>
      <c r="E414" t="str">
        <v>MP1</v>
      </c>
      <c r="F414" t="str">
        <v>domestic</v>
      </c>
      <c r="G414">
        <v>15314</v>
      </c>
      <c r="H414" t="str">
        <v>firewood</v>
      </c>
      <c r="I414">
        <v>15314</v>
      </c>
      <c r="J414">
        <v>3.2472434266327395E-3</v>
      </c>
      <c r="K414">
        <v>0</v>
      </c>
      <c r="L414" t="str">
        <v>cdm_imp_firewood</v>
      </c>
      <c r="M414">
        <v>1</v>
      </c>
      <c r="N414" t="str">
        <v>Asia</v>
      </c>
      <c r="O414" t="str">
        <v>Myanmar</v>
      </c>
      <c r="P414" t="str">
        <v>Region: Yangon, Bago, Township: Taik kyi, Htantapin and
Bago</v>
      </c>
      <c r="Q414">
        <v>4.2</v>
      </c>
      <c r="R414">
        <v>0.61499999999999999</v>
      </c>
      <c r="S414">
        <v>0</v>
      </c>
      <c r="T414">
        <v>0.3</v>
      </c>
      <c r="U414">
        <v>18000</v>
      </c>
      <c r="V414">
        <v>0</v>
      </c>
      <c r="W414">
        <v>262</v>
      </c>
      <c r="X414">
        <v>0</v>
      </c>
      <c r="Y414">
        <v>4716000</v>
      </c>
      <c r="Z414">
        <v>1</v>
      </c>
      <c r="AA414">
        <v>0</v>
      </c>
      <c r="AB414">
        <v>0</v>
      </c>
      <c r="AC414">
        <v>0</v>
      </c>
      <c r="AD414">
        <v>0</v>
      </c>
      <c r="AE414">
        <v>0</v>
      </c>
      <c r="AF414">
        <v>0</v>
      </c>
      <c r="AG414">
        <v>0</v>
      </c>
      <c r="AH414">
        <v>0</v>
      </c>
      <c r="AI414">
        <v>0</v>
      </c>
      <c r="AJ414">
        <v>0</v>
      </c>
      <c r="AK414">
        <v>0</v>
      </c>
      <c r="AL414">
        <v>0</v>
      </c>
      <c r="AM414">
        <v>0</v>
      </c>
      <c r="AN414">
        <v>9.29731506849315</v>
      </c>
      <c r="AO414">
        <v>0</v>
      </c>
      <c r="AP414">
        <v>0</v>
      </c>
      <c r="AQ414">
        <v>0</v>
      </c>
      <c r="AR414">
        <v>0</v>
      </c>
      <c r="AS414">
        <v>0</v>
      </c>
      <c r="AT414">
        <v>0</v>
      </c>
      <c r="AU414">
        <v>0</v>
      </c>
      <c r="AV414">
        <v>0</v>
      </c>
      <c r="AW414">
        <v>0</v>
      </c>
      <c r="AX414">
        <v>0</v>
      </c>
      <c r="AY414">
        <v>0</v>
      </c>
      <c r="AZ414">
        <v>0</v>
      </c>
      <c r="BA414">
        <v>0</v>
      </c>
      <c r="BB414">
        <v>0</v>
      </c>
      <c r="BC414">
        <v>0</v>
      </c>
      <c r="BD414">
        <v>0.1</v>
      </c>
      <c r="BE414">
        <v>0</v>
      </c>
      <c r="BF414">
        <v>0</v>
      </c>
      <c r="BG414">
        <v>0</v>
      </c>
      <c r="BH414">
        <v>0</v>
      </c>
      <c r="BI414">
        <v>0</v>
      </c>
      <c r="BJ414">
        <v>0</v>
      </c>
      <c r="BK414">
        <v>0</v>
      </c>
      <c r="BL414">
        <v>0</v>
      </c>
      <c r="BM414">
        <v>0</v>
      </c>
      <c r="BN414">
        <v>0</v>
      </c>
      <c r="BO414">
        <v>0</v>
      </c>
      <c r="BP414">
        <v>0</v>
      </c>
      <c r="BQ414">
        <v>0</v>
      </c>
      <c r="BR414">
        <v>1.5599999999999999E-2</v>
      </c>
      <c r="BS414">
        <v>0</v>
      </c>
      <c r="BT414">
        <v>0</v>
      </c>
      <c r="BU414">
        <v>0</v>
      </c>
      <c r="BV414">
        <v>0</v>
      </c>
      <c r="BW414">
        <v>0</v>
      </c>
      <c r="BX414">
        <v>63.7</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1</v>
      </c>
      <c r="FS414">
        <v>0</v>
      </c>
      <c r="FT414">
        <v>0</v>
      </c>
      <c r="FU414">
        <v>0</v>
      </c>
      <c r="FV414">
        <v>0</v>
      </c>
      <c r="FW414">
        <v>0</v>
      </c>
      <c r="FX414">
        <v>0</v>
      </c>
      <c r="FY414">
        <v>3.7041095890410967</v>
      </c>
      <c r="FZ414">
        <v>0</v>
      </c>
      <c r="GA414">
        <v>0</v>
      </c>
      <c r="GB414">
        <v>0</v>
      </c>
      <c r="GC414">
        <v>0</v>
      </c>
      <c r="GD414">
        <v>0</v>
      </c>
      <c r="GE414">
        <v>0</v>
      </c>
      <c r="GF414">
        <v>0</v>
      </c>
      <c r="GG414">
        <v>0</v>
      </c>
      <c r="GH414">
        <v>0</v>
      </c>
      <c r="GI414">
        <v>0</v>
      </c>
      <c r="GJ414">
        <v>0</v>
      </c>
      <c r="GK414">
        <v>0</v>
      </c>
      <c r="GL414">
        <v>0</v>
      </c>
      <c r="GM414">
        <v>0</v>
      </c>
      <c r="GN414">
        <v>0</v>
      </c>
      <c r="GO414">
        <v>0</v>
      </c>
      <c r="GP414">
        <v>0</v>
      </c>
      <c r="GQ414">
        <v>0</v>
      </c>
      <c r="GR414">
        <v>0</v>
      </c>
      <c r="GS414">
        <v>0</v>
      </c>
      <c r="GT414">
        <v>0</v>
      </c>
      <c r="GU414">
        <v>0.251</v>
      </c>
      <c r="GV414">
        <v>0</v>
      </c>
      <c r="GW414">
        <v>0</v>
      </c>
      <c r="GX414">
        <v>0</v>
      </c>
      <c r="GY414">
        <v>0</v>
      </c>
      <c r="GZ414">
        <v>0</v>
      </c>
      <c r="HA414">
        <v>0</v>
      </c>
      <c r="HB414">
        <v>0</v>
      </c>
      <c r="HC414">
        <v>0</v>
      </c>
      <c r="HD414">
        <v>0</v>
      </c>
      <c r="HE414">
        <v>0</v>
      </c>
      <c r="HF414">
        <v>0</v>
      </c>
      <c r="HG414">
        <v>0</v>
      </c>
      <c r="HH414">
        <v>0</v>
      </c>
      <c r="HI414">
        <v>1.5599999999999999E-2</v>
      </c>
      <c r="HJ414">
        <v>0</v>
      </c>
      <c r="HK414">
        <v>0</v>
      </c>
      <c r="HL414">
        <v>0</v>
      </c>
      <c r="HM414">
        <v>0</v>
      </c>
      <c r="HN414">
        <v>0</v>
      </c>
      <c r="HO414">
        <v>63.7</v>
      </c>
      <c r="HP414">
        <v>0</v>
      </c>
      <c r="HQ414">
        <v>0</v>
      </c>
      <c r="HR414">
        <v>0</v>
      </c>
      <c r="HS414">
        <v>0</v>
      </c>
      <c r="HT414">
        <v>0</v>
      </c>
      <c r="HU414">
        <v>0</v>
      </c>
      <c r="HV414">
        <v>0</v>
      </c>
      <c r="HW414">
        <v>0</v>
      </c>
      <c r="HX414">
        <v>0</v>
      </c>
      <c r="HY414">
        <v>0</v>
      </c>
      <c r="HZ414">
        <v>0</v>
      </c>
      <c r="IA414">
        <v>0</v>
      </c>
      <c r="IB414">
        <v>0</v>
      </c>
      <c r="IC414">
        <v>0</v>
      </c>
      <c r="ID414">
        <v>0</v>
      </c>
      <c r="IE414">
        <v>0</v>
      </c>
      <c r="IF414">
        <v>0</v>
      </c>
      <c r="IG414">
        <v>0</v>
      </c>
      <c r="IH414">
        <v>0</v>
      </c>
      <c r="II414">
        <v>0</v>
      </c>
      <c r="IJ414">
        <v>0</v>
      </c>
      <c r="IK414">
        <v>0</v>
      </c>
      <c r="IL414">
        <v>0</v>
      </c>
      <c r="IM414">
        <v>0</v>
      </c>
      <c r="IN414">
        <v>0</v>
      </c>
      <c r="IO414">
        <v>0</v>
      </c>
      <c r="IP414">
        <v>0</v>
      </c>
      <c r="IQ414">
        <v>0</v>
      </c>
      <c r="IR414">
        <v>0</v>
      </c>
      <c r="IS414">
        <v>0</v>
      </c>
      <c r="IT414">
        <v>0</v>
      </c>
      <c r="IU414">
        <v>0</v>
      </c>
      <c r="IV414">
        <v>0</v>
      </c>
      <c r="IW414">
        <v>0</v>
      </c>
      <c r="IX414">
        <v>0</v>
      </c>
      <c r="IY414">
        <v>0</v>
      </c>
      <c r="IZ414">
        <v>0</v>
      </c>
      <c r="JA414">
        <v>0</v>
      </c>
      <c r="JB414">
        <v>0</v>
      </c>
      <c r="JC414">
        <v>0</v>
      </c>
      <c r="JD414">
        <v>0</v>
      </c>
      <c r="JE414">
        <v>0</v>
      </c>
      <c r="JF414">
        <v>0</v>
      </c>
      <c r="JG414">
        <v>0</v>
      </c>
      <c r="JH414">
        <v>0</v>
      </c>
      <c r="JI414">
        <v>0</v>
      </c>
      <c r="JJ414">
        <v>0</v>
      </c>
      <c r="JK414">
        <v>0</v>
      </c>
      <c r="JL414">
        <v>0</v>
      </c>
      <c r="JM414">
        <v>0</v>
      </c>
      <c r="JN414">
        <v>0</v>
      </c>
      <c r="JO414">
        <v>0</v>
      </c>
      <c r="JP414">
        <v>0</v>
      </c>
      <c r="JQ414">
        <v>0</v>
      </c>
      <c r="JR414">
        <v>0</v>
      </c>
      <c r="JS414">
        <v>0</v>
      </c>
      <c r="JT414">
        <v>0</v>
      </c>
      <c r="JU414">
        <v>0</v>
      </c>
      <c r="JV414">
        <v>0</v>
      </c>
      <c r="JW414">
        <v>0</v>
      </c>
      <c r="JX414">
        <v>0</v>
      </c>
      <c r="JY414">
        <v>0</v>
      </c>
      <c r="JZ414">
        <v>0</v>
      </c>
      <c r="KA414">
        <v>0</v>
      </c>
      <c r="KB414">
        <v>0</v>
      </c>
      <c r="KC414">
        <v>0</v>
      </c>
      <c r="KD414">
        <v>0</v>
      </c>
      <c r="KE414">
        <v>0</v>
      </c>
      <c r="KF414">
        <v>0</v>
      </c>
      <c r="KG414">
        <v>0</v>
      </c>
      <c r="KH414">
        <v>0</v>
      </c>
      <c r="KI414">
        <v>0</v>
      </c>
      <c r="KJ414">
        <v>0</v>
      </c>
      <c r="KK414">
        <v>0</v>
      </c>
      <c r="KL414">
        <v>0</v>
      </c>
      <c r="KM414">
        <v>0</v>
      </c>
      <c r="KN414">
        <v>0</v>
      </c>
      <c r="KO414">
        <v>0</v>
      </c>
      <c r="KP414">
        <v>0</v>
      </c>
      <c r="KQ414">
        <v>0</v>
      </c>
      <c r="KR414">
        <v>0</v>
      </c>
      <c r="KS414">
        <v>0</v>
      </c>
      <c r="KT414">
        <v>0</v>
      </c>
      <c r="KU414">
        <v>0</v>
      </c>
      <c r="KV414">
        <v>0</v>
      </c>
      <c r="KW414">
        <v>0</v>
      </c>
      <c r="KX414">
        <v>0</v>
      </c>
      <c r="KY414">
        <v>0</v>
      </c>
      <c r="KZ414">
        <v>0</v>
      </c>
      <c r="LA414">
        <v>0</v>
      </c>
      <c r="LB414">
        <v>0</v>
      </c>
      <c r="LC414">
        <v>0</v>
      </c>
      <c r="LD414">
        <v>0</v>
      </c>
      <c r="LE414">
        <v>0</v>
      </c>
      <c r="LF414">
        <v>0</v>
      </c>
      <c r="LG414">
        <v>0</v>
      </c>
      <c r="LH414">
        <v>0</v>
      </c>
      <c r="LI414">
        <v>1</v>
      </c>
      <c r="LJ414">
        <v>1</v>
      </c>
      <c r="LK414">
        <v>0</v>
      </c>
      <c r="LL414">
        <v>0</v>
      </c>
      <c r="LM414">
        <v>1</v>
      </c>
      <c r="LN414">
        <v>0.95</v>
      </c>
      <c r="LO414">
        <v>0</v>
      </c>
      <c r="LP414">
        <v>1</v>
      </c>
      <c r="LQ414">
        <v>0.78</v>
      </c>
      <c r="LR414">
        <v>0</v>
      </c>
      <c r="LS414">
        <v>0</v>
      </c>
      <c r="LT414">
        <v>0</v>
      </c>
    </row>
    <row r="415" spans="1:332" ht="15" customHeight="1">
      <c r="A415" t="str">
        <v>CDM AMS II G</v>
      </c>
      <c r="B415" t="str">
        <v>AMS-II.G. Version 9</v>
      </c>
      <c r="C415">
        <v>10471</v>
      </c>
      <c r="D415" t="str">
        <v>PoA 10471-CPA27</v>
      </c>
      <c r="E415" t="str">
        <v>MP1</v>
      </c>
      <c r="F415" t="str">
        <v>domestic</v>
      </c>
      <c r="G415">
        <v>15314</v>
      </c>
      <c r="H415" t="str">
        <v>firewood</v>
      </c>
      <c r="I415">
        <v>15314</v>
      </c>
      <c r="J415">
        <v>3.2472434266327395E-3</v>
      </c>
      <c r="K415">
        <v>0</v>
      </c>
      <c r="L415" t="str">
        <v>cdm_imp_firewood</v>
      </c>
      <c r="M415">
        <v>1</v>
      </c>
      <c r="N415" t="str">
        <v>Asia</v>
      </c>
      <c r="O415" t="str">
        <v>Myanmar</v>
      </c>
      <c r="P415" t="str">
        <v>Region: Bago; Township: Bago, Thatnatpin and
Kawa</v>
      </c>
      <c r="Q415">
        <v>4.2</v>
      </c>
      <c r="R415">
        <v>0.61499999999999999</v>
      </c>
      <c r="S415">
        <v>0</v>
      </c>
      <c r="T415">
        <v>0.3</v>
      </c>
      <c r="U415">
        <v>18000</v>
      </c>
      <c r="V415">
        <v>0</v>
      </c>
      <c r="W415">
        <v>262</v>
      </c>
      <c r="X415">
        <v>0</v>
      </c>
      <c r="Y415">
        <v>4716000</v>
      </c>
      <c r="Z415">
        <v>1</v>
      </c>
      <c r="AA415">
        <v>0</v>
      </c>
      <c r="AB415">
        <v>0</v>
      </c>
      <c r="AC415">
        <v>0</v>
      </c>
      <c r="AD415">
        <v>0</v>
      </c>
      <c r="AE415">
        <v>0</v>
      </c>
      <c r="AF415">
        <v>0</v>
      </c>
      <c r="AG415">
        <v>0</v>
      </c>
      <c r="AH415">
        <v>0</v>
      </c>
      <c r="AI415">
        <v>0</v>
      </c>
      <c r="AJ415">
        <v>0</v>
      </c>
      <c r="AK415">
        <v>0</v>
      </c>
      <c r="AL415">
        <v>0</v>
      </c>
      <c r="AM415">
        <v>0</v>
      </c>
      <c r="AN415">
        <v>9.29731506849315</v>
      </c>
      <c r="AO415">
        <v>0</v>
      </c>
      <c r="AP415">
        <v>0</v>
      </c>
      <c r="AQ415">
        <v>0</v>
      </c>
      <c r="AR415">
        <v>0</v>
      </c>
      <c r="AS415">
        <v>0</v>
      </c>
      <c r="AT415">
        <v>0</v>
      </c>
      <c r="AU415">
        <v>0</v>
      </c>
      <c r="AV415">
        <v>0</v>
      </c>
      <c r="AW415">
        <v>0</v>
      </c>
      <c r="AX415">
        <v>0</v>
      </c>
      <c r="AY415">
        <v>0</v>
      </c>
      <c r="AZ415">
        <v>0</v>
      </c>
      <c r="BA415">
        <v>0</v>
      </c>
      <c r="BB415">
        <v>0</v>
      </c>
      <c r="BC415">
        <v>0</v>
      </c>
      <c r="BD415">
        <v>0.1</v>
      </c>
      <c r="BE415">
        <v>0</v>
      </c>
      <c r="BF415">
        <v>0</v>
      </c>
      <c r="BG415">
        <v>0</v>
      </c>
      <c r="BH415">
        <v>0</v>
      </c>
      <c r="BI415">
        <v>0</v>
      </c>
      <c r="BJ415">
        <v>0</v>
      </c>
      <c r="BK415">
        <v>0</v>
      </c>
      <c r="BL415">
        <v>0</v>
      </c>
      <c r="BM415">
        <v>0</v>
      </c>
      <c r="BN415">
        <v>0</v>
      </c>
      <c r="BO415">
        <v>0</v>
      </c>
      <c r="BP415">
        <v>0</v>
      </c>
      <c r="BQ415">
        <v>0</v>
      </c>
      <c r="BR415">
        <v>1.5599999999999999E-2</v>
      </c>
      <c r="BS415">
        <v>0</v>
      </c>
      <c r="BT415">
        <v>0</v>
      </c>
      <c r="BU415">
        <v>0</v>
      </c>
      <c r="BV415">
        <v>0</v>
      </c>
      <c r="BW415">
        <v>0</v>
      </c>
      <c r="BX415">
        <v>63.7</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v>0</v>
      </c>
      <c r="FD415">
        <v>0</v>
      </c>
      <c r="FE415">
        <v>0</v>
      </c>
      <c r="FF415">
        <v>0</v>
      </c>
      <c r="FG415">
        <v>0</v>
      </c>
      <c r="FH415">
        <v>0</v>
      </c>
      <c r="FI415">
        <v>0</v>
      </c>
      <c r="FJ415">
        <v>0</v>
      </c>
      <c r="FK415">
        <v>0</v>
      </c>
      <c r="FL415">
        <v>0</v>
      </c>
      <c r="FM415">
        <v>0</v>
      </c>
      <c r="FN415">
        <v>0</v>
      </c>
      <c r="FO415">
        <v>0</v>
      </c>
      <c r="FP415">
        <v>0</v>
      </c>
      <c r="FQ415">
        <v>0</v>
      </c>
      <c r="FR415">
        <v>1</v>
      </c>
      <c r="FS415">
        <v>0</v>
      </c>
      <c r="FT415">
        <v>0</v>
      </c>
      <c r="FU415">
        <v>0</v>
      </c>
      <c r="FV415">
        <v>0</v>
      </c>
      <c r="FW415">
        <v>0</v>
      </c>
      <c r="FX415">
        <v>0</v>
      </c>
      <c r="FY415">
        <v>3.7041095890410967</v>
      </c>
      <c r="FZ415">
        <v>0</v>
      </c>
      <c r="GA415">
        <v>0</v>
      </c>
      <c r="GB415">
        <v>0</v>
      </c>
      <c r="GC415">
        <v>0</v>
      </c>
      <c r="GD415">
        <v>0</v>
      </c>
      <c r="GE415">
        <v>0</v>
      </c>
      <c r="GF415">
        <v>0</v>
      </c>
      <c r="GG415">
        <v>0</v>
      </c>
      <c r="GH415">
        <v>0</v>
      </c>
      <c r="GI415">
        <v>0</v>
      </c>
      <c r="GJ415">
        <v>0</v>
      </c>
      <c r="GK415">
        <v>0</v>
      </c>
      <c r="GL415">
        <v>0</v>
      </c>
      <c r="GM415">
        <v>0</v>
      </c>
      <c r="GN415">
        <v>0</v>
      </c>
      <c r="GO415">
        <v>0</v>
      </c>
      <c r="GP415">
        <v>0</v>
      </c>
      <c r="GQ415">
        <v>0</v>
      </c>
      <c r="GR415">
        <v>0</v>
      </c>
      <c r="GS415">
        <v>0</v>
      </c>
      <c r="GT415">
        <v>0</v>
      </c>
      <c r="GU415">
        <v>0.251</v>
      </c>
      <c r="GV415">
        <v>0</v>
      </c>
      <c r="GW415">
        <v>0</v>
      </c>
      <c r="GX415">
        <v>0</v>
      </c>
      <c r="GY415">
        <v>0</v>
      </c>
      <c r="GZ415">
        <v>0</v>
      </c>
      <c r="HA415">
        <v>0</v>
      </c>
      <c r="HB415">
        <v>0</v>
      </c>
      <c r="HC415">
        <v>0</v>
      </c>
      <c r="HD415">
        <v>0</v>
      </c>
      <c r="HE415">
        <v>0</v>
      </c>
      <c r="HF415">
        <v>0</v>
      </c>
      <c r="HG415">
        <v>0</v>
      </c>
      <c r="HH415">
        <v>0</v>
      </c>
      <c r="HI415">
        <v>1.5599999999999999E-2</v>
      </c>
      <c r="HJ415">
        <v>0</v>
      </c>
      <c r="HK415">
        <v>0</v>
      </c>
      <c r="HL415">
        <v>0</v>
      </c>
      <c r="HM415">
        <v>0</v>
      </c>
      <c r="HN415">
        <v>0</v>
      </c>
      <c r="HO415">
        <v>63.7</v>
      </c>
      <c r="HP415">
        <v>0</v>
      </c>
      <c r="HQ415">
        <v>0</v>
      </c>
      <c r="HR415">
        <v>0</v>
      </c>
      <c r="HS415">
        <v>0</v>
      </c>
      <c r="HT415">
        <v>0</v>
      </c>
      <c r="HU415">
        <v>0</v>
      </c>
      <c r="HV415">
        <v>0</v>
      </c>
      <c r="HW415">
        <v>0</v>
      </c>
      <c r="HX415">
        <v>0</v>
      </c>
      <c r="HY415">
        <v>0</v>
      </c>
      <c r="HZ415">
        <v>0</v>
      </c>
      <c r="IA415">
        <v>0</v>
      </c>
      <c r="IB415">
        <v>0</v>
      </c>
      <c r="IC415">
        <v>0</v>
      </c>
      <c r="ID415">
        <v>0</v>
      </c>
      <c r="IE415">
        <v>0</v>
      </c>
      <c r="IF415">
        <v>0</v>
      </c>
      <c r="IG415">
        <v>0</v>
      </c>
      <c r="IH415">
        <v>0</v>
      </c>
      <c r="II415">
        <v>0</v>
      </c>
      <c r="IJ415">
        <v>0</v>
      </c>
      <c r="IK415">
        <v>0</v>
      </c>
      <c r="IL415">
        <v>0</v>
      </c>
      <c r="IM415">
        <v>0</v>
      </c>
      <c r="IN415">
        <v>0</v>
      </c>
      <c r="IO415">
        <v>0</v>
      </c>
      <c r="IP415">
        <v>0</v>
      </c>
      <c r="IQ415">
        <v>0</v>
      </c>
      <c r="IR415">
        <v>0</v>
      </c>
      <c r="IS415">
        <v>0</v>
      </c>
      <c r="IT415">
        <v>0</v>
      </c>
      <c r="IU415">
        <v>0</v>
      </c>
      <c r="IV415">
        <v>0</v>
      </c>
      <c r="IW415">
        <v>0</v>
      </c>
      <c r="IX415">
        <v>0</v>
      </c>
      <c r="IY415">
        <v>0</v>
      </c>
      <c r="IZ415">
        <v>0</v>
      </c>
      <c r="JA415">
        <v>0</v>
      </c>
      <c r="JB415">
        <v>0</v>
      </c>
      <c r="JC415">
        <v>0</v>
      </c>
      <c r="JD415">
        <v>0</v>
      </c>
      <c r="JE415">
        <v>0</v>
      </c>
      <c r="JF415">
        <v>0</v>
      </c>
      <c r="JG415">
        <v>0</v>
      </c>
      <c r="JH415">
        <v>0</v>
      </c>
      <c r="JI415">
        <v>0</v>
      </c>
      <c r="JJ415">
        <v>0</v>
      </c>
      <c r="JK415">
        <v>0</v>
      </c>
      <c r="JL415">
        <v>0</v>
      </c>
      <c r="JM415">
        <v>0</v>
      </c>
      <c r="JN415">
        <v>0</v>
      </c>
      <c r="JO415">
        <v>0</v>
      </c>
      <c r="JP415">
        <v>0</v>
      </c>
      <c r="JQ415">
        <v>0</v>
      </c>
      <c r="JR415">
        <v>0</v>
      </c>
      <c r="JS415">
        <v>0</v>
      </c>
      <c r="JT415">
        <v>0</v>
      </c>
      <c r="JU415">
        <v>0</v>
      </c>
      <c r="JV415">
        <v>0</v>
      </c>
      <c r="JW415">
        <v>0</v>
      </c>
      <c r="JX415">
        <v>0</v>
      </c>
      <c r="JY415">
        <v>0</v>
      </c>
      <c r="JZ415">
        <v>0</v>
      </c>
      <c r="KA415">
        <v>0</v>
      </c>
      <c r="KB415">
        <v>0</v>
      </c>
      <c r="KC415">
        <v>0</v>
      </c>
      <c r="KD415">
        <v>0</v>
      </c>
      <c r="KE415">
        <v>0</v>
      </c>
      <c r="KF415">
        <v>0</v>
      </c>
      <c r="KG415">
        <v>0</v>
      </c>
      <c r="KH415">
        <v>0</v>
      </c>
      <c r="KI415">
        <v>0</v>
      </c>
      <c r="KJ415">
        <v>0</v>
      </c>
      <c r="KK415">
        <v>0</v>
      </c>
      <c r="KL415">
        <v>0</v>
      </c>
      <c r="KM415">
        <v>0</v>
      </c>
      <c r="KN415">
        <v>0</v>
      </c>
      <c r="KO415">
        <v>0</v>
      </c>
      <c r="KP415">
        <v>0</v>
      </c>
      <c r="KQ415">
        <v>0</v>
      </c>
      <c r="KR415">
        <v>0</v>
      </c>
      <c r="KS415">
        <v>0</v>
      </c>
      <c r="KT415">
        <v>0</v>
      </c>
      <c r="KU415">
        <v>0</v>
      </c>
      <c r="KV415">
        <v>0</v>
      </c>
      <c r="KW415">
        <v>0</v>
      </c>
      <c r="KX415">
        <v>0</v>
      </c>
      <c r="KY415">
        <v>0</v>
      </c>
      <c r="KZ415">
        <v>0</v>
      </c>
      <c r="LA415">
        <v>0</v>
      </c>
      <c r="LB415">
        <v>0</v>
      </c>
      <c r="LC415">
        <v>0</v>
      </c>
      <c r="LD415">
        <v>0</v>
      </c>
      <c r="LE415">
        <v>0</v>
      </c>
      <c r="LF415">
        <v>0</v>
      </c>
      <c r="LG415">
        <v>0</v>
      </c>
      <c r="LH415">
        <v>0</v>
      </c>
      <c r="LI415">
        <v>1</v>
      </c>
      <c r="LJ415">
        <v>1</v>
      </c>
      <c r="LK415">
        <v>0</v>
      </c>
      <c r="LL415">
        <v>0</v>
      </c>
      <c r="LM415">
        <v>1</v>
      </c>
      <c r="LN415">
        <v>0.95</v>
      </c>
      <c r="LO415">
        <v>0</v>
      </c>
      <c r="LP415">
        <v>1</v>
      </c>
      <c r="LQ415">
        <v>0.78</v>
      </c>
      <c r="LR415">
        <v>0</v>
      </c>
      <c r="LS415">
        <v>0</v>
      </c>
      <c r="LT415">
        <v>0</v>
      </c>
    </row>
    <row r="416" spans="1:332" ht="15" customHeight="1">
      <c r="A416" t="str">
        <v>CDM AMS II G</v>
      </c>
      <c r="B416" t="str">
        <v>AMS-II.G. Version 9</v>
      </c>
      <c r="C416">
        <v>10471</v>
      </c>
      <c r="D416" t="str">
        <v>PoA 10471-CPA28</v>
      </c>
      <c r="E416" t="str">
        <v>MP1</v>
      </c>
      <c r="F416" t="str">
        <v>domestic</v>
      </c>
      <c r="G416">
        <v>15314</v>
      </c>
      <c r="H416" t="str">
        <v>firewood</v>
      </c>
      <c r="I416">
        <v>15314</v>
      </c>
      <c r="J416">
        <v>3.2472434266327395E-3</v>
      </c>
      <c r="K416">
        <v>0</v>
      </c>
      <c r="L416" t="str">
        <v>cdm_imp_firewood</v>
      </c>
      <c r="M416">
        <v>1</v>
      </c>
      <c r="N416" t="str">
        <v>Asia</v>
      </c>
      <c r="O416" t="str">
        <v>Myanmar</v>
      </c>
      <c r="P416" t="str">
        <v>Region: Bago; Township: Kawa and Waw</v>
      </c>
      <c r="Q416">
        <v>4.2</v>
      </c>
      <c r="R416">
        <v>0.61499999999999999</v>
      </c>
      <c r="S416">
        <v>0</v>
      </c>
      <c r="T416">
        <v>0.3</v>
      </c>
      <c r="U416">
        <v>18000</v>
      </c>
      <c r="V416">
        <v>0</v>
      </c>
      <c r="W416">
        <v>262</v>
      </c>
      <c r="X416">
        <v>0</v>
      </c>
      <c r="Y416">
        <v>4716000</v>
      </c>
      <c r="Z416">
        <v>1</v>
      </c>
      <c r="AA416">
        <v>0</v>
      </c>
      <c r="AB416">
        <v>0</v>
      </c>
      <c r="AC416">
        <v>0</v>
      </c>
      <c r="AD416">
        <v>0</v>
      </c>
      <c r="AE416">
        <v>0</v>
      </c>
      <c r="AF416">
        <v>0</v>
      </c>
      <c r="AG416">
        <v>0</v>
      </c>
      <c r="AH416">
        <v>0</v>
      </c>
      <c r="AI416">
        <v>0</v>
      </c>
      <c r="AJ416">
        <v>0</v>
      </c>
      <c r="AK416">
        <v>0</v>
      </c>
      <c r="AL416">
        <v>0</v>
      </c>
      <c r="AM416">
        <v>0</v>
      </c>
      <c r="AN416">
        <v>9.29731506849315</v>
      </c>
      <c r="AO416">
        <v>0</v>
      </c>
      <c r="AP416">
        <v>0</v>
      </c>
      <c r="AQ416">
        <v>0</v>
      </c>
      <c r="AR416">
        <v>0</v>
      </c>
      <c r="AS416">
        <v>0</v>
      </c>
      <c r="AT416">
        <v>0</v>
      </c>
      <c r="AU416">
        <v>0</v>
      </c>
      <c r="AV416">
        <v>0</v>
      </c>
      <c r="AW416">
        <v>0</v>
      </c>
      <c r="AX416">
        <v>0</v>
      </c>
      <c r="AY416">
        <v>0</v>
      </c>
      <c r="AZ416">
        <v>0</v>
      </c>
      <c r="BA416">
        <v>0</v>
      </c>
      <c r="BB416">
        <v>0</v>
      </c>
      <c r="BC416">
        <v>0</v>
      </c>
      <c r="BD416">
        <v>0.1</v>
      </c>
      <c r="BE416">
        <v>0</v>
      </c>
      <c r="BF416">
        <v>0</v>
      </c>
      <c r="BG416">
        <v>0</v>
      </c>
      <c r="BH416">
        <v>0</v>
      </c>
      <c r="BI416">
        <v>0</v>
      </c>
      <c r="BJ416">
        <v>0</v>
      </c>
      <c r="BK416">
        <v>0</v>
      </c>
      <c r="BL416">
        <v>0</v>
      </c>
      <c r="BM416">
        <v>0</v>
      </c>
      <c r="BN416">
        <v>0</v>
      </c>
      <c r="BO416">
        <v>0</v>
      </c>
      <c r="BP416">
        <v>0</v>
      </c>
      <c r="BQ416">
        <v>0</v>
      </c>
      <c r="BR416">
        <v>1.5599999999999999E-2</v>
      </c>
      <c r="BS416">
        <v>0</v>
      </c>
      <c r="BT416">
        <v>0</v>
      </c>
      <c r="BU416">
        <v>0</v>
      </c>
      <c r="BV416">
        <v>0</v>
      </c>
      <c r="BW416">
        <v>0</v>
      </c>
      <c r="BX416">
        <v>63.7</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0</v>
      </c>
      <c r="FK416">
        <v>0</v>
      </c>
      <c r="FL416">
        <v>0</v>
      </c>
      <c r="FM416">
        <v>0</v>
      </c>
      <c r="FN416">
        <v>0</v>
      </c>
      <c r="FO416">
        <v>0</v>
      </c>
      <c r="FP416">
        <v>0</v>
      </c>
      <c r="FQ416">
        <v>0</v>
      </c>
      <c r="FR416">
        <v>1</v>
      </c>
      <c r="FS416">
        <v>0</v>
      </c>
      <c r="FT416">
        <v>0</v>
      </c>
      <c r="FU416">
        <v>0</v>
      </c>
      <c r="FV416">
        <v>0</v>
      </c>
      <c r="FW416">
        <v>0</v>
      </c>
      <c r="FX416">
        <v>0</v>
      </c>
      <c r="FY416">
        <v>3.7041095890410967</v>
      </c>
      <c r="FZ416">
        <v>0</v>
      </c>
      <c r="GA416">
        <v>0</v>
      </c>
      <c r="GB416">
        <v>0</v>
      </c>
      <c r="GC416">
        <v>0</v>
      </c>
      <c r="GD416">
        <v>0</v>
      </c>
      <c r="GE416">
        <v>0</v>
      </c>
      <c r="GF416">
        <v>0</v>
      </c>
      <c r="GG416">
        <v>0</v>
      </c>
      <c r="GH416">
        <v>0</v>
      </c>
      <c r="GI416">
        <v>0</v>
      </c>
      <c r="GJ416">
        <v>0</v>
      </c>
      <c r="GK416">
        <v>0</v>
      </c>
      <c r="GL416">
        <v>0</v>
      </c>
      <c r="GM416">
        <v>0</v>
      </c>
      <c r="GN416">
        <v>0</v>
      </c>
      <c r="GO416">
        <v>0</v>
      </c>
      <c r="GP416">
        <v>0</v>
      </c>
      <c r="GQ416">
        <v>0</v>
      </c>
      <c r="GR416">
        <v>0</v>
      </c>
      <c r="GS416">
        <v>0</v>
      </c>
      <c r="GT416">
        <v>0</v>
      </c>
      <c r="GU416">
        <v>0.251</v>
      </c>
      <c r="GV416">
        <v>0</v>
      </c>
      <c r="GW416">
        <v>0</v>
      </c>
      <c r="GX416">
        <v>0</v>
      </c>
      <c r="GY416">
        <v>0</v>
      </c>
      <c r="GZ416">
        <v>0</v>
      </c>
      <c r="HA416">
        <v>0</v>
      </c>
      <c r="HB416">
        <v>0</v>
      </c>
      <c r="HC416">
        <v>0</v>
      </c>
      <c r="HD416">
        <v>0</v>
      </c>
      <c r="HE416">
        <v>0</v>
      </c>
      <c r="HF416">
        <v>0</v>
      </c>
      <c r="HG416">
        <v>0</v>
      </c>
      <c r="HH416">
        <v>0</v>
      </c>
      <c r="HI416">
        <v>1.5599999999999999E-2</v>
      </c>
      <c r="HJ416">
        <v>0</v>
      </c>
      <c r="HK416">
        <v>0</v>
      </c>
      <c r="HL416">
        <v>0</v>
      </c>
      <c r="HM416">
        <v>0</v>
      </c>
      <c r="HN416">
        <v>0</v>
      </c>
      <c r="HO416">
        <v>63.7</v>
      </c>
      <c r="HP416">
        <v>0</v>
      </c>
      <c r="HQ416">
        <v>0</v>
      </c>
      <c r="HR416">
        <v>0</v>
      </c>
      <c r="HS416">
        <v>0</v>
      </c>
      <c r="HT416">
        <v>0</v>
      </c>
      <c r="HU416">
        <v>0</v>
      </c>
      <c r="HV416">
        <v>0</v>
      </c>
      <c r="HW416">
        <v>0</v>
      </c>
      <c r="HX416">
        <v>0</v>
      </c>
      <c r="HY416">
        <v>0</v>
      </c>
      <c r="HZ416">
        <v>0</v>
      </c>
      <c r="IA416">
        <v>0</v>
      </c>
      <c r="IB416">
        <v>0</v>
      </c>
      <c r="IC416">
        <v>0</v>
      </c>
      <c r="ID416">
        <v>0</v>
      </c>
      <c r="IE416">
        <v>0</v>
      </c>
      <c r="IF416">
        <v>0</v>
      </c>
      <c r="IG416">
        <v>0</v>
      </c>
      <c r="IH416">
        <v>0</v>
      </c>
      <c r="II416">
        <v>0</v>
      </c>
      <c r="IJ416">
        <v>0</v>
      </c>
      <c r="IK416">
        <v>0</v>
      </c>
      <c r="IL416">
        <v>0</v>
      </c>
      <c r="IM416">
        <v>0</v>
      </c>
      <c r="IN416">
        <v>0</v>
      </c>
      <c r="IO416">
        <v>0</v>
      </c>
      <c r="IP416">
        <v>0</v>
      </c>
      <c r="IQ416">
        <v>0</v>
      </c>
      <c r="IR416">
        <v>0</v>
      </c>
      <c r="IS416">
        <v>0</v>
      </c>
      <c r="IT416">
        <v>0</v>
      </c>
      <c r="IU416">
        <v>0</v>
      </c>
      <c r="IV416">
        <v>0</v>
      </c>
      <c r="IW416">
        <v>0</v>
      </c>
      <c r="IX416">
        <v>0</v>
      </c>
      <c r="IY416">
        <v>0</v>
      </c>
      <c r="IZ416">
        <v>0</v>
      </c>
      <c r="JA416">
        <v>0</v>
      </c>
      <c r="JB416">
        <v>0</v>
      </c>
      <c r="JC416">
        <v>0</v>
      </c>
      <c r="JD416">
        <v>0</v>
      </c>
      <c r="JE416">
        <v>0</v>
      </c>
      <c r="JF416">
        <v>0</v>
      </c>
      <c r="JG416">
        <v>0</v>
      </c>
      <c r="JH416">
        <v>0</v>
      </c>
      <c r="JI416">
        <v>0</v>
      </c>
      <c r="JJ416">
        <v>0</v>
      </c>
      <c r="JK416">
        <v>0</v>
      </c>
      <c r="JL416">
        <v>0</v>
      </c>
      <c r="JM416">
        <v>0</v>
      </c>
      <c r="JN416">
        <v>0</v>
      </c>
      <c r="JO416">
        <v>0</v>
      </c>
      <c r="JP416">
        <v>0</v>
      </c>
      <c r="JQ416">
        <v>0</v>
      </c>
      <c r="JR416">
        <v>0</v>
      </c>
      <c r="JS416">
        <v>0</v>
      </c>
      <c r="JT416">
        <v>0</v>
      </c>
      <c r="JU416">
        <v>0</v>
      </c>
      <c r="JV416">
        <v>0</v>
      </c>
      <c r="JW416">
        <v>0</v>
      </c>
      <c r="JX416">
        <v>0</v>
      </c>
      <c r="JY416">
        <v>0</v>
      </c>
      <c r="JZ416">
        <v>0</v>
      </c>
      <c r="KA416">
        <v>0</v>
      </c>
      <c r="KB416">
        <v>0</v>
      </c>
      <c r="KC416">
        <v>0</v>
      </c>
      <c r="KD416">
        <v>0</v>
      </c>
      <c r="KE416">
        <v>0</v>
      </c>
      <c r="KF416">
        <v>0</v>
      </c>
      <c r="KG416">
        <v>0</v>
      </c>
      <c r="KH416">
        <v>0</v>
      </c>
      <c r="KI416">
        <v>0</v>
      </c>
      <c r="KJ416">
        <v>0</v>
      </c>
      <c r="KK416">
        <v>0</v>
      </c>
      <c r="KL416">
        <v>0</v>
      </c>
      <c r="KM416">
        <v>0</v>
      </c>
      <c r="KN416">
        <v>0</v>
      </c>
      <c r="KO416">
        <v>0</v>
      </c>
      <c r="KP416">
        <v>0</v>
      </c>
      <c r="KQ416">
        <v>0</v>
      </c>
      <c r="KR416">
        <v>0</v>
      </c>
      <c r="KS416">
        <v>0</v>
      </c>
      <c r="KT416">
        <v>0</v>
      </c>
      <c r="KU416">
        <v>0</v>
      </c>
      <c r="KV416">
        <v>0</v>
      </c>
      <c r="KW416">
        <v>0</v>
      </c>
      <c r="KX416">
        <v>0</v>
      </c>
      <c r="KY416">
        <v>0</v>
      </c>
      <c r="KZ416">
        <v>0</v>
      </c>
      <c r="LA416">
        <v>0</v>
      </c>
      <c r="LB416">
        <v>0</v>
      </c>
      <c r="LC416">
        <v>0</v>
      </c>
      <c r="LD416">
        <v>0</v>
      </c>
      <c r="LE416">
        <v>0</v>
      </c>
      <c r="LF416">
        <v>0</v>
      </c>
      <c r="LG416">
        <v>0</v>
      </c>
      <c r="LH416">
        <v>0</v>
      </c>
      <c r="LI416">
        <v>1</v>
      </c>
      <c r="LJ416">
        <v>1</v>
      </c>
      <c r="LK416">
        <v>0</v>
      </c>
      <c r="LL416">
        <v>0</v>
      </c>
      <c r="LM416">
        <v>1</v>
      </c>
      <c r="LN416">
        <v>0.95</v>
      </c>
      <c r="LO416">
        <v>0</v>
      </c>
      <c r="LP416">
        <v>1</v>
      </c>
      <c r="LQ416">
        <v>0.78</v>
      </c>
      <c r="LR416">
        <v>0</v>
      </c>
      <c r="LS416">
        <v>0</v>
      </c>
      <c r="LT416">
        <v>0</v>
      </c>
    </row>
    <row r="417" spans="1:332" ht="15" customHeight="1">
      <c r="A417" t="str">
        <v>CDM AMS II G</v>
      </c>
      <c r="B417" t="str">
        <v>AMS-II.G. Version 9</v>
      </c>
      <c r="C417">
        <v>10471</v>
      </c>
      <c r="D417" t="str">
        <v>PoA 10471-CPA29</v>
      </c>
      <c r="E417" t="str">
        <v>MP1</v>
      </c>
      <c r="F417" t="str">
        <v>domestic</v>
      </c>
      <c r="G417">
        <v>15314</v>
      </c>
      <c r="H417" t="str">
        <v>firewood</v>
      </c>
      <c r="I417">
        <v>15314</v>
      </c>
      <c r="J417">
        <v>3.2472434266327395E-3</v>
      </c>
      <c r="K417">
        <v>0</v>
      </c>
      <c r="L417" t="str">
        <v>cdm_imp_firewood</v>
      </c>
      <c r="M417">
        <v>1</v>
      </c>
      <c r="N417" t="str">
        <v>Asia</v>
      </c>
      <c r="O417" t="str">
        <v>Myanmar</v>
      </c>
      <c r="P417" t="str">
        <v xml:space="preserve">Region: Bago; T-ship: Waw, Dike-U,
Nyaunglaypin and
Shwekyin
</v>
      </c>
      <c r="Q417">
        <v>4.2</v>
      </c>
      <c r="R417">
        <v>0.61499999999999999</v>
      </c>
      <c r="S417">
        <v>0</v>
      </c>
      <c r="T417">
        <v>0.3</v>
      </c>
      <c r="U417">
        <v>18000</v>
      </c>
      <c r="V417">
        <v>0</v>
      </c>
      <c r="W417">
        <v>262</v>
      </c>
      <c r="X417">
        <v>0</v>
      </c>
      <c r="Y417">
        <v>4716000</v>
      </c>
      <c r="Z417">
        <v>1</v>
      </c>
      <c r="AA417">
        <v>0</v>
      </c>
      <c r="AB417">
        <v>0</v>
      </c>
      <c r="AC417">
        <v>0</v>
      </c>
      <c r="AD417">
        <v>0</v>
      </c>
      <c r="AE417">
        <v>0</v>
      </c>
      <c r="AF417">
        <v>0</v>
      </c>
      <c r="AG417">
        <v>0</v>
      </c>
      <c r="AH417">
        <v>0</v>
      </c>
      <c r="AI417">
        <v>0</v>
      </c>
      <c r="AJ417">
        <v>0</v>
      </c>
      <c r="AK417">
        <v>0</v>
      </c>
      <c r="AL417">
        <v>0</v>
      </c>
      <c r="AM417">
        <v>0</v>
      </c>
      <c r="AN417">
        <v>9.29731506849315</v>
      </c>
      <c r="AO417">
        <v>0</v>
      </c>
      <c r="AP417">
        <v>0</v>
      </c>
      <c r="AQ417">
        <v>0</v>
      </c>
      <c r="AR417">
        <v>0</v>
      </c>
      <c r="AS417">
        <v>0</v>
      </c>
      <c r="AT417">
        <v>0</v>
      </c>
      <c r="AU417">
        <v>0</v>
      </c>
      <c r="AV417">
        <v>0</v>
      </c>
      <c r="AW417">
        <v>0</v>
      </c>
      <c r="AX417">
        <v>0</v>
      </c>
      <c r="AY417">
        <v>0</v>
      </c>
      <c r="AZ417">
        <v>0</v>
      </c>
      <c r="BA417">
        <v>0</v>
      </c>
      <c r="BB417">
        <v>0</v>
      </c>
      <c r="BC417">
        <v>0</v>
      </c>
      <c r="BD417">
        <v>0.1</v>
      </c>
      <c r="BE417">
        <v>0</v>
      </c>
      <c r="BF417">
        <v>0</v>
      </c>
      <c r="BG417">
        <v>0</v>
      </c>
      <c r="BH417">
        <v>0</v>
      </c>
      <c r="BI417">
        <v>0</v>
      </c>
      <c r="BJ417">
        <v>0</v>
      </c>
      <c r="BK417">
        <v>0</v>
      </c>
      <c r="BL417">
        <v>0</v>
      </c>
      <c r="BM417">
        <v>0</v>
      </c>
      <c r="BN417">
        <v>0</v>
      </c>
      <c r="BO417">
        <v>0</v>
      </c>
      <c r="BP417">
        <v>0</v>
      </c>
      <c r="BQ417">
        <v>0</v>
      </c>
      <c r="BR417">
        <v>1.5599999999999999E-2</v>
      </c>
      <c r="BS417">
        <v>0</v>
      </c>
      <c r="BT417">
        <v>0</v>
      </c>
      <c r="BU417">
        <v>0</v>
      </c>
      <c r="BV417">
        <v>0</v>
      </c>
      <c r="BW417">
        <v>0</v>
      </c>
      <c r="BX417">
        <v>63.7</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c r="FD417">
        <v>0</v>
      </c>
      <c r="FE417">
        <v>0</v>
      </c>
      <c r="FF417">
        <v>0</v>
      </c>
      <c r="FG417">
        <v>0</v>
      </c>
      <c r="FH417">
        <v>0</v>
      </c>
      <c r="FI417">
        <v>0</v>
      </c>
      <c r="FJ417">
        <v>0</v>
      </c>
      <c r="FK417">
        <v>0</v>
      </c>
      <c r="FL417">
        <v>0</v>
      </c>
      <c r="FM417">
        <v>0</v>
      </c>
      <c r="FN417">
        <v>0</v>
      </c>
      <c r="FO417">
        <v>0</v>
      </c>
      <c r="FP417">
        <v>0</v>
      </c>
      <c r="FQ417">
        <v>0</v>
      </c>
      <c r="FR417">
        <v>1</v>
      </c>
      <c r="FS417">
        <v>0</v>
      </c>
      <c r="FT417">
        <v>0</v>
      </c>
      <c r="FU417">
        <v>0</v>
      </c>
      <c r="FV417">
        <v>0</v>
      </c>
      <c r="FW417">
        <v>0</v>
      </c>
      <c r="FX417">
        <v>0</v>
      </c>
      <c r="FY417">
        <v>3.7041095890410967</v>
      </c>
      <c r="FZ417">
        <v>0</v>
      </c>
      <c r="GA417">
        <v>0</v>
      </c>
      <c r="GB417">
        <v>0</v>
      </c>
      <c r="GC417">
        <v>0</v>
      </c>
      <c r="GD417">
        <v>0</v>
      </c>
      <c r="GE417">
        <v>0</v>
      </c>
      <c r="GF417">
        <v>0</v>
      </c>
      <c r="GG417">
        <v>0</v>
      </c>
      <c r="GH417">
        <v>0</v>
      </c>
      <c r="GI417">
        <v>0</v>
      </c>
      <c r="GJ417">
        <v>0</v>
      </c>
      <c r="GK417">
        <v>0</v>
      </c>
      <c r="GL417">
        <v>0</v>
      </c>
      <c r="GM417">
        <v>0</v>
      </c>
      <c r="GN417">
        <v>0</v>
      </c>
      <c r="GO417">
        <v>0</v>
      </c>
      <c r="GP417">
        <v>0</v>
      </c>
      <c r="GQ417">
        <v>0</v>
      </c>
      <c r="GR417">
        <v>0</v>
      </c>
      <c r="GS417">
        <v>0</v>
      </c>
      <c r="GT417">
        <v>0</v>
      </c>
      <c r="GU417">
        <v>0.251</v>
      </c>
      <c r="GV417">
        <v>0</v>
      </c>
      <c r="GW417">
        <v>0</v>
      </c>
      <c r="GX417">
        <v>0</v>
      </c>
      <c r="GY417">
        <v>0</v>
      </c>
      <c r="GZ417">
        <v>0</v>
      </c>
      <c r="HA417">
        <v>0</v>
      </c>
      <c r="HB417">
        <v>0</v>
      </c>
      <c r="HC417">
        <v>0</v>
      </c>
      <c r="HD417">
        <v>0</v>
      </c>
      <c r="HE417">
        <v>0</v>
      </c>
      <c r="HF417">
        <v>0</v>
      </c>
      <c r="HG417">
        <v>0</v>
      </c>
      <c r="HH417">
        <v>0</v>
      </c>
      <c r="HI417">
        <v>1.5599999999999999E-2</v>
      </c>
      <c r="HJ417">
        <v>0</v>
      </c>
      <c r="HK417">
        <v>0</v>
      </c>
      <c r="HL417">
        <v>0</v>
      </c>
      <c r="HM417">
        <v>0</v>
      </c>
      <c r="HN417">
        <v>0</v>
      </c>
      <c r="HO417">
        <v>63.7</v>
      </c>
      <c r="HP417">
        <v>0</v>
      </c>
      <c r="HQ417">
        <v>0</v>
      </c>
      <c r="HR417">
        <v>0</v>
      </c>
      <c r="HS417">
        <v>0</v>
      </c>
      <c r="HT417">
        <v>0</v>
      </c>
      <c r="HU417">
        <v>0</v>
      </c>
      <c r="HV417">
        <v>0</v>
      </c>
      <c r="HW417">
        <v>0</v>
      </c>
      <c r="HX417">
        <v>0</v>
      </c>
      <c r="HY417">
        <v>0</v>
      </c>
      <c r="HZ417">
        <v>0</v>
      </c>
      <c r="IA417">
        <v>0</v>
      </c>
      <c r="IB417">
        <v>0</v>
      </c>
      <c r="IC417">
        <v>0</v>
      </c>
      <c r="ID417">
        <v>0</v>
      </c>
      <c r="IE417">
        <v>0</v>
      </c>
      <c r="IF417">
        <v>0</v>
      </c>
      <c r="IG417">
        <v>0</v>
      </c>
      <c r="IH417">
        <v>0</v>
      </c>
      <c r="II417">
        <v>0</v>
      </c>
      <c r="IJ417">
        <v>0</v>
      </c>
      <c r="IK417">
        <v>0</v>
      </c>
      <c r="IL417">
        <v>0</v>
      </c>
      <c r="IM417">
        <v>0</v>
      </c>
      <c r="IN417">
        <v>0</v>
      </c>
      <c r="IO417">
        <v>0</v>
      </c>
      <c r="IP417">
        <v>0</v>
      </c>
      <c r="IQ417">
        <v>0</v>
      </c>
      <c r="IR417">
        <v>0</v>
      </c>
      <c r="IS417">
        <v>0</v>
      </c>
      <c r="IT417">
        <v>0</v>
      </c>
      <c r="IU417">
        <v>0</v>
      </c>
      <c r="IV417">
        <v>0</v>
      </c>
      <c r="IW417">
        <v>0</v>
      </c>
      <c r="IX417">
        <v>0</v>
      </c>
      <c r="IY417">
        <v>0</v>
      </c>
      <c r="IZ417">
        <v>0</v>
      </c>
      <c r="JA417">
        <v>0</v>
      </c>
      <c r="JB417">
        <v>0</v>
      </c>
      <c r="JC417">
        <v>0</v>
      </c>
      <c r="JD417">
        <v>0</v>
      </c>
      <c r="JE417">
        <v>0</v>
      </c>
      <c r="JF417">
        <v>0</v>
      </c>
      <c r="JG417">
        <v>0</v>
      </c>
      <c r="JH417">
        <v>0</v>
      </c>
      <c r="JI417">
        <v>0</v>
      </c>
      <c r="JJ417">
        <v>0</v>
      </c>
      <c r="JK417">
        <v>0</v>
      </c>
      <c r="JL417">
        <v>0</v>
      </c>
      <c r="JM417">
        <v>0</v>
      </c>
      <c r="JN417">
        <v>0</v>
      </c>
      <c r="JO417">
        <v>0</v>
      </c>
      <c r="JP417">
        <v>0</v>
      </c>
      <c r="JQ417">
        <v>0</v>
      </c>
      <c r="JR417">
        <v>0</v>
      </c>
      <c r="JS417">
        <v>0</v>
      </c>
      <c r="JT417">
        <v>0</v>
      </c>
      <c r="JU417">
        <v>0</v>
      </c>
      <c r="JV417">
        <v>0</v>
      </c>
      <c r="JW417">
        <v>0</v>
      </c>
      <c r="JX417">
        <v>0</v>
      </c>
      <c r="JY417">
        <v>0</v>
      </c>
      <c r="JZ417">
        <v>0</v>
      </c>
      <c r="KA417">
        <v>0</v>
      </c>
      <c r="KB417">
        <v>0</v>
      </c>
      <c r="KC417">
        <v>0</v>
      </c>
      <c r="KD417">
        <v>0</v>
      </c>
      <c r="KE417">
        <v>0</v>
      </c>
      <c r="KF417">
        <v>0</v>
      </c>
      <c r="KG417">
        <v>0</v>
      </c>
      <c r="KH417">
        <v>0</v>
      </c>
      <c r="KI417">
        <v>0</v>
      </c>
      <c r="KJ417">
        <v>0</v>
      </c>
      <c r="KK417">
        <v>0</v>
      </c>
      <c r="KL417">
        <v>0</v>
      </c>
      <c r="KM417">
        <v>0</v>
      </c>
      <c r="KN417">
        <v>0</v>
      </c>
      <c r="KO417">
        <v>0</v>
      </c>
      <c r="KP417">
        <v>0</v>
      </c>
      <c r="KQ417">
        <v>0</v>
      </c>
      <c r="KR417">
        <v>0</v>
      </c>
      <c r="KS417">
        <v>0</v>
      </c>
      <c r="KT417">
        <v>0</v>
      </c>
      <c r="KU417">
        <v>0</v>
      </c>
      <c r="KV417">
        <v>0</v>
      </c>
      <c r="KW417">
        <v>0</v>
      </c>
      <c r="KX417">
        <v>0</v>
      </c>
      <c r="KY417">
        <v>0</v>
      </c>
      <c r="KZ417">
        <v>0</v>
      </c>
      <c r="LA417">
        <v>0</v>
      </c>
      <c r="LB417">
        <v>0</v>
      </c>
      <c r="LC417">
        <v>0</v>
      </c>
      <c r="LD417">
        <v>0</v>
      </c>
      <c r="LE417">
        <v>0</v>
      </c>
      <c r="LF417">
        <v>0</v>
      </c>
      <c r="LG417">
        <v>0</v>
      </c>
      <c r="LH417">
        <v>0</v>
      </c>
      <c r="LI417">
        <v>1</v>
      </c>
      <c r="LJ417">
        <v>1</v>
      </c>
      <c r="LK417">
        <v>0</v>
      </c>
      <c r="LL417">
        <v>0</v>
      </c>
      <c r="LM417">
        <v>1</v>
      </c>
      <c r="LN417">
        <v>0.95</v>
      </c>
      <c r="LO417">
        <v>0</v>
      </c>
      <c r="LP417">
        <v>1</v>
      </c>
      <c r="LQ417">
        <v>0.78</v>
      </c>
      <c r="LR417">
        <v>0</v>
      </c>
      <c r="LS417">
        <v>0</v>
      </c>
      <c r="LT417">
        <v>0</v>
      </c>
    </row>
    <row r="418" spans="1:332" ht="15" customHeight="1">
      <c r="A418" t="str">
        <v>CDM AMS II G</v>
      </c>
      <c r="B418" t="str">
        <v>AMS-II.G. Version 9</v>
      </c>
      <c r="C418">
        <v>10471</v>
      </c>
      <c r="D418" t="str">
        <v>PoA 10471-CPA30</v>
      </c>
      <c r="E418" t="str">
        <v>MP1</v>
      </c>
      <c r="F418" t="str">
        <v>domestic</v>
      </c>
      <c r="G418">
        <v>15314</v>
      </c>
      <c r="H418" t="str">
        <v>firewood</v>
      </c>
      <c r="I418">
        <v>15314</v>
      </c>
      <c r="J418">
        <v>3.2472434266327395E-3</v>
      </c>
      <c r="K418">
        <v>0</v>
      </c>
      <c r="L418" t="str">
        <v>cdm_imp_firewood</v>
      </c>
      <c r="M418">
        <v>1</v>
      </c>
      <c r="N418" t="str">
        <v>Asia</v>
      </c>
      <c r="O418" t="str">
        <v>Myanmar</v>
      </c>
      <c r="P418" t="str">
        <v xml:space="preserve">Region: Bago; T-ship: Shwegyin, kyauktaga and
Taungoo
</v>
      </c>
      <c r="Q418">
        <v>4.2</v>
      </c>
      <c r="R418">
        <v>0.61499999999999999</v>
      </c>
      <c r="S418">
        <v>0</v>
      </c>
      <c r="T418">
        <v>0.3</v>
      </c>
      <c r="U418">
        <v>18000</v>
      </c>
      <c r="V418">
        <v>0</v>
      </c>
      <c r="W418">
        <v>262</v>
      </c>
      <c r="X418">
        <v>0</v>
      </c>
      <c r="Y418">
        <v>4716000</v>
      </c>
      <c r="Z418">
        <v>1</v>
      </c>
      <c r="AA418">
        <v>0</v>
      </c>
      <c r="AB418">
        <v>0</v>
      </c>
      <c r="AC418">
        <v>0</v>
      </c>
      <c r="AD418">
        <v>0</v>
      </c>
      <c r="AE418">
        <v>0</v>
      </c>
      <c r="AF418">
        <v>0</v>
      </c>
      <c r="AG418">
        <v>0</v>
      </c>
      <c r="AH418">
        <v>0</v>
      </c>
      <c r="AI418">
        <v>0</v>
      </c>
      <c r="AJ418">
        <v>0</v>
      </c>
      <c r="AK418">
        <v>0</v>
      </c>
      <c r="AL418">
        <v>0</v>
      </c>
      <c r="AM418">
        <v>0</v>
      </c>
      <c r="AN418">
        <v>9.29731506849315</v>
      </c>
      <c r="AO418">
        <v>0</v>
      </c>
      <c r="AP418">
        <v>0</v>
      </c>
      <c r="AQ418">
        <v>0</v>
      </c>
      <c r="AR418">
        <v>0</v>
      </c>
      <c r="AS418">
        <v>0</v>
      </c>
      <c r="AT418">
        <v>0</v>
      </c>
      <c r="AU418">
        <v>0</v>
      </c>
      <c r="AV418">
        <v>0</v>
      </c>
      <c r="AW418">
        <v>0</v>
      </c>
      <c r="AX418">
        <v>0</v>
      </c>
      <c r="AY418">
        <v>0</v>
      </c>
      <c r="AZ418">
        <v>0</v>
      </c>
      <c r="BA418">
        <v>0</v>
      </c>
      <c r="BB418">
        <v>0</v>
      </c>
      <c r="BC418">
        <v>0</v>
      </c>
      <c r="BD418">
        <v>0.1</v>
      </c>
      <c r="BE418">
        <v>0</v>
      </c>
      <c r="BF418">
        <v>0</v>
      </c>
      <c r="BG418">
        <v>0</v>
      </c>
      <c r="BH418">
        <v>0</v>
      </c>
      <c r="BI418">
        <v>0</v>
      </c>
      <c r="BJ418">
        <v>0</v>
      </c>
      <c r="BK418">
        <v>0</v>
      </c>
      <c r="BL418">
        <v>0</v>
      </c>
      <c r="BM418">
        <v>0</v>
      </c>
      <c r="BN418">
        <v>0</v>
      </c>
      <c r="BO418">
        <v>0</v>
      </c>
      <c r="BP418">
        <v>0</v>
      </c>
      <c r="BQ418">
        <v>0</v>
      </c>
      <c r="BR418">
        <v>1.5599999999999999E-2</v>
      </c>
      <c r="BS418">
        <v>0</v>
      </c>
      <c r="BT418">
        <v>0</v>
      </c>
      <c r="BU418">
        <v>0</v>
      </c>
      <c r="BV418">
        <v>0</v>
      </c>
      <c r="BW418">
        <v>0</v>
      </c>
      <c r="BX418">
        <v>63.7</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0</v>
      </c>
      <c r="FO418">
        <v>0</v>
      </c>
      <c r="FP418">
        <v>0</v>
      </c>
      <c r="FQ418">
        <v>0</v>
      </c>
      <c r="FR418">
        <v>1</v>
      </c>
      <c r="FS418">
        <v>0</v>
      </c>
      <c r="FT418">
        <v>0</v>
      </c>
      <c r="FU418">
        <v>0</v>
      </c>
      <c r="FV418">
        <v>0</v>
      </c>
      <c r="FW418">
        <v>0</v>
      </c>
      <c r="FX418">
        <v>0</v>
      </c>
      <c r="FY418">
        <v>3.7041095890410967</v>
      </c>
      <c r="FZ418">
        <v>0</v>
      </c>
      <c r="GA418">
        <v>0</v>
      </c>
      <c r="GB418">
        <v>0</v>
      </c>
      <c r="GC418">
        <v>0</v>
      </c>
      <c r="GD418">
        <v>0</v>
      </c>
      <c r="GE418">
        <v>0</v>
      </c>
      <c r="GF418">
        <v>0</v>
      </c>
      <c r="GG418">
        <v>0</v>
      </c>
      <c r="GH418">
        <v>0</v>
      </c>
      <c r="GI418">
        <v>0</v>
      </c>
      <c r="GJ418">
        <v>0</v>
      </c>
      <c r="GK418">
        <v>0</v>
      </c>
      <c r="GL418">
        <v>0</v>
      </c>
      <c r="GM418">
        <v>0</v>
      </c>
      <c r="GN418">
        <v>0</v>
      </c>
      <c r="GO418">
        <v>0</v>
      </c>
      <c r="GP418">
        <v>0</v>
      </c>
      <c r="GQ418">
        <v>0</v>
      </c>
      <c r="GR418">
        <v>0</v>
      </c>
      <c r="GS418">
        <v>0</v>
      </c>
      <c r="GT418">
        <v>0</v>
      </c>
      <c r="GU418">
        <v>0.251</v>
      </c>
      <c r="GV418">
        <v>0</v>
      </c>
      <c r="GW418">
        <v>0</v>
      </c>
      <c r="GX418">
        <v>0</v>
      </c>
      <c r="GY418">
        <v>0</v>
      </c>
      <c r="GZ418">
        <v>0</v>
      </c>
      <c r="HA418">
        <v>0</v>
      </c>
      <c r="HB418">
        <v>0</v>
      </c>
      <c r="HC418">
        <v>0</v>
      </c>
      <c r="HD418">
        <v>0</v>
      </c>
      <c r="HE418">
        <v>0</v>
      </c>
      <c r="HF418">
        <v>0</v>
      </c>
      <c r="HG418">
        <v>0</v>
      </c>
      <c r="HH418">
        <v>0</v>
      </c>
      <c r="HI418">
        <v>1.5599999999999999E-2</v>
      </c>
      <c r="HJ418">
        <v>0</v>
      </c>
      <c r="HK418">
        <v>0</v>
      </c>
      <c r="HL418">
        <v>0</v>
      </c>
      <c r="HM418">
        <v>0</v>
      </c>
      <c r="HN418">
        <v>0</v>
      </c>
      <c r="HO418">
        <v>63.7</v>
      </c>
      <c r="HP418">
        <v>0</v>
      </c>
      <c r="HQ418">
        <v>0</v>
      </c>
      <c r="HR418">
        <v>0</v>
      </c>
      <c r="HS418">
        <v>0</v>
      </c>
      <c r="HT418">
        <v>0</v>
      </c>
      <c r="HU418">
        <v>0</v>
      </c>
      <c r="HV418">
        <v>0</v>
      </c>
      <c r="HW418">
        <v>0</v>
      </c>
      <c r="HX418">
        <v>0</v>
      </c>
      <c r="HY418">
        <v>0</v>
      </c>
      <c r="HZ418">
        <v>0</v>
      </c>
      <c r="IA418">
        <v>0</v>
      </c>
      <c r="IB418">
        <v>0</v>
      </c>
      <c r="IC418">
        <v>0</v>
      </c>
      <c r="ID418">
        <v>0</v>
      </c>
      <c r="IE418">
        <v>0</v>
      </c>
      <c r="IF418">
        <v>0</v>
      </c>
      <c r="IG418">
        <v>0</v>
      </c>
      <c r="IH418">
        <v>0</v>
      </c>
      <c r="II418">
        <v>0</v>
      </c>
      <c r="IJ418">
        <v>0</v>
      </c>
      <c r="IK418">
        <v>0</v>
      </c>
      <c r="IL418">
        <v>0</v>
      </c>
      <c r="IM418">
        <v>0</v>
      </c>
      <c r="IN418">
        <v>0</v>
      </c>
      <c r="IO418">
        <v>0</v>
      </c>
      <c r="IP418">
        <v>0</v>
      </c>
      <c r="IQ418">
        <v>0</v>
      </c>
      <c r="IR418">
        <v>0</v>
      </c>
      <c r="IS418">
        <v>0</v>
      </c>
      <c r="IT418">
        <v>0</v>
      </c>
      <c r="IU418">
        <v>0</v>
      </c>
      <c r="IV418">
        <v>0</v>
      </c>
      <c r="IW418">
        <v>0</v>
      </c>
      <c r="IX418">
        <v>0</v>
      </c>
      <c r="IY418">
        <v>0</v>
      </c>
      <c r="IZ418">
        <v>0</v>
      </c>
      <c r="JA418">
        <v>0</v>
      </c>
      <c r="JB418">
        <v>0</v>
      </c>
      <c r="JC418">
        <v>0</v>
      </c>
      <c r="JD418">
        <v>0</v>
      </c>
      <c r="JE418">
        <v>0</v>
      </c>
      <c r="JF418">
        <v>0</v>
      </c>
      <c r="JG418">
        <v>0</v>
      </c>
      <c r="JH418">
        <v>0</v>
      </c>
      <c r="JI418">
        <v>0</v>
      </c>
      <c r="JJ418">
        <v>0</v>
      </c>
      <c r="JK418">
        <v>0</v>
      </c>
      <c r="JL418">
        <v>0</v>
      </c>
      <c r="JM418">
        <v>0</v>
      </c>
      <c r="JN418">
        <v>0</v>
      </c>
      <c r="JO418">
        <v>0</v>
      </c>
      <c r="JP418">
        <v>0</v>
      </c>
      <c r="JQ418">
        <v>0</v>
      </c>
      <c r="JR418">
        <v>0</v>
      </c>
      <c r="JS418">
        <v>0</v>
      </c>
      <c r="JT418">
        <v>0</v>
      </c>
      <c r="JU418">
        <v>0</v>
      </c>
      <c r="JV418">
        <v>0</v>
      </c>
      <c r="JW418">
        <v>0</v>
      </c>
      <c r="JX418">
        <v>0</v>
      </c>
      <c r="JY418">
        <v>0</v>
      </c>
      <c r="JZ418">
        <v>0</v>
      </c>
      <c r="KA418">
        <v>0</v>
      </c>
      <c r="KB418">
        <v>0</v>
      </c>
      <c r="KC418">
        <v>0</v>
      </c>
      <c r="KD418">
        <v>0</v>
      </c>
      <c r="KE418">
        <v>0</v>
      </c>
      <c r="KF418">
        <v>0</v>
      </c>
      <c r="KG418">
        <v>0</v>
      </c>
      <c r="KH418">
        <v>0</v>
      </c>
      <c r="KI418">
        <v>0</v>
      </c>
      <c r="KJ418">
        <v>0</v>
      </c>
      <c r="KK418">
        <v>0</v>
      </c>
      <c r="KL418">
        <v>0</v>
      </c>
      <c r="KM418">
        <v>0</v>
      </c>
      <c r="KN418">
        <v>0</v>
      </c>
      <c r="KO418">
        <v>0</v>
      </c>
      <c r="KP418">
        <v>0</v>
      </c>
      <c r="KQ418">
        <v>0</v>
      </c>
      <c r="KR418">
        <v>0</v>
      </c>
      <c r="KS418">
        <v>0</v>
      </c>
      <c r="KT418">
        <v>0</v>
      </c>
      <c r="KU418">
        <v>0</v>
      </c>
      <c r="KV418">
        <v>0</v>
      </c>
      <c r="KW418">
        <v>0</v>
      </c>
      <c r="KX418">
        <v>0</v>
      </c>
      <c r="KY418">
        <v>0</v>
      </c>
      <c r="KZ418">
        <v>0</v>
      </c>
      <c r="LA418">
        <v>0</v>
      </c>
      <c r="LB418">
        <v>0</v>
      </c>
      <c r="LC418">
        <v>0</v>
      </c>
      <c r="LD418">
        <v>0</v>
      </c>
      <c r="LE418">
        <v>0</v>
      </c>
      <c r="LF418">
        <v>0</v>
      </c>
      <c r="LG418">
        <v>0</v>
      </c>
      <c r="LH418">
        <v>0</v>
      </c>
      <c r="LI418">
        <v>1</v>
      </c>
      <c r="LJ418">
        <v>1</v>
      </c>
      <c r="LK418">
        <v>0</v>
      </c>
      <c r="LL418">
        <v>0</v>
      </c>
      <c r="LM418">
        <v>1</v>
      </c>
      <c r="LN418">
        <v>0.95</v>
      </c>
      <c r="LO418">
        <v>0</v>
      </c>
      <c r="LP418">
        <v>1</v>
      </c>
      <c r="LQ418">
        <v>0.78</v>
      </c>
      <c r="LR418">
        <v>0</v>
      </c>
      <c r="LS418">
        <v>0</v>
      </c>
      <c r="LT418">
        <v>0</v>
      </c>
    </row>
    <row r="419" spans="1:332" ht="15" customHeight="1">
      <c r="A419" t="str">
        <v>CDM AMS II G</v>
      </c>
      <c r="B419" t="str">
        <v>AMS-II.G. Version 9</v>
      </c>
      <c r="C419">
        <v>10471</v>
      </c>
      <c r="D419" t="str">
        <v>PoA 10471-CPA31</v>
      </c>
      <c r="E419" t="str">
        <v>MP1</v>
      </c>
      <c r="F419" t="str">
        <v>domestic</v>
      </c>
      <c r="G419">
        <v>15314</v>
      </c>
      <c r="H419" t="str">
        <v>firewood</v>
      </c>
      <c r="I419">
        <v>15314</v>
      </c>
      <c r="J419">
        <v>3.2472434266327395E-3</v>
      </c>
      <c r="K419">
        <v>0</v>
      </c>
      <c r="L419" t="str">
        <v>cdm_imp_firewood</v>
      </c>
      <c r="M419">
        <v>1</v>
      </c>
      <c r="N419" t="str">
        <v>Asia</v>
      </c>
      <c r="O419" t="str">
        <v>Myanmar</v>
      </c>
      <c r="P419" t="str">
        <v>Region: Bago; T-ship: Taungoo, Htantapin and
Yedashe</v>
      </c>
      <c r="Q419">
        <v>4.2</v>
      </c>
      <c r="R419">
        <v>0.61499999999999999</v>
      </c>
      <c r="S419">
        <v>0</v>
      </c>
      <c r="T419">
        <v>0.3</v>
      </c>
      <c r="U419">
        <v>18000</v>
      </c>
      <c r="V419">
        <v>0</v>
      </c>
      <c r="W419">
        <v>262</v>
      </c>
      <c r="X419">
        <v>0</v>
      </c>
      <c r="Y419">
        <v>4716000</v>
      </c>
      <c r="Z419">
        <v>1</v>
      </c>
      <c r="AA419">
        <v>0</v>
      </c>
      <c r="AB419">
        <v>0</v>
      </c>
      <c r="AC419">
        <v>0</v>
      </c>
      <c r="AD419">
        <v>0</v>
      </c>
      <c r="AE419">
        <v>0</v>
      </c>
      <c r="AF419">
        <v>0</v>
      </c>
      <c r="AG419">
        <v>0</v>
      </c>
      <c r="AH419">
        <v>0</v>
      </c>
      <c r="AI419">
        <v>0</v>
      </c>
      <c r="AJ419">
        <v>0</v>
      </c>
      <c r="AK419">
        <v>0</v>
      </c>
      <c r="AL419">
        <v>0</v>
      </c>
      <c r="AM419">
        <v>0</v>
      </c>
      <c r="AN419">
        <v>9.29731506849315</v>
      </c>
      <c r="AO419">
        <v>0</v>
      </c>
      <c r="AP419">
        <v>0</v>
      </c>
      <c r="AQ419">
        <v>0</v>
      </c>
      <c r="AR419">
        <v>0</v>
      </c>
      <c r="AS419">
        <v>0</v>
      </c>
      <c r="AT419">
        <v>0</v>
      </c>
      <c r="AU419">
        <v>0</v>
      </c>
      <c r="AV419">
        <v>0</v>
      </c>
      <c r="AW419">
        <v>0</v>
      </c>
      <c r="AX419">
        <v>0</v>
      </c>
      <c r="AY419">
        <v>0</v>
      </c>
      <c r="AZ419">
        <v>0</v>
      </c>
      <c r="BA419">
        <v>0</v>
      </c>
      <c r="BB419">
        <v>0</v>
      </c>
      <c r="BC419">
        <v>0</v>
      </c>
      <c r="BD419">
        <v>0.1</v>
      </c>
      <c r="BE419">
        <v>0</v>
      </c>
      <c r="BF419">
        <v>0</v>
      </c>
      <c r="BG419">
        <v>0</v>
      </c>
      <c r="BH419">
        <v>0</v>
      </c>
      <c r="BI419">
        <v>0</v>
      </c>
      <c r="BJ419">
        <v>0</v>
      </c>
      <c r="BK419">
        <v>0</v>
      </c>
      <c r="BL419">
        <v>0</v>
      </c>
      <c r="BM419">
        <v>0</v>
      </c>
      <c r="BN419">
        <v>0</v>
      </c>
      <c r="BO419">
        <v>0</v>
      </c>
      <c r="BP419">
        <v>0</v>
      </c>
      <c r="BQ419">
        <v>0</v>
      </c>
      <c r="BR419">
        <v>1.5599999999999999E-2</v>
      </c>
      <c r="BS419">
        <v>0</v>
      </c>
      <c r="BT419">
        <v>0</v>
      </c>
      <c r="BU419">
        <v>0</v>
      </c>
      <c r="BV419">
        <v>0</v>
      </c>
      <c r="BW419">
        <v>0</v>
      </c>
      <c r="BX419">
        <v>63.7</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0</v>
      </c>
      <c r="FO419">
        <v>0</v>
      </c>
      <c r="FP419">
        <v>0</v>
      </c>
      <c r="FQ419">
        <v>0</v>
      </c>
      <c r="FR419">
        <v>1</v>
      </c>
      <c r="FS419">
        <v>0</v>
      </c>
      <c r="FT419">
        <v>0</v>
      </c>
      <c r="FU419">
        <v>0</v>
      </c>
      <c r="FV419">
        <v>0</v>
      </c>
      <c r="FW419">
        <v>0</v>
      </c>
      <c r="FX419">
        <v>0</v>
      </c>
      <c r="FY419">
        <v>3.7041095890410967</v>
      </c>
      <c r="FZ419">
        <v>0</v>
      </c>
      <c r="GA419">
        <v>0</v>
      </c>
      <c r="GB419">
        <v>0</v>
      </c>
      <c r="GC419">
        <v>0</v>
      </c>
      <c r="GD419">
        <v>0</v>
      </c>
      <c r="GE419">
        <v>0</v>
      </c>
      <c r="GF419">
        <v>0</v>
      </c>
      <c r="GG419">
        <v>0</v>
      </c>
      <c r="GH419">
        <v>0</v>
      </c>
      <c r="GI419">
        <v>0</v>
      </c>
      <c r="GJ419">
        <v>0</v>
      </c>
      <c r="GK419">
        <v>0</v>
      </c>
      <c r="GL419">
        <v>0</v>
      </c>
      <c r="GM419">
        <v>0</v>
      </c>
      <c r="GN419">
        <v>0</v>
      </c>
      <c r="GO419">
        <v>0</v>
      </c>
      <c r="GP419">
        <v>0</v>
      </c>
      <c r="GQ419">
        <v>0</v>
      </c>
      <c r="GR419">
        <v>0</v>
      </c>
      <c r="GS419">
        <v>0</v>
      </c>
      <c r="GT419">
        <v>0</v>
      </c>
      <c r="GU419">
        <v>0.251</v>
      </c>
      <c r="GV419">
        <v>0</v>
      </c>
      <c r="GW419">
        <v>0</v>
      </c>
      <c r="GX419">
        <v>0</v>
      </c>
      <c r="GY419">
        <v>0</v>
      </c>
      <c r="GZ419">
        <v>0</v>
      </c>
      <c r="HA419">
        <v>0</v>
      </c>
      <c r="HB419">
        <v>0</v>
      </c>
      <c r="HC419">
        <v>0</v>
      </c>
      <c r="HD419">
        <v>0</v>
      </c>
      <c r="HE419">
        <v>0</v>
      </c>
      <c r="HF419">
        <v>0</v>
      </c>
      <c r="HG419">
        <v>0</v>
      </c>
      <c r="HH419">
        <v>0</v>
      </c>
      <c r="HI419">
        <v>1.5599999999999999E-2</v>
      </c>
      <c r="HJ419">
        <v>0</v>
      </c>
      <c r="HK419">
        <v>0</v>
      </c>
      <c r="HL419">
        <v>0</v>
      </c>
      <c r="HM419">
        <v>0</v>
      </c>
      <c r="HN419">
        <v>0</v>
      </c>
      <c r="HO419">
        <v>63.7</v>
      </c>
      <c r="HP419">
        <v>0</v>
      </c>
      <c r="HQ419">
        <v>0</v>
      </c>
      <c r="HR419">
        <v>0</v>
      </c>
      <c r="HS419">
        <v>0</v>
      </c>
      <c r="HT419">
        <v>0</v>
      </c>
      <c r="HU419">
        <v>0</v>
      </c>
      <c r="HV419">
        <v>0</v>
      </c>
      <c r="HW419">
        <v>0</v>
      </c>
      <c r="HX419">
        <v>0</v>
      </c>
      <c r="HY419">
        <v>0</v>
      </c>
      <c r="HZ419">
        <v>0</v>
      </c>
      <c r="IA419">
        <v>0</v>
      </c>
      <c r="IB419">
        <v>0</v>
      </c>
      <c r="IC419">
        <v>0</v>
      </c>
      <c r="ID419">
        <v>0</v>
      </c>
      <c r="IE419">
        <v>0</v>
      </c>
      <c r="IF419">
        <v>0</v>
      </c>
      <c r="IG419">
        <v>0</v>
      </c>
      <c r="IH419">
        <v>0</v>
      </c>
      <c r="II419">
        <v>0</v>
      </c>
      <c r="IJ419">
        <v>0</v>
      </c>
      <c r="IK419">
        <v>0</v>
      </c>
      <c r="IL419">
        <v>0</v>
      </c>
      <c r="IM419">
        <v>0</v>
      </c>
      <c r="IN419">
        <v>0</v>
      </c>
      <c r="IO419">
        <v>0</v>
      </c>
      <c r="IP419">
        <v>0</v>
      </c>
      <c r="IQ419">
        <v>0</v>
      </c>
      <c r="IR419">
        <v>0</v>
      </c>
      <c r="IS419">
        <v>0</v>
      </c>
      <c r="IT419">
        <v>0</v>
      </c>
      <c r="IU419">
        <v>0</v>
      </c>
      <c r="IV419">
        <v>0</v>
      </c>
      <c r="IW419">
        <v>0</v>
      </c>
      <c r="IX419">
        <v>0</v>
      </c>
      <c r="IY419">
        <v>0</v>
      </c>
      <c r="IZ419">
        <v>0</v>
      </c>
      <c r="JA419">
        <v>0</v>
      </c>
      <c r="JB419">
        <v>0</v>
      </c>
      <c r="JC419">
        <v>0</v>
      </c>
      <c r="JD419">
        <v>0</v>
      </c>
      <c r="JE419">
        <v>0</v>
      </c>
      <c r="JF419">
        <v>0</v>
      </c>
      <c r="JG419">
        <v>0</v>
      </c>
      <c r="JH419">
        <v>0</v>
      </c>
      <c r="JI419">
        <v>0</v>
      </c>
      <c r="JJ419">
        <v>0</v>
      </c>
      <c r="JK419">
        <v>0</v>
      </c>
      <c r="JL419">
        <v>0</v>
      </c>
      <c r="JM419">
        <v>0</v>
      </c>
      <c r="JN419">
        <v>0</v>
      </c>
      <c r="JO419">
        <v>0</v>
      </c>
      <c r="JP419">
        <v>0</v>
      </c>
      <c r="JQ419">
        <v>0</v>
      </c>
      <c r="JR419">
        <v>0</v>
      </c>
      <c r="JS419">
        <v>0</v>
      </c>
      <c r="JT419">
        <v>0</v>
      </c>
      <c r="JU419">
        <v>0</v>
      </c>
      <c r="JV419">
        <v>0</v>
      </c>
      <c r="JW419">
        <v>0</v>
      </c>
      <c r="JX419">
        <v>0</v>
      </c>
      <c r="JY419">
        <v>0</v>
      </c>
      <c r="JZ419">
        <v>0</v>
      </c>
      <c r="KA419">
        <v>0</v>
      </c>
      <c r="KB419">
        <v>0</v>
      </c>
      <c r="KC419">
        <v>0</v>
      </c>
      <c r="KD419">
        <v>0</v>
      </c>
      <c r="KE419">
        <v>0</v>
      </c>
      <c r="KF419">
        <v>0</v>
      </c>
      <c r="KG419">
        <v>0</v>
      </c>
      <c r="KH419">
        <v>0</v>
      </c>
      <c r="KI419">
        <v>0</v>
      </c>
      <c r="KJ419">
        <v>0</v>
      </c>
      <c r="KK419">
        <v>0</v>
      </c>
      <c r="KL419">
        <v>0</v>
      </c>
      <c r="KM419">
        <v>0</v>
      </c>
      <c r="KN419">
        <v>0</v>
      </c>
      <c r="KO419">
        <v>0</v>
      </c>
      <c r="KP419">
        <v>0</v>
      </c>
      <c r="KQ419">
        <v>0</v>
      </c>
      <c r="KR419">
        <v>0</v>
      </c>
      <c r="KS419">
        <v>0</v>
      </c>
      <c r="KT419">
        <v>0</v>
      </c>
      <c r="KU419">
        <v>0</v>
      </c>
      <c r="KV419">
        <v>0</v>
      </c>
      <c r="KW419">
        <v>0</v>
      </c>
      <c r="KX419">
        <v>0</v>
      </c>
      <c r="KY419">
        <v>0</v>
      </c>
      <c r="KZ419">
        <v>0</v>
      </c>
      <c r="LA419">
        <v>0</v>
      </c>
      <c r="LB419">
        <v>0</v>
      </c>
      <c r="LC419">
        <v>0</v>
      </c>
      <c r="LD419">
        <v>0</v>
      </c>
      <c r="LE419">
        <v>0</v>
      </c>
      <c r="LF419">
        <v>0</v>
      </c>
      <c r="LG419">
        <v>0</v>
      </c>
      <c r="LH419">
        <v>0</v>
      </c>
      <c r="LI419">
        <v>1</v>
      </c>
      <c r="LJ419">
        <v>1</v>
      </c>
      <c r="LK419">
        <v>0</v>
      </c>
      <c r="LL419">
        <v>0</v>
      </c>
      <c r="LM419">
        <v>1</v>
      </c>
      <c r="LN419">
        <v>0.95</v>
      </c>
      <c r="LO419">
        <v>0</v>
      </c>
      <c r="LP419">
        <v>1</v>
      </c>
      <c r="LQ419">
        <v>0.78</v>
      </c>
      <c r="LR419">
        <v>0</v>
      </c>
      <c r="LS419">
        <v>0</v>
      </c>
      <c r="LT419">
        <v>0</v>
      </c>
    </row>
    <row r="420" spans="1:332" ht="15" customHeight="1">
      <c r="A420" t="str">
        <v>CDM AMS II G</v>
      </c>
      <c r="B420" t="str">
        <v>AMS-II.G. Version 9</v>
      </c>
      <c r="C420">
        <v>10471</v>
      </c>
      <c r="D420" t="str">
        <v>PoA 10471-CPA32</v>
      </c>
      <c r="E420" t="str">
        <v>MP1</v>
      </c>
      <c r="F420" t="str">
        <v>domestic</v>
      </c>
      <c r="G420">
        <v>15314</v>
      </c>
      <c r="H420" t="str">
        <v>firewood</v>
      </c>
      <c r="I420">
        <v>15314</v>
      </c>
      <c r="J420">
        <v>3.2472434266327395E-3</v>
      </c>
      <c r="K420">
        <v>0</v>
      </c>
      <c r="L420" t="str">
        <v>cdm_imp_firewood</v>
      </c>
      <c r="M420">
        <v>1</v>
      </c>
      <c r="N420" t="str">
        <v>Asia</v>
      </c>
      <c r="O420" t="str">
        <v>Myanmar</v>
      </c>
      <c r="P420" t="str">
        <v xml:space="preserve">Region: Bago; T-ship: Yedashe, Oktwin, Phyu
and Kyaukkyi
</v>
      </c>
      <c r="Q420">
        <v>4.2</v>
      </c>
      <c r="R420">
        <v>0.61499999999999999</v>
      </c>
      <c r="S420">
        <v>0</v>
      </c>
      <c r="T420">
        <v>0.3</v>
      </c>
      <c r="U420">
        <v>18000</v>
      </c>
      <c r="V420">
        <v>0</v>
      </c>
      <c r="W420">
        <v>262</v>
      </c>
      <c r="X420">
        <v>0</v>
      </c>
      <c r="Y420">
        <v>4716000</v>
      </c>
      <c r="Z420">
        <v>1</v>
      </c>
      <c r="AA420">
        <v>0</v>
      </c>
      <c r="AB420">
        <v>0</v>
      </c>
      <c r="AC420">
        <v>0</v>
      </c>
      <c r="AD420">
        <v>0</v>
      </c>
      <c r="AE420">
        <v>0</v>
      </c>
      <c r="AF420">
        <v>0</v>
      </c>
      <c r="AG420">
        <v>0</v>
      </c>
      <c r="AH420">
        <v>0</v>
      </c>
      <c r="AI420">
        <v>0</v>
      </c>
      <c r="AJ420">
        <v>0</v>
      </c>
      <c r="AK420">
        <v>0</v>
      </c>
      <c r="AL420">
        <v>0</v>
      </c>
      <c r="AM420">
        <v>0</v>
      </c>
      <c r="AN420">
        <v>9.29731506849315</v>
      </c>
      <c r="AO420">
        <v>0</v>
      </c>
      <c r="AP420">
        <v>0</v>
      </c>
      <c r="AQ420">
        <v>0</v>
      </c>
      <c r="AR420">
        <v>0</v>
      </c>
      <c r="AS420">
        <v>0</v>
      </c>
      <c r="AT420">
        <v>0</v>
      </c>
      <c r="AU420">
        <v>0</v>
      </c>
      <c r="AV420">
        <v>0</v>
      </c>
      <c r="AW420">
        <v>0</v>
      </c>
      <c r="AX420">
        <v>0</v>
      </c>
      <c r="AY420">
        <v>0</v>
      </c>
      <c r="AZ420">
        <v>0</v>
      </c>
      <c r="BA420">
        <v>0</v>
      </c>
      <c r="BB420">
        <v>0</v>
      </c>
      <c r="BC420">
        <v>0</v>
      </c>
      <c r="BD420">
        <v>0.1</v>
      </c>
      <c r="BE420">
        <v>0</v>
      </c>
      <c r="BF420">
        <v>0</v>
      </c>
      <c r="BG420">
        <v>0</v>
      </c>
      <c r="BH420">
        <v>0</v>
      </c>
      <c r="BI420">
        <v>0</v>
      </c>
      <c r="BJ420">
        <v>0</v>
      </c>
      <c r="BK420">
        <v>0</v>
      </c>
      <c r="BL420">
        <v>0</v>
      </c>
      <c r="BM420">
        <v>0</v>
      </c>
      <c r="BN420">
        <v>0</v>
      </c>
      <c r="BO420">
        <v>0</v>
      </c>
      <c r="BP420">
        <v>0</v>
      </c>
      <c r="BQ420">
        <v>0</v>
      </c>
      <c r="BR420">
        <v>1.5599999999999999E-2</v>
      </c>
      <c r="BS420">
        <v>0</v>
      </c>
      <c r="BT420">
        <v>0</v>
      </c>
      <c r="BU420">
        <v>0</v>
      </c>
      <c r="BV420">
        <v>0</v>
      </c>
      <c r="BW420">
        <v>0</v>
      </c>
      <c r="BX420">
        <v>63.7</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0</v>
      </c>
      <c r="FO420">
        <v>0</v>
      </c>
      <c r="FP420">
        <v>0</v>
      </c>
      <c r="FQ420">
        <v>0</v>
      </c>
      <c r="FR420">
        <v>1</v>
      </c>
      <c r="FS420">
        <v>0</v>
      </c>
      <c r="FT420">
        <v>0</v>
      </c>
      <c r="FU420">
        <v>0</v>
      </c>
      <c r="FV420">
        <v>0</v>
      </c>
      <c r="FW420">
        <v>0</v>
      </c>
      <c r="FX420">
        <v>0</v>
      </c>
      <c r="FY420">
        <v>3.7041095890410967</v>
      </c>
      <c r="FZ420">
        <v>0</v>
      </c>
      <c r="GA420">
        <v>0</v>
      </c>
      <c r="GB420">
        <v>0</v>
      </c>
      <c r="GC420">
        <v>0</v>
      </c>
      <c r="GD420">
        <v>0</v>
      </c>
      <c r="GE420">
        <v>0</v>
      </c>
      <c r="GF420">
        <v>0</v>
      </c>
      <c r="GG420">
        <v>0</v>
      </c>
      <c r="GH420">
        <v>0</v>
      </c>
      <c r="GI420">
        <v>0</v>
      </c>
      <c r="GJ420">
        <v>0</v>
      </c>
      <c r="GK420">
        <v>0</v>
      </c>
      <c r="GL420">
        <v>0</v>
      </c>
      <c r="GM420">
        <v>0</v>
      </c>
      <c r="GN420">
        <v>0</v>
      </c>
      <c r="GO420">
        <v>0</v>
      </c>
      <c r="GP420">
        <v>0</v>
      </c>
      <c r="GQ420">
        <v>0</v>
      </c>
      <c r="GR420">
        <v>0</v>
      </c>
      <c r="GS420">
        <v>0</v>
      </c>
      <c r="GT420">
        <v>0</v>
      </c>
      <c r="GU420">
        <v>0.251</v>
      </c>
      <c r="GV420">
        <v>0</v>
      </c>
      <c r="GW420">
        <v>0</v>
      </c>
      <c r="GX420">
        <v>0</v>
      </c>
      <c r="GY420">
        <v>0</v>
      </c>
      <c r="GZ420">
        <v>0</v>
      </c>
      <c r="HA420">
        <v>0</v>
      </c>
      <c r="HB420">
        <v>0</v>
      </c>
      <c r="HC420">
        <v>0</v>
      </c>
      <c r="HD420">
        <v>0</v>
      </c>
      <c r="HE420">
        <v>0</v>
      </c>
      <c r="HF420">
        <v>0</v>
      </c>
      <c r="HG420">
        <v>0</v>
      </c>
      <c r="HH420">
        <v>0</v>
      </c>
      <c r="HI420">
        <v>1.5599999999999999E-2</v>
      </c>
      <c r="HJ420">
        <v>0</v>
      </c>
      <c r="HK420">
        <v>0</v>
      </c>
      <c r="HL420">
        <v>0</v>
      </c>
      <c r="HM420">
        <v>0</v>
      </c>
      <c r="HN420">
        <v>0</v>
      </c>
      <c r="HO420">
        <v>63.7</v>
      </c>
      <c r="HP420">
        <v>0</v>
      </c>
      <c r="HQ420">
        <v>0</v>
      </c>
      <c r="HR420">
        <v>0</v>
      </c>
      <c r="HS420">
        <v>0</v>
      </c>
      <c r="HT420">
        <v>0</v>
      </c>
      <c r="HU420">
        <v>0</v>
      </c>
      <c r="HV420">
        <v>0</v>
      </c>
      <c r="HW420">
        <v>0</v>
      </c>
      <c r="HX420">
        <v>0</v>
      </c>
      <c r="HY420">
        <v>0</v>
      </c>
      <c r="HZ420">
        <v>0</v>
      </c>
      <c r="IA420">
        <v>0</v>
      </c>
      <c r="IB420">
        <v>0</v>
      </c>
      <c r="IC420">
        <v>0</v>
      </c>
      <c r="ID420">
        <v>0</v>
      </c>
      <c r="IE420">
        <v>0</v>
      </c>
      <c r="IF420">
        <v>0</v>
      </c>
      <c r="IG420">
        <v>0</v>
      </c>
      <c r="IH420">
        <v>0</v>
      </c>
      <c r="II420">
        <v>0</v>
      </c>
      <c r="IJ420">
        <v>0</v>
      </c>
      <c r="IK420">
        <v>0</v>
      </c>
      <c r="IL420">
        <v>0</v>
      </c>
      <c r="IM420">
        <v>0</v>
      </c>
      <c r="IN420">
        <v>0</v>
      </c>
      <c r="IO420">
        <v>0</v>
      </c>
      <c r="IP420">
        <v>0</v>
      </c>
      <c r="IQ420">
        <v>0</v>
      </c>
      <c r="IR420">
        <v>0</v>
      </c>
      <c r="IS420">
        <v>0</v>
      </c>
      <c r="IT420">
        <v>0</v>
      </c>
      <c r="IU420">
        <v>0</v>
      </c>
      <c r="IV420">
        <v>0</v>
      </c>
      <c r="IW420">
        <v>0</v>
      </c>
      <c r="IX420">
        <v>0</v>
      </c>
      <c r="IY420">
        <v>0</v>
      </c>
      <c r="IZ420">
        <v>0</v>
      </c>
      <c r="JA420">
        <v>0</v>
      </c>
      <c r="JB420">
        <v>0</v>
      </c>
      <c r="JC420">
        <v>0</v>
      </c>
      <c r="JD420">
        <v>0</v>
      </c>
      <c r="JE420">
        <v>0</v>
      </c>
      <c r="JF420">
        <v>0</v>
      </c>
      <c r="JG420">
        <v>0</v>
      </c>
      <c r="JH420">
        <v>0</v>
      </c>
      <c r="JI420">
        <v>0</v>
      </c>
      <c r="JJ420">
        <v>0</v>
      </c>
      <c r="JK420">
        <v>0</v>
      </c>
      <c r="JL420">
        <v>0</v>
      </c>
      <c r="JM420">
        <v>0</v>
      </c>
      <c r="JN420">
        <v>0</v>
      </c>
      <c r="JO420">
        <v>0</v>
      </c>
      <c r="JP420">
        <v>0</v>
      </c>
      <c r="JQ420">
        <v>0</v>
      </c>
      <c r="JR420">
        <v>0</v>
      </c>
      <c r="JS420">
        <v>0</v>
      </c>
      <c r="JT420">
        <v>0</v>
      </c>
      <c r="JU420">
        <v>0</v>
      </c>
      <c r="JV420">
        <v>0</v>
      </c>
      <c r="JW420">
        <v>0</v>
      </c>
      <c r="JX420">
        <v>0</v>
      </c>
      <c r="JY420">
        <v>0</v>
      </c>
      <c r="JZ420">
        <v>0</v>
      </c>
      <c r="KA420">
        <v>0</v>
      </c>
      <c r="KB420">
        <v>0</v>
      </c>
      <c r="KC420">
        <v>0</v>
      </c>
      <c r="KD420">
        <v>0</v>
      </c>
      <c r="KE420">
        <v>0</v>
      </c>
      <c r="KF420">
        <v>0</v>
      </c>
      <c r="KG420">
        <v>0</v>
      </c>
      <c r="KH420">
        <v>0</v>
      </c>
      <c r="KI420">
        <v>0</v>
      </c>
      <c r="KJ420">
        <v>0</v>
      </c>
      <c r="KK420">
        <v>0</v>
      </c>
      <c r="KL420">
        <v>0</v>
      </c>
      <c r="KM420">
        <v>0</v>
      </c>
      <c r="KN420">
        <v>0</v>
      </c>
      <c r="KO420">
        <v>0</v>
      </c>
      <c r="KP420">
        <v>0</v>
      </c>
      <c r="KQ420">
        <v>0</v>
      </c>
      <c r="KR420">
        <v>0</v>
      </c>
      <c r="KS420">
        <v>0</v>
      </c>
      <c r="KT420">
        <v>0</v>
      </c>
      <c r="KU420">
        <v>0</v>
      </c>
      <c r="KV420">
        <v>0</v>
      </c>
      <c r="KW420">
        <v>0</v>
      </c>
      <c r="KX420">
        <v>0</v>
      </c>
      <c r="KY420">
        <v>0</v>
      </c>
      <c r="KZ420">
        <v>0</v>
      </c>
      <c r="LA420">
        <v>0</v>
      </c>
      <c r="LB420">
        <v>0</v>
      </c>
      <c r="LC420">
        <v>0</v>
      </c>
      <c r="LD420">
        <v>0</v>
      </c>
      <c r="LE420">
        <v>0</v>
      </c>
      <c r="LF420">
        <v>0</v>
      </c>
      <c r="LG420">
        <v>0</v>
      </c>
      <c r="LH420">
        <v>0</v>
      </c>
      <c r="LI420">
        <v>1</v>
      </c>
      <c r="LJ420">
        <v>1</v>
      </c>
      <c r="LK420">
        <v>0</v>
      </c>
      <c r="LL420">
        <v>0</v>
      </c>
      <c r="LM420">
        <v>1</v>
      </c>
      <c r="LN420">
        <v>0.95</v>
      </c>
      <c r="LO420">
        <v>0</v>
      </c>
      <c r="LP420">
        <v>1</v>
      </c>
      <c r="LQ420">
        <v>0.78</v>
      </c>
      <c r="LR420">
        <v>0</v>
      </c>
      <c r="LS420">
        <v>0</v>
      </c>
      <c r="LT420">
        <v>0</v>
      </c>
    </row>
    <row r="421" spans="1:332" ht="15" customHeight="1">
      <c r="A421" t="str">
        <v>CDM AMS II G</v>
      </c>
      <c r="B421" t="str">
        <v>AMS-II.G. Version 9</v>
      </c>
      <c r="C421">
        <v>10471</v>
      </c>
      <c r="D421" t="str">
        <v>PoA 10471-CPA33</v>
      </c>
      <c r="E421" t="str">
        <v>MP1</v>
      </c>
      <c r="F421" t="str">
        <v>domestic</v>
      </c>
      <c r="G421">
        <v>15314</v>
      </c>
      <c r="H421" t="str">
        <v>firewood</v>
      </c>
      <c r="I421">
        <v>15314</v>
      </c>
      <c r="J421">
        <v>3.2472434266327395E-3</v>
      </c>
      <c r="K421">
        <v>0</v>
      </c>
      <c r="L421" t="str">
        <v>cdm_imp_firewood</v>
      </c>
      <c r="M421">
        <v>1</v>
      </c>
      <c r="N421" t="str">
        <v>Asia</v>
      </c>
      <c r="O421" t="str">
        <v>Myanmar</v>
      </c>
      <c r="P421" t="str">
        <v>Region: Bago; T-ship: Kyaukkyi, Pyay and
Shwedaung</v>
      </c>
      <c r="Q421">
        <v>4.2</v>
      </c>
      <c r="R421">
        <v>0.61499999999999999</v>
      </c>
      <c r="S421">
        <v>0</v>
      </c>
      <c r="T421">
        <v>0.3</v>
      </c>
      <c r="U421">
        <v>18000</v>
      </c>
      <c r="V421">
        <v>0</v>
      </c>
      <c r="W421">
        <v>262</v>
      </c>
      <c r="X421">
        <v>0</v>
      </c>
      <c r="Y421">
        <v>4716000</v>
      </c>
      <c r="Z421">
        <v>1</v>
      </c>
      <c r="AA421">
        <v>0</v>
      </c>
      <c r="AB421">
        <v>0</v>
      </c>
      <c r="AC421">
        <v>0</v>
      </c>
      <c r="AD421">
        <v>0</v>
      </c>
      <c r="AE421">
        <v>0</v>
      </c>
      <c r="AF421">
        <v>0</v>
      </c>
      <c r="AG421">
        <v>0</v>
      </c>
      <c r="AH421">
        <v>0</v>
      </c>
      <c r="AI421">
        <v>0</v>
      </c>
      <c r="AJ421">
        <v>0</v>
      </c>
      <c r="AK421">
        <v>0</v>
      </c>
      <c r="AL421">
        <v>0</v>
      </c>
      <c r="AM421">
        <v>0</v>
      </c>
      <c r="AN421">
        <v>9.29731506849315</v>
      </c>
      <c r="AO421">
        <v>0</v>
      </c>
      <c r="AP421">
        <v>0</v>
      </c>
      <c r="AQ421">
        <v>0</v>
      </c>
      <c r="AR421">
        <v>0</v>
      </c>
      <c r="AS421">
        <v>0</v>
      </c>
      <c r="AT421">
        <v>0</v>
      </c>
      <c r="AU421">
        <v>0</v>
      </c>
      <c r="AV421">
        <v>0</v>
      </c>
      <c r="AW421">
        <v>0</v>
      </c>
      <c r="AX421">
        <v>0</v>
      </c>
      <c r="AY421">
        <v>0</v>
      </c>
      <c r="AZ421">
        <v>0</v>
      </c>
      <c r="BA421">
        <v>0</v>
      </c>
      <c r="BB421">
        <v>0</v>
      </c>
      <c r="BC421">
        <v>0</v>
      </c>
      <c r="BD421">
        <v>0.1</v>
      </c>
      <c r="BE421">
        <v>0</v>
      </c>
      <c r="BF421">
        <v>0</v>
      </c>
      <c r="BG421">
        <v>0</v>
      </c>
      <c r="BH421">
        <v>0</v>
      </c>
      <c r="BI421">
        <v>0</v>
      </c>
      <c r="BJ421">
        <v>0</v>
      </c>
      <c r="BK421">
        <v>0</v>
      </c>
      <c r="BL421">
        <v>0</v>
      </c>
      <c r="BM421">
        <v>0</v>
      </c>
      <c r="BN421">
        <v>0</v>
      </c>
      <c r="BO421">
        <v>0</v>
      </c>
      <c r="BP421">
        <v>0</v>
      </c>
      <c r="BQ421">
        <v>0</v>
      </c>
      <c r="BR421">
        <v>1.5599999999999999E-2</v>
      </c>
      <c r="BS421">
        <v>0</v>
      </c>
      <c r="BT421">
        <v>0</v>
      </c>
      <c r="BU421">
        <v>0</v>
      </c>
      <c r="BV421">
        <v>0</v>
      </c>
      <c r="BW421">
        <v>0</v>
      </c>
      <c r="BX421">
        <v>63.7</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0</v>
      </c>
      <c r="EQ421">
        <v>0</v>
      </c>
      <c r="ER421">
        <v>0</v>
      </c>
      <c r="ES421">
        <v>0</v>
      </c>
      <c r="ET421">
        <v>0</v>
      </c>
      <c r="EU421">
        <v>0</v>
      </c>
      <c r="EV421">
        <v>0</v>
      </c>
      <c r="EW421">
        <v>0</v>
      </c>
      <c r="EX421">
        <v>0</v>
      </c>
      <c r="EY421">
        <v>0</v>
      </c>
      <c r="EZ421">
        <v>0</v>
      </c>
      <c r="FA421">
        <v>0</v>
      </c>
      <c r="FB421">
        <v>0</v>
      </c>
      <c r="FC421">
        <v>0</v>
      </c>
      <c r="FD421">
        <v>0</v>
      </c>
      <c r="FE421">
        <v>0</v>
      </c>
      <c r="FF421">
        <v>0</v>
      </c>
      <c r="FG421">
        <v>0</v>
      </c>
      <c r="FH421">
        <v>0</v>
      </c>
      <c r="FI421">
        <v>0</v>
      </c>
      <c r="FJ421">
        <v>0</v>
      </c>
      <c r="FK421">
        <v>0</v>
      </c>
      <c r="FL421">
        <v>0</v>
      </c>
      <c r="FM421">
        <v>0</v>
      </c>
      <c r="FN421">
        <v>0</v>
      </c>
      <c r="FO421">
        <v>0</v>
      </c>
      <c r="FP421">
        <v>0</v>
      </c>
      <c r="FQ421">
        <v>0</v>
      </c>
      <c r="FR421">
        <v>1</v>
      </c>
      <c r="FS421">
        <v>0</v>
      </c>
      <c r="FT421">
        <v>0</v>
      </c>
      <c r="FU421">
        <v>0</v>
      </c>
      <c r="FV421">
        <v>0</v>
      </c>
      <c r="FW421">
        <v>0</v>
      </c>
      <c r="FX421">
        <v>0</v>
      </c>
      <c r="FY421">
        <v>3.7041095890410967</v>
      </c>
      <c r="FZ421">
        <v>0</v>
      </c>
      <c r="GA421">
        <v>0</v>
      </c>
      <c r="GB421">
        <v>0</v>
      </c>
      <c r="GC421">
        <v>0</v>
      </c>
      <c r="GD421">
        <v>0</v>
      </c>
      <c r="GE421">
        <v>0</v>
      </c>
      <c r="GF421">
        <v>0</v>
      </c>
      <c r="GG421">
        <v>0</v>
      </c>
      <c r="GH421">
        <v>0</v>
      </c>
      <c r="GI421">
        <v>0</v>
      </c>
      <c r="GJ421">
        <v>0</v>
      </c>
      <c r="GK421">
        <v>0</v>
      </c>
      <c r="GL421">
        <v>0</v>
      </c>
      <c r="GM421">
        <v>0</v>
      </c>
      <c r="GN421">
        <v>0</v>
      </c>
      <c r="GO421">
        <v>0</v>
      </c>
      <c r="GP421">
        <v>0</v>
      </c>
      <c r="GQ421">
        <v>0</v>
      </c>
      <c r="GR421">
        <v>0</v>
      </c>
      <c r="GS421">
        <v>0</v>
      </c>
      <c r="GT421">
        <v>0</v>
      </c>
      <c r="GU421">
        <v>0.251</v>
      </c>
      <c r="GV421">
        <v>0</v>
      </c>
      <c r="GW421">
        <v>0</v>
      </c>
      <c r="GX421">
        <v>0</v>
      </c>
      <c r="GY421">
        <v>0</v>
      </c>
      <c r="GZ421">
        <v>0</v>
      </c>
      <c r="HA421">
        <v>0</v>
      </c>
      <c r="HB421">
        <v>0</v>
      </c>
      <c r="HC421">
        <v>0</v>
      </c>
      <c r="HD421">
        <v>0</v>
      </c>
      <c r="HE421">
        <v>0</v>
      </c>
      <c r="HF421">
        <v>0</v>
      </c>
      <c r="HG421">
        <v>0</v>
      </c>
      <c r="HH421">
        <v>0</v>
      </c>
      <c r="HI421">
        <v>1.5599999999999999E-2</v>
      </c>
      <c r="HJ421">
        <v>0</v>
      </c>
      <c r="HK421">
        <v>0</v>
      </c>
      <c r="HL421">
        <v>0</v>
      </c>
      <c r="HM421">
        <v>0</v>
      </c>
      <c r="HN421">
        <v>0</v>
      </c>
      <c r="HO421">
        <v>63.7</v>
      </c>
      <c r="HP421">
        <v>0</v>
      </c>
      <c r="HQ421">
        <v>0</v>
      </c>
      <c r="HR421">
        <v>0</v>
      </c>
      <c r="HS421">
        <v>0</v>
      </c>
      <c r="HT421">
        <v>0</v>
      </c>
      <c r="HU421">
        <v>0</v>
      </c>
      <c r="HV421">
        <v>0</v>
      </c>
      <c r="HW421">
        <v>0</v>
      </c>
      <c r="HX421">
        <v>0</v>
      </c>
      <c r="HY421">
        <v>0</v>
      </c>
      <c r="HZ421">
        <v>0</v>
      </c>
      <c r="IA421">
        <v>0</v>
      </c>
      <c r="IB421">
        <v>0</v>
      </c>
      <c r="IC421">
        <v>0</v>
      </c>
      <c r="ID421">
        <v>0</v>
      </c>
      <c r="IE421">
        <v>0</v>
      </c>
      <c r="IF421">
        <v>0</v>
      </c>
      <c r="IG421">
        <v>0</v>
      </c>
      <c r="IH421">
        <v>0</v>
      </c>
      <c r="II421">
        <v>0</v>
      </c>
      <c r="IJ421">
        <v>0</v>
      </c>
      <c r="IK421">
        <v>0</v>
      </c>
      <c r="IL421">
        <v>0</v>
      </c>
      <c r="IM421">
        <v>0</v>
      </c>
      <c r="IN421">
        <v>0</v>
      </c>
      <c r="IO421">
        <v>0</v>
      </c>
      <c r="IP421">
        <v>0</v>
      </c>
      <c r="IQ421">
        <v>0</v>
      </c>
      <c r="IR421">
        <v>0</v>
      </c>
      <c r="IS421">
        <v>0</v>
      </c>
      <c r="IT421">
        <v>0</v>
      </c>
      <c r="IU421">
        <v>0</v>
      </c>
      <c r="IV421">
        <v>0</v>
      </c>
      <c r="IW421">
        <v>0</v>
      </c>
      <c r="IX421">
        <v>0</v>
      </c>
      <c r="IY421">
        <v>0</v>
      </c>
      <c r="IZ421">
        <v>0</v>
      </c>
      <c r="JA421">
        <v>0</v>
      </c>
      <c r="JB421">
        <v>0</v>
      </c>
      <c r="JC421">
        <v>0</v>
      </c>
      <c r="JD421">
        <v>0</v>
      </c>
      <c r="JE421">
        <v>0</v>
      </c>
      <c r="JF421">
        <v>0</v>
      </c>
      <c r="JG421">
        <v>0</v>
      </c>
      <c r="JH421">
        <v>0</v>
      </c>
      <c r="JI421">
        <v>0</v>
      </c>
      <c r="JJ421">
        <v>0</v>
      </c>
      <c r="JK421">
        <v>0</v>
      </c>
      <c r="JL421">
        <v>0</v>
      </c>
      <c r="JM421">
        <v>0</v>
      </c>
      <c r="JN421">
        <v>0</v>
      </c>
      <c r="JO421">
        <v>0</v>
      </c>
      <c r="JP421">
        <v>0</v>
      </c>
      <c r="JQ421">
        <v>0</v>
      </c>
      <c r="JR421">
        <v>0</v>
      </c>
      <c r="JS421">
        <v>0</v>
      </c>
      <c r="JT421">
        <v>0</v>
      </c>
      <c r="JU421">
        <v>0</v>
      </c>
      <c r="JV421">
        <v>0</v>
      </c>
      <c r="JW421">
        <v>0</v>
      </c>
      <c r="JX421">
        <v>0</v>
      </c>
      <c r="JY421">
        <v>0</v>
      </c>
      <c r="JZ421">
        <v>0</v>
      </c>
      <c r="KA421">
        <v>0</v>
      </c>
      <c r="KB421">
        <v>0</v>
      </c>
      <c r="KC421">
        <v>0</v>
      </c>
      <c r="KD421">
        <v>0</v>
      </c>
      <c r="KE421">
        <v>0</v>
      </c>
      <c r="KF421">
        <v>0</v>
      </c>
      <c r="KG421">
        <v>0</v>
      </c>
      <c r="KH421">
        <v>0</v>
      </c>
      <c r="KI421">
        <v>0</v>
      </c>
      <c r="KJ421">
        <v>0</v>
      </c>
      <c r="KK421">
        <v>0</v>
      </c>
      <c r="KL421">
        <v>0</v>
      </c>
      <c r="KM421">
        <v>0</v>
      </c>
      <c r="KN421">
        <v>0</v>
      </c>
      <c r="KO421">
        <v>0</v>
      </c>
      <c r="KP421">
        <v>0</v>
      </c>
      <c r="KQ421">
        <v>0</v>
      </c>
      <c r="KR421">
        <v>0</v>
      </c>
      <c r="KS421">
        <v>0</v>
      </c>
      <c r="KT421">
        <v>0</v>
      </c>
      <c r="KU421">
        <v>0</v>
      </c>
      <c r="KV421">
        <v>0</v>
      </c>
      <c r="KW421">
        <v>0</v>
      </c>
      <c r="KX421">
        <v>0</v>
      </c>
      <c r="KY421">
        <v>0</v>
      </c>
      <c r="KZ421">
        <v>0</v>
      </c>
      <c r="LA421">
        <v>0</v>
      </c>
      <c r="LB421">
        <v>0</v>
      </c>
      <c r="LC421">
        <v>0</v>
      </c>
      <c r="LD421">
        <v>0</v>
      </c>
      <c r="LE421">
        <v>0</v>
      </c>
      <c r="LF421">
        <v>0</v>
      </c>
      <c r="LG421">
        <v>0</v>
      </c>
      <c r="LH421">
        <v>0</v>
      </c>
      <c r="LI421">
        <v>1</v>
      </c>
      <c r="LJ421">
        <v>1</v>
      </c>
      <c r="LK421">
        <v>0</v>
      </c>
      <c r="LL421">
        <v>0</v>
      </c>
      <c r="LM421">
        <v>1</v>
      </c>
      <c r="LN421">
        <v>0.95</v>
      </c>
      <c r="LO421">
        <v>0</v>
      </c>
      <c r="LP421">
        <v>1</v>
      </c>
      <c r="LQ421">
        <v>0.78</v>
      </c>
      <c r="LR421">
        <v>0</v>
      </c>
      <c r="LS421">
        <v>0</v>
      </c>
      <c r="LT421">
        <v>0</v>
      </c>
    </row>
    <row r="422" spans="1:332" ht="15" customHeight="1">
      <c r="A422" t="str">
        <v>CDM AMS II G</v>
      </c>
      <c r="B422" t="str">
        <v>AMS-II.G. Version 9</v>
      </c>
      <c r="C422">
        <v>10471</v>
      </c>
      <c r="D422" t="str">
        <v>PoA 10471-CPA34</v>
      </c>
      <c r="E422" t="str">
        <v>MP1</v>
      </c>
      <c r="F422" t="str">
        <v>domestic</v>
      </c>
      <c r="G422">
        <v>15314</v>
      </c>
      <c r="H422" t="str">
        <v>firewood</v>
      </c>
      <c r="I422">
        <v>15314</v>
      </c>
      <c r="J422">
        <v>3.2472434266327395E-3</v>
      </c>
      <c r="K422">
        <v>0</v>
      </c>
      <c r="L422" t="str">
        <v>cdm_imp_firewood</v>
      </c>
      <c r="M422">
        <v>1</v>
      </c>
      <c r="N422" t="str">
        <v>Asia</v>
      </c>
      <c r="O422" t="str">
        <v>Myanmar</v>
      </c>
      <c r="P422" t="str">
        <v xml:space="preserve">Region: Bago, Mon; T-ship: Shwedaung, Paungde,
Padung, Kyaikhto,
Thaton, Belin and
Thanbyuzayat
</v>
      </c>
      <c r="Q422">
        <v>4.2</v>
      </c>
      <c r="R422">
        <v>0.61499999999999999</v>
      </c>
      <c r="S422">
        <v>0</v>
      </c>
      <c r="T422">
        <v>0.3</v>
      </c>
      <c r="U422">
        <v>18000</v>
      </c>
      <c r="V422">
        <v>0</v>
      </c>
      <c r="W422">
        <v>262</v>
      </c>
      <c r="X422">
        <v>0</v>
      </c>
      <c r="Y422">
        <v>4716000</v>
      </c>
      <c r="Z422">
        <v>1</v>
      </c>
      <c r="AA422">
        <v>0</v>
      </c>
      <c r="AB422">
        <v>0</v>
      </c>
      <c r="AC422">
        <v>0</v>
      </c>
      <c r="AD422">
        <v>0</v>
      </c>
      <c r="AE422">
        <v>0</v>
      </c>
      <c r="AF422">
        <v>0</v>
      </c>
      <c r="AG422">
        <v>0</v>
      </c>
      <c r="AH422">
        <v>0</v>
      </c>
      <c r="AI422">
        <v>0</v>
      </c>
      <c r="AJ422">
        <v>0</v>
      </c>
      <c r="AK422">
        <v>0</v>
      </c>
      <c r="AL422">
        <v>0</v>
      </c>
      <c r="AM422">
        <v>0</v>
      </c>
      <c r="AN422">
        <v>9.29731506849315</v>
      </c>
      <c r="AO422">
        <v>0</v>
      </c>
      <c r="AP422">
        <v>0</v>
      </c>
      <c r="AQ422">
        <v>0</v>
      </c>
      <c r="AR422">
        <v>0</v>
      </c>
      <c r="AS422">
        <v>0</v>
      </c>
      <c r="AT422">
        <v>0</v>
      </c>
      <c r="AU422">
        <v>0</v>
      </c>
      <c r="AV422">
        <v>0</v>
      </c>
      <c r="AW422">
        <v>0</v>
      </c>
      <c r="AX422">
        <v>0</v>
      </c>
      <c r="AY422">
        <v>0</v>
      </c>
      <c r="AZ422">
        <v>0</v>
      </c>
      <c r="BA422">
        <v>0</v>
      </c>
      <c r="BB422">
        <v>0</v>
      </c>
      <c r="BC422">
        <v>0</v>
      </c>
      <c r="BD422">
        <v>0.1</v>
      </c>
      <c r="BE422">
        <v>0</v>
      </c>
      <c r="BF422">
        <v>0</v>
      </c>
      <c r="BG422">
        <v>0</v>
      </c>
      <c r="BH422">
        <v>0</v>
      </c>
      <c r="BI422">
        <v>0</v>
      </c>
      <c r="BJ422">
        <v>0</v>
      </c>
      <c r="BK422">
        <v>0</v>
      </c>
      <c r="BL422">
        <v>0</v>
      </c>
      <c r="BM422">
        <v>0</v>
      </c>
      <c r="BN422">
        <v>0</v>
      </c>
      <c r="BO422">
        <v>0</v>
      </c>
      <c r="BP422">
        <v>0</v>
      </c>
      <c r="BQ422">
        <v>0</v>
      </c>
      <c r="BR422">
        <v>1.5599999999999999E-2</v>
      </c>
      <c r="BS422">
        <v>0</v>
      </c>
      <c r="BT422">
        <v>0</v>
      </c>
      <c r="BU422">
        <v>0</v>
      </c>
      <c r="BV422">
        <v>0</v>
      </c>
      <c r="BW422">
        <v>0</v>
      </c>
      <c r="BX422">
        <v>63.7</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c r="EZ422">
        <v>0</v>
      </c>
      <c r="FA422">
        <v>0</v>
      </c>
      <c r="FB422">
        <v>0</v>
      </c>
      <c r="FC422">
        <v>0</v>
      </c>
      <c r="FD422">
        <v>0</v>
      </c>
      <c r="FE422">
        <v>0</v>
      </c>
      <c r="FF422">
        <v>0</v>
      </c>
      <c r="FG422">
        <v>0</v>
      </c>
      <c r="FH422">
        <v>0</v>
      </c>
      <c r="FI422">
        <v>0</v>
      </c>
      <c r="FJ422">
        <v>0</v>
      </c>
      <c r="FK422">
        <v>0</v>
      </c>
      <c r="FL422">
        <v>0</v>
      </c>
      <c r="FM422">
        <v>0</v>
      </c>
      <c r="FN422">
        <v>0</v>
      </c>
      <c r="FO422">
        <v>0</v>
      </c>
      <c r="FP422">
        <v>0</v>
      </c>
      <c r="FQ422">
        <v>0</v>
      </c>
      <c r="FR422">
        <v>1</v>
      </c>
      <c r="FS422">
        <v>0</v>
      </c>
      <c r="FT422">
        <v>0</v>
      </c>
      <c r="FU422">
        <v>0</v>
      </c>
      <c r="FV422">
        <v>0</v>
      </c>
      <c r="FW422">
        <v>0</v>
      </c>
      <c r="FX422">
        <v>0</v>
      </c>
      <c r="FY422">
        <v>3.7041095890410967</v>
      </c>
      <c r="FZ422">
        <v>0</v>
      </c>
      <c r="GA422">
        <v>0</v>
      </c>
      <c r="GB422">
        <v>0</v>
      </c>
      <c r="GC422">
        <v>0</v>
      </c>
      <c r="GD422">
        <v>0</v>
      </c>
      <c r="GE422">
        <v>0</v>
      </c>
      <c r="GF422">
        <v>0</v>
      </c>
      <c r="GG422">
        <v>0</v>
      </c>
      <c r="GH422">
        <v>0</v>
      </c>
      <c r="GI422">
        <v>0</v>
      </c>
      <c r="GJ422">
        <v>0</v>
      </c>
      <c r="GK422">
        <v>0</v>
      </c>
      <c r="GL422">
        <v>0</v>
      </c>
      <c r="GM422">
        <v>0</v>
      </c>
      <c r="GN422">
        <v>0</v>
      </c>
      <c r="GO422">
        <v>0</v>
      </c>
      <c r="GP422">
        <v>0</v>
      </c>
      <c r="GQ422">
        <v>0</v>
      </c>
      <c r="GR422">
        <v>0</v>
      </c>
      <c r="GS422">
        <v>0</v>
      </c>
      <c r="GT422">
        <v>0</v>
      </c>
      <c r="GU422">
        <v>0.251</v>
      </c>
      <c r="GV422">
        <v>0</v>
      </c>
      <c r="GW422">
        <v>0</v>
      </c>
      <c r="GX422">
        <v>0</v>
      </c>
      <c r="GY422">
        <v>0</v>
      </c>
      <c r="GZ422">
        <v>0</v>
      </c>
      <c r="HA422">
        <v>0</v>
      </c>
      <c r="HB422">
        <v>0</v>
      </c>
      <c r="HC422">
        <v>0</v>
      </c>
      <c r="HD422">
        <v>0</v>
      </c>
      <c r="HE422">
        <v>0</v>
      </c>
      <c r="HF422">
        <v>0</v>
      </c>
      <c r="HG422">
        <v>0</v>
      </c>
      <c r="HH422">
        <v>0</v>
      </c>
      <c r="HI422">
        <v>1.5599999999999999E-2</v>
      </c>
      <c r="HJ422">
        <v>0</v>
      </c>
      <c r="HK422">
        <v>0</v>
      </c>
      <c r="HL422">
        <v>0</v>
      </c>
      <c r="HM422">
        <v>0</v>
      </c>
      <c r="HN422">
        <v>0</v>
      </c>
      <c r="HO422">
        <v>63.7</v>
      </c>
      <c r="HP422">
        <v>0</v>
      </c>
      <c r="HQ422">
        <v>0</v>
      </c>
      <c r="HR422">
        <v>0</v>
      </c>
      <c r="HS422">
        <v>0</v>
      </c>
      <c r="HT422">
        <v>0</v>
      </c>
      <c r="HU422">
        <v>0</v>
      </c>
      <c r="HV422">
        <v>0</v>
      </c>
      <c r="HW422">
        <v>0</v>
      </c>
      <c r="HX422">
        <v>0</v>
      </c>
      <c r="HY422">
        <v>0</v>
      </c>
      <c r="HZ422">
        <v>0</v>
      </c>
      <c r="IA422">
        <v>0</v>
      </c>
      <c r="IB422">
        <v>0</v>
      </c>
      <c r="IC422">
        <v>0</v>
      </c>
      <c r="ID422">
        <v>0</v>
      </c>
      <c r="IE422">
        <v>0</v>
      </c>
      <c r="IF422">
        <v>0</v>
      </c>
      <c r="IG422">
        <v>0</v>
      </c>
      <c r="IH422">
        <v>0</v>
      </c>
      <c r="II422">
        <v>0</v>
      </c>
      <c r="IJ422">
        <v>0</v>
      </c>
      <c r="IK422">
        <v>0</v>
      </c>
      <c r="IL422">
        <v>0</v>
      </c>
      <c r="IM422">
        <v>0</v>
      </c>
      <c r="IN422">
        <v>0</v>
      </c>
      <c r="IO422">
        <v>0</v>
      </c>
      <c r="IP422">
        <v>0</v>
      </c>
      <c r="IQ422">
        <v>0</v>
      </c>
      <c r="IR422">
        <v>0</v>
      </c>
      <c r="IS422">
        <v>0</v>
      </c>
      <c r="IT422">
        <v>0</v>
      </c>
      <c r="IU422">
        <v>0</v>
      </c>
      <c r="IV422">
        <v>0</v>
      </c>
      <c r="IW422">
        <v>0</v>
      </c>
      <c r="IX422">
        <v>0</v>
      </c>
      <c r="IY422">
        <v>0</v>
      </c>
      <c r="IZ422">
        <v>0</v>
      </c>
      <c r="JA422">
        <v>0</v>
      </c>
      <c r="JB422">
        <v>0</v>
      </c>
      <c r="JC422">
        <v>0</v>
      </c>
      <c r="JD422">
        <v>0</v>
      </c>
      <c r="JE422">
        <v>0</v>
      </c>
      <c r="JF422">
        <v>0</v>
      </c>
      <c r="JG422">
        <v>0</v>
      </c>
      <c r="JH422">
        <v>0</v>
      </c>
      <c r="JI422">
        <v>0</v>
      </c>
      <c r="JJ422">
        <v>0</v>
      </c>
      <c r="JK422">
        <v>0</v>
      </c>
      <c r="JL422">
        <v>0</v>
      </c>
      <c r="JM422">
        <v>0</v>
      </c>
      <c r="JN422">
        <v>0</v>
      </c>
      <c r="JO422">
        <v>0</v>
      </c>
      <c r="JP422">
        <v>0</v>
      </c>
      <c r="JQ422">
        <v>0</v>
      </c>
      <c r="JR422">
        <v>0</v>
      </c>
      <c r="JS422">
        <v>0</v>
      </c>
      <c r="JT422">
        <v>0</v>
      </c>
      <c r="JU422">
        <v>0</v>
      </c>
      <c r="JV422">
        <v>0</v>
      </c>
      <c r="JW422">
        <v>0</v>
      </c>
      <c r="JX422">
        <v>0</v>
      </c>
      <c r="JY422">
        <v>0</v>
      </c>
      <c r="JZ422">
        <v>0</v>
      </c>
      <c r="KA422">
        <v>0</v>
      </c>
      <c r="KB422">
        <v>0</v>
      </c>
      <c r="KC422">
        <v>0</v>
      </c>
      <c r="KD422">
        <v>0</v>
      </c>
      <c r="KE422">
        <v>0</v>
      </c>
      <c r="KF422">
        <v>0</v>
      </c>
      <c r="KG422">
        <v>0</v>
      </c>
      <c r="KH422">
        <v>0</v>
      </c>
      <c r="KI422">
        <v>0</v>
      </c>
      <c r="KJ422">
        <v>0</v>
      </c>
      <c r="KK422">
        <v>0</v>
      </c>
      <c r="KL422">
        <v>0</v>
      </c>
      <c r="KM422">
        <v>0</v>
      </c>
      <c r="KN422">
        <v>0</v>
      </c>
      <c r="KO422">
        <v>0</v>
      </c>
      <c r="KP422">
        <v>0</v>
      </c>
      <c r="KQ422">
        <v>0</v>
      </c>
      <c r="KR422">
        <v>0</v>
      </c>
      <c r="KS422">
        <v>0</v>
      </c>
      <c r="KT422">
        <v>0</v>
      </c>
      <c r="KU422">
        <v>0</v>
      </c>
      <c r="KV422">
        <v>0</v>
      </c>
      <c r="KW422">
        <v>0</v>
      </c>
      <c r="KX422">
        <v>0</v>
      </c>
      <c r="KY422">
        <v>0</v>
      </c>
      <c r="KZ422">
        <v>0</v>
      </c>
      <c r="LA422">
        <v>0</v>
      </c>
      <c r="LB422">
        <v>0</v>
      </c>
      <c r="LC422">
        <v>0</v>
      </c>
      <c r="LD422">
        <v>0</v>
      </c>
      <c r="LE422">
        <v>0</v>
      </c>
      <c r="LF422">
        <v>0</v>
      </c>
      <c r="LG422">
        <v>0</v>
      </c>
      <c r="LH422">
        <v>0</v>
      </c>
      <c r="LI422">
        <v>1</v>
      </c>
      <c r="LJ422">
        <v>1</v>
      </c>
      <c r="LK422">
        <v>0</v>
      </c>
      <c r="LL422">
        <v>0</v>
      </c>
      <c r="LM422">
        <v>1</v>
      </c>
      <c r="LN422">
        <v>0.95</v>
      </c>
      <c r="LO422">
        <v>0</v>
      </c>
      <c r="LP422">
        <v>1</v>
      </c>
      <c r="LQ422">
        <v>0.78</v>
      </c>
      <c r="LR422">
        <v>0</v>
      </c>
      <c r="LS422">
        <v>0</v>
      </c>
      <c r="LT422">
        <v>0</v>
      </c>
    </row>
    <row r="423" spans="1:332" ht="15" customHeight="1">
      <c r="A423" t="str">
        <v>CDM AMS II G</v>
      </c>
      <c r="B423" t="str">
        <v>AMS-II.G. Version 9</v>
      </c>
      <c r="C423">
        <v>10471</v>
      </c>
      <c r="D423" t="str">
        <v>PoA 10471-CPA35</v>
      </c>
      <c r="E423" t="str">
        <v>MP1</v>
      </c>
      <c r="F423" t="str">
        <v>domestic</v>
      </c>
      <c r="G423">
        <v>15314</v>
      </c>
      <c r="H423" t="str">
        <v>firewood</v>
      </c>
      <c r="I423">
        <v>15314</v>
      </c>
      <c r="J423">
        <v>3.2472434266327395E-3</v>
      </c>
      <c r="K423">
        <v>0</v>
      </c>
      <c r="L423" t="str">
        <v>cdm_imp_firewood</v>
      </c>
      <c r="M423">
        <v>1</v>
      </c>
      <c r="N423" t="str">
        <v>Asia</v>
      </c>
      <c r="O423" t="str">
        <v>Myanmar</v>
      </c>
      <c r="P423" t="str">
        <v>Region: Mon; T-ship: Thanbyuzayat,
Kyaikmaraw and Ye</v>
      </c>
      <c r="Q423">
        <v>4.2</v>
      </c>
      <c r="R423">
        <v>0.61499999999999999</v>
      </c>
      <c r="S423">
        <v>0</v>
      </c>
      <c r="T423">
        <v>0.3</v>
      </c>
      <c r="U423">
        <v>18000</v>
      </c>
      <c r="V423">
        <v>0</v>
      </c>
      <c r="W423">
        <v>262</v>
      </c>
      <c r="X423">
        <v>0</v>
      </c>
      <c r="Y423">
        <v>4716000</v>
      </c>
      <c r="Z423">
        <v>1</v>
      </c>
      <c r="AA423">
        <v>0</v>
      </c>
      <c r="AB423">
        <v>0</v>
      </c>
      <c r="AC423">
        <v>0</v>
      </c>
      <c r="AD423">
        <v>0</v>
      </c>
      <c r="AE423">
        <v>0</v>
      </c>
      <c r="AF423">
        <v>0</v>
      </c>
      <c r="AG423">
        <v>0</v>
      </c>
      <c r="AH423">
        <v>0</v>
      </c>
      <c r="AI423">
        <v>0</v>
      </c>
      <c r="AJ423">
        <v>0</v>
      </c>
      <c r="AK423">
        <v>0</v>
      </c>
      <c r="AL423">
        <v>0</v>
      </c>
      <c r="AM423">
        <v>0</v>
      </c>
      <c r="AN423">
        <v>9.29731506849315</v>
      </c>
      <c r="AO423">
        <v>0</v>
      </c>
      <c r="AP423">
        <v>0</v>
      </c>
      <c r="AQ423">
        <v>0</v>
      </c>
      <c r="AR423">
        <v>0</v>
      </c>
      <c r="AS423">
        <v>0</v>
      </c>
      <c r="AT423">
        <v>0</v>
      </c>
      <c r="AU423">
        <v>0</v>
      </c>
      <c r="AV423">
        <v>0</v>
      </c>
      <c r="AW423">
        <v>0</v>
      </c>
      <c r="AX423">
        <v>0</v>
      </c>
      <c r="AY423">
        <v>0</v>
      </c>
      <c r="AZ423">
        <v>0</v>
      </c>
      <c r="BA423">
        <v>0</v>
      </c>
      <c r="BB423">
        <v>0</v>
      </c>
      <c r="BC423">
        <v>0</v>
      </c>
      <c r="BD423">
        <v>0.1</v>
      </c>
      <c r="BE423">
        <v>0</v>
      </c>
      <c r="BF423">
        <v>0</v>
      </c>
      <c r="BG423">
        <v>0</v>
      </c>
      <c r="BH423">
        <v>0</v>
      </c>
      <c r="BI423">
        <v>0</v>
      </c>
      <c r="BJ423">
        <v>0</v>
      </c>
      <c r="BK423">
        <v>0</v>
      </c>
      <c r="BL423">
        <v>0</v>
      </c>
      <c r="BM423">
        <v>0</v>
      </c>
      <c r="BN423">
        <v>0</v>
      </c>
      <c r="BO423">
        <v>0</v>
      </c>
      <c r="BP423">
        <v>0</v>
      </c>
      <c r="BQ423">
        <v>0</v>
      </c>
      <c r="BR423">
        <v>1.5599999999999999E-2</v>
      </c>
      <c r="BS423">
        <v>0</v>
      </c>
      <c r="BT423">
        <v>0</v>
      </c>
      <c r="BU423">
        <v>0</v>
      </c>
      <c r="BV423">
        <v>0</v>
      </c>
      <c r="BW423">
        <v>0</v>
      </c>
      <c r="BX423">
        <v>63.7</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c r="EZ423">
        <v>0</v>
      </c>
      <c r="FA423">
        <v>0</v>
      </c>
      <c r="FB423">
        <v>0</v>
      </c>
      <c r="FC423">
        <v>0</v>
      </c>
      <c r="FD423">
        <v>0</v>
      </c>
      <c r="FE423">
        <v>0</v>
      </c>
      <c r="FF423">
        <v>0</v>
      </c>
      <c r="FG423">
        <v>0</v>
      </c>
      <c r="FH423">
        <v>0</v>
      </c>
      <c r="FI423">
        <v>0</v>
      </c>
      <c r="FJ423">
        <v>0</v>
      </c>
      <c r="FK423">
        <v>0</v>
      </c>
      <c r="FL423">
        <v>0</v>
      </c>
      <c r="FM423">
        <v>0</v>
      </c>
      <c r="FN423">
        <v>0</v>
      </c>
      <c r="FO423">
        <v>0</v>
      </c>
      <c r="FP423">
        <v>0</v>
      </c>
      <c r="FQ423">
        <v>0</v>
      </c>
      <c r="FR423">
        <v>1</v>
      </c>
      <c r="FS423">
        <v>0</v>
      </c>
      <c r="FT423">
        <v>0</v>
      </c>
      <c r="FU423">
        <v>0</v>
      </c>
      <c r="FV423">
        <v>0</v>
      </c>
      <c r="FW423">
        <v>0</v>
      </c>
      <c r="FX423">
        <v>0</v>
      </c>
      <c r="FY423">
        <v>3.7041095890410967</v>
      </c>
      <c r="FZ423">
        <v>0</v>
      </c>
      <c r="GA423">
        <v>0</v>
      </c>
      <c r="GB423">
        <v>0</v>
      </c>
      <c r="GC423">
        <v>0</v>
      </c>
      <c r="GD423">
        <v>0</v>
      </c>
      <c r="GE423">
        <v>0</v>
      </c>
      <c r="GF423">
        <v>0</v>
      </c>
      <c r="GG423">
        <v>0</v>
      </c>
      <c r="GH423">
        <v>0</v>
      </c>
      <c r="GI423">
        <v>0</v>
      </c>
      <c r="GJ423">
        <v>0</v>
      </c>
      <c r="GK423">
        <v>0</v>
      </c>
      <c r="GL423">
        <v>0</v>
      </c>
      <c r="GM423">
        <v>0</v>
      </c>
      <c r="GN423">
        <v>0</v>
      </c>
      <c r="GO423">
        <v>0</v>
      </c>
      <c r="GP423">
        <v>0</v>
      </c>
      <c r="GQ423">
        <v>0</v>
      </c>
      <c r="GR423">
        <v>0</v>
      </c>
      <c r="GS423">
        <v>0</v>
      </c>
      <c r="GT423">
        <v>0</v>
      </c>
      <c r="GU423">
        <v>0.251</v>
      </c>
      <c r="GV423">
        <v>0</v>
      </c>
      <c r="GW423">
        <v>0</v>
      </c>
      <c r="GX423">
        <v>0</v>
      </c>
      <c r="GY423">
        <v>0</v>
      </c>
      <c r="GZ423">
        <v>0</v>
      </c>
      <c r="HA423">
        <v>0</v>
      </c>
      <c r="HB423">
        <v>0</v>
      </c>
      <c r="HC423">
        <v>0</v>
      </c>
      <c r="HD423">
        <v>0</v>
      </c>
      <c r="HE423">
        <v>0</v>
      </c>
      <c r="HF423">
        <v>0</v>
      </c>
      <c r="HG423">
        <v>0</v>
      </c>
      <c r="HH423">
        <v>0</v>
      </c>
      <c r="HI423">
        <v>1.5599999999999999E-2</v>
      </c>
      <c r="HJ423">
        <v>0</v>
      </c>
      <c r="HK423">
        <v>0</v>
      </c>
      <c r="HL423">
        <v>0</v>
      </c>
      <c r="HM423">
        <v>0</v>
      </c>
      <c r="HN423">
        <v>0</v>
      </c>
      <c r="HO423">
        <v>63.7</v>
      </c>
      <c r="HP423">
        <v>0</v>
      </c>
      <c r="HQ423">
        <v>0</v>
      </c>
      <c r="HR423">
        <v>0</v>
      </c>
      <c r="HS423">
        <v>0</v>
      </c>
      <c r="HT423">
        <v>0</v>
      </c>
      <c r="HU423">
        <v>0</v>
      </c>
      <c r="HV423">
        <v>0</v>
      </c>
      <c r="HW423">
        <v>0</v>
      </c>
      <c r="HX423">
        <v>0</v>
      </c>
      <c r="HY423">
        <v>0</v>
      </c>
      <c r="HZ423">
        <v>0</v>
      </c>
      <c r="IA423">
        <v>0</v>
      </c>
      <c r="IB423">
        <v>0</v>
      </c>
      <c r="IC423">
        <v>0</v>
      </c>
      <c r="ID423">
        <v>0</v>
      </c>
      <c r="IE423">
        <v>0</v>
      </c>
      <c r="IF423">
        <v>0</v>
      </c>
      <c r="IG423">
        <v>0</v>
      </c>
      <c r="IH423">
        <v>0</v>
      </c>
      <c r="II423">
        <v>0</v>
      </c>
      <c r="IJ423">
        <v>0</v>
      </c>
      <c r="IK423">
        <v>0</v>
      </c>
      <c r="IL423">
        <v>0</v>
      </c>
      <c r="IM423">
        <v>0</v>
      </c>
      <c r="IN423">
        <v>0</v>
      </c>
      <c r="IO423">
        <v>0</v>
      </c>
      <c r="IP423">
        <v>0</v>
      </c>
      <c r="IQ423">
        <v>0</v>
      </c>
      <c r="IR423">
        <v>0</v>
      </c>
      <c r="IS423">
        <v>0</v>
      </c>
      <c r="IT423">
        <v>0</v>
      </c>
      <c r="IU423">
        <v>0</v>
      </c>
      <c r="IV423">
        <v>0</v>
      </c>
      <c r="IW423">
        <v>0</v>
      </c>
      <c r="IX423">
        <v>0</v>
      </c>
      <c r="IY423">
        <v>0</v>
      </c>
      <c r="IZ423">
        <v>0</v>
      </c>
      <c r="JA423">
        <v>0</v>
      </c>
      <c r="JB423">
        <v>0</v>
      </c>
      <c r="JC423">
        <v>0</v>
      </c>
      <c r="JD423">
        <v>0</v>
      </c>
      <c r="JE423">
        <v>0</v>
      </c>
      <c r="JF423">
        <v>0</v>
      </c>
      <c r="JG423">
        <v>0</v>
      </c>
      <c r="JH423">
        <v>0</v>
      </c>
      <c r="JI423">
        <v>0</v>
      </c>
      <c r="JJ423">
        <v>0</v>
      </c>
      <c r="JK423">
        <v>0</v>
      </c>
      <c r="JL423">
        <v>0</v>
      </c>
      <c r="JM423">
        <v>0</v>
      </c>
      <c r="JN423">
        <v>0</v>
      </c>
      <c r="JO423">
        <v>0</v>
      </c>
      <c r="JP423">
        <v>0</v>
      </c>
      <c r="JQ423">
        <v>0</v>
      </c>
      <c r="JR423">
        <v>0</v>
      </c>
      <c r="JS423">
        <v>0</v>
      </c>
      <c r="JT423">
        <v>0</v>
      </c>
      <c r="JU423">
        <v>0</v>
      </c>
      <c r="JV423">
        <v>0</v>
      </c>
      <c r="JW423">
        <v>0</v>
      </c>
      <c r="JX423">
        <v>0</v>
      </c>
      <c r="JY423">
        <v>0</v>
      </c>
      <c r="JZ423">
        <v>0</v>
      </c>
      <c r="KA423">
        <v>0</v>
      </c>
      <c r="KB423">
        <v>0</v>
      </c>
      <c r="KC423">
        <v>0</v>
      </c>
      <c r="KD423">
        <v>0</v>
      </c>
      <c r="KE423">
        <v>0</v>
      </c>
      <c r="KF423">
        <v>0</v>
      </c>
      <c r="KG423">
        <v>0</v>
      </c>
      <c r="KH423">
        <v>0</v>
      </c>
      <c r="KI423">
        <v>0</v>
      </c>
      <c r="KJ423">
        <v>0</v>
      </c>
      <c r="KK423">
        <v>0</v>
      </c>
      <c r="KL423">
        <v>0</v>
      </c>
      <c r="KM423">
        <v>0</v>
      </c>
      <c r="KN423">
        <v>0</v>
      </c>
      <c r="KO423">
        <v>0</v>
      </c>
      <c r="KP423">
        <v>0</v>
      </c>
      <c r="KQ423">
        <v>0</v>
      </c>
      <c r="KR423">
        <v>0</v>
      </c>
      <c r="KS423">
        <v>0</v>
      </c>
      <c r="KT423">
        <v>0</v>
      </c>
      <c r="KU423">
        <v>0</v>
      </c>
      <c r="KV423">
        <v>0</v>
      </c>
      <c r="KW423">
        <v>0</v>
      </c>
      <c r="KX423">
        <v>0</v>
      </c>
      <c r="KY423">
        <v>0</v>
      </c>
      <c r="KZ423">
        <v>0</v>
      </c>
      <c r="LA423">
        <v>0</v>
      </c>
      <c r="LB423">
        <v>0</v>
      </c>
      <c r="LC423">
        <v>0</v>
      </c>
      <c r="LD423">
        <v>0</v>
      </c>
      <c r="LE423">
        <v>0</v>
      </c>
      <c r="LF423">
        <v>0</v>
      </c>
      <c r="LG423">
        <v>0</v>
      </c>
      <c r="LH423">
        <v>0</v>
      </c>
      <c r="LI423">
        <v>1</v>
      </c>
      <c r="LJ423">
        <v>1</v>
      </c>
      <c r="LK423">
        <v>0</v>
      </c>
      <c r="LL423">
        <v>0</v>
      </c>
      <c r="LM423">
        <v>1</v>
      </c>
      <c r="LN423">
        <v>0.95</v>
      </c>
      <c r="LO423">
        <v>0</v>
      </c>
      <c r="LP423">
        <v>1</v>
      </c>
      <c r="LQ423">
        <v>0.78</v>
      </c>
      <c r="LR423">
        <v>0</v>
      </c>
      <c r="LS423">
        <v>0</v>
      </c>
      <c r="LT423">
        <v>0</v>
      </c>
    </row>
    <row r="424" spans="1:332" ht="15" customHeight="1">
      <c r="A424" t="str">
        <v>CDM AMS II G</v>
      </c>
      <c r="B424" t="str">
        <v>AMS-II.G. Version 9</v>
      </c>
      <c r="C424">
        <v>10471</v>
      </c>
      <c r="D424" t="str">
        <v>PoA 10471-CPA36</v>
      </c>
      <c r="E424" t="str">
        <v>MP1</v>
      </c>
      <c r="F424" t="str">
        <v>domestic</v>
      </c>
      <c r="G424">
        <v>15314</v>
      </c>
      <c r="H424" t="str">
        <v>firewood</v>
      </c>
      <c r="I424">
        <v>15314</v>
      </c>
      <c r="J424">
        <v>3.2472434266327395E-3</v>
      </c>
      <c r="K424">
        <v>0</v>
      </c>
      <c r="L424" t="str">
        <v>cdm_imp_firewood</v>
      </c>
      <c r="M424">
        <v>1</v>
      </c>
      <c r="N424" t="str">
        <v>Asia</v>
      </c>
      <c r="O424" t="str">
        <v>Myanmar</v>
      </c>
      <c r="P424" t="str">
        <v xml:space="preserve">Region: Mon, Nay Pyi Taw; T-ship: Ye, Tatkon and Lewe
</v>
      </c>
      <c r="Q424">
        <v>4.2</v>
      </c>
      <c r="R424">
        <v>0.61499999999999999</v>
      </c>
      <c r="S424">
        <v>0</v>
      </c>
      <c r="T424">
        <v>0.3</v>
      </c>
      <c r="U424">
        <v>18000</v>
      </c>
      <c r="V424">
        <v>0</v>
      </c>
      <c r="W424">
        <v>262</v>
      </c>
      <c r="X424">
        <v>0</v>
      </c>
      <c r="Y424">
        <v>4716000</v>
      </c>
      <c r="Z424">
        <v>1</v>
      </c>
      <c r="AA424">
        <v>0</v>
      </c>
      <c r="AB424">
        <v>0</v>
      </c>
      <c r="AC424">
        <v>0</v>
      </c>
      <c r="AD424">
        <v>0</v>
      </c>
      <c r="AE424">
        <v>0</v>
      </c>
      <c r="AF424">
        <v>0</v>
      </c>
      <c r="AG424">
        <v>0</v>
      </c>
      <c r="AH424">
        <v>0</v>
      </c>
      <c r="AI424">
        <v>0</v>
      </c>
      <c r="AJ424">
        <v>0</v>
      </c>
      <c r="AK424">
        <v>0</v>
      </c>
      <c r="AL424">
        <v>0</v>
      </c>
      <c r="AM424">
        <v>0</v>
      </c>
      <c r="AN424">
        <v>9.29731506849315</v>
      </c>
      <c r="AO424">
        <v>0</v>
      </c>
      <c r="AP424">
        <v>0</v>
      </c>
      <c r="AQ424">
        <v>0</v>
      </c>
      <c r="AR424">
        <v>0</v>
      </c>
      <c r="AS424">
        <v>0</v>
      </c>
      <c r="AT424">
        <v>0</v>
      </c>
      <c r="AU424">
        <v>0</v>
      </c>
      <c r="AV424">
        <v>0</v>
      </c>
      <c r="AW424">
        <v>0</v>
      </c>
      <c r="AX424">
        <v>0</v>
      </c>
      <c r="AY424">
        <v>0</v>
      </c>
      <c r="AZ424">
        <v>0</v>
      </c>
      <c r="BA424">
        <v>0</v>
      </c>
      <c r="BB424">
        <v>0</v>
      </c>
      <c r="BC424">
        <v>0</v>
      </c>
      <c r="BD424">
        <v>0.1</v>
      </c>
      <c r="BE424">
        <v>0</v>
      </c>
      <c r="BF424">
        <v>0</v>
      </c>
      <c r="BG424">
        <v>0</v>
      </c>
      <c r="BH424">
        <v>0</v>
      </c>
      <c r="BI424">
        <v>0</v>
      </c>
      <c r="BJ424">
        <v>0</v>
      </c>
      <c r="BK424">
        <v>0</v>
      </c>
      <c r="BL424">
        <v>0</v>
      </c>
      <c r="BM424">
        <v>0</v>
      </c>
      <c r="BN424">
        <v>0</v>
      </c>
      <c r="BO424">
        <v>0</v>
      </c>
      <c r="BP424">
        <v>0</v>
      </c>
      <c r="BQ424">
        <v>0</v>
      </c>
      <c r="BR424">
        <v>1.5599999999999999E-2</v>
      </c>
      <c r="BS424">
        <v>0</v>
      </c>
      <c r="BT424">
        <v>0</v>
      </c>
      <c r="BU424">
        <v>0</v>
      </c>
      <c r="BV424">
        <v>0</v>
      </c>
      <c r="BW424">
        <v>0</v>
      </c>
      <c r="BX424">
        <v>63.7</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c r="EZ424">
        <v>0</v>
      </c>
      <c r="FA424">
        <v>0</v>
      </c>
      <c r="FB424">
        <v>0</v>
      </c>
      <c r="FC424">
        <v>0</v>
      </c>
      <c r="FD424">
        <v>0</v>
      </c>
      <c r="FE424">
        <v>0</v>
      </c>
      <c r="FF424">
        <v>0</v>
      </c>
      <c r="FG424">
        <v>0</v>
      </c>
      <c r="FH424">
        <v>0</v>
      </c>
      <c r="FI424">
        <v>0</v>
      </c>
      <c r="FJ424">
        <v>0</v>
      </c>
      <c r="FK424">
        <v>0</v>
      </c>
      <c r="FL424">
        <v>0</v>
      </c>
      <c r="FM424">
        <v>0</v>
      </c>
      <c r="FN424">
        <v>0</v>
      </c>
      <c r="FO424">
        <v>0</v>
      </c>
      <c r="FP424">
        <v>0</v>
      </c>
      <c r="FQ424">
        <v>0</v>
      </c>
      <c r="FR424">
        <v>1</v>
      </c>
      <c r="FS424">
        <v>0</v>
      </c>
      <c r="FT424">
        <v>0</v>
      </c>
      <c r="FU424">
        <v>0</v>
      </c>
      <c r="FV424">
        <v>0</v>
      </c>
      <c r="FW424">
        <v>0</v>
      </c>
      <c r="FX424">
        <v>0</v>
      </c>
      <c r="FY424">
        <v>3.7041095890410967</v>
      </c>
      <c r="FZ424">
        <v>0</v>
      </c>
      <c r="GA424">
        <v>0</v>
      </c>
      <c r="GB424">
        <v>0</v>
      </c>
      <c r="GC424">
        <v>0</v>
      </c>
      <c r="GD424">
        <v>0</v>
      </c>
      <c r="GE424">
        <v>0</v>
      </c>
      <c r="GF424">
        <v>0</v>
      </c>
      <c r="GG424">
        <v>0</v>
      </c>
      <c r="GH424">
        <v>0</v>
      </c>
      <c r="GI424">
        <v>0</v>
      </c>
      <c r="GJ424">
        <v>0</v>
      </c>
      <c r="GK424">
        <v>0</v>
      </c>
      <c r="GL424">
        <v>0</v>
      </c>
      <c r="GM424">
        <v>0</v>
      </c>
      <c r="GN424">
        <v>0</v>
      </c>
      <c r="GO424">
        <v>0</v>
      </c>
      <c r="GP424">
        <v>0</v>
      </c>
      <c r="GQ424">
        <v>0</v>
      </c>
      <c r="GR424">
        <v>0</v>
      </c>
      <c r="GS424">
        <v>0</v>
      </c>
      <c r="GT424">
        <v>0</v>
      </c>
      <c r="GU424">
        <v>0.251</v>
      </c>
      <c r="GV424">
        <v>0</v>
      </c>
      <c r="GW424">
        <v>0</v>
      </c>
      <c r="GX424">
        <v>0</v>
      </c>
      <c r="GY424">
        <v>0</v>
      </c>
      <c r="GZ424">
        <v>0</v>
      </c>
      <c r="HA424">
        <v>0</v>
      </c>
      <c r="HB424">
        <v>0</v>
      </c>
      <c r="HC424">
        <v>0</v>
      </c>
      <c r="HD424">
        <v>0</v>
      </c>
      <c r="HE424">
        <v>0</v>
      </c>
      <c r="HF424">
        <v>0</v>
      </c>
      <c r="HG424">
        <v>0</v>
      </c>
      <c r="HH424">
        <v>0</v>
      </c>
      <c r="HI424">
        <v>1.5599999999999999E-2</v>
      </c>
      <c r="HJ424">
        <v>0</v>
      </c>
      <c r="HK424">
        <v>0</v>
      </c>
      <c r="HL424">
        <v>0</v>
      </c>
      <c r="HM424">
        <v>0</v>
      </c>
      <c r="HN424">
        <v>0</v>
      </c>
      <c r="HO424">
        <v>63.7</v>
      </c>
      <c r="HP424">
        <v>0</v>
      </c>
      <c r="HQ424">
        <v>0</v>
      </c>
      <c r="HR424">
        <v>0</v>
      </c>
      <c r="HS424">
        <v>0</v>
      </c>
      <c r="HT424">
        <v>0</v>
      </c>
      <c r="HU424">
        <v>0</v>
      </c>
      <c r="HV424">
        <v>0</v>
      </c>
      <c r="HW424">
        <v>0</v>
      </c>
      <c r="HX424">
        <v>0</v>
      </c>
      <c r="HY424">
        <v>0</v>
      </c>
      <c r="HZ424">
        <v>0</v>
      </c>
      <c r="IA424">
        <v>0</v>
      </c>
      <c r="IB424">
        <v>0</v>
      </c>
      <c r="IC424">
        <v>0</v>
      </c>
      <c r="ID424">
        <v>0</v>
      </c>
      <c r="IE424">
        <v>0</v>
      </c>
      <c r="IF424">
        <v>0</v>
      </c>
      <c r="IG424">
        <v>0</v>
      </c>
      <c r="IH424">
        <v>0</v>
      </c>
      <c r="II424">
        <v>0</v>
      </c>
      <c r="IJ424">
        <v>0</v>
      </c>
      <c r="IK424">
        <v>0</v>
      </c>
      <c r="IL424">
        <v>0</v>
      </c>
      <c r="IM424">
        <v>0</v>
      </c>
      <c r="IN424">
        <v>0</v>
      </c>
      <c r="IO424">
        <v>0</v>
      </c>
      <c r="IP424">
        <v>0</v>
      </c>
      <c r="IQ424">
        <v>0</v>
      </c>
      <c r="IR424">
        <v>0</v>
      </c>
      <c r="IS424">
        <v>0</v>
      </c>
      <c r="IT424">
        <v>0</v>
      </c>
      <c r="IU424">
        <v>0</v>
      </c>
      <c r="IV424">
        <v>0</v>
      </c>
      <c r="IW424">
        <v>0</v>
      </c>
      <c r="IX424">
        <v>0</v>
      </c>
      <c r="IY424">
        <v>0</v>
      </c>
      <c r="IZ424">
        <v>0</v>
      </c>
      <c r="JA424">
        <v>0</v>
      </c>
      <c r="JB424">
        <v>0</v>
      </c>
      <c r="JC424">
        <v>0</v>
      </c>
      <c r="JD424">
        <v>0</v>
      </c>
      <c r="JE424">
        <v>0</v>
      </c>
      <c r="JF424">
        <v>0</v>
      </c>
      <c r="JG424">
        <v>0</v>
      </c>
      <c r="JH424">
        <v>0</v>
      </c>
      <c r="JI424">
        <v>0</v>
      </c>
      <c r="JJ424">
        <v>0</v>
      </c>
      <c r="JK424">
        <v>0</v>
      </c>
      <c r="JL424">
        <v>0</v>
      </c>
      <c r="JM424">
        <v>0</v>
      </c>
      <c r="JN424">
        <v>0</v>
      </c>
      <c r="JO424">
        <v>0</v>
      </c>
      <c r="JP424">
        <v>0</v>
      </c>
      <c r="JQ424">
        <v>0</v>
      </c>
      <c r="JR424">
        <v>0</v>
      </c>
      <c r="JS424">
        <v>0</v>
      </c>
      <c r="JT424">
        <v>0</v>
      </c>
      <c r="JU424">
        <v>0</v>
      </c>
      <c r="JV424">
        <v>0</v>
      </c>
      <c r="JW424">
        <v>0</v>
      </c>
      <c r="JX424">
        <v>0</v>
      </c>
      <c r="JY424">
        <v>0</v>
      </c>
      <c r="JZ424">
        <v>0</v>
      </c>
      <c r="KA424">
        <v>0</v>
      </c>
      <c r="KB424">
        <v>0</v>
      </c>
      <c r="KC424">
        <v>0</v>
      </c>
      <c r="KD424">
        <v>0</v>
      </c>
      <c r="KE424">
        <v>0</v>
      </c>
      <c r="KF424">
        <v>0</v>
      </c>
      <c r="KG424">
        <v>0</v>
      </c>
      <c r="KH424">
        <v>0</v>
      </c>
      <c r="KI424">
        <v>0</v>
      </c>
      <c r="KJ424">
        <v>0</v>
      </c>
      <c r="KK424">
        <v>0</v>
      </c>
      <c r="KL424">
        <v>0</v>
      </c>
      <c r="KM424">
        <v>0</v>
      </c>
      <c r="KN424">
        <v>0</v>
      </c>
      <c r="KO424">
        <v>0</v>
      </c>
      <c r="KP424">
        <v>0</v>
      </c>
      <c r="KQ424">
        <v>0</v>
      </c>
      <c r="KR424">
        <v>0</v>
      </c>
      <c r="KS424">
        <v>0</v>
      </c>
      <c r="KT424">
        <v>0</v>
      </c>
      <c r="KU424">
        <v>0</v>
      </c>
      <c r="KV424">
        <v>0</v>
      </c>
      <c r="KW424">
        <v>0</v>
      </c>
      <c r="KX424">
        <v>0</v>
      </c>
      <c r="KY424">
        <v>0</v>
      </c>
      <c r="KZ424">
        <v>0</v>
      </c>
      <c r="LA424">
        <v>0</v>
      </c>
      <c r="LB424">
        <v>0</v>
      </c>
      <c r="LC424">
        <v>0</v>
      </c>
      <c r="LD424">
        <v>0</v>
      </c>
      <c r="LE424">
        <v>0</v>
      </c>
      <c r="LF424">
        <v>0</v>
      </c>
      <c r="LG424">
        <v>0</v>
      </c>
      <c r="LH424">
        <v>0</v>
      </c>
      <c r="LI424">
        <v>1</v>
      </c>
      <c r="LJ424">
        <v>1</v>
      </c>
      <c r="LK424">
        <v>0</v>
      </c>
      <c r="LL424">
        <v>0</v>
      </c>
      <c r="LM424">
        <v>1</v>
      </c>
      <c r="LN424">
        <v>0.95</v>
      </c>
      <c r="LO424">
        <v>0</v>
      </c>
      <c r="LP424">
        <v>1</v>
      </c>
      <c r="LQ424">
        <v>0.78</v>
      </c>
      <c r="LR424">
        <v>0</v>
      </c>
      <c r="LS424">
        <v>0</v>
      </c>
      <c r="LT424">
        <v>0</v>
      </c>
    </row>
    <row r="425" spans="1:332" ht="15" customHeight="1">
      <c r="A425" t="str">
        <v>CDM AMS II G</v>
      </c>
      <c r="B425" t="str">
        <v>AMS-II.G. Version 9</v>
      </c>
      <c r="C425">
        <v>10471</v>
      </c>
      <c r="D425" t="str">
        <v>PoA 10471-CPA37</v>
      </c>
      <c r="E425" t="str">
        <v>MP1</v>
      </c>
      <c r="F425" t="str">
        <v>domestic</v>
      </c>
      <c r="G425">
        <v>15314</v>
      </c>
      <c r="H425" t="str">
        <v>firewood</v>
      </c>
      <c r="I425">
        <v>15314</v>
      </c>
      <c r="J425">
        <v>3.2472434266327395E-3</v>
      </c>
      <c r="K425">
        <v>0</v>
      </c>
      <c r="L425" t="str">
        <v>cdm_imp_firewood</v>
      </c>
      <c r="M425">
        <v>1</v>
      </c>
      <c r="N425" t="str">
        <v>Asia</v>
      </c>
      <c r="O425" t="str">
        <v>Myanmar</v>
      </c>
      <c r="P425" t="str">
        <v xml:space="preserve">Region: Shan; T-ship:Taunggyi, Nyaungshwe,
Pindaya, Kalaw,
Ywangan and Lawksawk
</v>
      </c>
      <c r="Q425">
        <v>4.2</v>
      </c>
      <c r="R425">
        <v>0.61499999999999999</v>
      </c>
      <c r="S425">
        <v>0</v>
      </c>
      <c r="T425">
        <v>0.3</v>
      </c>
      <c r="U425">
        <v>18000</v>
      </c>
      <c r="V425">
        <v>0</v>
      </c>
      <c r="W425">
        <v>262</v>
      </c>
      <c r="X425">
        <v>0</v>
      </c>
      <c r="Y425">
        <v>4716000</v>
      </c>
      <c r="Z425">
        <v>1</v>
      </c>
      <c r="AA425">
        <v>0</v>
      </c>
      <c r="AB425">
        <v>0</v>
      </c>
      <c r="AC425">
        <v>0</v>
      </c>
      <c r="AD425">
        <v>0</v>
      </c>
      <c r="AE425">
        <v>0</v>
      </c>
      <c r="AF425">
        <v>0</v>
      </c>
      <c r="AG425">
        <v>0</v>
      </c>
      <c r="AH425">
        <v>0</v>
      </c>
      <c r="AI425">
        <v>0</v>
      </c>
      <c r="AJ425">
        <v>0</v>
      </c>
      <c r="AK425">
        <v>0</v>
      </c>
      <c r="AL425">
        <v>0</v>
      </c>
      <c r="AM425">
        <v>0</v>
      </c>
      <c r="AN425">
        <v>9.29731506849315</v>
      </c>
      <c r="AO425">
        <v>0</v>
      </c>
      <c r="AP425">
        <v>0</v>
      </c>
      <c r="AQ425">
        <v>0</v>
      </c>
      <c r="AR425">
        <v>0</v>
      </c>
      <c r="AS425">
        <v>0</v>
      </c>
      <c r="AT425">
        <v>0</v>
      </c>
      <c r="AU425">
        <v>0</v>
      </c>
      <c r="AV425">
        <v>0</v>
      </c>
      <c r="AW425">
        <v>0</v>
      </c>
      <c r="AX425">
        <v>0</v>
      </c>
      <c r="AY425">
        <v>0</v>
      </c>
      <c r="AZ425">
        <v>0</v>
      </c>
      <c r="BA425">
        <v>0</v>
      </c>
      <c r="BB425">
        <v>0</v>
      </c>
      <c r="BC425">
        <v>0</v>
      </c>
      <c r="BD425">
        <v>0.1</v>
      </c>
      <c r="BE425">
        <v>0</v>
      </c>
      <c r="BF425">
        <v>0</v>
      </c>
      <c r="BG425">
        <v>0</v>
      </c>
      <c r="BH425">
        <v>0</v>
      </c>
      <c r="BI425">
        <v>0</v>
      </c>
      <c r="BJ425">
        <v>0</v>
      </c>
      <c r="BK425">
        <v>0</v>
      </c>
      <c r="BL425">
        <v>0</v>
      </c>
      <c r="BM425">
        <v>0</v>
      </c>
      <c r="BN425">
        <v>0</v>
      </c>
      <c r="BO425">
        <v>0</v>
      </c>
      <c r="BP425">
        <v>0</v>
      </c>
      <c r="BQ425">
        <v>0</v>
      </c>
      <c r="BR425">
        <v>1.5599999999999999E-2</v>
      </c>
      <c r="BS425">
        <v>0</v>
      </c>
      <c r="BT425">
        <v>0</v>
      </c>
      <c r="BU425">
        <v>0</v>
      </c>
      <c r="BV425">
        <v>0</v>
      </c>
      <c r="BW425">
        <v>0</v>
      </c>
      <c r="BX425">
        <v>63.7</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0</v>
      </c>
      <c r="FA425">
        <v>0</v>
      </c>
      <c r="FB425">
        <v>0</v>
      </c>
      <c r="FC425">
        <v>0</v>
      </c>
      <c r="FD425">
        <v>0</v>
      </c>
      <c r="FE425">
        <v>0</v>
      </c>
      <c r="FF425">
        <v>0</v>
      </c>
      <c r="FG425">
        <v>0</v>
      </c>
      <c r="FH425">
        <v>0</v>
      </c>
      <c r="FI425">
        <v>0</v>
      </c>
      <c r="FJ425">
        <v>0</v>
      </c>
      <c r="FK425">
        <v>0</v>
      </c>
      <c r="FL425">
        <v>0</v>
      </c>
      <c r="FM425">
        <v>0</v>
      </c>
      <c r="FN425">
        <v>0</v>
      </c>
      <c r="FO425">
        <v>0</v>
      </c>
      <c r="FP425">
        <v>0</v>
      </c>
      <c r="FQ425">
        <v>0</v>
      </c>
      <c r="FR425">
        <v>1</v>
      </c>
      <c r="FS425">
        <v>0</v>
      </c>
      <c r="FT425">
        <v>0</v>
      </c>
      <c r="FU425">
        <v>0</v>
      </c>
      <c r="FV425">
        <v>0</v>
      </c>
      <c r="FW425">
        <v>0</v>
      </c>
      <c r="FX425">
        <v>0</v>
      </c>
      <c r="FY425">
        <v>3.7041095890410967</v>
      </c>
      <c r="FZ425">
        <v>0</v>
      </c>
      <c r="GA425">
        <v>0</v>
      </c>
      <c r="GB425">
        <v>0</v>
      </c>
      <c r="GC425">
        <v>0</v>
      </c>
      <c r="GD425">
        <v>0</v>
      </c>
      <c r="GE425">
        <v>0</v>
      </c>
      <c r="GF425">
        <v>0</v>
      </c>
      <c r="GG425">
        <v>0</v>
      </c>
      <c r="GH425">
        <v>0</v>
      </c>
      <c r="GI425">
        <v>0</v>
      </c>
      <c r="GJ425">
        <v>0</v>
      </c>
      <c r="GK425">
        <v>0</v>
      </c>
      <c r="GL425">
        <v>0</v>
      </c>
      <c r="GM425">
        <v>0</v>
      </c>
      <c r="GN425">
        <v>0</v>
      </c>
      <c r="GO425">
        <v>0</v>
      </c>
      <c r="GP425">
        <v>0</v>
      </c>
      <c r="GQ425">
        <v>0</v>
      </c>
      <c r="GR425">
        <v>0</v>
      </c>
      <c r="GS425">
        <v>0</v>
      </c>
      <c r="GT425">
        <v>0</v>
      </c>
      <c r="GU425">
        <v>0.251</v>
      </c>
      <c r="GV425">
        <v>0</v>
      </c>
      <c r="GW425">
        <v>0</v>
      </c>
      <c r="GX425">
        <v>0</v>
      </c>
      <c r="GY425">
        <v>0</v>
      </c>
      <c r="GZ425">
        <v>0</v>
      </c>
      <c r="HA425">
        <v>0</v>
      </c>
      <c r="HB425">
        <v>0</v>
      </c>
      <c r="HC425">
        <v>0</v>
      </c>
      <c r="HD425">
        <v>0</v>
      </c>
      <c r="HE425">
        <v>0</v>
      </c>
      <c r="HF425">
        <v>0</v>
      </c>
      <c r="HG425">
        <v>0</v>
      </c>
      <c r="HH425">
        <v>0</v>
      </c>
      <c r="HI425">
        <v>1.5599999999999999E-2</v>
      </c>
      <c r="HJ425">
        <v>0</v>
      </c>
      <c r="HK425">
        <v>0</v>
      </c>
      <c r="HL425">
        <v>0</v>
      </c>
      <c r="HM425">
        <v>0</v>
      </c>
      <c r="HN425">
        <v>0</v>
      </c>
      <c r="HO425">
        <v>63.7</v>
      </c>
      <c r="HP425">
        <v>0</v>
      </c>
      <c r="HQ425">
        <v>0</v>
      </c>
      <c r="HR425">
        <v>0</v>
      </c>
      <c r="HS425">
        <v>0</v>
      </c>
      <c r="HT425">
        <v>0</v>
      </c>
      <c r="HU425">
        <v>0</v>
      </c>
      <c r="HV425">
        <v>0</v>
      </c>
      <c r="HW425">
        <v>0</v>
      </c>
      <c r="HX425">
        <v>0</v>
      </c>
      <c r="HY425">
        <v>0</v>
      </c>
      <c r="HZ425">
        <v>0</v>
      </c>
      <c r="IA425">
        <v>0</v>
      </c>
      <c r="IB425">
        <v>0</v>
      </c>
      <c r="IC425">
        <v>0</v>
      </c>
      <c r="ID425">
        <v>0</v>
      </c>
      <c r="IE425">
        <v>0</v>
      </c>
      <c r="IF425">
        <v>0</v>
      </c>
      <c r="IG425">
        <v>0</v>
      </c>
      <c r="IH425">
        <v>0</v>
      </c>
      <c r="II425">
        <v>0</v>
      </c>
      <c r="IJ425">
        <v>0</v>
      </c>
      <c r="IK425">
        <v>0</v>
      </c>
      <c r="IL425">
        <v>0</v>
      </c>
      <c r="IM425">
        <v>0</v>
      </c>
      <c r="IN425">
        <v>0</v>
      </c>
      <c r="IO425">
        <v>0</v>
      </c>
      <c r="IP425">
        <v>0</v>
      </c>
      <c r="IQ425">
        <v>0</v>
      </c>
      <c r="IR425">
        <v>0</v>
      </c>
      <c r="IS425">
        <v>0</v>
      </c>
      <c r="IT425">
        <v>0</v>
      </c>
      <c r="IU425">
        <v>0</v>
      </c>
      <c r="IV425">
        <v>0</v>
      </c>
      <c r="IW425">
        <v>0</v>
      </c>
      <c r="IX425">
        <v>0</v>
      </c>
      <c r="IY425">
        <v>0</v>
      </c>
      <c r="IZ425">
        <v>0</v>
      </c>
      <c r="JA425">
        <v>0</v>
      </c>
      <c r="JB425">
        <v>0</v>
      </c>
      <c r="JC425">
        <v>0</v>
      </c>
      <c r="JD425">
        <v>0</v>
      </c>
      <c r="JE425">
        <v>0</v>
      </c>
      <c r="JF425">
        <v>0</v>
      </c>
      <c r="JG425">
        <v>0</v>
      </c>
      <c r="JH425">
        <v>0</v>
      </c>
      <c r="JI425">
        <v>0</v>
      </c>
      <c r="JJ425">
        <v>0</v>
      </c>
      <c r="JK425">
        <v>0</v>
      </c>
      <c r="JL425">
        <v>0</v>
      </c>
      <c r="JM425">
        <v>0</v>
      </c>
      <c r="JN425">
        <v>0</v>
      </c>
      <c r="JO425">
        <v>0</v>
      </c>
      <c r="JP425">
        <v>0</v>
      </c>
      <c r="JQ425">
        <v>0</v>
      </c>
      <c r="JR425">
        <v>0</v>
      </c>
      <c r="JS425">
        <v>0</v>
      </c>
      <c r="JT425">
        <v>0</v>
      </c>
      <c r="JU425">
        <v>0</v>
      </c>
      <c r="JV425">
        <v>0</v>
      </c>
      <c r="JW425">
        <v>0</v>
      </c>
      <c r="JX425">
        <v>0</v>
      </c>
      <c r="JY425">
        <v>0</v>
      </c>
      <c r="JZ425">
        <v>0</v>
      </c>
      <c r="KA425">
        <v>0</v>
      </c>
      <c r="KB425">
        <v>0</v>
      </c>
      <c r="KC425">
        <v>0</v>
      </c>
      <c r="KD425">
        <v>0</v>
      </c>
      <c r="KE425">
        <v>0</v>
      </c>
      <c r="KF425">
        <v>0</v>
      </c>
      <c r="KG425">
        <v>0</v>
      </c>
      <c r="KH425">
        <v>0</v>
      </c>
      <c r="KI425">
        <v>0</v>
      </c>
      <c r="KJ425">
        <v>0</v>
      </c>
      <c r="KK425">
        <v>0</v>
      </c>
      <c r="KL425">
        <v>0</v>
      </c>
      <c r="KM425">
        <v>0</v>
      </c>
      <c r="KN425">
        <v>0</v>
      </c>
      <c r="KO425">
        <v>0</v>
      </c>
      <c r="KP425">
        <v>0</v>
      </c>
      <c r="KQ425">
        <v>0</v>
      </c>
      <c r="KR425">
        <v>0</v>
      </c>
      <c r="KS425">
        <v>0</v>
      </c>
      <c r="KT425">
        <v>0</v>
      </c>
      <c r="KU425">
        <v>0</v>
      </c>
      <c r="KV425">
        <v>0</v>
      </c>
      <c r="KW425">
        <v>0</v>
      </c>
      <c r="KX425">
        <v>0</v>
      </c>
      <c r="KY425">
        <v>0</v>
      </c>
      <c r="KZ425">
        <v>0</v>
      </c>
      <c r="LA425">
        <v>0</v>
      </c>
      <c r="LB425">
        <v>0</v>
      </c>
      <c r="LC425">
        <v>0</v>
      </c>
      <c r="LD425">
        <v>0</v>
      </c>
      <c r="LE425">
        <v>0</v>
      </c>
      <c r="LF425">
        <v>0</v>
      </c>
      <c r="LG425">
        <v>0</v>
      </c>
      <c r="LH425">
        <v>0</v>
      </c>
      <c r="LI425">
        <v>1</v>
      </c>
      <c r="LJ425">
        <v>1</v>
      </c>
      <c r="LK425">
        <v>0</v>
      </c>
      <c r="LL425">
        <v>0</v>
      </c>
      <c r="LM425">
        <v>1</v>
      </c>
      <c r="LN425">
        <v>0.95</v>
      </c>
      <c r="LO425">
        <v>0</v>
      </c>
      <c r="LP425">
        <v>1</v>
      </c>
      <c r="LQ425">
        <v>0.78</v>
      </c>
      <c r="LR425">
        <v>0</v>
      </c>
      <c r="LS425">
        <v>0</v>
      </c>
      <c r="LT425">
        <v>0</v>
      </c>
    </row>
    <row r="426" spans="1:332" ht="15" customHeight="1">
      <c r="A426" t="str">
        <v>CDM AMS II G</v>
      </c>
      <c r="B426" t="str">
        <v>AMS-II.G. Version 9</v>
      </c>
      <c r="C426">
        <v>10471</v>
      </c>
      <c r="D426" t="str">
        <v>PoA 10471-CPA38</v>
      </c>
      <c r="E426" t="str">
        <v>MP1</v>
      </c>
      <c r="F426" t="str">
        <v>domestic</v>
      </c>
      <c r="G426">
        <v>15314</v>
      </c>
      <c r="H426" t="str">
        <v>firewood</v>
      </c>
      <c r="I426">
        <v>15314</v>
      </c>
      <c r="J426">
        <v>3.2472434266327395E-3</v>
      </c>
      <c r="K426">
        <v>0</v>
      </c>
      <c r="L426" t="str">
        <v>cdm_imp_firewood</v>
      </c>
      <c r="M426">
        <v>1</v>
      </c>
      <c r="N426" t="str">
        <v>Asia</v>
      </c>
      <c r="O426" t="str">
        <v>Myanmar</v>
      </c>
      <c r="P426" t="str">
        <v xml:space="preserve">Region: Shan; T-ship: Lawksawk, Pinlaung,
Pekon and Hsihseng
</v>
      </c>
      <c r="Q426">
        <v>4.2</v>
      </c>
      <c r="R426">
        <v>0.61499999999999999</v>
      </c>
      <c r="S426">
        <v>0</v>
      </c>
      <c r="T426">
        <v>0.3</v>
      </c>
      <c r="U426">
        <v>18000</v>
      </c>
      <c r="V426">
        <v>0</v>
      </c>
      <c r="W426">
        <v>262</v>
      </c>
      <c r="X426">
        <v>0</v>
      </c>
      <c r="Y426">
        <v>4716000</v>
      </c>
      <c r="Z426">
        <v>1</v>
      </c>
      <c r="AA426">
        <v>0</v>
      </c>
      <c r="AB426">
        <v>0</v>
      </c>
      <c r="AC426">
        <v>0</v>
      </c>
      <c r="AD426">
        <v>0</v>
      </c>
      <c r="AE426">
        <v>0</v>
      </c>
      <c r="AF426">
        <v>0</v>
      </c>
      <c r="AG426">
        <v>0</v>
      </c>
      <c r="AH426">
        <v>0</v>
      </c>
      <c r="AI426">
        <v>0</v>
      </c>
      <c r="AJ426">
        <v>0</v>
      </c>
      <c r="AK426">
        <v>0</v>
      </c>
      <c r="AL426">
        <v>0</v>
      </c>
      <c r="AM426">
        <v>0</v>
      </c>
      <c r="AN426">
        <v>9.29731506849315</v>
      </c>
      <c r="AO426">
        <v>0</v>
      </c>
      <c r="AP426">
        <v>0</v>
      </c>
      <c r="AQ426">
        <v>0</v>
      </c>
      <c r="AR426">
        <v>0</v>
      </c>
      <c r="AS426">
        <v>0</v>
      </c>
      <c r="AT426">
        <v>0</v>
      </c>
      <c r="AU426">
        <v>0</v>
      </c>
      <c r="AV426">
        <v>0</v>
      </c>
      <c r="AW426">
        <v>0</v>
      </c>
      <c r="AX426">
        <v>0</v>
      </c>
      <c r="AY426">
        <v>0</v>
      </c>
      <c r="AZ426">
        <v>0</v>
      </c>
      <c r="BA426">
        <v>0</v>
      </c>
      <c r="BB426">
        <v>0</v>
      </c>
      <c r="BC426">
        <v>0</v>
      </c>
      <c r="BD426">
        <v>0.1</v>
      </c>
      <c r="BE426">
        <v>0</v>
      </c>
      <c r="BF426">
        <v>0</v>
      </c>
      <c r="BG426">
        <v>0</v>
      </c>
      <c r="BH426">
        <v>0</v>
      </c>
      <c r="BI426">
        <v>0</v>
      </c>
      <c r="BJ426">
        <v>0</v>
      </c>
      <c r="BK426">
        <v>0</v>
      </c>
      <c r="BL426">
        <v>0</v>
      </c>
      <c r="BM426">
        <v>0</v>
      </c>
      <c r="BN426">
        <v>0</v>
      </c>
      <c r="BO426">
        <v>0</v>
      </c>
      <c r="BP426">
        <v>0</v>
      </c>
      <c r="BQ426">
        <v>0</v>
      </c>
      <c r="BR426">
        <v>1.5599999999999999E-2</v>
      </c>
      <c r="BS426">
        <v>0</v>
      </c>
      <c r="BT426">
        <v>0</v>
      </c>
      <c r="BU426">
        <v>0</v>
      </c>
      <c r="BV426">
        <v>0</v>
      </c>
      <c r="BW426">
        <v>0</v>
      </c>
      <c r="BX426">
        <v>63.7</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c r="EX426">
        <v>0</v>
      </c>
      <c r="EY426">
        <v>0</v>
      </c>
      <c r="EZ426">
        <v>0</v>
      </c>
      <c r="FA426">
        <v>0</v>
      </c>
      <c r="FB426">
        <v>0</v>
      </c>
      <c r="FC426">
        <v>0</v>
      </c>
      <c r="FD426">
        <v>0</v>
      </c>
      <c r="FE426">
        <v>0</v>
      </c>
      <c r="FF426">
        <v>0</v>
      </c>
      <c r="FG426">
        <v>0</v>
      </c>
      <c r="FH426">
        <v>0</v>
      </c>
      <c r="FI426">
        <v>0</v>
      </c>
      <c r="FJ426">
        <v>0</v>
      </c>
      <c r="FK426">
        <v>0</v>
      </c>
      <c r="FL426">
        <v>0</v>
      </c>
      <c r="FM426">
        <v>0</v>
      </c>
      <c r="FN426">
        <v>0</v>
      </c>
      <c r="FO426">
        <v>0</v>
      </c>
      <c r="FP426">
        <v>0</v>
      </c>
      <c r="FQ426">
        <v>0</v>
      </c>
      <c r="FR426">
        <v>1</v>
      </c>
      <c r="FS426">
        <v>0</v>
      </c>
      <c r="FT426">
        <v>0</v>
      </c>
      <c r="FU426">
        <v>0</v>
      </c>
      <c r="FV426">
        <v>0</v>
      </c>
      <c r="FW426">
        <v>0</v>
      </c>
      <c r="FX426">
        <v>0</v>
      </c>
      <c r="FY426">
        <v>3.7041095890410967</v>
      </c>
      <c r="FZ426">
        <v>0</v>
      </c>
      <c r="GA426">
        <v>0</v>
      </c>
      <c r="GB426">
        <v>0</v>
      </c>
      <c r="GC426">
        <v>0</v>
      </c>
      <c r="GD426">
        <v>0</v>
      </c>
      <c r="GE426">
        <v>0</v>
      </c>
      <c r="GF426">
        <v>0</v>
      </c>
      <c r="GG426">
        <v>0</v>
      </c>
      <c r="GH426">
        <v>0</v>
      </c>
      <c r="GI426">
        <v>0</v>
      </c>
      <c r="GJ426">
        <v>0</v>
      </c>
      <c r="GK426">
        <v>0</v>
      </c>
      <c r="GL426">
        <v>0</v>
      </c>
      <c r="GM426">
        <v>0</v>
      </c>
      <c r="GN426">
        <v>0</v>
      </c>
      <c r="GO426">
        <v>0</v>
      </c>
      <c r="GP426">
        <v>0</v>
      </c>
      <c r="GQ426">
        <v>0</v>
      </c>
      <c r="GR426">
        <v>0</v>
      </c>
      <c r="GS426">
        <v>0</v>
      </c>
      <c r="GT426">
        <v>0</v>
      </c>
      <c r="GU426">
        <v>0.251</v>
      </c>
      <c r="GV426">
        <v>0</v>
      </c>
      <c r="GW426">
        <v>0</v>
      </c>
      <c r="GX426">
        <v>0</v>
      </c>
      <c r="GY426">
        <v>0</v>
      </c>
      <c r="GZ426">
        <v>0</v>
      </c>
      <c r="HA426">
        <v>0</v>
      </c>
      <c r="HB426">
        <v>0</v>
      </c>
      <c r="HC426">
        <v>0</v>
      </c>
      <c r="HD426">
        <v>0</v>
      </c>
      <c r="HE426">
        <v>0</v>
      </c>
      <c r="HF426">
        <v>0</v>
      </c>
      <c r="HG426">
        <v>0</v>
      </c>
      <c r="HH426">
        <v>0</v>
      </c>
      <c r="HI426">
        <v>1.5599999999999999E-2</v>
      </c>
      <c r="HJ426">
        <v>0</v>
      </c>
      <c r="HK426">
        <v>0</v>
      </c>
      <c r="HL426">
        <v>0</v>
      </c>
      <c r="HM426">
        <v>0</v>
      </c>
      <c r="HN426">
        <v>0</v>
      </c>
      <c r="HO426">
        <v>63.7</v>
      </c>
      <c r="HP426">
        <v>0</v>
      </c>
      <c r="HQ426">
        <v>0</v>
      </c>
      <c r="HR426">
        <v>0</v>
      </c>
      <c r="HS426">
        <v>0</v>
      </c>
      <c r="HT426">
        <v>0</v>
      </c>
      <c r="HU426">
        <v>0</v>
      </c>
      <c r="HV426">
        <v>0</v>
      </c>
      <c r="HW426">
        <v>0</v>
      </c>
      <c r="HX426">
        <v>0</v>
      </c>
      <c r="HY426">
        <v>0</v>
      </c>
      <c r="HZ426">
        <v>0</v>
      </c>
      <c r="IA426">
        <v>0</v>
      </c>
      <c r="IB426">
        <v>0</v>
      </c>
      <c r="IC426">
        <v>0</v>
      </c>
      <c r="ID426">
        <v>0</v>
      </c>
      <c r="IE426">
        <v>0</v>
      </c>
      <c r="IF426">
        <v>0</v>
      </c>
      <c r="IG426">
        <v>0</v>
      </c>
      <c r="IH426">
        <v>0</v>
      </c>
      <c r="II426">
        <v>0</v>
      </c>
      <c r="IJ426">
        <v>0</v>
      </c>
      <c r="IK426">
        <v>0</v>
      </c>
      <c r="IL426">
        <v>0</v>
      </c>
      <c r="IM426">
        <v>0</v>
      </c>
      <c r="IN426">
        <v>0</v>
      </c>
      <c r="IO426">
        <v>0</v>
      </c>
      <c r="IP426">
        <v>0</v>
      </c>
      <c r="IQ426">
        <v>0</v>
      </c>
      <c r="IR426">
        <v>0</v>
      </c>
      <c r="IS426">
        <v>0</v>
      </c>
      <c r="IT426">
        <v>0</v>
      </c>
      <c r="IU426">
        <v>0</v>
      </c>
      <c r="IV426">
        <v>0</v>
      </c>
      <c r="IW426">
        <v>0</v>
      </c>
      <c r="IX426">
        <v>0</v>
      </c>
      <c r="IY426">
        <v>0</v>
      </c>
      <c r="IZ426">
        <v>0</v>
      </c>
      <c r="JA426">
        <v>0</v>
      </c>
      <c r="JB426">
        <v>0</v>
      </c>
      <c r="JC426">
        <v>0</v>
      </c>
      <c r="JD426">
        <v>0</v>
      </c>
      <c r="JE426">
        <v>0</v>
      </c>
      <c r="JF426">
        <v>0</v>
      </c>
      <c r="JG426">
        <v>0</v>
      </c>
      <c r="JH426">
        <v>0</v>
      </c>
      <c r="JI426">
        <v>0</v>
      </c>
      <c r="JJ426">
        <v>0</v>
      </c>
      <c r="JK426">
        <v>0</v>
      </c>
      <c r="JL426">
        <v>0</v>
      </c>
      <c r="JM426">
        <v>0</v>
      </c>
      <c r="JN426">
        <v>0</v>
      </c>
      <c r="JO426">
        <v>0</v>
      </c>
      <c r="JP426">
        <v>0</v>
      </c>
      <c r="JQ426">
        <v>0</v>
      </c>
      <c r="JR426">
        <v>0</v>
      </c>
      <c r="JS426">
        <v>0</v>
      </c>
      <c r="JT426">
        <v>0</v>
      </c>
      <c r="JU426">
        <v>0</v>
      </c>
      <c r="JV426">
        <v>0</v>
      </c>
      <c r="JW426">
        <v>0</v>
      </c>
      <c r="JX426">
        <v>0</v>
      </c>
      <c r="JY426">
        <v>0</v>
      </c>
      <c r="JZ426">
        <v>0</v>
      </c>
      <c r="KA426">
        <v>0</v>
      </c>
      <c r="KB426">
        <v>0</v>
      </c>
      <c r="KC426">
        <v>0</v>
      </c>
      <c r="KD426">
        <v>0</v>
      </c>
      <c r="KE426">
        <v>0</v>
      </c>
      <c r="KF426">
        <v>0</v>
      </c>
      <c r="KG426">
        <v>0</v>
      </c>
      <c r="KH426">
        <v>0</v>
      </c>
      <c r="KI426">
        <v>0</v>
      </c>
      <c r="KJ426">
        <v>0</v>
      </c>
      <c r="KK426">
        <v>0</v>
      </c>
      <c r="KL426">
        <v>0</v>
      </c>
      <c r="KM426">
        <v>0</v>
      </c>
      <c r="KN426">
        <v>0</v>
      </c>
      <c r="KO426">
        <v>0</v>
      </c>
      <c r="KP426">
        <v>0</v>
      </c>
      <c r="KQ426">
        <v>0</v>
      </c>
      <c r="KR426">
        <v>0</v>
      </c>
      <c r="KS426">
        <v>0</v>
      </c>
      <c r="KT426">
        <v>0</v>
      </c>
      <c r="KU426">
        <v>0</v>
      </c>
      <c r="KV426">
        <v>0</v>
      </c>
      <c r="KW426">
        <v>0</v>
      </c>
      <c r="KX426">
        <v>0</v>
      </c>
      <c r="KY426">
        <v>0</v>
      </c>
      <c r="KZ426">
        <v>0</v>
      </c>
      <c r="LA426">
        <v>0</v>
      </c>
      <c r="LB426">
        <v>0</v>
      </c>
      <c r="LC426">
        <v>0</v>
      </c>
      <c r="LD426">
        <v>0</v>
      </c>
      <c r="LE426">
        <v>0</v>
      </c>
      <c r="LF426">
        <v>0</v>
      </c>
      <c r="LG426">
        <v>0</v>
      </c>
      <c r="LH426">
        <v>0</v>
      </c>
      <c r="LI426">
        <v>1</v>
      </c>
      <c r="LJ426">
        <v>1</v>
      </c>
      <c r="LK426">
        <v>0</v>
      </c>
      <c r="LL426">
        <v>0</v>
      </c>
      <c r="LM426">
        <v>1</v>
      </c>
      <c r="LN426">
        <v>0.95</v>
      </c>
      <c r="LO426">
        <v>0</v>
      </c>
      <c r="LP426">
        <v>1</v>
      </c>
      <c r="LQ426">
        <v>0.78</v>
      </c>
      <c r="LR426">
        <v>0</v>
      </c>
      <c r="LS426">
        <v>0</v>
      </c>
      <c r="LT426">
        <v>0</v>
      </c>
    </row>
    <row r="427" spans="1:332" ht="15" customHeight="1">
      <c r="A427" t="str">
        <v>CDM AMS II G</v>
      </c>
      <c r="B427" t="str">
        <v>AMS-II.G. Version 9</v>
      </c>
      <c r="C427">
        <v>10471</v>
      </c>
      <c r="D427" t="str">
        <v>PoA 10471-CPA39</v>
      </c>
      <c r="E427" t="str">
        <v>MP1</v>
      </c>
      <c r="F427" t="str">
        <v>domestic</v>
      </c>
      <c r="G427">
        <v>15314</v>
      </c>
      <c r="H427" t="str">
        <v>firewood</v>
      </c>
      <c r="I427">
        <v>15314</v>
      </c>
      <c r="J427">
        <v>3.2472434266327395E-3</v>
      </c>
      <c r="K427">
        <v>0</v>
      </c>
      <c r="L427" t="str">
        <v>cdm_imp_firewood</v>
      </c>
      <c r="M427">
        <v>1</v>
      </c>
      <c r="N427" t="str">
        <v>Asia</v>
      </c>
      <c r="O427" t="str">
        <v>Myanmar</v>
      </c>
      <c r="P427" t="str">
        <v>Region: Shan; T-ship: Hsihseng, Hopong,
Loilem and Namsang</v>
      </c>
      <c r="Q427">
        <v>4.2</v>
      </c>
      <c r="R427">
        <v>0.61499999999999999</v>
      </c>
      <c r="S427">
        <v>0</v>
      </c>
      <c r="T427">
        <v>0.3</v>
      </c>
      <c r="U427">
        <v>18000</v>
      </c>
      <c r="V427">
        <v>0</v>
      </c>
      <c r="W427">
        <v>262</v>
      </c>
      <c r="X427">
        <v>0</v>
      </c>
      <c r="Y427">
        <v>4716000</v>
      </c>
      <c r="Z427">
        <v>1</v>
      </c>
      <c r="AA427">
        <v>0</v>
      </c>
      <c r="AB427">
        <v>0</v>
      </c>
      <c r="AC427">
        <v>0</v>
      </c>
      <c r="AD427">
        <v>0</v>
      </c>
      <c r="AE427">
        <v>0</v>
      </c>
      <c r="AF427">
        <v>0</v>
      </c>
      <c r="AG427">
        <v>0</v>
      </c>
      <c r="AH427">
        <v>0</v>
      </c>
      <c r="AI427">
        <v>0</v>
      </c>
      <c r="AJ427">
        <v>0</v>
      </c>
      <c r="AK427">
        <v>0</v>
      </c>
      <c r="AL427">
        <v>0</v>
      </c>
      <c r="AM427">
        <v>0</v>
      </c>
      <c r="AN427">
        <v>9.29731506849315</v>
      </c>
      <c r="AO427">
        <v>0</v>
      </c>
      <c r="AP427">
        <v>0</v>
      </c>
      <c r="AQ427">
        <v>0</v>
      </c>
      <c r="AR427">
        <v>0</v>
      </c>
      <c r="AS427">
        <v>0</v>
      </c>
      <c r="AT427">
        <v>0</v>
      </c>
      <c r="AU427">
        <v>0</v>
      </c>
      <c r="AV427">
        <v>0</v>
      </c>
      <c r="AW427">
        <v>0</v>
      </c>
      <c r="AX427">
        <v>0</v>
      </c>
      <c r="AY427">
        <v>0</v>
      </c>
      <c r="AZ427">
        <v>0</v>
      </c>
      <c r="BA427">
        <v>0</v>
      </c>
      <c r="BB427">
        <v>0</v>
      </c>
      <c r="BC427">
        <v>0</v>
      </c>
      <c r="BD427">
        <v>0.1</v>
      </c>
      <c r="BE427">
        <v>0</v>
      </c>
      <c r="BF427">
        <v>0</v>
      </c>
      <c r="BG427">
        <v>0</v>
      </c>
      <c r="BH427">
        <v>0</v>
      </c>
      <c r="BI427">
        <v>0</v>
      </c>
      <c r="BJ427">
        <v>0</v>
      </c>
      <c r="BK427">
        <v>0</v>
      </c>
      <c r="BL427">
        <v>0</v>
      </c>
      <c r="BM427">
        <v>0</v>
      </c>
      <c r="BN427">
        <v>0</v>
      </c>
      <c r="BO427">
        <v>0</v>
      </c>
      <c r="BP427">
        <v>0</v>
      </c>
      <c r="BQ427">
        <v>0</v>
      </c>
      <c r="BR427">
        <v>1.5599999999999999E-2</v>
      </c>
      <c r="BS427">
        <v>0</v>
      </c>
      <c r="BT427">
        <v>0</v>
      </c>
      <c r="BU427">
        <v>0</v>
      </c>
      <c r="BV427">
        <v>0</v>
      </c>
      <c r="BW427">
        <v>0</v>
      </c>
      <c r="BX427">
        <v>63.7</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c r="EZ427">
        <v>0</v>
      </c>
      <c r="FA427">
        <v>0</v>
      </c>
      <c r="FB427">
        <v>0</v>
      </c>
      <c r="FC427">
        <v>0</v>
      </c>
      <c r="FD427">
        <v>0</v>
      </c>
      <c r="FE427">
        <v>0</v>
      </c>
      <c r="FF427">
        <v>0</v>
      </c>
      <c r="FG427">
        <v>0</v>
      </c>
      <c r="FH427">
        <v>0</v>
      </c>
      <c r="FI427">
        <v>0</v>
      </c>
      <c r="FJ427">
        <v>0</v>
      </c>
      <c r="FK427">
        <v>0</v>
      </c>
      <c r="FL427">
        <v>0</v>
      </c>
      <c r="FM427">
        <v>0</v>
      </c>
      <c r="FN427">
        <v>0</v>
      </c>
      <c r="FO427">
        <v>0</v>
      </c>
      <c r="FP427">
        <v>0</v>
      </c>
      <c r="FQ427">
        <v>0</v>
      </c>
      <c r="FR427">
        <v>1</v>
      </c>
      <c r="FS427">
        <v>0</v>
      </c>
      <c r="FT427">
        <v>0</v>
      </c>
      <c r="FU427">
        <v>0</v>
      </c>
      <c r="FV427">
        <v>0</v>
      </c>
      <c r="FW427">
        <v>0</v>
      </c>
      <c r="FX427">
        <v>0</v>
      </c>
      <c r="FY427">
        <v>3.7041095890410967</v>
      </c>
      <c r="FZ427">
        <v>0</v>
      </c>
      <c r="GA427">
        <v>0</v>
      </c>
      <c r="GB427">
        <v>0</v>
      </c>
      <c r="GC427">
        <v>0</v>
      </c>
      <c r="GD427">
        <v>0</v>
      </c>
      <c r="GE427">
        <v>0</v>
      </c>
      <c r="GF427">
        <v>0</v>
      </c>
      <c r="GG427">
        <v>0</v>
      </c>
      <c r="GH427">
        <v>0</v>
      </c>
      <c r="GI427">
        <v>0</v>
      </c>
      <c r="GJ427">
        <v>0</v>
      </c>
      <c r="GK427">
        <v>0</v>
      </c>
      <c r="GL427">
        <v>0</v>
      </c>
      <c r="GM427">
        <v>0</v>
      </c>
      <c r="GN427">
        <v>0</v>
      </c>
      <c r="GO427">
        <v>0</v>
      </c>
      <c r="GP427">
        <v>0</v>
      </c>
      <c r="GQ427">
        <v>0</v>
      </c>
      <c r="GR427">
        <v>0</v>
      </c>
      <c r="GS427">
        <v>0</v>
      </c>
      <c r="GT427">
        <v>0</v>
      </c>
      <c r="GU427">
        <v>0.251</v>
      </c>
      <c r="GV427">
        <v>0</v>
      </c>
      <c r="GW427">
        <v>0</v>
      </c>
      <c r="GX427">
        <v>0</v>
      </c>
      <c r="GY427">
        <v>0</v>
      </c>
      <c r="GZ427">
        <v>0</v>
      </c>
      <c r="HA427">
        <v>0</v>
      </c>
      <c r="HB427">
        <v>0</v>
      </c>
      <c r="HC427">
        <v>0</v>
      </c>
      <c r="HD427">
        <v>0</v>
      </c>
      <c r="HE427">
        <v>0</v>
      </c>
      <c r="HF427">
        <v>0</v>
      </c>
      <c r="HG427">
        <v>0</v>
      </c>
      <c r="HH427">
        <v>0</v>
      </c>
      <c r="HI427">
        <v>1.5599999999999999E-2</v>
      </c>
      <c r="HJ427">
        <v>0</v>
      </c>
      <c r="HK427">
        <v>0</v>
      </c>
      <c r="HL427">
        <v>0</v>
      </c>
      <c r="HM427">
        <v>0</v>
      </c>
      <c r="HN427">
        <v>0</v>
      </c>
      <c r="HO427">
        <v>63.7</v>
      </c>
      <c r="HP427">
        <v>0</v>
      </c>
      <c r="HQ427">
        <v>0</v>
      </c>
      <c r="HR427">
        <v>0</v>
      </c>
      <c r="HS427">
        <v>0</v>
      </c>
      <c r="HT427">
        <v>0</v>
      </c>
      <c r="HU427">
        <v>0</v>
      </c>
      <c r="HV427">
        <v>0</v>
      </c>
      <c r="HW427">
        <v>0</v>
      </c>
      <c r="HX427">
        <v>0</v>
      </c>
      <c r="HY427">
        <v>0</v>
      </c>
      <c r="HZ427">
        <v>0</v>
      </c>
      <c r="IA427">
        <v>0</v>
      </c>
      <c r="IB427">
        <v>0</v>
      </c>
      <c r="IC427">
        <v>0</v>
      </c>
      <c r="ID427">
        <v>0</v>
      </c>
      <c r="IE427">
        <v>0</v>
      </c>
      <c r="IF427">
        <v>0</v>
      </c>
      <c r="IG427">
        <v>0</v>
      </c>
      <c r="IH427">
        <v>0</v>
      </c>
      <c r="II427">
        <v>0</v>
      </c>
      <c r="IJ427">
        <v>0</v>
      </c>
      <c r="IK427">
        <v>0</v>
      </c>
      <c r="IL427">
        <v>0</v>
      </c>
      <c r="IM427">
        <v>0</v>
      </c>
      <c r="IN427">
        <v>0</v>
      </c>
      <c r="IO427">
        <v>0</v>
      </c>
      <c r="IP427">
        <v>0</v>
      </c>
      <c r="IQ427">
        <v>0</v>
      </c>
      <c r="IR427">
        <v>0</v>
      </c>
      <c r="IS427">
        <v>0</v>
      </c>
      <c r="IT427">
        <v>0</v>
      </c>
      <c r="IU427">
        <v>0</v>
      </c>
      <c r="IV427">
        <v>0</v>
      </c>
      <c r="IW427">
        <v>0</v>
      </c>
      <c r="IX427">
        <v>0</v>
      </c>
      <c r="IY427">
        <v>0</v>
      </c>
      <c r="IZ427">
        <v>0</v>
      </c>
      <c r="JA427">
        <v>0</v>
      </c>
      <c r="JB427">
        <v>0</v>
      </c>
      <c r="JC427">
        <v>0</v>
      </c>
      <c r="JD427">
        <v>0</v>
      </c>
      <c r="JE427">
        <v>0</v>
      </c>
      <c r="JF427">
        <v>0</v>
      </c>
      <c r="JG427">
        <v>0</v>
      </c>
      <c r="JH427">
        <v>0</v>
      </c>
      <c r="JI427">
        <v>0</v>
      </c>
      <c r="JJ427">
        <v>0</v>
      </c>
      <c r="JK427">
        <v>0</v>
      </c>
      <c r="JL427">
        <v>0</v>
      </c>
      <c r="JM427">
        <v>0</v>
      </c>
      <c r="JN427">
        <v>0</v>
      </c>
      <c r="JO427">
        <v>0</v>
      </c>
      <c r="JP427">
        <v>0</v>
      </c>
      <c r="JQ427">
        <v>0</v>
      </c>
      <c r="JR427">
        <v>0</v>
      </c>
      <c r="JS427">
        <v>0</v>
      </c>
      <c r="JT427">
        <v>0</v>
      </c>
      <c r="JU427">
        <v>0</v>
      </c>
      <c r="JV427">
        <v>0</v>
      </c>
      <c r="JW427">
        <v>0</v>
      </c>
      <c r="JX427">
        <v>0</v>
      </c>
      <c r="JY427">
        <v>0</v>
      </c>
      <c r="JZ427">
        <v>0</v>
      </c>
      <c r="KA427">
        <v>0</v>
      </c>
      <c r="KB427">
        <v>0</v>
      </c>
      <c r="KC427">
        <v>0</v>
      </c>
      <c r="KD427">
        <v>0</v>
      </c>
      <c r="KE427">
        <v>0</v>
      </c>
      <c r="KF427">
        <v>0</v>
      </c>
      <c r="KG427">
        <v>0</v>
      </c>
      <c r="KH427">
        <v>0</v>
      </c>
      <c r="KI427">
        <v>0</v>
      </c>
      <c r="KJ427">
        <v>0</v>
      </c>
      <c r="KK427">
        <v>0</v>
      </c>
      <c r="KL427">
        <v>0</v>
      </c>
      <c r="KM427">
        <v>0</v>
      </c>
      <c r="KN427">
        <v>0</v>
      </c>
      <c r="KO427">
        <v>0</v>
      </c>
      <c r="KP427">
        <v>0</v>
      </c>
      <c r="KQ427">
        <v>0</v>
      </c>
      <c r="KR427">
        <v>0</v>
      </c>
      <c r="KS427">
        <v>0</v>
      </c>
      <c r="KT427">
        <v>0</v>
      </c>
      <c r="KU427">
        <v>0</v>
      </c>
      <c r="KV427">
        <v>0</v>
      </c>
      <c r="KW427">
        <v>0</v>
      </c>
      <c r="KX427">
        <v>0</v>
      </c>
      <c r="KY427">
        <v>0</v>
      </c>
      <c r="KZ427">
        <v>0</v>
      </c>
      <c r="LA427">
        <v>0</v>
      </c>
      <c r="LB427">
        <v>0</v>
      </c>
      <c r="LC427">
        <v>0</v>
      </c>
      <c r="LD427">
        <v>0</v>
      </c>
      <c r="LE427">
        <v>0</v>
      </c>
      <c r="LF427">
        <v>0</v>
      </c>
      <c r="LG427">
        <v>0</v>
      </c>
      <c r="LH427">
        <v>0</v>
      </c>
      <c r="LI427">
        <v>1</v>
      </c>
      <c r="LJ427">
        <v>1</v>
      </c>
      <c r="LK427">
        <v>0</v>
      </c>
      <c r="LL427">
        <v>0</v>
      </c>
      <c r="LM427">
        <v>1</v>
      </c>
      <c r="LN427">
        <v>0.95</v>
      </c>
      <c r="LO427">
        <v>0</v>
      </c>
      <c r="LP427">
        <v>1</v>
      </c>
      <c r="LQ427">
        <v>0.78</v>
      </c>
      <c r="LR427">
        <v>0</v>
      </c>
      <c r="LS427">
        <v>0</v>
      </c>
      <c r="LT427">
        <v>0</v>
      </c>
    </row>
    <row r="428" spans="1:332" ht="15" customHeight="1">
      <c r="A428" t="str">
        <v>CDM AMS II G</v>
      </c>
      <c r="B428" t="str">
        <v>AMS-II.G. Version 9</v>
      </c>
      <c r="C428">
        <v>10471</v>
      </c>
      <c r="D428" t="str">
        <v>PoA 10471-CPA40</v>
      </c>
      <c r="E428" t="str">
        <v>MP1</v>
      </c>
      <c r="F428" t="str">
        <v>domestic</v>
      </c>
      <c r="G428">
        <v>15314</v>
      </c>
      <c r="H428" t="str">
        <v>firewood</v>
      </c>
      <c r="I428">
        <v>15314</v>
      </c>
      <c r="J428">
        <v>3.2472434266327395E-3</v>
      </c>
      <c r="K428">
        <v>0</v>
      </c>
      <c r="L428" t="str">
        <v>cdm_imp_firewood</v>
      </c>
      <c r="M428">
        <v>1</v>
      </c>
      <c r="N428" t="str">
        <v>Asia</v>
      </c>
      <c r="O428" t="str">
        <v>Myanmar</v>
      </c>
      <c r="P428" t="str">
        <v xml:space="preserve">Region: Ayeyarwaddy; Township: Myaungmya
</v>
      </c>
      <c r="Q428">
        <v>4.2</v>
      </c>
      <c r="R428">
        <v>0.61499999999999999</v>
      </c>
      <c r="S428">
        <v>0</v>
      </c>
      <c r="T428">
        <v>0.3</v>
      </c>
      <c r="U428">
        <v>18000</v>
      </c>
      <c r="V428">
        <v>0</v>
      </c>
      <c r="W428">
        <v>262</v>
      </c>
      <c r="X428">
        <v>0</v>
      </c>
      <c r="Y428">
        <v>4716000</v>
      </c>
      <c r="Z428">
        <v>1</v>
      </c>
      <c r="AA428">
        <v>0</v>
      </c>
      <c r="AB428">
        <v>0</v>
      </c>
      <c r="AC428">
        <v>0</v>
      </c>
      <c r="AD428">
        <v>0</v>
      </c>
      <c r="AE428">
        <v>0</v>
      </c>
      <c r="AF428">
        <v>0</v>
      </c>
      <c r="AG428">
        <v>0</v>
      </c>
      <c r="AH428">
        <v>0</v>
      </c>
      <c r="AI428">
        <v>0</v>
      </c>
      <c r="AJ428">
        <v>0</v>
      </c>
      <c r="AK428">
        <v>0</v>
      </c>
      <c r="AL428">
        <v>0</v>
      </c>
      <c r="AM428">
        <v>0</v>
      </c>
      <c r="AN428">
        <v>9.29731506849315</v>
      </c>
      <c r="AO428">
        <v>0</v>
      </c>
      <c r="AP428">
        <v>0</v>
      </c>
      <c r="AQ428">
        <v>0</v>
      </c>
      <c r="AR428">
        <v>0</v>
      </c>
      <c r="AS428">
        <v>0</v>
      </c>
      <c r="AT428">
        <v>0</v>
      </c>
      <c r="AU428">
        <v>0</v>
      </c>
      <c r="AV428">
        <v>0</v>
      </c>
      <c r="AW428">
        <v>0</v>
      </c>
      <c r="AX428">
        <v>0</v>
      </c>
      <c r="AY428">
        <v>0</v>
      </c>
      <c r="AZ428">
        <v>0</v>
      </c>
      <c r="BA428">
        <v>0</v>
      </c>
      <c r="BB428">
        <v>0</v>
      </c>
      <c r="BC428">
        <v>0</v>
      </c>
      <c r="BD428">
        <v>0.1</v>
      </c>
      <c r="BE428">
        <v>0</v>
      </c>
      <c r="BF428">
        <v>0</v>
      </c>
      <c r="BG428">
        <v>0</v>
      </c>
      <c r="BH428">
        <v>0</v>
      </c>
      <c r="BI428">
        <v>0</v>
      </c>
      <c r="BJ428">
        <v>0</v>
      </c>
      <c r="BK428">
        <v>0</v>
      </c>
      <c r="BL428">
        <v>0</v>
      </c>
      <c r="BM428">
        <v>0</v>
      </c>
      <c r="BN428">
        <v>0</v>
      </c>
      <c r="BO428">
        <v>0</v>
      </c>
      <c r="BP428">
        <v>0</v>
      </c>
      <c r="BQ428">
        <v>0</v>
      </c>
      <c r="BR428">
        <v>1.5599999999999999E-2</v>
      </c>
      <c r="BS428">
        <v>0</v>
      </c>
      <c r="BT428">
        <v>0</v>
      </c>
      <c r="BU428">
        <v>0</v>
      </c>
      <c r="BV428">
        <v>0</v>
      </c>
      <c r="BW428">
        <v>0</v>
      </c>
      <c r="BX428">
        <v>63.7</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0</v>
      </c>
      <c r="FJ428">
        <v>0</v>
      </c>
      <c r="FK428">
        <v>0</v>
      </c>
      <c r="FL428">
        <v>0</v>
      </c>
      <c r="FM428">
        <v>0</v>
      </c>
      <c r="FN428">
        <v>0</v>
      </c>
      <c r="FO428">
        <v>0</v>
      </c>
      <c r="FP428">
        <v>0</v>
      </c>
      <c r="FQ428">
        <v>0</v>
      </c>
      <c r="FR428">
        <v>1</v>
      </c>
      <c r="FS428">
        <v>0</v>
      </c>
      <c r="FT428">
        <v>0</v>
      </c>
      <c r="FU428">
        <v>0</v>
      </c>
      <c r="FV428">
        <v>0</v>
      </c>
      <c r="FW428">
        <v>0</v>
      </c>
      <c r="FX428">
        <v>0</v>
      </c>
      <c r="FY428">
        <v>3.7041095890410967</v>
      </c>
      <c r="FZ428">
        <v>0</v>
      </c>
      <c r="GA428">
        <v>0</v>
      </c>
      <c r="GB428">
        <v>0</v>
      </c>
      <c r="GC428">
        <v>0</v>
      </c>
      <c r="GD428">
        <v>0</v>
      </c>
      <c r="GE428">
        <v>0</v>
      </c>
      <c r="GF428">
        <v>0</v>
      </c>
      <c r="GG428">
        <v>0</v>
      </c>
      <c r="GH428">
        <v>0</v>
      </c>
      <c r="GI428">
        <v>0</v>
      </c>
      <c r="GJ428">
        <v>0</v>
      </c>
      <c r="GK428">
        <v>0</v>
      </c>
      <c r="GL428">
        <v>0</v>
      </c>
      <c r="GM428">
        <v>0</v>
      </c>
      <c r="GN428">
        <v>0</v>
      </c>
      <c r="GO428">
        <v>0</v>
      </c>
      <c r="GP428">
        <v>0</v>
      </c>
      <c r="GQ428">
        <v>0</v>
      </c>
      <c r="GR428">
        <v>0</v>
      </c>
      <c r="GS428">
        <v>0</v>
      </c>
      <c r="GT428">
        <v>0</v>
      </c>
      <c r="GU428">
        <v>0.251</v>
      </c>
      <c r="GV428">
        <v>0</v>
      </c>
      <c r="GW428">
        <v>0</v>
      </c>
      <c r="GX428">
        <v>0</v>
      </c>
      <c r="GY428">
        <v>0</v>
      </c>
      <c r="GZ428">
        <v>0</v>
      </c>
      <c r="HA428">
        <v>0</v>
      </c>
      <c r="HB428">
        <v>0</v>
      </c>
      <c r="HC428">
        <v>0</v>
      </c>
      <c r="HD428">
        <v>0</v>
      </c>
      <c r="HE428">
        <v>0</v>
      </c>
      <c r="HF428">
        <v>0</v>
      </c>
      <c r="HG428">
        <v>0</v>
      </c>
      <c r="HH428">
        <v>0</v>
      </c>
      <c r="HI428">
        <v>1.5599999999999999E-2</v>
      </c>
      <c r="HJ428">
        <v>0</v>
      </c>
      <c r="HK428">
        <v>0</v>
      </c>
      <c r="HL428">
        <v>0</v>
      </c>
      <c r="HM428">
        <v>0</v>
      </c>
      <c r="HN428">
        <v>0</v>
      </c>
      <c r="HO428">
        <v>63.7</v>
      </c>
      <c r="HP428">
        <v>0</v>
      </c>
      <c r="HQ428">
        <v>0</v>
      </c>
      <c r="HR428">
        <v>0</v>
      </c>
      <c r="HS428">
        <v>0</v>
      </c>
      <c r="HT428">
        <v>0</v>
      </c>
      <c r="HU428">
        <v>0</v>
      </c>
      <c r="HV428">
        <v>0</v>
      </c>
      <c r="HW428">
        <v>0</v>
      </c>
      <c r="HX428">
        <v>0</v>
      </c>
      <c r="HY428">
        <v>0</v>
      </c>
      <c r="HZ428">
        <v>0</v>
      </c>
      <c r="IA428">
        <v>0</v>
      </c>
      <c r="IB428">
        <v>0</v>
      </c>
      <c r="IC428">
        <v>0</v>
      </c>
      <c r="ID428">
        <v>0</v>
      </c>
      <c r="IE428">
        <v>0</v>
      </c>
      <c r="IF428">
        <v>0</v>
      </c>
      <c r="IG428">
        <v>0</v>
      </c>
      <c r="IH428">
        <v>0</v>
      </c>
      <c r="II428">
        <v>0</v>
      </c>
      <c r="IJ428">
        <v>0</v>
      </c>
      <c r="IK428">
        <v>0</v>
      </c>
      <c r="IL428">
        <v>0</v>
      </c>
      <c r="IM428">
        <v>0</v>
      </c>
      <c r="IN428">
        <v>0</v>
      </c>
      <c r="IO428">
        <v>0</v>
      </c>
      <c r="IP428">
        <v>0</v>
      </c>
      <c r="IQ428">
        <v>0</v>
      </c>
      <c r="IR428">
        <v>0</v>
      </c>
      <c r="IS428">
        <v>0</v>
      </c>
      <c r="IT428">
        <v>0</v>
      </c>
      <c r="IU428">
        <v>0</v>
      </c>
      <c r="IV428">
        <v>0</v>
      </c>
      <c r="IW428">
        <v>0</v>
      </c>
      <c r="IX428">
        <v>0</v>
      </c>
      <c r="IY428">
        <v>0</v>
      </c>
      <c r="IZ428">
        <v>0</v>
      </c>
      <c r="JA428">
        <v>0</v>
      </c>
      <c r="JB428">
        <v>0</v>
      </c>
      <c r="JC428">
        <v>0</v>
      </c>
      <c r="JD428">
        <v>0</v>
      </c>
      <c r="JE428">
        <v>0</v>
      </c>
      <c r="JF428">
        <v>0</v>
      </c>
      <c r="JG428">
        <v>0</v>
      </c>
      <c r="JH428">
        <v>0</v>
      </c>
      <c r="JI428">
        <v>0</v>
      </c>
      <c r="JJ428">
        <v>0</v>
      </c>
      <c r="JK428">
        <v>0</v>
      </c>
      <c r="JL428">
        <v>0</v>
      </c>
      <c r="JM428">
        <v>0</v>
      </c>
      <c r="JN428">
        <v>0</v>
      </c>
      <c r="JO428">
        <v>0</v>
      </c>
      <c r="JP428">
        <v>0</v>
      </c>
      <c r="JQ428">
        <v>0</v>
      </c>
      <c r="JR428">
        <v>0</v>
      </c>
      <c r="JS428">
        <v>0</v>
      </c>
      <c r="JT428">
        <v>0</v>
      </c>
      <c r="JU428">
        <v>0</v>
      </c>
      <c r="JV428">
        <v>0</v>
      </c>
      <c r="JW428">
        <v>0</v>
      </c>
      <c r="JX428">
        <v>0</v>
      </c>
      <c r="JY428">
        <v>0</v>
      </c>
      <c r="JZ428">
        <v>0</v>
      </c>
      <c r="KA428">
        <v>0</v>
      </c>
      <c r="KB428">
        <v>0</v>
      </c>
      <c r="KC428">
        <v>0</v>
      </c>
      <c r="KD428">
        <v>0</v>
      </c>
      <c r="KE428">
        <v>0</v>
      </c>
      <c r="KF428">
        <v>0</v>
      </c>
      <c r="KG428">
        <v>0</v>
      </c>
      <c r="KH428">
        <v>0</v>
      </c>
      <c r="KI428">
        <v>0</v>
      </c>
      <c r="KJ428">
        <v>0</v>
      </c>
      <c r="KK428">
        <v>0</v>
      </c>
      <c r="KL428">
        <v>0</v>
      </c>
      <c r="KM428">
        <v>0</v>
      </c>
      <c r="KN428">
        <v>0</v>
      </c>
      <c r="KO428">
        <v>0</v>
      </c>
      <c r="KP428">
        <v>0</v>
      </c>
      <c r="KQ428">
        <v>0</v>
      </c>
      <c r="KR428">
        <v>0</v>
      </c>
      <c r="KS428">
        <v>0</v>
      </c>
      <c r="KT428">
        <v>0</v>
      </c>
      <c r="KU428">
        <v>0</v>
      </c>
      <c r="KV428">
        <v>0</v>
      </c>
      <c r="KW428">
        <v>0</v>
      </c>
      <c r="KX428">
        <v>0</v>
      </c>
      <c r="KY428">
        <v>0</v>
      </c>
      <c r="KZ428">
        <v>0</v>
      </c>
      <c r="LA428">
        <v>0</v>
      </c>
      <c r="LB428">
        <v>0</v>
      </c>
      <c r="LC428">
        <v>0</v>
      </c>
      <c r="LD428">
        <v>0</v>
      </c>
      <c r="LE428">
        <v>0</v>
      </c>
      <c r="LF428">
        <v>0</v>
      </c>
      <c r="LG428">
        <v>0</v>
      </c>
      <c r="LH428">
        <v>0</v>
      </c>
      <c r="LI428">
        <v>1</v>
      </c>
      <c r="LJ428">
        <v>1</v>
      </c>
      <c r="LK428">
        <v>0</v>
      </c>
      <c r="LL428">
        <v>0</v>
      </c>
      <c r="LM428">
        <v>1</v>
      </c>
      <c r="LN428">
        <v>0.95</v>
      </c>
      <c r="LO428">
        <v>0</v>
      </c>
      <c r="LP428">
        <v>1</v>
      </c>
      <c r="LQ428">
        <v>0.78</v>
      </c>
      <c r="LR428">
        <v>0</v>
      </c>
      <c r="LS428">
        <v>0</v>
      </c>
      <c r="LT428">
        <v>0</v>
      </c>
    </row>
    <row r="429" spans="1:332" ht="15" customHeight="1">
      <c r="A429" t="str">
        <v>CDM AMS II G</v>
      </c>
      <c r="B429" t="str">
        <v>AMS-II.G. Version 9</v>
      </c>
      <c r="C429">
        <v>10471</v>
      </c>
      <c r="D429" t="str">
        <v>PoA 10471-CPA41</v>
      </c>
      <c r="E429" t="str">
        <v>MP1</v>
      </c>
      <c r="F429" t="str">
        <v>domestic</v>
      </c>
      <c r="G429">
        <v>15314</v>
      </c>
      <c r="H429" t="str">
        <v>firewood</v>
      </c>
      <c r="I429">
        <v>15314</v>
      </c>
      <c r="J429">
        <v>3.2472434266327395E-3</v>
      </c>
      <c r="K429">
        <v>0</v>
      </c>
      <c r="L429" t="str">
        <v>cdm_imp_firewood</v>
      </c>
      <c r="M429">
        <v>1</v>
      </c>
      <c r="N429" t="str">
        <v>Asia</v>
      </c>
      <c r="O429" t="str">
        <v>Myanmar</v>
      </c>
      <c r="P429" t="str">
        <v xml:space="preserve">Region: Ayeyarwaddy; Township: Myaungmya, Einme and
Wakema
</v>
      </c>
      <c r="Q429">
        <v>4.2</v>
      </c>
      <c r="R429">
        <v>0.61499999999999999</v>
      </c>
      <c r="S429">
        <v>0</v>
      </c>
      <c r="T429">
        <v>0.3</v>
      </c>
      <c r="U429">
        <v>18000</v>
      </c>
      <c r="V429">
        <v>0</v>
      </c>
      <c r="W429">
        <v>262</v>
      </c>
      <c r="X429">
        <v>0</v>
      </c>
      <c r="Y429">
        <v>4716000</v>
      </c>
      <c r="Z429">
        <v>1</v>
      </c>
      <c r="AA429">
        <v>0</v>
      </c>
      <c r="AB429">
        <v>0</v>
      </c>
      <c r="AC429">
        <v>0</v>
      </c>
      <c r="AD429">
        <v>0</v>
      </c>
      <c r="AE429">
        <v>0</v>
      </c>
      <c r="AF429">
        <v>0</v>
      </c>
      <c r="AG429">
        <v>0</v>
      </c>
      <c r="AH429">
        <v>0</v>
      </c>
      <c r="AI429">
        <v>0</v>
      </c>
      <c r="AJ429">
        <v>0</v>
      </c>
      <c r="AK429">
        <v>0</v>
      </c>
      <c r="AL429">
        <v>0</v>
      </c>
      <c r="AM429">
        <v>0</v>
      </c>
      <c r="AN429">
        <v>9.29731506849315</v>
      </c>
      <c r="AO429">
        <v>0</v>
      </c>
      <c r="AP429">
        <v>0</v>
      </c>
      <c r="AQ429">
        <v>0</v>
      </c>
      <c r="AR429">
        <v>0</v>
      </c>
      <c r="AS429">
        <v>0</v>
      </c>
      <c r="AT429">
        <v>0</v>
      </c>
      <c r="AU429">
        <v>0</v>
      </c>
      <c r="AV429">
        <v>0</v>
      </c>
      <c r="AW429">
        <v>0</v>
      </c>
      <c r="AX429">
        <v>0</v>
      </c>
      <c r="AY429">
        <v>0</v>
      </c>
      <c r="AZ429">
        <v>0</v>
      </c>
      <c r="BA429">
        <v>0</v>
      </c>
      <c r="BB429">
        <v>0</v>
      </c>
      <c r="BC429">
        <v>0</v>
      </c>
      <c r="BD429">
        <v>0.1</v>
      </c>
      <c r="BE429">
        <v>0</v>
      </c>
      <c r="BF429">
        <v>0</v>
      </c>
      <c r="BG429">
        <v>0</v>
      </c>
      <c r="BH429">
        <v>0</v>
      </c>
      <c r="BI429">
        <v>0</v>
      </c>
      <c r="BJ429">
        <v>0</v>
      </c>
      <c r="BK429">
        <v>0</v>
      </c>
      <c r="BL429">
        <v>0</v>
      </c>
      <c r="BM429">
        <v>0</v>
      </c>
      <c r="BN429">
        <v>0</v>
      </c>
      <c r="BO429">
        <v>0</v>
      </c>
      <c r="BP429">
        <v>0</v>
      </c>
      <c r="BQ429">
        <v>0</v>
      </c>
      <c r="BR429">
        <v>1.5599999999999999E-2</v>
      </c>
      <c r="BS429">
        <v>0</v>
      </c>
      <c r="BT429">
        <v>0</v>
      </c>
      <c r="BU429">
        <v>0</v>
      </c>
      <c r="BV429">
        <v>0</v>
      </c>
      <c r="BW429">
        <v>0</v>
      </c>
      <c r="BX429">
        <v>63.7</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c r="FD429">
        <v>0</v>
      </c>
      <c r="FE429">
        <v>0</v>
      </c>
      <c r="FF429">
        <v>0</v>
      </c>
      <c r="FG429">
        <v>0</v>
      </c>
      <c r="FH429">
        <v>0</v>
      </c>
      <c r="FI429">
        <v>0</v>
      </c>
      <c r="FJ429">
        <v>0</v>
      </c>
      <c r="FK429">
        <v>0</v>
      </c>
      <c r="FL429">
        <v>0</v>
      </c>
      <c r="FM429">
        <v>0</v>
      </c>
      <c r="FN429">
        <v>0</v>
      </c>
      <c r="FO429">
        <v>0</v>
      </c>
      <c r="FP429">
        <v>0</v>
      </c>
      <c r="FQ429">
        <v>0</v>
      </c>
      <c r="FR429">
        <v>1</v>
      </c>
      <c r="FS429">
        <v>0</v>
      </c>
      <c r="FT429">
        <v>0</v>
      </c>
      <c r="FU429">
        <v>0</v>
      </c>
      <c r="FV429">
        <v>0</v>
      </c>
      <c r="FW429">
        <v>0</v>
      </c>
      <c r="FX429">
        <v>0</v>
      </c>
      <c r="FY429">
        <v>3.7041095890410967</v>
      </c>
      <c r="FZ429">
        <v>0</v>
      </c>
      <c r="GA429">
        <v>0</v>
      </c>
      <c r="GB429">
        <v>0</v>
      </c>
      <c r="GC429">
        <v>0</v>
      </c>
      <c r="GD429">
        <v>0</v>
      </c>
      <c r="GE429">
        <v>0</v>
      </c>
      <c r="GF429">
        <v>0</v>
      </c>
      <c r="GG429">
        <v>0</v>
      </c>
      <c r="GH429">
        <v>0</v>
      </c>
      <c r="GI429">
        <v>0</v>
      </c>
      <c r="GJ429">
        <v>0</v>
      </c>
      <c r="GK429">
        <v>0</v>
      </c>
      <c r="GL429">
        <v>0</v>
      </c>
      <c r="GM429">
        <v>0</v>
      </c>
      <c r="GN429">
        <v>0</v>
      </c>
      <c r="GO429">
        <v>0</v>
      </c>
      <c r="GP429">
        <v>0</v>
      </c>
      <c r="GQ429">
        <v>0</v>
      </c>
      <c r="GR429">
        <v>0</v>
      </c>
      <c r="GS429">
        <v>0</v>
      </c>
      <c r="GT429">
        <v>0</v>
      </c>
      <c r="GU429">
        <v>0.251</v>
      </c>
      <c r="GV429">
        <v>0</v>
      </c>
      <c r="GW429">
        <v>0</v>
      </c>
      <c r="GX429">
        <v>0</v>
      </c>
      <c r="GY429">
        <v>0</v>
      </c>
      <c r="GZ429">
        <v>0</v>
      </c>
      <c r="HA429">
        <v>0</v>
      </c>
      <c r="HB429">
        <v>0</v>
      </c>
      <c r="HC429">
        <v>0</v>
      </c>
      <c r="HD429">
        <v>0</v>
      </c>
      <c r="HE429">
        <v>0</v>
      </c>
      <c r="HF429">
        <v>0</v>
      </c>
      <c r="HG429">
        <v>0</v>
      </c>
      <c r="HH429">
        <v>0</v>
      </c>
      <c r="HI429">
        <v>1.5599999999999999E-2</v>
      </c>
      <c r="HJ429">
        <v>0</v>
      </c>
      <c r="HK429">
        <v>0</v>
      </c>
      <c r="HL429">
        <v>0</v>
      </c>
      <c r="HM429">
        <v>0</v>
      </c>
      <c r="HN429">
        <v>0</v>
      </c>
      <c r="HO429">
        <v>63.7</v>
      </c>
      <c r="HP429">
        <v>0</v>
      </c>
      <c r="HQ429">
        <v>0</v>
      </c>
      <c r="HR429">
        <v>0</v>
      </c>
      <c r="HS429">
        <v>0</v>
      </c>
      <c r="HT429">
        <v>0</v>
      </c>
      <c r="HU429">
        <v>0</v>
      </c>
      <c r="HV429">
        <v>0</v>
      </c>
      <c r="HW429">
        <v>0</v>
      </c>
      <c r="HX429">
        <v>0</v>
      </c>
      <c r="HY429">
        <v>0</v>
      </c>
      <c r="HZ429">
        <v>0</v>
      </c>
      <c r="IA429">
        <v>0</v>
      </c>
      <c r="IB429">
        <v>0</v>
      </c>
      <c r="IC429">
        <v>0</v>
      </c>
      <c r="ID429">
        <v>0</v>
      </c>
      <c r="IE429">
        <v>0</v>
      </c>
      <c r="IF429">
        <v>0</v>
      </c>
      <c r="IG429">
        <v>0</v>
      </c>
      <c r="IH429">
        <v>0</v>
      </c>
      <c r="II429">
        <v>0</v>
      </c>
      <c r="IJ429">
        <v>0</v>
      </c>
      <c r="IK429">
        <v>0</v>
      </c>
      <c r="IL429">
        <v>0</v>
      </c>
      <c r="IM429">
        <v>0</v>
      </c>
      <c r="IN429">
        <v>0</v>
      </c>
      <c r="IO429">
        <v>0</v>
      </c>
      <c r="IP429">
        <v>0</v>
      </c>
      <c r="IQ429">
        <v>0</v>
      </c>
      <c r="IR429">
        <v>0</v>
      </c>
      <c r="IS429">
        <v>0</v>
      </c>
      <c r="IT429">
        <v>0</v>
      </c>
      <c r="IU429">
        <v>0</v>
      </c>
      <c r="IV429">
        <v>0</v>
      </c>
      <c r="IW429">
        <v>0</v>
      </c>
      <c r="IX429">
        <v>0</v>
      </c>
      <c r="IY429">
        <v>0</v>
      </c>
      <c r="IZ429">
        <v>0</v>
      </c>
      <c r="JA429">
        <v>0</v>
      </c>
      <c r="JB429">
        <v>0</v>
      </c>
      <c r="JC429">
        <v>0</v>
      </c>
      <c r="JD429">
        <v>0</v>
      </c>
      <c r="JE429">
        <v>0</v>
      </c>
      <c r="JF429">
        <v>0</v>
      </c>
      <c r="JG429">
        <v>0</v>
      </c>
      <c r="JH429">
        <v>0</v>
      </c>
      <c r="JI429">
        <v>0</v>
      </c>
      <c r="JJ429">
        <v>0</v>
      </c>
      <c r="JK429">
        <v>0</v>
      </c>
      <c r="JL429">
        <v>0</v>
      </c>
      <c r="JM429">
        <v>0</v>
      </c>
      <c r="JN429">
        <v>0</v>
      </c>
      <c r="JO429">
        <v>0</v>
      </c>
      <c r="JP429">
        <v>0</v>
      </c>
      <c r="JQ429">
        <v>0</v>
      </c>
      <c r="JR429">
        <v>0</v>
      </c>
      <c r="JS429">
        <v>0</v>
      </c>
      <c r="JT429">
        <v>0</v>
      </c>
      <c r="JU429">
        <v>0</v>
      </c>
      <c r="JV429">
        <v>0</v>
      </c>
      <c r="JW429">
        <v>0</v>
      </c>
      <c r="JX429">
        <v>0</v>
      </c>
      <c r="JY429">
        <v>0</v>
      </c>
      <c r="JZ429">
        <v>0</v>
      </c>
      <c r="KA429">
        <v>0</v>
      </c>
      <c r="KB429">
        <v>0</v>
      </c>
      <c r="KC429">
        <v>0</v>
      </c>
      <c r="KD429">
        <v>0</v>
      </c>
      <c r="KE429">
        <v>0</v>
      </c>
      <c r="KF429">
        <v>0</v>
      </c>
      <c r="KG429">
        <v>0</v>
      </c>
      <c r="KH429">
        <v>0</v>
      </c>
      <c r="KI429">
        <v>0</v>
      </c>
      <c r="KJ429">
        <v>0</v>
      </c>
      <c r="KK429">
        <v>0</v>
      </c>
      <c r="KL429">
        <v>0</v>
      </c>
      <c r="KM429">
        <v>0</v>
      </c>
      <c r="KN429">
        <v>0</v>
      </c>
      <c r="KO429">
        <v>0</v>
      </c>
      <c r="KP429">
        <v>0</v>
      </c>
      <c r="KQ429">
        <v>0</v>
      </c>
      <c r="KR429">
        <v>0</v>
      </c>
      <c r="KS429">
        <v>0</v>
      </c>
      <c r="KT429">
        <v>0</v>
      </c>
      <c r="KU429">
        <v>0</v>
      </c>
      <c r="KV429">
        <v>0</v>
      </c>
      <c r="KW429">
        <v>0</v>
      </c>
      <c r="KX429">
        <v>0</v>
      </c>
      <c r="KY429">
        <v>0</v>
      </c>
      <c r="KZ429">
        <v>0</v>
      </c>
      <c r="LA429">
        <v>0</v>
      </c>
      <c r="LB429">
        <v>0</v>
      </c>
      <c r="LC429">
        <v>0</v>
      </c>
      <c r="LD429">
        <v>0</v>
      </c>
      <c r="LE429">
        <v>0</v>
      </c>
      <c r="LF429">
        <v>0</v>
      </c>
      <c r="LG429">
        <v>0</v>
      </c>
      <c r="LH429">
        <v>0</v>
      </c>
      <c r="LI429">
        <v>1</v>
      </c>
      <c r="LJ429">
        <v>1</v>
      </c>
      <c r="LK429">
        <v>0</v>
      </c>
      <c r="LL429">
        <v>0</v>
      </c>
      <c r="LM429">
        <v>1</v>
      </c>
      <c r="LN429">
        <v>0.95</v>
      </c>
      <c r="LO429">
        <v>0</v>
      </c>
      <c r="LP429">
        <v>1</v>
      </c>
      <c r="LQ429">
        <v>0.78</v>
      </c>
      <c r="LR429">
        <v>0</v>
      </c>
      <c r="LS429">
        <v>0</v>
      </c>
      <c r="LT429">
        <v>0</v>
      </c>
    </row>
    <row r="430" spans="1:332" ht="15" customHeight="1">
      <c r="A430" t="str">
        <v>CDM AMS II G</v>
      </c>
      <c r="B430" t="str">
        <v>AMS-II.G. Version 9</v>
      </c>
      <c r="C430">
        <v>10471</v>
      </c>
      <c r="D430" t="str">
        <v>PoA 10471-CPA42</v>
      </c>
      <c r="E430" t="str">
        <v>MP1</v>
      </c>
      <c r="F430" t="str">
        <v>domestic</v>
      </c>
      <c r="G430">
        <v>15314</v>
      </c>
      <c r="H430" t="str">
        <v>firewood</v>
      </c>
      <c r="I430">
        <v>15314</v>
      </c>
      <c r="J430">
        <v>3.2472434266327395E-3</v>
      </c>
      <c r="K430">
        <v>0</v>
      </c>
      <c r="L430" t="str">
        <v>cdm_imp_firewood</v>
      </c>
      <c r="M430">
        <v>1</v>
      </c>
      <c r="N430" t="str">
        <v>Asia</v>
      </c>
      <c r="O430" t="str">
        <v>Myanmar</v>
      </c>
      <c r="P430" t="str">
        <v xml:space="preserve">Region: Ayeyarwaddy,; Township: Wakema
</v>
      </c>
      <c r="Q430">
        <v>4.2</v>
      </c>
      <c r="R430">
        <v>0.61499999999999999</v>
      </c>
      <c r="S430">
        <v>0</v>
      </c>
      <c r="T430">
        <v>0.3</v>
      </c>
      <c r="U430">
        <v>18000</v>
      </c>
      <c r="V430">
        <v>0</v>
      </c>
      <c r="W430">
        <v>262</v>
      </c>
      <c r="X430">
        <v>0</v>
      </c>
      <c r="Y430">
        <v>4716000</v>
      </c>
      <c r="Z430">
        <v>1</v>
      </c>
      <c r="AA430">
        <v>0</v>
      </c>
      <c r="AB430">
        <v>0</v>
      </c>
      <c r="AC430">
        <v>0</v>
      </c>
      <c r="AD430">
        <v>0</v>
      </c>
      <c r="AE430">
        <v>0</v>
      </c>
      <c r="AF430">
        <v>0</v>
      </c>
      <c r="AG430">
        <v>0</v>
      </c>
      <c r="AH430">
        <v>0</v>
      </c>
      <c r="AI430">
        <v>0</v>
      </c>
      <c r="AJ430">
        <v>0</v>
      </c>
      <c r="AK430">
        <v>0</v>
      </c>
      <c r="AL430">
        <v>0</v>
      </c>
      <c r="AM430">
        <v>0</v>
      </c>
      <c r="AN430">
        <v>9.29731506849315</v>
      </c>
      <c r="AO430">
        <v>0</v>
      </c>
      <c r="AP430">
        <v>0</v>
      </c>
      <c r="AQ430">
        <v>0</v>
      </c>
      <c r="AR430">
        <v>0</v>
      </c>
      <c r="AS430">
        <v>0</v>
      </c>
      <c r="AT430">
        <v>0</v>
      </c>
      <c r="AU430">
        <v>0</v>
      </c>
      <c r="AV430">
        <v>0</v>
      </c>
      <c r="AW430">
        <v>0</v>
      </c>
      <c r="AX430">
        <v>0</v>
      </c>
      <c r="AY430">
        <v>0</v>
      </c>
      <c r="AZ430">
        <v>0</v>
      </c>
      <c r="BA430">
        <v>0</v>
      </c>
      <c r="BB430">
        <v>0</v>
      </c>
      <c r="BC430">
        <v>0</v>
      </c>
      <c r="BD430">
        <v>0.1</v>
      </c>
      <c r="BE430">
        <v>0</v>
      </c>
      <c r="BF430">
        <v>0</v>
      </c>
      <c r="BG430">
        <v>0</v>
      </c>
      <c r="BH430">
        <v>0</v>
      </c>
      <c r="BI430">
        <v>0</v>
      </c>
      <c r="BJ430">
        <v>0</v>
      </c>
      <c r="BK430">
        <v>0</v>
      </c>
      <c r="BL430">
        <v>0</v>
      </c>
      <c r="BM430">
        <v>0</v>
      </c>
      <c r="BN430">
        <v>0</v>
      </c>
      <c r="BO430">
        <v>0</v>
      </c>
      <c r="BP430">
        <v>0</v>
      </c>
      <c r="BQ430">
        <v>0</v>
      </c>
      <c r="BR430">
        <v>1.5599999999999999E-2</v>
      </c>
      <c r="BS430">
        <v>0</v>
      </c>
      <c r="BT430">
        <v>0</v>
      </c>
      <c r="BU430">
        <v>0</v>
      </c>
      <c r="BV430">
        <v>0</v>
      </c>
      <c r="BW430">
        <v>0</v>
      </c>
      <c r="BX430">
        <v>63.7</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0</v>
      </c>
      <c r="FE430">
        <v>0</v>
      </c>
      <c r="FF430">
        <v>0</v>
      </c>
      <c r="FG430">
        <v>0</v>
      </c>
      <c r="FH430">
        <v>0</v>
      </c>
      <c r="FI430">
        <v>0</v>
      </c>
      <c r="FJ430">
        <v>0</v>
      </c>
      <c r="FK430">
        <v>0</v>
      </c>
      <c r="FL430">
        <v>0</v>
      </c>
      <c r="FM430">
        <v>0</v>
      </c>
      <c r="FN430">
        <v>0</v>
      </c>
      <c r="FO430">
        <v>0</v>
      </c>
      <c r="FP430">
        <v>0</v>
      </c>
      <c r="FQ430">
        <v>0</v>
      </c>
      <c r="FR430">
        <v>1</v>
      </c>
      <c r="FS430">
        <v>0</v>
      </c>
      <c r="FT430">
        <v>0</v>
      </c>
      <c r="FU430">
        <v>0</v>
      </c>
      <c r="FV430">
        <v>0</v>
      </c>
      <c r="FW430">
        <v>0</v>
      </c>
      <c r="FX430">
        <v>0</v>
      </c>
      <c r="FY430">
        <v>3.7041095890410967</v>
      </c>
      <c r="FZ430">
        <v>0</v>
      </c>
      <c r="GA430">
        <v>0</v>
      </c>
      <c r="GB430">
        <v>0</v>
      </c>
      <c r="GC430">
        <v>0</v>
      </c>
      <c r="GD430">
        <v>0</v>
      </c>
      <c r="GE430">
        <v>0</v>
      </c>
      <c r="GF430">
        <v>0</v>
      </c>
      <c r="GG430">
        <v>0</v>
      </c>
      <c r="GH430">
        <v>0</v>
      </c>
      <c r="GI430">
        <v>0</v>
      </c>
      <c r="GJ430">
        <v>0</v>
      </c>
      <c r="GK430">
        <v>0</v>
      </c>
      <c r="GL430">
        <v>0</v>
      </c>
      <c r="GM430">
        <v>0</v>
      </c>
      <c r="GN430">
        <v>0</v>
      </c>
      <c r="GO430">
        <v>0</v>
      </c>
      <c r="GP430">
        <v>0</v>
      </c>
      <c r="GQ430">
        <v>0</v>
      </c>
      <c r="GR430">
        <v>0</v>
      </c>
      <c r="GS430">
        <v>0</v>
      </c>
      <c r="GT430">
        <v>0</v>
      </c>
      <c r="GU430">
        <v>0.251</v>
      </c>
      <c r="GV430">
        <v>0</v>
      </c>
      <c r="GW430">
        <v>0</v>
      </c>
      <c r="GX430">
        <v>0</v>
      </c>
      <c r="GY430">
        <v>0</v>
      </c>
      <c r="GZ430">
        <v>0</v>
      </c>
      <c r="HA430">
        <v>0</v>
      </c>
      <c r="HB430">
        <v>0</v>
      </c>
      <c r="HC430">
        <v>0</v>
      </c>
      <c r="HD430">
        <v>0</v>
      </c>
      <c r="HE430">
        <v>0</v>
      </c>
      <c r="HF430">
        <v>0</v>
      </c>
      <c r="HG430">
        <v>0</v>
      </c>
      <c r="HH430">
        <v>0</v>
      </c>
      <c r="HI430">
        <v>1.5599999999999999E-2</v>
      </c>
      <c r="HJ430">
        <v>0</v>
      </c>
      <c r="HK430">
        <v>0</v>
      </c>
      <c r="HL430">
        <v>0</v>
      </c>
      <c r="HM430">
        <v>0</v>
      </c>
      <c r="HN430">
        <v>0</v>
      </c>
      <c r="HO430">
        <v>63.7</v>
      </c>
      <c r="HP430">
        <v>0</v>
      </c>
      <c r="HQ430">
        <v>0</v>
      </c>
      <c r="HR430">
        <v>0</v>
      </c>
      <c r="HS430">
        <v>0</v>
      </c>
      <c r="HT430">
        <v>0</v>
      </c>
      <c r="HU430">
        <v>0</v>
      </c>
      <c r="HV430">
        <v>0</v>
      </c>
      <c r="HW430">
        <v>0</v>
      </c>
      <c r="HX430">
        <v>0</v>
      </c>
      <c r="HY430">
        <v>0</v>
      </c>
      <c r="HZ430">
        <v>0</v>
      </c>
      <c r="IA430">
        <v>0</v>
      </c>
      <c r="IB430">
        <v>0</v>
      </c>
      <c r="IC430">
        <v>0</v>
      </c>
      <c r="ID430">
        <v>0</v>
      </c>
      <c r="IE430">
        <v>0</v>
      </c>
      <c r="IF430">
        <v>0</v>
      </c>
      <c r="IG430">
        <v>0</v>
      </c>
      <c r="IH430">
        <v>0</v>
      </c>
      <c r="II430">
        <v>0</v>
      </c>
      <c r="IJ430">
        <v>0</v>
      </c>
      <c r="IK430">
        <v>0</v>
      </c>
      <c r="IL430">
        <v>0</v>
      </c>
      <c r="IM430">
        <v>0</v>
      </c>
      <c r="IN430">
        <v>0</v>
      </c>
      <c r="IO430">
        <v>0</v>
      </c>
      <c r="IP430">
        <v>0</v>
      </c>
      <c r="IQ430">
        <v>0</v>
      </c>
      <c r="IR430">
        <v>0</v>
      </c>
      <c r="IS430">
        <v>0</v>
      </c>
      <c r="IT430">
        <v>0</v>
      </c>
      <c r="IU430">
        <v>0</v>
      </c>
      <c r="IV430">
        <v>0</v>
      </c>
      <c r="IW430">
        <v>0</v>
      </c>
      <c r="IX430">
        <v>0</v>
      </c>
      <c r="IY430">
        <v>0</v>
      </c>
      <c r="IZ430">
        <v>0</v>
      </c>
      <c r="JA430">
        <v>0</v>
      </c>
      <c r="JB430">
        <v>0</v>
      </c>
      <c r="JC430">
        <v>0</v>
      </c>
      <c r="JD430">
        <v>0</v>
      </c>
      <c r="JE430">
        <v>0</v>
      </c>
      <c r="JF430">
        <v>0</v>
      </c>
      <c r="JG430">
        <v>0</v>
      </c>
      <c r="JH430">
        <v>0</v>
      </c>
      <c r="JI430">
        <v>0</v>
      </c>
      <c r="JJ430">
        <v>0</v>
      </c>
      <c r="JK430">
        <v>0</v>
      </c>
      <c r="JL430">
        <v>0</v>
      </c>
      <c r="JM430">
        <v>0</v>
      </c>
      <c r="JN430">
        <v>0</v>
      </c>
      <c r="JO430">
        <v>0</v>
      </c>
      <c r="JP430">
        <v>0</v>
      </c>
      <c r="JQ430">
        <v>0</v>
      </c>
      <c r="JR430">
        <v>0</v>
      </c>
      <c r="JS430">
        <v>0</v>
      </c>
      <c r="JT430">
        <v>0</v>
      </c>
      <c r="JU430">
        <v>0</v>
      </c>
      <c r="JV430">
        <v>0</v>
      </c>
      <c r="JW430">
        <v>0</v>
      </c>
      <c r="JX430">
        <v>0</v>
      </c>
      <c r="JY430">
        <v>0</v>
      </c>
      <c r="JZ430">
        <v>0</v>
      </c>
      <c r="KA430">
        <v>0</v>
      </c>
      <c r="KB430">
        <v>0</v>
      </c>
      <c r="KC430">
        <v>0</v>
      </c>
      <c r="KD430">
        <v>0</v>
      </c>
      <c r="KE430">
        <v>0</v>
      </c>
      <c r="KF430">
        <v>0</v>
      </c>
      <c r="KG430">
        <v>0</v>
      </c>
      <c r="KH430">
        <v>0</v>
      </c>
      <c r="KI430">
        <v>0</v>
      </c>
      <c r="KJ430">
        <v>0</v>
      </c>
      <c r="KK430">
        <v>0</v>
      </c>
      <c r="KL430">
        <v>0</v>
      </c>
      <c r="KM430">
        <v>0</v>
      </c>
      <c r="KN430">
        <v>0</v>
      </c>
      <c r="KO430">
        <v>0</v>
      </c>
      <c r="KP430">
        <v>0</v>
      </c>
      <c r="KQ430">
        <v>0</v>
      </c>
      <c r="KR430">
        <v>0</v>
      </c>
      <c r="KS430">
        <v>0</v>
      </c>
      <c r="KT430">
        <v>0</v>
      </c>
      <c r="KU430">
        <v>0</v>
      </c>
      <c r="KV430">
        <v>0</v>
      </c>
      <c r="KW430">
        <v>0</v>
      </c>
      <c r="KX430">
        <v>0</v>
      </c>
      <c r="KY430">
        <v>0</v>
      </c>
      <c r="KZ430">
        <v>0</v>
      </c>
      <c r="LA430">
        <v>0</v>
      </c>
      <c r="LB430">
        <v>0</v>
      </c>
      <c r="LC430">
        <v>0</v>
      </c>
      <c r="LD430">
        <v>0</v>
      </c>
      <c r="LE430">
        <v>0</v>
      </c>
      <c r="LF430">
        <v>0</v>
      </c>
      <c r="LG430">
        <v>0</v>
      </c>
      <c r="LH430">
        <v>0</v>
      </c>
      <c r="LI430">
        <v>1</v>
      </c>
      <c r="LJ430">
        <v>1</v>
      </c>
      <c r="LK430">
        <v>0</v>
      </c>
      <c r="LL430">
        <v>0</v>
      </c>
      <c r="LM430">
        <v>1</v>
      </c>
      <c r="LN430">
        <v>0.95</v>
      </c>
      <c r="LO430">
        <v>0</v>
      </c>
      <c r="LP430">
        <v>1</v>
      </c>
      <c r="LQ430">
        <v>0.78</v>
      </c>
      <c r="LR430">
        <v>0</v>
      </c>
      <c r="LS430">
        <v>0</v>
      </c>
      <c r="LT430">
        <v>0</v>
      </c>
    </row>
    <row r="431" spans="1:332" ht="15" customHeight="1">
      <c r="A431" t="str">
        <v>CDM AMS II G</v>
      </c>
      <c r="B431" t="str">
        <v>AMS-II.G. Version 9</v>
      </c>
      <c r="C431">
        <v>10471</v>
      </c>
      <c r="D431" t="str">
        <v>PoA 10471-CPA43</v>
      </c>
      <c r="E431" t="str">
        <v>MP1</v>
      </c>
      <c r="F431" t="str">
        <v>domestic</v>
      </c>
      <c r="G431">
        <v>15314</v>
      </c>
      <c r="H431" t="str">
        <v>firewood</v>
      </c>
      <c r="I431">
        <v>15314</v>
      </c>
      <c r="J431">
        <v>3.2472434266327395E-3</v>
      </c>
      <c r="K431">
        <v>0</v>
      </c>
      <c r="L431" t="str">
        <v>cdm_imp_firewood</v>
      </c>
      <c r="M431">
        <v>1</v>
      </c>
      <c r="N431" t="str">
        <v>Asia</v>
      </c>
      <c r="O431" t="str">
        <v>Myanmar</v>
      </c>
      <c r="P431" t="str">
        <v xml:space="preserve">Region: Ayeyarwaddy; Township: Labutta
</v>
      </c>
      <c r="Q431">
        <v>4.2</v>
      </c>
      <c r="R431">
        <v>0.61499999999999999</v>
      </c>
      <c r="S431">
        <v>0</v>
      </c>
      <c r="T431">
        <v>0.3</v>
      </c>
      <c r="U431">
        <v>18000</v>
      </c>
      <c r="V431">
        <v>0</v>
      </c>
      <c r="W431">
        <v>262</v>
      </c>
      <c r="X431">
        <v>0</v>
      </c>
      <c r="Y431">
        <v>4716000</v>
      </c>
      <c r="Z431">
        <v>1</v>
      </c>
      <c r="AA431">
        <v>0</v>
      </c>
      <c r="AB431">
        <v>0</v>
      </c>
      <c r="AC431">
        <v>0</v>
      </c>
      <c r="AD431">
        <v>0</v>
      </c>
      <c r="AE431">
        <v>0</v>
      </c>
      <c r="AF431">
        <v>0</v>
      </c>
      <c r="AG431">
        <v>0</v>
      </c>
      <c r="AH431">
        <v>0</v>
      </c>
      <c r="AI431">
        <v>0</v>
      </c>
      <c r="AJ431">
        <v>0</v>
      </c>
      <c r="AK431">
        <v>0</v>
      </c>
      <c r="AL431">
        <v>0</v>
      </c>
      <c r="AM431">
        <v>0</v>
      </c>
      <c r="AN431">
        <v>9.29731506849315</v>
      </c>
      <c r="AO431">
        <v>0</v>
      </c>
      <c r="AP431">
        <v>0</v>
      </c>
      <c r="AQ431">
        <v>0</v>
      </c>
      <c r="AR431">
        <v>0</v>
      </c>
      <c r="AS431">
        <v>0</v>
      </c>
      <c r="AT431">
        <v>0</v>
      </c>
      <c r="AU431">
        <v>0</v>
      </c>
      <c r="AV431">
        <v>0</v>
      </c>
      <c r="AW431">
        <v>0</v>
      </c>
      <c r="AX431">
        <v>0</v>
      </c>
      <c r="AY431">
        <v>0</v>
      </c>
      <c r="AZ431">
        <v>0</v>
      </c>
      <c r="BA431">
        <v>0</v>
      </c>
      <c r="BB431">
        <v>0</v>
      </c>
      <c r="BC431">
        <v>0</v>
      </c>
      <c r="BD431">
        <v>0.1</v>
      </c>
      <c r="BE431">
        <v>0</v>
      </c>
      <c r="BF431">
        <v>0</v>
      </c>
      <c r="BG431">
        <v>0</v>
      </c>
      <c r="BH431">
        <v>0</v>
      </c>
      <c r="BI431">
        <v>0</v>
      </c>
      <c r="BJ431">
        <v>0</v>
      </c>
      <c r="BK431">
        <v>0</v>
      </c>
      <c r="BL431">
        <v>0</v>
      </c>
      <c r="BM431">
        <v>0</v>
      </c>
      <c r="BN431">
        <v>0</v>
      </c>
      <c r="BO431">
        <v>0</v>
      </c>
      <c r="BP431">
        <v>0</v>
      </c>
      <c r="BQ431">
        <v>0</v>
      </c>
      <c r="BR431">
        <v>1.5599999999999999E-2</v>
      </c>
      <c r="BS431">
        <v>0</v>
      </c>
      <c r="BT431">
        <v>0</v>
      </c>
      <c r="BU431">
        <v>0</v>
      </c>
      <c r="BV431">
        <v>0</v>
      </c>
      <c r="BW431">
        <v>0</v>
      </c>
      <c r="BX431">
        <v>63.7</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c r="FD431">
        <v>0</v>
      </c>
      <c r="FE431">
        <v>0</v>
      </c>
      <c r="FF431">
        <v>0</v>
      </c>
      <c r="FG431">
        <v>0</v>
      </c>
      <c r="FH431">
        <v>0</v>
      </c>
      <c r="FI431">
        <v>0</v>
      </c>
      <c r="FJ431">
        <v>0</v>
      </c>
      <c r="FK431">
        <v>0</v>
      </c>
      <c r="FL431">
        <v>0</v>
      </c>
      <c r="FM431">
        <v>0</v>
      </c>
      <c r="FN431">
        <v>0</v>
      </c>
      <c r="FO431">
        <v>0</v>
      </c>
      <c r="FP431">
        <v>0</v>
      </c>
      <c r="FQ431">
        <v>0</v>
      </c>
      <c r="FR431">
        <v>1</v>
      </c>
      <c r="FS431">
        <v>0</v>
      </c>
      <c r="FT431">
        <v>0</v>
      </c>
      <c r="FU431">
        <v>0</v>
      </c>
      <c r="FV431">
        <v>0</v>
      </c>
      <c r="FW431">
        <v>0</v>
      </c>
      <c r="FX431">
        <v>0</v>
      </c>
      <c r="FY431">
        <v>3.7041095890410967</v>
      </c>
      <c r="FZ431">
        <v>0</v>
      </c>
      <c r="GA431">
        <v>0</v>
      </c>
      <c r="GB431">
        <v>0</v>
      </c>
      <c r="GC431">
        <v>0</v>
      </c>
      <c r="GD431">
        <v>0</v>
      </c>
      <c r="GE431">
        <v>0</v>
      </c>
      <c r="GF431">
        <v>0</v>
      </c>
      <c r="GG431">
        <v>0</v>
      </c>
      <c r="GH431">
        <v>0</v>
      </c>
      <c r="GI431">
        <v>0</v>
      </c>
      <c r="GJ431">
        <v>0</v>
      </c>
      <c r="GK431">
        <v>0</v>
      </c>
      <c r="GL431">
        <v>0</v>
      </c>
      <c r="GM431">
        <v>0</v>
      </c>
      <c r="GN431">
        <v>0</v>
      </c>
      <c r="GO431">
        <v>0</v>
      </c>
      <c r="GP431">
        <v>0</v>
      </c>
      <c r="GQ431">
        <v>0</v>
      </c>
      <c r="GR431">
        <v>0</v>
      </c>
      <c r="GS431">
        <v>0</v>
      </c>
      <c r="GT431">
        <v>0</v>
      </c>
      <c r="GU431">
        <v>0.251</v>
      </c>
      <c r="GV431">
        <v>0</v>
      </c>
      <c r="GW431">
        <v>0</v>
      </c>
      <c r="GX431">
        <v>0</v>
      </c>
      <c r="GY431">
        <v>0</v>
      </c>
      <c r="GZ431">
        <v>0</v>
      </c>
      <c r="HA431">
        <v>0</v>
      </c>
      <c r="HB431">
        <v>0</v>
      </c>
      <c r="HC431">
        <v>0</v>
      </c>
      <c r="HD431">
        <v>0</v>
      </c>
      <c r="HE431">
        <v>0</v>
      </c>
      <c r="HF431">
        <v>0</v>
      </c>
      <c r="HG431">
        <v>0</v>
      </c>
      <c r="HH431">
        <v>0</v>
      </c>
      <c r="HI431">
        <v>1.5599999999999999E-2</v>
      </c>
      <c r="HJ431">
        <v>0</v>
      </c>
      <c r="HK431">
        <v>0</v>
      </c>
      <c r="HL431">
        <v>0</v>
      </c>
      <c r="HM431">
        <v>0</v>
      </c>
      <c r="HN431">
        <v>0</v>
      </c>
      <c r="HO431">
        <v>63.7</v>
      </c>
      <c r="HP431">
        <v>0</v>
      </c>
      <c r="HQ431">
        <v>0</v>
      </c>
      <c r="HR431">
        <v>0</v>
      </c>
      <c r="HS431">
        <v>0</v>
      </c>
      <c r="HT431">
        <v>0</v>
      </c>
      <c r="HU431">
        <v>0</v>
      </c>
      <c r="HV431">
        <v>0</v>
      </c>
      <c r="HW431">
        <v>0</v>
      </c>
      <c r="HX431">
        <v>0</v>
      </c>
      <c r="HY431">
        <v>0</v>
      </c>
      <c r="HZ431">
        <v>0</v>
      </c>
      <c r="IA431">
        <v>0</v>
      </c>
      <c r="IB431">
        <v>0</v>
      </c>
      <c r="IC431">
        <v>0</v>
      </c>
      <c r="ID431">
        <v>0</v>
      </c>
      <c r="IE431">
        <v>0</v>
      </c>
      <c r="IF431">
        <v>0</v>
      </c>
      <c r="IG431">
        <v>0</v>
      </c>
      <c r="IH431">
        <v>0</v>
      </c>
      <c r="II431">
        <v>0</v>
      </c>
      <c r="IJ431">
        <v>0</v>
      </c>
      <c r="IK431">
        <v>0</v>
      </c>
      <c r="IL431">
        <v>0</v>
      </c>
      <c r="IM431">
        <v>0</v>
      </c>
      <c r="IN431">
        <v>0</v>
      </c>
      <c r="IO431">
        <v>0</v>
      </c>
      <c r="IP431">
        <v>0</v>
      </c>
      <c r="IQ431">
        <v>0</v>
      </c>
      <c r="IR431">
        <v>0</v>
      </c>
      <c r="IS431">
        <v>0</v>
      </c>
      <c r="IT431">
        <v>0</v>
      </c>
      <c r="IU431">
        <v>0</v>
      </c>
      <c r="IV431">
        <v>0</v>
      </c>
      <c r="IW431">
        <v>0</v>
      </c>
      <c r="IX431">
        <v>0</v>
      </c>
      <c r="IY431">
        <v>0</v>
      </c>
      <c r="IZ431">
        <v>0</v>
      </c>
      <c r="JA431">
        <v>0</v>
      </c>
      <c r="JB431">
        <v>0</v>
      </c>
      <c r="JC431">
        <v>0</v>
      </c>
      <c r="JD431">
        <v>0</v>
      </c>
      <c r="JE431">
        <v>0</v>
      </c>
      <c r="JF431">
        <v>0</v>
      </c>
      <c r="JG431">
        <v>0</v>
      </c>
      <c r="JH431">
        <v>0</v>
      </c>
      <c r="JI431">
        <v>0</v>
      </c>
      <c r="JJ431">
        <v>0</v>
      </c>
      <c r="JK431">
        <v>0</v>
      </c>
      <c r="JL431">
        <v>0</v>
      </c>
      <c r="JM431">
        <v>0</v>
      </c>
      <c r="JN431">
        <v>0</v>
      </c>
      <c r="JO431">
        <v>0</v>
      </c>
      <c r="JP431">
        <v>0</v>
      </c>
      <c r="JQ431">
        <v>0</v>
      </c>
      <c r="JR431">
        <v>0</v>
      </c>
      <c r="JS431">
        <v>0</v>
      </c>
      <c r="JT431">
        <v>0</v>
      </c>
      <c r="JU431">
        <v>0</v>
      </c>
      <c r="JV431">
        <v>0</v>
      </c>
      <c r="JW431">
        <v>0</v>
      </c>
      <c r="JX431">
        <v>0</v>
      </c>
      <c r="JY431">
        <v>0</v>
      </c>
      <c r="JZ431">
        <v>0</v>
      </c>
      <c r="KA431">
        <v>0</v>
      </c>
      <c r="KB431">
        <v>0</v>
      </c>
      <c r="KC431">
        <v>0</v>
      </c>
      <c r="KD431">
        <v>0</v>
      </c>
      <c r="KE431">
        <v>0</v>
      </c>
      <c r="KF431">
        <v>0</v>
      </c>
      <c r="KG431">
        <v>0</v>
      </c>
      <c r="KH431">
        <v>0</v>
      </c>
      <c r="KI431">
        <v>0</v>
      </c>
      <c r="KJ431">
        <v>0</v>
      </c>
      <c r="KK431">
        <v>0</v>
      </c>
      <c r="KL431">
        <v>0</v>
      </c>
      <c r="KM431">
        <v>0</v>
      </c>
      <c r="KN431">
        <v>0</v>
      </c>
      <c r="KO431">
        <v>0</v>
      </c>
      <c r="KP431">
        <v>0</v>
      </c>
      <c r="KQ431">
        <v>0</v>
      </c>
      <c r="KR431">
        <v>0</v>
      </c>
      <c r="KS431">
        <v>0</v>
      </c>
      <c r="KT431">
        <v>0</v>
      </c>
      <c r="KU431">
        <v>0</v>
      </c>
      <c r="KV431">
        <v>0</v>
      </c>
      <c r="KW431">
        <v>0</v>
      </c>
      <c r="KX431">
        <v>0</v>
      </c>
      <c r="KY431">
        <v>0</v>
      </c>
      <c r="KZ431">
        <v>0</v>
      </c>
      <c r="LA431">
        <v>0</v>
      </c>
      <c r="LB431">
        <v>0</v>
      </c>
      <c r="LC431">
        <v>0</v>
      </c>
      <c r="LD431">
        <v>0</v>
      </c>
      <c r="LE431">
        <v>0</v>
      </c>
      <c r="LF431">
        <v>0</v>
      </c>
      <c r="LG431">
        <v>0</v>
      </c>
      <c r="LH431">
        <v>0</v>
      </c>
      <c r="LI431">
        <v>1</v>
      </c>
      <c r="LJ431">
        <v>1</v>
      </c>
      <c r="LK431">
        <v>0</v>
      </c>
      <c r="LL431">
        <v>0</v>
      </c>
      <c r="LM431">
        <v>1</v>
      </c>
      <c r="LN431">
        <v>0.95</v>
      </c>
      <c r="LO431">
        <v>0</v>
      </c>
      <c r="LP431">
        <v>1</v>
      </c>
      <c r="LQ431">
        <v>0.78</v>
      </c>
      <c r="LR431">
        <v>0</v>
      </c>
      <c r="LS431">
        <v>0</v>
      </c>
      <c r="LT431">
        <v>0</v>
      </c>
    </row>
    <row r="432" spans="1:332" ht="15" customHeight="1">
      <c r="A432" t="str">
        <v>CDM AMS II G</v>
      </c>
      <c r="B432" t="str">
        <v>AMS-II.G. Version 9</v>
      </c>
      <c r="C432">
        <v>10471</v>
      </c>
      <c r="D432" t="str">
        <v>PoA 10471-CPA44</v>
      </c>
      <c r="E432" t="str">
        <v>MP1</v>
      </c>
      <c r="F432" t="str">
        <v>domestic</v>
      </c>
      <c r="G432">
        <v>15314</v>
      </c>
      <c r="H432" t="str">
        <v>firewood</v>
      </c>
      <c r="I432">
        <v>15314</v>
      </c>
      <c r="J432">
        <v>3.2472434266327395E-3</v>
      </c>
      <c r="K432">
        <v>0</v>
      </c>
      <c r="L432" t="str">
        <v>cdm_imp_firewood</v>
      </c>
      <c r="M432">
        <v>1</v>
      </c>
      <c r="N432" t="str">
        <v>Asia</v>
      </c>
      <c r="O432" t="str">
        <v>Myanmar</v>
      </c>
      <c r="P432" t="str">
        <v xml:space="preserve">Region: Ayeyarwaddy; Township: Labutta and
Mawlamyainggyun
</v>
      </c>
      <c r="Q432">
        <v>4.2</v>
      </c>
      <c r="R432">
        <v>0.61499999999999999</v>
      </c>
      <c r="S432">
        <v>0</v>
      </c>
      <c r="T432">
        <v>0.3</v>
      </c>
      <c r="U432">
        <v>18000</v>
      </c>
      <c r="V432">
        <v>0</v>
      </c>
      <c r="W432">
        <v>262</v>
      </c>
      <c r="X432">
        <v>0</v>
      </c>
      <c r="Y432">
        <v>4716000</v>
      </c>
      <c r="Z432">
        <v>1</v>
      </c>
      <c r="AA432">
        <v>0</v>
      </c>
      <c r="AB432">
        <v>0</v>
      </c>
      <c r="AC432">
        <v>0</v>
      </c>
      <c r="AD432">
        <v>0</v>
      </c>
      <c r="AE432">
        <v>0</v>
      </c>
      <c r="AF432">
        <v>0</v>
      </c>
      <c r="AG432">
        <v>0</v>
      </c>
      <c r="AH432">
        <v>0</v>
      </c>
      <c r="AI432">
        <v>0</v>
      </c>
      <c r="AJ432">
        <v>0</v>
      </c>
      <c r="AK432">
        <v>0</v>
      </c>
      <c r="AL432">
        <v>0</v>
      </c>
      <c r="AM432">
        <v>0</v>
      </c>
      <c r="AN432">
        <v>9.29731506849315</v>
      </c>
      <c r="AO432">
        <v>0</v>
      </c>
      <c r="AP432">
        <v>0</v>
      </c>
      <c r="AQ432">
        <v>0</v>
      </c>
      <c r="AR432">
        <v>0</v>
      </c>
      <c r="AS432">
        <v>0</v>
      </c>
      <c r="AT432">
        <v>0</v>
      </c>
      <c r="AU432">
        <v>0</v>
      </c>
      <c r="AV432">
        <v>0</v>
      </c>
      <c r="AW432">
        <v>0</v>
      </c>
      <c r="AX432">
        <v>0</v>
      </c>
      <c r="AY432">
        <v>0</v>
      </c>
      <c r="AZ432">
        <v>0</v>
      </c>
      <c r="BA432">
        <v>0</v>
      </c>
      <c r="BB432">
        <v>0</v>
      </c>
      <c r="BC432">
        <v>0</v>
      </c>
      <c r="BD432">
        <v>0.1</v>
      </c>
      <c r="BE432">
        <v>0</v>
      </c>
      <c r="BF432">
        <v>0</v>
      </c>
      <c r="BG432">
        <v>0</v>
      </c>
      <c r="BH432">
        <v>0</v>
      </c>
      <c r="BI432">
        <v>0</v>
      </c>
      <c r="BJ432">
        <v>0</v>
      </c>
      <c r="BK432">
        <v>0</v>
      </c>
      <c r="BL432">
        <v>0</v>
      </c>
      <c r="BM432">
        <v>0</v>
      </c>
      <c r="BN432">
        <v>0</v>
      </c>
      <c r="BO432">
        <v>0</v>
      </c>
      <c r="BP432">
        <v>0</v>
      </c>
      <c r="BQ432">
        <v>0</v>
      </c>
      <c r="BR432">
        <v>1.5599999999999999E-2</v>
      </c>
      <c r="BS432">
        <v>0</v>
      </c>
      <c r="BT432">
        <v>0</v>
      </c>
      <c r="BU432">
        <v>0</v>
      </c>
      <c r="BV432">
        <v>0</v>
      </c>
      <c r="BW432">
        <v>0</v>
      </c>
      <c r="BX432">
        <v>63.7</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v>0</v>
      </c>
      <c r="FL432">
        <v>0</v>
      </c>
      <c r="FM432">
        <v>0</v>
      </c>
      <c r="FN432">
        <v>0</v>
      </c>
      <c r="FO432">
        <v>0</v>
      </c>
      <c r="FP432">
        <v>0</v>
      </c>
      <c r="FQ432">
        <v>0</v>
      </c>
      <c r="FR432">
        <v>1</v>
      </c>
      <c r="FS432">
        <v>0</v>
      </c>
      <c r="FT432">
        <v>0</v>
      </c>
      <c r="FU432">
        <v>0</v>
      </c>
      <c r="FV432">
        <v>0</v>
      </c>
      <c r="FW432">
        <v>0</v>
      </c>
      <c r="FX432">
        <v>0</v>
      </c>
      <c r="FY432">
        <v>3.7041095890410967</v>
      </c>
      <c r="FZ432">
        <v>0</v>
      </c>
      <c r="GA432">
        <v>0</v>
      </c>
      <c r="GB432">
        <v>0</v>
      </c>
      <c r="GC432">
        <v>0</v>
      </c>
      <c r="GD432">
        <v>0</v>
      </c>
      <c r="GE432">
        <v>0</v>
      </c>
      <c r="GF432">
        <v>0</v>
      </c>
      <c r="GG432">
        <v>0</v>
      </c>
      <c r="GH432">
        <v>0</v>
      </c>
      <c r="GI432">
        <v>0</v>
      </c>
      <c r="GJ432">
        <v>0</v>
      </c>
      <c r="GK432">
        <v>0</v>
      </c>
      <c r="GL432">
        <v>0</v>
      </c>
      <c r="GM432">
        <v>0</v>
      </c>
      <c r="GN432">
        <v>0</v>
      </c>
      <c r="GO432">
        <v>0</v>
      </c>
      <c r="GP432">
        <v>0</v>
      </c>
      <c r="GQ432">
        <v>0</v>
      </c>
      <c r="GR432">
        <v>0</v>
      </c>
      <c r="GS432">
        <v>0</v>
      </c>
      <c r="GT432">
        <v>0</v>
      </c>
      <c r="GU432">
        <v>0.251</v>
      </c>
      <c r="GV432">
        <v>0</v>
      </c>
      <c r="GW432">
        <v>0</v>
      </c>
      <c r="GX432">
        <v>0</v>
      </c>
      <c r="GY432">
        <v>0</v>
      </c>
      <c r="GZ432">
        <v>0</v>
      </c>
      <c r="HA432">
        <v>0</v>
      </c>
      <c r="HB432">
        <v>0</v>
      </c>
      <c r="HC432">
        <v>0</v>
      </c>
      <c r="HD432">
        <v>0</v>
      </c>
      <c r="HE432">
        <v>0</v>
      </c>
      <c r="HF432">
        <v>0</v>
      </c>
      <c r="HG432">
        <v>0</v>
      </c>
      <c r="HH432">
        <v>0</v>
      </c>
      <c r="HI432">
        <v>1.5599999999999999E-2</v>
      </c>
      <c r="HJ432">
        <v>0</v>
      </c>
      <c r="HK432">
        <v>0</v>
      </c>
      <c r="HL432">
        <v>0</v>
      </c>
      <c r="HM432">
        <v>0</v>
      </c>
      <c r="HN432">
        <v>0</v>
      </c>
      <c r="HO432">
        <v>63.7</v>
      </c>
      <c r="HP432">
        <v>0</v>
      </c>
      <c r="HQ432">
        <v>0</v>
      </c>
      <c r="HR432">
        <v>0</v>
      </c>
      <c r="HS432">
        <v>0</v>
      </c>
      <c r="HT432">
        <v>0</v>
      </c>
      <c r="HU432">
        <v>0</v>
      </c>
      <c r="HV432">
        <v>0</v>
      </c>
      <c r="HW432">
        <v>0</v>
      </c>
      <c r="HX432">
        <v>0</v>
      </c>
      <c r="HY432">
        <v>0</v>
      </c>
      <c r="HZ432">
        <v>0</v>
      </c>
      <c r="IA432">
        <v>0</v>
      </c>
      <c r="IB432">
        <v>0</v>
      </c>
      <c r="IC432">
        <v>0</v>
      </c>
      <c r="ID432">
        <v>0</v>
      </c>
      <c r="IE432">
        <v>0</v>
      </c>
      <c r="IF432">
        <v>0</v>
      </c>
      <c r="IG432">
        <v>0</v>
      </c>
      <c r="IH432">
        <v>0</v>
      </c>
      <c r="II432">
        <v>0</v>
      </c>
      <c r="IJ432">
        <v>0</v>
      </c>
      <c r="IK432">
        <v>0</v>
      </c>
      <c r="IL432">
        <v>0</v>
      </c>
      <c r="IM432">
        <v>0</v>
      </c>
      <c r="IN432">
        <v>0</v>
      </c>
      <c r="IO432">
        <v>0</v>
      </c>
      <c r="IP432">
        <v>0</v>
      </c>
      <c r="IQ432">
        <v>0</v>
      </c>
      <c r="IR432">
        <v>0</v>
      </c>
      <c r="IS432">
        <v>0</v>
      </c>
      <c r="IT432">
        <v>0</v>
      </c>
      <c r="IU432">
        <v>0</v>
      </c>
      <c r="IV432">
        <v>0</v>
      </c>
      <c r="IW432">
        <v>0</v>
      </c>
      <c r="IX432">
        <v>0</v>
      </c>
      <c r="IY432">
        <v>0</v>
      </c>
      <c r="IZ432">
        <v>0</v>
      </c>
      <c r="JA432">
        <v>0</v>
      </c>
      <c r="JB432">
        <v>0</v>
      </c>
      <c r="JC432">
        <v>0</v>
      </c>
      <c r="JD432">
        <v>0</v>
      </c>
      <c r="JE432">
        <v>0</v>
      </c>
      <c r="JF432">
        <v>0</v>
      </c>
      <c r="JG432">
        <v>0</v>
      </c>
      <c r="JH432">
        <v>0</v>
      </c>
      <c r="JI432">
        <v>0</v>
      </c>
      <c r="JJ432">
        <v>0</v>
      </c>
      <c r="JK432">
        <v>0</v>
      </c>
      <c r="JL432">
        <v>0</v>
      </c>
      <c r="JM432">
        <v>0</v>
      </c>
      <c r="JN432">
        <v>0</v>
      </c>
      <c r="JO432">
        <v>0</v>
      </c>
      <c r="JP432">
        <v>0</v>
      </c>
      <c r="JQ432">
        <v>0</v>
      </c>
      <c r="JR432">
        <v>0</v>
      </c>
      <c r="JS432">
        <v>0</v>
      </c>
      <c r="JT432">
        <v>0</v>
      </c>
      <c r="JU432">
        <v>0</v>
      </c>
      <c r="JV432">
        <v>0</v>
      </c>
      <c r="JW432">
        <v>0</v>
      </c>
      <c r="JX432">
        <v>0</v>
      </c>
      <c r="JY432">
        <v>0</v>
      </c>
      <c r="JZ432">
        <v>0</v>
      </c>
      <c r="KA432">
        <v>0</v>
      </c>
      <c r="KB432">
        <v>0</v>
      </c>
      <c r="KC432">
        <v>0</v>
      </c>
      <c r="KD432">
        <v>0</v>
      </c>
      <c r="KE432">
        <v>0</v>
      </c>
      <c r="KF432">
        <v>0</v>
      </c>
      <c r="KG432">
        <v>0</v>
      </c>
      <c r="KH432">
        <v>0</v>
      </c>
      <c r="KI432">
        <v>0</v>
      </c>
      <c r="KJ432">
        <v>0</v>
      </c>
      <c r="KK432">
        <v>0</v>
      </c>
      <c r="KL432">
        <v>0</v>
      </c>
      <c r="KM432">
        <v>0</v>
      </c>
      <c r="KN432">
        <v>0</v>
      </c>
      <c r="KO432">
        <v>0</v>
      </c>
      <c r="KP432">
        <v>0</v>
      </c>
      <c r="KQ432">
        <v>0</v>
      </c>
      <c r="KR432">
        <v>0</v>
      </c>
      <c r="KS432">
        <v>0</v>
      </c>
      <c r="KT432">
        <v>0</v>
      </c>
      <c r="KU432">
        <v>0</v>
      </c>
      <c r="KV432">
        <v>0</v>
      </c>
      <c r="KW432">
        <v>0</v>
      </c>
      <c r="KX432">
        <v>0</v>
      </c>
      <c r="KY432">
        <v>0</v>
      </c>
      <c r="KZ432">
        <v>0</v>
      </c>
      <c r="LA432">
        <v>0</v>
      </c>
      <c r="LB432">
        <v>0</v>
      </c>
      <c r="LC432">
        <v>0</v>
      </c>
      <c r="LD432">
        <v>0</v>
      </c>
      <c r="LE432">
        <v>0</v>
      </c>
      <c r="LF432">
        <v>0</v>
      </c>
      <c r="LG432">
        <v>0</v>
      </c>
      <c r="LH432">
        <v>0</v>
      </c>
      <c r="LI432">
        <v>1</v>
      </c>
      <c r="LJ432">
        <v>1</v>
      </c>
      <c r="LK432">
        <v>0</v>
      </c>
      <c r="LL432">
        <v>0</v>
      </c>
      <c r="LM432">
        <v>1</v>
      </c>
      <c r="LN432">
        <v>0.95</v>
      </c>
      <c r="LO432">
        <v>0</v>
      </c>
      <c r="LP432">
        <v>1</v>
      </c>
      <c r="LQ432">
        <v>0.78</v>
      </c>
      <c r="LR432">
        <v>0</v>
      </c>
      <c r="LS432">
        <v>0</v>
      </c>
      <c r="LT432">
        <v>0</v>
      </c>
    </row>
    <row r="433" spans="1:332" ht="15" customHeight="1">
      <c r="A433" t="str">
        <v>CDM AMS II G</v>
      </c>
      <c r="B433" t="str">
        <v>AMS-II.G. Version 9</v>
      </c>
      <c r="C433">
        <v>10471</v>
      </c>
      <c r="D433" t="str">
        <v>PoA 10471-CPA45</v>
      </c>
      <c r="E433" t="str">
        <v>MP1</v>
      </c>
      <c r="F433" t="str">
        <v>domestic</v>
      </c>
      <c r="G433">
        <v>15314</v>
      </c>
      <c r="H433" t="str">
        <v>firewood</v>
      </c>
      <c r="I433">
        <v>15314</v>
      </c>
      <c r="J433">
        <v>3.2472434266327395E-3</v>
      </c>
      <c r="K433">
        <v>0</v>
      </c>
      <c r="L433" t="str">
        <v>cdm_imp_firewood</v>
      </c>
      <c r="M433">
        <v>1</v>
      </c>
      <c r="N433" t="str">
        <v>Asia</v>
      </c>
      <c r="O433" t="str">
        <v>Myanmar</v>
      </c>
      <c r="P433" t="str">
        <v xml:space="preserve">Region: Ayeyarwaddy; Township: Mawlamyinegyun
</v>
      </c>
      <c r="Q433">
        <v>4.2</v>
      </c>
      <c r="R433">
        <v>0.61499999999999999</v>
      </c>
      <c r="S433">
        <v>0</v>
      </c>
      <c r="T433">
        <v>0.3</v>
      </c>
      <c r="U433">
        <v>18000</v>
      </c>
      <c r="V433">
        <v>0</v>
      </c>
      <c r="W433">
        <v>262</v>
      </c>
      <c r="X433">
        <v>0</v>
      </c>
      <c r="Y433">
        <v>4716000</v>
      </c>
      <c r="Z433">
        <v>1</v>
      </c>
      <c r="AA433">
        <v>0</v>
      </c>
      <c r="AB433">
        <v>0</v>
      </c>
      <c r="AC433">
        <v>0</v>
      </c>
      <c r="AD433">
        <v>0</v>
      </c>
      <c r="AE433">
        <v>0</v>
      </c>
      <c r="AF433">
        <v>0</v>
      </c>
      <c r="AG433">
        <v>0</v>
      </c>
      <c r="AH433">
        <v>0</v>
      </c>
      <c r="AI433">
        <v>0</v>
      </c>
      <c r="AJ433">
        <v>0</v>
      </c>
      <c r="AK433">
        <v>0</v>
      </c>
      <c r="AL433">
        <v>0</v>
      </c>
      <c r="AM433">
        <v>0</v>
      </c>
      <c r="AN433">
        <v>9.29731506849315</v>
      </c>
      <c r="AO433">
        <v>0</v>
      </c>
      <c r="AP433">
        <v>0</v>
      </c>
      <c r="AQ433">
        <v>0</v>
      </c>
      <c r="AR433">
        <v>0</v>
      </c>
      <c r="AS433">
        <v>0</v>
      </c>
      <c r="AT433">
        <v>0</v>
      </c>
      <c r="AU433">
        <v>0</v>
      </c>
      <c r="AV433">
        <v>0</v>
      </c>
      <c r="AW433">
        <v>0</v>
      </c>
      <c r="AX433">
        <v>0</v>
      </c>
      <c r="AY433">
        <v>0</v>
      </c>
      <c r="AZ433">
        <v>0</v>
      </c>
      <c r="BA433">
        <v>0</v>
      </c>
      <c r="BB433">
        <v>0</v>
      </c>
      <c r="BC433">
        <v>0</v>
      </c>
      <c r="BD433">
        <v>0.1</v>
      </c>
      <c r="BE433">
        <v>0</v>
      </c>
      <c r="BF433">
        <v>0</v>
      </c>
      <c r="BG433">
        <v>0</v>
      </c>
      <c r="BH433">
        <v>0</v>
      </c>
      <c r="BI433">
        <v>0</v>
      </c>
      <c r="BJ433">
        <v>0</v>
      </c>
      <c r="BK433">
        <v>0</v>
      </c>
      <c r="BL433">
        <v>0</v>
      </c>
      <c r="BM433">
        <v>0</v>
      </c>
      <c r="BN433">
        <v>0</v>
      </c>
      <c r="BO433">
        <v>0</v>
      </c>
      <c r="BP433">
        <v>0</v>
      </c>
      <c r="BQ433">
        <v>0</v>
      </c>
      <c r="BR433">
        <v>1.5599999999999999E-2</v>
      </c>
      <c r="BS433">
        <v>0</v>
      </c>
      <c r="BT433">
        <v>0</v>
      </c>
      <c r="BU433">
        <v>0</v>
      </c>
      <c r="BV433">
        <v>0</v>
      </c>
      <c r="BW433">
        <v>0</v>
      </c>
      <c r="BX433">
        <v>63.7</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0</v>
      </c>
      <c r="FE433">
        <v>0</v>
      </c>
      <c r="FF433">
        <v>0</v>
      </c>
      <c r="FG433">
        <v>0</v>
      </c>
      <c r="FH433">
        <v>0</v>
      </c>
      <c r="FI433">
        <v>0</v>
      </c>
      <c r="FJ433">
        <v>0</v>
      </c>
      <c r="FK433">
        <v>0</v>
      </c>
      <c r="FL433">
        <v>0</v>
      </c>
      <c r="FM433">
        <v>0</v>
      </c>
      <c r="FN433">
        <v>0</v>
      </c>
      <c r="FO433">
        <v>0</v>
      </c>
      <c r="FP433">
        <v>0</v>
      </c>
      <c r="FQ433">
        <v>0</v>
      </c>
      <c r="FR433">
        <v>1</v>
      </c>
      <c r="FS433">
        <v>0</v>
      </c>
      <c r="FT433">
        <v>0</v>
      </c>
      <c r="FU433">
        <v>0</v>
      </c>
      <c r="FV433">
        <v>0</v>
      </c>
      <c r="FW433">
        <v>0</v>
      </c>
      <c r="FX433">
        <v>0</v>
      </c>
      <c r="FY433">
        <v>3.7041095890410967</v>
      </c>
      <c r="FZ433">
        <v>0</v>
      </c>
      <c r="GA433">
        <v>0</v>
      </c>
      <c r="GB433">
        <v>0</v>
      </c>
      <c r="GC433">
        <v>0</v>
      </c>
      <c r="GD433">
        <v>0</v>
      </c>
      <c r="GE433">
        <v>0</v>
      </c>
      <c r="GF433">
        <v>0</v>
      </c>
      <c r="GG433">
        <v>0</v>
      </c>
      <c r="GH433">
        <v>0</v>
      </c>
      <c r="GI433">
        <v>0</v>
      </c>
      <c r="GJ433">
        <v>0</v>
      </c>
      <c r="GK433">
        <v>0</v>
      </c>
      <c r="GL433">
        <v>0</v>
      </c>
      <c r="GM433">
        <v>0</v>
      </c>
      <c r="GN433">
        <v>0</v>
      </c>
      <c r="GO433">
        <v>0</v>
      </c>
      <c r="GP433">
        <v>0</v>
      </c>
      <c r="GQ433">
        <v>0</v>
      </c>
      <c r="GR433">
        <v>0</v>
      </c>
      <c r="GS433">
        <v>0</v>
      </c>
      <c r="GT433">
        <v>0</v>
      </c>
      <c r="GU433">
        <v>0.251</v>
      </c>
      <c r="GV433">
        <v>0</v>
      </c>
      <c r="GW433">
        <v>0</v>
      </c>
      <c r="GX433">
        <v>0</v>
      </c>
      <c r="GY433">
        <v>0</v>
      </c>
      <c r="GZ433">
        <v>0</v>
      </c>
      <c r="HA433">
        <v>0</v>
      </c>
      <c r="HB433">
        <v>0</v>
      </c>
      <c r="HC433">
        <v>0</v>
      </c>
      <c r="HD433">
        <v>0</v>
      </c>
      <c r="HE433">
        <v>0</v>
      </c>
      <c r="HF433">
        <v>0</v>
      </c>
      <c r="HG433">
        <v>0</v>
      </c>
      <c r="HH433">
        <v>0</v>
      </c>
      <c r="HI433">
        <v>1.5599999999999999E-2</v>
      </c>
      <c r="HJ433">
        <v>0</v>
      </c>
      <c r="HK433">
        <v>0</v>
      </c>
      <c r="HL433">
        <v>0</v>
      </c>
      <c r="HM433">
        <v>0</v>
      </c>
      <c r="HN433">
        <v>0</v>
      </c>
      <c r="HO433">
        <v>63.7</v>
      </c>
      <c r="HP433">
        <v>0</v>
      </c>
      <c r="HQ433">
        <v>0</v>
      </c>
      <c r="HR433">
        <v>0</v>
      </c>
      <c r="HS433">
        <v>0</v>
      </c>
      <c r="HT433">
        <v>0</v>
      </c>
      <c r="HU433">
        <v>0</v>
      </c>
      <c r="HV433">
        <v>0</v>
      </c>
      <c r="HW433">
        <v>0</v>
      </c>
      <c r="HX433">
        <v>0</v>
      </c>
      <c r="HY433">
        <v>0</v>
      </c>
      <c r="HZ433">
        <v>0</v>
      </c>
      <c r="IA433">
        <v>0</v>
      </c>
      <c r="IB433">
        <v>0</v>
      </c>
      <c r="IC433">
        <v>0</v>
      </c>
      <c r="ID433">
        <v>0</v>
      </c>
      <c r="IE433">
        <v>0</v>
      </c>
      <c r="IF433">
        <v>0</v>
      </c>
      <c r="IG433">
        <v>0</v>
      </c>
      <c r="IH433">
        <v>0</v>
      </c>
      <c r="II433">
        <v>0</v>
      </c>
      <c r="IJ433">
        <v>0</v>
      </c>
      <c r="IK433">
        <v>0</v>
      </c>
      <c r="IL433">
        <v>0</v>
      </c>
      <c r="IM433">
        <v>0</v>
      </c>
      <c r="IN433">
        <v>0</v>
      </c>
      <c r="IO433">
        <v>0</v>
      </c>
      <c r="IP433">
        <v>0</v>
      </c>
      <c r="IQ433">
        <v>0</v>
      </c>
      <c r="IR433">
        <v>0</v>
      </c>
      <c r="IS433">
        <v>0</v>
      </c>
      <c r="IT433">
        <v>0</v>
      </c>
      <c r="IU433">
        <v>0</v>
      </c>
      <c r="IV433">
        <v>0</v>
      </c>
      <c r="IW433">
        <v>0</v>
      </c>
      <c r="IX433">
        <v>0</v>
      </c>
      <c r="IY433">
        <v>0</v>
      </c>
      <c r="IZ433">
        <v>0</v>
      </c>
      <c r="JA433">
        <v>0</v>
      </c>
      <c r="JB433">
        <v>0</v>
      </c>
      <c r="JC433">
        <v>0</v>
      </c>
      <c r="JD433">
        <v>0</v>
      </c>
      <c r="JE433">
        <v>0</v>
      </c>
      <c r="JF433">
        <v>0</v>
      </c>
      <c r="JG433">
        <v>0</v>
      </c>
      <c r="JH433">
        <v>0</v>
      </c>
      <c r="JI433">
        <v>0</v>
      </c>
      <c r="JJ433">
        <v>0</v>
      </c>
      <c r="JK433">
        <v>0</v>
      </c>
      <c r="JL433">
        <v>0</v>
      </c>
      <c r="JM433">
        <v>0</v>
      </c>
      <c r="JN433">
        <v>0</v>
      </c>
      <c r="JO433">
        <v>0</v>
      </c>
      <c r="JP433">
        <v>0</v>
      </c>
      <c r="JQ433">
        <v>0</v>
      </c>
      <c r="JR433">
        <v>0</v>
      </c>
      <c r="JS433">
        <v>0</v>
      </c>
      <c r="JT433">
        <v>0</v>
      </c>
      <c r="JU433">
        <v>0</v>
      </c>
      <c r="JV433">
        <v>0</v>
      </c>
      <c r="JW433">
        <v>0</v>
      </c>
      <c r="JX433">
        <v>0</v>
      </c>
      <c r="JY433">
        <v>0</v>
      </c>
      <c r="JZ433">
        <v>0</v>
      </c>
      <c r="KA433">
        <v>0</v>
      </c>
      <c r="KB433">
        <v>0</v>
      </c>
      <c r="KC433">
        <v>0</v>
      </c>
      <c r="KD433">
        <v>0</v>
      </c>
      <c r="KE433">
        <v>0</v>
      </c>
      <c r="KF433">
        <v>0</v>
      </c>
      <c r="KG433">
        <v>0</v>
      </c>
      <c r="KH433">
        <v>0</v>
      </c>
      <c r="KI433">
        <v>0</v>
      </c>
      <c r="KJ433">
        <v>0</v>
      </c>
      <c r="KK433">
        <v>0</v>
      </c>
      <c r="KL433">
        <v>0</v>
      </c>
      <c r="KM433">
        <v>0</v>
      </c>
      <c r="KN433">
        <v>0</v>
      </c>
      <c r="KO433">
        <v>0</v>
      </c>
      <c r="KP433">
        <v>0</v>
      </c>
      <c r="KQ433">
        <v>0</v>
      </c>
      <c r="KR433">
        <v>0</v>
      </c>
      <c r="KS433">
        <v>0</v>
      </c>
      <c r="KT433">
        <v>0</v>
      </c>
      <c r="KU433">
        <v>0</v>
      </c>
      <c r="KV433">
        <v>0</v>
      </c>
      <c r="KW433">
        <v>0</v>
      </c>
      <c r="KX433">
        <v>0</v>
      </c>
      <c r="KY433">
        <v>0</v>
      </c>
      <c r="KZ433">
        <v>0</v>
      </c>
      <c r="LA433">
        <v>0</v>
      </c>
      <c r="LB433">
        <v>0</v>
      </c>
      <c r="LC433">
        <v>0</v>
      </c>
      <c r="LD433">
        <v>0</v>
      </c>
      <c r="LE433">
        <v>0</v>
      </c>
      <c r="LF433">
        <v>0</v>
      </c>
      <c r="LG433">
        <v>0</v>
      </c>
      <c r="LH433">
        <v>0</v>
      </c>
      <c r="LI433">
        <v>1</v>
      </c>
      <c r="LJ433">
        <v>1</v>
      </c>
      <c r="LK433">
        <v>0</v>
      </c>
      <c r="LL433">
        <v>0</v>
      </c>
      <c r="LM433">
        <v>1</v>
      </c>
      <c r="LN433">
        <v>0.95</v>
      </c>
      <c r="LO433">
        <v>0</v>
      </c>
      <c r="LP433">
        <v>1</v>
      </c>
      <c r="LQ433">
        <v>0.78</v>
      </c>
      <c r="LR433">
        <v>0</v>
      </c>
      <c r="LS433">
        <v>0</v>
      </c>
      <c r="LT433">
        <v>0</v>
      </c>
    </row>
    <row r="434" spans="1:332" ht="15" customHeight="1">
      <c r="A434" t="str">
        <v>CDM AMS II G</v>
      </c>
      <c r="B434" t="str">
        <v>AMS-II.G. Version 9</v>
      </c>
      <c r="C434">
        <v>10471</v>
      </c>
      <c r="D434" t="str">
        <v>PoA 10471-CPA46</v>
      </c>
      <c r="E434" t="str">
        <v>MP1</v>
      </c>
      <c r="F434" t="str">
        <v>domestic</v>
      </c>
      <c r="G434">
        <v>15314</v>
      </c>
      <c r="H434" t="str">
        <v>firewood</v>
      </c>
      <c r="I434">
        <v>15314</v>
      </c>
      <c r="J434">
        <v>3.2472434266327395E-3</v>
      </c>
      <c r="K434">
        <v>0</v>
      </c>
      <c r="L434" t="str">
        <v>cdm_imp_firewood</v>
      </c>
      <c r="M434">
        <v>1</v>
      </c>
      <c r="N434" t="str">
        <v>Asia</v>
      </c>
      <c r="O434" t="str">
        <v>Myanmar</v>
      </c>
      <c r="P434" t="str">
        <v>Region: Ayeyarwaddy; Township: Pyapon</v>
      </c>
      <c r="Q434">
        <v>4.2</v>
      </c>
      <c r="R434">
        <v>0.61499999999999999</v>
      </c>
      <c r="S434">
        <v>0</v>
      </c>
      <c r="T434">
        <v>0.3</v>
      </c>
      <c r="U434">
        <v>18000</v>
      </c>
      <c r="V434">
        <v>0</v>
      </c>
      <c r="W434">
        <v>262</v>
      </c>
      <c r="X434">
        <v>0</v>
      </c>
      <c r="Y434">
        <v>4716000</v>
      </c>
      <c r="Z434">
        <v>1</v>
      </c>
      <c r="AA434">
        <v>0</v>
      </c>
      <c r="AB434">
        <v>0</v>
      </c>
      <c r="AC434">
        <v>0</v>
      </c>
      <c r="AD434">
        <v>0</v>
      </c>
      <c r="AE434">
        <v>0</v>
      </c>
      <c r="AF434">
        <v>0</v>
      </c>
      <c r="AG434">
        <v>0</v>
      </c>
      <c r="AH434">
        <v>0</v>
      </c>
      <c r="AI434">
        <v>0</v>
      </c>
      <c r="AJ434">
        <v>0</v>
      </c>
      <c r="AK434">
        <v>0</v>
      </c>
      <c r="AL434">
        <v>0</v>
      </c>
      <c r="AM434">
        <v>0</v>
      </c>
      <c r="AN434">
        <v>9.29731506849315</v>
      </c>
      <c r="AO434">
        <v>0</v>
      </c>
      <c r="AP434">
        <v>0</v>
      </c>
      <c r="AQ434">
        <v>0</v>
      </c>
      <c r="AR434">
        <v>0</v>
      </c>
      <c r="AS434">
        <v>0</v>
      </c>
      <c r="AT434">
        <v>0</v>
      </c>
      <c r="AU434">
        <v>0</v>
      </c>
      <c r="AV434">
        <v>0</v>
      </c>
      <c r="AW434">
        <v>0</v>
      </c>
      <c r="AX434">
        <v>0</v>
      </c>
      <c r="AY434">
        <v>0</v>
      </c>
      <c r="AZ434">
        <v>0</v>
      </c>
      <c r="BA434">
        <v>0</v>
      </c>
      <c r="BB434">
        <v>0</v>
      </c>
      <c r="BC434">
        <v>0</v>
      </c>
      <c r="BD434">
        <v>0.1</v>
      </c>
      <c r="BE434">
        <v>0</v>
      </c>
      <c r="BF434">
        <v>0</v>
      </c>
      <c r="BG434">
        <v>0</v>
      </c>
      <c r="BH434">
        <v>0</v>
      </c>
      <c r="BI434">
        <v>0</v>
      </c>
      <c r="BJ434">
        <v>0</v>
      </c>
      <c r="BK434">
        <v>0</v>
      </c>
      <c r="BL434">
        <v>0</v>
      </c>
      <c r="BM434">
        <v>0</v>
      </c>
      <c r="BN434">
        <v>0</v>
      </c>
      <c r="BO434">
        <v>0</v>
      </c>
      <c r="BP434">
        <v>0</v>
      </c>
      <c r="BQ434">
        <v>0</v>
      </c>
      <c r="BR434">
        <v>1.5599999999999999E-2</v>
      </c>
      <c r="BS434">
        <v>0</v>
      </c>
      <c r="BT434">
        <v>0</v>
      </c>
      <c r="BU434">
        <v>0</v>
      </c>
      <c r="BV434">
        <v>0</v>
      </c>
      <c r="BW434">
        <v>0</v>
      </c>
      <c r="BX434">
        <v>63.7</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c r="EX434">
        <v>0</v>
      </c>
      <c r="EY434">
        <v>0</v>
      </c>
      <c r="EZ434">
        <v>0</v>
      </c>
      <c r="FA434">
        <v>0</v>
      </c>
      <c r="FB434">
        <v>0</v>
      </c>
      <c r="FC434">
        <v>0</v>
      </c>
      <c r="FD434">
        <v>0</v>
      </c>
      <c r="FE434">
        <v>0</v>
      </c>
      <c r="FF434">
        <v>0</v>
      </c>
      <c r="FG434">
        <v>0</v>
      </c>
      <c r="FH434">
        <v>0</v>
      </c>
      <c r="FI434">
        <v>0</v>
      </c>
      <c r="FJ434">
        <v>0</v>
      </c>
      <c r="FK434">
        <v>0</v>
      </c>
      <c r="FL434">
        <v>0</v>
      </c>
      <c r="FM434">
        <v>0</v>
      </c>
      <c r="FN434">
        <v>0</v>
      </c>
      <c r="FO434">
        <v>0</v>
      </c>
      <c r="FP434">
        <v>0</v>
      </c>
      <c r="FQ434">
        <v>0</v>
      </c>
      <c r="FR434">
        <v>1</v>
      </c>
      <c r="FS434">
        <v>0</v>
      </c>
      <c r="FT434">
        <v>0</v>
      </c>
      <c r="FU434">
        <v>0</v>
      </c>
      <c r="FV434">
        <v>0</v>
      </c>
      <c r="FW434">
        <v>0</v>
      </c>
      <c r="FX434">
        <v>0</v>
      </c>
      <c r="FY434">
        <v>3.7041095890410967</v>
      </c>
      <c r="FZ434">
        <v>0</v>
      </c>
      <c r="GA434">
        <v>0</v>
      </c>
      <c r="GB434">
        <v>0</v>
      </c>
      <c r="GC434">
        <v>0</v>
      </c>
      <c r="GD434">
        <v>0</v>
      </c>
      <c r="GE434">
        <v>0</v>
      </c>
      <c r="GF434">
        <v>0</v>
      </c>
      <c r="GG434">
        <v>0</v>
      </c>
      <c r="GH434">
        <v>0</v>
      </c>
      <c r="GI434">
        <v>0</v>
      </c>
      <c r="GJ434">
        <v>0</v>
      </c>
      <c r="GK434">
        <v>0</v>
      </c>
      <c r="GL434">
        <v>0</v>
      </c>
      <c r="GM434">
        <v>0</v>
      </c>
      <c r="GN434">
        <v>0</v>
      </c>
      <c r="GO434">
        <v>0</v>
      </c>
      <c r="GP434">
        <v>0</v>
      </c>
      <c r="GQ434">
        <v>0</v>
      </c>
      <c r="GR434">
        <v>0</v>
      </c>
      <c r="GS434">
        <v>0</v>
      </c>
      <c r="GT434">
        <v>0</v>
      </c>
      <c r="GU434">
        <v>0.251</v>
      </c>
      <c r="GV434">
        <v>0</v>
      </c>
      <c r="GW434">
        <v>0</v>
      </c>
      <c r="GX434">
        <v>0</v>
      </c>
      <c r="GY434">
        <v>0</v>
      </c>
      <c r="GZ434">
        <v>0</v>
      </c>
      <c r="HA434">
        <v>0</v>
      </c>
      <c r="HB434">
        <v>0</v>
      </c>
      <c r="HC434">
        <v>0</v>
      </c>
      <c r="HD434">
        <v>0</v>
      </c>
      <c r="HE434">
        <v>0</v>
      </c>
      <c r="HF434">
        <v>0</v>
      </c>
      <c r="HG434">
        <v>0</v>
      </c>
      <c r="HH434">
        <v>0</v>
      </c>
      <c r="HI434">
        <v>1.5599999999999999E-2</v>
      </c>
      <c r="HJ434">
        <v>0</v>
      </c>
      <c r="HK434">
        <v>0</v>
      </c>
      <c r="HL434">
        <v>0</v>
      </c>
      <c r="HM434">
        <v>0</v>
      </c>
      <c r="HN434">
        <v>0</v>
      </c>
      <c r="HO434">
        <v>63.7</v>
      </c>
      <c r="HP434">
        <v>0</v>
      </c>
      <c r="HQ434">
        <v>0</v>
      </c>
      <c r="HR434">
        <v>0</v>
      </c>
      <c r="HS434">
        <v>0</v>
      </c>
      <c r="HT434">
        <v>0</v>
      </c>
      <c r="HU434">
        <v>0</v>
      </c>
      <c r="HV434">
        <v>0</v>
      </c>
      <c r="HW434">
        <v>0</v>
      </c>
      <c r="HX434">
        <v>0</v>
      </c>
      <c r="HY434">
        <v>0</v>
      </c>
      <c r="HZ434">
        <v>0</v>
      </c>
      <c r="IA434">
        <v>0</v>
      </c>
      <c r="IB434">
        <v>0</v>
      </c>
      <c r="IC434">
        <v>0</v>
      </c>
      <c r="ID434">
        <v>0</v>
      </c>
      <c r="IE434">
        <v>0</v>
      </c>
      <c r="IF434">
        <v>0</v>
      </c>
      <c r="IG434">
        <v>0</v>
      </c>
      <c r="IH434">
        <v>0</v>
      </c>
      <c r="II434">
        <v>0</v>
      </c>
      <c r="IJ434">
        <v>0</v>
      </c>
      <c r="IK434">
        <v>0</v>
      </c>
      <c r="IL434">
        <v>0</v>
      </c>
      <c r="IM434">
        <v>0</v>
      </c>
      <c r="IN434">
        <v>0</v>
      </c>
      <c r="IO434">
        <v>0</v>
      </c>
      <c r="IP434">
        <v>0</v>
      </c>
      <c r="IQ434">
        <v>0</v>
      </c>
      <c r="IR434">
        <v>0</v>
      </c>
      <c r="IS434">
        <v>0</v>
      </c>
      <c r="IT434">
        <v>0</v>
      </c>
      <c r="IU434">
        <v>0</v>
      </c>
      <c r="IV434">
        <v>0</v>
      </c>
      <c r="IW434">
        <v>0</v>
      </c>
      <c r="IX434">
        <v>0</v>
      </c>
      <c r="IY434">
        <v>0</v>
      </c>
      <c r="IZ434">
        <v>0</v>
      </c>
      <c r="JA434">
        <v>0</v>
      </c>
      <c r="JB434">
        <v>0</v>
      </c>
      <c r="JC434">
        <v>0</v>
      </c>
      <c r="JD434">
        <v>0</v>
      </c>
      <c r="JE434">
        <v>0</v>
      </c>
      <c r="JF434">
        <v>0</v>
      </c>
      <c r="JG434">
        <v>0</v>
      </c>
      <c r="JH434">
        <v>0</v>
      </c>
      <c r="JI434">
        <v>0</v>
      </c>
      <c r="JJ434">
        <v>0</v>
      </c>
      <c r="JK434">
        <v>0</v>
      </c>
      <c r="JL434">
        <v>0</v>
      </c>
      <c r="JM434">
        <v>0</v>
      </c>
      <c r="JN434">
        <v>0</v>
      </c>
      <c r="JO434">
        <v>0</v>
      </c>
      <c r="JP434">
        <v>0</v>
      </c>
      <c r="JQ434">
        <v>0</v>
      </c>
      <c r="JR434">
        <v>0</v>
      </c>
      <c r="JS434">
        <v>0</v>
      </c>
      <c r="JT434">
        <v>0</v>
      </c>
      <c r="JU434">
        <v>0</v>
      </c>
      <c r="JV434">
        <v>0</v>
      </c>
      <c r="JW434">
        <v>0</v>
      </c>
      <c r="JX434">
        <v>0</v>
      </c>
      <c r="JY434">
        <v>0</v>
      </c>
      <c r="JZ434">
        <v>0</v>
      </c>
      <c r="KA434">
        <v>0</v>
      </c>
      <c r="KB434">
        <v>0</v>
      </c>
      <c r="KC434">
        <v>0</v>
      </c>
      <c r="KD434">
        <v>0</v>
      </c>
      <c r="KE434">
        <v>0</v>
      </c>
      <c r="KF434">
        <v>0</v>
      </c>
      <c r="KG434">
        <v>0</v>
      </c>
      <c r="KH434">
        <v>0</v>
      </c>
      <c r="KI434">
        <v>0</v>
      </c>
      <c r="KJ434">
        <v>0</v>
      </c>
      <c r="KK434">
        <v>0</v>
      </c>
      <c r="KL434">
        <v>0</v>
      </c>
      <c r="KM434">
        <v>0</v>
      </c>
      <c r="KN434">
        <v>0</v>
      </c>
      <c r="KO434">
        <v>0</v>
      </c>
      <c r="KP434">
        <v>0</v>
      </c>
      <c r="KQ434">
        <v>0</v>
      </c>
      <c r="KR434">
        <v>0</v>
      </c>
      <c r="KS434">
        <v>0</v>
      </c>
      <c r="KT434">
        <v>0</v>
      </c>
      <c r="KU434">
        <v>0</v>
      </c>
      <c r="KV434">
        <v>0</v>
      </c>
      <c r="KW434">
        <v>0</v>
      </c>
      <c r="KX434">
        <v>0</v>
      </c>
      <c r="KY434">
        <v>0</v>
      </c>
      <c r="KZ434">
        <v>0</v>
      </c>
      <c r="LA434">
        <v>0</v>
      </c>
      <c r="LB434">
        <v>0</v>
      </c>
      <c r="LC434">
        <v>0</v>
      </c>
      <c r="LD434">
        <v>0</v>
      </c>
      <c r="LE434">
        <v>0</v>
      </c>
      <c r="LF434">
        <v>0</v>
      </c>
      <c r="LG434">
        <v>0</v>
      </c>
      <c r="LH434">
        <v>0</v>
      </c>
      <c r="LI434">
        <v>1</v>
      </c>
      <c r="LJ434">
        <v>1</v>
      </c>
      <c r="LK434">
        <v>0</v>
      </c>
      <c r="LL434">
        <v>0</v>
      </c>
      <c r="LM434">
        <v>1</v>
      </c>
      <c r="LN434">
        <v>0.95</v>
      </c>
      <c r="LO434">
        <v>0</v>
      </c>
      <c r="LP434">
        <v>1</v>
      </c>
      <c r="LQ434">
        <v>0.78</v>
      </c>
      <c r="LR434">
        <v>0</v>
      </c>
      <c r="LS434">
        <v>0</v>
      </c>
      <c r="LT434">
        <v>0</v>
      </c>
    </row>
    <row r="435" spans="1:332" ht="15" customHeight="1">
      <c r="A435" t="str">
        <v>CDM AMS II G</v>
      </c>
      <c r="B435" t="str">
        <v>AMS-II.G. Version 9</v>
      </c>
      <c r="C435">
        <v>10471</v>
      </c>
      <c r="D435" t="str">
        <v>PoA 10471-CPA47</v>
      </c>
      <c r="E435" t="str">
        <v>MP1</v>
      </c>
      <c r="F435" t="str">
        <v>domestic</v>
      </c>
      <c r="G435">
        <v>15314</v>
      </c>
      <c r="H435" t="str">
        <v>firewood</v>
      </c>
      <c r="I435">
        <v>15314</v>
      </c>
      <c r="J435">
        <v>3.2472434266327395E-3</v>
      </c>
      <c r="K435">
        <v>0</v>
      </c>
      <c r="L435" t="str">
        <v>cdm_imp_firewood</v>
      </c>
      <c r="M435">
        <v>1</v>
      </c>
      <c r="N435" t="str">
        <v>Asia</v>
      </c>
      <c r="O435" t="str">
        <v>Myanmar</v>
      </c>
      <c r="P435" t="str">
        <v xml:space="preserve">Region: Ayeyarwaddy; Township: Pyapon and Dedaye
</v>
      </c>
      <c r="Q435">
        <v>4.2</v>
      </c>
      <c r="R435">
        <v>0.61499999999999999</v>
      </c>
      <c r="S435">
        <v>0</v>
      </c>
      <c r="T435">
        <v>0.3</v>
      </c>
      <c r="U435">
        <v>18000</v>
      </c>
      <c r="V435">
        <v>0</v>
      </c>
      <c r="W435">
        <v>262</v>
      </c>
      <c r="X435">
        <v>0</v>
      </c>
      <c r="Y435">
        <v>4716000</v>
      </c>
      <c r="Z435">
        <v>1</v>
      </c>
      <c r="AA435">
        <v>0</v>
      </c>
      <c r="AB435">
        <v>0</v>
      </c>
      <c r="AC435">
        <v>0</v>
      </c>
      <c r="AD435">
        <v>0</v>
      </c>
      <c r="AE435">
        <v>0</v>
      </c>
      <c r="AF435">
        <v>0</v>
      </c>
      <c r="AG435">
        <v>0</v>
      </c>
      <c r="AH435">
        <v>0</v>
      </c>
      <c r="AI435">
        <v>0</v>
      </c>
      <c r="AJ435">
        <v>0</v>
      </c>
      <c r="AK435">
        <v>0</v>
      </c>
      <c r="AL435">
        <v>0</v>
      </c>
      <c r="AM435">
        <v>0</v>
      </c>
      <c r="AN435">
        <v>9.29731506849315</v>
      </c>
      <c r="AO435">
        <v>0</v>
      </c>
      <c r="AP435">
        <v>0</v>
      </c>
      <c r="AQ435">
        <v>0</v>
      </c>
      <c r="AR435">
        <v>0</v>
      </c>
      <c r="AS435">
        <v>0</v>
      </c>
      <c r="AT435">
        <v>0</v>
      </c>
      <c r="AU435">
        <v>0</v>
      </c>
      <c r="AV435">
        <v>0</v>
      </c>
      <c r="AW435">
        <v>0</v>
      </c>
      <c r="AX435">
        <v>0</v>
      </c>
      <c r="AY435">
        <v>0</v>
      </c>
      <c r="AZ435">
        <v>0</v>
      </c>
      <c r="BA435">
        <v>0</v>
      </c>
      <c r="BB435">
        <v>0</v>
      </c>
      <c r="BC435">
        <v>0</v>
      </c>
      <c r="BD435">
        <v>0.1</v>
      </c>
      <c r="BE435">
        <v>0</v>
      </c>
      <c r="BF435">
        <v>0</v>
      </c>
      <c r="BG435">
        <v>0</v>
      </c>
      <c r="BH435">
        <v>0</v>
      </c>
      <c r="BI435">
        <v>0</v>
      </c>
      <c r="BJ435">
        <v>0</v>
      </c>
      <c r="BK435">
        <v>0</v>
      </c>
      <c r="BL435">
        <v>0</v>
      </c>
      <c r="BM435">
        <v>0</v>
      </c>
      <c r="BN435">
        <v>0</v>
      </c>
      <c r="BO435">
        <v>0</v>
      </c>
      <c r="BP435">
        <v>0</v>
      </c>
      <c r="BQ435">
        <v>0</v>
      </c>
      <c r="BR435">
        <v>1.5599999999999999E-2</v>
      </c>
      <c r="BS435">
        <v>0</v>
      </c>
      <c r="BT435">
        <v>0</v>
      </c>
      <c r="BU435">
        <v>0</v>
      </c>
      <c r="BV435">
        <v>0</v>
      </c>
      <c r="BW435">
        <v>0</v>
      </c>
      <c r="BX435">
        <v>63.7</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0</v>
      </c>
      <c r="FN435">
        <v>0</v>
      </c>
      <c r="FO435">
        <v>0</v>
      </c>
      <c r="FP435">
        <v>0</v>
      </c>
      <c r="FQ435">
        <v>0</v>
      </c>
      <c r="FR435">
        <v>1</v>
      </c>
      <c r="FS435">
        <v>0</v>
      </c>
      <c r="FT435">
        <v>0</v>
      </c>
      <c r="FU435">
        <v>0</v>
      </c>
      <c r="FV435">
        <v>0</v>
      </c>
      <c r="FW435">
        <v>0</v>
      </c>
      <c r="FX435">
        <v>0</v>
      </c>
      <c r="FY435">
        <v>3.7041095890410967</v>
      </c>
      <c r="FZ435">
        <v>0</v>
      </c>
      <c r="GA435">
        <v>0</v>
      </c>
      <c r="GB435">
        <v>0</v>
      </c>
      <c r="GC435">
        <v>0</v>
      </c>
      <c r="GD435">
        <v>0</v>
      </c>
      <c r="GE435">
        <v>0</v>
      </c>
      <c r="GF435">
        <v>0</v>
      </c>
      <c r="GG435">
        <v>0</v>
      </c>
      <c r="GH435">
        <v>0</v>
      </c>
      <c r="GI435">
        <v>0</v>
      </c>
      <c r="GJ435">
        <v>0</v>
      </c>
      <c r="GK435">
        <v>0</v>
      </c>
      <c r="GL435">
        <v>0</v>
      </c>
      <c r="GM435">
        <v>0</v>
      </c>
      <c r="GN435">
        <v>0</v>
      </c>
      <c r="GO435">
        <v>0</v>
      </c>
      <c r="GP435">
        <v>0</v>
      </c>
      <c r="GQ435">
        <v>0</v>
      </c>
      <c r="GR435">
        <v>0</v>
      </c>
      <c r="GS435">
        <v>0</v>
      </c>
      <c r="GT435">
        <v>0</v>
      </c>
      <c r="GU435">
        <v>0.251</v>
      </c>
      <c r="GV435">
        <v>0</v>
      </c>
      <c r="GW435">
        <v>0</v>
      </c>
      <c r="GX435">
        <v>0</v>
      </c>
      <c r="GY435">
        <v>0</v>
      </c>
      <c r="GZ435">
        <v>0</v>
      </c>
      <c r="HA435">
        <v>0</v>
      </c>
      <c r="HB435">
        <v>0</v>
      </c>
      <c r="HC435">
        <v>0</v>
      </c>
      <c r="HD435">
        <v>0</v>
      </c>
      <c r="HE435">
        <v>0</v>
      </c>
      <c r="HF435">
        <v>0</v>
      </c>
      <c r="HG435">
        <v>0</v>
      </c>
      <c r="HH435">
        <v>0</v>
      </c>
      <c r="HI435">
        <v>1.5599999999999999E-2</v>
      </c>
      <c r="HJ435">
        <v>0</v>
      </c>
      <c r="HK435">
        <v>0</v>
      </c>
      <c r="HL435">
        <v>0</v>
      </c>
      <c r="HM435">
        <v>0</v>
      </c>
      <c r="HN435">
        <v>0</v>
      </c>
      <c r="HO435">
        <v>63.7</v>
      </c>
      <c r="HP435">
        <v>0</v>
      </c>
      <c r="HQ435">
        <v>0</v>
      </c>
      <c r="HR435">
        <v>0</v>
      </c>
      <c r="HS435">
        <v>0</v>
      </c>
      <c r="HT435">
        <v>0</v>
      </c>
      <c r="HU435">
        <v>0</v>
      </c>
      <c r="HV435">
        <v>0</v>
      </c>
      <c r="HW435">
        <v>0</v>
      </c>
      <c r="HX435">
        <v>0</v>
      </c>
      <c r="HY435">
        <v>0</v>
      </c>
      <c r="HZ435">
        <v>0</v>
      </c>
      <c r="IA435">
        <v>0</v>
      </c>
      <c r="IB435">
        <v>0</v>
      </c>
      <c r="IC435">
        <v>0</v>
      </c>
      <c r="ID435">
        <v>0</v>
      </c>
      <c r="IE435">
        <v>0</v>
      </c>
      <c r="IF435">
        <v>0</v>
      </c>
      <c r="IG435">
        <v>0</v>
      </c>
      <c r="IH435">
        <v>0</v>
      </c>
      <c r="II435">
        <v>0</v>
      </c>
      <c r="IJ435">
        <v>0</v>
      </c>
      <c r="IK435">
        <v>0</v>
      </c>
      <c r="IL435">
        <v>0</v>
      </c>
      <c r="IM435">
        <v>0</v>
      </c>
      <c r="IN435">
        <v>0</v>
      </c>
      <c r="IO435">
        <v>0</v>
      </c>
      <c r="IP435">
        <v>0</v>
      </c>
      <c r="IQ435">
        <v>0</v>
      </c>
      <c r="IR435">
        <v>0</v>
      </c>
      <c r="IS435">
        <v>0</v>
      </c>
      <c r="IT435">
        <v>0</v>
      </c>
      <c r="IU435">
        <v>0</v>
      </c>
      <c r="IV435">
        <v>0</v>
      </c>
      <c r="IW435">
        <v>0</v>
      </c>
      <c r="IX435">
        <v>0</v>
      </c>
      <c r="IY435">
        <v>0</v>
      </c>
      <c r="IZ435">
        <v>0</v>
      </c>
      <c r="JA435">
        <v>0</v>
      </c>
      <c r="JB435">
        <v>0</v>
      </c>
      <c r="JC435">
        <v>0</v>
      </c>
      <c r="JD435">
        <v>0</v>
      </c>
      <c r="JE435">
        <v>0</v>
      </c>
      <c r="JF435">
        <v>0</v>
      </c>
      <c r="JG435">
        <v>0</v>
      </c>
      <c r="JH435">
        <v>0</v>
      </c>
      <c r="JI435">
        <v>0</v>
      </c>
      <c r="JJ435">
        <v>0</v>
      </c>
      <c r="JK435">
        <v>0</v>
      </c>
      <c r="JL435">
        <v>0</v>
      </c>
      <c r="JM435">
        <v>0</v>
      </c>
      <c r="JN435">
        <v>0</v>
      </c>
      <c r="JO435">
        <v>0</v>
      </c>
      <c r="JP435">
        <v>0</v>
      </c>
      <c r="JQ435">
        <v>0</v>
      </c>
      <c r="JR435">
        <v>0</v>
      </c>
      <c r="JS435">
        <v>0</v>
      </c>
      <c r="JT435">
        <v>0</v>
      </c>
      <c r="JU435">
        <v>0</v>
      </c>
      <c r="JV435">
        <v>0</v>
      </c>
      <c r="JW435">
        <v>0</v>
      </c>
      <c r="JX435">
        <v>0</v>
      </c>
      <c r="JY435">
        <v>0</v>
      </c>
      <c r="JZ435">
        <v>0</v>
      </c>
      <c r="KA435">
        <v>0</v>
      </c>
      <c r="KB435">
        <v>0</v>
      </c>
      <c r="KC435">
        <v>0</v>
      </c>
      <c r="KD435">
        <v>0</v>
      </c>
      <c r="KE435">
        <v>0</v>
      </c>
      <c r="KF435">
        <v>0</v>
      </c>
      <c r="KG435">
        <v>0</v>
      </c>
      <c r="KH435">
        <v>0</v>
      </c>
      <c r="KI435">
        <v>0</v>
      </c>
      <c r="KJ435">
        <v>0</v>
      </c>
      <c r="KK435">
        <v>0</v>
      </c>
      <c r="KL435">
        <v>0</v>
      </c>
      <c r="KM435">
        <v>0</v>
      </c>
      <c r="KN435">
        <v>0</v>
      </c>
      <c r="KO435">
        <v>0</v>
      </c>
      <c r="KP435">
        <v>0</v>
      </c>
      <c r="KQ435">
        <v>0</v>
      </c>
      <c r="KR435">
        <v>0</v>
      </c>
      <c r="KS435">
        <v>0</v>
      </c>
      <c r="KT435">
        <v>0</v>
      </c>
      <c r="KU435">
        <v>0</v>
      </c>
      <c r="KV435">
        <v>0</v>
      </c>
      <c r="KW435">
        <v>0</v>
      </c>
      <c r="KX435">
        <v>0</v>
      </c>
      <c r="KY435">
        <v>0</v>
      </c>
      <c r="KZ435">
        <v>0</v>
      </c>
      <c r="LA435">
        <v>0</v>
      </c>
      <c r="LB435">
        <v>0</v>
      </c>
      <c r="LC435">
        <v>0</v>
      </c>
      <c r="LD435">
        <v>0</v>
      </c>
      <c r="LE435">
        <v>0</v>
      </c>
      <c r="LF435">
        <v>0</v>
      </c>
      <c r="LG435">
        <v>0</v>
      </c>
      <c r="LH435">
        <v>0</v>
      </c>
      <c r="LI435">
        <v>1</v>
      </c>
      <c r="LJ435">
        <v>1</v>
      </c>
      <c r="LK435">
        <v>0</v>
      </c>
      <c r="LL435">
        <v>0</v>
      </c>
      <c r="LM435">
        <v>1</v>
      </c>
      <c r="LN435">
        <v>0.95</v>
      </c>
      <c r="LO435">
        <v>0</v>
      </c>
      <c r="LP435">
        <v>1</v>
      </c>
      <c r="LQ435">
        <v>0.78</v>
      </c>
      <c r="LR435">
        <v>0</v>
      </c>
      <c r="LS435">
        <v>0</v>
      </c>
      <c r="LT435">
        <v>0</v>
      </c>
    </row>
    <row r="436" spans="1:332" ht="15" customHeight="1">
      <c r="A436" t="str">
        <v>CDM AMS II G</v>
      </c>
      <c r="B436" t="str">
        <v>AMS-II.G. Version 9</v>
      </c>
      <c r="C436">
        <v>10471</v>
      </c>
      <c r="D436" t="str">
        <v>PoA 10471-CPA48</v>
      </c>
      <c r="E436" t="str">
        <v>MP1</v>
      </c>
      <c r="F436" t="str">
        <v>domestic</v>
      </c>
      <c r="G436">
        <v>15314</v>
      </c>
      <c r="H436" t="str">
        <v>firewood</v>
      </c>
      <c r="I436">
        <v>15314</v>
      </c>
      <c r="J436">
        <v>3.2472434266327395E-3</v>
      </c>
      <c r="K436">
        <v>0</v>
      </c>
      <c r="L436" t="str">
        <v>cdm_imp_firewood</v>
      </c>
      <c r="M436">
        <v>1</v>
      </c>
      <c r="N436" t="str">
        <v>Asia</v>
      </c>
      <c r="O436" t="str">
        <v>Myanmar</v>
      </c>
      <c r="P436" t="str">
        <v>Region: Ayeyarwaddy; Township: Kyaiklat</v>
      </c>
      <c r="Q436">
        <v>4.2</v>
      </c>
      <c r="R436">
        <v>0.61499999999999999</v>
      </c>
      <c r="S436">
        <v>0</v>
      </c>
      <c r="T436">
        <v>0.3</v>
      </c>
      <c r="U436">
        <v>18000</v>
      </c>
      <c r="V436">
        <v>0</v>
      </c>
      <c r="W436">
        <v>262</v>
      </c>
      <c r="X436">
        <v>0</v>
      </c>
      <c r="Y436">
        <v>4716000</v>
      </c>
      <c r="Z436">
        <v>1</v>
      </c>
      <c r="AA436">
        <v>0</v>
      </c>
      <c r="AB436">
        <v>0</v>
      </c>
      <c r="AC436">
        <v>0</v>
      </c>
      <c r="AD436">
        <v>0</v>
      </c>
      <c r="AE436">
        <v>0</v>
      </c>
      <c r="AF436">
        <v>0</v>
      </c>
      <c r="AG436">
        <v>0</v>
      </c>
      <c r="AH436">
        <v>0</v>
      </c>
      <c r="AI436">
        <v>0</v>
      </c>
      <c r="AJ436">
        <v>0</v>
      </c>
      <c r="AK436">
        <v>0</v>
      </c>
      <c r="AL436">
        <v>0</v>
      </c>
      <c r="AM436">
        <v>0</v>
      </c>
      <c r="AN436">
        <v>9.29731506849315</v>
      </c>
      <c r="AO436">
        <v>0</v>
      </c>
      <c r="AP436">
        <v>0</v>
      </c>
      <c r="AQ436">
        <v>0</v>
      </c>
      <c r="AR436">
        <v>0</v>
      </c>
      <c r="AS436">
        <v>0</v>
      </c>
      <c r="AT436">
        <v>0</v>
      </c>
      <c r="AU436">
        <v>0</v>
      </c>
      <c r="AV436">
        <v>0</v>
      </c>
      <c r="AW436">
        <v>0</v>
      </c>
      <c r="AX436">
        <v>0</v>
      </c>
      <c r="AY436">
        <v>0</v>
      </c>
      <c r="AZ436">
        <v>0</v>
      </c>
      <c r="BA436">
        <v>0</v>
      </c>
      <c r="BB436">
        <v>0</v>
      </c>
      <c r="BC436">
        <v>0</v>
      </c>
      <c r="BD436">
        <v>0.1</v>
      </c>
      <c r="BE436">
        <v>0</v>
      </c>
      <c r="BF436">
        <v>0</v>
      </c>
      <c r="BG436">
        <v>0</v>
      </c>
      <c r="BH436">
        <v>0</v>
      </c>
      <c r="BI436">
        <v>0</v>
      </c>
      <c r="BJ436">
        <v>0</v>
      </c>
      <c r="BK436">
        <v>0</v>
      </c>
      <c r="BL436">
        <v>0</v>
      </c>
      <c r="BM436">
        <v>0</v>
      </c>
      <c r="BN436">
        <v>0</v>
      </c>
      <c r="BO436">
        <v>0</v>
      </c>
      <c r="BP436">
        <v>0</v>
      </c>
      <c r="BQ436">
        <v>0</v>
      </c>
      <c r="BR436">
        <v>1.5599999999999999E-2</v>
      </c>
      <c r="BS436">
        <v>0</v>
      </c>
      <c r="BT436">
        <v>0</v>
      </c>
      <c r="BU436">
        <v>0</v>
      </c>
      <c r="BV436">
        <v>0</v>
      </c>
      <c r="BW436">
        <v>0</v>
      </c>
      <c r="BX436">
        <v>63.7</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c r="EZ436">
        <v>0</v>
      </c>
      <c r="FA436">
        <v>0</v>
      </c>
      <c r="FB436">
        <v>0</v>
      </c>
      <c r="FC436">
        <v>0</v>
      </c>
      <c r="FD436">
        <v>0</v>
      </c>
      <c r="FE436">
        <v>0</v>
      </c>
      <c r="FF436">
        <v>0</v>
      </c>
      <c r="FG436">
        <v>0</v>
      </c>
      <c r="FH436">
        <v>0</v>
      </c>
      <c r="FI436">
        <v>0</v>
      </c>
      <c r="FJ436">
        <v>0</v>
      </c>
      <c r="FK436">
        <v>0</v>
      </c>
      <c r="FL436">
        <v>0</v>
      </c>
      <c r="FM436">
        <v>0</v>
      </c>
      <c r="FN436">
        <v>0</v>
      </c>
      <c r="FO436">
        <v>0</v>
      </c>
      <c r="FP436">
        <v>0</v>
      </c>
      <c r="FQ436">
        <v>0</v>
      </c>
      <c r="FR436">
        <v>1</v>
      </c>
      <c r="FS436">
        <v>0</v>
      </c>
      <c r="FT436">
        <v>0</v>
      </c>
      <c r="FU436">
        <v>0</v>
      </c>
      <c r="FV436">
        <v>0</v>
      </c>
      <c r="FW436">
        <v>0</v>
      </c>
      <c r="FX436">
        <v>0</v>
      </c>
      <c r="FY436">
        <v>3.7041095890410967</v>
      </c>
      <c r="FZ436">
        <v>0</v>
      </c>
      <c r="GA436">
        <v>0</v>
      </c>
      <c r="GB436">
        <v>0</v>
      </c>
      <c r="GC436">
        <v>0</v>
      </c>
      <c r="GD436">
        <v>0</v>
      </c>
      <c r="GE436">
        <v>0</v>
      </c>
      <c r="GF436">
        <v>0</v>
      </c>
      <c r="GG436">
        <v>0</v>
      </c>
      <c r="GH436">
        <v>0</v>
      </c>
      <c r="GI436">
        <v>0</v>
      </c>
      <c r="GJ436">
        <v>0</v>
      </c>
      <c r="GK436">
        <v>0</v>
      </c>
      <c r="GL436">
        <v>0</v>
      </c>
      <c r="GM436">
        <v>0</v>
      </c>
      <c r="GN436">
        <v>0</v>
      </c>
      <c r="GO436">
        <v>0</v>
      </c>
      <c r="GP436">
        <v>0</v>
      </c>
      <c r="GQ436">
        <v>0</v>
      </c>
      <c r="GR436">
        <v>0</v>
      </c>
      <c r="GS436">
        <v>0</v>
      </c>
      <c r="GT436">
        <v>0</v>
      </c>
      <c r="GU436">
        <v>0.251</v>
      </c>
      <c r="GV436">
        <v>0</v>
      </c>
      <c r="GW436">
        <v>0</v>
      </c>
      <c r="GX436">
        <v>0</v>
      </c>
      <c r="GY436">
        <v>0</v>
      </c>
      <c r="GZ436">
        <v>0</v>
      </c>
      <c r="HA436">
        <v>0</v>
      </c>
      <c r="HB436">
        <v>0</v>
      </c>
      <c r="HC436">
        <v>0</v>
      </c>
      <c r="HD436">
        <v>0</v>
      </c>
      <c r="HE436">
        <v>0</v>
      </c>
      <c r="HF436">
        <v>0</v>
      </c>
      <c r="HG436">
        <v>0</v>
      </c>
      <c r="HH436">
        <v>0</v>
      </c>
      <c r="HI436">
        <v>1.5599999999999999E-2</v>
      </c>
      <c r="HJ436">
        <v>0</v>
      </c>
      <c r="HK436">
        <v>0</v>
      </c>
      <c r="HL436">
        <v>0</v>
      </c>
      <c r="HM436">
        <v>0</v>
      </c>
      <c r="HN436">
        <v>0</v>
      </c>
      <c r="HO436">
        <v>63.7</v>
      </c>
      <c r="HP436">
        <v>0</v>
      </c>
      <c r="HQ436">
        <v>0</v>
      </c>
      <c r="HR436">
        <v>0</v>
      </c>
      <c r="HS436">
        <v>0</v>
      </c>
      <c r="HT436">
        <v>0</v>
      </c>
      <c r="HU436">
        <v>0</v>
      </c>
      <c r="HV436">
        <v>0</v>
      </c>
      <c r="HW436">
        <v>0</v>
      </c>
      <c r="HX436">
        <v>0</v>
      </c>
      <c r="HY436">
        <v>0</v>
      </c>
      <c r="HZ436">
        <v>0</v>
      </c>
      <c r="IA436">
        <v>0</v>
      </c>
      <c r="IB436">
        <v>0</v>
      </c>
      <c r="IC436">
        <v>0</v>
      </c>
      <c r="ID436">
        <v>0</v>
      </c>
      <c r="IE436">
        <v>0</v>
      </c>
      <c r="IF436">
        <v>0</v>
      </c>
      <c r="IG436">
        <v>0</v>
      </c>
      <c r="IH436">
        <v>0</v>
      </c>
      <c r="II436">
        <v>0</v>
      </c>
      <c r="IJ436">
        <v>0</v>
      </c>
      <c r="IK436">
        <v>0</v>
      </c>
      <c r="IL436">
        <v>0</v>
      </c>
      <c r="IM436">
        <v>0</v>
      </c>
      <c r="IN436">
        <v>0</v>
      </c>
      <c r="IO436">
        <v>0</v>
      </c>
      <c r="IP436">
        <v>0</v>
      </c>
      <c r="IQ436">
        <v>0</v>
      </c>
      <c r="IR436">
        <v>0</v>
      </c>
      <c r="IS436">
        <v>0</v>
      </c>
      <c r="IT436">
        <v>0</v>
      </c>
      <c r="IU436">
        <v>0</v>
      </c>
      <c r="IV436">
        <v>0</v>
      </c>
      <c r="IW436">
        <v>0</v>
      </c>
      <c r="IX436">
        <v>0</v>
      </c>
      <c r="IY436">
        <v>0</v>
      </c>
      <c r="IZ436">
        <v>0</v>
      </c>
      <c r="JA436">
        <v>0</v>
      </c>
      <c r="JB436">
        <v>0</v>
      </c>
      <c r="JC436">
        <v>0</v>
      </c>
      <c r="JD436">
        <v>0</v>
      </c>
      <c r="JE436">
        <v>0</v>
      </c>
      <c r="JF436">
        <v>0</v>
      </c>
      <c r="JG436">
        <v>0</v>
      </c>
      <c r="JH436">
        <v>0</v>
      </c>
      <c r="JI436">
        <v>0</v>
      </c>
      <c r="JJ436">
        <v>0</v>
      </c>
      <c r="JK436">
        <v>0</v>
      </c>
      <c r="JL436">
        <v>0</v>
      </c>
      <c r="JM436">
        <v>0</v>
      </c>
      <c r="JN436">
        <v>0</v>
      </c>
      <c r="JO436">
        <v>0</v>
      </c>
      <c r="JP436">
        <v>0</v>
      </c>
      <c r="JQ436">
        <v>0</v>
      </c>
      <c r="JR436">
        <v>0</v>
      </c>
      <c r="JS436">
        <v>0</v>
      </c>
      <c r="JT436">
        <v>0</v>
      </c>
      <c r="JU436">
        <v>0</v>
      </c>
      <c r="JV436">
        <v>0</v>
      </c>
      <c r="JW436">
        <v>0</v>
      </c>
      <c r="JX436">
        <v>0</v>
      </c>
      <c r="JY436">
        <v>0</v>
      </c>
      <c r="JZ436">
        <v>0</v>
      </c>
      <c r="KA436">
        <v>0</v>
      </c>
      <c r="KB436">
        <v>0</v>
      </c>
      <c r="KC436">
        <v>0</v>
      </c>
      <c r="KD436">
        <v>0</v>
      </c>
      <c r="KE436">
        <v>0</v>
      </c>
      <c r="KF436">
        <v>0</v>
      </c>
      <c r="KG436">
        <v>0</v>
      </c>
      <c r="KH436">
        <v>0</v>
      </c>
      <c r="KI436">
        <v>0</v>
      </c>
      <c r="KJ436">
        <v>0</v>
      </c>
      <c r="KK436">
        <v>0</v>
      </c>
      <c r="KL436">
        <v>0</v>
      </c>
      <c r="KM436">
        <v>0</v>
      </c>
      <c r="KN436">
        <v>0</v>
      </c>
      <c r="KO436">
        <v>0</v>
      </c>
      <c r="KP436">
        <v>0</v>
      </c>
      <c r="KQ436">
        <v>0</v>
      </c>
      <c r="KR436">
        <v>0</v>
      </c>
      <c r="KS436">
        <v>0</v>
      </c>
      <c r="KT436">
        <v>0</v>
      </c>
      <c r="KU436">
        <v>0</v>
      </c>
      <c r="KV436">
        <v>0</v>
      </c>
      <c r="KW436">
        <v>0</v>
      </c>
      <c r="KX436">
        <v>0</v>
      </c>
      <c r="KY436">
        <v>0</v>
      </c>
      <c r="KZ436">
        <v>0</v>
      </c>
      <c r="LA436">
        <v>0</v>
      </c>
      <c r="LB436">
        <v>0</v>
      </c>
      <c r="LC436">
        <v>0</v>
      </c>
      <c r="LD436">
        <v>0</v>
      </c>
      <c r="LE436">
        <v>0</v>
      </c>
      <c r="LF436">
        <v>0</v>
      </c>
      <c r="LG436">
        <v>0</v>
      </c>
      <c r="LH436">
        <v>0</v>
      </c>
      <c r="LI436">
        <v>1</v>
      </c>
      <c r="LJ436">
        <v>1</v>
      </c>
      <c r="LK436">
        <v>0</v>
      </c>
      <c r="LL436">
        <v>0</v>
      </c>
      <c r="LM436">
        <v>1</v>
      </c>
      <c r="LN436">
        <v>0.95</v>
      </c>
      <c r="LO436">
        <v>0</v>
      </c>
      <c r="LP436">
        <v>1</v>
      </c>
      <c r="LQ436">
        <v>0.78</v>
      </c>
      <c r="LR436">
        <v>0</v>
      </c>
      <c r="LS436">
        <v>0</v>
      </c>
      <c r="LT436">
        <v>0</v>
      </c>
    </row>
    <row r="437" spans="1:332" ht="15" customHeight="1">
      <c r="A437" t="str">
        <v>CDM AMS II G</v>
      </c>
      <c r="B437" t="str">
        <v>AMS-II.G. Version 9</v>
      </c>
      <c r="C437">
        <v>10471</v>
      </c>
      <c r="D437" t="str">
        <v>PoA 10471-CPA49</v>
      </c>
      <c r="E437" t="str">
        <v>MP1</v>
      </c>
      <c r="F437" t="str">
        <v>domestic</v>
      </c>
      <c r="G437">
        <v>15314</v>
      </c>
      <c r="H437" t="str">
        <v>firewood</v>
      </c>
      <c r="I437">
        <v>15314</v>
      </c>
      <c r="J437">
        <v>3.2472434266327395E-3</v>
      </c>
      <c r="K437">
        <v>0</v>
      </c>
      <c r="L437" t="str">
        <v>cdm_imp_firewood</v>
      </c>
      <c r="M437">
        <v>1</v>
      </c>
      <c r="N437" t="str">
        <v>Asia</v>
      </c>
      <c r="O437" t="str">
        <v>Myanmar</v>
      </c>
      <c r="P437" t="str">
        <v xml:space="preserve">Region: Ayeyarwaddy; Township: Bogale
</v>
      </c>
      <c r="Q437">
        <v>4.2</v>
      </c>
      <c r="R437">
        <v>0.61499999999999999</v>
      </c>
      <c r="S437">
        <v>0</v>
      </c>
      <c r="T437">
        <v>0.3</v>
      </c>
      <c r="U437">
        <v>18000</v>
      </c>
      <c r="V437">
        <v>0</v>
      </c>
      <c r="W437">
        <v>262</v>
      </c>
      <c r="X437">
        <v>0</v>
      </c>
      <c r="Y437">
        <v>4716000</v>
      </c>
      <c r="Z437">
        <v>1</v>
      </c>
      <c r="AA437">
        <v>0</v>
      </c>
      <c r="AB437">
        <v>0</v>
      </c>
      <c r="AC437">
        <v>0</v>
      </c>
      <c r="AD437">
        <v>0</v>
      </c>
      <c r="AE437">
        <v>0</v>
      </c>
      <c r="AF437">
        <v>0</v>
      </c>
      <c r="AG437">
        <v>0</v>
      </c>
      <c r="AH437">
        <v>0</v>
      </c>
      <c r="AI437">
        <v>0</v>
      </c>
      <c r="AJ437">
        <v>0</v>
      </c>
      <c r="AK437">
        <v>0</v>
      </c>
      <c r="AL437">
        <v>0</v>
      </c>
      <c r="AM437">
        <v>0</v>
      </c>
      <c r="AN437">
        <v>9.29731506849315</v>
      </c>
      <c r="AO437">
        <v>0</v>
      </c>
      <c r="AP437">
        <v>0</v>
      </c>
      <c r="AQ437">
        <v>0</v>
      </c>
      <c r="AR437">
        <v>0</v>
      </c>
      <c r="AS437">
        <v>0</v>
      </c>
      <c r="AT437">
        <v>0</v>
      </c>
      <c r="AU437">
        <v>0</v>
      </c>
      <c r="AV437">
        <v>0</v>
      </c>
      <c r="AW437">
        <v>0</v>
      </c>
      <c r="AX437">
        <v>0</v>
      </c>
      <c r="AY437">
        <v>0</v>
      </c>
      <c r="AZ437">
        <v>0</v>
      </c>
      <c r="BA437">
        <v>0</v>
      </c>
      <c r="BB437">
        <v>0</v>
      </c>
      <c r="BC437">
        <v>0</v>
      </c>
      <c r="BD437">
        <v>0.1</v>
      </c>
      <c r="BE437">
        <v>0</v>
      </c>
      <c r="BF437">
        <v>0</v>
      </c>
      <c r="BG437">
        <v>0</v>
      </c>
      <c r="BH437">
        <v>0</v>
      </c>
      <c r="BI437">
        <v>0</v>
      </c>
      <c r="BJ437">
        <v>0</v>
      </c>
      <c r="BK437">
        <v>0</v>
      </c>
      <c r="BL437">
        <v>0</v>
      </c>
      <c r="BM437">
        <v>0</v>
      </c>
      <c r="BN437">
        <v>0</v>
      </c>
      <c r="BO437">
        <v>0</v>
      </c>
      <c r="BP437">
        <v>0</v>
      </c>
      <c r="BQ437">
        <v>0</v>
      </c>
      <c r="BR437">
        <v>1.5599999999999999E-2</v>
      </c>
      <c r="BS437">
        <v>0</v>
      </c>
      <c r="BT437">
        <v>0</v>
      </c>
      <c r="BU437">
        <v>0</v>
      </c>
      <c r="BV437">
        <v>0</v>
      </c>
      <c r="BW437">
        <v>0</v>
      </c>
      <c r="BX437">
        <v>63.7</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0</v>
      </c>
      <c r="FI437">
        <v>0</v>
      </c>
      <c r="FJ437">
        <v>0</v>
      </c>
      <c r="FK437">
        <v>0</v>
      </c>
      <c r="FL437">
        <v>0</v>
      </c>
      <c r="FM437">
        <v>0</v>
      </c>
      <c r="FN437">
        <v>0</v>
      </c>
      <c r="FO437">
        <v>0</v>
      </c>
      <c r="FP437">
        <v>0</v>
      </c>
      <c r="FQ437">
        <v>0</v>
      </c>
      <c r="FR437">
        <v>1</v>
      </c>
      <c r="FS437">
        <v>0</v>
      </c>
      <c r="FT437">
        <v>0</v>
      </c>
      <c r="FU437">
        <v>0</v>
      </c>
      <c r="FV437">
        <v>0</v>
      </c>
      <c r="FW437">
        <v>0</v>
      </c>
      <c r="FX437">
        <v>0</v>
      </c>
      <c r="FY437">
        <v>3.7041095890410967</v>
      </c>
      <c r="FZ437">
        <v>0</v>
      </c>
      <c r="GA437">
        <v>0</v>
      </c>
      <c r="GB437">
        <v>0</v>
      </c>
      <c r="GC437">
        <v>0</v>
      </c>
      <c r="GD437">
        <v>0</v>
      </c>
      <c r="GE437">
        <v>0</v>
      </c>
      <c r="GF437">
        <v>0</v>
      </c>
      <c r="GG437">
        <v>0</v>
      </c>
      <c r="GH437">
        <v>0</v>
      </c>
      <c r="GI437">
        <v>0</v>
      </c>
      <c r="GJ437">
        <v>0</v>
      </c>
      <c r="GK437">
        <v>0</v>
      </c>
      <c r="GL437">
        <v>0</v>
      </c>
      <c r="GM437">
        <v>0</v>
      </c>
      <c r="GN437">
        <v>0</v>
      </c>
      <c r="GO437">
        <v>0</v>
      </c>
      <c r="GP437">
        <v>0</v>
      </c>
      <c r="GQ437">
        <v>0</v>
      </c>
      <c r="GR437">
        <v>0</v>
      </c>
      <c r="GS437">
        <v>0</v>
      </c>
      <c r="GT437">
        <v>0</v>
      </c>
      <c r="GU437">
        <v>0.251</v>
      </c>
      <c r="GV437">
        <v>0</v>
      </c>
      <c r="GW437">
        <v>0</v>
      </c>
      <c r="GX437">
        <v>0</v>
      </c>
      <c r="GY437">
        <v>0</v>
      </c>
      <c r="GZ437">
        <v>0</v>
      </c>
      <c r="HA437">
        <v>0</v>
      </c>
      <c r="HB437">
        <v>0</v>
      </c>
      <c r="HC437">
        <v>0</v>
      </c>
      <c r="HD437">
        <v>0</v>
      </c>
      <c r="HE437">
        <v>0</v>
      </c>
      <c r="HF437">
        <v>0</v>
      </c>
      <c r="HG437">
        <v>0</v>
      </c>
      <c r="HH437">
        <v>0</v>
      </c>
      <c r="HI437">
        <v>1.5599999999999999E-2</v>
      </c>
      <c r="HJ437">
        <v>0</v>
      </c>
      <c r="HK437">
        <v>0</v>
      </c>
      <c r="HL437">
        <v>0</v>
      </c>
      <c r="HM437">
        <v>0</v>
      </c>
      <c r="HN437">
        <v>0</v>
      </c>
      <c r="HO437">
        <v>63.7</v>
      </c>
      <c r="HP437">
        <v>0</v>
      </c>
      <c r="HQ437">
        <v>0</v>
      </c>
      <c r="HR437">
        <v>0</v>
      </c>
      <c r="HS437">
        <v>0</v>
      </c>
      <c r="HT437">
        <v>0</v>
      </c>
      <c r="HU437">
        <v>0</v>
      </c>
      <c r="HV437">
        <v>0</v>
      </c>
      <c r="HW437">
        <v>0</v>
      </c>
      <c r="HX437">
        <v>0</v>
      </c>
      <c r="HY437">
        <v>0</v>
      </c>
      <c r="HZ437">
        <v>0</v>
      </c>
      <c r="IA437">
        <v>0</v>
      </c>
      <c r="IB437">
        <v>0</v>
      </c>
      <c r="IC437">
        <v>0</v>
      </c>
      <c r="ID437">
        <v>0</v>
      </c>
      <c r="IE437">
        <v>0</v>
      </c>
      <c r="IF437">
        <v>0</v>
      </c>
      <c r="IG437">
        <v>0</v>
      </c>
      <c r="IH437">
        <v>0</v>
      </c>
      <c r="II437">
        <v>0</v>
      </c>
      <c r="IJ437">
        <v>0</v>
      </c>
      <c r="IK437">
        <v>0</v>
      </c>
      <c r="IL437">
        <v>0</v>
      </c>
      <c r="IM437">
        <v>0</v>
      </c>
      <c r="IN437">
        <v>0</v>
      </c>
      <c r="IO437">
        <v>0</v>
      </c>
      <c r="IP437">
        <v>0</v>
      </c>
      <c r="IQ437">
        <v>0</v>
      </c>
      <c r="IR437">
        <v>0</v>
      </c>
      <c r="IS437">
        <v>0</v>
      </c>
      <c r="IT437">
        <v>0</v>
      </c>
      <c r="IU437">
        <v>0</v>
      </c>
      <c r="IV437">
        <v>0</v>
      </c>
      <c r="IW437">
        <v>0</v>
      </c>
      <c r="IX437">
        <v>0</v>
      </c>
      <c r="IY437">
        <v>0</v>
      </c>
      <c r="IZ437">
        <v>0</v>
      </c>
      <c r="JA437">
        <v>0</v>
      </c>
      <c r="JB437">
        <v>0</v>
      </c>
      <c r="JC437">
        <v>0</v>
      </c>
      <c r="JD437">
        <v>0</v>
      </c>
      <c r="JE437">
        <v>0</v>
      </c>
      <c r="JF437">
        <v>0</v>
      </c>
      <c r="JG437">
        <v>0</v>
      </c>
      <c r="JH437">
        <v>0</v>
      </c>
      <c r="JI437">
        <v>0</v>
      </c>
      <c r="JJ437">
        <v>0</v>
      </c>
      <c r="JK437">
        <v>0</v>
      </c>
      <c r="JL437">
        <v>0</v>
      </c>
      <c r="JM437">
        <v>0</v>
      </c>
      <c r="JN437">
        <v>0</v>
      </c>
      <c r="JO437">
        <v>0</v>
      </c>
      <c r="JP437">
        <v>0</v>
      </c>
      <c r="JQ437">
        <v>0</v>
      </c>
      <c r="JR437">
        <v>0</v>
      </c>
      <c r="JS437">
        <v>0</v>
      </c>
      <c r="JT437">
        <v>0</v>
      </c>
      <c r="JU437">
        <v>0</v>
      </c>
      <c r="JV437">
        <v>0</v>
      </c>
      <c r="JW437">
        <v>0</v>
      </c>
      <c r="JX437">
        <v>0</v>
      </c>
      <c r="JY437">
        <v>0</v>
      </c>
      <c r="JZ437">
        <v>0</v>
      </c>
      <c r="KA437">
        <v>0</v>
      </c>
      <c r="KB437">
        <v>0</v>
      </c>
      <c r="KC437">
        <v>0</v>
      </c>
      <c r="KD437">
        <v>0</v>
      </c>
      <c r="KE437">
        <v>0</v>
      </c>
      <c r="KF437">
        <v>0</v>
      </c>
      <c r="KG437">
        <v>0</v>
      </c>
      <c r="KH437">
        <v>0</v>
      </c>
      <c r="KI437">
        <v>0</v>
      </c>
      <c r="KJ437">
        <v>0</v>
      </c>
      <c r="KK437">
        <v>0</v>
      </c>
      <c r="KL437">
        <v>0</v>
      </c>
      <c r="KM437">
        <v>0</v>
      </c>
      <c r="KN437">
        <v>0</v>
      </c>
      <c r="KO437">
        <v>0</v>
      </c>
      <c r="KP437">
        <v>0</v>
      </c>
      <c r="KQ437">
        <v>0</v>
      </c>
      <c r="KR437">
        <v>0</v>
      </c>
      <c r="KS437">
        <v>0</v>
      </c>
      <c r="KT437">
        <v>0</v>
      </c>
      <c r="KU437">
        <v>0</v>
      </c>
      <c r="KV437">
        <v>0</v>
      </c>
      <c r="KW437">
        <v>0</v>
      </c>
      <c r="KX437">
        <v>0</v>
      </c>
      <c r="KY437">
        <v>0</v>
      </c>
      <c r="KZ437">
        <v>0</v>
      </c>
      <c r="LA437">
        <v>0</v>
      </c>
      <c r="LB437">
        <v>0</v>
      </c>
      <c r="LC437">
        <v>0</v>
      </c>
      <c r="LD437">
        <v>0</v>
      </c>
      <c r="LE437">
        <v>0</v>
      </c>
      <c r="LF437">
        <v>0</v>
      </c>
      <c r="LG437">
        <v>0</v>
      </c>
      <c r="LH437">
        <v>0</v>
      </c>
      <c r="LI437">
        <v>1</v>
      </c>
      <c r="LJ437">
        <v>1</v>
      </c>
      <c r="LK437">
        <v>0</v>
      </c>
      <c r="LL437">
        <v>0</v>
      </c>
      <c r="LM437">
        <v>1</v>
      </c>
      <c r="LN437">
        <v>0.95</v>
      </c>
      <c r="LO437">
        <v>0</v>
      </c>
      <c r="LP437">
        <v>1</v>
      </c>
      <c r="LQ437">
        <v>0.78</v>
      </c>
      <c r="LR437">
        <v>0</v>
      </c>
      <c r="LS437">
        <v>0</v>
      </c>
      <c r="LT437">
        <v>0</v>
      </c>
    </row>
    <row r="438" spans="1:332" ht="15" customHeight="1">
      <c r="A438" t="str">
        <v>CDM AMS II G</v>
      </c>
      <c r="B438" t="str">
        <v>AMS-II.G. Version 9</v>
      </c>
      <c r="C438">
        <v>10471</v>
      </c>
      <c r="D438" t="str">
        <v>PoA 10471-CPA50</v>
      </c>
      <c r="E438" t="str">
        <v>MP1</v>
      </c>
      <c r="F438" t="str">
        <v>domestic</v>
      </c>
      <c r="G438">
        <v>15314</v>
      </c>
      <c r="H438" t="str">
        <v>firewood</v>
      </c>
      <c r="I438">
        <v>15314</v>
      </c>
      <c r="J438">
        <v>3.2472434266327395E-3</v>
      </c>
      <c r="K438">
        <v>0</v>
      </c>
      <c r="L438" t="str">
        <v>cdm_imp_firewood</v>
      </c>
      <c r="M438">
        <v>1</v>
      </c>
      <c r="N438" t="str">
        <v>Asia</v>
      </c>
      <c r="O438" t="str">
        <v>Myanmar</v>
      </c>
      <c r="P438" t="str">
        <v xml:space="preserve">Region: Ayeyarwaddy, Bago; Township: Pyapon, Bogale and
Padaung
</v>
      </c>
      <c r="Q438">
        <v>4.2</v>
      </c>
      <c r="R438">
        <v>0.61499999999999999</v>
      </c>
      <c r="S438">
        <v>0</v>
      </c>
      <c r="T438">
        <v>0.3</v>
      </c>
      <c r="U438">
        <v>18000</v>
      </c>
      <c r="V438">
        <v>0</v>
      </c>
      <c r="W438">
        <v>262</v>
      </c>
      <c r="X438">
        <v>0</v>
      </c>
      <c r="Y438">
        <v>4716000</v>
      </c>
      <c r="Z438">
        <v>1</v>
      </c>
      <c r="AA438">
        <v>0</v>
      </c>
      <c r="AB438">
        <v>0</v>
      </c>
      <c r="AC438">
        <v>0</v>
      </c>
      <c r="AD438">
        <v>0</v>
      </c>
      <c r="AE438">
        <v>0</v>
      </c>
      <c r="AF438">
        <v>0</v>
      </c>
      <c r="AG438">
        <v>0</v>
      </c>
      <c r="AH438">
        <v>0</v>
      </c>
      <c r="AI438">
        <v>0</v>
      </c>
      <c r="AJ438">
        <v>0</v>
      </c>
      <c r="AK438">
        <v>0</v>
      </c>
      <c r="AL438">
        <v>0</v>
      </c>
      <c r="AM438">
        <v>0</v>
      </c>
      <c r="AN438">
        <v>9.29731506849315</v>
      </c>
      <c r="AO438">
        <v>0</v>
      </c>
      <c r="AP438">
        <v>0</v>
      </c>
      <c r="AQ438">
        <v>0</v>
      </c>
      <c r="AR438">
        <v>0</v>
      </c>
      <c r="AS438">
        <v>0</v>
      </c>
      <c r="AT438">
        <v>0</v>
      </c>
      <c r="AU438">
        <v>0</v>
      </c>
      <c r="AV438">
        <v>0</v>
      </c>
      <c r="AW438">
        <v>0</v>
      </c>
      <c r="AX438">
        <v>0</v>
      </c>
      <c r="AY438">
        <v>0</v>
      </c>
      <c r="AZ438">
        <v>0</v>
      </c>
      <c r="BA438">
        <v>0</v>
      </c>
      <c r="BB438">
        <v>0</v>
      </c>
      <c r="BC438">
        <v>0</v>
      </c>
      <c r="BD438">
        <v>0.1</v>
      </c>
      <c r="BE438">
        <v>0</v>
      </c>
      <c r="BF438">
        <v>0</v>
      </c>
      <c r="BG438">
        <v>0</v>
      </c>
      <c r="BH438">
        <v>0</v>
      </c>
      <c r="BI438">
        <v>0</v>
      </c>
      <c r="BJ438">
        <v>0</v>
      </c>
      <c r="BK438">
        <v>0</v>
      </c>
      <c r="BL438">
        <v>0</v>
      </c>
      <c r="BM438">
        <v>0</v>
      </c>
      <c r="BN438">
        <v>0</v>
      </c>
      <c r="BO438">
        <v>0</v>
      </c>
      <c r="BP438">
        <v>0</v>
      </c>
      <c r="BQ438">
        <v>0</v>
      </c>
      <c r="BR438">
        <v>1.5599999999999999E-2</v>
      </c>
      <c r="BS438">
        <v>0</v>
      </c>
      <c r="BT438">
        <v>0</v>
      </c>
      <c r="BU438">
        <v>0</v>
      </c>
      <c r="BV438">
        <v>0</v>
      </c>
      <c r="BW438">
        <v>0</v>
      </c>
      <c r="BX438">
        <v>63.7</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0</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c r="EZ438">
        <v>0</v>
      </c>
      <c r="FA438">
        <v>0</v>
      </c>
      <c r="FB438">
        <v>0</v>
      </c>
      <c r="FC438">
        <v>0</v>
      </c>
      <c r="FD438">
        <v>0</v>
      </c>
      <c r="FE438">
        <v>0</v>
      </c>
      <c r="FF438">
        <v>0</v>
      </c>
      <c r="FG438">
        <v>0</v>
      </c>
      <c r="FH438">
        <v>0</v>
      </c>
      <c r="FI438">
        <v>0</v>
      </c>
      <c r="FJ438">
        <v>0</v>
      </c>
      <c r="FK438">
        <v>0</v>
      </c>
      <c r="FL438">
        <v>0</v>
      </c>
      <c r="FM438">
        <v>0</v>
      </c>
      <c r="FN438">
        <v>0</v>
      </c>
      <c r="FO438">
        <v>0</v>
      </c>
      <c r="FP438">
        <v>0</v>
      </c>
      <c r="FQ438">
        <v>0</v>
      </c>
      <c r="FR438">
        <v>1</v>
      </c>
      <c r="FS438">
        <v>0</v>
      </c>
      <c r="FT438">
        <v>0</v>
      </c>
      <c r="FU438">
        <v>0</v>
      </c>
      <c r="FV438">
        <v>0</v>
      </c>
      <c r="FW438">
        <v>0</v>
      </c>
      <c r="FX438">
        <v>0</v>
      </c>
      <c r="FY438">
        <v>3.7041095890410967</v>
      </c>
      <c r="FZ438">
        <v>0</v>
      </c>
      <c r="GA438">
        <v>0</v>
      </c>
      <c r="GB438">
        <v>0</v>
      </c>
      <c r="GC438">
        <v>0</v>
      </c>
      <c r="GD438">
        <v>0</v>
      </c>
      <c r="GE438">
        <v>0</v>
      </c>
      <c r="GF438">
        <v>0</v>
      </c>
      <c r="GG438">
        <v>0</v>
      </c>
      <c r="GH438">
        <v>0</v>
      </c>
      <c r="GI438">
        <v>0</v>
      </c>
      <c r="GJ438">
        <v>0</v>
      </c>
      <c r="GK438">
        <v>0</v>
      </c>
      <c r="GL438">
        <v>0</v>
      </c>
      <c r="GM438">
        <v>0</v>
      </c>
      <c r="GN438">
        <v>0</v>
      </c>
      <c r="GO438">
        <v>0</v>
      </c>
      <c r="GP438">
        <v>0</v>
      </c>
      <c r="GQ438">
        <v>0</v>
      </c>
      <c r="GR438">
        <v>0</v>
      </c>
      <c r="GS438">
        <v>0</v>
      </c>
      <c r="GT438">
        <v>0</v>
      </c>
      <c r="GU438">
        <v>0.251</v>
      </c>
      <c r="GV438">
        <v>0</v>
      </c>
      <c r="GW438">
        <v>0</v>
      </c>
      <c r="GX438">
        <v>0</v>
      </c>
      <c r="GY438">
        <v>0</v>
      </c>
      <c r="GZ438">
        <v>0</v>
      </c>
      <c r="HA438">
        <v>0</v>
      </c>
      <c r="HB438">
        <v>0</v>
      </c>
      <c r="HC438">
        <v>0</v>
      </c>
      <c r="HD438">
        <v>0</v>
      </c>
      <c r="HE438">
        <v>0</v>
      </c>
      <c r="HF438">
        <v>0</v>
      </c>
      <c r="HG438">
        <v>0</v>
      </c>
      <c r="HH438">
        <v>0</v>
      </c>
      <c r="HI438">
        <v>1.5599999999999999E-2</v>
      </c>
      <c r="HJ438">
        <v>0</v>
      </c>
      <c r="HK438">
        <v>0</v>
      </c>
      <c r="HL438">
        <v>0</v>
      </c>
      <c r="HM438">
        <v>0</v>
      </c>
      <c r="HN438">
        <v>0</v>
      </c>
      <c r="HO438">
        <v>63.7</v>
      </c>
      <c r="HP438">
        <v>0</v>
      </c>
      <c r="HQ438">
        <v>0</v>
      </c>
      <c r="HR438">
        <v>0</v>
      </c>
      <c r="HS438">
        <v>0</v>
      </c>
      <c r="HT438">
        <v>0</v>
      </c>
      <c r="HU438">
        <v>0</v>
      </c>
      <c r="HV438">
        <v>0</v>
      </c>
      <c r="HW438">
        <v>0</v>
      </c>
      <c r="HX438">
        <v>0</v>
      </c>
      <c r="HY438">
        <v>0</v>
      </c>
      <c r="HZ438">
        <v>0</v>
      </c>
      <c r="IA438">
        <v>0</v>
      </c>
      <c r="IB438">
        <v>0</v>
      </c>
      <c r="IC438">
        <v>0</v>
      </c>
      <c r="ID438">
        <v>0</v>
      </c>
      <c r="IE438">
        <v>0</v>
      </c>
      <c r="IF438">
        <v>0</v>
      </c>
      <c r="IG438">
        <v>0</v>
      </c>
      <c r="IH438">
        <v>0</v>
      </c>
      <c r="II438">
        <v>0</v>
      </c>
      <c r="IJ438">
        <v>0</v>
      </c>
      <c r="IK438">
        <v>0</v>
      </c>
      <c r="IL438">
        <v>0</v>
      </c>
      <c r="IM438">
        <v>0</v>
      </c>
      <c r="IN438">
        <v>0</v>
      </c>
      <c r="IO438">
        <v>0</v>
      </c>
      <c r="IP438">
        <v>0</v>
      </c>
      <c r="IQ438">
        <v>0</v>
      </c>
      <c r="IR438">
        <v>0</v>
      </c>
      <c r="IS438">
        <v>0</v>
      </c>
      <c r="IT438">
        <v>0</v>
      </c>
      <c r="IU438">
        <v>0</v>
      </c>
      <c r="IV438">
        <v>0</v>
      </c>
      <c r="IW438">
        <v>0</v>
      </c>
      <c r="IX438">
        <v>0</v>
      </c>
      <c r="IY438">
        <v>0</v>
      </c>
      <c r="IZ438">
        <v>0</v>
      </c>
      <c r="JA438">
        <v>0</v>
      </c>
      <c r="JB438">
        <v>0</v>
      </c>
      <c r="JC438">
        <v>0</v>
      </c>
      <c r="JD438">
        <v>0</v>
      </c>
      <c r="JE438">
        <v>0</v>
      </c>
      <c r="JF438">
        <v>0</v>
      </c>
      <c r="JG438">
        <v>0</v>
      </c>
      <c r="JH438">
        <v>0</v>
      </c>
      <c r="JI438">
        <v>0</v>
      </c>
      <c r="JJ438">
        <v>0</v>
      </c>
      <c r="JK438">
        <v>0</v>
      </c>
      <c r="JL438">
        <v>0</v>
      </c>
      <c r="JM438">
        <v>0</v>
      </c>
      <c r="JN438">
        <v>0</v>
      </c>
      <c r="JO438">
        <v>0</v>
      </c>
      <c r="JP438">
        <v>0</v>
      </c>
      <c r="JQ438">
        <v>0</v>
      </c>
      <c r="JR438">
        <v>0</v>
      </c>
      <c r="JS438">
        <v>0</v>
      </c>
      <c r="JT438">
        <v>0</v>
      </c>
      <c r="JU438">
        <v>0</v>
      </c>
      <c r="JV438">
        <v>0</v>
      </c>
      <c r="JW438">
        <v>0</v>
      </c>
      <c r="JX438">
        <v>0</v>
      </c>
      <c r="JY438">
        <v>0</v>
      </c>
      <c r="JZ438">
        <v>0</v>
      </c>
      <c r="KA438">
        <v>0</v>
      </c>
      <c r="KB438">
        <v>0</v>
      </c>
      <c r="KC438">
        <v>0</v>
      </c>
      <c r="KD438">
        <v>0</v>
      </c>
      <c r="KE438">
        <v>0</v>
      </c>
      <c r="KF438">
        <v>0</v>
      </c>
      <c r="KG438">
        <v>0</v>
      </c>
      <c r="KH438">
        <v>0</v>
      </c>
      <c r="KI438">
        <v>0</v>
      </c>
      <c r="KJ438">
        <v>0</v>
      </c>
      <c r="KK438">
        <v>0</v>
      </c>
      <c r="KL438">
        <v>0</v>
      </c>
      <c r="KM438">
        <v>0</v>
      </c>
      <c r="KN438">
        <v>0</v>
      </c>
      <c r="KO438">
        <v>0</v>
      </c>
      <c r="KP438">
        <v>0</v>
      </c>
      <c r="KQ438">
        <v>0</v>
      </c>
      <c r="KR438">
        <v>0</v>
      </c>
      <c r="KS438">
        <v>0</v>
      </c>
      <c r="KT438">
        <v>0</v>
      </c>
      <c r="KU438">
        <v>0</v>
      </c>
      <c r="KV438">
        <v>0</v>
      </c>
      <c r="KW438">
        <v>0</v>
      </c>
      <c r="KX438">
        <v>0</v>
      </c>
      <c r="KY438">
        <v>0</v>
      </c>
      <c r="KZ438">
        <v>0</v>
      </c>
      <c r="LA438">
        <v>0</v>
      </c>
      <c r="LB438">
        <v>0</v>
      </c>
      <c r="LC438">
        <v>0</v>
      </c>
      <c r="LD438">
        <v>0</v>
      </c>
      <c r="LE438">
        <v>0</v>
      </c>
      <c r="LF438">
        <v>0</v>
      </c>
      <c r="LG438">
        <v>0</v>
      </c>
      <c r="LH438">
        <v>0</v>
      </c>
      <c r="LI438">
        <v>1</v>
      </c>
      <c r="LJ438">
        <v>1</v>
      </c>
      <c r="LK438">
        <v>0</v>
      </c>
      <c r="LL438">
        <v>0</v>
      </c>
      <c r="LM438">
        <v>1</v>
      </c>
      <c r="LN438">
        <v>0.95</v>
      </c>
      <c r="LO438">
        <v>0</v>
      </c>
      <c r="LP438">
        <v>1</v>
      </c>
      <c r="LQ438">
        <v>0.78</v>
      </c>
      <c r="LR438">
        <v>0</v>
      </c>
      <c r="LS438">
        <v>0</v>
      </c>
      <c r="LT438">
        <v>0</v>
      </c>
    </row>
    <row r="439" spans="1:332" ht="15" customHeight="1">
      <c r="A439" t="str">
        <v>CDM AMS II G</v>
      </c>
      <c r="B439" t="str">
        <v>AMS-II.G. Version 9</v>
      </c>
      <c r="C439">
        <v>10471</v>
      </c>
      <c r="D439" t="str">
        <v>PoA 10471-CPA51</v>
      </c>
      <c r="E439" t="str">
        <v>MP1</v>
      </c>
      <c r="F439" t="str">
        <v>domestic</v>
      </c>
      <c r="G439">
        <v>15314</v>
      </c>
      <c r="H439" t="str">
        <v>firewood</v>
      </c>
      <c r="I439">
        <v>15314</v>
      </c>
      <c r="J439">
        <v>3.2472434266327395E-3</v>
      </c>
      <c r="K439">
        <v>0</v>
      </c>
      <c r="L439" t="str">
        <v>cdm_imp_firewood</v>
      </c>
      <c r="M439">
        <v>1</v>
      </c>
      <c r="N439" t="str">
        <v>Asia</v>
      </c>
      <c r="O439" t="str">
        <v>Myanmar</v>
      </c>
      <c r="P439" t="str">
        <v>Region: Bago; Township: Padaung and
Paukkhaung</v>
      </c>
      <c r="Q439">
        <v>4.2</v>
      </c>
      <c r="R439">
        <v>0.61499999999999999</v>
      </c>
      <c r="S439">
        <v>0</v>
      </c>
      <c r="T439">
        <v>0.3</v>
      </c>
      <c r="U439">
        <v>18000</v>
      </c>
      <c r="V439">
        <v>0</v>
      </c>
      <c r="W439">
        <v>262</v>
      </c>
      <c r="X439">
        <v>0</v>
      </c>
      <c r="Y439">
        <v>4716000</v>
      </c>
      <c r="Z439">
        <v>1</v>
      </c>
      <c r="AA439">
        <v>0</v>
      </c>
      <c r="AB439">
        <v>0</v>
      </c>
      <c r="AC439">
        <v>0</v>
      </c>
      <c r="AD439">
        <v>0</v>
      </c>
      <c r="AE439">
        <v>0</v>
      </c>
      <c r="AF439">
        <v>0</v>
      </c>
      <c r="AG439">
        <v>0</v>
      </c>
      <c r="AH439">
        <v>0</v>
      </c>
      <c r="AI439">
        <v>0</v>
      </c>
      <c r="AJ439">
        <v>0</v>
      </c>
      <c r="AK439">
        <v>0</v>
      </c>
      <c r="AL439">
        <v>0</v>
      </c>
      <c r="AM439">
        <v>0</v>
      </c>
      <c r="AN439">
        <v>9.29731506849315</v>
      </c>
      <c r="AO439">
        <v>0</v>
      </c>
      <c r="AP439">
        <v>0</v>
      </c>
      <c r="AQ439">
        <v>0</v>
      </c>
      <c r="AR439">
        <v>0</v>
      </c>
      <c r="AS439">
        <v>0</v>
      </c>
      <c r="AT439">
        <v>0</v>
      </c>
      <c r="AU439">
        <v>0</v>
      </c>
      <c r="AV439">
        <v>0</v>
      </c>
      <c r="AW439">
        <v>0</v>
      </c>
      <c r="AX439">
        <v>0</v>
      </c>
      <c r="AY439">
        <v>0</v>
      </c>
      <c r="AZ439">
        <v>0</v>
      </c>
      <c r="BA439">
        <v>0</v>
      </c>
      <c r="BB439">
        <v>0</v>
      </c>
      <c r="BC439">
        <v>0</v>
      </c>
      <c r="BD439">
        <v>0.1</v>
      </c>
      <c r="BE439">
        <v>0</v>
      </c>
      <c r="BF439">
        <v>0</v>
      </c>
      <c r="BG439">
        <v>0</v>
      </c>
      <c r="BH439">
        <v>0</v>
      </c>
      <c r="BI439">
        <v>0</v>
      </c>
      <c r="BJ439">
        <v>0</v>
      </c>
      <c r="BK439">
        <v>0</v>
      </c>
      <c r="BL439">
        <v>0</v>
      </c>
      <c r="BM439">
        <v>0</v>
      </c>
      <c r="BN439">
        <v>0</v>
      </c>
      <c r="BO439">
        <v>0</v>
      </c>
      <c r="BP439">
        <v>0</v>
      </c>
      <c r="BQ439">
        <v>0</v>
      </c>
      <c r="BR439">
        <v>1.5599999999999999E-2</v>
      </c>
      <c r="BS439">
        <v>0</v>
      </c>
      <c r="BT439">
        <v>0</v>
      </c>
      <c r="BU439">
        <v>0</v>
      </c>
      <c r="BV439">
        <v>0</v>
      </c>
      <c r="BW439">
        <v>0</v>
      </c>
      <c r="BX439">
        <v>63.7</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0</v>
      </c>
      <c r="FN439">
        <v>0</v>
      </c>
      <c r="FO439">
        <v>0</v>
      </c>
      <c r="FP439">
        <v>0</v>
      </c>
      <c r="FQ439">
        <v>0</v>
      </c>
      <c r="FR439">
        <v>1</v>
      </c>
      <c r="FS439">
        <v>0</v>
      </c>
      <c r="FT439">
        <v>0</v>
      </c>
      <c r="FU439">
        <v>0</v>
      </c>
      <c r="FV439">
        <v>0</v>
      </c>
      <c r="FW439">
        <v>0</v>
      </c>
      <c r="FX439">
        <v>0</v>
      </c>
      <c r="FY439">
        <v>3.7041095890410967</v>
      </c>
      <c r="FZ439">
        <v>0</v>
      </c>
      <c r="GA439">
        <v>0</v>
      </c>
      <c r="GB439">
        <v>0</v>
      </c>
      <c r="GC439">
        <v>0</v>
      </c>
      <c r="GD439">
        <v>0</v>
      </c>
      <c r="GE439">
        <v>0</v>
      </c>
      <c r="GF439">
        <v>0</v>
      </c>
      <c r="GG439">
        <v>0</v>
      </c>
      <c r="GH439">
        <v>0</v>
      </c>
      <c r="GI439">
        <v>0</v>
      </c>
      <c r="GJ439">
        <v>0</v>
      </c>
      <c r="GK439">
        <v>0</v>
      </c>
      <c r="GL439">
        <v>0</v>
      </c>
      <c r="GM439">
        <v>0</v>
      </c>
      <c r="GN439">
        <v>0</v>
      </c>
      <c r="GO439">
        <v>0</v>
      </c>
      <c r="GP439">
        <v>0</v>
      </c>
      <c r="GQ439">
        <v>0</v>
      </c>
      <c r="GR439">
        <v>0</v>
      </c>
      <c r="GS439">
        <v>0</v>
      </c>
      <c r="GT439">
        <v>0</v>
      </c>
      <c r="GU439">
        <v>0.251</v>
      </c>
      <c r="GV439">
        <v>0</v>
      </c>
      <c r="GW439">
        <v>0</v>
      </c>
      <c r="GX439">
        <v>0</v>
      </c>
      <c r="GY439">
        <v>0</v>
      </c>
      <c r="GZ439">
        <v>0</v>
      </c>
      <c r="HA439">
        <v>0</v>
      </c>
      <c r="HB439">
        <v>0</v>
      </c>
      <c r="HC439">
        <v>0</v>
      </c>
      <c r="HD439">
        <v>0</v>
      </c>
      <c r="HE439">
        <v>0</v>
      </c>
      <c r="HF439">
        <v>0</v>
      </c>
      <c r="HG439">
        <v>0</v>
      </c>
      <c r="HH439">
        <v>0</v>
      </c>
      <c r="HI439">
        <v>1.5599999999999999E-2</v>
      </c>
      <c r="HJ439">
        <v>0</v>
      </c>
      <c r="HK439">
        <v>0</v>
      </c>
      <c r="HL439">
        <v>0</v>
      </c>
      <c r="HM439">
        <v>0</v>
      </c>
      <c r="HN439">
        <v>0</v>
      </c>
      <c r="HO439">
        <v>63.7</v>
      </c>
      <c r="HP439">
        <v>0</v>
      </c>
      <c r="HQ439">
        <v>0</v>
      </c>
      <c r="HR439">
        <v>0</v>
      </c>
      <c r="HS439">
        <v>0</v>
      </c>
      <c r="HT439">
        <v>0</v>
      </c>
      <c r="HU439">
        <v>0</v>
      </c>
      <c r="HV439">
        <v>0</v>
      </c>
      <c r="HW439">
        <v>0</v>
      </c>
      <c r="HX439">
        <v>0</v>
      </c>
      <c r="HY439">
        <v>0</v>
      </c>
      <c r="HZ439">
        <v>0</v>
      </c>
      <c r="IA439">
        <v>0</v>
      </c>
      <c r="IB439">
        <v>0</v>
      </c>
      <c r="IC439">
        <v>0</v>
      </c>
      <c r="ID439">
        <v>0</v>
      </c>
      <c r="IE439">
        <v>0</v>
      </c>
      <c r="IF439">
        <v>0</v>
      </c>
      <c r="IG439">
        <v>0</v>
      </c>
      <c r="IH439">
        <v>0</v>
      </c>
      <c r="II439">
        <v>0</v>
      </c>
      <c r="IJ439">
        <v>0</v>
      </c>
      <c r="IK439">
        <v>0</v>
      </c>
      <c r="IL439">
        <v>0</v>
      </c>
      <c r="IM439">
        <v>0</v>
      </c>
      <c r="IN439">
        <v>0</v>
      </c>
      <c r="IO439">
        <v>0</v>
      </c>
      <c r="IP439">
        <v>0</v>
      </c>
      <c r="IQ439">
        <v>0</v>
      </c>
      <c r="IR439">
        <v>0</v>
      </c>
      <c r="IS439">
        <v>0</v>
      </c>
      <c r="IT439">
        <v>0</v>
      </c>
      <c r="IU439">
        <v>0</v>
      </c>
      <c r="IV439">
        <v>0</v>
      </c>
      <c r="IW439">
        <v>0</v>
      </c>
      <c r="IX439">
        <v>0</v>
      </c>
      <c r="IY439">
        <v>0</v>
      </c>
      <c r="IZ439">
        <v>0</v>
      </c>
      <c r="JA439">
        <v>0</v>
      </c>
      <c r="JB439">
        <v>0</v>
      </c>
      <c r="JC439">
        <v>0</v>
      </c>
      <c r="JD439">
        <v>0</v>
      </c>
      <c r="JE439">
        <v>0</v>
      </c>
      <c r="JF439">
        <v>0</v>
      </c>
      <c r="JG439">
        <v>0</v>
      </c>
      <c r="JH439">
        <v>0</v>
      </c>
      <c r="JI439">
        <v>0</v>
      </c>
      <c r="JJ439">
        <v>0</v>
      </c>
      <c r="JK439">
        <v>0</v>
      </c>
      <c r="JL439">
        <v>0</v>
      </c>
      <c r="JM439">
        <v>0</v>
      </c>
      <c r="JN439">
        <v>0</v>
      </c>
      <c r="JO439">
        <v>0</v>
      </c>
      <c r="JP439">
        <v>0</v>
      </c>
      <c r="JQ439">
        <v>0</v>
      </c>
      <c r="JR439">
        <v>0</v>
      </c>
      <c r="JS439">
        <v>0</v>
      </c>
      <c r="JT439">
        <v>0</v>
      </c>
      <c r="JU439">
        <v>0</v>
      </c>
      <c r="JV439">
        <v>0</v>
      </c>
      <c r="JW439">
        <v>0</v>
      </c>
      <c r="JX439">
        <v>0</v>
      </c>
      <c r="JY439">
        <v>0</v>
      </c>
      <c r="JZ439">
        <v>0</v>
      </c>
      <c r="KA439">
        <v>0</v>
      </c>
      <c r="KB439">
        <v>0</v>
      </c>
      <c r="KC439">
        <v>0</v>
      </c>
      <c r="KD439">
        <v>0</v>
      </c>
      <c r="KE439">
        <v>0</v>
      </c>
      <c r="KF439">
        <v>0</v>
      </c>
      <c r="KG439">
        <v>0</v>
      </c>
      <c r="KH439">
        <v>0</v>
      </c>
      <c r="KI439">
        <v>0</v>
      </c>
      <c r="KJ439">
        <v>0</v>
      </c>
      <c r="KK439">
        <v>0</v>
      </c>
      <c r="KL439">
        <v>0</v>
      </c>
      <c r="KM439">
        <v>0</v>
      </c>
      <c r="KN439">
        <v>0</v>
      </c>
      <c r="KO439">
        <v>0</v>
      </c>
      <c r="KP439">
        <v>0</v>
      </c>
      <c r="KQ439">
        <v>0</v>
      </c>
      <c r="KR439">
        <v>0</v>
      </c>
      <c r="KS439">
        <v>0</v>
      </c>
      <c r="KT439">
        <v>0</v>
      </c>
      <c r="KU439">
        <v>0</v>
      </c>
      <c r="KV439">
        <v>0</v>
      </c>
      <c r="KW439">
        <v>0</v>
      </c>
      <c r="KX439">
        <v>0</v>
      </c>
      <c r="KY439">
        <v>0</v>
      </c>
      <c r="KZ439">
        <v>0</v>
      </c>
      <c r="LA439">
        <v>0</v>
      </c>
      <c r="LB439">
        <v>0</v>
      </c>
      <c r="LC439">
        <v>0</v>
      </c>
      <c r="LD439">
        <v>0</v>
      </c>
      <c r="LE439">
        <v>0</v>
      </c>
      <c r="LF439">
        <v>0</v>
      </c>
      <c r="LG439">
        <v>0</v>
      </c>
      <c r="LH439">
        <v>0</v>
      </c>
      <c r="LI439">
        <v>1</v>
      </c>
      <c r="LJ439">
        <v>1</v>
      </c>
      <c r="LK439">
        <v>0</v>
      </c>
      <c r="LL439">
        <v>0</v>
      </c>
      <c r="LM439">
        <v>1</v>
      </c>
      <c r="LN439">
        <v>0.95</v>
      </c>
      <c r="LO439">
        <v>0</v>
      </c>
      <c r="LP439">
        <v>1</v>
      </c>
      <c r="LQ439">
        <v>0.78</v>
      </c>
      <c r="LR439">
        <v>0</v>
      </c>
      <c r="LS439">
        <v>0</v>
      </c>
      <c r="LT439">
        <v>0</v>
      </c>
    </row>
    <row r="440" spans="1:332" ht="15" customHeight="1">
      <c r="A440" t="str">
        <v>CDM AMS II G</v>
      </c>
      <c r="B440" t="str">
        <v>AMS-II.G. Version 9</v>
      </c>
      <c r="C440">
        <v>10471</v>
      </c>
      <c r="D440" t="str">
        <v>PoA 10471-CPA52</v>
      </c>
      <c r="E440" t="str">
        <v>MP1</v>
      </c>
      <c r="F440" t="str">
        <v>domestic</v>
      </c>
      <c r="G440">
        <v>15314</v>
      </c>
      <c r="H440" t="str">
        <v>firewood</v>
      </c>
      <c r="I440">
        <v>15314</v>
      </c>
      <c r="J440">
        <v>3.2472434266327395E-3</v>
      </c>
      <c r="K440">
        <v>0</v>
      </c>
      <c r="L440" t="str">
        <v>cdm_imp_firewood</v>
      </c>
      <c r="M440">
        <v>1</v>
      </c>
      <c r="N440" t="str">
        <v>Asia</v>
      </c>
      <c r="O440" t="str">
        <v>Myanmar</v>
      </c>
      <c r="P440" t="str">
        <v xml:space="preserve">Region: Bago; Township: Paukkhaung, Thegon
and Nattalin
</v>
      </c>
      <c r="Q440">
        <v>4.2</v>
      </c>
      <c r="R440">
        <v>0.61499999999999999</v>
      </c>
      <c r="S440">
        <v>0</v>
      </c>
      <c r="T440">
        <v>0.3</v>
      </c>
      <c r="U440">
        <v>18000</v>
      </c>
      <c r="V440">
        <v>0</v>
      </c>
      <c r="W440">
        <v>262</v>
      </c>
      <c r="X440">
        <v>0</v>
      </c>
      <c r="Y440">
        <v>4716000</v>
      </c>
      <c r="Z440">
        <v>1</v>
      </c>
      <c r="AA440">
        <v>0</v>
      </c>
      <c r="AB440">
        <v>0</v>
      </c>
      <c r="AC440">
        <v>0</v>
      </c>
      <c r="AD440">
        <v>0</v>
      </c>
      <c r="AE440">
        <v>0</v>
      </c>
      <c r="AF440">
        <v>0</v>
      </c>
      <c r="AG440">
        <v>0</v>
      </c>
      <c r="AH440">
        <v>0</v>
      </c>
      <c r="AI440">
        <v>0</v>
      </c>
      <c r="AJ440">
        <v>0</v>
      </c>
      <c r="AK440">
        <v>0</v>
      </c>
      <c r="AL440">
        <v>0</v>
      </c>
      <c r="AM440">
        <v>0</v>
      </c>
      <c r="AN440">
        <v>9.29731506849315</v>
      </c>
      <c r="AO440">
        <v>0</v>
      </c>
      <c r="AP440">
        <v>0</v>
      </c>
      <c r="AQ440">
        <v>0</v>
      </c>
      <c r="AR440">
        <v>0</v>
      </c>
      <c r="AS440">
        <v>0</v>
      </c>
      <c r="AT440">
        <v>0</v>
      </c>
      <c r="AU440">
        <v>0</v>
      </c>
      <c r="AV440">
        <v>0</v>
      </c>
      <c r="AW440">
        <v>0</v>
      </c>
      <c r="AX440">
        <v>0</v>
      </c>
      <c r="AY440">
        <v>0</v>
      </c>
      <c r="AZ440">
        <v>0</v>
      </c>
      <c r="BA440">
        <v>0</v>
      </c>
      <c r="BB440">
        <v>0</v>
      </c>
      <c r="BC440">
        <v>0</v>
      </c>
      <c r="BD440">
        <v>0.1</v>
      </c>
      <c r="BE440">
        <v>0</v>
      </c>
      <c r="BF440">
        <v>0</v>
      </c>
      <c r="BG440">
        <v>0</v>
      </c>
      <c r="BH440">
        <v>0</v>
      </c>
      <c r="BI440">
        <v>0</v>
      </c>
      <c r="BJ440">
        <v>0</v>
      </c>
      <c r="BK440">
        <v>0</v>
      </c>
      <c r="BL440">
        <v>0</v>
      </c>
      <c r="BM440">
        <v>0</v>
      </c>
      <c r="BN440">
        <v>0</v>
      </c>
      <c r="BO440">
        <v>0</v>
      </c>
      <c r="BP440">
        <v>0</v>
      </c>
      <c r="BQ440">
        <v>0</v>
      </c>
      <c r="BR440">
        <v>1.5599999999999999E-2</v>
      </c>
      <c r="BS440">
        <v>0</v>
      </c>
      <c r="BT440">
        <v>0</v>
      </c>
      <c r="BU440">
        <v>0</v>
      </c>
      <c r="BV440">
        <v>0</v>
      </c>
      <c r="BW440">
        <v>0</v>
      </c>
      <c r="BX440">
        <v>63.7</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v>0</v>
      </c>
      <c r="FF440">
        <v>0</v>
      </c>
      <c r="FG440">
        <v>0</v>
      </c>
      <c r="FH440">
        <v>0</v>
      </c>
      <c r="FI440">
        <v>0</v>
      </c>
      <c r="FJ440">
        <v>0</v>
      </c>
      <c r="FK440">
        <v>0</v>
      </c>
      <c r="FL440">
        <v>0</v>
      </c>
      <c r="FM440">
        <v>0</v>
      </c>
      <c r="FN440">
        <v>0</v>
      </c>
      <c r="FO440">
        <v>0</v>
      </c>
      <c r="FP440">
        <v>0</v>
      </c>
      <c r="FQ440">
        <v>0</v>
      </c>
      <c r="FR440">
        <v>1</v>
      </c>
      <c r="FS440">
        <v>0</v>
      </c>
      <c r="FT440">
        <v>0</v>
      </c>
      <c r="FU440">
        <v>0</v>
      </c>
      <c r="FV440">
        <v>0</v>
      </c>
      <c r="FW440">
        <v>0</v>
      </c>
      <c r="FX440">
        <v>0</v>
      </c>
      <c r="FY440">
        <v>3.7041095890410967</v>
      </c>
      <c r="FZ440">
        <v>0</v>
      </c>
      <c r="GA440">
        <v>0</v>
      </c>
      <c r="GB440">
        <v>0</v>
      </c>
      <c r="GC440">
        <v>0</v>
      </c>
      <c r="GD440">
        <v>0</v>
      </c>
      <c r="GE440">
        <v>0</v>
      </c>
      <c r="GF440">
        <v>0</v>
      </c>
      <c r="GG440">
        <v>0</v>
      </c>
      <c r="GH440">
        <v>0</v>
      </c>
      <c r="GI440">
        <v>0</v>
      </c>
      <c r="GJ440">
        <v>0</v>
      </c>
      <c r="GK440">
        <v>0</v>
      </c>
      <c r="GL440">
        <v>0</v>
      </c>
      <c r="GM440">
        <v>0</v>
      </c>
      <c r="GN440">
        <v>0</v>
      </c>
      <c r="GO440">
        <v>0</v>
      </c>
      <c r="GP440">
        <v>0</v>
      </c>
      <c r="GQ440">
        <v>0</v>
      </c>
      <c r="GR440">
        <v>0</v>
      </c>
      <c r="GS440">
        <v>0</v>
      </c>
      <c r="GT440">
        <v>0</v>
      </c>
      <c r="GU440">
        <v>0.251</v>
      </c>
      <c r="GV440">
        <v>0</v>
      </c>
      <c r="GW440">
        <v>0</v>
      </c>
      <c r="GX440">
        <v>0</v>
      </c>
      <c r="GY440">
        <v>0</v>
      </c>
      <c r="GZ440">
        <v>0</v>
      </c>
      <c r="HA440">
        <v>0</v>
      </c>
      <c r="HB440">
        <v>0</v>
      </c>
      <c r="HC440">
        <v>0</v>
      </c>
      <c r="HD440">
        <v>0</v>
      </c>
      <c r="HE440">
        <v>0</v>
      </c>
      <c r="HF440">
        <v>0</v>
      </c>
      <c r="HG440">
        <v>0</v>
      </c>
      <c r="HH440">
        <v>0</v>
      </c>
      <c r="HI440">
        <v>1.5599999999999999E-2</v>
      </c>
      <c r="HJ440">
        <v>0</v>
      </c>
      <c r="HK440">
        <v>0</v>
      </c>
      <c r="HL440">
        <v>0</v>
      </c>
      <c r="HM440">
        <v>0</v>
      </c>
      <c r="HN440">
        <v>0</v>
      </c>
      <c r="HO440">
        <v>63.7</v>
      </c>
      <c r="HP440">
        <v>0</v>
      </c>
      <c r="HQ440">
        <v>0</v>
      </c>
      <c r="HR440">
        <v>0</v>
      </c>
      <c r="HS440">
        <v>0</v>
      </c>
      <c r="HT440">
        <v>0</v>
      </c>
      <c r="HU440">
        <v>0</v>
      </c>
      <c r="HV440">
        <v>0</v>
      </c>
      <c r="HW440">
        <v>0</v>
      </c>
      <c r="HX440">
        <v>0</v>
      </c>
      <c r="HY440">
        <v>0</v>
      </c>
      <c r="HZ440">
        <v>0</v>
      </c>
      <c r="IA440">
        <v>0</v>
      </c>
      <c r="IB440">
        <v>0</v>
      </c>
      <c r="IC440">
        <v>0</v>
      </c>
      <c r="ID440">
        <v>0</v>
      </c>
      <c r="IE440">
        <v>0</v>
      </c>
      <c r="IF440">
        <v>0</v>
      </c>
      <c r="IG440">
        <v>0</v>
      </c>
      <c r="IH440">
        <v>0</v>
      </c>
      <c r="II440">
        <v>0</v>
      </c>
      <c r="IJ440">
        <v>0</v>
      </c>
      <c r="IK440">
        <v>0</v>
      </c>
      <c r="IL440">
        <v>0</v>
      </c>
      <c r="IM440">
        <v>0</v>
      </c>
      <c r="IN440">
        <v>0</v>
      </c>
      <c r="IO440">
        <v>0</v>
      </c>
      <c r="IP440">
        <v>0</v>
      </c>
      <c r="IQ440">
        <v>0</v>
      </c>
      <c r="IR440">
        <v>0</v>
      </c>
      <c r="IS440">
        <v>0</v>
      </c>
      <c r="IT440">
        <v>0</v>
      </c>
      <c r="IU440">
        <v>0</v>
      </c>
      <c r="IV440">
        <v>0</v>
      </c>
      <c r="IW440">
        <v>0</v>
      </c>
      <c r="IX440">
        <v>0</v>
      </c>
      <c r="IY440">
        <v>0</v>
      </c>
      <c r="IZ440">
        <v>0</v>
      </c>
      <c r="JA440">
        <v>0</v>
      </c>
      <c r="JB440">
        <v>0</v>
      </c>
      <c r="JC440">
        <v>0</v>
      </c>
      <c r="JD440">
        <v>0</v>
      </c>
      <c r="JE440">
        <v>0</v>
      </c>
      <c r="JF440">
        <v>0</v>
      </c>
      <c r="JG440">
        <v>0</v>
      </c>
      <c r="JH440">
        <v>0</v>
      </c>
      <c r="JI440">
        <v>0</v>
      </c>
      <c r="JJ440">
        <v>0</v>
      </c>
      <c r="JK440">
        <v>0</v>
      </c>
      <c r="JL440">
        <v>0</v>
      </c>
      <c r="JM440">
        <v>0</v>
      </c>
      <c r="JN440">
        <v>0</v>
      </c>
      <c r="JO440">
        <v>0</v>
      </c>
      <c r="JP440">
        <v>0</v>
      </c>
      <c r="JQ440">
        <v>0</v>
      </c>
      <c r="JR440">
        <v>0</v>
      </c>
      <c r="JS440">
        <v>0</v>
      </c>
      <c r="JT440">
        <v>0</v>
      </c>
      <c r="JU440">
        <v>0</v>
      </c>
      <c r="JV440">
        <v>0</v>
      </c>
      <c r="JW440">
        <v>0</v>
      </c>
      <c r="JX440">
        <v>0</v>
      </c>
      <c r="JY440">
        <v>0</v>
      </c>
      <c r="JZ440">
        <v>0</v>
      </c>
      <c r="KA440">
        <v>0</v>
      </c>
      <c r="KB440">
        <v>0</v>
      </c>
      <c r="KC440">
        <v>0</v>
      </c>
      <c r="KD440">
        <v>0</v>
      </c>
      <c r="KE440">
        <v>0</v>
      </c>
      <c r="KF440">
        <v>0</v>
      </c>
      <c r="KG440">
        <v>0</v>
      </c>
      <c r="KH440">
        <v>0</v>
      </c>
      <c r="KI440">
        <v>0</v>
      </c>
      <c r="KJ440">
        <v>0</v>
      </c>
      <c r="KK440">
        <v>0</v>
      </c>
      <c r="KL440">
        <v>0</v>
      </c>
      <c r="KM440">
        <v>0</v>
      </c>
      <c r="KN440">
        <v>0</v>
      </c>
      <c r="KO440">
        <v>0</v>
      </c>
      <c r="KP440">
        <v>0</v>
      </c>
      <c r="KQ440">
        <v>0</v>
      </c>
      <c r="KR440">
        <v>0</v>
      </c>
      <c r="KS440">
        <v>0</v>
      </c>
      <c r="KT440">
        <v>0</v>
      </c>
      <c r="KU440">
        <v>0</v>
      </c>
      <c r="KV440">
        <v>0</v>
      </c>
      <c r="KW440">
        <v>0</v>
      </c>
      <c r="KX440">
        <v>0</v>
      </c>
      <c r="KY440">
        <v>0</v>
      </c>
      <c r="KZ440">
        <v>0</v>
      </c>
      <c r="LA440">
        <v>0</v>
      </c>
      <c r="LB440">
        <v>0</v>
      </c>
      <c r="LC440">
        <v>0</v>
      </c>
      <c r="LD440">
        <v>0</v>
      </c>
      <c r="LE440">
        <v>0</v>
      </c>
      <c r="LF440">
        <v>0</v>
      </c>
      <c r="LG440">
        <v>0</v>
      </c>
      <c r="LH440">
        <v>0</v>
      </c>
      <c r="LI440">
        <v>1</v>
      </c>
      <c r="LJ440">
        <v>1</v>
      </c>
      <c r="LK440">
        <v>0</v>
      </c>
      <c r="LL440">
        <v>0</v>
      </c>
      <c r="LM440">
        <v>1</v>
      </c>
      <c r="LN440">
        <v>0.95</v>
      </c>
      <c r="LO440">
        <v>0</v>
      </c>
      <c r="LP440">
        <v>1</v>
      </c>
      <c r="LQ440">
        <v>0.78</v>
      </c>
      <c r="LR440">
        <v>0</v>
      </c>
      <c r="LS440">
        <v>0</v>
      </c>
      <c r="LT440">
        <v>0</v>
      </c>
    </row>
    <row r="441" spans="1:332" ht="15" customHeight="1">
      <c r="A441" t="str">
        <v>CDM AMS II G</v>
      </c>
      <c r="B441" t="str">
        <v>AMS-II.G. Version 9</v>
      </c>
      <c r="C441">
        <v>10471</v>
      </c>
      <c r="D441" t="str">
        <v>PoA 10471-CPA53</v>
      </c>
      <c r="E441" t="str">
        <v>MP1</v>
      </c>
      <c r="F441" t="str">
        <v>domestic</v>
      </c>
      <c r="G441">
        <v>15314</v>
      </c>
      <c r="H441" t="str">
        <v>firewood</v>
      </c>
      <c r="I441">
        <v>15314</v>
      </c>
      <c r="J441">
        <v>3.2472434266327395E-3</v>
      </c>
      <c r="K441">
        <v>0</v>
      </c>
      <c r="L441" t="str">
        <v>cdm_imp_firewood</v>
      </c>
      <c r="M441">
        <v>1</v>
      </c>
      <c r="N441" t="str">
        <v>Asia</v>
      </c>
      <c r="O441" t="str">
        <v>Myanmar</v>
      </c>
      <c r="P441" t="str">
        <v xml:space="preserve">Region: Bago; Township: Nattalin, Zigon,
Gyobingauk and Okpho
</v>
      </c>
      <c r="Q441">
        <v>4.2</v>
      </c>
      <c r="R441">
        <v>0.61499999999999999</v>
      </c>
      <c r="S441">
        <v>0</v>
      </c>
      <c r="T441">
        <v>0.3</v>
      </c>
      <c r="U441">
        <v>18000</v>
      </c>
      <c r="V441">
        <v>0</v>
      </c>
      <c r="W441">
        <v>262</v>
      </c>
      <c r="X441">
        <v>0</v>
      </c>
      <c r="Y441">
        <v>4716000</v>
      </c>
      <c r="Z441">
        <v>1</v>
      </c>
      <c r="AA441">
        <v>0</v>
      </c>
      <c r="AB441">
        <v>0</v>
      </c>
      <c r="AC441">
        <v>0</v>
      </c>
      <c r="AD441">
        <v>0</v>
      </c>
      <c r="AE441">
        <v>0</v>
      </c>
      <c r="AF441">
        <v>0</v>
      </c>
      <c r="AG441">
        <v>0</v>
      </c>
      <c r="AH441">
        <v>0</v>
      </c>
      <c r="AI441">
        <v>0</v>
      </c>
      <c r="AJ441">
        <v>0</v>
      </c>
      <c r="AK441">
        <v>0</v>
      </c>
      <c r="AL441">
        <v>0</v>
      </c>
      <c r="AM441">
        <v>0</v>
      </c>
      <c r="AN441">
        <v>9.29731506849315</v>
      </c>
      <c r="AO441">
        <v>0</v>
      </c>
      <c r="AP441">
        <v>0</v>
      </c>
      <c r="AQ441">
        <v>0</v>
      </c>
      <c r="AR441">
        <v>0</v>
      </c>
      <c r="AS441">
        <v>0</v>
      </c>
      <c r="AT441">
        <v>0</v>
      </c>
      <c r="AU441">
        <v>0</v>
      </c>
      <c r="AV441">
        <v>0</v>
      </c>
      <c r="AW441">
        <v>0</v>
      </c>
      <c r="AX441">
        <v>0</v>
      </c>
      <c r="AY441">
        <v>0</v>
      </c>
      <c r="AZ441">
        <v>0</v>
      </c>
      <c r="BA441">
        <v>0</v>
      </c>
      <c r="BB441">
        <v>0</v>
      </c>
      <c r="BC441">
        <v>0</v>
      </c>
      <c r="BD441">
        <v>0.1</v>
      </c>
      <c r="BE441">
        <v>0</v>
      </c>
      <c r="BF441">
        <v>0</v>
      </c>
      <c r="BG441">
        <v>0</v>
      </c>
      <c r="BH441">
        <v>0</v>
      </c>
      <c r="BI441">
        <v>0</v>
      </c>
      <c r="BJ441">
        <v>0</v>
      </c>
      <c r="BK441">
        <v>0</v>
      </c>
      <c r="BL441">
        <v>0</v>
      </c>
      <c r="BM441">
        <v>0</v>
      </c>
      <c r="BN441">
        <v>0</v>
      </c>
      <c r="BO441">
        <v>0</v>
      </c>
      <c r="BP441">
        <v>0</v>
      </c>
      <c r="BQ441">
        <v>0</v>
      </c>
      <c r="BR441">
        <v>1.5599999999999999E-2</v>
      </c>
      <c r="BS441">
        <v>0</v>
      </c>
      <c r="BT441">
        <v>0</v>
      </c>
      <c r="BU441">
        <v>0</v>
      </c>
      <c r="BV441">
        <v>0</v>
      </c>
      <c r="BW441">
        <v>0</v>
      </c>
      <c r="BX441">
        <v>63.7</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0</v>
      </c>
      <c r="EB441">
        <v>0</v>
      </c>
      <c r="EC441">
        <v>0</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0</v>
      </c>
      <c r="EY441">
        <v>0</v>
      </c>
      <c r="EZ441">
        <v>0</v>
      </c>
      <c r="FA441">
        <v>0</v>
      </c>
      <c r="FB441">
        <v>0</v>
      </c>
      <c r="FC441">
        <v>0</v>
      </c>
      <c r="FD441">
        <v>0</v>
      </c>
      <c r="FE441">
        <v>0</v>
      </c>
      <c r="FF441">
        <v>0</v>
      </c>
      <c r="FG441">
        <v>0</v>
      </c>
      <c r="FH441">
        <v>0</v>
      </c>
      <c r="FI441">
        <v>0</v>
      </c>
      <c r="FJ441">
        <v>0</v>
      </c>
      <c r="FK441">
        <v>0</v>
      </c>
      <c r="FL441">
        <v>0</v>
      </c>
      <c r="FM441">
        <v>0</v>
      </c>
      <c r="FN441">
        <v>0</v>
      </c>
      <c r="FO441">
        <v>0</v>
      </c>
      <c r="FP441">
        <v>0</v>
      </c>
      <c r="FQ441">
        <v>0</v>
      </c>
      <c r="FR441">
        <v>1</v>
      </c>
      <c r="FS441">
        <v>0</v>
      </c>
      <c r="FT441">
        <v>0</v>
      </c>
      <c r="FU441">
        <v>0</v>
      </c>
      <c r="FV441">
        <v>0</v>
      </c>
      <c r="FW441">
        <v>0</v>
      </c>
      <c r="FX441">
        <v>0</v>
      </c>
      <c r="FY441">
        <v>3.7041095890410967</v>
      </c>
      <c r="FZ441">
        <v>0</v>
      </c>
      <c r="GA441">
        <v>0</v>
      </c>
      <c r="GB441">
        <v>0</v>
      </c>
      <c r="GC441">
        <v>0</v>
      </c>
      <c r="GD441">
        <v>0</v>
      </c>
      <c r="GE441">
        <v>0</v>
      </c>
      <c r="GF441">
        <v>0</v>
      </c>
      <c r="GG441">
        <v>0</v>
      </c>
      <c r="GH441">
        <v>0</v>
      </c>
      <c r="GI441">
        <v>0</v>
      </c>
      <c r="GJ441">
        <v>0</v>
      </c>
      <c r="GK441">
        <v>0</v>
      </c>
      <c r="GL441">
        <v>0</v>
      </c>
      <c r="GM441">
        <v>0</v>
      </c>
      <c r="GN441">
        <v>0</v>
      </c>
      <c r="GO441">
        <v>0</v>
      </c>
      <c r="GP441">
        <v>0</v>
      </c>
      <c r="GQ441">
        <v>0</v>
      </c>
      <c r="GR441">
        <v>0</v>
      </c>
      <c r="GS441">
        <v>0</v>
      </c>
      <c r="GT441">
        <v>0</v>
      </c>
      <c r="GU441">
        <v>0.251</v>
      </c>
      <c r="GV441">
        <v>0</v>
      </c>
      <c r="GW441">
        <v>0</v>
      </c>
      <c r="GX441">
        <v>0</v>
      </c>
      <c r="GY441">
        <v>0</v>
      </c>
      <c r="GZ441">
        <v>0</v>
      </c>
      <c r="HA441">
        <v>0</v>
      </c>
      <c r="HB441">
        <v>0</v>
      </c>
      <c r="HC441">
        <v>0</v>
      </c>
      <c r="HD441">
        <v>0</v>
      </c>
      <c r="HE441">
        <v>0</v>
      </c>
      <c r="HF441">
        <v>0</v>
      </c>
      <c r="HG441">
        <v>0</v>
      </c>
      <c r="HH441">
        <v>0</v>
      </c>
      <c r="HI441">
        <v>1.5599999999999999E-2</v>
      </c>
      <c r="HJ441">
        <v>0</v>
      </c>
      <c r="HK441">
        <v>0</v>
      </c>
      <c r="HL441">
        <v>0</v>
      </c>
      <c r="HM441">
        <v>0</v>
      </c>
      <c r="HN441">
        <v>0</v>
      </c>
      <c r="HO441">
        <v>63.7</v>
      </c>
      <c r="HP441">
        <v>0</v>
      </c>
      <c r="HQ441">
        <v>0</v>
      </c>
      <c r="HR441">
        <v>0</v>
      </c>
      <c r="HS441">
        <v>0</v>
      </c>
      <c r="HT441">
        <v>0</v>
      </c>
      <c r="HU441">
        <v>0</v>
      </c>
      <c r="HV441">
        <v>0</v>
      </c>
      <c r="HW441">
        <v>0</v>
      </c>
      <c r="HX441">
        <v>0</v>
      </c>
      <c r="HY441">
        <v>0</v>
      </c>
      <c r="HZ441">
        <v>0</v>
      </c>
      <c r="IA441">
        <v>0</v>
      </c>
      <c r="IB441">
        <v>0</v>
      </c>
      <c r="IC441">
        <v>0</v>
      </c>
      <c r="ID441">
        <v>0</v>
      </c>
      <c r="IE441">
        <v>0</v>
      </c>
      <c r="IF441">
        <v>0</v>
      </c>
      <c r="IG441">
        <v>0</v>
      </c>
      <c r="IH441">
        <v>0</v>
      </c>
      <c r="II441">
        <v>0</v>
      </c>
      <c r="IJ441">
        <v>0</v>
      </c>
      <c r="IK441">
        <v>0</v>
      </c>
      <c r="IL441">
        <v>0</v>
      </c>
      <c r="IM441">
        <v>0</v>
      </c>
      <c r="IN441">
        <v>0</v>
      </c>
      <c r="IO441">
        <v>0</v>
      </c>
      <c r="IP441">
        <v>0</v>
      </c>
      <c r="IQ441">
        <v>0</v>
      </c>
      <c r="IR441">
        <v>0</v>
      </c>
      <c r="IS441">
        <v>0</v>
      </c>
      <c r="IT441">
        <v>0</v>
      </c>
      <c r="IU441">
        <v>0</v>
      </c>
      <c r="IV441">
        <v>0</v>
      </c>
      <c r="IW441">
        <v>0</v>
      </c>
      <c r="IX441">
        <v>0</v>
      </c>
      <c r="IY441">
        <v>0</v>
      </c>
      <c r="IZ441">
        <v>0</v>
      </c>
      <c r="JA441">
        <v>0</v>
      </c>
      <c r="JB441">
        <v>0</v>
      </c>
      <c r="JC441">
        <v>0</v>
      </c>
      <c r="JD441">
        <v>0</v>
      </c>
      <c r="JE441">
        <v>0</v>
      </c>
      <c r="JF441">
        <v>0</v>
      </c>
      <c r="JG441">
        <v>0</v>
      </c>
      <c r="JH441">
        <v>0</v>
      </c>
      <c r="JI441">
        <v>0</v>
      </c>
      <c r="JJ441">
        <v>0</v>
      </c>
      <c r="JK441">
        <v>0</v>
      </c>
      <c r="JL441">
        <v>0</v>
      </c>
      <c r="JM441">
        <v>0</v>
      </c>
      <c r="JN441">
        <v>0</v>
      </c>
      <c r="JO441">
        <v>0</v>
      </c>
      <c r="JP441">
        <v>0</v>
      </c>
      <c r="JQ441">
        <v>0</v>
      </c>
      <c r="JR441">
        <v>0</v>
      </c>
      <c r="JS441">
        <v>0</v>
      </c>
      <c r="JT441">
        <v>0</v>
      </c>
      <c r="JU441">
        <v>0</v>
      </c>
      <c r="JV441">
        <v>0</v>
      </c>
      <c r="JW441">
        <v>0</v>
      </c>
      <c r="JX441">
        <v>0</v>
      </c>
      <c r="JY441">
        <v>0</v>
      </c>
      <c r="JZ441">
        <v>0</v>
      </c>
      <c r="KA441">
        <v>0</v>
      </c>
      <c r="KB441">
        <v>0</v>
      </c>
      <c r="KC441">
        <v>0</v>
      </c>
      <c r="KD441">
        <v>0</v>
      </c>
      <c r="KE441">
        <v>0</v>
      </c>
      <c r="KF441">
        <v>0</v>
      </c>
      <c r="KG441">
        <v>0</v>
      </c>
      <c r="KH441">
        <v>0</v>
      </c>
      <c r="KI441">
        <v>0</v>
      </c>
      <c r="KJ441">
        <v>0</v>
      </c>
      <c r="KK441">
        <v>0</v>
      </c>
      <c r="KL441">
        <v>0</v>
      </c>
      <c r="KM441">
        <v>0</v>
      </c>
      <c r="KN441">
        <v>0</v>
      </c>
      <c r="KO441">
        <v>0</v>
      </c>
      <c r="KP441">
        <v>0</v>
      </c>
      <c r="KQ441">
        <v>0</v>
      </c>
      <c r="KR441">
        <v>0</v>
      </c>
      <c r="KS441">
        <v>0</v>
      </c>
      <c r="KT441">
        <v>0</v>
      </c>
      <c r="KU441">
        <v>0</v>
      </c>
      <c r="KV441">
        <v>0</v>
      </c>
      <c r="KW441">
        <v>0</v>
      </c>
      <c r="KX441">
        <v>0</v>
      </c>
      <c r="KY441">
        <v>0</v>
      </c>
      <c r="KZ441">
        <v>0</v>
      </c>
      <c r="LA441">
        <v>0</v>
      </c>
      <c r="LB441">
        <v>0</v>
      </c>
      <c r="LC441">
        <v>0</v>
      </c>
      <c r="LD441">
        <v>0</v>
      </c>
      <c r="LE441">
        <v>0</v>
      </c>
      <c r="LF441">
        <v>0</v>
      </c>
      <c r="LG441">
        <v>0</v>
      </c>
      <c r="LH441">
        <v>0</v>
      </c>
      <c r="LI441">
        <v>1</v>
      </c>
      <c r="LJ441">
        <v>1</v>
      </c>
      <c r="LK441">
        <v>0</v>
      </c>
      <c r="LL441">
        <v>0</v>
      </c>
      <c r="LM441">
        <v>1</v>
      </c>
      <c r="LN441">
        <v>0.95</v>
      </c>
      <c r="LO441">
        <v>0</v>
      </c>
      <c r="LP441">
        <v>1</v>
      </c>
      <c r="LQ441">
        <v>0.78</v>
      </c>
      <c r="LR441">
        <v>0</v>
      </c>
      <c r="LS441">
        <v>0</v>
      </c>
      <c r="LT441">
        <v>0</v>
      </c>
    </row>
    <row r="442" spans="1:332" ht="15" customHeight="1">
      <c r="A442" t="str">
        <v>CDM AMS II G</v>
      </c>
      <c r="B442" t="str">
        <v>AMS-II.G. Version 9</v>
      </c>
      <c r="C442">
        <v>10471</v>
      </c>
      <c r="D442" t="str">
        <v>PoA 10471-CPA54</v>
      </c>
      <c r="E442" t="str">
        <v>MP1</v>
      </c>
      <c r="F442" t="str">
        <v>domestic</v>
      </c>
      <c r="G442">
        <v>15314</v>
      </c>
      <c r="H442" t="str">
        <v>firewood</v>
      </c>
      <c r="I442">
        <v>15314</v>
      </c>
      <c r="J442">
        <v>3.2472434266327395E-3</v>
      </c>
      <c r="K442">
        <v>0</v>
      </c>
      <c r="L442" t="str">
        <v>cdm_imp_firewood</v>
      </c>
      <c r="M442">
        <v>1</v>
      </c>
      <c r="N442" t="str">
        <v>Asia</v>
      </c>
      <c r="O442" t="str">
        <v>Myanmar</v>
      </c>
      <c r="P442" t="str">
        <v xml:space="preserve">Region: Bago; Township: Okpho and Monyo
</v>
      </c>
      <c r="Q442">
        <v>4.2</v>
      </c>
      <c r="R442">
        <v>0.61499999999999999</v>
      </c>
      <c r="S442">
        <v>0</v>
      </c>
      <c r="T442">
        <v>0.3</v>
      </c>
      <c r="U442">
        <v>18000</v>
      </c>
      <c r="V442">
        <v>0</v>
      </c>
      <c r="W442">
        <v>262</v>
      </c>
      <c r="X442">
        <v>0</v>
      </c>
      <c r="Y442">
        <v>4716000</v>
      </c>
      <c r="Z442">
        <v>1</v>
      </c>
      <c r="AA442">
        <v>0</v>
      </c>
      <c r="AB442">
        <v>0</v>
      </c>
      <c r="AC442">
        <v>0</v>
      </c>
      <c r="AD442">
        <v>0</v>
      </c>
      <c r="AE442">
        <v>0</v>
      </c>
      <c r="AF442">
        <v>0</v>
      </c>
      <c r="AG442">
        <v>0</v>
      </c>
      <c r="AH442">
        <v>0</v>
      </c>
      <c r="AI442">
        <v>0</v>
      </c>
      <c r="AJ442">
        <v>0</v>
      </c>
      <c r="AK442">
        <v>0</v>
      </c>
      <c r="AL442">
        <v>0</v>
      </c>
      <c r="AM442">
        <v>0</v>
      </c>
      <c r="AN442">
        <v>9.29731506849315</v>
      </c>
      <c r="AO442">
        <v>0</v>
      </c>
      <c r="AP442">
        <v>0</v>
      </c>
      <c r="AQ442">
        <v>0</v>
      </c>
      <c r="AR442">
        <v>0</v>
      </c>
      <c r="AS442">
        <v>0</v>
      </c>
      <c r="AT442">
        <v>0</v>
      </c>
      <c r="AU442">
        <v>0</v>
      </c>
      <c r="AV442">
        <v>0</v>
      </c>
      <c r="AW442">
        <v>0</v>
      </c>
      <c r="AX442">
        <v>0</v>
      </c>
      <c r="AY442">
        <v>0</v>
      </c>
      <c r="AZ442">
        <v>0</v>
      </c>
      <c r="BA442">
        <v>0</v>
      </c>
      <c r="BB442">
        <v>0</v>
      </c>
      <c r="BC442">
        <v>0</v>
      </c>
      <c r="BD442">
        <v>0.1</v>
      </c>
      <c r="BE442">
        <v>0</v>
      </c>
      <c r="BF442">
        <v>0</v>
      </c>
      <c r="BG442">
        <v>0</v>
      </c>
      <c r="BH442">
        <v>0</v>
      </c>
      <c r="BI442">
        <v>0</v>
      </c>
      <c r="BJ442">
        <v>0</v>
      </c>
      <c r="BK442">
        <v>0</v>
      </c>
      <c r="BL442">
        <v>0</v>
      </c>
      <c r="BM442">
        <v>0</v>
      </c>
      <c r="BN442">
        <v>0</v>
      </c>
      <c r="BO442">
        <v>0</v>
      </c>
      <c r="BP442">
        <v>0</v>
      </c>
      <c r="BQ442">
        <v>0</v>
      </c>
      <c r="BR442">
        <v>1.5599999999999999E-2</v>
      </c>
      <c r="BS442">
        <v>0</v>
      </c>
      <c r="BT442">
        <v>0</v>
      </c>
      <c r="BU442">
        <v>0</v>
      </c>
      <c r="BV442">
        <v>0</v>
      </c>
      <c r="BW442">
        <v>0</v>
      </c>
      <c r="BX442">
        <v>63.7</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0</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0</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c r="FD442">
        <v>0</v>
      </c>
      <c r="FE442">
        <v>0</v>
      </c>
      <c r="FF442">
        <v>0</v>
      </c>
      <c r="FG442">
        <v>0</v>
      </c>
      <c r="FH442">
        <v>0</v>
      </c>
      <c r="FI442">
        <v>0</v>
      </c>
      <c r="FJ442">
        <v>0</v>
      </c>
      <c r="FK442">
        <v>0</v>
      </c>
      <c r="FL442">
        <v>0</v>
      </c>
      <c r="FM442">
        <v>0</v>
      </c>
      <c r="FN442">
        <v>0</v>
      </c>
      <c r="FO442">
        <v>0</v>
      </c>
      <c r="FP442">
        <v>0</v>
      </c>
      <c r="FQ442">
        <v>0</v>
      </c>
      <c r="FR442">
        <v>1</v>
      </c>
      <c r="FS442">
        <v>0</v>
      </c>
      <c r="FT442">
        <v>0</v>
      </c>
      <c r="FU442">
        <v>0</v>
      </c>
      <c r="FV442">
        <v>0</v>
      </c>
      <c r="FW442">
        <v>0</v>
      </c>
      <c r="FX442">
        <v>0</v>
      </c>
      <c r="FY442">
        <v>3.7041095890410967</v>
      </c>
      <c r="FZ442">
        <v>0</v>
      </c>
      <c r="GA442">
        <v>0</v>
      </c>
      <c r="GB442">
        <v>0</v>
      </c>
      <c r="GC442">
        <v>0</v>
      </c>
      <c r="GD442">
        <v>0</v>
      </c>
      <c r="GE442">
        <v>0</v>
      </c>
      <c r="GF442">
        <v>0</v>
      </c>
      <c r="GG442">
        <v>0</v>
      </c>
      <c r="GH442">
        <v>0</v>
      </c>
      <c r="GI442">
        <v>0</v>
      </c>
      <c r="GJ442">
        <v>0</v>
      </c>
      <c r="GK442">
        <v>0</v>
      </c>
      <c r="GL442">
        <v>0</v>
      </c>
      <c r="GM442">
        <v>0</v>
      </c>
      <c r="GN442">
        <v>0</v>
      </c>
      <c r="GO442">
        <v>0</v>
      </c>
      <c r="GP442">
        <v>0</v>
      </c>
      <c r="GQ442">
        <v>0</v>
      </c>
      <c r="GR442">
        <v>0</v>
      </c>
      <c r="GS442">
        <v>0</v>
      </c>
      <c r="GT442">
        <v>0</v>
      </c>
      <c r="GU442">
        <v>0.251</v>
      </c>
      <c r="GV442">
        <v>0</v>
      </c>
      <c r="GW442">
        <v>0</v>
      </c>
      <c r="GX442">
        <v>0</v>
      </c>
      <c r="GY442">
        <v>0</v>
      </c>
      <c r="GZ442">
        <v>0</v>
      </c>
      <c r="HA442">
        <v>0</v>
      </c>
      <c r="HB442">
        <v>0</v>
      </c>
      <c r="HC442">
        <v>0</v>
      </c>
      <c r="HD442">
        <v>0</v>
      </c>
      <c r="HE442">
        <v>0</v>
      </c>
      <c r="HF442">
        <v>0</v>
      </c>
      <c r="HG442">
        <v>0</v>
      </c>
      <c r="HH442">
        <v>0</v>
      </c>
      <c r="HI442">
        <v>1.5599999999999999E-2</v>
      </c>
      <c r="HJ442">
        <v>0</v>
      </c>
      <c r="HK442">
        <v>0</v>
      </c>
      <c r="HL442">
        <v>0</v>
      </c>
      <c r="HM442">
        <v>0</v>
      </c>
      <c r="HN442">
        <v>0</v>
      </c>
      <c r="HO442">
        <v>63.7</v>
      </c>
      <c r="HP442">
        <v>0</v>
      </c>
      <c r="HQ442">
        <v>0</v>
      </c>
      <c r="HR442">
        <v>0</v>
      </c>
      <c r="HS442">
        <v>0</v>
      </c>
      <c r="HT442">
        <v>0</v>
      </c>
      <c r="HU442">
        <v>0</v>
      </c>
      <c r="HV442">
        <v>0</v>
      </c>
      <c r="HW442">
        <v>0</v>
      </c>
      <c r="HX442">
        <v>0</v>
      </c>
      <c r="HY442">
        <v>0</v>
      </c>
      <c r="HZ442">
        <v>0</v>
      </c>
      <c r="IA442">
        <v>0</v>
      </c>
      <c r="IB442">
        <v>0</v>
      </c>
      <c r="IC442">
        <v>0</v>
      </c>
      <c r="ID442">
        <v>0</v>
      </c>
      <c r="IE442">
        <v>0</v>
      </c>
      <c r="IF442">
        <v>0</v>
      </c>
      <c r="IG442">
        <v>0</v>
      </c>
      <c r="IH442">
        <v>0</v>
      </c>
      <c r="II442">
        <v>0</v>
      </c>
      <c r="IJ442">
        <v>0</v>
      </c>
      <c r="IK442">
        <v>0</v>
      </c>
      <c r="IL442">
        <v>0</v>
      </c>
      <c r="IM442">
        <v>0</v>
      </c>
      <c r="IN442">
        <v>0</v>
      </c>
      <c r="IO442">
        <v>0</v>
      </c>
      <c r="IP442">
        <v>0</v>
      </c>
      <c r="IQ442">
        <v>0</v>
      </c>
      <c r="IR442">
        <v>0</v>
      </c>
      <c r="IS442">
        <v>0</v>
      </c>
      <c r="IT442">
        <v>0</v>
      </c>
      <c r="IU442">
        <v>0</v>
      </c>
      <c r="IV442">
        <v>0</v>
      </c>
      <c r="IW442">
        <v>0</v>
      </c>
      <c r="IX442">
        <v>0</v>
      </c>
      <c r="IY442">
        <v>0</v>
      </c>
      <c r="IZ442">
        <v>0</v>
      </c>
      <c r="JA442">
        <v>0</v>
      </c>
      <c r="JB442">
        <v>0</v>
      </c>
      <c r="JC442">
        <v>0</v>
      </c>
      <c r="JD442">
        <v>0</v>
      </c>
      <c r="JE442">
        <v>0</v>
      </c>
      <c r="JF442">
        <v>0</v>
      </c>
      <c r="JG442">
        <v>0</v>
      </c>
      <c r="JH442">
        <v>0</v>
      </c>
      <c r="JI442">
        <v>0</v>
      </c>
      <c r="JJ442">
        <v>0</v>
      </c>
      <c r="JK442">
        <v>0</v>
      </c>
      <c r="JL442">
        <v>0</v>
      </c>
      <c r="JM442">
        <v>0</v>
      </c>
      <c r="JN442">
        <v>0</v>
      </c>
      <c r="JO442">
        <v>0</v>
      </c>
      <c r="JP442">
        <v>0</v>
      </c>
      <c r="JQ442">
        <v>0</v>
      </c>
      <c r="JR442">
        <v>0</v>
      </c>
      <c r="JS442">
        <v>0</v>
      </c>
      <c r="JT442">
        <v>0</v>
      </c>
      <c r="JU442">
        <v>0</v>
      </c>
      <c r="JV442">
        <v>0</v>
      </c>
      <c r="JW442">
        <v>0</v>
      </c>
      <c r="JX442">
        <v>0</v>
      </c>
      <c r="JY442">
        <v>0</v>
      </c>
      <c r="JZ442">
        <v>0</v>
      </c>
      <c r="KA442">
        <v>0</v>
      </c>
      <c r="KB442">
        <v>0</v>
      </c>
      <c r="KC442">
        <v>0</v>
      </c>
      <c r="KD442">
        <v>0</v>
      </c>
      <c r="KE442">
        <v>0</v>
      </c>
      <c r="KF442">
        <v>0</v>
      </c>
      <c r="KG442">
        <v>0</v>
      </c>
      <c r="KH442">
        <v>0</v>
      </c>
      <c r="KI442">
        <v>0</v>
      </c>
      <c r="KJ442">
        <v>0</v>
      </c>
      <c r="KK442">
        <v>0</v>
      </c>
      <c r="KL442">
        <v>0</v>
      </c>
      <c r="KM442">
        <v>0</v>
      </c>
      <c r="KN442">
        <v>0</v>
      </c>
      <c r="KO442">
        <v>0</v>
      </c>
      <c r="KP442">
        <v>0</v>
      </c>
      <c r="KQ442">
        <v>0</v>
      </c>
      <c r="KR442">
        <v>0</v>
      </c>
      <c r="KS442">
        <v>0</v>
      </c>
      <c r="KT442">
        <v>0</v>
      </c>
      <c r="KU442">
        <v>0</v>
      </c>
      <c r="KV442">
        <v>0</v>
      </c>
      <c r="KW442">
        <v>0</v>
      </c>
      <c r="KX442">
        <v>0</v>
      </c>
      <c r="KY442">
        <v>0</v>
      </c>
      <c r="KZ442">
        <v>0</v>
      </c>
      <c r="LA442">
        <v>0</v>
      </c>
      <c r="LB442">
        <v>0</v>
      </c>
      <c r="LC442">
        <v>0</v>
      </c>
      <c r="LD442">
        <v>0</v>
      </c>
      <c r="LE442">
        <v>0</v>
      </c>
      <c r="LF442">
        <v>0</v>
      </c>
      <c r="LG442">
        <v>0</v>
      </c>
      <c r="LH442">
        <v>0</v>
      </c>
      <c r="LI442">
        <v>1</v>
      </c>
      <c r="LJ442">
        <v>1</v>
      </c>
      <c r="LK442">
        <v>0</v>
      </c>
      <c r="LL442">
        <v>0</v>
      </c>
      <c r="LM442">
        <v>1</v>
      </c>
      <c r="LN442">
        <v>0.95</v>
      </c>
      <c r="LO442">
        <v>0</v>
      </c>
      <c r="LP442">
        <v>1</v>
      </c>
      <c r="LQ442">
        <v>0.78</v>
      </c>
      <c r="LR442">
        <v>0</v>
      </c>
      <c r="LS442">
        <v>0</v>
      </c>
      <c r="LT442">
        <v>0</v>
      </c>
    </row>
    <row r="443" spans="1:332" ht="15" customHeight="1">
      <c r="A443" t="str">
        <v>CDM AMS II G</v>
      </c>
      <c r="B443" t="str">
        <v>AMS-II.G. Version 9</v>
      </c>
      <c r="C443">
        <v>10471</v>
      </c>
      <c r="D443" t="str">
        <v>PoA 10471-CPA55</v>
      </c>
      <c r="E443" t="str">
        <v>MP1</v>
      </c>
      <c r="F443" t="str">
        <v>domestic</v>
      </c>
      <c r="G443">
        <v>15314</v>
      </c>
      <c r="H443" t="str">
        <v>firewood</v>
      </c>
      <c r="I443">
        <v>15314</v>
      </c>
      <c r="J443">
        <v>3.2472434266327395E-3</v>
      </c>
      <c r="K443">
        <v>0</v>
      </c>
      <c r="L443" t="str">
        <v>cdm_imp_firewood</v>
      </c>
      <c r="M443">
        <v>1</v>
      </c>
      <c r="N443" t="str">
        <v>Asia</v>
      </c>
      <c r="O443" t="str">
        <v>Myanmar</v>
      </c>
      <c r="P443" t="str">
        <v xml:space="preserve">Region: Bago; Township: Monyo, Minhla, Letpadan
and Thayarwaddy
</v>
      </c>
      <c r="Q443">
        <v>4.2</v>
      </c>
      <c r="R443">
        <v>0.61499999999999999</v>
      </c>
      <c r="S443">
        <v>0</v>
      </c>
      <c r="T443">
        <v>0.3</v>
      </c>
      <c r="U443">
        <v>18000</v>
      </c>
      <c r="V443">
        <v>0</v>
      </c>
      <c r="W443">
        <v>262</v>
      </c>
      <c r="X443">
        <v>0</v>
      </c>
      <c r="Y443">
        <v>4716000</v>
      </c>
      <c r="Z443">
        <v>1</v>
      </c>
      <c r="AA443">
        <v>0</v>
      </c>
      <c r="AB443">
        <v>0</v>
      </c>
      <c r="AC443">
        <v>0</v>
      </c>
      <c r="AD443">
        <v>0</v>
      </c>
      <c r="AE443">
        <v>0</v>
      </c>
      <c r="AF443">
        <v>0</v>
      </c>
      <c r="AG443">
        <v>0</v>
      </c>
      <c r="AH443">
        <v>0</v>
      </c>
      <c r="AI443">
        <v>0</v>
      </c>
      <c r="AJ443">
        <v>0</v>
      </c>
      <c r="AK443">
        <v>0</v>
      </c>
      <c r="AL443">
        <v>0</v>
      </c>
      <c r="AM443">
        <v>0</v>
      </c>
      <c r="AN443">
        <v>9.29731506849315</v>
      </c>
      <c r="AO443">
        <v>0</v>
      </c>
      <c r="AP443">
        <v>0</v>
      </c>
      <c r="AQ443">
        <v>0</v>
      </c>
      <c r="AR443">
        <v>0</v>
      </c>
      <c r="AS443">
        <v>0</v>
      </c>
      <c r="AT443">
        <v>0</v>
      </c>
      <c r="AU443">
        <v>0</v>
      </c>
      <c r="AV443">
        <v>0</v>
      </c>
      <c r="AW443">
        <v>0</v>
      </c>
      <c r="AX443">
        <v>0</v>
      </c>
      <c r="AY443">
        <v>0</v>
      </c>
      <c r="AZ443">
        <v>0</v>
      </c>
      <c r="BA443">
        <v>0</v>
      </c>
      <c r="BB443">
        <v>0</v>
      </c>
      <c r="BC443">
        <v>0</v>
      </c>
      <c r="BD443">
        <v>0.1</v>
      </c>
      <c r="BE443">
        <v>0</v>
      </c>
      <c r="BF443">
        <v>0</v>
      </c>
      <c r="BG443">
        <v>0</v>
      </c>
      <c r="BH443">
        <v>0</v>
      </c>
      <c r="BI443">
        <v>0</v>
      </c>
      <c r="BJ443">
        <v>0</v>
      </c>
      <c r="BK443">
        <v>0</v>
      </c>
      <c r="BL443">
        <v>0</v>
      </c>
      <c r="BM443">
        <v>0</v>
      </c>
      <c r="BN443">
        <v>0</v>
      </c>
      <c r="BO443">
        <v>0</v>
      </c>
      <c r="BP443">
        <v>0</v>
      </c>
      <c r="BQ443">
        <v>0</v>
      </c>
      <c r="BR443">
        <v>1.5599999999999999E-2</v>
      </c>
      <c r="BS443">
        <v>0</v>
      </c>
      <c r="BT443">
        <v>0</v>
      </c>
      <c r="BU443">
        <v>0</v>
      </c>
      <c r="BV443">
        <v>0</v>
      </c>
      <c r="BW443">
        <v>0</v>
      </c>
      <c r="BX443">
        <v>63.7</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0</v>
      </c>
      <c r="FO443">
        <v>0</v>
      </c>
      <c r="FP443">
        <v>0</v>
      </c>
      <c r="FQ443">
        <v>0</v>
      </c>
      <c r="FR443">
        <v>1</v>
      </c>
      <c r="FS443">
        <v>0</v>
      </c>
      <c r="FT443">
        <v>0</v>
      </c>
      <c r="FU443">
        <v>0</v>
      </c>
      <c r="FV443">
        <v>0</v>
      </c>
      <c r="FW443">
        <v>0</v>
      </c>
      <c r="FX443">
        <v>0</v>
      </c>
      <c r="FY443">
        <v>3.7041095890410967</v>
      </c>
      <c r="FZ443">
        <v>0</v>
      </c>
      <c r="GA443">
        <v>0</v>
      </c>
      <c r="GB443">
        <v>0</v>
      </c>
      <c r="GC443">
        <v>0</v>
      </c>
      <c r="GD443">
        <v>0</v>
      </c>
      <c r="GE443">
        <v>0</v>
      </c>
      <c r="GF443">
        <v>0</v>
      </c>
      <c r="GG443">
        <v>0</v>
      </c>
      <c r="GH443">
        <v>0</v>
      </c>
      <c r="GI443">
        <v>0</v>
      </c>
      <c r="GJ443">
        <v>0</v>
      </c>
      <c r="GK443">
        <v>0</v>
      </c>
      <c r="GL443">
        <v>0</v>
      </c>
      <c r="GM443">
        <v>0</v>
      </c>
      <c r="GN443">
        <v>0</v>
      </c>
      <c r="GO443">
        <v>0</v>
      </c>
      <c r="GP443">
        <v>0</v>
      </c>
      <c r="GQ443">
        <v>0</v>
      </c>
      <c r="GR443">
        <v>0</v>
      </c>
      <c r="GS443">
        <v>0</v>
      </c>
      <c r="GT443">
        <v>0</v>
      </c>
      <c r="GU443">
        <v>0.251</v>
      </c>
      <c r="GV443">
        <v>0</v>
      </c>
      <c r="GW443">
        <v>0</v>
      </c>
      <c r="GX443">
        <v>0</v>
      </c>
      <c r="GY443">
        <v>0</v>
      </c>
      <c r="GZ443">
        <v>0</v>
      </c>
      <c r="HA443">
        <v>0</v>
      </c>
      <c r="HB443">
        <v>0</v>
      </c>
      <c r="HC443">
        <v>0</v>
      </c>
      <c r="HD443">
        <v>0</v>
      </c>
      <c r="HE443">
        <v>0</v>
      </c>
      <c r="HF443">
        <v>0</v>
      </c>
      <c r="HG443">
        <v>0</v>
      </c>
      <c r="HH443">
        <v>0</v>
      </c>
      <c r="HI443">
        <v>1.5599999999999999E-2</v>
      </c>
      <c r="HJ443">
        <v>0</v>
      </c>
      <c r="HK443">
        <v>0</v>
      </c>
      <c r="HL443">
        <v>0</v>
      </c>
      <c r="HM443">
        <v>0</v>
      </c>
      <c r="HN443">
        <v>0</v>
      </c>
      <c r="HO443">
        <v>63.7</v>
      </c>
      <c r="HP443">
        <v>0</v>
      </c>
      <c r="HQ443">
        <v>0</v>
      </c>
      <c r="HR443">
        <v>0</v>
      </c>
      <c r="HS443">
        <v>0</v>
      </c>
      <c r="HT443">
        <v>0</v>
      </c>
      <c r="HU443">
        <v>0</v>
      </c>
      <c r="HV443">
        <v>0</v>
      </c>
      <c r="HW443">
        <v>0</v>
      </c>
      <c r="HX443">
        <v>0</v>
      </c>
      <c r="HY443">
        <v>0</v>
      </c>
      <c r="HZ443">
        <v>0</v>
      </c>
      <c r="IA443">
        <v>0</v>
      </c>
      <c r="IB443">
        <v>0</v>
      </c>
      <c r="IC443">
        <v>0</v>
      </c>
      <c r="ID443">
        <v>0</v>
      </c>
      <c r="IE443">
        <v>0</v>
      </c>
      <c r="IF443">
        <v>0</v>
      </c>
      <c r="IG443">
        <v>0</v>
      </c>
      <c r="IH443">
        <v>0</v>
      </c>
      <c r="II443">
        <v>0</v>
      </c>
      <c r="IJ443">
        <v>0</v>
      </c>
      <c r="IK443">
        <v>0</v>
      </c>
      <c r="IL443">
        <v>0</v>
      </c>
      <c r="IM443">
        <v>0</v>
      </c>
      <c r="IN443">
        <v>0</v>
      </c>
      <c r="IO443">
        <v>0</v>
      </c>
      <c r="IP443">
        <v>0</v>
      </c>
      <c r="IQ443">
        <v>0</v>
      </c>
      <c r="IR443">
        <v>0</v>
      </c>
      <c r="IS443">
        <v>0</v>
      </c>
      <c r="IT443">
        <v>0</v>
      </c>
      <c r="IU443">
        <v>0</v>
      </c>
      <c r="IV443">
        <v>0</v>
      </c>
      <c r="IW443">
        <v>0</v>
      </c>
      <c r="IX443">
        <v>0</v>
      </c>
      <c r="IY443">
        <v>0</v>
      </c>
      <c r="IZ443">
        <v>0</v>
      </c>
      <c r="JA443">
        <v>0</v>
      </c>
      <c r="JB443">
        <v>0</v>
      </c>
      <c r="JC443">
        <v>0</v>
      </c>
      <c r="JD443">
        <v>0</v>
      </c>
      <c r="JE443">
        <v>0</v>
      </c>
      <c r="JF443">
        <v>0</v>
      </c>
      <c r="JG443">
        <v>0</v>
      </c>
      <c r="JH443">
        <v>0</v>
      </c>
      <c r="JI443">
        <v>0</v>
      </c>
      <c r="JJ443">
        <v>0</v>
      </c>
      <c r="JK443">
        <v>0</v>
      </c>
      <c r="JL443">
        <v>0</v>
      </c>
      <c r="JM443">
        <v>0</v>
      </c>
      <c r="JN443">
        <v>0</v>
      </c>
      <c r="JO443">
        <v>0</v>
      </c>
      <c r="JP443">
        <v>0</v>
      </c>
      <c r="JQ443">
        <v>0</v>
      </c>
      <c r="JR443">
        <v>0</v>
      </c>
      <c r="JS443">
        <v>0</v>
      </c>
      <c r="JT443">
        <v>0</v>
      </c>
      <c r="JU443">
        <v>0</v>
      </c>
      <c r="JV443">
        <v>0</v>
      </c>
      <c r="JW443">
        <v>0</v>
      </c>
      <c r="JX443">
        <v>0</v>
      </c>
      <c r="JY443">
        <v>0</v>
      </c>
      <c r="JZ443">
        <v>0</v>
      </c>
      <c r="KA443">
        <v>0</v>
      </c>
      <c r="KB443">
        <v>0</v>
      </c>
      <c r="KC443">
        <v>0</v>
      </c>
      <c r="KD443">
        <v>0</v>
      </c>
      <c r="KE443">
        <v>0</v>
      </c>
      <c r="KF443">
        <v>0</v>
      </c>
      <c r="KG443">
        <v>0</v>
      </c>
      <c r="KH443">
        <v>0</v>
      </c>
      <c r="KI443">
        <v>0</v>
      </c>
      <c r="KJ443">
        <v>0</v>
      </c>
      <c r="KK443">
        <v>0</v>
      </c>
      <c r="KL443">
        <v>0</v>
      </c>
      <c r="KM443">
        <v>0</v>
      </c>
      <c r="KN443">
        <v>0</v>
      </c>
      <c r="KO443">
        <v>0</v>
      </c>
      <c r="KP443">
        <v>0</v>
      </c>
      <c r="KQ443">
        <v>0</v>
      </c>
      <c r="KR443">
        <v>0</v>
      </c>
      <c r="KS443">
        <v>0</v>
      </c>
      <c r="KT443">
        <v>0</v>
      </c>
      <c r="KU443">
        <v>0</v>
      </c>
      <c r="KV443">
        <v>0</v>
      </c>
      <c r="KW443">
        <v>0</v>
      </c>
      <c r="KX443">
        <v>0</v>
      </c>
      <c r="KY443">
        <v>0</v>
      </c>
      <c r="KZ443">
        <v>0</v>
      </c>
      <c r="LA443">
        <v>0</v>
      </c>
      <c r="LB443">
        <v>0</v>
      </c>
      <c r="LC443">
        <v>0</v>
      </c>
      <c r="LD443">
        <v>0</v>
      </c>
      <c r="LE443">
        <v>0</v>
      </c>
      <c r="LF443">
        <v>0</v>
      </c>
      <c r="LG443">
        <v>0</v>
      </c>
      <c r="LH443">
        <v>0</v>
      </c>
      <c r="LI443">
        <v>1</v>
      </c>
      <c r="LJ443">
        <v>1</v>
      </c>
      <c r="LK443">
        <v>0</v>
      </c>
      <c r="LL443">
        <v>0</v>
      </c>
      <c r="LM443">
        <v>1</v>
      </c>
      <c r="LN443">
        <v>0.95</v>
      </c>
      <c r="LO443">
        <v>0</v>
      </c>
      <c r="LP443">
        <v>1</v>
      </c>
      <c r="LQ443">
        <v>0.78</v>
      </c>
      <c r="LR443">
        <v>0</v>
      </c>
      <c r="LS443">
        <v>0</v>
      </c>
      <c r="LT443">
        <v>0</v>
      </c>
    </row>
    <row r="444" spans="1:332" ht="15" customHeight="1">
      <c r="A444" t="str">
        <v>CDM AMS II G</v>
      </c>
      <c r="B444" t="str">
        <v>AMS-II.G. Version 9</v>
      </c>
      <c r="C444">
        <v>10471</v>
      </c>
      <c r="D444" t="str">
        <v>PoA 10471-CPA56</v>
      </c>
      <c r="E444" t="str">
        <v>MP1</v>
      </c>
      <c r="F444" t="str">
        <v>domestic</v>
      </c>
      <c r="G444">
        <v>15314</v>
      </c>
      <c r="H444" t="str">
        <v>firewood</v>
      </c>
      <c r="I444">
        <v>15314</v>
      </c>
      <c r="J444">
        <v>3.2472434266327395E-3</v>
      </c>
      <c r="K444">
        <v>0</v>
      </c>
      <c r="L444" t="str">
        <v>cdm_imp_firewood</v>
      </c>
      <c r="M444">
        <v>1</v>
      </c>
      <c r="N444" t="str">
        <v>Asia</v>
      </c>
      <c r="O444" t="str">
        <v>Myanmar</v>
      </c>
      <c r="P444" t="str">
        <v xml:space="preserve">Region: Shan; Township: Namsang, Pinlon,
Tangyan, Mongyai and
Lashio
</v>
      </c>
      <c r="Q444">
        <v>4.2</v>
      </c>
      <c r="R444">
        <v>0.61499999999999999</v>
      </c>
      <c r="S444">
        <v>0</v>
      </c>
      <c r="T444">
        <v>0.3</v>
      </c>
      <c r="U444">
        <v>18000</v>
      </c>
      <c r="V444">
        <v>0</v>
      </c>
      <c r="W444">
        <v>262</v>
      </c>
      <c r="X444">
        <v>0</v>
      </c>
      <c r="Y444">
        <v>4716000</v>
      </c>
      <c r="Z444">
        <v>1</v>
      </c>
      <c r="AA444">
        <v>0</v>
      </c>
      <c r="AB444">
        <v>0</v>
      </c>
      <c r="AC444">
        <v>0</v>
      </c>
      <c r="AD444">
        <v>0</v>
      </c>
      <c r="AE444">
        <v>0</v>
      </c>
      <c r="AF444">
        <v>0</v>
      </c>
      <c r="AG444">
        <v>0</v>
      </c>
      <c r="AH444">
        <v>0</v>
      </c>
      <c r="AI444">
        <v>0</v>
      </c>
      <c r="AJ444">
        <v>0</v>
      </c>
      <c r="AK444">
        <v>0</v>
      </c>
      <c r="AL444">
        <v>0</v>
      </c>
      <c r="AM444">
        <v>0</v>
      </c>
      <c r="AN444">
        <v>9.29731506849315</v>
      </c>
      <c r="AO444">
        <v>0</v>
      </c>
      <c r="AP444">
        <v>0</v>
      </c>
      <c r="AQ444">
        <v>0</v>
      </c>
      <c r="AR444">
        <v>0</v>
      </c>
      <c r="AS444">
        <v>0</v>
      </c>
      <c r="AT444">
        <v>0</v>
      </c>
      <c r="AU444">
        <v>0</v>
      </c>
      <c r="AV444">
        <v>0</v>
      </c>
      <c r="AW444">
        <v>0</v>
      </c>
      <c r="AX444">
        <v>0</v>
      </c>
      <c r="AY444">
        <v>0</v>
      </c>
      <c r="AZ444">
        <v>0</v>
      </c>
      <c r="BA444">
        <v>0</v>
      </c>
      <c r="BB444">
        <v>0</v>
      </c>
      <c r="BC444">
        <v>0</v>
      </c>
      <c r="BD444">
        <v>0.1</v>
      </c>
      <c r="BE444">
        <v>0</v>
      </c>
      <c r="BF444">
        <v>0</v>
      </c>
      <c r="BG444">
        <v>0</v>
      </c>
      <c r="BH444">
        <v>0</v>
      </c>
      <c r="BI444">
        <v>0</v>
      </c>
      <c r="BJ444">
        <v>0</v>
      </c>
      <c r="BK444">
        <v>0</v>
      </c>
      <c r="BL444">
        <v>0</v>
      </c>
      <c r="BM444">
        <v>0</v>
      </c>
      <c r="BN444">
        <v>0</v>
      </c>
      <c r="BO444">
        <v>0</v>
      </c>
      <c r="BP444">
        <v>0</v>
      </c>
      <c r="BQ444">
        <v>0</v>
      </c>
      <c r="BR444">
        <v>1.5599999999999999E-2</v>
      </c>
      <c r="BS444">
        <v>0</v>
      </c>
      <c r="BT444">
        <v>0</v>
      </c>
      <c r="BU444">
        <v>0</v>
      </c>
      <c r="BV444">
        <v>0</v>
      </c>
      <c r="BW444">
        <v>0</v>
      </c>
      <c r="BX444">
        <v>63.7</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c r="EZ444">
        <v>0</v>
      </c>
      <c r="FA444">
        <v>0</v>
      </c>
      <c r="FB444">
        <v>0</v>
      </c>
      <c r="FC444">
        <v>0</v>
      </c>
      <c r="FD444">
        <v>0</v>
      </c>
      <c r="FE444">
        <v>0</v>
      </c>
      <c r="FF444">
        <v>0</v>
      </c>
      <c r="FG444">
        <v>0</v>
      </c>
      <c r="FH444">
        <v>0</v>
      </c>
      <c r="FI444">
        <v>0</v>
      </c>
      <c r="FJ444">
        <v>0</v>
      </c>
      <c r="FK444">
        <v>0</v>
      </c>
      <c r="FL444">
        <v>0</v>
      </c>
      <c r="FM444">
        <v>0</v>
      </c>
      <c r="FN444">
        <v>0</v>
      </c>
      <c r="FO444">
        <v>0</v>
      </c>
      <c r="FP444">
        <v>0</v>
      </c>
      <c r="FQ444">
        <v>0</v>
      </c>
      <c r="FR444">
        <v>1</v>
      </c>
      <c r="FS444">
        <v>0</v>
      </c>
      <c r="FT444">
        <v>0</v>
      </c>
      <c r="FU444">
        <v>0</v>
      </c>
      <c r="FV444">
        <v>0</v>
      </c>
      <c r="FW444">
        <v>0</v>
      </c>
      <c r="FX444">
        <v>0</v>
      </c>
      <c r="FY444">
        <v>3.7041095890410967</v>
      </c>
      <c r="FZ444">
        <v>0</v>
      </c>
      <c r="GA444">
        <v>0</v>
      </c>
      <c r="GB444">
        <v>0</v>
      </c>
      <c r="GC444">
        <v>0</v>
      </c>
      <c r="GD444">
        <v>0</v>
      </c>
      <c r="GE444">
        <v>0</v>
      </c>
      <c r="GF444">
        <v>0</v>
      </c>
      <c r="GG444">
        <v>0</v>
      </c>
      <c r="GH444">
        <v>0</v>
      </c>
      <c r="GI444">
        <v>0</v>
      </c>
      <c r="GJ444">
        <v>0</v>
      </c>
      <c r="GK444">
        <v>0</v>
      </c>
      <c r="GL444">
        <v>0</v>
      </c>
      <c r="GM444">
        <v>0</v>
      </c>
      <c r="GN444">
        <v>0</v>
      </c>
      <c r="GO444">
        <v>0</v>
      </c>
      <c r="GP444">
        <v>0</v>
      </c>
      <c r="GQ444">
        <v>0</v>
      </c>
      <c r="GR444">
        <v>0</v>
      </c>
      <c r="GS444">
        <v>0</v>
      </c>
      <c r="GT444">
        <v>0</v>
      </c>
      <c r="GU444">
        <v>0.251</v>
      </c>
      <c r="GV444">
        <v>0</v>
      </c>
      <c r="GW444">
        <v>0</v>
      </c>
      <c r="GX444">
        <v>0</v>
      </c>
      <c r="GY444">
        <v>0</v>
      </c>
      <c r="GZ444">
        <v>0</v>
      </c>
      <c r="HA444">
        <v>0</v>
      </c>
      <c r="HB444">
        <v>0</v>
      </c>
      <c r="HC444">
        <v>0</v>
      </c>
      <c r="HD444">
        <v>0</v>
      </c>
      <c r="HE444">
        <v>0</v>
      </c>
      <c r="HF444">
        <v>0</v>
      </c>
      <c r="HG444">
        <v>0</v>
      </c>
      <c r="HH444">
        <v>0</v>
      </c>
      <c r="HI444">
        <v>1.5599999999999999E-2</v>
      </c>
      <c r="HJ444">
        <v>0</v>
      </c>
      <c r="HK444">
        <v>0</v>
      </c>
      <c r="HL444">
        <v>0</v>
      </c>
      <c r="HM444">
        <v>0</v>
      </c>
      <c r="HN444">
        <v>0</v>
      </c>
      <c r="HO444">
        <v>63.7</v>
      </c>
      <c r="HP444">
        <v>0</v>
      </c>
      <c r="HQ444">
        <v>0</v>
      </c>
      <c r="HR444">
        <v>0</v>
      </c>
      <c r="HS444">
        <v>0</v>
      </c>
      <c r="HT444">
        <v>0</v>
      </c>
      <c r="HU444">
        <v>0</v>
      </c>
      <c r="HV444">
        <v>0</v>
      </c>
      <c r="HW444">
        <v>0</v>
      </c>
      <c r="HX444">
        <v>0</v>
      </c>
      <c r="HY444">
        <v>0</v>
      </c>
      <c r="HZ444">
        <v>0</v>
      </c>
      <c r="IA444">
        <v>0</v>
      </c>
      <c r="IB444">
        <v>0</v>
      </c>
      <c r="IC444">
        <v>0</v>
      </c>
      <c r="ID444">
        <v>0</v>
      </c>
      <c r="IE444">
        <v>0</v>
      </c>
      <c r="IF444">
        <v>0</v>
      </c>
      <c r="IG444">
        <v>0</v>
      </c>
      <c r="IH444">
        <v>0</v>
      </c>
      <c r="II444">
        <v>0</v>
      </c>
      <c r="IJ444">
        <v>0</v>
      </c>
      <c r="IK444">
        <v>0</v>
      </c>
      <c r="IL444">
        <v>0</v>
      </c>
      <c r="IM444">
        <v>0</v>
      </c>
      <c r="IN444">
        <v>0</v>
      </c>
      <c r="IO444">
        <v>0</v>
      </c>
      <c r="IP444">
        <v>0</v>
      </c>
      <c r="IQ444">
        <v>0</v>
      </c>
      <c r="IR444">
        <v>0</v>
      </c>
      <c r="IS444">
        <v>0</v>
      </c>
      <c r="IT444">
        <v>0</v>
      </c>
      <c r="IU444">
        <v>0</v>
      </c>
      <c r="IV444">
        <v>0</v>
      </c>
      <c r="IW444">
        <v>0</v>
      </c>
      <c r="IX444">
        <v>0</v>
      </c>
      <c r="IY444">
        <v>0</v>
      </c>
      <c r="IZ444">
        <v>0</v>
      </c>
      <c r="JA444">
        <v>0</v>
      </c>
      <c r="JB444">
        <v>0</v>
      </c>
      <c r="JC444">
        <v>0</v>
      </c>
      <c r="JD444">
        <v>0</v>
      </c>
      <c r="JE444">
        <v>0</v>
      </c>
      <c r="JF444">
        <v>0</v>
      </c>
      <c r="JG444">
        <v>0</v>
      </c>
      <c r="JH444">
        <v>0</v>
      </c>
      <c r="JI444">
        <v>0</v>
      </c>
      <c r="JJ444">
        <v>0</v>
      </c>
      <c r="JK444">
        <v>0</v>
      </c>
      <c r="JL444">
        <v>0</v>
      </c>
      <c r="JM444">
        <v>0</v>
      </c>
      <c r="JN444">
        <v>0</v>
      </c>
      <c r="JO444">
        <v>0</v>
      </c>
      <c r="JP444">
        <v>0</v>
      </c>
      <c r="JQ444">
        <v>0</v>
      </c>
      <c r="JR444">
        <v>0</v>
      </c>
      <c r="JS444">
        <v>0</v>
      </c>
      <c r="JT444">
        <v>0</v>
      </c>
      <c r="JU444">
        <v>0</v>
      </c>
      <c r="JV444">
        <v>0</v>
      </c>
      <c r="JW444">
        <v>0</v>
      </c>
      <c r="JX444">
        <v>0</v>
      </c>
      <c r="JY444">
        <v>0</v>
      </c>
      <c r="JZ444">
        <v>0</v>
      </c>
      <c r="KA444">
        <v>0</v>
      </c>
      <c r="KB444">
        <v>0</v>
      </c>
      <c r="KC444">
        <v>0</v>
      </c>
      <c r="KD444">
        <v>0</v>
      </c>
      <c r="KE444">
        <v>0</v>
      </c>
      <c r="KF444">
        <v>0</v>
      </c>
      <c r="KG444">
        <v>0</v>
      </c>
      <c r="KH444">
        <v>0</v>
      </c>
      <c r="KI444">
        <v>0</v>
      </c>
      <c r="KJ444">
        <v>0</v>
      </c>
      <c r="KK444">
        <v>0</v>
      </c>
      <c r="KL444">
        <v>0</v>
      </c>
      <c r="KM444">
        <v>0</v>
      </c>
      <c r="KN444">
        <v>0</v>
      </c>
      <c r="KO444">
        <v>0</v>
      </c>
      <c r="KP444">
        <v>0</v>
      </c>
      <c r="KQ444">
        <v>0</v>
      </c>
      <c r="KR444">
        <v>0</v>
      </c>
      <c r="KS444">
        <v>0</v>
      </c>
      <c r="KT444">
        <v>0</v>
      </c>
      <c r="KU444">
        <v>0</v>
      </c>
      <c r="KV444">
        <v>0</v>
      </c>
      <c r="KW444">
        <v>0</v>
      </c>
      <c r="KX444">
        <v>0</v>
      </c>
      <c r="KY444">
        <v>0</v>
      </c>
      <c r="KZ444">
        <v>0</v>
      </c>
      <c r="LA444">
        <v>0</v>
      </c>
      <c r="LB444">
        <v>0</v>
      </c>
      <c r="LC444">
        <v>0</v>
      </c>
      <c r="LD444">
        <v>0</v>
      </c>
      <c r="LE444">
        <v>0</v>
      </c>
      <c r="LF444">
        <v>0</v>
      </c>
      <c r="LG444">
        <v>0</v>
      </c>
      <c r="LH444">
        <v>0</v>
      </c>
      <c r="LI444">
        <v>1</v>
      </c>
      <c r="LJ444">
        <v>1</v>
      </c>
      <c r="LK444">
        <v>0</v>
      </c>
      <c r="LL444">
        <v>0</v>
      </c>
      <c r="LM444">
        <v>1</v>
      </c>
      <c r="LN444">
        <v>0.95</v>
      </c>
      <c r="LO444">
        <v>0</v>
      </c>
      <c r="LP444">
        <v>1</v>
      </c>
      <c r="LQ444">
        <v>0.78</v>
      </c>
      <c r="LR444">
        <v>0</v>
      </c>
      <c r="LS444">
        <v>0</v>
      </c>
      <c r="LT444">
        <v>0</v>
      </c>
    </row>
    <row r="445" spans="1:332" ht="15" customHeight="1">
      <c r="A445" t="str">
        <v>CDM AMS II G</v>
      </c>
      <c r="B445" t="str">
        <v>AMS-II.G. Version 9</v>
      </c>
      <c r="C445">
        <v>10471</v>
      </c>
      <c r="D445" t="str">
        <v>PoA 10471-CPA57</v>
      </c>
      <c r="E445" t="str">
        <v>MP1</v>
      </c>
      <c r="F445" t="str">
        <v>domestic</v>
      </c>
      <c r="G445">
        <v>15314</v>
      </c>
      <c r="H445" t="str">
        <v>firewood</v>
      </c>
      <c r="I445">
        <v>15314</v>
      </c>
      <c r="J445">
        <v>3.2472434266327395E-3</v>
      </c>
      <c r="K445">
        <v>0</v>
      </c>
      <c r="L445" t="str">
        <v>cdm_imp_firewood</v>
      </c>
      <c r="M445">
        <v>1</v>
      </c>
      <c r="N445" t="str">
        <v>Asia</v>
      </c>
      <c r="O445" t="str">
        <v>Myanmar</v>
      </c>
      <c r="P445" t="str">
        <v xml:space="preserve">Region: Shan; Township: Lashio and Hsipaw
</v>
      </c>
      <c r="Q445">
        <v>4.2</v>
      </c>
      <c r="R445">
        <v>0.61499999999999999</v>
      </c>
      <c r="S445">
        <v>0</v>
      </c>
      <c r="T445">
        <v>0.3</v>
      </c>
      <c r="U445">
        <v>18000</v>
      </c>
      <c r="V445">
        <v>0</v>
      </c>
      <c r="W445">
        <v>262</v>
      </c>
      <c r="X445">
        <v>0</v>
      </c>
      <c r="Y445">
        <v>4716000</v>
      </c>
      <c r="Z445">
        <v>1</v>
      </c>
      <c r="AA445">
        <v>0</v>
      </c>
      <c r="AB445">
        <v>0</v>
      </c>
      <c r="AC445">
        <v>0</v>
      </c>
      <c r="AD445">
        <v>0</v>
      </c>
      <c r="AE445">
        <v>0</v>
      </c>
      <c r="AF445">
        <v>0</v>
      </c>
      <c r="AG445">
        <v>0</v>
      </c>
      <c r="AH445">
        <v>0</v>
      </c>
      <c r="AI445">
        <v>0</v>
      </c>
      <c r="AJ445">
        <v>0</v>
      </c>
      <c r="AK445">
        <v>0</v>
      </c>
      <c r="AL445">
        <v>0</v>
      </c>
      <c r="AM445">
        <v>0</v>
      </c>
      <c r="AN445">
        <v>9.29731506849315</v>
      </c>
      <c r="AO445">
        <v>0</v>
      </c>
      <c r="AP445">
        <v>0</v>
      </c>
      <c r="AQ445">
        <v>0</v>
      </c>
      <c r="AR445">
        <v>0</v>
      </c>
      <c r="AS445">
        <v>0</v>
      </c>
      <c r="AT445">
        <v>0</v>
      </c>
      <c r="AU445">
        <v>0</v>
      </c>
      <c r="AV445">
        <v>0</v>
      </c>
      <c r="AW445">
        <v>0</v>
      </c>
      <c r="AX445">
        <v>0</v>
      </c>
      <c r="AY445">
        <v>0</v>
      </c>
      <c r="AZ445">
        <v>0</v>
      </c>
      <c r="BA445">
        <v>0</v>
      </c>
      <c r="BB445">
        <v>0</v>
      </c>
      <c r="BC445">
        <v>0</v>
      </c>
      <c r="BD445">
        <v>0.1</v>
      </c>
      <c r="BE445">
        <v>0</v>
      </c>
      <c r="BF445">
        <v>0</v>
      </c>
      <c r="BG445">
        <v>0</v>
      </c>
      <c r="BH445">
        <v>0</v>
      </c>
      <c r="BI445">
        <v>0</v>
      </c>
      <c r="BJ445">
        <v>0</v>
      </c>
      <c r="BK445">
        <v>0</v>
      </c>
      <c r="BL445">
        <v>0</v>
      </c>
      <c r="BM445">
        <v>0</v>
      </c>
      <c r="BN445">
        <v>0</v>
      </c>
      <c r="BO445">
        <v>0</v>
      </c>
      <c r="BP445">
        <v>0</v>
      </c>
      <c r="BQ445">
        <v>0</v>
      </c>
      <c r="BR445">
        <v>1.5599999999999999E-2</v>
      </c>
      <c r="BS445">
        <v>0</v>
      </c>
      <c r="BT445">
        <v>0</v>
      </c>
      <c r="BU445">
        <v>0</v>
      </c>
      <c r="BV445">
        <v>0</v>
      </c>
      <c r="BW445">
        <v>0</v>
      </c>
      <c r="BX445">
        <v>63.7</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0</v>
      </c>
      <c r="CV445">
        <v>0</v>
      </c>
      <c r="CW445">
        <v>0</v>
      </c>
      <c r="CX445">
        <v>0</v>
      </c>
      <c r="CY445">
        <v>0</v>
      </c>
      <c r="CZ445">
        <v>0</v>
      </c>
      <c r="DA445">
        <v>0</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0</v>
      </c>
      <c r="EY445">
        <v>0</v>
      </c>
      <c r="EZ445">
        <v>0</v>
      </c>
      <c r="FA445">
        <v>0</v>
      </c>
      <c r="FB445">
        <v>0</v>
      </c>
      <c r="FC445">
        <v>0</v>
      </c>
      <c r="FD445">
        <v>0</v>
      </c>
      <c r="FE445">
        <v>0</v>
      </c>
      <c r="FF445">
        <v>0</v>
      </c>
      <c r="FG445">
        <v>0</v>
      </c>
      <c r="FH445">
        <v>0</v>
      </c>
      <c r="FI445">
        <v>0</v>
      </c>
      <c r="FJ445">
        <v>0</v>
      </c>
      <c r="FK445">
        <v>0</v>
      </c>
      <c r="FL445">
        <v>0</v>
      </c>
      <c r="FM445">
        <v>0</v>
      </c>
      <c r="FN445">
        <v>0</v>
      </c>
      <c r="FO445">
        <v>0</v>
      </c>
      <c r="FP445">
        <v>0</v>
      </c>
      <c r="FQ445">
        <v>0</v>
      </c>
      <c r="FR445">
        <v>1</v>
      </c>
      <c r="FS445">
        <v>0</v>
      </c>
      <c r="FT445">
        <v>0</v>
      </c>
      <c r="FU445">
        <v>0</v>
      </c>
      <c r="FV445">
        <v>0</v>
      </c>
      <c r="FW445">
        <v>0</v>
      </c>
      <c r="FX445">
        <v>0</v>
      </c>
      <c r="FY445">
        <v>3.7041095890410967</v>
      </c>
      <c r="FZ445">
        <v>0</v>
      </c>
      <c r="GA445">
        <v>0</v>
      </c>
      <c r="GB445">
        <v>0</v>
      </c>
      <c r="GC445">
        <v>0</v>
      </c>
      <c r="GD445">
        <v>0</v>
      </c>
      <c r="GE445">
        <v>0</v>
      </c>
      <c r="GF445">
        <v>0</v>
      </c>
      <c r="GG445">
        <v>0</v>
      </c>
      <c r="GH445">
        <v>0</v>
      </c>
      <c r="GI445">
        <v>0</v>
      </c>
      <c r="GJ445">
        <v>0</v>
      </c>
      <c r="GK445">
        <v>0</v>
      </c>
      <c r="GL445">
        <v>0</v>
      </c>
      <c r="GM445">
        <v>0</v>
      </c>
      <c r="GN445">
        <v>0</v>
      </c>
      <c r="GO445">
        <v>0</v>
      </c>
      <c r="GP445">
        <v>0</v>
      </c>
      <c r="GQ445">
        <v>0</v>
      </c>
      <c r="GR445">
        <v>0</v>
      </c>
      <c r="GS445">
        <v>0</v>
      </c>
      <c r="GT445">
        <v>0</v>
      </c>
      <c r="GU445">
        <v>0.251</v>
      </c>
      <c r="GV445">
        <v>0</v>
      </c>
      <c r="GW445">
        <v>0</v>
      </c>
      <c r="GX445">
        <v>0</v>
      </c>
      <c r="GY445">
        <v>0</v>
      </c>
      <c r="GZ445">
        <v>0</v>
      </c>
      <c r="HA445">
        <v>0</v>
      </c>
      <c r="HB445">
        <v>0</v>
      </c>
      <c r="HC445">
        <v>0</v>
      </c>
      <c r="HD445">
        <v>0</v>
      </c>
      <c r="HE445">
        <v>0</v>
      </c>
      <c r="HF445">
        <v>0</v>
      </c>
      <c r="HG445">
        <v>0</v>
      </c>
      <c r="HH445">
        <v>0</v>
      </c>
      <c r="HI445">
        <v>1.5599999999999999E-2</v>
      </c>
      <c r="HJ445">
        <v>0</v>
      </c>
      <c r="HK445">
        <v>0</v>
      </c>
      <c r="HL445">
        <v>0</v>
      </c>
      <c r="HM445">
        <v>0</v>
      </c>
      <c r="HN445">
        <v>0</v>
      </c>
      <c r="HO445">
        <v>63.7</v>
      </c>
      <c r="HP445">
        <v>0</v>
      </c>
      <c r="HQ445">
        <v>0</v>
      </c>
      <c r="HR445">
        <v>0</v>
      </c>
      <c r="HS445">
        <v>0</v>
      </c>
      <c r="HT445">
        <v>0</v>
      </c>
      <c r="HU445">
        <v>0</v>
      </c>
      <c r="HV445">
        <v>0</v>
      </c>
      <c r="HW445">
        <v>0</v>
      </c>
      <c r="HX445">
        <v>0</v>
      </c>
      <c r="HY445">
        <v>0</v>
      </c>
      <c r="HZ445">
        <v>0</v>
      </c>
      <c r="IA445">
        <v>0</v>
      </c>
      <c r="IB445">
        <v>0</v>
      </c>
      <c r="IC445">
        <v>0</v>
      </c>
      <c r="ID445">
        <v>0</v>
      </c>
      <c r="IE445">
        <v>0</v>
      </c>
      <c r="IF445">
        <v>0</v>
      </c>
      <c r="IG445">
        <v>0</v>
      </c>
      <c r="IH445">
        <v>0</v>
      </c>
      <c r="II445">
        <v>0</v>
      </c>
      <c r="IJ445">
        <v>0</v>
      </c>
      <c r="IK445">
        <v>0</v>
      </c>
      <c r="IL445">
        <v>0</v>
      </c>
      <c r="IM445">
        <v>0</v>
      </c>
      <c r="IN445">
        <v>0</v>
      </c>
      <c r="IO445">
        <v>0</v>
      </c>
      <c r="IP445">
        <v>0</v>
      </c>
      <c r="IQ445">
        <v>0</v>
      </c>
      <c r="IR445">
        <v>0</v>
      </c>
      <c r="IS445">
        <v>0</v>
      </c>
      <c r="IT445">
        <v>0</v>
      </c>
      <c r="IU445">
        <v>0</v>
      </c>
      <c r="IV445">
        <v>0</v>
      </c>
      <c r="IW445">
        <v>0</v>
      </c>
      <c r="IX445">
        <v>0</v>
      </c>
      <c r="IY445">
        <v>0</v>
      </c>
      <c r="IZ445">
        <v>0</v>
      </c>
      <c r="JA445">
        <v>0</v>
      </c>
      <c r="JB445">
        <v>0</v>
      </c>
      <c r="JC445">
        <v>0</v>
      </c>
      <c r="JD445">
        <v>0</v>
      </c>
      <c r="JE445">
        <v>0</v>
      </c>
      <c r="JF445">
        <v>0</v>
      </c>
      <c r="JG445">
        <v>0</v>
      </c>
      <c r="JH445">
        <v>0</v>
      </c>
      <c r="JI445">
        <v>0</v>
      </c>
      <c r="JJ445">
        <v>0</v>
      </c>
      <c r="JK445">
        <v>0</v>
      </c>
      <c r="JL445">
        <v>0</v>
      </c>
      <c r="JM445">
        <v>0</v>
      </c>
      <c r="JN445">
        <v>0</v>
      </c>
      <c r="JO445">
        <v>0</v>
      </c>
      <c r="JP445">
        <v>0</v>
      </c>
      <c r="JQ445">
        <v>0</v>
      </c>
      <c r="JR445">
        <v>0</v>
      </c>
      <c r="JS445">
        <v>0</v>
      </c>
      <c r="JT445">
        <v>0</v>
      </c>
      <c r="JU445">
        <v>0</v>
      </c>
      <c r="JV445">
        <v>0</v>
      </c>
      <c r="JW445">
        <v>0</v>
      </c>
      <c r="JX445">
        <v>0</v>
      </c>
      <c r="JY445">
        <v>0</v>
      </c>
      <c r="JZ445">
        <v>0</v>
      </c>
      <c r="KA445">
        <v>0</v>
      </c>
      <c r="KB445">
        <v>0</v>
      </c>
      <c r="KC445">
        <v>0</v>
      </c>
      <c r="KD445">
        <v>0</v>
      </c>
      <c r="KE445">
        <v>0</v>
      </c>
      <c r="KF445">
        <v>0</v>
      </c>
      <c r="KG445">
        <v>0</v>
      </c>
      <c r="KH445">
        <v>0</v>
      </c>
      <c r="KI445">
        <v>0</v>
      </c>
      <c r="KJ445">
        <v>0</v>
      </c>
      <c r="KK445">
        <v>0</v>
      </c>
      <c r="KL445">
        <v>0</v>
      </c>
      <c r="KM445">
        <v>0</v>
      </c>
      <c r="KN445">
        <v>0</v>
      </c>
      <c r="KO445">
        <v>0</v>
      </c>
      <c r="KP445">
        <v>0</v>
      </c>
      <c r="KQ445">
        <v>0</v>
      </c>
      <c r="KR445">
        <v>0</v>
      </c>
      <c r="KS445">
        <v>0</v>
      </c>
      <c r="KT445">
        <v>0</v>
      </c>
      <c r="KU445">
        <v>0</v>
      </c>
      <c r="KV445">
        <v>0</v>
      </c>
      <c r="KW445">
        <v>0</v>
      </c>
      <c r="KX445">
        <v>0</v>
      </c>
      <c r="KY445">
        <v>0</v>
      </c>
      <c r="KZ445">
        <v>0</v>
      </c>
      <c r="LA445">
        <v>0</v>
      </c>
      <c r="LB445">
        <v>0</v>
      </c>
      <c r="LC445">
        <v>0</v>
      </c>
      <c r="LD445">
        <v>0</v>
      </c>
      <c r="LE445">
        <v>0</v>
      </c>
      <c r="LF445">
        <v>0</v>
      </c>
      <c r="LG445">
        <v>0</v>
      </c>
      <c r="LH445">
        <v>0</v>
      </c>
      <c r="LI445">
        <v>1</v>
      </c>
      <c r="LJ445">
        <v>1</v>
      </c>
      <c r="LK445">
        <v>0</v>
      </c>
      <c r="LL445">
        <v>0</v>
      </c>
      <c r="LM445">
        <v>1</v>
      </c>
      <c r="LN445">
        <v>0.95</v>
      </c>
      <c r="LO445">
        <v>0</v>
      </c>
      <c r="LP445">
        <v>1</v>
      </c>
      <c r="LQ445">
        <v>0.78</v>
      </c>
      <c r="LR445">
        <v>0</v>
      </c>
      <c r="LS445">
        <v>0</v>
      </c>
      <c r="LT445">
        <v>0</v>
      </c>
    </row>
    <row r="446" spans="1:332" ht="15" customHeight="1">
      <c r="A446" t="str">
        <v>CDM AMS II G</v>
      </c>
      <c r="B446" t="str">
        <v>AMS-II.G. Version 9</v>
      </c>
      <c r="C446">
        <v>10471</v>
      </c>
      <c r="D446" t="str">
        <v>PoA 10471-CPA58</v>
      </c>
      <c r="E446" t="str">
        <v>MP1</v>
      </c>
      <c r="F446" t="str">
        <v>domestic</v>
      </c>
      <c r="G446">
        <v>15314</v>
      </c>
      <c r="H446" t="str">
        <v>firewood</v>
      </c>
      <c r="I446">
        <v>15314</v>
      </c>
      <c r="J446">
        <v>3.2472434266327395E-3</v>
      </c>
      <c r="K446">
        <v>0</v>
      </c>
      <c r="L446" t="str">
        <v>cdm_imp_firewood</v>
      </c>
      <c r="M446">
        <v>1</v>
      </c>
      <c r="N446" t="str">
        <v>Asia</v>
      </c>
      <c r="O446" t="str">
        <v>Myanmar</v>
      </c>
      <c r="P446" t="str">
        <v xml:space="preserve">Region: BAgo; Township: Hinthada, Hsipaw, Kyaukme and
Nawnghkio
</v>
      </c>
      <c r="Q446">
        <v>4.2</v>
      </c>
      <c r="R446">
        <v>0.61499999999999999</v>
      </c>
      <c r="S446">
        <v>0</v>
      </c>
      <c r="T446">
        <v>0.3</v>
      </c>
      <c r="U446">
        <v>18000</v>
      </c>
      <c r="V446">
        <v>0</v>
      </c>
      <c r="W446">
        <v>262</v>
      </c>
      <c r="X446">
        <v>0</v>
      </c>
      <c r="Y446">
        <v>4716000</v>
      </c>
      <c r="Z446">
        <v>1</v>
      </c>
      <c r="AA446">
        <v>0</v>
      </c>
      <c r="AB446">
        <v>0</v>
      </c>
      <c r="AC446">
        <v>0</v>
      </c>
      <c r="AD446">
        <v>0</v>
      </c>
      <c r="AE446">
        <v>0</v>
      </c>
      <c r="AF446">
        <v>0</v>
      </c>
      <c r="AG446">
        <v>0</v>
      </c>
      <c r="AH446">
        <v>0</v>
      </c>
      <c r="AI446">
        <v>0</v>
      </c>
      <c r="AJ446">
        <v>0</v>
      </c>
      <c r="AK446">
        <v>0</v>
      </c>
      <c r="AL446">
        <v>0</v>
      </c>
      <c r="AM446">
        <v>0</v>
      </c>
      <c r="AN446">
        <v>9.29731506849315</v>
      </c>
      <c r="AO446">
        <v>0</v>
      </c>
      <c r="AP446">
        <v>0</v>
      </c>
      <c r="AQ446">
        <v>0</v>
      </c>
      <c r="AR446">
        <v>0</v>
      </c>
      <c r="AS446">
        <v>0</v>
      </c>
      <c r="AT446">
        <v>0</v>
      </c>
      <c r="AU446">
        <v>0</v>
      </c>
      <c r="AV446">
        <v>0</v>
      </c>
      <c r="AW446">
        <v>0</v>
      </c>
      <c r="AX446">
        <v>0</v>
      </c>
      <c r="AY446">
        <v>0</v>
      </c>
      <c r="AZ446">
        <v>0</v>
      </c>
      <c r="BA446">
        <v>0</v>
      </c>
      <c r="BB446">
        <v>0</v>
      </c>
      <c r="BC446">
        <v>0</v>
      </c>
      <c r="BD446">
        <v>0.1</v>
      </c>
      <c r="BE446">
        <v>0</v>
      </c>
      <c r="BF446">
        <v>0</v>
      </c>
      <c r="BG446">
        <v>0</v>
      </c>
      <c r="BH446">
        <v>0</v>
      </c>
      <c r="BI446">
        <v>0</v>
      </c>
      <c r="BJ446">
        <v>0</v>
      </c>
      <c r="BK446">
        <v>0</v>
      </c>
      <c r="BL446">
        <v>0</v>
      </c>
      <c r="BM446">
        <v>0</v>
      </c>
      <c r="BN446">
        <v>0</v>
      </c>
      <c r="BO446">
        <v>0</v>
      </c>
      <c r="BP446">
        <v>0</v>
      </c>
      <c r="BQ446">
        <v>0</v>
      </c>
      <c r="BR446">
        <v>1.5599999999999999E-2</v>
      </c>
      <c r="BS446">
        <v>0</v>
      </c>
      <c r="BT446">
        <v>0</v>
      </c>
      <c r="BU446">
        <v>0</v>
      </c>
      <c r="BV446">
        <v>0</v>
      </c>
      <c r="BW446">
        <v>0</v>
      </c>
      <c r="BX446">
        <v>63.7</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0</v>
      </c>
      <c r="CV446">
        <v>0</v>
      </c>
      <c r="CW446">
        <v>0</v>
      </c>
      <c r="CX446">
        <v>0</v>
      </c>
      <c r="CY446">
        <v>0</v>
      </c>
      <c r="CZ446">
        <v>0</v>
      </c>
      <c r="DA446">
        <v>0</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0</v>
      </c>
      <c r="EH446">
        <v>0</v>
      </c>
      <c r="EI446">
        <v>0</v>
      </c>
      <c r="EJ446">
        <v>0</v>
      </c>
      <c r="EK446">
        <v>0</v>
      </c>
      <c r="EL446">
        <v>0</v>
      </c>
      <c r="EM446">
        <v>0</v>
      </c>
      <c r="EN446">
        <v>0</v>
      </c>
      <c r="EO446">
        <v>0</v>
      </c>
      <c r="EP446">
        <v>0</v>
      </c>
      <c r="EQ446">
        <v>0</v>
      </c>
      <c r="ER446">
        <v>0</v>
      </c>
      <c r="ES446">
        <v>0</v>
      </c>
      <c r="ET446">
        <v>0</v>
      </c>
      <c r="EU446">
        <v>0</v>
      </c>
      <c r="EV446">
        <v>0</v>
      </c>
      <c r="EW446">
        <v>0</v>
      </c>
      <c r="EX446">
        <v>0</v>
      </c>
      <c r="EY446">
        <v>0</v>
      </c>
      <c r="EZ446">
        <v>0</v>
      </c>
      <c r="FA446">
        <v>0</v>
      </c>
      <c r="FB446">
        <v>0</v>
      </c>
      <c r="FC446">
        <v>0</v>
      </c>
      <c r="FD446">
        <v>0</v>
      </c>
      <c r="FE446">
        <v>0</v>
      </c>
      <c r="FF446">
        <v>0</v>
      </c>
      <c r="FG446">
        <v>0</v>
      </c>
      <c r="FH446">
        <v>0</v>
      </c>
      <c r="FI446">
        <v>0</v>
      </c>
      <c r="FJ446">
        <v>0</v>
      </c>
      <c r="FK446">
        <v>0</v>
      </c>
      <c r="FL446">
        <v>0</v>
      </c>
      <c r="FM446">
        <v>0</v>
      </c>
      <c r="FN446">
        <v>0</v>
      </c>
      <c r="FO446">
        <v>0</v>
      </c>
      <c r="FP446">
        <v>0</v>
      </c>
      <c r="FQ446">
        <v>0</v>
      </c>
      <c r="FR446">
        <v>1</v>
      </c>
      <c r="FS446">
        <v>0</v>
      </c>
      <c r="FT446">
        <v>0</v>
      </c>
      <c r="FU446">
        <v>0</v>
      </c>
      <c r="FV446">
        <v>0</v>
      </c>
      <c r="FW446">
        <v>0</v>
      </c>
      <c r="FX446">
        <v>0</v>
      </c>
      <c r="FY446">
        <v>3.7041095890410967</v>
      </c>
      <c r="FZ446">
        <v>0</v>
      </c>
      <c r="GA446">
        <v>0</v>
      </c>
      <c r="GB446">
        <v>0</v>
      </c>
      <c r="GC446">
        <v>0</v>
      </c>
      <c r="GD446">
        <v>0</v>
      </c>
      <c r="GE446">
        <v>0</v>
      </c>
      <c r="GF446">
        <v>0</v>
      </c>
      <c r="GG446">
        <v>0</v>
      </c>
      <c r="GH446">
        <v>0</v>
      </c>
      <c r="GI446">
        <v>0</v>
      </c>
      <c r="GJ446">
        <v>0</v>
      </c>
      <c r="GK446">
        <v>0</v>
      </c>
      <c r="GL446">
        <v>0</v>
      </c>
      <c r="GM446">
        <v>0</v>
      </c>
      <c r="GN446">
        <v>0</v>
      </c>
      <c r="GO446">
        <v>0</v>
      </c>
      <c r="GP446">
        <v>0</v>
      </c>
      <c r="GQ446">
        <v>0</v>
      </c>
      <c r="GR446">
        <v>0</v>
      </c>
      <c r="GS446">
        <v>0</v>
      </c>
      <c r="GT446">
        <v>0</v>
      </c>
      <c r="GU446">
        <v>0.251</v>
      </c>
      <c r="GV446">
        <v>0</v>
      </c>
      <c r="GW446">
        <v>0</v>
      </c>
      <c r="GX446">
        <v>0</v>
      </c>
      <c r="GY446">
        <v>0</v>
      </c>
      <c r="GZ446">
        <v>0</v>
      </c>
      <c r="HA446">
        <v>0</v>
      </c>
      <c r="HB446">
        <v>0</v>
      </c>
      <c r="HC446">
        <v>0</v>
      </c>
      <c r="HD446">
        <v>0</v>
      </c>
      <c r="HE446">
        <v>0</v>
      </c>
      <c r="HF446">
        <v>0</v>
      </c>
      <c r="HG446">
        <v>0</v>
      </c>
      <c r="HH446">
        <v>0</v>
      </c>
      <c r="HI446">
        <v>1.5599999999999999E-2</v>
      </c>
      <c r="HJ446">
        <v>0</v>
      </c>
      <c r="HK446">
        <v>0</v>
      </c>
      <c r="HL446">
        <v>0</v>
      </c>
      <c r="HM446">
        <v>0</v>
      </c>
      <c r="HN446">
        <v>0</v>
      </c>
      <c r="HO446">
        <v>63.7</v>
      </c>
      <c r="HP446">
        <v>0</v>
      </c>
      <c r="HQ446">
        <v>0</v>
      </c>
      <c r="HR446">
        <v>0</v>
      </c>
      <c r="HS446">
        <v>0</v>
      </c>
      <c r="HT446">
        <v>0</v>
      </c>
      <c r="HU446">
        <v>0</v>
      </c>
      <c r="HV446">
        <v>0</v>
      </c>
      <c r="HW446">
        <v>0</v>
      </c>
      <c r="HX446">
        <v>0</v>
      </c>
      <c r="HY446">
        <v>0</v>
      </c>
      <c r="HZ446">
        <v>0</v>
      </c>
      <c r="IA446">
        <v>0</v>
      </c>
      <c r="IB446">
        <v>0</v>
      </c>
      <c r="IC446">
        <v>0</v>
      </c>
      <c r="ID446">
        <v>0</v>
      </c>
      <c r="IE446">
        <v>0</v>
      </c>
      <c r="IF446">
        <v>0</v>
      </c>
      <c r="IG446">
        <v>0</v>
      </c>
      <c r="IH446">
        <v>0</v>
      </c>
      <c r="II446">
        <v>0</v>
      </c>
      <c r="IJ446">
        <v>0</v>
      </c>
      <c r="IK446">
        <v>0</v>
      </c>
      <c r="IL446">
        <v>0</v>
      </c>
      <c r="IM446">
        <v>0</v>
      </c>
      <c r="IN446">
        <v>0</v>
      </c>
      <c r="IO446">
        <v>0</v>
      </c>
      <c r="IP446">
        <v>0</v>
      </c>
      <c r="IQ446">
        <v>0</v>
      </c>
      <c r="IR446">
        <v>0</v>
      </c>
      <c r="IS446">
        <v>0</v>
      </c>
      <c r="IT446">
        <v>0</v>
      </c>
      <c r="IU446">
        <v>0</v>
      </c>
      <c r="IV446">
        <v>0</v>
      </c>
      <c r="IW446">
        <v>0</v>
      </c>
      <c r="IX446">
        <v>0</v>
      </c>
      <c r="IY446">
        <v>0</v>
      </c>
      <c r="IZ446">
        <v>0</v>
      </c>
      <c r="JA446">
        <v>0</v>
      </c>
      <c r="JB446">
        <v>0</v>
      </c>
      <c r="JC446">
        <v>0</v>
      </c>
      <c r="JD446">
        <v>0</v>
      </c>
      <c r="JE446">
        <v>0</v>
      </c>
      <c r="JF446">
        <v>0</v>
      </c>
      <c r="JG446">
        <v>0</v>
      </c>
      <c r="JH446">
        <v>0</v>
      </c>
      <c r="JI446">
        <v>0</v>
      </c>
      <c r="JJ446">
        <v>0</v>
      </c>
      <c r="JK446">
        <v>0</v>
      </c>
      <c r="JL446">
        <v>0</v>
      </c>
      <c r="JM446">
        <v>0</v>
      </c>
      <c r="JN446">
        <v>0</v>
      </c>
      <c r="JO446">
        <v>0</v>
      </c>
      <c r="JP446">
        <v>0</v>
      </c>
      <c r="JQ446">
        <v>0</v>
      </c>
      <c r="JR446">
        <v>0</v>
      </c>
      <c r="JS446">
        <v>0</v>
      </c>
      <c r="JT446">
        <v>0</v>
      </c>
      <c r="JU446">
        <v>0</v>
      </c>
      <c r="JV446">
        <v>0</v>
      </c>
      <c r="JW446">
        <v>0</v>
      </c>
      <c r="JX446">
        <v>0</v>
      </c>
      <c r="JY446">
        <v>0</v>
      </c>
      <c r="JZ446">
        <v>0</v>
      </c>
      <c r="KA446">
        <v>0</v>
      </c>
      <c r="KB446">
        <v>0</v>
      </c>
      <c r="KC446">
        <v>0</v>
      </c>
      <c r="KD446">
        <v>0</v>
      </c>
      <c r="KE446">
        <v>0</v>
      </c>
      <c r="KF446">
        <v>0</v>
      </c>
      <c r="KG446">
        <v>0</v>
      </c>
      <c r="KH446">
        <v>0</v>
      </c>
      <c r="KI446">
        <v>0</v>
      </c>
      <c r="KJ446">
        <v>0</v>
      </c>
      <c r="KK446">
        <v>0</v>
      </c>
      <c r="KL446">
        <v>0</v>
      </c>
      <c r="KM446">
        <v>0</v>
      </c>
      <c r="KN446">
        <v>0</v>
      </c>
      <c r="KO446">
        <v>0</v>
      </c>
      <c r="KP446">
        <v>0</v>
      </c>
      <c r="KQ446">
        <v>0</v>
      </c>
      <c r="KR446">
        <v>0</v>
      </c>
      <c r="KS446">
        <v>0</v>
      </c>
      <c r="KT446">
        <v>0</v>
      </c>
      <c r="KU446">
        <v>0</v>
      </c>
      <c r="KV446">
        <v>0</v>
      </c>
      <c r="KW446">
        <v>0</v>
      </c>
      <c r="KX446">
        <v>0</v>
      </c>
      <c r="KY446">
        <v>0</v>
      </c>
      <c r="KZ446">
        <v>0</v>
      </c>
      <c r="LA446">
        <v>0</v>
      </c>
      <c r="LB446">
        <v>0</v>
      </c>
      <c r="LC446">
        <v>0</v>
      </c>
      <c r="LD446">
        <v>0</v>
      </c>
      <c r="LE446">
        <v>0</v>
      </c>
      <c r="LF446">
        <v>0</v>
      </c>
      <c r="LG446">
        <v>0</v>
      </c>
      <c r="LH446">
        <v>0</v>
      </c>
      <c r="LI446">
        <v>1</v>
      </c>
      <c r="LJ446">
        <v>1</v>
      </c>
      <c r="LK446">
        <v>0</v>
      </c>
      <c r="LL446">
        <v>0</v>
      </c>
      <c r="LM446">
        <v>1</v>
      </c>
      <c r="LN446">
        <v>0.95</v>
      </c>
      <c r="LO446">
        <v>0</v>
      </c>
      <c r="LP446">
        <v>1</v>
      </c>
      <c r="LQ446">
        <v>0.78</v>
      </c>
      <c r="LR446">
        <v>0</v>
      </c>
      <c r="LS446">
        <v>0</v>
      </c>
      <c r="LT446">
        <v>0</v>
      </c>
    </row>
  </sheetData>
  <phoneticPr fontId="15" type="noConversion"/>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D446"/>
  <sheetViews>
    <sheetView topLeftCell="A323" workbookViewId="0">
      <pane xSplit="2" topLeftCell="PY1" activePane="topRight" state="frozen"/>
      <selection pane="topRight" activeCell="QD332" sqref="A1:XFD1048576"/>
    </sheetView>
  </sheetViews>
  <sheetFormatPr baseColWidth="10" defaultColWidth="11.1640625" defaultRowHeight="15" customHeight="1"/>
  <cols>
    <col min="1" max="1" width="20" customWidth="1"/>
    <col min="2" max="241" width="12.1640625" customWidth="1"/>
  </cols>
  <sheetData>
    <row r="1" spans="1:446" ht="13.5" customHeight="1">
      <c r="A1" s="2" t="s">
        <v>513</v>
      </c>
      <c r="B1" s="2" t="s">
        <v>331</v>
      </c>
      <c r="C1" s="3" t="s">
        <v>350</v>
      </c>
      <c r="D1" s="3" t="s">
        <v>350</v>
      </c>
      <c r="E1" s="3" t="s">
        <v>350</v>
      </c>
      <c r="F1" s="3" t="s">
        <v>350</v>
      </c>
      <c r="G1" s="3" t="s">
        <v>350</v>
      </c>
      <c r="H1" s="3" t="s">
        <v>350</v>
      </c>
      <c r="I1" s="3" t="s">
        <v>350</v>
      </c>
      <c r="J1" s="3" t="s">
        <v>350</v>
      </c>
      <c r="K1" s="3" t="s">
        <v>350</v>
      </c>
      <c r="L1" s="3" t="s">
        <v>350</v>
      </c>
      <c r="M1" s="3" t="s">
        <v>350</v>
      </c>
      <c r="N1" s="3" t="s">
        <v>350</v>
      </c>
      <c r="O1" s="3" t="s">
        <v>350</v>
      </c>
      <c r="P1" s="3" t="s">
        <v>350</v>
      </c>
      <c r="Q1" s="3" t="s">
        <v>350</v>
      </c>
      <c r="R1" s="3" t="s">
        <v>350</v>
      </c>
      <c r="S1" s="3" t="s">
        <v>350</v>
      </c>
      <c r="T1" s="3" t="s">
        <v>350</v>
      </c>
      <c r="U1" s="3" t="s">
        <v>350</v>
      </c>
      <c r="V1" s="3" t="s">
        <v>350</v>
      </c>
      <c r="W1" s="3" t="s">
        <v>350</v>
      </c>
      <c r="X1" s="3" t="s">
        <v>350</v>
      </c>
      <c r="Y1" s="3" t="s">
        <v>350</v>
      </c>
      <c r="Z1" s="3" t="s">
        <v>350</v>
      </c>
      <c r="AA1" s="3" t="s">
        <v>350</v>
      </c>
      <c r="AB1" s="3" t="s">
        <v>350</v>
      </c>
      <c r="AC1" s="3" t="s">
        <v>350</v>
      </c>
      <c r="AD1" s="3" t="s">
        <v>350</v>
      </c>
      <c r="AE1" s="3" t="s">
        <v>350</v>
      </c>
      <c r="AF1" s="3" t="s">
        <v>350</v>
      </c>
      <c r="AG1" s="3" t="s">
        <v>350</v>
      </c>
      <c r="AH1" s="3" t="s">
        <v>350</v>
      </c>
      <c r="AI1" s="3" t="s">
        <v>350</v>
      </c>
      <c r="AJ1" s="3" t="s">
        <v>350</v>
      </c>
      <c r="AK1" s="3" t="s">
        <v>350</v>
      </c>
      <c r="AL1" s="3" t="s">
        <v>350</v>
      </c>
      <c r="AM1" s="3" t="s">
        <v>350</v>
      </c>
      <c r="AN1" s="3" t="s">
        <v>350</v>
      </c>
      <c r="AO1" s="3" t="s">
        <v>350</v>
      </c>
      <c r="AP1" s="3" t="s">
        <v>350</v>
      </c>
      <c r="AQ1" s="3" t="s">
        <v>350</v>
      </c>
      <c r="AR1" s="3" t="s">
        <v>350</v>
      </c>
      <c r="AS1" s="3" t="s">
        <v>350</v>
      </c>
      <c r="AT1" s="3" t="s">
        <v>350</v>
      </c>
      <c r="AU1" s="3" t="s">
        <v>350</v>
      </c>
      <c r="AV1" s="3" t="s">
        <v>350</v>
      </c>
      <c r="AW1" s="3" t="s">
        <v>350</v>
      </c>
      <c r="AX1" s="3" t="s">
        <v>350</v>
      </c>
      <c r="AY1" s="3" t="s">
        <v>350</v>
      </c>
      <c r="AZ1" s="3" t="s">
        <v>350</v>
      </c>
      <c r="BA1" s="3" t="s">
        <v>350</v>
      </c>
      <c r="BB1" s="3" t="s">
        <v>350</v>
      </c>
      <c r="BC1" s="3" t="s">
        <v>350</v>
      </c>
      <c r="BD1" s="3" t="s">
        <v>350</v>
      </c>
      <c r="BE1" s="3" t="s">
        <v>350</v>
      </c>
      <c r="BF1" s="3" t="s">
        <v>350</v>
      </c>
      <c r="BG1" s="3" t="s">
        <v>350</v>
      </c>
      <c r="BH1" s="3" t="s">
        <v>350</v>
      </c>
      <c r="BI1" s="3" t="s">
        <v>350</v>
      </c>
      <c r="BJ1" s="3" t="s">
        <v>350</v>
      </c>
      <c r="BK1" s="3" t="s">
        <v>350</v>
      </c>
      <c r="BL1" s="3" t="s">
        <v>350</v>
      </c>
      <c r="BM1" s="3" t="s">
        <v>350</v>
      </c>
      <c r="BN1" s="3" t="s">
        <v>350</v>
      </c>
      <c r="BO1" s="3" t="s">
        <v>350</v>
      </c>
      <c r="BP1" s="3" t="s">
        <v>350</v>
      </c>
      <c r="BQ1" s="3" t="s">
        <v>350</v>
      </c>
      <c r="BR1" s="3" t="s">
        <v>350</v>
      </c>
      <c r="BS1" s="3" t="s">
        <v>350</v>
      </c>
      <c r="BT1" s="3" t="s">
        <v>350</v>
      </c>
      <c r="BU1" s="3" t="s">
        <v>350</v>
      </c>
      <c r="BV1" s="3" t="s">
        <v>350</v>
      </c>
      <c r="BW1" s="3" t="s">
        <v>350</v>
      </c>
      <c r="BX1" s="3" t="s">
        <v>350</v>
      </c>
      <c r="BY1" s="3" t="s">
        <v>350</v>
      </c>
      <c r="BZ1" s="3" t="s">
        <v>350</v>
      </c>
      <c r="CA1" s="3" t="s">
        <v>350</v>
      </c>
      <c r="CB1" s="3" t="s">
        <v>350</v>
      </c>
      <c r="CC1" s="3" t="s">
        <v>350</v>
      </c>
      <c r="CD1" s="3" t="s">
        <v>350</v>
      </c>
      <c r="CE1" s="3" t="s">
        <v>350</v>
      </c>
      <c r="CF1" s="3" t="s">
        <v>350</v>
      </c>
      <c r="CG1" s="3" t="s">
        <v>350</v>
      </c>
      <c r="CH1" s="3" t="s">
        <v>350</v>
      </c>
      <c r="CI1" s="3" t="s">
        <v>350</v>
      </c>
      <c r="CJ1" s="3" t="s">
        <v>350</v>
      </c>
      <c r="CK1" s="3" t="s">
        <v>350</v>
      </c>
      <c r="CL1" s="3" t="s">
        <v>350</v>
      </c>
      <c r="CM1" s="3" t="s">
        <v>350</v>
      </c>
      <c r="CN1" s="3" t="s">
        <v>350</v>
      </c>
      <c r="CO1" s="3" t="s">
        <v>350</v>
      </c>
      <c r="CP1" s="3" t="s">
        <v>350</v>
      </c>
      <c r="CQ1" s="3" t="s">
        <v>350</v>
      </c>
      <c r="CR1" s="3" t="s">
        <v>350</v>
      </c>
      <c r="CS1" s="3" t="s">
        <v>350</v>
      </c>
      <c r="CT1" s="3" t="s">
        <v>350</v>
      </c>
      <c r="CU1" s="3" t="s">
        <v>350</v>
      </c>
      <c r="CV1" s="4" t="s">
        <v>452</v>
      </c>
      <c r="CW1" s="4" t="s">
        <v>452</v>
      </c>
      <c r="CX1" s="4" t="s">
        <v>452</v>
      </c>
      <c r="CY1" s="4" t="s">
        <v>452</v>
      </c>
      <c r="CZ1" s="4" t="s">
        <v>452</v>
      </c>
      <c r="DA1" s="4" t="s">
        <v>459</v>
      </c>
      <c r="DB1" s="4" t="s">
        <v>459</v>
      </c>
      <c r="DC1" s="4" t="s">
        <v>459</v>
      </c>
      <c r="DD1" s="4" t="s">
        <v>459</v>
      </c>
      <c r="DE1" s="4" t="s">
        <v>459</v>
      </c>
      <c r="DF1" s="4" t="s">
        <v>459</v>
      </c>
      <c r="DG1" s="4" t="s">
        <v>459</v>
      </c>
      <c r="DH1" s="4" t="s">
        <v>459</v>
      </c>
      <c r="DI1" s="4" t="s">
        <v>459</v>
      </c>
      <c r="DJ1" s="4" t="s">
        <v>459</v>
      </c>
      <c r="DK1" s="4" t="s">
        <v>459</v>
      </c>
      <c r="DL1" s="4" t="s">
        <v>459</v>
      </c>
      <c r="DM1" s="4" t="s">
        <v>459</v>
      </c>
      <c r="DN1" s="4" t="s">
        <v>459</v>
      </c>
      <c r="DO1" s="4" t="s">
        <v>459</v>
      </c>
      <c r="DP1" s="4" t="s">
        <v>459</v>
      </c>
      <c r="DQ1" s="4" t="s">
        <v>459</v>
      </c>
      <c r="DR1" s="4" t="s">
        <v>459</v>
      </c>
      <c r="DS1" s="4" t="s">
        <v>459</v>
      </c>
      <c r="DT1" s="4" t="s">
        <v>459</v>
      </c>
      <c r="DU1" s="4" t="s">
        <v>459</v>
      </c>
      <c r="DV1" s="4" t="s">
        <v>459</v>
      </c>
      <c r="DW1" s="4" t="s">
        <v>459</v>
      </c>
      <c r="DX1" s="4" t="s">
        <v>459</v>
      </c>
      <c r="DY1" s="4" t="s">
        <v>459</v>
      </c>
      <c r="DZ1" s="4" t="s">
        <v>459</v>
      </c>
      <c r="EA1" s="4" t="s">
        <v>459</v>
      </c>
      <c r="EB1" s="4" t="s">
        <v>459</v>
      </c>
      <c r="EC1" s="4" t="s">
        <v>459</v>
      </c>
      <c r="ED1" s="4" t="s">
        <v>459</v>
      </c>
      <c r="EE1" s="4" t="s">
        <v>459</v>
      </c>
      <c r="EF1" s="4" t="s">
        <v>459</v>
      </c>
      <c r="EG1" s="4" t="s">
        <v>459</v>
      </c>
      <c r="EH1" s="4" t="s">
        <v>459</v>
      </c>
      <c r="EI1" s="4" t="s">
        <v>459</v>
      </c>
      <c r="EJ1" s="4" t="s">
        <v>459</v>
      </c>
      <c r="EK1" s="4" t="s">
        <v>459</v>
      </c>
      <c r="EL1" s="4" t="s">
        <v>459</v>
      </c>
      <c r="EM1" s="4" t="s">
        <v>459</v>
      </c>
      <c r="EN1" s="4" t="s">
        <v>459</v>
      </c>
      <c r="EO1" s="4" t="s">
        <v>459</v>
      </c>
      <c r="EP1" s="4" t="s">
        <v>459</v>
      </c>
      <c r="EQ1" s="4" t="s">
        <v>459</v>
      </c>
      <c r="ER1" s="4" t="s">
        <v>459</v>
      </c>
      <c r="ES1" s="4" t="s">
        <v>459</v>
      </c>
      <c r="ET1" s="4" t="s">
        <v>459</v>
      </c>
      <c r="EU1" s="4" t="s">
        <v>459</v>
      </c>
      <c r="EV1" s="4" t="s">
        <v>459</v>
      </c>
      <c r="EW1" s="4" t="s">
        <v>459</v>
      </c>
      <c r="EX1" s="4" t="s">
        <v>459</v>
      </c>
      <c r="EY1" s="4" t="s">
        <v>459</v>
      </c>
      <c r="EZ1" s="4" t="s">
        <v>459</v>
      </c>
      <c r="FA1" s="4" t="s">
        <v>459</v>
      </c>
      <c r="FB1" s="4" t="s">
        <v>459</v>
      </c>
      <c r="FC1" s="4" t="s">
        <v>459</v>
      </c>
      <c r="FD1" s="4" t="s">
        <v>459</v>
      </c>
      <c r="FE1" s="4" t="s">
        <v>459</v>
      </c>
      <c r="FF1" s="4" t="s">
        <v>459</v>
      </c>
      <c r="FG1" s="4" t="s">
        <v>459</v>
      </c>
      <c r="FH1" s="4" t="s">
        <v>459</v>
      </c>
      <c r="FI1" s="4" t="s">
        <v>459</v>
      </c>
      <c r="FJ1" s="4" t="s">
        <v>459</v>
      </c>
      <c r="FK1" s="4" t="s">
        <v>459</v>
      </c>
      <c r="FL1" s="4" t="s">
        <v>459</v>
      </c>
      <c r="FM1" s="4" t="s">
        <v>459</v>
      </c>
      <c r="FN1" s="4" t="s">
        <v>459</v>
      </c>
      <c r="FO1" s="4" t="s">
        <v>459</v>
      </c>
      <c r="FP1" s="4" t="s">
        <v>459</v>
      </c>
      <c r="FQ1" s="4" t="s">
        <v>459</v>
      </c>
      <c r="FR1" s="4" t="s">
        <v>459</v>
      </c>
      <c r="FS1" s="4" t="s">
        <v>459</v>
      </c>
      <c r="FT1" s="4" t="s">
        <v>459</v>
      </c>
      <c r="FU1" s="4" t="s">
        <v>459</v>
      </c>
      <c r="FV1" s="4" t="s">
        <v>459</v>
      </c>
      <c r="FW1" s="4" t="s">
        <v>459</v>
      </c>
      <c r="FX1" s="4" t="s">
        <v>459</v>
      </c>
      <c r="FY1" s="4" t="s">
        <v>459</v>
      </c>
      <c r="FZ1" s="4" t="s">
        <v>459</v>
      </c>
      <c r="GA1" s="4" t="s">
        <v>459</v>
      </c>
      <c r="GB1" s="4" t="s">
        <v>459</v>
      </c>
      <c r="GC1" s="4" t="s">
        <v>459</v>
      </c>
      <c r="GD1" s="4" t="s">
        <v>459</v>
      </c>
      <c r="GE1" s="4" t="s">
        <v>459</v>
      </c>
      <c r="GF1" s="4" t="s">
        <v>459</v>
      </c>
      <c r="GG1" s="4" t="s">
        <v>459</v>
      </c>
      <c r="GH1" s="4" t="s">
        <v>459</v>
      </c>
      <c r="GI1" s="4" t="s">
        <v>459</v>
      </c>
      <c r="GJ1" s="4" t="s">
        <v>459</v>
      </c>
      <c r="GK1" s="4" t="s">
        <v>459</v>
      </c>
      <c r="GL1" s="4" t="s">
        <v>459</v>
      </c>
      <c r="GM1" s="4" t="s">
        <v>459</v>
      </c>
      <c r="GN1" s="4" t="s">
        <v>459</v>
      </c>
      <c r="GO1" s="4" t="s">
        <v>459</v>
      </c>
      <c r="GP1" s="4" t="s">
        <v>459</v>
      </c>
      <c r="GQ1" s="4" t="s">
        <v>459</v>
      </c>
      <c r="GR1" s="4" t="s">
        <v>459</v>
      </c>
      <c r="GS1" s="4" t="s">
        <v>459</v>
      </c>
      <c r="GT1" s="4" t="s">
        <v>459</v>
      </c>
      <c r="GU1" s="4" t="s">
        <v>459</v>
      </c>
      <c r="GV1" s="4" t="s">
        <v>459</v>
      </c>
      <c r="GW1" s="4" t="s">
        <v>459</v>
      </c>
      <c r="GX1" s="4" t="s">
        <v>459</v>
      </c>
      <c r="GY1" s="4" t="s">
        <v>459</v>
      </c>
      <c r="GZ1" s="4" t="s">
        <v>459</v>
      </c>
      <c r="HA1" s="4" t="s">
        <v>459</v>
      </c>
      <c r="HB1" s="4" t="s">
        <v>459</v>
      </c>
      <c r="HC1" s="4" t="s">
        <v>459</v>
      </c>
      <c r="HD1" s="4" t="s">
        <v>459</v>
      </c>
      <c r="HE1" s="4" t="s">
        <v>459</v>
      </c>
      <c r="HF1" s="4" t="s">
        <v>459</v>
      </c>
      <c r="HG1" s="4" t="s">
        <v>459</v>
      </c>
      <c r="HH1" s="4" t="s">
        <v>459</v>
      </c>
      <c r="HI1" s="4" t="s">
        <v>459</v>
      </c>
      <c r="HJ1" s="4" t="s">
        <v>459</v>
      </c>
      <c r="HK1" s="4" t="s">
        <v>459</v>
      </c>
      <c r="HL1" s="4" t="s">
        <v>459</v>
      </c>
      <c r="HM1" s="4" t="s">
        <v>459</v>
      </c>
      <c r="HN1" s="4" t="s">
        <v>459</v>
      </c>
      <c r="HO1" s="4" t="s">
        <v>459</v>
      </c>
      <c r="HP1" s="4" t="s">
        <v>459</v>
      </c>
      <c r="HQ1" s="4" t="s">
        <v>459</v>
      </c>
      <c r="HR1" s="4" t="s">
        <v>459</v>
      </c>
      <c r="HS1" s="4" t="s">
        <v>459</v>
      </c>
      <c r="HT1" s="4" t="s">
        <v>459</v>
      </c>
      <c r="HU1" s="4" t="s">
        <v>459</v>
      </c>
      <c r="HV1" s="4" t="s">
        <v>459</v>
      </c>
      <c r="HW1" s="4" t="s">
        <v>459</v>
      </c>
      <c r="HX1" s="4" t="s">
        <v>459</v>
      </c>
      <c r="HY1" s="4" t="s">
        <v>459</v>
      </c>
      <c r="HZ1" s="4" t="s">
        <v>459</v>
      </c>
      <c r="IA1" s="4" t="s">
        <v>459</v>
      </c>
      <c r="IB1" s="4" t="s">
        <v>459</v>
      </c>
      <c r="IC1" s="4" t="s">
        <v>459</v>
      </c>
      <c r="ID1" s="4" t="s">
        <v>459</v>
      </c>
      <c r="IE1" s="4" t="s">
        <v>459</v>
      </c>
      <c r="IF1" s="4" t="s">
        <v>459</v>
      </c>
      <c r="IG1" s="4" t="s">
        <v>459</v>
      </c>
      <c r="IH1" s="55" t="s">
        <v>917</v>
      </c>
      <c r="II1" s="55" t="s">
        <v>917</v>
      </c>
      <c r="IJ1" s="55" t="s">
        <v>917</v>
      </c>
      <c r="IK1" s="55" t="s">
        <v>917</v>
      </c>
      <c r="IL1" s="55" t="s">
        <v>917</v>
      </c>
      <c r="IM1" s="55" t="s">
        <v>917</v>
      </c>
      <c r="IN1" s="55" t="s">
        <v>917</v>
      </c>
      <c r="IO1" s="55" t="s">
        <v>917</v>
      </c>
      <c r="IP1" s="55" t="s">
        <v>917</v>
      </c>
      <c r="IQ1" s="55" t="s">
        <v>917</v>
      </c>
      <c r="IR1" s="55" t="s">
        <v>917</v>
      </c>
      <c r="IS1" s="55" t="s">
        <v>917</v>
      </c>
      <c r="IT1" s="55" t="s">
        <v>917</v>
      </c>
      <c r="IU1" s="55" t="s">
        <v>917</v>
      </c>
      <c r="IV1" s="55" t="s">
        <v>350</v>
      </c>
      <c r="IW1" s="55" t="s">
        <v>350</v>
      </c>
      <c r="IX1" s="55" t="s">
        <v>350</v>
      </c>
      <c r="IY1" s="55" t="s">
        <v>350</v>
      </c>
      <c r="IZ1" s="55" t="s">
        <v>350</v>
      </c>
      <c r="JA1" s="55" t="s">
        <v>350</v>
      </c>
      <c r="JB1" s="55" t="s">
        <v>350</v>
      </c>
      <c r="JC1" s="55" t="s">
        <v>350</v>
      </c>
      <c r="JD1" s="55" t="s">
        <v>350</v>
      </c>
      <c r="JE1" s="55" t="s">
        <v>350</v>
      </c>
      <c r="JF1" s="55" t="s">
        <v>350</v>
      </c>
      <c r="JG1" s="55" t="s">
        <v>350</v>
      </c>
      <c r="JH1" s="55" t="s">
        <v>350</v>
      </c>
      <c r="JI1" s="55" t="s">
        <v>350</v>
      </c>
      <c r="JJ1" s="55" t="s">
        <v>350</v>
      </c>
      <c r="JK1" s="55" t="s">
        <v>350</v>
      </c>
      <c r="JL1" s="55" t="s">
        <v>350</v>
      </c>
      <c r="JM1" s="55" t="s">
        <v>350</v>
      </c>
      <c r="JN1" s="55" t="s">
        <v>350</v>
      </c>
      <c r="JO1" s="55" t="s">
        <v>350</v>
      </c>
      <c r="JP1" s="55" t="s">
        <v>350</v>
      </c>
      <c r="JQ1" s="55" t="s">
        <v>350</v>
      </c>
      <c r="JR1" s="55" t="s">
        <v>350</v>
      </c>
      <c r="JS1" s="55" t="s">
        <v>350</v>
      </c>
      <c r="JT1" s="55" t="s">
        <v>350</v>
      </c>
      <c r="JU1" s="55" t="s">
        <v>350</v>
      </c>
      <c r="JV1" s="55" t="s">
        <v>350</v>
      </c>
      <c r="JW1" s="55" t="s">
        <v>350</v>
      </c>
      <c r="JX1" s="55" t="s">
        <v>350</v>
      </c>
      <c r="JY1" s="55" t="s">
        <v>350</v>
      </c>
      <c r="JZ1" s="55" t="s">
        <v>350</v>
      </c>
      <c r="KA1" s="55" t="s">
        <v>350</v>
      </c>
      <c r="KB1" s="55" t="s">
        <v>350</v>
      </c>
      <c r="KC1" s="55" t="s">
        <v>350</v>
      </c>
      <c r="KD1" s="55" t="s">
        <v>350</v>
      </c>
      <c r="KE1" s="55" t="s">
        <v>350</v>
      </c>
      <c r="KF1" s="55" t="s">
        <v>350</v>
      </c>
      <c r="KG1" s="55" t="s">
        <v>350</v>
      </c>
      <c r="KH1" s="55" t="s">
        <v>350</v>
      </c>
      <c r="KI1" s="55" t="s">
        <v>350</v>
      </c>
      <c r="KJ1" s="55" t="s">
        <v>350</v>
      </c>
      <c r="KK1" s="55" t="s">
        <v>350</v>
      </c>
      <c r="KL1" s="55" t="s">
        <v>350</v>
      </c>
      <c r="KM1" s="55" t="s">
        <v>350</v>
      </c>
      <c r="KN1" s="55" t="s">
        <v>350</v>
      </c>
      <c r="KO1" s="55" t="s">
        <v>350</v>
      </c>
      <c r="KP1" s="55" t="s">
        <v>350</v>
      </c>
      <c r="KQ1" s="55" t="s">
        <v>350</v>
      </c>
      <c r="KR1" s="55" t="s">
        <v>350</v>
      </c>
      <c r="KS1" s="55" t="s">
        <v>350</v>
      </c>
      <c r="KT1" s="55" t="s">
        <v>350</v>
      </c>
      <c r="KU1" s="55" t="s">
        <v>350</v>
      </c>
      <c r="KV1" s="55" t="s">
        <v>350</v>
      </c>
      <c r="KW1" s="55" t="s">
        <v>350</v>
      </c>
      <c r="KX1" s="55" t="s">
        <v>350</v>
      </c>
      <c r="KY1" s="55" t="s">
        <v>350</v>
      </c>
      <c r="KZ1" s="55" t="s">
        <v>350</v>
      </c>
      <c r="LA1" s="55" t="s">
        <v>350</v>
      </c>
      <c r="LB1" s="55" t="s">
        <v>350</v>
      </c>
      <c r="LC1" s="55" t="s">
        <v>350</v>
      </c>
      <c r="LD1" s="55" t="s">
        <v>350</v>
      </c>
      <c r="LE1" s="55" t="s">
        <v>350</v>
      </c>
      <c r="LF1" s="55" t="s">
        <v>350</v>
      </c>
      <c r="LG1" s="55" t="s">
        <v>350</v>
      </c>
      <c r="LH1" s="55" t="s">
        <v>350</v>
      </c>
      <c r="LI1" s="55" t="s">
        <v>350</v>
      </c>
      <c r="LJ1" s="55" t="s">
        <v>350</v>
      </c>
      <c r="LK1" s="55" t="s">
        <v>350</v>
      </c>
      <c r="LL1" s="55" t="s">
        <v>350</v>
      </c>
      <c r="LM1" s="55" t="s">
        <v>350</v>
      </c>
      <c r="LN1" s="55" t="s">
        <v>350</v>
      </c>
      <c r="LO1" s="55" t="s">
        <v>350</v>
      </c>
      <c r="LP1" s="55" t="s">
        <v>350</v>
      </c>
      <c r="LQ1" s="55" t="s">
        <v>350</v>
      </c>
      <c r="LR1" s="55" t="s">
        <v>350</v>
      </c>
      <c r="LS1" s="55" t="s">
        <v>350</v>
      </c>
      <c r="LT1" s="55" t="s">
        <v>350</v>
      </c>
      <c r="LU1" s="55" t="s">
        <v>350</v>
      </c>
      <c r="LV1" s="55" t="s">
        <v>350</v>
      </c>
      <c r="LW1" s="55" t="s">
        <v>350</v>
      </c>
      <c r="LX1" s="55" t="s">
        <v>350</v>
      </c>
      <c r="LY1" s="55" t="s">
        <v>350</v>
      </c>
      <c r="LZ1" s="55" t="s">
        <v>350</v>
      </c>
      <c r="MA1" s="55" t="s">
        <v>350</v>
      </c>
      <c r="MB1" s="55" t="s">
        <v>350</v>
      </c>
      <c r="MC1" s="55" t="s">
        <v>350</v>
      </c>
      <c r="MD1" s="55" t="s">
        <v>350</v>
      </c>
      <c r="ME1" s="55" t="s">
        <v>350</v>
      </c>
      <c r="MF1" s="55" t="s">
        <v>350</v>
      </c>
      <c r="MG1" s="55" t="s">
        <v>350</v>
      </c>
      <c r="MH1" s="57" t="s">
        <v>350</v>
      </c>
      <c r="MI1" s="57" t="s">
        <v>350</v>
      </c>
      <c r="MJ1" s="57" t="s">
        <v>350</v>
      </c>
      <c r="MK1" s="57" t="s">
        <v>350</v>
      </c>
      <c r="ML1" s="57" t="s">
        <v>350</v>
      </c>
      <c r="MM1" s="58" t="s">
        <v>350</v>
      </c>
      <c r="MN1" s="58" t="s">
        <v>350</v>
      </c>
      <c r="MO1" s="57" t="s">
        <v>350</v>
      </c>
      <c r="MP1" s="57" t="s">
        <v>350</v>
      </c>
      <c r="MQ1" s="57" t="s">
        <v>350</v>
      </c>
      <c r="MR1" s="57" t="s">
        <v>350</v>
      </c>
      <c r="MS1" s="57" t="s">
        <v>350</v>
      </c>
      <c r="MT1" s="58" t="s">
        <v>350</v>
      </c>
      <c r="MU1" s="58" t="s">
        <v>350</v>
      </c>
      <c r="MV1" s="57" t="s">
        <v>350</v>
      </c>
      <c r="MW1" s="57" t="s">
        <v>350</v>
      </c>
      <c r="MX1" s="57" t="s">
        <v>350</v>
      </c>
      <c r="MY1" s="57" t="s">
        <v>350</v>
      </c>
      <c r="MZ1" s="57" t="s">
        <v>350</v>
      </c>
      <c r="NA1" s="58" t="s">
        <v>350</v>
      </c>
      <c r="NB1" s="58" t="s">
        <v>350</v>
      </c>
      <c r="NC1" s="55" t="s">
        <v>350</v>
      </c>
      <c r="ND1" s="55" t="s">
        <v>350</v>
      </c>
      <c r="NE1" s="55" t="s">
        <v>350</v>
      </c>
      <c r="NF1" s="55" t="s">
        <v>350</v>
      </c>
      <c r="NG1" s="55" t="s">
        <v>350</v>
      </c>
      <c r="NH1" s="55" t="s">
        <v>350</v>
      </c>
      <c r="NI1" s="55" t="s">
        <v>350</v>
      </c>
      <c r="NJ1" s="55" t="s">
        <v>350</v>
      </c>
      <c r="NK1" s="55" t="s">
        <v>350</v>
      </c>
      <c r="NL1" s="55" t="s">
        <v>350</v>
      </c>
      <c r="NM1" s="55" t="s">
        <v>350</v>
      </c>
      <c r="NN1" s="55" t="s">
        <v>350</v>
      </c>
      <c r="NO1" s="55" t="s">
        <v>350</v>
      </c>
      <c r="NP1" s="55" t="s">
        <v>350</v>
      </c>
      <c r="NQ1" s="55" t="s">
        <v>350</v>
      </c>
      <c r="NR1" s="55" t="s">
        <v>350</v>
      </c>
      <c r="NS1" s="55" t="s">
        <v>350</v>
      </c>
      <c r="NT1" s="55" t="s">
        <v>350</v>
      </c>
      <c r="NU1" s="55" t="s">
        <v>350</v>
      </c>
      <c r="NV1" s="55" t="s">
        <v>350</v>
      </c>
      <c r="NW1" s="55" t="s">
        <v>350</v>
      </c>
      <c r="NX1" s="55" t="s">
        <v>350</v>
      </c>
      <c r="NY1" s="55" t="s">
        <v>350</v>
      </c>
      <c r="NZ1" s="55" t="s">
        <v>350</v>
      </c>
      <c r="OA1" s="55" t="s">
        <v>350</v>
      </c>
      <c r="OB1" s="55" t="s">
        <v>350</v>
      </c>
      <c r="OC1" s="55" t="s">
        <v>350</v>
      </c>
      <c r="OD1" s="55" t="s">
        <v>350</v>
      </c>
      <c r="OE1" s="55" t="s">
        <v>350</v>
      </c>
      <c r="OF1" s="55" t="s">
        <v>350</v>
      </c>
      <c r="OG1" s="55" t="s">
        <v>350</v>
      </c>
      <c r="OH1" s="55" t="s">
        <v>350</v>
      </c>
      <c r="OI1" s="55" t="s">
        <v>350</v>
      </c>
      <c r="OJ1" s="55" t="s">
        <v>350</v>
      </c>
      <c r="OK1" s="55" t="s">
        <v>350</v>
      </c>
      <c r="OL1" s="55" t="s">
        <v>350</v>
      </c>
      <c r="OM1" s="55" t="s">
        <v>350</v>
      </c>
      <c r="ON1" s="55" t="s">
        <v>350</v>
      </c>
      <c r="OO1" s="55" t="s">
        <v>350</v>
      </c>
      <c r="OP1" s="55" t="s">
        <v>350</v>
      </c>
      <c r="OQ1" s="55" t="s">
        <v>350</v>
      </c>
      <c r="OR1" s="55" t="s">
        <v>350</v>
      </c>
      <c r="OS1" s="55" t="s">
        <v>350</v>
      </c>
      <c r="OT1" s="55" t="s">
        <v>350</v>
      </c>
      <c r="OU1" s="55" t="s">
        <v>350</v>
      </c>
      <c r="OV1" s="55" t="s">
        <v>350</v>
      </c>
      <c r="OW1" s="55" t="s">
        <v>350</v>
      </c>
      <c r="OX1" s="55" t="s">
        <v>350</v>
      </c>
      <c r="OY1" s="55" t="s">
        <v>350</v>
      </c>
      <c r="OZ1" s="55" t="s">
        <v>350</v>
      </c>
      <c r="PA1" s="55" t="s">
        <v>350</v>
      </c>
      <c r="PB1" s="55" t="s">
        <v>350</v>
      </c>
      <c r="PC1" s="55" t="s">
        <v>350</v>
      </c>
      <c r="PD1" s="55" t="s">
        <v>350</v>
      </c>
      <c r="PE1" s="55" t="s">
        <v>350</v>
      </c>
      <c r="PF1" s="55" t="s">
        <v>350</v>
      </c>
      <c r="PG1" s="55" t="s">
        <v>350</v>
      </c>
      <c r="PH1" s="55" t="s">
        <v>350</v>
      </c>
      <c r="PI1" s="55" t="s">
        <v>350</v>
      </c>
      <c r="PJ1" s="55" t="s">
        <v>350</v>
      </c>
      <c r="PK1" s="55" t="s">
        <v>350</v>
      </c>
      <c r="PL1" s="55" t="s">
        <v>350</v>
      </c>
      <c r="PM1" s="55" t="s">
        <v>350</v>
      </c>
      <c r="PN1" s="55" t="s">
        <v>350</v>
      </c>
      <c r="PO1" s="55" t="s">
        <v>350</v>
      </c>
      <c r="PP1" s="55" t="s">
        <v>350</v>
      </c>
      <c r="PQ1" s="55" t="s">
        <v>350</v>
      </c>
      <c r="PR1" s="55" t="s">
        <v>350</v>
      </c>
      <c r="PS1" s="55" t="s">
        <v>350</v>
      </c>
      <c r="PT1" s="55" t="s">
        <v>350</v>
      </c>
      <c r="PU1" s="55" t="s">
        <v>350</v>
      </c>
      <c r="PV1" s="55" t="s">
        <v>350</v>
      </c>
      <c r="PW1" s="55" t="s">
        <v>350</v>
      </c>
      <c r="PX1" s="55" t="s">
        <v>350</v>
      </c>
      <c r="PY1" s="55" t="s">
        <v>350</v>
      </c>
      <c r="PZ1" s="55" t="s">
        <v>350</v>
      </c>
      <c r="QA1" s="55" t="s">
        <v>350</v>
      </c>
      <c r="QB1" s="55" t="s">
        <v>350</v>
      </c>
      <c r="QC1" s="55" t="s">
        <v>350</v>
      </c>
      <c r="QD1" s="55" t="s">
        <v>350</v>
      </c>
    </row>
    <row r="2" spans="1:446" ht="13.5" customHeight="1">
      <c r="A2" s="5" t="s">
        <v>0</v>
      </c>
      <c r="B2" s="5"/>
      <c r="C2" s="6" t="s">
        <v>351</v>
      </c>
      <c r="D2" s="6" t="s">
        <v>351</v>
      </c>
      <c r="E2" s="6" t="s">
        <v>351</v>
      </c>
      <c r="F2" s="6" t="s">
        <v>351</v>
      </c>
      <c r="G2" s="6" t="s">
        <v>351</v>
      </c>
      <c r="H2" s="6" t="s">
        <v>351</v>
      </c>
      <c r="I2" s="6" t="s">
        <v>351</v>
      </c>
      <c r="J2" s="6" t="s">
        <v>351</v>
      </c>
      <c r="K2" s="6" t="s">
        <v>351</v>
      </c>
      <c r="L2" s="6" t="s">
        <v>351</v>
      </c>
      <c r="M2" s="6" t="s">
        <v>351</v>
      </c>
      <c r="N2" s="6" t="s">
        <v>351</v>
      </c>
      <c r="O2" s="6" t="s">
        <v>351</v>
      </c>
      <c r="P2" s="6" t="s">
        <v>351</v>
      </c>
      <c r="Q2" s="6" t="s">
        <v>351</v>
      </c>
      <c r="R2" s="6" t="s">
        <v>351</v>
      </c>
      <c r="S2" s="6" t="s">
        <v>351</v>
      </c>
      <c r="T2" s="6" t="s">
        <v>351</v>
      </c>
      <c r="U2" s="6" t="s">
        <v>351</v>
      </c>
      <c r="V2" s="6" t="s">
        <v>351</v>
      </c>
      <c r="W2" s="6" t="s">
        <v>351</v>
      </c>
      <c r="X2" s="6" t="s">
        <v>351</v>
      </c>
      <c r="Y2" s="6" t="s">
        <v>351</v>
      </c>
      <c r="Z2" s="6" t="s">
        <v>351</v>
      </c>
      <c r="AA2" s="6" t="s">
        <v>351</v>
      </c>
      <c r="AB2" s="6" t="s">
        <v>351</v>
      </c>
      <c r="AC2" s="6" t="s">
        <v>351</v>
      </c>
      <c r="AD2" s="6" t="s">
        <v>351</v>
      </c>
      <c r="AE2" s="6" t="s">
        <v>351</v>
      </c>
      <c r="AF2" s="6" t="s">
        <v>351</v>
      </c>
      <c r="AG2" s="6" t="s">
        <v>351</v>
      </c>
      <c r="AH2" s="6" t="s">
        <v>351</v>
      </c>
      <c r="AI2" s="6" t="s">
        <v>351</v>
      </c>
      <c r="AJ2" s="6" t="s">
        <v>351</v>
      </c>
      <c r="AK2" s="6" t="s">
        <v>351</v>
      </c>
      <c r="AL2" s="6" t="s">
        <v>351</v>
      </c>
      <c r="AM2" s="6" t="s">
        <v>351</v>
      </c>
      <c r="AN2" s="6" t="s">
        <v>351</v>
      </c>
      <c r="AO2" s="6" t="s">
        <v>351</v>
      </c>
      <c r="AP2" s="6" t="s">
        <v>351</v>
      </c>
      <c r="AQ2" s="6" t="s">
        <v>351</v>
      </c>
      <c r="AR2" s="6" t="s">
        <v>351</v>
      </c>
      <c r="AS2" s="6" t="s">
        <v>351</v>
      </c>
      <c r="AT2" s="6" t="s">
        <v>351</v>
      </c>
      <c r="AU2" s="6" t="s">
        <v>351</v>
      </c>
      <c r="AV2" s="6" t="s">
        <v>351</v>
      </c>
      <c r="AW2" s="6" t="s">
        <v>351</v>
      </c>
      <c r="AX2" s="6" t="s">
        <v>351</v>
      </c>
      <c r="AY2" s="6" t="s">
        <v>351</v>
      </c>
      <c r="AZ2" s="6" t="s">
        <v>351</v>
      </c>
      <c r="BA2" s="6" t="s">
        <v>351</v>
      </c>
      <c r="BB2" s="6" t="s">
        <v>351</v>
      </c>
      <c r="BC2" s="6" t="s">
        <v>351</v>
      </c>
      <c r="BD2" s="6" t="s">
        <v>351</v>
      </c>
      <c r="BE2" s="4" t="s">
        <v>414</v>
      </c>
      <c r="BF2" s="4" t="s">
        <v>414</v>
      </c>
      <c r="BG2" s="4" t="s">
        <v>414</v>
      </c>
      <c r="BH2" s="4" t="s">
        <v>414</v>
      </c>
      <c r="BI2" s="4" t="s">
        <v>425</v>
      </c>
      <c r="BJ2" s="4" t="s">
        <v>425</v>
      </c>
      <c r="BK2" s="4" t="s">
        <v>425</v>
      </c>
      <c r="BL2" s="4" t="s">
        <v>425</v>
      </c>
      <c r="BM2" s="4" t="s">
        <v>425</v>
      </c>
      <c r="BN2" s="4" t="s">
        <v>425</v>
      </c>
      <c r="BO2" s="4" t="s">
        <v>425</v>
      </c>
      <c r="BP2" s="4" t="s">
        <v>425</v>
      </c>
      <c r="BQ2" s="4" t="s">
        <v>425</v>
      </c>
      <c r="BR2" s="4" t="s">
        <v>425</v>
      </c>
      <c r="BS2" s="4" t="s">
        <v>425</v>
      </c>
      <c r="BT2" s="4" t="s">
        <v>425</v>
      </c>
      <c r="BU2" s="4" t="s">
        <v>425</v>
      </c>
      <c r="BV2" s="4" t="s">
        <v>425</v>
      </c>
      <c r="BW2" s="4" t="s">
        <v>425</v>
      </c>
      <c r="BX2" s="4" t="s">
        <v>425</v>
      </c>
      <c r="BY2" s="4" t="s">
        <v>425</v>
      </c>
      <c r="BZ2" s="4" t="s">
        <v>425</v>
      </c>
      <c r="CA2" s="4" t="s">
        <v>425</v>
      </c>
      <c r="CB2" s="4" t="s">
        <v>425</v>
      </c>
      <c r="CC2" s="4" t="s">
        <v>425</v>
      </c>
      <c r="CD2" s="4" t="s">
        <v>425</v>
      </c>
      <c r="CE2" s="4" t="s">
        <v>425</v>
      </c>
      <c r="CF2" s="4" t="s">
        <v>425</v>
      </c>
      <c r="CG2" s="4" t="s">
        <v>425</v>
      </c>
      <c r="CH2" s="4" t="s">
        <v>425</v>
      </c>
      <c r="CI2" s="4" t="s">
        <v>425</v>
      </c>
      <c r="CJ2" s="4" t="s">
        <v>425</v>
      </c>
      <c r="CK2" s="4" t="s">
        <v>425</v>
      </c>
      <c r="CL2" s="4" t="s">
        <v>425</v>
      </c>
      <c r="CM2" s="4" t="s">
        <v>425</v>
      </c>
      <c r="CN2" s="4" t="s">
        <v>425</v>
      </c>
      <c r="CO2" s="4" t="s">
        <v>425</v>
      </c>
      <c r="CP2" s="4" t="s">
        <v>425</v>
      </c>
      <c r="CQ2" s="4" t="s">
        <v>425</v>
      </c>
      <c r="CR2" s="4" t="s">
        <v>425</v>
      </c>
      <c r="CS2" s="4" t="s">
        <v>448</v>
      </c>
      <c r="CT2" s="4" t="s">
        <v>448</v>
      </c>
      <c r="CU2" s="4" t="s">
        <v>448</v>
      </c>
      <c r="CV2" s="4" t="s">
        <v>453</v>
      </c>
      <c r="CW2" s="4" t="s">
        <v>453</v>
      </c>
      <c r="CX2" s="4" t="s">
        <v>453</v>
      </c>
      <c r="CY2" s="4" t="s">
        <v>453</v>
      </c>
      <c r="CZ2" s="4" t="s">
        <v>453</v>
      </c>
      <c r="DA2" s="4" t="s">
        <v>460</v>
      </c>
      <c r="DB2" s="4" t="s">
        <v>460</v>
      </c>
      <c r="DC2" s="4" t="s">
        <v>460</v>
      </c>
      <c r="DD2" s="4" t="s">
        <v>460</v>
      </c>
      <c r="DE2" s="4" t="s">
        <v>460</v>
      </c>
      <c r="DF2" s="4" t="s">
        <v>460</v>
      </c>
      <c r="DG2" s="4" t="s">
        <v>460</v>
      </c>
      <c r="DH2" s="4" t="s">
        <v>460</v>
      </c>
      <c r="DI2" s="4" t="s">
        <v>460</v>
      </c>
      <c r="DJ2" s="4" t="s">
        <v>460</v>
      </c>
      <c r="DK2" s="4" t="s">
        <v>460</v>
      </c>
      <c r="DL2" s="4" t="s">
        <v>460</v>
      </c>
      <c r="DM2" s="4" t="s">
        <v>460</v>
      </c>
      <c r="DN2" s="4" t="s">
        <v>460</v>
      </c>
      <c r="DO2" s="4" t="s">
        <v>460</v>
      </c>
      <c r="DP2" s="4" t="s">
        <v>460</v>
      </c>
      <c r="DQ2" s="4" t="s">
        <v>460</v>
      </c>
      <c r="DR2" s="4" t="s">
        <v>460</v>
      </c>
      <c r="DS2" s="4" t="s">
        <v>460</v>
      </c>
      <c r="DT2" s="4" t="s">
        <v>460</v>
      </c>
      <c r="DU2" s="4" t="s">
        <v>460</v>
      </c>
      <c r="DV2" s="4" t="s">
        <v>460</v>
      </c>
      <c r="DW2" s="4" t="s">
        <v>460</v>
      </c>
      <c r="DX2" s="4" t="s">
        <v>460</v>
      </c>
      <c r="DY2" s="4" t="s">
        <v>460</v>
      </c>
      <c r="DZ2" s="4" t="s">
        <v>460</v>
      </c>
      <c r="EA2" s="4" t="s">
        <v>460</v>
      </c>
      <c r="EB2" s="4" t="s">
        <v>460</v>
      </c>
      <c r="EC2" s="4" t="s">
        <v>460</v>
      </c>
      <c r="ED2" s="4" t="s">
        <v>460</v>
      </c>
      <c r="EE2" s="4" t="s">
        <v>460</v>
      </c>
      <c r="EF2" s="4" t="s">
        <v>460</v>
      </c>
      <c r="EG2" s="4" t="s">
        <v>460</v>
      </c>
      <c r="EH2" s="4" t="s">
        <v>460</v>
      </c>
      <c r="EI2" s="4" t="s">
        <v>460</v>
      </c>
      <c r="EJ2" s="4" t="s">
        <v>460</v>
      </c>
      <c r="EK2" s="4" t="s">
        <v>460</v>
      </c>
      <c r="EL2" s="4" t="s">
        <v>460</v>
      </c>
      <c r="EM2" s="4" t="s">
        <v>460</v>
      </c>
      <c r="EN2" s="4" t="s">
        <v>460</v>
      </c>
      <c r="EO2" s="4" t="s">
        <v>460</v>
      </c>
      <c r="EP2" s="4" t="s">
        <v>460</v>
      </c>
      <c r="EQ2" s="4" t="s">
        <v>460</v>
      </c>
      <c r="ER2" s="4" t="s">
        <v>460</v>
      </c>
      <c r="ES2" s="4" t="s">
        <v>460</v>
      </c>
      <c r="ET2" s="4" t="s">
        <v>460</v>
      </c>
      <c r="EU2" s="4" t="s">
        <v>460</v>
      </c>
      <c r="EV2" s="4" t="s">
        <v>460</v>
      </c>
      <c r="EW2" s="4" t="s">
        <v>460</v>
      </c>
      <c r="EX2" s="4" t="s">
        <v>460</v>
      </c>
      <c r="EY2" s="4" t="s">
        <v>460</v>
      </c>
      <c r="EZ2" s="4" t="s">
        <v>460</v>
      </c>
      <c r="FA2" s="4" t="s">
        <v>460</v>
      </c>
      <c r="FB2" s="4" t="s">
        <v>460</v>
      </c>
      <c r="FC2" s="4" t="s">
        <v>460</v>
      </c>
      <c r="FD2" s="4" t="s">
        <v>460</v>
      </c>
      <c r="FE2" s="4" t="s">
        <v>460</v>
      </c>
      <c r="FF2" s="4" t="s">
        <v>460</v>
      </c>
      <c r="FG2" s="4" t="s">
        <v>460</v>
      </c>
      <c r="FH2" s="4" t="s">
        <v>460</v>
      </c>
      <c r="FI2" s="4" t="s">
        <v>460</v>
      </c>
      <c r="FJ2" s="4" t="s">
        <v>460</v>
      </c>
      <c r="FK2" s="4" t="s">
        <v>460</v>
      </c>
      <c r="FL2" s="4" t="s">
        <v>460</v>
      </c>
      <c r="FM2" s="4" t="s">
        <v>460</v>
      </c>
      <c r="FN2" s="4" t="s">
        <v>460</v>
      </c>
      <c r="FO2" s="4" t="s">
        <v>485</v>
      </c>
      <c r="FP2" s="4" t="s">
        <v>485</v>
      </c>
      <c r="FQ2" s="4" t="s">
        <v>485</v>
      </c>
      <c r="FR2" s="4" t="s">
        <v>485</v>
      </c>
      <c r="FS2" s="4" t="s">
        <v>485</v>
      </c>
      <c r="FT2" s="4" t="s">
        <v>485</v>
      </c>
      <c r="FU2" s="4" t="s">
        <v>485</v>
      </c>
      <c r="FV2" s="4" t="s">
        <v>485</v>
      </c>
      <c r="FW2" s="4" t="s">
        <v>485</v>
      </c>
      <c r="FX2" s="4" t="s">
        <v>485</v>
      </c>
      <c r="FY2" s="4" t="s">
        <v>485</v>
      </c>
      <c r="FZ2" s="4" t="s">
        <v>485</v>
      </c>
      <c r="GA2" s="4" t="s">
        <v>485</v>
      </c>
      <c r="GB2" s="4" t="s">
        <v>485</v>
      </c>
      <c r="GC2" s="4" t="s">
        <v>485</v>
      </c>
      <c r="GD2" s="4" t="s">
        <v>485</v>
      </c>
      <c r="GE2" s="4" t="s">
        <v>485</v>
      </c>
      <c r="GF2" s="4" t="s">
        <v>485</v>
      </c>
      <c r="GG2" s="4" t="s">
        <v>485</v>
      </c>
      <c r="GH2" s="4" t="s">
        <v>485</v>
      </c>
      <c r="GI2" s="4" t="s">
        <v>485</v>
      </c>
      <c r="GJ2" s="4" t="s">
        <v>485</v>
      </c>
      <c r="GK2" s="4" t="s">
        <v>485</v>
      </c>
      <c r="GL2" s="4" t="s">
        <v>485</v>
      </c>
      <c r="GM2" s="4" t="s">
        <v>485</v>
      </c>
      <c r="GN2" s="4" t="s">
        <v>485</v>
      </c>
      <c r="GO2" s="4" t="s">
        <v>485</v>
      </c>
      <c r="GP2" s="4" t="s">
        <v>485</v>
      </c>
      <c r="GQ2" s="4" t="s">
        <v>425</v>
      </c>
      <c r="GR2" s="4" t="s">
        <v>425</v>
      </c>
      <c r="GS2" s="4" t="s">
        <v>425</v>
      </c>
      <c r="GT2" s="4" t="s">
        <v>425</v>
      </c>
      <c r="GU2" s="4" t="s">
        <v>425</v>
      </c>
      <c r="GV2" s="4" t="s">
        <v>425</v>
      </c>
      <c r="GW2" s="4" t="s">
        <v>425</v>
      </c>
      <c r="GX2" s="4" t="s">
        <v>425</v>
      </c>
      <c r="GY2" s="4" t="s">
        <v>425</v>
      </c>
      <c r="GZ2" s="4" t="s">
        <v>425</v>
      </c>
      <c r="HA2" s="4" t="s">
        <v>425</v>
      </c>
      <c r="HB2" s="4" t="s">
        <v>425</v>
      </c>
      <c r="HC2" s="4" t="s">
        <v>425</v>
      </c>
      <c r="HD2" s="4" t="s">
        <v>425</v>
      </c>
      <c r="HE2" s="4" t="s">
        <v>425</v>
      </c>
      <c r="HF2" s="4" t="s">
        <v>425</v>
      </c>
      <c r="HG2" s="4" t="s">
        <v>425</v>
      </c>
      <c r="HH2" s="4" t="s">
        <v>425</v>
      </c>
      <c r="HI2" s="4" t="s">
        <v>425</v>
      </c>
      <c r="HJ2" s="4" t="s">
        <v>425</v>
      </c>
      <c r="HK2" s="4" t="s">
        <v>425</v>
      </c>
      <c r="HL2" s="4" t="s">
        <v>425</v>
      </c>
      <c r="HM2" s="4" t="s">
        <v>425</v>
      </c>
      <c r="HN2" s="4" t="s">
        <v>448</v>
      </c>
      <c r="HO2" s="4" t="s">
        <v>448</v>
      </c>
      <c r="HP2" s="4" t="s">
        <v>425</v>
      </c>
      <c r="HQ2" s="4" t="s">
        <v>425</v>
      </c>
      <c r="HR2" s="4" t="s">
        <v>425</v>
      </c>
      <c r="HS2" s="4" t="s">
        <v>425</v>
      </c>
      <c r="HT2" s="4" t="s">
        <v>425</v>
      </c>
      <c r="HU2" s="4" t="s">
        <v>425</v>
      </c>
      <c r="HV2" s="4" t="s">
        <v>425</v>
      </c>
      <c r="HW2" s="4" t="s">
        <v>425</v>
      </c>
      <c r="HX2" s="4" t="s">
        <v>425</v>
      </c>
      <c r="HY2" s="4" t="s">
        <v>425</v>
      </c>
      <c r="HZ2" s="4" t="s">
        <v>425</v>
      </c>
      <c r="IA2" s="4" t="s">
        <v>425</v>
      </c>
      <c r="IB2" s="4" t="s">
        <v>425</v>
      </c>
      <c r="IC2" s="4" t="s">
        <v>425</v>
      </c>
      <c r="ID2" s="4" t="s">
        <v>425</v>
      </c>
      <c r="IE2" s="4" t="s">
        <v>425</v>
      </c>
      <c r="IF2" s="4" t="s">
        <v>425</v>
      </c>
      <c r="IG2" s="4" t="s">
        <v>425</v>
      </c>
      <c r="IH2" s="59" t="s">
        <v>918</v>
      </c>
      <c r="II2" s="59" t="s">
        <v>918</v>
      </c>
      <c r="IJ2" s="59" t="s">
        <v>919</v>
      </c>
      <c r="IK2" s="59" t="s">
        <v>919</v>
      </c>
      <c r="IL2" s="59" t="s">
        <v>919</v>
      </c>
      <c r="IM2" s="59" t="s">
        <v>919</v>
      </c>
      <c r="IN2" s="59" t="s">
        <v>919</v>
      </c>
      <c r="IO2" s="59" t="s">
        <v>919</v>
      </c>
      <c r="IP2" s="59" t="s">
        <v>919</v>
      </c>
      <c r="IQ2" s="59" t="s">
        <v>919</v>
      </c>
      <c r="IR2" s="59" t="s">
        <v>919</v>
      </c>
      <c r="IS2" s="59" t="s">
        <v>919</v>
      </c>
      <c r="IT2" s="59" t="s">
        <v>919</v>
      </c>
      <c r="IU2" s="59" t="s">
        <v>919</v>
      </c>
      <c r="IV2" s="59" t="s">
        <v>920</v>
      </c>
      <c r="IW2" s="59" t="s">
        <v>920</v>
      </c>
      <c r="IX2" s="59" t="s">
        <v>920</v>
      </c>
      <c r="IY2" s="59" t="s">
        <v>920</v>
      </c>
      <c r="IZ2" s="59" t="s">
        <v>920</v>
      </c>
      <c r="JA2" s="59" t="s">
        <v>920</v>
      </c>
      <c r="JB2" s="59" t="s">
        <v>920</v>
      </c>
      <c r="JC2" s="59" t="s">
        <v>920</v>
      </c>
      <c r="JD2" s="59" t="s">
        <v>920</v>
      </c>
      <c r="JE2" s="59" t="s">
        <v>920</v>
      </c>
      <c r="JF2" s="59" t="s">
        <v>920</v>
      </c>
      <c r="JG2" s="59" t="s">
        <v>920</v>
      </c>
      <c r="JH2" s="59" t="s">
        <v>920</v>
      </c>
      <c r="JI2" s="59" t="s">
        <v>921</v>
      </c>
      <c r="JJ2" s="59" t="s">
        <v>921</v>
      </c>
      <c r="JK2" s="59" t="s">
        <v>921</v>
      </c>
      <c r="JL2" s="59" t="s">
        <v>921</v>
      </c>
      <c r="JM2" s="59" t="s">
        <v>921</v>
      </c>
      <c r="JN2" s="59" t="s">
        <v>921</v>
      </c>
      <c r="JO2" s="59" t="s">
        <v>921</v>
      </c>
      <c r="JP2" s="59" t="s">
        <v>921</v>
      </c>
      <c r="JQ2" s="59" t="s">
        <v>921</v>
      </c>
      <c r="JR2" s="59" t="s">
        <v>921</v>
      </c>
      <c r="JS2" s="59" t="s">
        <v>921</v>
      </c>
      <c r="JT2" s="59" t="s">
        <v>922</v>
      </c>
      <c r="JU2" s="59" t="s">
        <v>922</v>
      </c>
      <c r="JV2" s="59" t="s">
        <v>922</v>
      </c>
      <c r="JW2" s="59" t="s">
        <v>922</v>
      </c>
      <c r="JX2" s="59" t="s">
        <v>922</v>
      </c>
      <c r="JY2" s="59" t="s">
        <v>922</v>
      </c>
      <c r="JZ2" s="59" t="s">
        <v>922</v>
      </c>
      <c r="KA2" s="59" t="s">
        <v>920</v>
      </c>
      <c r="KB2" s="59" t="s">
        <v>920</v>
      </c>
      <c r="KC2" s="59" t="s">
        <v>920</v>
      </c>
      <c r="KD2" s="59" t="s">
        <v>920</v>
      </c>
      <c r="KE2" s="59" t="s">
        <v>920</v>
      </c>
      <c r="KF2" s="59" t="s">
        <v>920</v>
      </c>
      <c r="KG2" s="59" t="s">
        <v>920</v>
      </c>
      <c r="KH2" s="59" t="s">
        <v>920</v>
      </c>
      <c r="KI2" s="59" t="s">
        <v>920</v>
      </c>
      <c r="KJ2" s="59" t="s">
        <v>920</v>
      </c>
      <c r="KK2" s="59" t="s">
        <v>920</v>
      </c>
      <c r="KL2" s="59" t="s">
        <v>920</v>
      </c>
      <c r="KM2" s="59" t="s">
        <v>920</v>
      </c>
      <c r="KN2" s="59" t="s">
        <v>920</v>
      </c>
      <c r="KO2" s="59" t="s">
        <v>920</v>
      </c>
      <c r="KP2" s="59" t="s">
        <v>920</v>
      </c>
      <c r="KQ2" s="59" t="s">
        <v>920</v>
      </c>
      <c r="KR2" s="59" t="s">
        <v>920</v>
      </c>
      <c r="KS2" s="59" t="s">
        <v>920</v>
      </c>
      <c r="KT2" s="59" t="s">
        <v>920</v>
      </c>
      <c r="KU2" s="59" t="s">
        <v>922</v>
      </c>
      <c r="KV2" s="59" t="s">
        <v>922</v>
      </c>
      <c r="KW2" s="59" t="s">
        <v>922</v>
      </c>
      <c r="KX2" s="59" t="s">
        <v>922</v>
      </c>
      <c r="KY2" s="59" t="s">
        <v>922</v>
      </c>
      <c r="KZ2" s="59" t="s">
        <v>922</v>
      </c>
      <c r="LA2" s="59" t="s">
        <v>922</v>
      </c>
      <c r="LB2" s="59" t="s">
        <v>920</v>
      </c>
      <c r="LC2" s="59" t="s">
        <v>920</v>
      </c>
      <c r="LD2" s="59" t="s">
        <v>920</v>
      </c>
      <c r="LE2" s="59" t="s">
        <v>920</v>
      </c>
      <c r="LF2" s="59" t="s">
        <v>920</v>
      </c>
      <c r="LG2" s="59" t="s">
        <v>920</v>
      </c>
      <c r="LH2" s="59" t="s">
        <v>920</v>
      </c>
      <c r="LI2" s="59" t="s">
        <v>920</v>
      </c>
      <c r="LJ2" s="59" t="s">
        <v>920</v>
      </c>
      <c r="LK2" s="59" t="s">
        <v>920</v>
      </c>
      <c r="LL2" s="59" t="s">
        <v>920</v>
      </c>
      <c r="LM2" s="59" t="s">
        <v>920</v>
      </c>
      <c r="LN2" s="59" t="s">
        <v>920</v>
      </c>
      <c r="LO2" s="59" t="s">
        <v>920</v>
      </c>
      <c r="LP2" s="59" t="s">
        <v>920</v>
      </c>
      <c r="LQ2" s="59" t="s">
        <v>920</v>
      </c>
      <c r="LR2" s="59" t="s">
        <v>920</v>
      </c>
      <c r="LS2" s="59" t="s">
        <v>920</v>
      </c>
      <c r="LT2" s="59" t="s">
        <v>920</v>
      </c>
      <c r="LU2" s="59" t="s">
        <v>920</v>
      </c>
      <c r="LV2" s="59" t="s">
        <v>923</v>
      </c>
      <c r="LW2" s="59" t="s">
        <v>923</v>
      </c>
      <c r="LX2" s="59" t="s">
        <v>923</v>
      </c>
      <c r="LY2" s="59" t="s">
        <v>923</v>
      </c>
      <c r="LZ2" s="59" t="s">
        <v>923</v>
      </c>
      <c r="MA2" s="59" t="s">
        <v>923</v>
      </c>
      <c r="MB2" s="59" t="s">
        <v>923</v>
      </c>
      <c r="MC2" s="59" t="s">
        <v>923</v>
      </c>
      <c r="MD2" s="59" t="s">
        <v>923</v>
      </c>
      <c r="ME2" s="59" t="s">
        <v>923</v>
      </c>
      <c r="MF2" s="59" t="s">
        <v>923</v>
      </c>
      <c r="MG2" s="59" t="s">
        <v>923</v>
      </c>
      <c r="MH2" s="60" t="s">
        <v>924</v>
      </c>
      <c r="MI2" s="60" t="s">
        <v>924</v>
      </c>
      <c r="MJ2" s="60" t="s">
        <v>924</v>
      </c>
      <c r="MK2" s="60" t="s">
        <v>924</v>
      </c>
      <c r="ML2" s="60" t="s">
        <v>924</v>
      </c>
      <c r="MM2" s="61" t="s">
        <v>924</v>
      </c>
      <c r="MN2" s="61" t="s">
        <v>924</v>
      </c>
      <c r="MO2" s="60" t="s">
        <v>924</v>
      </c>
      <c r="MP2" s="60" t="s">
        <v>924</v>
      </c>
      <c r="MQ2" s="60" t="s">
        <v>924</v>
      </c>
      <c r="MR2" s="60" t="s">
        <v>924</v>
      </c>
      <c r="MS2" s="60" t="s">
        <v>924</v>
      </c>
      <c r="MT2" s="61" t="s">
        <v>924</v>
      </c>
      <c r="MU2" s="61" t="s">
        <v>924</v>
      </c>
      <c r="MV2" s="60" t="s">
        <v>924</v>
      </c>
      <c r="MW2" s="60" t="s">
        <v>924</v>
      </c>
      <c r="MX2" s="60" t="s">
        <v>924</v>
      </c>
      <c r="MY2" s="60" t="s">
        <v>924</v>
      </c>
      <c r="MZ2" s="60" t="s">
        <v>924</v>
      </c>
      <c r="NA2" s="61" t="s">
        <v>924</v>
      </c>
      <c r="NB2" s="61" t="s">
        <v>924</v>
      </c>
      <c r="NC2" s="59" t="s">
        <v>921</v>
      </c>
      <c r="ND2" s="59" t="s">
        <v>921</v>
      </c>
      <c r="NE2" s="59" t="s">
        <v>921</v>
      </c>
      <c r="NF2" s="59" t="s">
        <v>921</v>
      </c>
      <c r="NG2" s="59" t="s">
        <v>925</v>
      </c>
      <c r="NH2" s="59" t="s">
        <v>925</v>
      </c>
      <c r="NI2" s="59" t="s">
        <v>923</v>
      </c>
      <c r="NJ2" s="59" t="s">
        <v>923</v>
      </c>
      <c r="NK2" s="59" t="s">
        <v>923</v>
      </c>
      <c r="NL2" s="59" t="s">
        <v>926</v>
      </c>
      <c r="NM2" s="59" t="s">
        <v>926</v>
      </c>
      <c r="NN2" s="59" t="s">
        <v>926</v>
      </c>
      <c r="NO2" s="59" t="s">
        <v>926</v>
      </c>
      <c r="NP2" s="59" t="s">
        <v>926</v>
      </c>
      <c r="NQ2" s="59" t="s">
        <v>926</v>
      </c>
      <c r="NR2" s="59" t="s">
        <v>926</v>
      </c>
      <c r="NS2" s="59" t="s">
        <v>926</v>
      </c>
      <c r="NT2" s="59" t="s">
        <v>926</v>
      </c>
      <c r="NU2" s="59" t="s">
        <v>926</v>
      </c>
      <c r="NV2" s="59" t="s">
        <v>926</v>
      </c>
      <c r="NW2" s="59" t="s">
        <v>926</v>
      </c>
      <c r="NX2" s="59" t="s">
        <v>926</v>
      </c>
      <c r="NY2" s="59" t="s">
        <v>926</v>
      </c>
      <c r="NZ2" s="59" t="s">
        <v>926</v>
      </c>
      <c r="OA2" s="59" t="s">
        <v>926</v>
      </c>
      <c r="OB2" s="59" t="s">
        <v>926</v>
      </c>
      <c r="OC2" s="59" t="s">
        <v>926</v>
      </c>
      <c r="OD2" s="59" t="s">
        <v>926</v>
      </c>
      <c r="OE2" s="59" t="s">
        <v>926</v>
      </c>
      <c r="OF2" s="59" t="s">
        <v>926</v>
      </c>
      <c r="OG2" s="59" t="s">
        <v>926</v>
      </c>
      <c r="OH2" s="59" t="s">
        <v>926</v>
      </c>
      <c r="OI2" s="59" t="s">
        <v>926</v>
      </c>
      <c r="OJ2" s="59" t="s">
        <v>926</v>
      </c>
      <c r="OK2" s="59" t="s">
        <v>926</v>
      </c>
      <c r="OL2" s="59" t="s">
        <v>926</v>
      </c>
      <c r="OM2" s="59" t="s">
        <v>926</v>
      </c>
      <c r="ON2" s="59" t="s">
        <v>926</v>
      </c>
      <c r="OO2" s="59" t="s">
        <v>926</v>
      </c>
      <c r="OP2" s="59" t="s">
        <v>926</v>
      </c>
      <c r="OQ2" s="59" t="s">
        <v>926</v>
      </c>
      <c r="OR2" s="59" t="s">
        <v>926</v>
      </c>
      <c r="OS2" s="59" t="s">
        <v>926</v>
      </c>
      <c r="OT2" s="59" t="s">
        <v>926</v>
      </c>
      <c r="OU2" s="59" t="s">
        <v>926</v>
      </c>
      <c r="OV2" s="59" t="s">
        <v>926</v>
      </c>
      <c r="OW2" s="59" t="s">
        <v>926</v>
      </c>
      <c r="OX2" s="59" t="s">
        <v>926</v>
      </c>
      <c r="OY2" s="59" t="s">
        <v>926</v>
      </c>
      <c r="OZ2" s="59" t="s">
        <v>926</v>
      </c>
      <c r="PA2" s="59" t="s">
        <v>926</v>
      </c>
      <c r="PB2" s="59" t="s">
        <v>926</v>
      </c>
      <c r="PC2" s="59" t="s">
        <v>926</v>
      </c>
      <c r="PD2" s="59" t="s">
        <v>926</v>
      </c>
      <c r="PE2" s="59" t="s">
        <v>926</v>
      </c>
      <c r="PF2" s="59" t="s">
        <v>926</v>
      </c>
      <c r="PG2" s="59" t="s">
        <v>926</v>
      </c>
      <c r="PH2" s="59" t="s">
        <v>926</v>
      </c>
      <c r="PI2" s="59" t="s">
        <v>926</v>
      </c>
      <c r="PJ2" s="59" t="s">
        <v>926</v>
      </c>
      <c r="PK2" s="59" t="s">
        <v>926</v>
      </c>
      <c r="PL2" s="59" t="s">
        <v>926</v>
      </c>
      <c r="PM2" s="59" t="s">
        <v>926</v>
      </c>
      <c r="PN2" s="59" t="s">
        <v>926</v>
      </c>
      <c r="PO2" s="59" t="s">
        <v>926</v>
      </c>
      <c r="PP2" s="59" t="s">
        <v>926</v>
      </c>
      <c r="PQ2" s="59" t="s">
        <v>926</v>
      </c>
      <c r="PR2" s="59" t="s">
        <v>926</v>
      </c>
      <c r="PS2" s="59" t="s">
        <v>926</v>
      </c>
      <c r="PT2" s="59" t="s">
        <v>926</v>
      </c>
      <c r="PU2" s="59" t="s">
        <v>926</v>
      </c>
      <c r="PV2" s="59" t="s">
        <v>926</v>
      </c>
      <c r="PW2" s="59" t="s">
        <v>926</v>
      </c>
      <c r="PX2" s="59" t="s">
        <v>926</v>
      </c>
      <c r="PY2" s="59" t="s">
        <v>926</v>
      </c>
      <c r="PZ2" s="59" t="s">
        <v>926</v>
      </c>
      <c r="QA2" s="59" t="s">
        <v>926</v>
      </c>
      <c r="QB2" s="59" t="s">
        <v>926</v>
      </c>
      <c r="QC2" s="59" t="s">
        <v>926</v>
      </c>
      <c r="QD2" s="59" t="s">
        <v>926</v>
      </c>
    </row>
    <row r="3" spans="1:446" ht="13.5" customHeight="1">
      <c r="A3" s="5" t="s">
        <v>1</v>
      </c>
      <c r="B3" s="5"/>
      <c r="C3" s="6">
        <v>10471</v>
      </c>
      <c r="D3" s="6">
        <v>10471</v>
      </c>
      <c r="E3" s="6">
        <v>10471</v>
      </c>
      <c r="F3" s="6">
        <v>10471</v>
      </c>
      <c r="G3" s="6">
        <v>10471</v>
      </c>
      <c r="H3" s="6">
        <v>10471</v>
      </c>
      <c r="I3" s="6">
        <v>10471</v>
      </c>
      <c r="J3" s="6">
        <v>10471</v>
      </c>
      <c r="K3" s="6">
        <v>10471</v>
      </c>
      <c r="L3" s="6">
        <v>10471</v>
      </c>
      <c r="M3" s="6">
        <v>10471</v>
      </c>
      <c r="N3" s="6">
        <v>10471</v>
      </c>
      <c r="O3" s="6">
        <v>10471</v>
      </c>
      <c r="P3" s="6">
        <v>10471</v>
      </c>
      <c r="Q3" s="6">
        <v>10471</v>
      </c>
      <c r="R3" s="6">
        <v>10471</v>
      </c>
      <c r="S3" s="6">
        <v>10471</v>
      </c>
      <c r="T3" s="6">
        <v>10471</v>
      </c>
      <c r="U3" s="6">
        <v>10471</v>
      </c>
      <c r="V3" s="6">
        <v>10471</v>
      </c>
      <c r="W3" s="6">
        <v>10471</v>
      </c>
      <c r="X3" s="6">
        <v>10471</v>
      </c>
      <c r="Y3" s="6">
        <v>10471</v>
      </c>
      <c r="Z3" s="6">
        <v>10471</v>
      </c>
      <c r="AA3" s="6">
        <v>10471</v>
      </c>
      <c r="AB3" s="6">
        <v>10471</v>
      </c>
      <c r="AC3" s="6">
        <v>10471</v>
      </c>
      <c r="AD3" s="6">
        <v>10471</v>
      </c>
      <c r="AE3" s="6">
        <v>10471</v>
      </c>
      <c r="AF3" s="6">
        <v>10471</v>
      </c>
      <c r="AG3" s="6">
        <v>10471</v>
      </c>
      <c r="AH3" s="6">
        <v>10471</v>
      </c>
      <c r="AI3" s="6">
        <v>10471</v>
      </c>
      <c r="AJ3" s="6">
        <v>10471</v>
      </c>
      <c r="AK3" s="6">
        <v>10471</v>
      </c>
      <c r="AL3" s="6">
        <v>10471</v>
      </c>
      <c r="AM3" s="6">
        <v>10471</v>
      </c>
      <c r="AN3" s="6">
        <v>10471</v>
      </c>
      <c r="AO3" s="6">
        <v>10471</v>
      </c>
      <c r="AP3" s="6">
        <v>10471</v>
      </c>
      <c r="AQ3" s="6">
        <v>10471</v>
      </c>
      <c r="AR3" s="6">
        <v>10471</v>
      </c>
      <c r="AS3" s="6">
        <v>10471</v>
      </c>
      <c r="AT3" s="6">
        <v>10471</v>
      </c>
      <c r="AU3" s="6">
        <v>10471</v>
      </c>
      <c r="AV3" s="6">
        <v>10471</v>
      </c>
      <c r="AW3" s="6">
        <v>10471</v>
      </c>
      <c r="AX3" s="6">
        <v>10471</v>
      </c>
      <c r="AY3" s="6">
        <v>10471</v>
      </c>
      <c r="AZ3" s="6">
        <v>10471</v>
      </c>
      <c r="BA3" s="6">
        <v>10471</v>
      </c>
      <c r="BB3" s="6">
        <v>10471</v>
      </c>
      <c r="BC3" s="6">
        <v>10471</v>
      </c>
      <c r="BD3" s="6">
        <v>10471</v>
      </c>
      <c r="BE3" s="4">
        <v>8480</v>
      </c>
      <c r="BF3" s="4">
        <v>8480</v>
      </c>
      <c r="BG3" s="4">
        <v>8480</v>
      </c>
      <c r="BH3" s="4">
        <v>8480</v>
      </c>
      <c r="BI3" s="4">
        <v>5341</v>
      </c>
      <c r="BJ3" s="4">
        <v>5341</v>
      </c>
      <c r="BK3" s="4">
        <v>5341</v>
      </c>
      <c r="BL3" s="4">
        <v>5341</v>
      </c>
      <c r="BM3" s="4">
        <v>5341</v>
      </c>
      <c r="BN3" s="4">
        <v>5341</v>
      </c>
      <c r="BO3" s="4">
        <v>5342</v>
      </c>
      <c r="BP3" s="4">
        <v>5342</v>
      </c>
      <c r="BQ3" s="4">
        <v>5342</v>
      </c>
      <c r="BR3" s="4">
        <v>5342</v>
      </c>
      <c r="BS3" s="4">
        <v>5342</v>
      </c>
      <c r="BT3" s="4">
        <v>5342</v>
      </c>
      <c r="BU3" s="4">
        <v>5342</v>
      </c>
      <c r="BV3" s="4">
        <v>5342</v>
      </c>
      <c r="BW3" s="4">
        <v>5342</v>
      </c>
      <c r="BX3" s="4">
        <v>5342</v>
      </c>
      <c r="BY3" s="4">
        <v>5342</v>
      </c>
      <c r="BZ3" s="4">
        <v>5342</v>
      </c>
      <c r="CA3" s="4">
        <v>5342</v>
      </c>
      <c r="CB3" s="4">
        <v>5342</v>
      </c>
      <c r="CC3" s="4">
        <v>5342</v>
      </c>
      <c r="CD3" s="4">
        <v>5342</v>
      </c>
      <c r="CE3" s="4">
        <v>5342</v>
      </c>
      <c r="CF3" s="4">
        <v>5342</v>
      </c>
      <c r="CG3" s="4">
        <v>5342</v>
      </c>
      <c r="CH3" s="4">
        <v>5342</v>
      </c>
      <c r="CI3" s="4">
        <v>5342</v>
      </c>
      <c r="CJ3" s="4">
        <v>5342</v>
      </c>
      <c r="CK3" s="4">
        <v>5342</v>
      </c>
      <c r="CL3" s="4">
        <v>5342</v>
      </c>
      <c r="CM3" s="4">
        <v>5341</v>
      </c>
      <c r="CN3" s="4">
        <v>5341</v>
      </c>
      <c r="CO3" s="4">
        <v>5341</v>
      </c>
      <c r="CP3" s="4">
        <v>5341</v>
      </c>
      <c r="CQ3" s="4">
        <v>5341</v>
      </c>
      <c r="CR3" s="4">
        <v>5341</v>
      </c>
      <c r="CS3" s="4">
        <v>10474</v>
      </c>
      <c r="CT3" s="4">
        <v>10474</v>
      </c>
      <c r="CU3" s="4">
        <v>10474</v>
      </c>
      <c r="CV3" s="4">
        <v>10476</v>
      </c>
      <c r="CW3" s="4">
        <v>10476</v>
      </c>
      <c r="CX3" s="4">
        <v>10476</v>
      </c>
      <c r="CY3" s="4">
        <v>10476</v>
      </c>
      <c r="CZ3" s="4">
        <v>10476</v>
      </c>
      <c r="DA3" s="4">
        <v>9956</v>
      </c>
      <c r="DB3" s="4">
        <v>9956</v>
      </c>
      <c r="DC3" s="4">
        <v>9956</v>
      </c>
      <c r="DD3" s="4">
        <v>9956</v>
      </c>
      <c r="DE3" s="4">
        <v>9956</v>
      </c>
      <c r="DF3" s="4">
        <v>9956</v>
      </c>
      <c r="DG3" s="4">
        <v>9956</v>
      </c>
      <c r="DH3" s="4">
        <v>9956</v>
      </c>
      <c r="DI3" s="4">
        <v>9956</v>
      </c>
      <c r="DJ3" s="4">
        <v>9956</v>
      </c>
      <c r="DK3" s="4">
        <v>9956</v>
      </c>
      <c r="DL3" s="4">
        <v>9956</v>
      </c>
      <c r="DM3" s="4">
        <v>9956</v>
      </c>
      <c r="DN3" s="4">
        <v>9956</v>
      </c>
      <c r="DO3" s="4">
        <v>9956</v>
      </c>
      <c r="DP3" s="4">
        <v>9956</v>
      </c>
      <c r="DQ3" s="4">
        <v>9956</v>
      </c>
      <c r="DR3" s="4">
        <v>9956</v>
      </c>
      <c r="DS3" s="4">
        <v>9956</v>
      </c>
      <c r="DT3" s="4">
        <v>9956</v>
      </c>
      <c r="DU3" s="4">
        <v>9956</v>
      </c>
      <c r="DV3" s="4">
        <v>9956</v>
      </c>
      <c r="DW3" s="4">
        <v>9956</v>
      </c>
      <c r="DX3" s="4">
        <v>9956</v>
      </c>
      <c r="DY3" s="4">
        <v>9956</v>
      </c>
      <c r="DZ3" s="4">
        <v>9956</v>
      </c>
      <c r="EA3" s="4">
        <v>9956</v>
      </c>
      <c r="EB3" s="4">
        <v>9956</v>
      </c>
      <c r="EC3" s="4">
        <v>9956</v>
      </c>
      <c r="ED3" s="4">
        <v>9956</v>
      </c>
      <c r="EE3" s="4">
        <v>9956</v>
      </c>
      <c r="EF3" s="4">
        <v>9956</v>
      </c>
      <c r="EG3" s="4">
        <v>9956</v>
      </c>
      <c r="EH3" s="4">
        <v>9956</v>
      </c>
      <c r="EI3" s="4">
        <v>9956</v>
      </c>
      <c r="EJ3" s="4">
        <v>9956</v>
      </c>
      <c r="EK3" s="4">
        <v>9956</v>
      </c>
      <c r="EL3" s="4">
        <v>9956</v>
      </c>
      <c r="EM3" s="4">
        <v>9956</v>
      </c>
      <c r="EN3" s="4">
        <v>9956</v>
      </c>
      <c r="EO3" s="4">
        <v>9956</v>
      </c>
      <c r="EP3" s="4">
        <v>9956</v>
      </c>
      <c r="EQ3" s="4">
        <v>9956</v>
      </c>
      <c r="ER3" s="4">
        <v>9956</v>
      </c>
      <c r="ES3" s="4">
        <v>9956</v>
      </c>
      <c r="ET3" s="4">
        <v>9956</v>
      </c>
      <c r="EU3" s="4">
        <v>9956</v>
      </c>
      <c r="EV3" s="4">
        <v>9956</v>
      </c>
      <c r="EW3" s="4">
        <v>9956</v>
      </c>
      <c r="EX3" s="4">
        <v>9956</v>
      </c>
      <c r="EY3" s="4">
        <v>9956</v>
      </c>
      <c r="EZ3" s="4">
        <v>9956</v>
      </c>
      <c r="FA3" s="4">
        <v>9956</v>
      </c>
      <c r="FB3" s="4">
        <v>9956</v>
      </c>
      <c r="FC3" s="4">
        <v>9956</v>
      </c>
      <c r="FD3" s="4">
        <v>9956</v>
      </c>
      <c r="FE3" s="4">
        <v>9956</v>
      </c>
      <c r="FF3" s="4">
        <v>9956</v>
      </c>
      <c r="FG3" s="4">
        <v>9956</v>
      </c>
      <c r="FH3" s="4">
        <v>9956</v>
      </c>
      <c r="FI3" s="4">
        <v>9956</v>
      </c>
      <c r="FJ3" s="4">
        <v>9956</v>
      </c>
      <c r="FK3" s="4">
        <v>9956</v>
      </c>
      <c r="FL3" s="4">
        <v>9956</v>
      </c>
      <c r="FM3" s="4">
        <v>9956</v>
      </c>
      <c r="FN3" s="4">
        <v>9956</v>
      </c>
      <c r="FO3" s="4">
        <v>9007</v>
      </c>
      <c r="FP3" s="4">
        <v>9007</v>
      </c>
      <c r="FQ3" s="4">
        <v>9007</v>
      </c>
      <c r="FR3" s="4">
        <v>9007</v>
      </c>
      <c r="FS3" s="4">
        <v>9007</v>
      </c>
      <c r="FT3" s="4">
        <v>9007</v>
      </c>
      <c r="FU3" s="4">
        <v>9007</v>
      </c>
      <c r="FV3" s="4">
        <v>9007</v>
      </c>
      <c r="FW3" s="4">
        <v>9007</v>
      </c>
      <c r="FX3" s="4">
        <v>9007</v>
      </c>
      <c r="FY3" s="4">
        <v>9007</v>
      </c>
      <c r="FZ3" s="4">
        <v>9007</v>
      </c>
      <c r="GA3" s="4">
        <v>9007</v>
      </c>
      <c r="GB3" s="4">
        <v>9007</v>
      </c>
      <c r="GC3" s="4">
        <v>9007</v>
      </c>
      <c r="GD3" s="4">
        <v>9007</v>
      </c>
      <c r="GE3" s="4">
        <v>9007</v>
      </c>
      <c r="GF3" s="4">
        <v>9007</v>
      </c>
      <c r="GG3" s="4">
        <v>9007</v>
      </c>
      <c r="GH3" s="4">
        <v>9007</v>
      </c>
      <c r="GI3" s="4">
        <v>9007</v>
      </c>
      <c r="GJ3" s="4">
        <v>9007</v>
      </c>
      <c r="GK3" s="4">
        <v>9007</v>
      </c>
      <c r="GL3" s="4">
        <v>9007</v>
      </c>
      <c r="GM3" s="4">
        <v>9007</v>
      </c>
      <c r="GN3" s="4">
        <v>9007</v>
      </c>
      <c r="GO3" s="4">
        <v>9007</v>
      </c>
      <c r="GP3" s="4">
        <v>9007</v>
      </c>
      <c r="GQ3" s="4">
        <v>6864</v>
      </c>
      <c r="GR3" s="4">
        <v>6864</v>
      </c>
      <c r="GS3" s="4">
        <v>6864</v>
      </c>
      <c r="GT3" s="4">
        <v>6864</v>
      </c>
      <c r="GU3" s="4">
        <v>6864</v>
      </c>
      <c r="GV3" s="4">
        <v>6864</v>
      </c>
      <c r="GW3" s="4">
        <v>7997</v>
      </c>
      <c r="GX3" s="4">
        <v>7997</v>
      </c>
      <c r="GY3" s="4">
        <v>7997</v>
      </c>
      <c r="GZ3" s="4">
        <v>7997</v>
      </c>
      <c r="HA3" s="4">
        <v>7997</v>
      </c>
      <c r="HB3" s="4">
        <v>7997</v>
      </c>
      <c r="HC3" s="4">
        <v>7997</v>
      </c>
      <c r="HD3" s="4">
        <v>7997</v>
      </c>
      <c r="HE3" s="4">
        <v>7997</v>
      </c>
      <c r="HF3" s="4">
        <v>7997</v>
      </c>
      <c r="HG3" s="4">
        <v>7997</v>
      </c>
      <c r="HH3" s="4">
        <v>7997</v>
      </c>
      <c r="HI3" s="4">
        <v>7997</v>
      </c>
      <c r="HJ3" s="4">
        <v>7997</v>
      </c>
      <c r="HK3" s="4">
        <v>7997</v>
      </c>
      <c r="HL3" s="4">
        <v>7997</v>
      </c>
      <c r="HM3" s="4">
        <v>7997</v>
      </c>
      <c r="HN3" s="4">
        <v>10576</v>
      </c>
      <c r="HO3" s="4">
        <v>10576</v>
      </c>
      <c r="HP3" s="4">
        <v>5341</v>
      </c>
      <c r="HQ3" s="4">
        <v>5341</v>
      </c>
      <c r="HR3" s="4">
        <v>5341</v>
      </c>
      <c r="HS3" s="4">
        <v>5341</v>
      </c>
      <c r="HT3" s="4">
        <v>5341</v>
      </c>
      <c r="HU3" s="4">
        <v>5341</v>
      </c>
      <c r="HV3" s="4">
        <v>5342</v>
      </c>
      <c r="HW3" s="4">
        <v>5342</v>
      </c>
      <c r="HX3" s="4">
        <v>5342</v>
      </c>
      <c r="HY3" s="4">
        <v>5342</v>
      </c>
      <c r="HZ3" s="4">
        <v>5342</v>
      </c>
      <c r="IA3" s="4">
        <v>5342</v>
      </c>
      <c r="IB3" s="4">
        <v>5342</v>
      </c>
      <c r="IC3" s="4">
        <v>5342</v>
      </c>
      <c r="ID3" s="4">
        <v>5342</v>
      </c>
      <c r="IE3" s="4">
        <v>5342</v>
      </c>
      <c r="IF3" s="4">
        <v>5342</v>
      </c>
      <c r="IG3" s="4">
        <v>5342</v>
      </c>
      <c r="IH3" s="62">
        <v>10476</v>
      </c>
      <c r="II3" s="62">
        <v>10476</v>
      </c>
      <c r="IJ3" s="62">
        <v>7359</v>
      </c>
      <c r="IK3" s="62">
        <v>7359</v>
      </c>
      <c r="IL3" s="62">
        <v>7359</v>
      </c>
      <c r="IM3" s="62">
        <v>7359</v>
      </c>
      <c r="IN3" s="62">
        <v>7359</v>
      </c>
      <c r="IO3" s="62">
        <v>7359</v>
      </c>
      <c r="IP3" s="62">
        <v>7359</v>
      </c>
      <c r="IQ3" s="62">
        <v>7359</v>
      </c>
      <c r="IR3" s="62">
        <v>7359</v>
      </c>
      <c r="IS3" s="62">
        <v>7359</v>
      </c>
      <c r="IT3" s="62">
        <v>7359</v>
      </c>
      <c r="IU3" s="62">
        <v>7359</v>
      </c>
      <c r="IV3" s="62">
        <v>10030</v>
      </c>
      <c r="IW3" s="62">
        <v>10030</v>
      </c>
      <c r="IX3" s="62">
        <v>10030</v>
      </c>
      <c r="IY3" s="62">
        <v>10030</v>
      </c>
      <c r="IZ3" s="62">
        <v>10030</v>
      </c>
      <c r="JA3" s="62">
        <v>10030</v>
      </c>
      <c r="JB3" s="62">
        <v>10030</v>
      </c>
      <c r="JC3" s="62">
        <v>10030</v>
      </c>
      <c r="JD3" s="62">
        <v>10030</v>
      </c>
      <c r="JE3" s="62">
        <v>10030</v>
      </c>
      <c r="JF3" s="62">
        <v>10030</v>
      </c>
      <c r="JG3" s="62">
        <v>10030</v>
      </c>
      <c r="JH3" s="62">
        <v>10030</v>
      </c>
      <c r="JI3" s="62">
        <v>10477</v>
      </c>
      <c r="JJ3" s="62">
        <v>10477</v>
      </c>
      <c r="JK3" s="62">
        <v>10477</v>
      </c>
      <c r="JL3" s="62">
        <v>10477</v>
      </c>
      <c r="JM3" s="62">
        <v>10477</v>
      </c>
      <c r="JN3" s="62">
        <v>10477</v>
      </c>
      <c r="JO3" s="62">
        <v>10477</v>
      </c>
      <c r="JP3" s="62">
        <v>10477</v>
      </c>
      <c r="JQ3" s="62">
        <v>10477</v>
      </c>
      <c r="JR3" s="62">
        <v>10477</v>
      </c>
      <c r="JS3" s="62">
        <v>10477</v>
      </c>
      <c r="JT3" s="62">
        <v>10477</v>
      </c>
      <c r="JU3" s="62">
        <v>10477</v>
      </c>
      <c r="JV3" s="62">
        <v>10477</v>
      </c>
      <c r="JW3" s="62">
        <v>10477</v>
      </c>
      <c r="JX3" s="62">
        <v>10477</v>
      </c>
      <c r="JY3" s="62">
        <v>10477</v>
      </c>
      <c r="JZ3" s="62">
        <v>10477</v>
      </c>
      <c r="KA3" s="62">
        <v>10477</v>
      </c>
      <c r="KB3" s="62">
        <v>10477</v>
      </c>
      <c r="KC3" s="62">
        <v>10477</v>
      </c>
      <c r="KD3" s="62">
        <v>10477</v>
      </c>
      <c r="KE3" s="62">
        <v>10477</v>
      </c>
      <c r="KF3" s="62">
        <v>10477</v>
      </c>
      <c r="KG3" s="62">
        <v>10477</v>
      </c>
      <c r="KH3" s="62">
        <v>10477</v>
      </c>
      <c r="KI3" s="62">
        <v>10477</v>
      </c>
      <c r="KJ3" s="62">
        <v>10477</v>
      </c>
      <c r="KK3" s="62">
        <v>10477</v>
      </c>
      <c r="KL3" s="62">
        <v>10477</v>
      </c>
      <c r="KM3" s="62">
        <v>10477</v>
      </c>
      <c r="KN3" s="62">
        <v>10477</v>
      </c>
      <c r="KO3" s="62">
        <v>10477</v>
      </c>
      <c r="KP3" s="62">
        <v>10477</v>
      </c>
      <c r="KQ3" s="62">
        <v>10477</v>
      </c>
      <c r="KR3" s="62">
        <v>10477</v>
      </c>
      <c r="KS3" s="62">
        <v>10477</v>
      </c>
      <c r="KT3" s="62">
        <v>10477</v>
      </c>
      <c r="KU3" s="62">
        <v>10477</v>
      </c>
      <c r="KV3" s="62">
        <v>10477</v>
      </c>
      <c r="KW3" s="62">
        <v>10477</v>
      </c>
      <c r="KX3" s="62">
        <v>10477</v>
      </c>
      <c r="KY3" s="62">
        <v>10477</v>
      </c>
      <c r="KZ3" s="62">
        <v>10477</v>
      </c>
      <c r="LA3" s="62">
        <v>10477</v>
      </c>
      <c r="LB3" s="62">
        <v>10477</v>
      </c>
      <c r="LC3" s="62">
        <v>10477</v>
      </c>
      <c r="LD3" s="62">
        <v>10477</v>
      </c>
      <c r="LE3" s="62">
        <v>10477</v>
      </c>
      <c r="LF3" s="62">
        <v>10477</v>
      </c>
      <c r="LG3" s="62">
        <v>10477</v>
      </c>
      <c r="LH3" s="62">
        <v>10477</v>
      </c>
      <c r="LI3" s="62">
        <v>10477</v>
      </c>
      <c r="LJ3" s="62">
        <v>10477</v>
      </c>
      <c r="LK3" s="62">
        <v>10477</v>
      </c>
      <c r="LL3" s="62">
        <v>10477</v>
      </c>
      <c r="LM3" s="62">
        <v>10477</v>
      </c>
      <c r="LN3" s="62">
        <v>10477</v>
      </c>
      <c r="LO3" s="62">
        <v>10477</v>
      </c>
      <c r="LP3" s="62">
        <v>10477</v>
      </c>
      <c r="LQ3" s="62">
        <v>10477</v>
      </c>
      <c r="LR3" s="62">
        <v>10477</v>
      </c>
      <c r="LS3" s="62">
        <v>10477</v>
      </c>
      <c r="LT3" s="62">
        <v>10477</v>
      </c>
      <c r="LU3" s="62">
        <v>10477</v>
      </c>
      <c r="LV3" s="62">
        <v>10431</v>
      </c>
      <c r="LW3" s="62">
        <v>10431</v>
      </c>
      <c r="LX3" s="62">
        <v>10431</v>
      </c>
      <c r="LY3" s="62">
        <v>10431</v>
      </c>
      <c r="LZ3" s="62">
        <v>10431</v>
      </c>
      <c r="MA3" s="62">
        <v>10431</v>
      </c>
      <c r="MB3" s="62">
        <v>10431</v>
      </c>
      <c r="MC3" s="62">
        <v>10431</v>
      </c>
      <c r="MD3" s="62">
        <v>10415</v>
      </c>
      <c r="ME3" s="62">
        <v>10415</v>
      </c>
      <c r="MF3" s="62">
        <v>10415</v>
      </c>
      <c r="MG3" s="62">
        <v>10415</v>
      </c>
      <c r="MH3" s="63">
        <v>9265</v>
      </c>
      <c r="MI3" s="63">
        <v>9265</v>
      </c>
      <c r="MJ3" s="63">
        <v>9265</v>
      </c>
      <c r="MK3" s="63">
        <v>9265</v>
      </c>
      <c r="ML3" s="63">
        <v>9265</v>
      </c>
      <c r="MM3" s="64">
        <v>9265</v>
      </c>
      <c r="MN3" s="64">
        <v>9265</v>
      </c>
      <c r="MO3" s="63">
        <v>9265</v>
      </c>
      <c r="MP3" s="63">
        <v>9265</v>
      </c>
      <c r="MQ3" s="63">
        <v>9265</v>
      </c>
      <c r="MR3" s="63">
        <v>9265</v>
      </c>
      <c r="MS3" s="63">
        <v>9265</v>
      </c>
      <c r="MT3" s="64">
        <v>9265</v>
      </c>
      <c r="MU3" s="64">
        <v>9265</v>
      </c>
      <c r="MV3" s="63">
        <v>9265</v>
      </c>
      <c r="MW3" s="63">
        <v>9265</v>
      </c>
      <c r="MX3" s="63">
        <v>9265</v>
      </c>
      <c r="MY3" s="63">
        <v>9265</v>
      </c>
      <c r="MZ3" s="63">
        <v>9265</v>
      </c>
      <c r="NA3" s="64">
        <v>9265</v>
      </c>
      <c r="NB3" s="64">
        <v>9265</v>
      </c>
      <c r="NC3" s="62">
        <v>10497</v>
      </c>
      <c r="ND3" s="62">
        <v>10497</v>
      </c>
      <c r="NE3" s="62">
        <v>10497</v>
      </c>
      <c r="NF3" s="62">
        <v>10497</v>
      </c>
      <c r="NG3" s="62">
        <v>10008</v>
      </c>
      <c r="NH3" s="62">
        <v>10008</v>
      </c>
      <c r="NI3" s="62">
        <v>10430</v>
      </c>
      <c r="NJ3" s="62">
        <v>10430</v>
      </c>
      <c r="NK3" s="62">
        <v>10430</v>
      </c>
      <c r="NL3" s="62">
        <v>10443</v>
      </c>
      <c r="NM3" s="62">
        <v>10443</v>
      </c>
      <c r="NN3" s="62">
        <v>10443</v>
      </c>
      <c r="NO3" s="62">
        <v>10443</v>
      </c>
      <c r="NP3" s="62">
        <v>10443</v>
      </c>
      <c r="NQ3" s="62">
        <v>10443</v>
      </c>
      <c r="NR3" s="62">
        <v>10443</v>
      </c>
      <c r="NS3" s="62">
        <v>10443</v>
      </c>
      <c r="NT3" s="62">
        <v>10443</v>
      </c>
      <c r="NU3" s="62">
        <v>10443</v>
      </c>
      <c r="NV3" s="62">
        <v>10443</v>
      </c>
      <c r="NW3" s="62">
        <v>10443</v>
      </c>
      <c r="NX3" s="62">
        <v>10443</v>
      </c>
      <c r="NY3" s="62">
        <v>10443</v>
      </c>
      <c r="NZ3" s="62">
        <v>10443</v>
      </c>
      <c r="OA3" s="62">
        <v>10443</v>
      </c>
      <c r="OB3" s="62">
        <v>10443</v>
      </c>
      <c r="OC3" s="62">
        <v>10443</v>
      </c>
      <c r="OD3" s="62">
        <v>10443</v>
      </c>
      <c r="OE3" s="62">
        <v>10443</v>
      </c>
      <c r="OF3" s="62">
        <v>10443</v>
      </c>
      <c r="OG3" s="62">
        <v>10443</v>
      </c>
      <c r="OH3" s="62">
        <v>10443</v>
      </c>
      <c r="OI3" s="62">
        <v>10443</v>
      </c>
      <c r="OJ3" s="62">
        <v>10443</v>
      </c>
      <c r="OK3" s="62">
        <v>10443</v>
      </c>
      <c r="OL3" s="62">
        <v>10443</v>
      </c>
      <c r="OM3" s="62">
        <v>10443</v>
      </c>
      <c r="ON3" s="62">
        <v>10443</v>
      </c>
      <c r="OO3" s="62">
        <v>10443</v>
      </c>
      <c r="OP3" s="62">
        <v>10471</v>
      </c>
      <c r="OQ3" s="62">
        <v>10471</v>
      </c>
      <c r="OR3" s="62">
        <v>10471</v>
      </c>
      <c r="OS3" s="62">
        <v>10471</v>
      </c>
      <c r="OT3" s="62">
        <v>10471</v>
      </c>
      <c r="OU3" s="62">
        <v>10471</v>
      </c>
      <c r="OV3" s="62">
        <v>10471</v>
      </c>
      <c r="OW3" s="62">
        <v>10471</v>
      </c>
      <c r="OX3" s="62">
        <v>10471</v>
      </c>
      <c r="OY3" s="62">
        <v>10471</v>
      </c>
      <c r="OZ3" s="62">
        <v>10471</v>
      </c>
      <c r="PA3" s="62">
        <v>10471</v>
      </c>
      <c r="PB3" s="62">
        <v>10471</v>
      </c>
      <c r="PC3" s="62">
        <v>10471</v>
      </c>
      <c r="PD3" s="62">
        <v>10471</v>
      </c>
      <c r="PE3" s="62">
        <v>10471</v>
      </c>
      <c r="PF3" s="62">
        <v>10471</v>
      </c>
      <c r="PG3" s="62">
        <v>10471</v>
      </c>
      <c r="PH3" s="62">
        <v>10471</v>
      </c>
      <c r="PI3" s="62">
        <v>10471</v>
      </c>
      <c r="PJ3" s="62">
        <v>10471</v>
      </c>
      <c r="PK3" s="62">
        <v>10471</v>
      </c>
      <c r="PL3" s="62">
        <v>10471</v>
      </c>
      <c r="PM3" s="62">
        <v>10471</v>
      </c>
      <c r="PN3" s="62">
        <v>10471</v>
      </c>
      <c r="PO3" s="62">
        <v>10471</v>
      </c>
      <c r="PP3" s="62">
        <v>10471</v>
      </c>
      <c r="PQ3" s="62">
        <v>10471</v>
      </c>
      <c r="PR3" s="62">
        <v>10471</v>
      </c>
      <c r="PS3" s="62">
        <v>10471</v>
      </c>
      <c r="PT3" s="62">
        <v>10471</v>
      </c>
      <c r="PU3" s="62">
        <v>10471</v>
      </c>
      <c r="PV3" s="62">
        <v>10471</v>
      </c>
      <c r="PW3" s="62">
        <v>10471</v>
      </c>
      <c r="PX3" s="62">
        <v>10471</v>
      </c>
      <c r="PY3" s="62">
        <v>10471</v>
      </c>
      <c r="PZ3" s="62">
        <v>10471</v>
      </c>
      <c r="QA3" s="62">
        <v>10471</v>
      </c>
      <c r="QB3" s="62">
        <v>10471</v>
      </c>
      <c r="QC3" s="62">
        <v>10471</v>
      </c>
      <c r="QD3" s="62">
        <v>10471</v>
      </c>
    </row>
    <row r="4" spans="1:446" ht="13.5" customHeight="1">
      <c r="A4" s="2" t="s">
        <v>2</v>
      </c>
      <c r="B4" s="2"/>
      <c r="C4" s="3" t="s">
        <v>352</v>
      </c>
      <c r="D4" s="3" t="s">
        <v>360</v>
      </c>
      <c r="E4" s="3" t="s">
        <v>361</v>
      </c>
      <c r="F4" s="3" t="s">
        <v>362</v>
      </c>
      <c r="G4" s="3" t="s">
        <v>363</v>
      </c>
      <c r="H4" s="3" t="s">
        <v>364</v>
      </c>
      <c r="I4" s="3" t="s">
        <v>365</v>
      </c>
      <c r="J4" s="3" t="s">
        <v>366</v>
      </c>
      <c r="K4" s="3" t="s">
        <v>367</v>
      </c>
      <c r="L4" s="3" t="s">
        <v>368</v>
      </c>
      <c r="M4" s="3" t="s">
        <v>369</v>
      </c>
      <c r="N4" s="3" t="s">
        <v>370</v>
      </c>
      <c r="O4" s="3" t="s">
        <v>371</v>
      </c>
      <c r="P4" s="3" t="s">
        <v>372</v>
      </c>
      <c r="Q4" s="3" t="s">
        <v>373</v>
      </c>
      <c r="R4" s="3" t="s">
        <v>374</v>
      </c>
      <c r="S4" s="3" t="s">
        <v>375</v>
      </c>
      <c r="T4" s="3" t="s">
        <v>376</v>
      </c>
      <c r="U4" s="3" t="s">
        <v>377</v>
      </c>
      <c r="V4" s="3" t="s">
        <v>378</v>
      </c>
      <c r="W4" s="3" t="s">
        <v>379</v>
      </c>
      <c r="X4" s="3" t="s">
        <v>380</v>
      </c>
      <c r="Y4" s="3" t="s">
        <v>381</v>
      </c>
      <c r="Z4" s="3" t="s">
        <v>382</v>
      </c>
      <c r="AA4" s="3" t="s">
        <v>383</v>
      </c>
      <c r="AB4" s="3" t="s">
        <v>384</v>
      </c>
      <c r="AC4" s="3" t="s">
        <v>385</v>
      </c>
      <c r="AD4" s="3" t="s">
        <v>386</v>
      </c>
      <c r="AE4" s="3" t="s">
        <v>387</v>
      </c>
      <c r="AF4" s="3" t="s">
        <v>388</v>
      </c>
      <c r="AG4" s="3" t="s">
        <v>389</v>
      </c>
      <c r="AH4" s="3" t="s">
        <v>390</v>
      </c>
      <c r="AI4" s="3" t="s">
        <v>391</v>
      </c>
      <c r="AJ4" s="3" t="s">
        <v>392</v>
      </c>
      <c r="AK4" s="3" t="s">
        <v>393</v>
      </c>
      <c r="AL4" s="3" t="s">
        <v>394</v>
      </c>
      <c r="AM4" s="3" t="s">
        <v>395</v>
      </c>
      <c r="AN4" s="3" t="s">
        <v>396</v>
      </c>
      <c r="AO4" s="3" t="s">
        <v>397</v>
      </c>
      <c r="AP4" s="3" t="s">
        <v>398</v>
      </c>
      <c r="AQ4" s="3" t="s">
        <v>399</v>
      </c>
      <c r="AR4" s="3" t="s">
        <v>400</v>
      </c>
      <c r="AS4" s="3" t="s">
        <v>401</v>
      </c>
      <c r="AT4" s="3" t="s">
        <v>402</v>
      </c>
      <c r="AU4" s="3" t="s">
        <v>403</v>
      </c>
      <c r="AV4" s="3" t="s">
        <v>404</v>
      </c>
      <c r="AW4" s="3" t="s">
        <v>406</v>
      </c>
      <c r="AX4" s="3" t="s">
        <v>407</v>
      </c>
      <c r="AY4" s="3" t="s">
        <v>408</v>
      </c>
      <c r="AZ4" s="3" t="s">
        <v>409</v>
      </c>
      <c r="BA4" s="3" t="s">
        <v>410</v>
      </c>
      <c r="BB4" s="3" t="s">
        <v>411</v>
      </c>
      <c r="BC4" s="3" t="s">
        <v>412</v>
      </c>
      <c r="BD4" s="3" t="s">
        <v>413</v>
      </c>
      <c r="BE4" s="3" t="s">
        <v>415</v>
      </c>
      <c r="BF4" s="3" t="s">
        <v>415</v>
      </c>
      <c r="BG4" s="3" t="s">
        <v>415</v>
      </c>
      <c r="BH4" s="3" t="s">
        <v>415</v>
      </c>
      <c r="BI4" s="3" t="s">
        <v>426</v>
      </c>
      <c r="BJ4" s="3" t="s">
        <v>426</v>
      </c>
      <c r="BK4" s="3" t="s">
        <v>432</v>
      </c>
      <c r="BL4" s="3" t="s">
        <v>432</v>
      </c>
      <c r="BM4" s="3" t="s">
        <v>433</v>
      </c>
      <c r="BN4" s="3" t="s">
        <v>433</v>
      </c>
      <c r="BO4" s="3" t="s">
        <v>434</v>
      </c>
      <c r="BP4" s="3" t="s">
        <v>434</v>
      </c>
      <c r="BQ4" s="3" t="s">
        <v>437</v>
      </c>
      <c r="BR4" s="3" t="s">
        <v>437</v>
      </c>
      <c r="BS4" s="3" t="s">
        <v>438</v>
      </c>
      <c r="BT4" s="3" t="s">
        <v>438</v>
      </c>
      <c r="BU4" s="3" t="s">
        <v>439</v>
      </c>
      <c r="BV4" s="3" t="s">
        <v>439</v>
      </c>
      <c r="BW4" s="3" t="s">
        <v>442</v>
      </c>
      <c r="BX4" s="3" t="s">
        <v>442</v>
      </c>
      <c r="BY4" s="3" t="s">
        <v>443</v>
      </c>
      <c r="BZ4" s="3" t="s">
        <v>443</v>
      </c>
      <c r="CA4" s="3" t="s">
        <v>439</v>
      </c>
      <c r="CB4" s="3" t="s">
        <v>439</v>
      </c>
      <c r="CC4" s="3" t="s">
        <v>442</v>
      </c>
      <c r="CD4" s="3" t="s">
        <v>442</v>
      </c>
      <c r="CE4" s="3" t="s">
        <v>443</v>
      </c>
      <c r="CF4" s="3" t="s">
        <v>443</v>
      </c>
      <c r="CG4" s="3" t="s">
        <v>434</v>
      </c>
      <c r="CH4" s="3" t="s">
        <v>434</v>
      </c>
      <c r="CI4" s="3" t="s">
        <v>437</v>
      </c>
      <c r="CJ4" s="3" t="s">
        <v>437</v>
      </c>
      <c r="CK4" s="3" t="s">
        <v>438</v>
      </c>
      <c r="CL4" s="3" t="s">
        <v>438</v>
      </c>
      <c r="CM4" s="3" t="s">
        <v>426</v>
      </c>
      <c r="CN4" s="3" t="s">
        <v>426</v>
      </c>
      <c r="CO4" s="3" t="s">
        <v>446</v>
      </c>
      <c r="CP4" s="3" t="s">
        <v>446</v>
      </c>
      <c r="CQ4" s="3" t="s">
        <v>447</v>
      </c>
      <c r="CR4" s="3" t="s">
        <v>447</v>
      </c>
      <c r="CS4" s="7" t="s">
        <v>449</v>
      </c>
      <c r="CT4" s="7" t="s">
        <v>449</v>
      </c>
      <c r="CU4" s="7" t="s">
        <v>449</v>
      </c>
      <c r="CV4" s="7" t="s">
        <v>454</v>
      </c>
      <c r="CW4" s="7" t="s">
        <v>454</v>
      </c>
      <c r="CX4" s="7" t="s">
        <v>458</v>
      </c>
      <c r="CY4" s="7" t="s">
        <v>454</v>
      </c>
      <c r="CZ4" s="7" t="s">
        <v>454</v>
      </c>
      <c r="DA4" s="3" t="s">
        <v>461</v>
      </c>
      <c r="DB4" s="3" t="s">
        <v>464</v>
      </c>
      <c r="DC4" s="3" t="s">
        <v>465</v>
      </c>
      <c r="DD4" s="3" t="s">
        <v>466</v>
      </c>
      <c r="DE4" s="3" t="s">
        <v>467</v>
      </c>
      <c r="DF4" s="3" t="s">
        <v>468</v>
      </c>
      <c r="DG4" s="3" t="s">
        <v>469</v>
      </c>
      <c r="DH4" s="3" t="s">
        <v>470</v>
      </c>
      <c r="DI4" s="3" t="s">
        <v>471</v>
      </c>
      <c r="DJ4" s="3" t="s">
        <v>472</v>
      </c>
      <c r="DK4" s="3" t="s">
        <v>473</v>
      </c>
      <c r="DL4" s="3" t="s">
        <v>474</v>
      </c>
      <c r="DM4" s="3" t="s">
        <v>475</v>
      </c>
      <c r="DN4" s="3" t="s">
        <v>476</v>
      </c>
      <c r="DO4" s="3" t="s">
        <v>477</v>
      </c>
      <c r="DP4" s="3" t="s">
        <v>478</v>
      </c>
      <c r="DQ4" s="3" t="s">
        <v>479</v>
      </c>
      <c r="DR4" s="3" t="s">
        <v>480</v>
      </c>
      <c r="DS4" s="3" t="s">
        <v>481</v>
      </c>
      <c r="DT4" s="3" t="s">
        <v>482</v>
      </c>
      <c r="DU4" s="3" t="s">
        <v>483</v>
      </c>
      <c r="DV4" s="3" t="s">
        <v>484</v>
      </c>
      <c r="DW4" s="3" t="s">
        <v>461</v>
      </c>
      <c r="DX4" s="3" t="s">
        <v>464</v>
      </c>
      <c r="DY4" s="3" t="s">
        <v>465</v>
      </c>
      <c r="DZ4" s="3" t="s">
        <v>466</v>
      </c>
      <c r="EA4" s="3" t="s">
        <v>467</v>
      </c>
      <c r="EB4" s="3" t="s">
        <v>468</v>
      </c>
      <c r="EC4" s="3" t="s">
        <v>469</v>
      </c>
      <c r="ED4" s="3" t="s">
        <v>470</v>
      </c>
      <c r="EE4" s="3" t="s">
        <v>471</v>
      </c>
      <c r="EF4" s="3" t="s">
        <v>472</v>
      </c>
      <c r="EG4" s="3" t="s">
        <v>473</v>
      </c>
      <c r="EH4" s="3" t="s">
        <v>474</v>
      </c>
      <c r="EI4" s="3" t="s">
        <v>475</v>
      </c>
      <c r="EJ4" s="3" t="s">
        <v>476</v>
      </c>
      <c r="EK4" s="3" t="s">
        <v>477</v>
      </c>
      <c r="EL4" s="3" t="s">
        <v>478</v>
      </c>
      <c r="EM4" s="3" t="s">
        <v>479</v>
      </c>
      <c r="EN4" s="3" t="s">
        <v>480</v>
      </c>
      <c r="EO4" s="3" t="s">
        <v>481</v>
      </c>
      <c r="EP4" s="3" t="s">
        <v>482</v>
      </c>
      <c r="EQ4" s="3" t="s">
        <v>483</v>
      </c>
      <c r="ER4" s="3" t="s">
        <v>484</v>
      </c>
      <c r="ES4" s="3" t="s">
        <v>461</v>
      </c>
      <c r="ET4" s="3" t="s">
        <v>464</v>
      </c>
      <c r="EU4" s="3" t="s">
        <v>465</v>
      </c>
      <c r="EV4" s="3" t="s">
        <v>466</v>
      </c>
      <c r="EW4" s="3" t="s">
        <v>467</v>
      </c>
      <c r="EX4" s="3" t="s">
        <v>468</v>
      </c>
      <c r="EY4" s="3" t="s">
        <v>469</v>
      </c>
      <c r="EZ4" s="3" t="s">
        <v>470</v>
      </c>
      <c r="FA4" s="3" t="s">
        <v>471</v>
      </c>
      <c r="FB4" s="3" t="s">
        <v>472</v>
      </c>
      <c r="FC4" s="3" t="s">
        <v>473</v>
      </c>
      <c r="FD4" s="3" t="s">
        <v>474</v>
      </c>
      <c r="FE4" s="3" t="s">
        <v>475</v>
      </c>
      <c r="FF4" s="3" t="s">
        <v>476</v>
      </c>
      <c r="FG4" s="3" t="s">
        <v>477</v>
      </c>
      <c r="FH4" s="3" t="s">
        <v>478</v>
      </c>
      <c r="FI4" s="3" t="s">
        <v>479</v>
      </c>
      <c r="FJ4" s="3" t="s">
        <v>480</v>
      </c>
      <c r="FK4" s="3" t="s">
        <v>481</v>
      </c>
      <c r="FL4" s="3" t="s">
        <v>482</v>
      </c>
      <c r="FM4" s="3" t="s">
        <v>483</v>
      </c>
      <c r="FN4" s="3" t="s">
        <v>484</v>
      </c>
      <c r="FO4" s="3" t="s">
        <v>486</v>
      </c>
      <c r="FP4" s="3" t="s">
        <v>488</v>
      </c>
      <c r="FQ4" s="3" t="s">
        <v>491</v>
      </c>
      <c r="FR4" s="3" t="s">
        <v>492</v>
      </c>
      <c r="FS4" s="3" t="s">
        <v>495</v>
      </c>
      <c r="FT4" s="3" t="s">
        <v>496</v>
      </c>
      <c r="FU4" s="3" t="s">
        <v>488</v>
      </c>
      <c r="FV4" s="3" t="s">
        <v>488</v>
      </c>
      <c r="FW4" s="3" t="s">
        <v>496</v>
      </c>
      <c r="FX4" s="3" t="s">
        <v>496</v>
      </c>
      <c r="FY4" s="3" t="s">
        <v>495</v>
      </c>
      <c r="FZ4" s="3" t="s">
        <v>492</v>
      </c>
      <c r="GA4" s="3" t="s">
        <v>491</v>
      </c>
      <c r="GB4" s="3" t="s">
        <v>491</v>
      </c>
      <c r="GC4" s="3" t="s">
        <v>488</v>
      </c>
      <c r="GD4" s="3" t="s">
        <v>488</v>
      </c>
      <c r="GE4" s="3" t="s">
        <v>488</v>
      </c>
      <c r="GF4" s="3" t="s">
        <v>495</v>
      </c>
      <c r="GG4" s="3" t="s">
        <v>495</v>
      </c>
      <c r="GH4" s="3" t="s">
        <v>492</v>
      </c>
      <c r="GI4" s="3" t="s">
        <v>492</v>
      </c>
      <c r="GJ4" s="3" t="s">
        <v>491</v>
      </c>
      <c r="GK4" s="3" t="s">
        <v>491</v>
      </c>
      <c r="GL4" s="3" t="s">
        <v>496</v>
      </c>
      <c r="GM4" s="3" t="s">
        <v>496</v>
      </c>
      <c r="GN4" s="3" t="s">
        <v>488</v>
      </c>
      <c r="GO4" s="3" t="s">
        <v>488</v>
      </c>
      <c r="GP4" s="3" t="s">
        <v>488</v>
      </c>
      <c r="GQ4" s="3" t="s">
        <v>497</v>
      </c>
      <c r="GR4" s="3" t="s">
        <v>498</v>
      </c>
      <c r="GS4" s="3" t="s">
        <v>497</v>
      </c>
      <c r="GT4" s="3" t="s">
        <v>499</v>
      </c>
      <c r="GU4" s="3" t="s">
        <v>498</v>
      </c>
      <c r="GV4" s="3" t="s">
        <v>497</v>
      </c>
      <c r="GW4" s="3" t="s">
        <v>500</v>
      </c>
      <c r="GX4" s="3" t="s">
        <v>501</v>
      </c>
      <c r="GY4" s="3" t="s">
        <v>502</v>
      </c>
      <c r="GZ4" s="3" t="s">
        <v>503</v>
      </c>
      <c r="HA4" s="3" t="s">
        <v>503</v>
      </c>
      <c r="HB4" s="3" t="s">
        <v>506</v>
      </c>
      <c r="HC4" s="3" t="s">
        <v>506</v>
      </c>
      <c r="HD4" s="3" t="s">
        <v>507</v>
      </c>
      <c r="HE4" s="3" t="s">
        <v>507</v>
      </c>
      <c r="HF4" s="3" t="s">
        <v>508</v>
      </c>
      <c r="HG4" s="3" t="s">
        <v>508</v>
      </c>
      <c r="HH4" s="3" t="s">
        <v>509</v>
      </c>
      <c r="HI4" s="3" t="s">
        <v>509</v>
      </c>
      <c r="HJ4" s="3" t="s">
        <v>510</v>
      </c>
      <c r="HK4" s="3" t="s">
        <v>510</v>
      </c>
      <c r="HL4" s="3" t="s">
        <v>511</v>
      </c>
      <c r="HM4" s="3" t="s">
        <v>511</v>
      </c>
      <c r="HN4" s="3" t="s">
        <v>512</v>
      </c>
      <c r="HO4" s="3" t="s">
        <v>512</v>
      </c>
      <c r="HP4" s="3" t="s">
        <v>426</v>
      </c>
      <c r="HQ4" s="3" t="s">
        <v>426</v>
      </c>
      <c r="HR4" s="3" t="s">
        <v>432</v>
      </c>
      <c r="HS4" s="3" t="s">
        <v>432</v>
      </c>
      <c r="HT4" s="3" t="s">
        <v>447</v>
      </c>
      <c r="HU4" s="3" t="s">
        <v>447</v>
      </c>
      <c r="HV4" s="3" t="s">
        <v>434</v>
      </c>
      <c r="HW4" s="3" t="s">
        <v>434</v>
      </c>
      <c r="HX4" s="3" t="s">
        <v>437</v>
      </c>
      <c r="HY4" s="3" t="s">
        <v>437</v>
      </c>
      <c r="HZ4" s="3" t="s">
        <v>438</v>
      </c>
      <c r="IA4" s="3" t="s">
        <v>438</v>
      </c>
      <c r="IB4" s="3" t="s">
        <v>439</v>
      </c>
      <c r="IC4" s="3" t="s">
        <v>439</v>
      </c>
      <c r="ID4" s="3" t="s">
        <v>442</v>
      </c>
      <c r="IE4" s="3" t="s">
        <v>442</v>
      </c>
      <c r="IF4" s="3" t="s">
        <v>443</v>
      </c>
      <c r="IG4" s="3" t="s">
        <v>443</v>
      </c>
      <c r="IH4" s="55" t="s">
        <v>517</v>
      </c>
      <c r="II4" s="55" t="s">
        <v>517</v>
      </c>
      <c r="IJ4" s="55" t="s">
        <v>927</v>
      </c>
      <c r="IK4" s="55" t="s">
        <v>928</v>
      </c>
      <c r="IL4" s="55" t="s">
        <v>929</v>
      </c>
      <c r="IM4" s="55" t="s">
        <v>927</v>
      </c>
      <c r="IN4" s="55" t="s">
        <v>928</v>
      </c>
      <c r="IO4" s="55" t="s">
        <v>929</v>
      </c>
      <c r="IP4" s="55" t="s">
        <v>927</v>
      </c>
      <c r="IQ4" s="55" t="s">
        <v>928</v>
      </c>
      <c r="IR4" s="55" t="s">
        <v>929</v>
      </c>
      <c r="IS4" s="55" t="s">
        <v>927</v>
      </c>
      <c r="IT4" s="55" t="s">
        <v>928</v>
      </c>
      <c r="IU4" s="55" t="s">
        <v>929</v>
      </c>
      <c r="IV4" s="55" t="s">
        <v>930</v>
      </c>
      <c r="IW4" s="55" t="s">
        <v>931</v>
      </c>
      <c r="IX4" s="55" t="s">
        <v>931</v>
      </c>
      <c r="IY4" s="55" t="s">
        <v>931</v>
      </c>
      <c r="IZ4" s="55" t="s">
        <v>931</v>
      </c>
      <c r="JA4" s="55" t="s">
        <v>930</v>
      </c>
      <c r="JB4" s="55" t="s">
        <v>930</v>
      </c>
      <c r="JC4" s="55" t="s">
        <v>932</v>
      </c>
      <c r="JD4" s="55" t="s">
        <v>932</v>
      </c>
      <c r="JE4" s="55" t="s">
        <v>932</v>
      </c>
      <c r="JF4" s="55" t="s">
        <v>930</v>
      </c>
      <c r="JG4" s="55" t="s">
        <v>930</v>
      </c>
      <c r="JH4" s="55" t="s">
        <v>930</v>
      </c>
      <c r="JI4" s="55" t="s">
        <v>933</v>
      </c>
      <c r="JJ4" s="55" t="s">
        <v>934</v>
      </c>
      <c r="JK4" s="55" t="s">
        <v>934</v>
      </c>
      <c r="JL4" s="55" t="s">
        <v>935</v>
      </c>
      <c r="JM4" s="55" t="s">
        <v>935</v>
      </c>
      <c r="JN4" s="55" t="s">
        <v>936</v>
      </c>
      <c r="JO4" s="55" t="s">
        <v>936</v>
      </c>
      <c r="JP4" s="55" t="s">
        <v>937</v>
      </c>
      <c r="JQ4" s="55" t="s">
        <v>937</v>
      </c>
      <c r="JR4" s="55" t="s">
        <v>938</v>
      </c>
      <c r="JS4" s="55" t="s">
        <v>938</v>
      </c>
      <c r="JT4" s="55" t="s">
        <v>939</v>
      </c>
      <c r="JU4" s="55" t="s">
        <v>939</v>
      </c>
      <c r="JV4" s="55" t="s">
        <v>939</v>
      </c>
      <c r="JW4" s="55" t="s">
        <v>940</v>
      </c>
      <c r="JX4" s="55" t="s">
        <v>940</v>
      </c>
      <c r="JY4" s="55" t="s">
        <v>940</v>
      </c>
      <c r="JZ4" s="55" t="s">
        <v>933</v>
      </c>
      <c r="KA4" s="55" t="s">
        <v>934</v>
      </c>
      <c r="KB4" s="55" t="s">
        <v>934</v>
      </c>
      <c r="KC4" s="55" t="s">
        <v>934</v>
      </c>
      <c r="KD4" s="55" t="s">
        <v>934</v>
      </c>
      <c r="KE4" s="55" t="s">
        <v>935</v>
      </c>
      <c r="KF4" s="55" t="s">
        <v>935</v>
      </c>
      <c r="KG4" s="55" t="s">
        <v>935</v>
      </c>
      <c r="KH4" s="55" t="s">
        <v>935</v>
      </c>
      <c r="KI4" s="55" t="s">
        <v>936</v>
      </c>
      <c r="KJ4" s="55" t="s">
        <v>936</v>
      </c>
      <c r="KK4" s="55" t="s">
        <v>936</v>
      </c>
      <c r="KL4" s="55" t="s">
        <v>936</v>
      </c>
      <c r="KM4" s="55" t="s">
        <v>937</v>
      </c>
      <c r="KN4" s="55" t="s">
        <v>937</v>
      </c>
      <c r="KO4" s="55" t="s">
        <v>937</v>
      </c>
      <c r="KP4" s="55" t="s">
        <v>937</v>
      </c>
      <c r="KQ4" s="55" t="s">
        <v>938</v>
      </c>
      <c r="KR4" s="55" t="s">
        <v>938</v>
      </c>
      <c r="KS4" s="55" t="s">
        <v>938</v>
      </c>
      <c r="KT4" s="55" t="s">
        <v>938</v>
      </c>
      <c r="KU4" s="55" t="s">
        <v>939</v>
      </c>
      <c r="KV4" s="55" t="s">
        <v>939</v>
      </c>
      <c r="KW4" s="55" t="s">
        <v>939</v>
      </c>
      <c r="KX4" s="55" t="s">
        <v>940</v>
      </c>
      <c r="KY4" s="55" t="s">
        <v>940</v>
      </c>
      <c r="KZ4" s="55" t="s">
        <v>940</v>
      </c>
      <c r="LA4" s="55" t="s">
        <v>933</v>
      </c>
      <c r="LB4" s="55" t="s">
        <v>934</v>
      </c>
      <c r="LC4" s="55" t="s">
        <v>934</v>
      </c>
      <c r="LD4" s="55" t="s">
        <v>934</v>
      </c>
      <c r="LE4" s="55" t="s">
        <v>934</v>
      </c>
      <c r="LF4" s="55" t="s">
        <v>935</v>
      </c>
      <c r="LG4" s="55" t="s">
        <v>935</v>
      </c>
      <c r="LH4" s="55" t="s">
        <v>935</v>
      </c>
      <c r="LI4" s="55" t="s">
        <v>935</v>
      </c>
      <c r="LJ4" s="55" t="s">
        <v>936</v>
      </c>
      <c r="LK4" s="55" t="s">
        <v>936</v>
      </c>
      <c r="LL4" s="55" t="s">
        <v>936</v>
      </c>
      <c r="LM4" s="55" t="s">
        <v>936</v>
      </c>
      <c r="LN4" s="55" t="s">
        <v>937</v>
      </c>
      <c r="LO4" s="55" t="s">
        <v>937</v>
      </c>
      <c r="LP4" s="55" t="s">
        <v>937</v>
      </c>
      <c r="LQ4" s="55" t="s">
        <v>937</v>
      </c>
      <c r="LR4" s="55" t="s">
        <v>938</v>
      </c>
      <c r="LS4" s="55" t="s">
        <v>938</v>
      </c>
      <c r="LT4" s="55" t="s">
        <v>938</v>
      </c>
      <c r="LU4" s="55" t="s">
        <v>938</v>
      </c>
      <c r="LV4" s="55" t="s">
        <v>941</v>
      </c>
      <c r="LW4" s="55" t="s">
        <v>942</v>
      </c>
      <c r="LX4" s="55" t="s">
        <v>943</v>
      </c>
      <c r="LY4" s="55" t="s">
        <v>941</v>
      </c>
      <c r="LZ4" s="55" t="s">
        <v>942</v>
      </c>
      <c r="MA4" s="55" t="s">
        <v>943</v>
      </c>
      <c r="MB4" s="55" t="s">
        <v>941</v>
      </c>
      <c r="MC4" s="55" t="s">
        <v>941</v>
      </c>
      <c r="MD4" s="55" t="s">
        <v>944</v>
      </c>
      <c r="ME4" s="55" t="s">
        <v>944</v>
      </c>
      <c r="MF4" s="55" t="s">
        <v>944</v>
      </c>
      <c r="MG4" s="55" t="s">
        <v>944</v>
      </c>
      <c r="MH4" s="57" t="s">
        <v>945</v>
      </c>
      <c r="MI4" s="57" t="s">
        <v>946</v>
      </c>
      <c r="MJ4" s="57" t="s">
        <v>947</v>
      </c>
      <c r="MK4" s="57" t="s">
        <v>948</v>
      </c>
      <c r="ML4" s="57" t="s">
        <v>949</v>
      </c>
      <c r="MM4" s="58" t="s">
        <v>950</v>
      </c>
      <c r="MN4" s="58" t="s">
        <v>951</v>
      </c>
      <c r="MO4" s="57" t="s">
        <v>945</v>
      </c>
      <c r="MP4" s="57" t="s">
        <v>946</v>
      </c>
      <c r="MQ4" s="57" t="s">
        <v>947</v>
      </c>
      <c r="MR4" s="57" t="s">
        <v>948</v>
      </c>
      <c r="MS4" s="57" t="s">
        <v>949</v>
      </c>
      <c r="MT4" s="58" t="s">
        <v>950</v>
      </c>
      <c r="MU4" s="58" t="s">
        <v>951</v>
      </c>
      <c r="MV4" s="57" t="s">
        <v>945</v>
      </c>
      <c r="MW4" s="57" t="s">
        <v>946</v>
      </c>
      <c r="MX4" s="57" t="s">
        <v>947</v>
      </c>
      <c r="MY4" s="57" t="s">
        <v>948</v>
      </c>
      <c r="MZ4" s="57" t="s">
        <v>949</v>
      </c>
      <c r="NA4" s="58" t="s">
        <v>950</v>
      </c>
      <c r="NB4" s="58" t="s">
        <v>951</v>
      </c>
      <c r="NC4" s="55" t="s">
        <v>952</v>
      </c>
      <c r="ND4" s="55" t="s">
        <v>953</v>
      </c>
      <c r="NE4" s="55" t="s">
        <v>952</v>
      </c>
      <c r="NF4" s="55" t="s">
        <v>953</v>
      </c>
      <c r="NG4" s="55" t="s">
        <v>954</v>
      </c>
      <c r="NH4" s="55" t="s">
        <v>954</v>
      </c>
      <c r="NI4" s="55" t="s">
        <v>955</v>
      </c>
      <c r="NJ4" s="55" t="s">
        <v>955</v>
      </c>
      <c r="NK4" s="55" t="s">
        <v>956</v>
      </c>
      <c r="NL4" s="55" t="s">
        <v>957</v>
      </c>
      <c r="NM4" s="55" t="s">
        <v>958</v>
      </c>
      <c r="NN4" s="55" t="s">
        <v>959</v>
      </c>
      <c r="NO4" s="55" t="s">
        <v>960</v>
      </c>
      <c r="NP4" s="55" t="s">
        <v>961</v>
      </c>
      <c r="NQ4" s="55" t="s">
        <v>962</v>
      </c>
      <c r="NR4" s="55" t="s">
        <v>963</v>
      </c>
      <c r="NS4" s="55" t="s">
        <v>964</v>
      </c>
      <c r="NT4" s="55" t="s">
        <v>965</v>
      </c>
      <c r="NU4" s="55" t="s">
        <v>966</v>
      </c>
      <c r="NV4" s="55" t="s">
        <v>967</v>
      </c>
      <c r="NW4" s="55" t="s">
        <v>968</v>
      </c>
      <c r="NX4" s="55" t="s">
        <v>957</v>
      </c>
      <c r="NY4" s="55" t="s">
        <v>958</v>
      </c>
      <c r="NZ4" s="55" t="s">
        <v>959</v>
      </c>
      <c r="OA4" s="55" t="s">
        <v>960</v>
      </c>
      <c r="OB4" s="55" t="s">
        <v>961</v>
      </c>
      <c r="OC4" s="55" t="s">
        <v>962</v>
      </c>
      <c r="OD4" s="55" t="s">
        <v>963</v>
      </c>
      <c r="OE4" s="55" t="s">
        <v>964</v>
      </c>
      <c r="OF4" s="55" t="s">
        <v>965</v>
      </c>
      <c r="OG4" s="55" t="s">
        <v>957</v>
      </c>
      <c r="OH4" s="55" t="s">
        <v>958</v>
      </c>
      <c r="OI4" s="55" t="s">
        <v>959</v>
      </c>
      <c r="OJ4" s="55" t="s">
        <v>960</v>
      </c>
      <c r="OK4" s="55" t="s">
        <v>961</v>
      </c>
      <c r="OL4" s="55" t="s">
        <v>962</v>
      </c>
      <c r="OM4" s="55" t="s">
        <v>957</v>
      </c>
      <c r="ON4" s="55" t="s">
        <v>958</v>
      </c>
      <c r="OO4" s="55" t="s">
        <v>959</v>
      </c>
      <c r="OP4" s="55" t="s">
        <v>969</v>
      </c>
      <c r="OQ4" s="55" t="s">
        <v>970</v>
      </c>
      <c r="OR4" s="55" t="s">
        <v>971</v>
      </c>
      <c r="OS4" s="55" t="s">
        <v>972</v>
      </c>
      <c r="OT4" s="55" t="s">
        <v>973</v>
      </c>
      <c r="OU4" s="55" t="s">
        <v>974</v>
      </c>
      <c r="OV4" s="55" t="s">
        <v>975</v>
      </c>
      <c r="OW4" s="55" t="s">
        <v>976</v>
      </c>
      <c r="OX4" s="55" t="s">
        <v>977</v>
      </c>
      <c r="OY4" s="55" t="s">
        <v>978</v>
      </c>
      <c r="OZ4" s="55" t="s">
        <v>979</v>
      </c>
      <c r="PA4" s="55" t="s">
        <v>980</v>
      </c>
      <c r="PB4" s="55" t="s">
        <v>981</v>
      </c>
      <c r="PC4" s="55" t="s">
        <v>982</v>
      </c>
      <c r="PD4" s="55" t="s">
        <v>983</v>
      </c>
      <c r="PE4" s="55" t="s">
        <v>984</v>
      </c>
      <c r="PF4" s="55" t="s">
        <v>985</v>
      </c>
      <c r="PG4" s="55" t="s">
        <v>986</v>
      </c>
      <c r="PH4" s="55" t="s">
        <v>987</v>
      </c>
      <c r="PI4" s="55" t="s">
        <v>988</v>
      </c>
      <c r="PJ4" s="55" t="s">
        <v>989</v>
      </c>
      <c r="PK4" s="55" t="s">
        <v>990</v>
      </c>
      <c r="PL4" s="55" t="s">
        <v>991</v>
      </c>
      <c r="PM4" s="55" t="s">
        <v>992</v>
      </c>
      <c r="PN4" s="55" t="s">
        <v>993</v>
      </c>
      <c r="PO4" s="55" t="s">
        <v>994</v>
      </c>
      <c r="PP4" s="55" t="s">
        <v>995</v>
      </c>
      <c r="PQ4" s="55" t="s">
        <v>996</v>
      </c>
      <c r="PR4" s="55" t="s">
        <v>997</v>
      </c>
      <c r="PS4" s="55" t="s">
        <v>998</v>
      </c>
      <c r="PT4" s="55" t="s">
        <v>999</v>
      </c>
      <c r="PU4" s="55" t="s">
        <v>1000</v>
      </c>
      <c r="PV4" s="55" t="s">
        <v>1001</v>
      </c>
      <c r="PW4" s="55" t="s">
        <v>1002</v>
      </c>
      <c r="PX4" s="55" t="s">
        <v>1003</v>
      </c>
      <c r="PY4" s="55" t="s">
        <v>1004</v>
      </c>
      <c r="PZ4" s="55" t="s">
        <v>1005</v>
      </c>
      <c r="QA4" s="55" t="s">
        <v>1006</v>
      </c>
      <c r="QB4" s="55" t="s">
        <v>1007</v>
      </c>
      <c r="QC4" s="55" t="s">
        <v>1008</v>
      </c>
      <c r="QD4" s="55" t="s">
        <v>1009</v>
      </c>
    </row>
    <row r="5" spans="1:446" ht="13.5" customHeight="1">
      <c r="A5" s="2" t="s">
        <v>3</v>
      </c>
      <c r="B5" s="2"/>
      <c r="C5" s="3" t="s">
        <v>353</v>
      </c>
      <c r="D5" s="3" t="s">
        <v>353</v>
      </c>
      <c r="E5" s="3" t="s">
        <v>353</v>
      </c>
      <c r="F5" s="3" t="s">
        <v>353</v>
      </c>
      <c r="G5" s="3" t="s">
        <v>353</v>
      </c>
      <c r="H5" s="3" t="s">
        <v>353</v>
      </c>
      <c r="I5" s="3" t="s">
        <v>353</v>
      </c>
      <c r="J5" s="3" t="s">
        <v>353</v>
      </c>
      <c r="K5" s="3" t="s">
        <v>353</v>
      </c>
      <c r="L5" s="3" t="s">
        <v>353</v>
      </c>
      <c r="M5" s="3" t="s">
        <v>353</v>
      </c>
      <c r="N5" s="3" t="s">
        <v>353</v>
      </c>
      <c r="O5" s="3" t="s">
        <v>353</v>
      </c>
      <c r="P5" s="3" t="s">
        <v>353</v>
      </c>
      <c r="Q5" s="3" t="s">
        <v>353</v>
      </c>
      <c r="R5" s="3" t="s">
        <v>353</v>
      </c>
      <c r="S5" s="3" t="s">
        <v>353</v>
      </c>
      <c r="T5" s="3" t="s">
        <v>353</v>
      </c>
      <c r="U5" s="3" t="s">
        <v>353</v>
      </c>
      <c r="V5" s="3" t="s">
        <v>353</v>
      </c>
      <c r="W5" s="3" t="s">
        <v>353</v>
      </c>
      <c r="X5" s="3" t="s">
        <v>353</v>
      </c>
      <c r="Y5" s="3" t="s">
        <v>353</v>
      </c>
      <c r="Z5" s="3" t="s">
        <v>353</v>
      </c>
      <c r="AA5" s="3" t="s">
        <v>353</v>
      </c>
      <c r="AB5" s="3" t="s">
        <v>353</v>
      </c>
      <c r="AC5" s="3" t="s">
        <v>353</v>
      </c>
      <c r="AD5" s="3" t="s">
        <v>353</v>
      </c>
      <c r="AE5" s="3" t="s">
        <v>353</v>
      </c>
      <c r="AF5" s="3" t="s">
        <v>353</v>
      </c>
      <c r="AG5" s="3" t="s">
        <v>353</v>
      </c>
      <c r="AH5" s="3" t="s">
        <v>353</v>
      </c>
      <c r="AI5" s="3" t="s">
        <v>353</v>
      </c>
      <c r="AJ5" s="3" t="s">
        <v>353</v>
      </c>
      <c r="AK5" s="3" t="s">
        <v>353</v>
      </c>
      <c r="AL5" s="3" t="s">
        <v>353</v>
      </c>
      <c r="AM5" s="3" t="s">
        <v>353</v>
      </c>
      <c r="AN5" s="3" t="s">
        <v>353</v>
      </c>
      <c r="AO5" s="3" t="s">
        <v>353</v>
      </c>
      <c r="AP5" s="3" t="s">
        <v>353</v>
      </c>
      <c r="AQ5" s="3" t="s">
        <v>353</v>
      </c>
      <c r="AR5" s="3" t="s">
        <v>353</v>
      </c>
      <c r="AS5" s="3" t="s">
        <v>353</v>
      </c>
      <c r="AT5" s="3" t="s">
        <v>353</v>
      </c>
      <c r="AU5" s="3" t="s">
        <v>353</v>
      </c>
      <c r="AV5" s="3" t="s">
        <v>353</v>
      </c>
      <c r="AW5" s="3" t="s">
        <v>353</v>
      </c>
      <c r="AX5" s="3" t="s">
        <v>353</v>
      </c>
      <c r="AY5" s="3" t="s">
        <v>353</v>
      </c>
      <c r="AZ5" s="3" t="s">
        <v>353</v>
      </c>
      <c r="BA5" s="3" t="s">
        <v>353</v>
      </c>
      <c r="BB5" s="3" t="s">
        <v>353</v>
      </c>
      <c r="BC5" s="3" t="s">
        <v>353</v>
      </c>
      <c r="BD5" s="3" t="s">
        <v>353</v>
      </c>
      <c r="BE5" s="4" t="s">
        <v>353</v>
      </c>
      <c r="BF5" s="4" t="s">
        <v>420</v>
      </c>
      <c r="BG5" s="4" t="s">
        <v>422</v>
      </c>
      <c r="BH5" s="4" t="s">
        <v>423</v>
      </c>
      <c r="BI5" s="4" t="s">
        <v>353</v>
      </c>
      <c r="BJ5" s="4" t="s">
        <v>353</v>
      </c>
      <c r="BK5" s="4" t="s">
        <v>353</v>
      </c>
      <c r="BL5" s="4" t="s">
        <v>353</v>
      </c>
      <c r="BM5" s="4" t="s">
        <v>353</v>
      </c>
      <c r="BN5" s="4" t="s">
        <v>353</v>
      </c>
      <c r="BO5" s="4" t="s">
        <v>353</v>
      </c>
      <c r="BP5" s="4" t="s">
        <v>353</v>
      </c>
      <c r="BQ5" s="4" t="s">
        <v>353</v>
      </c>
      <c r="BR5" s="4" t="s">
        <v>353</v>
      </c>
      <c r="BS5" s="4" t="s">
        <v>353</v>
      </c>
      <c r="BT5" s="4" t="s">
        <v>353</v>
      </c>
      <c r="BU5" s="4" t="s">
        <v>353</v>
      </c>
      <c r="BV5" s="4" t="s">
        <v>353</v>
      </c>
      <c r="BW5" s="4" t="s">
        <v>353</v>
      </c>
      <c r="BX5" s="4" t="s">
        <v>353</v>
      </c>
      <c r="BY5" s="4" t="s">
        <v>353</v>
      </c>
      <c r="BZ5" s="4" t="s">
        <v>353</v>
      </c>
      <c r="CA5" s="4" t="s">
        <v>420</v>
      </c>
      <c r="CB5" s="4" t="s">
        <v>420</v>
      </c>
      <c r="CC5" s="4" t="s">
        <v>420</v>
      </c>
      <c r="CD5" s="4" t="s">
        <v>420</v>
      </c>
      <c r="CE5" s="4" t="s">
        <v>420</v>
      </c>
      <c r="CF5" s="4" t="s">
        <v>420</v>
      </c>
      <c r="CG5" s="4" t="s">
        <v>420</v>
      </c>
      <c r="CH5" s="4" t="s">
        <v>420</v>
      </c>
      <c r="CI5" s="4" t="s">
        <v>420</v>
      </c>
      <c r="CJ5" s="4" t="s">
        <v>420</v>
      </c>
      <c r="CK5" s="4" t="s">
        <v>420</v>
      </c>
      <c r="CL5" s="4" t="s">
        <v>420</v>
      </c>
      <c r="CM5" s="4" t="s">
        <v>420</v>
      </c>
      <c r="CN5" s="4" t="s">
        <v>420</v>
      </c>
      <c r="CO5" s="4" t="s">
        <v>420</v>
      </c>
      <c r="CP5" s="4" t="s">
        <v>420</v>
      </c>
      <c r="CQ5" s="4" t="s">
        <v>420</v>
      </c>
      <c r="CR5" s="4" t="s">
        <v>420</v>
      </c>
      <c r="CS5" s="4" t="s">
        <v>353</v>
      </c>
      <c r="CT5" s="4" t="s">
        <v>420</v>
      </c>
      <c r="CU5" s="4" t="s">
        <v>422</v>
      </c>
      <c r="CV5" s="4" t="s">
        <v>353</v>
      </c>
      <c r="CW5" s="4" t="s">
        <v>353</v>
      </c>
      <c r="CX5" s="4" t="s">
        <v>353</v>
      </c>
      <c r="CY5" s="4" t="s">
        <v>420</v>
      </c>
      <c r="CZ5" s="4" t="s">
        <v>420</v>
      </c>
      <c r="DA5" s="4" t="s">
        <v>422</v>
      </c>
      <c r="DB5" s="4" t="s">
        <v>422</v>
      </c>
      <c r="DC5" s="4" t="s">
        <v>422</v>
      </c>
      <c r="DD5" s="4" t="s">
        <v>422</v>
      </c>
      <c r="DE5" s="4" t="s">
        <v>422</v>
      </c>
      <c r="DF5" s="4" t="s">
        <v>422</v>
      </c>
      <c r="DG5" s="4" t="s">
        <v>422</v>
      </c>
      <c r="DH5" s="4" t="s">
        <v>422</v>
      </c>
      <c r="DI5" s="4" t="s">
        <v>422</v>
      </c>
      <c r="DJ5" s="4" t="s">
        <v>422</v>
      </c>
      <c r="DK5" s="4" t="s">
        <v>422</v>
      </c>
      <c r="DL5" s="4" t="s">
        <v>422</v>
      </c>
      <c r="DM5" s="4" t="s">
        <v>422</v>
      </c>
      <c r="DN5" s="4" t="s">
        <v>422</v>
      </c>
      <c r="DO5" s="4" t="s">
        <v>422</v>
      </c>
      <c r="DP5" s="4" t="s">
        <v>422</v>
      </c>
      <c r="DQ5" s="4" t="s">
        <v>422</v>
      </c>
      <c r="DR5" s="4" t="s">
        <v>422</v>
      </c>
      <c r="DS5" s="4" t="s">
        <v>422</v>
      </c>
      <c r="DT5" s="4" t="s">
        <v>422</v>
      </c>
      <c r="DU5" s="4" t="s">
        <v>422</v>
      </c>
      <c r="DV5" s="4" t="s">
        <v>422</v>
      </c>
      <c r="DW5" s="4" t="s">
        <v>420</v>
      </c>
      <c r="DX5" s="4" t="s">
        <v>420</v>
      </c>
      <c r="DY5" s="4" t="s">
        <v>420</v>
      </c>
      <c r="DZ5" s="4" t="s">
        <v>420</v>
      </c>
      <c r="EA5" s="4" t="s">
        <v>420</v>
      </c>
      <c r="EB5" s="4" t="s">
        <v>420</v>
      </c>
      <c r="EC5" s="4" t="s">
        <v>420</v>
      </c>
      <c r="ED5" s="4" t="s">
        <v>420</v>
      </c>
      <c r="EE5" s="4" t="s">
        <v>420</v>
      </c>
      <c r="EF5" s="4" t="s">
        <v>420</v>
      </c>
      <c r="EG5" s="4" t="s">
        <v>420</v>
      </c>
      <c r="EH5" s="4" t="s">
        <v>420</v>
      </c>
      <c r="EI5" s="4" t="s">
        <v>420</v>
      </c>
      <c r="EJ5" s="4" t="s">
        <v>420</v>
      </c>
      <c r="EK5" s="4" t="s">
        <v>420</v>
      </c>
      <c r="EL5" s="4" t="s">
        <v>420</v>
      </c>
      <c r="EM5" s="4" t="s">
        <v>420</v>
      </c>
      <c r="EN5" s="4" t="s">
        <v>420</v>
      </c>
      <c r="EO5" s="4" t="s">
        <v>420</v>
      </c>
      <c r="EP5" s="4" t="s">
        <v>420</v>
      </c>
      <c r="EQ5" s="4" t="s">
        <v>420</v>
      </c>
      <c r="ER5" s="4" t="s">
        <v>420</v>
      </c>
      <c r="ES5" s="4" t="s">
        <v>353</v>
      </c>
      <c r="ET5" s="4" t="s">
        <v>353</v>
      </c>
      <c r="EU5" s="4" t="s">
        <v>353</v>
      </c>
      <c r="EV5" s="4" t="s">
        <v>353</v>
      </c>
      <c r="EW5" s="4" t="s">
        <v>353</v>
      </c>
      <c r="EX5" s="4" t="s">
        <v>353</v>
      </c>
      <c r="EY5" s="4" t="s">
        <v>353</v>
      </c>
      <c r="EZ5" s="4" t="s">
        <v>353</v>
      </c>
      <c r="FA5" s="4" t="s">
        <v>353</v>
      </c>
      <c r="FB5" s="4" t="s">
        <v>353</v>
      </c>
      <c r="FC5" s="4" t="s">
        <v>353</v>
      </c>
      <c r="FD5" s="4" t="s">
        <v>353</v>
      </c>
      <c r="FE5" s="4" t="s">
        <v>353</v>
      </c>
      <c r="FF5" s="4" t="s">
        <v>353</v>
      </c>
      <c r="FG5" s="4" t="s">
        <v>353</v>
      </c>
      <c r="FH5" s="4" t="s">
        <v>353</v>
      </c>
      <c r="FI5" s="4" t="s">
        <v>353</v>
      </c>
      <c r="FJ5" s="4" t="s">
        <v>353</v>
      </c>
      <c r="FK5" s="4" t="s">
        <v>353</v>
      </c>
      <c r="FL5" s="4" t="s">
        <v>353</v>
      </c>
      <c r="FM5" s="4" t="s">
        <v>353</v>
      </c>
      <c r="FN5" s="4" t="s">
        <v>353</v>
      </c>
      <c r="FO5" s="4" t="s">
        <v>353</v>
      </c>
      <c r="FP5" s="4" t="s">
        <v>353</v>
      </c>
      <c r="FQ5" s="4" t="s">
        <v>420</v>
      </c>
      <c r="FR5" s="4" t="s">
        <v>420</v>
      </c>
      <c r="FS5" s="4" t="s">
        <v>420</v>
      </c>
      <c r="FT5" s="4" t="s">
        <v>420</v>
      </c>
      <c r="FU5" s="4" t="s">
        <v>420</v>
      </c>
      <c r="FV5" s="4" t="s">
        <v>420</v>
      </c>
      <c r="FW5" s="4" t="s">
        <v>422</v>
      </c>
      <c r="FX5" s="4" t="s">
        <v>422</v>
      </c>
      <c r="FY5" s="4" t="s">
        <v>422</v>
      </c>
      <c r="FZ5" s="4" t="s">
        <v>422</v>
      </c>
      <c r="GA5" s="4" t="s">
        <v>422</v>
      </c>
      <c r="GB5" s="4" t="s">
        <v>422</v>
      </c>
      <c r="GC5" s="4" t="s">
        <v>422</v>
      </c>
      <c r="GD5" s="4" t="s">
        <v>422</v>
      </c>
      <c r="GE5" s="4" t="s">
        <v>422</v>
      </c>
      <c r="GF5" s="4" t="s">
        <v>423</v>
      </c>
      <c r="GG5" s="4" t="s">
        <v>423</v>
      </c>
      <c r="GH5" s="4" t="s">
        <v>423</v>
      </c>
      <c r="GI5" s="4" t="s">
        <v>423</v>
      </c>
      <c r="GJ5" s="4" t="s">
        <v>423</v>
      </c>
      <c r="GK5" s="4" t="s">
        <v>423</v>
      </c>
      <c r="GL5" s="4" t="s">
        <v>423</v>
      </c>
      <c r="GM5" s="4" t="s">
        <v>423</v>
      </c>
      <c r="GN5" s="4" t="s">
        <v>423</v>
      </c>
      <c r="GO5" s="4" t="s">
        <v>423</v>
      </c>
      <c r="GP5" s="4" t="s">
        <v>423</v>
      </c>
      <c r="GQ5" s="4" t="s">
        <v>353</v>
      </c>
      <c r="GR5" s="4" t="s">
        <v>420</v>
      </c>
      <c r="GS5" s="4" t="s">
        <v>420</v>
      </c>
      <c r="GT5" s="4" t="s">
        <v>422</v>
      </c>
      <c r="GU5" s="4" t="s">
        <v>422</v>
      </c>
      <c r="GV5" s="4" t="s">
        <v>422</v>
      </c>
      <c r="GW5" s="4" t="s">
        <v>422</v>
      </c>
      <c r="GX5" s="4" t="s">
        <v>422</v>
      </c>
      <c r="GY5" s="4" t="s">
        <v>422</v>
      </c>
      <c r="GZ5" s="4" t="s">
        <v>422</v>
      </c>
      <c r="HA5" s="4" t="s">
        <v>422</v>
      </c>
      <c r="HB5" s="4" t="s">
        <v>422</v>
      </c>
      <c r="HC5" s="4" t="s">
        <v>422</v>
      </c>
      <c r="HD5" s="4" t="s">
        <v>422</v>
      </c>
      <c r="HE5" s="4" t="s">
        <v>422</v>
      </c>
      <c r="HF5" s="4" t="s">
        <v>422</v>
      </c>
      <c r="HG5" s="4" t="s">
        <v>422</v>
      </c>
      <c r="HH5" s="4" t="s">
        <v>422</v>
      </c>
      <c r="HI5" s="4" t="s">
        <v>422</v>
      </c>
      <c r="HJ5" s="4" t="s">
        <v>422</v>
      </c>
      <c r="HK5" s="4" t="s">
        <v>422</v>
      </c>
      <c r="HL5" s="4" t="s">
        <v>422</v>
      </c>
      <c r="HM5" s="4" t="s">
        <v>422</v>
      </c>
      <c r="HN5" s="4" t="s">
        <v>353</v>
      </c>
      <c r="HO5" s="4" t="s">
        <v>353</v>
      </c>
      <c r="HP5" s="4" t="s">
        <v>422</v>
      </c>
      <c r="HQ5" s="4" t="s">
        <v>422</v>
      </c>
      <c r="HR5" s="4" t="s">
        <v>422</v>
      </c>
      <c r="HS5" s="4" t="s">
        <v>422</v>
      </c>
      <c r="HT5" s="4" t="s">
        <v>422</v>
      </c>
      <c r="HU5" s="4" t="s">
        <v>422</v>
      </c>
      <c r="HV5" s="4" t="s">
        <v>422</v>
      </c>
      <c r="HW5" s="4" t="s">
        <v>422</v>
      </c>
      <c r="HX5" s="4" t="s">
        <v>422</v>
      </c>
      <c r="HY5" s="4" t="s">
        <v>422</v>
      </c>
      <c r="HZ5" s="4" t="s">
        <v>422</v>
      </c>
      <c r="IA5" s="4" t="s">
        <v>422</v>
      </c>
      <c r="IB5" s="4" t="s">
        <v>422</v>
      </c>
      <c r="IC5" s="4" t="s">
        <v>422</v>
      </c>
      <c r="ID5" s="4" t="s">
        <v>422</v>
      </c>
      <c r="IE5" s="4" t="s">
        <v>422</v>
      </c>
      <c r="IF5" s="4" t="s">
        <v>422</v>
      </c>
      <c r="IG5" s="4" t="s">
        <v>422</v>
      </c>
      <c r="IH5" s="65" t="s">
        <v>353</v>
      </c>
      <c r="II5" s="65" t="s">
        <v>353</v>
      </c>
      <c r="IJ5" s="65" t="s">
        <v>1010</v>
      </c>
      <c r="IK5" s="65" t="s">
        <v>1010</v>
      </c>
      <c r="IL5" s="65" t="s">
        <v>1010</v>
      </c>
      <c r="IM5" s="65" t="s">
        <v>1011</v>
      </c>
      <c r="IN5" s="65" t="s">
        <v>1011</v>
      </c>
      <c r="IO5" s="65" t="s">
        <v>1011</v>
      </c>
      <c r="IP5" s="65" t="s">
        <v>1012</v>
      </c>
      <c r="IQ5" s="65" t="s">
        <v>1012</v>
      </c>
      <c r="IR5" s="65" t="s">
        <v>1012</v>
      </c>
      <c r="IS5" s="65" t="s">
        <v>1013</v>
      </c>
      <c r="IT5" s="65" t="s">
        <v>1013</v>
      </c>
      <c r="IU5" s="65" t="s">
        <v>1013</v>
      </c>
      <c r="IV5" s="65" t="s">
        <v>1014</v>
      </c>
      <c r="IW5" s="65" t="s">
        <v>1014</v>
      </c>
      <c r="IX5" s="65" t="s">
        <v>1015</v>
      </c>
      <c r="IY5" s="65" t="s">
        <v>1015</v>
      </c>
      <c r="IZ5" s="65" t="s">
        <v>1015</v>
      </c>
      <c r="JA5" s="65" t="s">
        <v>1015</v>
      </c>
      <c r="JB5" s="65" t="s">
        <v>1015</v>
      </c>
      <c r="JC5" s="65" t="s">
        <v>1016</v>
      </c>
      <c r="JD5" s="65" t="s">
        <v>1016</v>
      </c>
      <c r="JE5" s="65" t="s">
        <v>1016</v>
      </c>
      <c r="JF5" s="65" t="s">
        <v>1016</v>
      </c>
      <c r="JG5" s="65" t="s">
        <v>1016</v>
      </c>
      <c r="JH5" s="65" t="s">
        <v>1016</v>
      </c>
      <c r="JI5" s="65" t="s">
        <v>1017</v>
      </c>
      <c r="JJ5" s="65" t="s">
        <v>1017</v>
      </c>
      <c r="JK5" s="65" t="s">
        <v>1018</v>
      </c>
      <c r="JL5" s="65" t="s">
        <v>1017</v>
      </c>
      <c r="JM5" s="65" t="s">
        <v>1017</v>
      </c>
      <c r="JN5" s="65" t="s">
        <v>1017</v>
      </c>
      <c r="JO5" s="65" t="s">
        <v>1017</v>
      </c>
      <c r="JP5" s="65" t="s">
        <v>1017</v>
      </c>
      <c r="JQ5" s="65" t="s">
        <v>1017</v>
      </c>
      <c r="JR5" s="65" t="s">
        <v>1017</v>
      </c>
      <c r="JS5" s="65" t="s">
        <v>1017</v>
      </c>
      <c r="JT5" s="65" t="s">
        <v>1019</v>
      </c>
      <c r="JU5" s="65" t="s">
        <v>1019</v>
      </c>
      <c r="JV5" s="65" t="s">
        <v>1019</v>
      </c>
      <c r="JW5" s="65" t="s">
        <v>1019</v>
      </c>
      <c r="JX5" s="65" t="s">
        <v>1019</v>
      </c>
      <c r="JY5" s="65" t="s">
        <v>1019</v>
      </c>
      <c r="JZ5" s="65" t="s">
        <v>1020</v>
      </c>
      <c r="KA5" s="65" t="s">
        <v>1020</v>
      </c>
      <c r="KB5" s="65" t="s">
        <v>1020</v>
      </c>
      <c r="KC5" s="65" t="s">
        <v>1020</v>
      </c>
      <c r="KD5" s="65" t="s">
        <v>1020</v>
      </c>
      <c r="KE5" s="65" t="s">
        <v>1020</v>
      </c>
      <c r="KF5" s="65" t="s">
        <v>1020</v>
      </c>
      <c r="KG5" s="65" t="s">
        <v>1020</v>
      </c>
      <c r="KH5" s="65" t="s">
        <v>1020</v>
      </c>
      <c r="KI5" s="65" t="s">
        <v>1020</v>
      </c>
      <c r="KJ5" s="65" t="s">
        <v>1020</v>
      </c>
      <c r="KK5" s="65" t="s">
        <v>1020</v>
      </c>
      <c r="KL5" s="65" t="s">
        <v>1020</v>
      </c>
      <c r="KM5" s="65" t="s">
        <v>1020</v>
      </c>
      <c r="KN5" s="65" t="s">
        <v>1020</v>
      </c>
      <c r="KO5" s="65" t="s">
        <v>1020</v>
      </c>
      <c r="KP5" s="65" t="s">
        <v>1020</v>
      </c>
      <c r="KQ5" s="65" t="s">
        <v>1020</v>
      </c>
      <c r="KR5" s="65" t="s">
        <v>1020</v>
      </c>
      <c r="KS5" s="65" t="s">
        <v>1020</v>
      </c>
      <c r="KT5" s="65" t="s">
        <v>1020</v>
      </c>
      <c r="KU5" s="65" t="s">
        <v>1021</v>
      </c>
      <c r="KV5" s="65" t="s">
        <v>1021</v>
      </c>
      <c r="KW5" s="65" t="s">
        <v>1021</v>
      </c>
      <c r="KX5" s="65" t="s">
        <v>1021</v>
      </c>
      <c r="KY5" s="65" t="s">
        <v>1021</v>
      </c>
      <c r="KZ5" s="65" t="s">
        <v>1021</v>
      </c>
      <c r="LA5" s="65" t="s">
        <v>1022</v>
      </c>
      <c r="LB5" s="65" t="s">
        <v>1022</v>
      </c>
      <c r="LC5" s="65" t="s">
        <v>1022</v>
      </c>
      <c r="LD5" s="65" t="s">
        <v>1022</v>
      </c>
      <c r="LE5" s="65" t="s">
        <v>1022</v>
      </c>
      <c r="LF5" s="65" t="s">
        <v>1022</v>
      </c>
      <c r="LG5" s="65" t="s">
        <v>1022</v>
      </c>
      <c r="LH5" s="65" t="s">
        <v>1022</v>
      </c>
      <c r="LI5" s="65" t="s">
        <v>1022</v>
      </c>
      <c r="LJ5" s="65" t="s">
        <v>1022</v>
      </c>
      <c r="LK5" s="65" t="s">
        <v>1022</v>
      </c>
      <c r="LL5" s="65" t="s">
        <v>1022</v>
      </c>
      <c r="LM5" s="65" t="s">
        <v>1022</v>
      </c>
      <c r="LN5" s="65" t="s">
        <v>1022</v>
      </c>
      <c r="LO5" s="65" t="s">
        <v>1022</v>
      </c>
      <c r="LP5" s="65" t="s">
        <v>1022</v>
      </c>
      <c r="LQ5" s="65" t="s">
        <v>1022</v>
      </c>
      <c r="LR5" s="65" t="s">
        <v>1022</v>
      </c>
      <c r="LS5" s="65" t="s">
        <v>1022</v>
      </c>
      <c r="LT5" s="65" t="s">
        <v>1022</v>
      </c>
      <c r="LU5" s="65" t="s">
        <v>1022</v>
      </c>
      <c r="LV5" s="65" t="s">
        <v>1023</v>
      </c>
      <c r="LW5" s="65" t="s">
        <v>1023</v>
      </c>
      <c r="LX5" s="65" t="s">
        <v>1023</v>
      </c>
      <c r="LY5" s="65" t="s">
        <v>1011</v>
      </c>
      <c r="LZ5" s="65" t="s">
        <v>1011</v>
      </c>
      <c r="MA5" s="65" t="s">
        <v>1011</v>
      </c>
      <c r="MB5" s="65" t="s">
        <v>1012</v>
      </c>
      <c r="MC5" s="65" t="s">
        <v>1013</v>
      </c>
      <c r="MD5" s="65" t="s">
        <v>1010</v>
      </c>
      <c r="ME5" s="65" t="s">
        <v>1011</v>
      </c>
      <c r="MF5" s="65" t="s">
        <v>1012</v>
      </c>
      <c r="MG5" s="65" t="s">
        <v>1013</v>
      </c>
      <c r="MH5" s="66" t="s">
        <v>1010</v>
      </c>
      <c r="MI5" s="66" t="s">
        <v>1010</v>
      </c>
      <c r="MJ5" s="66" t="s">
        <v>1010</v>
      </c>
      <c r="MK5" s="66" t="s">
        <v>1010</v>
      </c>
      <c r="ML5" s="66" t="s">
        <v>1010</v>
      </c>
      <c r="MM5" s="67" t="s">
        <v>1010</v>
      </c>
      <c r="MN5" s="67" t="s">
        <v>1010</v>
      </c>
      <c r="MO5" s="66" t="s">
        <v>1011</v>
      </c>
      <c r="MP5" s="66" t="s">
        <v>1011</v>
      </c>
      <c r="MQ5" s="66" t="s">
        <v>1011</v>
      </c>
      <c r="MR5" s="66" t="s">
        <v>1011</v>
      </c>
      <c r="MS5" s="66" t="s">
        <v>1011</v>
      </c>
      <c r="MT5" s="67" t="s">
        <v>1011</v>
      </c>
      <c r="MU5" s="67" t="s">
        <v>1011</v>
      </c>
      <c r="MV5" s="66" t="s">
        <v>1012</v>
      </c>
      <c r="MW5" s="66" t="s">
        <v>1012</v>
      </c>
      <c r="MX5" s="66" t="s">
        <v>1012</v>
      </c>
      <c r="MY5" s="66" t="s">
        <v>1012</v>
      </c>
      <c r="MZ5" s="66" t="s">
        <v>1012</v>
      </c>
      <c r="NA5" s="67" t="s">
        <v>1012</v>
      </c>
      <c r="NB5" s="67" t="s">
        <v>1012</v>
      </c>
      <c r="NC5" s="65" t="s">
        <v>1010</v>
      </c>
      <c r="ND5" s="65" t="s">
        <v>1010</v>
      </c>
      <c r="NE5" s="65" t="s">
        <v>1011</v>
      </c>
      <c r="NF5" s="65" t="s">
        <v>1011</v>
      </c>
      <c r="NG5" s="65" t="s">
        <v>1010</v>
      </c>
      <c r="NH5" s="65" t="s">
        <v>1011</v>
      </c>
      <c r="NI5" s="65" t="s">
        <v>1010</v>
      </c>
      <c r="NJ5" s="65" t="s">
        <v>1011</v>
      </c>
      <c r="NK5" s="65" t="s">
        <v>1010</v>
      </c>
      <c r="NL5" s="65" t="s">
        <v>1010</v>
      </c>
      <c r="NM5" s="65" t="s">
        <v>1010</v>
      </c>
      <c r="NN5" s="65" t="s">
        <v>1010</v>
      </c>
      <c r="NO5" s="65" t="s">
        <v>1010</v>
      </c>
      <c r="NP5" s="65" t="s">
        <v>1010</v>
      </c>
      <c r="NQ5" s="65" t="s">
        <v>1010</v>
      </c>
      <c r="NR5" s="65" t="s">
        <v>1010</v>
      </c>
      <c r="NS5" s="65" t="s">
        <v>1010</v>
      </c>
      <c r="NT5" s="65" t="s">
        <v>1010</v>
      </c>
      <c r="NU5" s="65" t="s">
        <v>1010</v>
      </c>
      <c r="NV5" s="65" t="s">
        <v>1010</v>
      </c>
      <c r="NW5" s="65" t="s">
        <v>1010</v>
      </c>
      <c r="NX5" s="65" t="s">
        <v>1011</v>
      </c>
      <c r="NY5" s="65" t="s">
        <v>1011</v>
      </c>
      <c r="NZ5" s="65" t="s">
        <v>1011</v>
      </c>
      <c r="OA5" s="65" t="s">
        <v>1011</v>
      </c>
      <c r="OB5" s="65" t="s">
        <v>1011</v>
      </c>
      <c r="OC5" s="65" t="s">
        <v>1011</v>
      </c>
      <c r="OD5" s="65" t="s">
        <v>1011</v>
      </c>
      <c r="OE5" s="65" t="s">
        <v>1011</v>
      </c>
      <c r="OF5" s="65" t="s">
        <v>1011</v>
      </c>
      <c r="OG5" s="65" t="s">
        <v>1012</v>
      </c>
      <c r="OH5" s="65" t="s">
        <v>1012</v>
      </c>
      <c r="OI5" s="65" t="s">
        <v>1012</v>
      </c>
      <c r="OJ5" s="65" t="s">
        <v>1012</v>
      </c>
      <c r="OK5" s="65" t="s">
        <v>1012</v>
      </c>
      <c r="OL5" s="65" t="s">
        <v>1012</v>
      </c>
      <c r="OM5" s="65" t="s">
        <v>1013</v>
      </c>
      <c r="ON5" s="65" t="s">
        <v>1013</v>
      </c>
      <c r="OO5" s="65" t="s">
        <v>1013</v>
      </c>
      <c r="OP5" s="65" t="s">
        <v>1010</v>
      </c>
      <c r="OQ5" s="65" t="s">
        <v>1010</v>
      </c>
      <c r="OR5" s="65" t="s">
        <v>1010</v>
      </c>
      <c r="OS5" s="65" t="s">
        <v>1010</v>
      </c>
      <c r="OT5" s="65" t="s">
        <v>1010</v>
      </c>
      <c r="OU5" s="65" t="s">
        <v>1010</v>
      </c>
      <c r="OV5" s="65" t="s">
        <v>1010</v>
      </c>
      <c r="OW5" s="65" t="s">
        <v>1010</v>
      </c>
      <c r="OX5" s="65" t="s">
        <v>1010</v>
      </c>
      <c r="OY5" s="65" t="s">
        <v>1010</v>
      </c>
      <c r="OZ5" s="65" t="s">
        <v>1010</v>
      </c>
      <c r="PA5" s="65" t="s">
        <v>1010</v>
      </c>
      <c r="PB5" s="65" t="s">
        <v>1010</v>
      </c>
      <c r="PC5" s="65" t="s">
        <v>1010</v>
      </c>
      <c r="PD5" s="65" t="s">
        <v>1010</v>
      </c>
      <c r="PE5" s="65" t="s">
        <v>1010</v>
      </c>
      <c r="PF5" s="65" t="s">
        <v>1010</v>
      </c>
      <c r="PG5" s="65" t="s">
        <v>1010</v>
      </c>
      <c r="PH5" s="65" t="s">
        <v>1010</v>
      </c>
      <c r="PI5" s="65" t="s">
        <v>1010</v>
      </c>
      <c r="PJ5" s="65" t="s">
        <v>1010</v>
      </c>
      <c r="PK5" s="65" t="s">
        <v>1010</v>
      </c>
      <c r="PL5" s="65" t="s">
        <v>1010</v>
      </c>
      <c r="PM5" s="65" t="s">
        <v>1010</v>
      </c>
      <c r="PN5" s="65" t="s">
        <v>1010</v>
      </c>
      <c r="PO5" s="65" t="s">
        <v>1010</v>
      </c>
      <c r="PP5" s="65" t="s">
        <v>1010</v>
      </c>
      <c r="PQ5" s="65" t="s">
        <v>1010</v>
      </c>
      <c r="PR5" s="65" t="s">
        <v>1010</v>
      </c>
      <c r="PS5" s="65" t="s">
        <v>1010</v>
      </c>
      <c r="PT5" s="65" t="s">
        <v>1010</v>
      </c>
      <c r="PU5" s="65" t="s">
        <v>1010</v>
      </c>
      <c r="PV5" s="65" t="s">
        <v>1010</v>
      </c>
      <c r="PW5" s="65" t="s">
        <v>1010</v>
      </c>
      <c r="PX5" s="65" t="s">
        <v>1010</v>
      </c>
      <c r="PY5" s="65" t="s">
        <v>1010</v>
      </c>
      <c r="PZ5" s="65" t="s">
        <v>1010</v>
      </c>
      <c r="QA5" s="65" t="s">
        <v>1010</v>
      </c>
      <c r="QB5" s="65" t="s">
        <v>1010</v>
      </c>
      <c r="QC5" s="65" t="s">
        <v>1010</v>
      </c>
      <c r="QD5" s="65" t="s">
        <v>1010</v>
      </c>
    </row>
    <row r="6" spans="1:446" ht="13.5" customHeight="1">
      <c r="A6" s="2" t="s">
        <v>4</v>
      </c>
      <c r="B6" s="2"/>
      <c r="C6" s="3" t="s">
        <v>354</v>
      </c>
      <c r="D6" s="3" t="s">
        <v>354</v>
      </c>
      <c r="E6" s="3" t="s">
        <v>354</v>
      </c>
      <c r="F6" s="3" t="s">
        <v>354</v>
      </c>
      <c r="G6" s="3" t="s">
        <v>354</v>
      </c>
      <c r="H6" s="3" t="s">
        <v>354</v>
      </c>
      <c r="I6" s="3" t="s">
        <v>354</v>
      </c>
      <c r="J6" s="3" t="s">
        <v>354</v>
      </c>
      <c r="K6" s="3" t="s">
        <v>354</v>
      </c>
      <c r="L6" s="3" t="s">
        <v>354</v>
      </c>
      <c r="M6" s="3" t="s">
        <v>354</v>
      </c>
      <c r="N6" s="3" t="s">
        <v>354</v>
      </c>
      <c r="O6" s="3" t="s">
        <v>354</v>
      </c>
      <c r="P6" s="3" t="s">
        <v>354</v>
      </c>
      <c r="Q6" s="3" t="s">
        <v>354</v>
      </c>
      <c r="R6" s="3" t="s">
        <v>354</v>
      </c>
      <c r="S6" s="3" t="s">
        <v>354</v>
      </c>
      <c r="T6" s="3" t="s">
        <v>354</v>
      </c>
      <c r="U6" s="3" t="s">
        <v>354</v>
      </c>
      <c r="V6" s="3" t="s">
        <v>354</v>
      </c>
      <c r="W6" s="3" t="s">
        <v>354</v>
      </c>
      <c r="X6" s="3" t="s">
        <v>354</v>
      </c>
      <c r="Y6" s="3" t="s">
        <v>354</v>
      </c>
      <c r="Z6" s="3" t="s">
        <v>354</v>
      </c>
      <c r="AA6" s="3" t="s">
        <v>354</v>
      </c>
      <c r="AB6" s="3" t="s">
        <v>354</v>
      </c>
      <c r="AC6" s="3" t="s">
        <v>354</v>
      </c>
      <c r="AD6" s="3" t="s">
        <v>354</v>
      </c>
      <c r="AE6" s="3" t="s">
        <v>354</v>
      </c>
      <c r="AF6" s="3" t="s">
        <v>354</v>
      </c>
      <c r="AG6" s="3" t="s">
        <v>354</v>
      </c>
      <c r="AH6" s="3" t="s">
        <v>354</v>
      </c>
      <c r="AI6" s="3" t="s">
        <v>354</v>
      </c>
      <c r="AJ6" s="3" t="s">
        <v>354</v>
      </c>
      <c r="AK6" s="3" t="s">
        <v>354</v>
      </c>
      <c r="AL6" s="3" t="s">
        <v>354</v>
      </c>
      <c r="AM6" s="3" t="s">
        <v>354</v>
      </c>
      <c r="AN6" s="3" t="s">
        <v>354</v>
      </c>
      <c r="AO6" s="3" t="s">
        <v>354</v>
      </c>
      <c r="AP6" s="3" t="s">
        <v>354</v>
      </c>
      <c r="AQ6" s="3" t="s">
        <v>354</v>
      </c>
      <c r="AR6" s="3" t="s">
        <v>354</v>
      </c>
      <c r="AS6" s="3" t="s">
        <v>354</v>
      </c>
      <c r="AT6" s="3" t="s">
        <v>354</v>
      </c>
      <c r="AU6" s="3" t="s">
        <v>354</v>
      </c>
      <c r="AV6" s="3" t="s">
        <v>354</v>
      </c>
      <c r="AW6" s="3" t="s">
        <v>354</v>
      </c>
      <c r="AX6" s="3" t="s">
        <v>354</v>
      </c>
      <c r="AY6" s="3" t="s">
        <v>354</v>
      </c>
      <c r="AZ6" s="3" t="s">
        <v>354</v>
      </c>
      <c r="BA6" s="3" t="s">
        <v>354</v>
      </c>
      <c r="BB6" s="3" t="s">
        <v>354</v>
      </c>
      <c r="BC6" s="3" t="s">
        <v>354</v>
      </c>
      <c r="BD6" s="3" t="s">
        <v>354</v>
      </c>
      <c r="BE6" s="3" t="s">
        <v>416</v>
      </c>
      <c r="BF6" s="3" t="s">
        <v>421</v>
      </c>
      <c r="BG6" s="3" t="s">
        <v>354</v>
      </c>
      <c r="BH6" s="3" t="s">
        <v>424</v>
      </c>
      <c r="BI6" s="3" t="s">
        <v>416</v>
      </c>
      <c r="BJ6" s="3" t="s">
        <v>416</v>
      </c>
      <c r="BK6" s="3" t="s">
        <v>416</v>
      </c>
      <c r="BL6" s="3" t="s">
        <v>416</v>
      </c>
      <c r="BM6" s="3" t="s">
        <v>416</v>
      </c>
      <c r="BN6" s="3" t="s">
        <v>416</v>
      </c>
      <c r="BO6" s="3" t="s">
        <v>416</v>
      </c>
      <c r="BP6" s="3" t="s">
        <v>416</v>
      </c>
      <c r="BQ6" s="3" t="s">
        <v>416</v>
      </c>
      <c r="BR6" s="3" t="s">
        <v>416</v>
      </c>
      <c r="BS6" s="3" t="s">
        <v>416</v>
      </c>
      <c r="BT6" s="3" t="s">
        <v>416</v>
      </c>
      <c r="BU6" s="3" t="s">
        <v>416</v>
      </c>
      <c r="BV6" s="3" t="s">
        <v>416</v>
      </c>
      <c r="BW6" s="3" t="s">
        <v>416</v>
      </c>
      <c r="BX6" s="3" t="s">
        <v>416</v>
      </c>
      <c r="BY6" s="3" t="s">
        <v>416</v>
      </c>
      <c r="BZ6" s="3" t="s">
        <v>416</v>
      </c>
      <c r="CA6" s="4" t="s">
        <v>416</v>
      </c>
      <c r="CB6" s="4" t="s">
        <v>416</v>
      </c>
      <c r="CC6" s="4" t="s">
        <v>416</v>
      </c>
      <c r="CD6" s="4" t="s">
        <v>416</v>
      </c>
      <c r="CE6" s="4" t="s">
        <v>416</v>
      </c>
      <c r="CF6" s="4" t="s">
        <v>416</v>
      </c>
      <c r="CG6" s="4" t="s">
        <v>416</v>
      </c>
      <c r="CH6" s="4" t="s">
        <v>421</v>
      </c>
      <c r="CI6" s="4" t="s">
        <v>354</v>
      </c>
      <c r="CJ6" s="4" t="s">
        <v>424</v>
      </c>
      <c r="CK6" s="4" t="s">
        <v>444</v>
      </c>
      <c r="CL6" s="4" t="s">
        <v>445</v>
      </c>
      <c r="CM6" s="3" t="s">
        <v>416</v>
      </c>
      <c r="CN6" s="3" t="s">
        <v>416</v>
      </c>
      <c r="CO6" s="3" t="s">
        <v>416</v>
      </c>
      <c r="CP6" s="3" t="s">
        <v>416</v>
      </c>
      <c r="CQ6" s="3" t="s">
        <v>416</v>
      </c>
      <c r="CR6" s="3" t="s">
        <v>416</v>
      </c>
      <c r="CS6" s="4" t="s">
        <v>421</v>
      </c>
      <c r="CT6" s="4" t="s">
        <v>421</v>
      </c>
      <c r="CU6" s="4" t="s">
        <v>421</v>
      </c>
      <c r="CV6" s="4" t="s">
        <v>421</v>
      </c>
      <c r="CW6" s="4" t="s">
        <v>457</v>
      </c>
      <c r="CX6" s="4" t="s">
        <v>421</v>
      </c>
      <c r="CY6" s="4" t="s">
        <v>421</v>
      </c>
      <c r="CZ6" s="4" t="s">
        <v>457</v>
      </c>
      <c r="DA6" s="4" t="s">
        <v>354</v>
      </c>
      <c r="DB6" s="4" t="s">
        <v>354</v>
      </c>
      <c r="DC6" s="4" t="s">
        <v>354</v>
      </c>
      <c r="DD6" s="4" t="s">
        <v>354</v>
      </c>
      <c r="DE6" s="4" t="s">
        <v>354</v>
      </c>
      <c r="DF6" s="4" t="s">
        <v>354</v>
      </c>
      <c r="DG6" s="4" t="s">
        <v>354</v>
      </c>
      <c r="DH6" s="4" t="s">
        <v>354</v>
      </c>
      <c r="DI6" s="4" t="s">
        <v>354</v>
      </c>
      <c r="DJ6" s="4" t="s">
        <v>354</v>
      </c>
      <c r="DK6" s="4" t="s">
        <v>354</v>
      </c>
      <c r="DL6" s="4" t="s">
        <v>354</v>
      </c>
      <c r="DM6" s="4" t="s">
        <v>354</v>
      </c>
      <c r="DN6" s="4" t="s">
        <v>354</v>
      </c>
      <c r="DO6" s="4" t="s">
        <v>354</v>
      </c>
      <c r="DP6" s="4" t="s">
        <v>354</v>
      </c>
      <c r="DQ6" s="4" t="s">
        <v>354</v>
      </c>
      <c r="DR6" s="4" t="s">
        <v>354</v>
      </c>
      <c r="DS6" s="4" t="s">
        <v>354</v>
      </c>
      <c r="DT6" s="4" t="s">
        <v>354</v>
      </c>
      <c r="DU6" s="4" t="s">
        <v>354</v>
      </c>
      <c r="DV6" s="4" t="s">
        <v>354</v>
      </c>
      <c r="DW6" s="4" t="s">
        <v>354</v>
      </c>
      <c r="DX6" s="4" t="s">
        <v>354</v>
      </c>
      <c r="DY6" s="4" t="s">
        <v>354</v>
      </c>
      <c r="DZ6" s="4" t="s">
        <v>354</v>
      </c>
      <c r="EA6" s="4" t="s">
        <v>354</v>
      </c>
      <c r="EB6" s="4" t="s">
        <v>354</v>
      </c>
      <c r="EC6" s="4" t="s">
        <v>354</v>
      </c>
      <c r="ED6" s="4" t="s">
        <v>354</v>
      </c>
      <c r="EE6" s="4" t="s">
        <v>354</v>
      </c>
      <c r="EF6" s="4" t="s">
        <v>354</v>
      </c>
      <c r="EG6" s="4" t="s">
        <v>354</v>
      </c>
      <c r="EH6" s="4" t="s">
        <v>354</v>
      </c>
      <c r="EI6" s="4" t="s">
        <v>354</v>
      </c>
      <c r="EJ6" s="4" t="s">
        <v>354</v>
      </c>
      <c r="EK6" s="4" t="s">
        <v>354</v>
      </c>
      <c r="EL6" s="4" t="s">
        <v>354</v>
      </c>
      <c r="EM6" s="4" t="s">
        <v>354</v>
      </c>
      <c r="EN6" s="4" t="s">
        <v>354</v>
      </c>
      <c r="EO6" s="4" t="s">
        <v>354</v>
      </c>
      <c r="EP6" s="4" t="s">
        <v>354</v>
      </c>
      <c r="EQ6" s="4" t="s">
        <v>354</v>
      </c>
      <c r="ER6" s="4" t="s">
        <v>354</v>
      </c>
      <c r="ES6" s="4" t="s">
        <v>354</v>
      </c>
      <c r="ET6" s="4" t="s">
        <v>354</v>
      </c>
      <c r="EU6" s="4" t="s">
        <v>354</v>
      </c>
      <c r="EV6" s="4" t="s">
        <v>354</v>
      </c>
      <c r="EW6" s="4" t="s">
        <v>354</v>
      </c>
      <c r="EX6" s="4" t="s">
        <v>354</v>
      </c>
      <c r="EY6" s="4" t="s">
        <v>354</v>
      </c>
      <c r="EZ6" s="4" t="s">
        <v>354</v>
      </c>
      <c r="FA6" s="4" t="s">
        <v>354</v>
      </c>
      <c r="FB6" s="4" t="s">
        <v>354</v>
      </c>
      <c r="FC6" s="4" t="s">
        <v>354</v>
      </c>
      <c r="FD6" s="4" t="s">
        <v>354</v>
      </c>
      <c r="FE6" s="4" t="s">
        <v>354</v>
      </c>
      <c r="FF6" s="4" t="s">
        <v>354</v>
      </c>
      <c r="FG6" s="4" t="s">
        <v>354</v>
      </c>
      <c r="FH6" s="4" t="s">
        <v>354</v>
      </c>
      <c r="FI6" s="4" t="s">
        <v>354</v>
      </c>
      <c r="FJ6" s="4" t="s">
        <v>354</v>
      </c>
      <c r="FK6" s="4" t="s">
        <v>354</v>
      </c>
      <c r="FL6" s="4" t="s">
        <v>354</v>
      </c>
      <c r="FM6" s="4" t="s">
        <v>354</v>
      </c>
      <c r="FN6" s="4" t="s">
        <v>354</v>
      </c>
      <c r="FO6" s="4" t="s">
        <v>514</v>
      </c>
      <c r="FP6" s="4" t="s">
        <v>416</v>
      </c>
      <c r="FQ6" s="4" t="s">
        <v>421</v>
      </c>
      <c r="FR6" s="4" t="s">
        <v>421</v>
      </c>
      <c r="FS6" s="4" t="s">
        <v>421</v>
      </c>
      <c r="FT6" s="4" t="s">
        <v>421</v>
      </c>
      <c r="FU6" s="4" t="s">
        <v>416</v>
      </c>
      <c r="FV6" s="4" t="s">
        <v>416</v>
      </c>
      <c r="FW6" s="4" t="s">
        <v>421</v>
      </c>
      <c r="FX6" s="4" t="s">
        <v>421</v>
      </c>
      <c r="FY6" s="4" t="s">
        <v>421</v>
      </c>
      <c r="FZ6" s="4" t="s">
        <v>421</v>
      </c>
      <c r="GA6" s="4" t="s">
        <v>421</v>
      </c>
      <c r="GB6" s="4" t="s">
        <v>421</v>
      </c>
      <c r="GC6" s="4" t="s">
        <v>421</v>
      </c>
      <c r="GD6" s="4" t="s">
        <v>421</v>
      </c>
      <c r="GE6" s="4" t="s">
        <v>421</v>
      </c>
      <c r="GF6" s="4" t="s">
        <v>354</v>
      </c>
      <c r="GG6" s="4" t="s">
        <v>354</v>
      </c>
      <c r="GH6" s="4" t="s">
        <v>354</v>
      </c>
      <c r="GI6" s="4" t="s">
        <v>354</v>
      </c>
      <c r="GJ6" s="4" t="s">
        <v>354</v>
      </c>
      <c r="GK6" s="4" t="s">
        <v>354</v>
      </c>
      <c r="GL6" s="4" t="s">
        <v>354</v>
      </c>
      <c r="GM6" s="4" t="s">
        <v>354</v>
      </c>
      <c r="GN6" s="4" t="s">
        <v>354</v>
      </c>
      <c r="GO6" s="4" t="s">
        <v>354</v>
      </c>
      <c r="GP6" s="4" t="s">
        <v>354</v>
      </c>
      <c r="GQ6" s="4" t="s">
        <v>421</v>
      </c>
      <c r="GR6" s="4" t="s">
        <v>354</v>
      </c>
      <c r="GS6" s="4" t="s">
        <v>354</v>
      </c>
      <c r="GT6" s="4" t="s">
        <v>354</v>
      </c>
      <c r="GU6" s="4" t="s">
        <v>354</v>
      </c>
      <c r="GV6" s="4" t="s">
        <v>354</v>
      </c>
      <c r="GW6" s="4" t="s">
        <v>354</v>
      </c>
      <c r="GX6" s="4" t="s">
        <v>354</v>
      </c>
      <c r="GY6" s="4" t="s">
        <v>354</v>
      </c>
      <c r="GZ6" s="4" t="s">
        <v>504</v>
      </c>
      <c r="HA6" s="4" t="s">
        <v>505</v>
      </c>
      <c r="HB6" s="4" t="s">
        <v>504</v>
      </c>
      <c r="HC6" s="4" t="s">
        <v>505</v>
      </c>
      <c r="HD6" s="4" t="s">
        <v>504</v>
      </c>
      <c r="HE6" s="4" t="s">
        <v>505</v>
      </c>
      <c r="HF6" s="4" t="s">
        <v>504</v>
      </c>
      <c r="HG6" s="4" t="s">
        <v>505</v>
      </c>
      <c r="HH6" s="4" t="s">
        <v>504</v>
      </c>
      <c r="HI6" s="4" t="s">
        <v>505</v>
      </c>
      <c r="HJ6" s="4" t="s">
        <v>504</v>
      </c>
      <c r="HK6" s="4" t="s">
        <v>505</v>
      </c>
      <c r="HL6" s="4" t="s">
        <v>504</v>
      </c>
      <c r="HM6" s="4" t="s">
        <v>505</v>
      </c>
      <c r="HN6" s="4" t="s">
        <v>354</v>
      </c>
      <c r="HO6" s="4" t="s">
        <v>354</v>
      </c>
      <c r="HP6" s="4" t="s">
        <v>354</v>
      </c>
      <c r="HQ6" s="4" t="s">
        <v>354</v>
      </c>
      <c r="HR6" s="4" t="s">
        <v>354</v>
      </c>
      <c r="HS6" s="4" t="s">
        <v>354</v>
      </c>
      <c r="HT6" s="4" t="s">
        <v>354</v>
      </c>
      <c r="HU6" s="4" t="s">
        <v>354</v>
      </c>
      <c r="HV6" s="4" t="s">
        <v>354</v>
      </c>
      <c r="HW6" s="4" t="s">
        <v>354</v>
      </c>
      <c r="HX6" s="4" t="s">
        <v>354</v>
      </c>
      <c r="HY6" s="4" t="s">
        <v>354</v>
      </c>
      <c r="HZ6" s="4" t="s">
        <v>354</v>
      </c>
      <c r="IA6" s="4" t="s">
        <v>354</v>
      </c>
      <c r="IB6" s="4" t="s">
        <v>354</v>
      </c>
      <c r="IC6" s="4" t="s">
        <v>354</v>
      </c>
      <c r="ID6" s="4" t="s">
        <v>354</v>
      </c>
      <c r="IE6" s="4" t="s">
        <v>354</v>
      </c>
      <c r="IF6" s="4" t="s">
        <v>354</v>
      </c>
      <c r="IG6" s="4" t="s">
        <v>354</v>
      </c>
      <c r="IH6" s="55" t="s">
        <v>1024</v>
      </c>
      <c r="II6" s="55" t="s">
        <v>1025</v>
      </c>
      <c r="IJ6" s="55" t="s">
        <v>1026</v>
      </c>
      <c r="IK6" s="55" t="s">
        <v>1026</v>
      </c>
      <c r="IL6" s="55" t="s">
        <v>1026</v>
      </c>
      <c r="IM6" s="55" t="s">
        <v>1026</v>
      </c>
      <c r="IN6" s="55" t="s">
        <v>1026</v>
      </c>
      <c r="IO6" s="55" t="s">
        <v>1026</v>
      </c>
      <c r="IP6" s="55" t="s">
        <v>1026</v>
      </c>
      <c r="IQ6" s="55" t="s">
        <v>1026</v>
      </c>
      <c r="IR6" s="55" t="s">
        <v>1026</v>
      </c>
      <c r="IS6" s="55" t="s">
        <v>1026</v>
      </c>
      <c r="IT6" s="55" t="s">
        <v>1026</v>
      </c>
      <c r="IU6" s="55" t="s">
        <v>1026</v>
      </c>
      <c r="IV6" s="55" t="s">
        <v>1026</v>
      </c>
      <c r="IW6" s="55" t="s">
        <v>1026</v>
      </c>
      <c r="IX6" s="55" t="s">
        <v>1027</v>
      </c>
      <c r="IY6" s="55" t="s">
        <v>1028</v>
      </c>
      <c r="IZ6" s="55" t="s">
        <v>1029</v>
      </c>
      <c r="JA6" s="55" t="s">
        <v>1027</v>
      </c>
      <c r="JB6" s="55" t="s">
        <v>1028</v>
      </c>
      <c r="JC6" s="55" t="s">
        <v>1027</v>
      </c>
      <c r="JD6" s="55" t="s">
        <v>1028</v>
      </c>
      <c r="JE6" s="55" t="s">
        <v>1029</v>
      </c>
      <c r="JF6" s="55" t="s">
        <v>1027</v>
      </c>
      <c r="JG6" s="55" t="s">
        <v>1028</v>
      </c>
      <c r="JH6" s="55" t="s">
        <v>1030</v>
      </c>
      <c r="JI6" s="55" t="s">
        <v>1031</v>
      </c>
      <c r="JJ6" s="55" t="s">
        <v>1032</v>
      </c>
      <c r="JK6" s="55" t="s">
        <v>1033</v>
      </c>
      <c r="JL6" s="55" t="s">
        <v>1032</v>
      </c>
      <c r="JM6" s="55" t="s">
        <v>1033</v>
      </c>
      <c r="JN6" s="55" t="s">
        <v>1034</v>
      </c>
      <c r="JO6" s="55" t="s">
        <v>1035</v>
      </c>
      <c r="JP6" s="55" t="s">
        <v>1032</v>
      </c>
      <c r="JQ6" s="55" t="s">
        <v>1033</v>
      </c>
      <c r="JR6" s="55" t="s">
        <v>1032</v>
      </c>
      <c r="JS6" s="55" t="s">
        <v>1033</v>
      </c>
      <c r="JT6" s="55" t="s">
        <v>1032</v>
      </c>
      <c r="JU6" s="55" t="s">
        <v>1033</v>
      </c>
      <c r="JV6" s="55" t="s">
        <v>1036</v>
      </c>
      <c r="JW6" s="55" t="s">
        <v>1032</v>
      </c>
      <c r="JX6" s="55" t="s">
        <v>1033</v>
      </c>
      <c r="JY6" s="55" t="s">
        <v>1036</v>
      </c>
      <c r="JZ6" s="55" t="s">
        <v>1031</v>
      </c>
      <c r="KA6" s="55" t="s">
        <v>1032</v>
      </c>
      <c r="KB6" s="55" t="s">
        <v>1033</v>
      </c>
      <c r="KC6" s="55" t="s">
        <v>1036</v>
      </c>
      <c r="KD6" s="55" t="s">
        <v>1037</v>
      </c>
      <c r="KE6" s="55" t="s">
        <v>1037</v>
      </c>
      <c r="KF6" s="55" t="s">
        <v>1032</v>
      </c>
      <c r="KG6" s="55" t="s">
        <v>1033</v>
      </c>
      <c r="KH6" s="55" t="s">
        <v>1036</v>
      </c>
      <c r="KI6" s="55" t="s">
        <v>1034</v>
      </c>
      <c r="KJ6" s="55" t="s">
        <v>1035</v>
      </c>
      <c r="KK6" s="55" t="s">
        <v>1038</v>
      </c>
      <c r="KL6" s="55" t="s">
        <v>1039</v>
      </c>
      <c r="KM6" s="55" t="s">
        <v>1032</v>
      </c>
      <c r="KN6" s="55" t="s">
        <v>1033</v>
      </c>
      <c r="KO6" s="55" t="s">
        <v>1036</v>
      </c>
      <c r="KP6" s="55" t="s">
        <v>1037</v>
      </c>
      <c r="KQ6" s="55" t="s">
        <v>1032</v>
      </c>
      <c r="KR6" s="55" t="s">
        <v>1033</v>
      </c>
      <c r="KS6" s="55" t="s">
        <v>1036</v>
      </c>
      <c r="KT6" s="55" t="s">
        <v>1037</v>
      </c>
      <c r="KU6" s="55" t="s">
        <v>1032</v>
      </c>
      <c r="KV6" s="55" t="s">
        <v>1033</v>
      </c>
      <c r="KW6" s="55" t="s">
        <v>1036</v>
      </c>
      <c r="KX6" s="55" t="s">
        <v>1032</v>
      </c>
      <c r="KY6" s="55" t="s">
        <v>1033</v>
      </c>
      <c r="KZ6" s="55" t="s">
        <v>1036</v>
      </c>
      <c r="LA6" s="55" t="s">
        <v>1031</v>
      </c>
      <c r="LB6" s="55" t="s">
        <v>1032</v>
      </c>
      <c r="LC6" s="55" t="s">
        <v>1033</v>
      </c>
      <c r="LD6" s="55" t="s">
        <v>1036</v>
      </c>
      <c r="LE6" s="55" t="s">
        <v>1037</v>
      </c>
      <c r="LF6" s="55" t="s">
        <v>1037</v>
      </c>
      <c r="LG6" s="55" t="s">
        <v>1032</v>
      </c>
      <c r="LH6" s="55" t="s">
        <v>1033</v>
      </c>
      <c r="LI6" s="55" t="s">
        <v>1036</v>
      </c>
      <c r="LJ6" s="55" t="s">
        <v>1034</v>
      </c>
      <c r="LK6" s="55" t="s">
        <v>1035</v>
      </c>
      <c r="LL6" s="55" t="s">
        <v>1038</v>
      </c>
      <c r="LM6" s="55" t="s">
        <v>1039</v>
      </c>
      <c r="LN6" s="55" t="s">
        <v>1032</v>
      </c>
      <c r="LO6" s="55" t="s">
        <v>1033</v>
      </c>
      <c r="LP6" s="55" t="s">
        <v>1036</v>
      </c>
      <c r="LQ6" s="55" t="s">
        <v>1037</v>
      </c>
      <c r="LR6" s="55" t="s">
        <v>1032</v>
      </c>
      <c r="LS6" s="55" t="s">
        <v>1033</v>
      </c>
      <c r="LT6" s="55" t="s">
        <v>1036</v>
      </c>
      <c r="LU6" s="55" t="s">
        <v>1037</v>
      </c>
      <c r="LV6" s="55" t="s">
        <v>1026</v>
      </c>
      <c r="LW6" s="55" t="s">
        <v>1040</v>
      </c>
      <c r="LX6" s="55" t="s">
        <v>1026</v>
      </c>
      <c r="LY6" s="55" t="s">
        <v>1040</v>
      </c>
      <c r="LZ6" s="55" t="s">
        <v>1040</v>
      </c>
      <c r="MA6" s="55" t="s">
        <v>1040</v>
      </c>
      <c r="MB6" s="55" t="s">
        <v>1026</v>
      </c>
      <c r="MC6" s="55" t="s">
        <v>1026</v>
      </c>
      <c r="MD6" s="55" t="s">
        <v>1026</v>
      </c>
      <c r="ME6" s="55" t="s">
        <v>1026</v>
      </c>
      <c r="MF6" s="55" t="s">
        <v>1026</v>
      </c>
      <c r="MG6" s="55" t="s">
        <v>1026</v>
      </c>
      <c r="MH6" s="57" t="s">
        <v>1026</v>
      </c>
      <c r="MI6" s="57" t="s">
        <v>1026</v>
      </c>
      <c r="MJ6" s="57" t="s">
        <v>1026</v>
      </c>
      <c r="MK6" s="57" t="s">
        <v>1026</v>
      </c>
      <c r="ML6" s="57" t="s">
        <v>1026</v>
      </c>
      <c r="MM6" s="58" t="s">
        <v>1026</v>
      </c>
      <c r="MN6" s="58" t="s">
        <v>1026</v>
      </c>
      <c r="MO6" s="57" t="s">
        <v>1026</v>
      </c>
      <c r="MP6" s="57" t="s">
        <v>1026</v>
      </c>
      <c r="MQ6" s="57" t="s">
        <v>1026</v>
      </c>
      <c r="MR6" s="57" t="s">
        <v>1026</v>
      </c>
      <c r="MS6" s="57" t="s">
        <v>1026</v>
      </c>
      <c r="MT6" s="58" t="s">
        <v>1026</v>
      </c>
      <c r="MU6" s="58" t="s">
        <v>1026</v>
      </c>
      <c r="MV6" s="57" t="s">
        <v>1026</v>
      </c>
      <c r="MW6" s="57" t="s">
        <v>1026</v>
      </c>
      <c r="MX6" s="57" t="s">
        <v>1026</v>
      </c>
      <c r="MY6" s="57" t="s">
        <v>1026</v>
      </c>
      <c r="MZ6" s="57" t="s">
        <v>1026</v>
      </c>
      <c r="NA6" s="58" t="s">
        <v>1026</v>
      </c>
      <c r="NB6" s="58" t="s">
        <v>1026</v>
      </c>
      <c r="NC6" s="55" t="s">
        <v>1026</v>
      </c>
      <c r="ND6" s="55" t="s">
        <v>1026</v>
      </c>
      <c r="NE6" s="55" t="s">
        <v>1026</v>
      </c>
      <c r="NF6" s="55" t="s">
        <v>1026</v>
      </c>
      <c r="NG6" s="55" t="s">
        <v>1026</v>
      </c>
      <c r="NH6" s="55" t="s">
        <v>1026</v>
      </c>
      <c r="NI6" s="55" t="s">
        <v>1026</v>
      </c>
      <c r="NJ6" s="55" t="s">
        <v>1026</v>
      </c>
      <c r="NK6" s="55" t="s">
        <v>1026</v>
      </c>
      <c r="NL6" s="55" t="s">
        <v>1026</v>
      </c>
      <c r="NM6" s="55" t="s">
        <v>1026</v>
      </c>
      <c r="NN6" s="55" t="s">
        <v>1026</v>
      </c>
      <c r="NO6" s="55" t="s">
        <v>1026</v>
      </c>
      <c r="NP6" s="55" t="s">
        <v>1026</v>
      </c>
      <c r="NQ6" s="55" t="s">
        <v>1026</v>
      </c>
      <c r="NR6" s="55" t="s">
        <v>1026</v>
      </c>
      <c r="NS6" s="55" t="s">
        <v>1026</v>
      </c>
      <c r="NT6" s="55" t="s">
        <v>1026</v>
      </c>
      <c r="NU6" s="55" t="s">
        <v>1026</v>
      </c>
      <c r="NV6" s="55" t="s">
        <v>1026</v>
      </c>
      <c r="NW6" s="55" t="s">
        <v>1026</v>
      </c>
      <c r="NX6" s="55" t="s">
        <v>1026</v>
      </c>
      <c r="NY6" s="55" t="s">
        <v>1026</v>
      </c>
      <c r="NZ6" s="55" t="s">
        <v>1026</v>
      </c>
      <c r="OA6" s="55" t="s">
        <v>1026</v>
      </c>
      <c r="OB6" s="55" t="s">
        <v>1026</v>
      </c>
      <c r="OC6" s="55" t="s">
        <v>1026</v>
      </c>
      <c r="OD6" s="55" t="s">
        <v>1026</v>
      </c>
      <c r="OE6" s="55" t="s">
        <v>1026</v>
      </c>
      <c r="OF6" s="55" t="s">
        <v>1026</v>
      </c>
      <c r="OG6" s="55" t="s">
        <v>1026</v>
      </c>
      <c r="OH6" s="55" t="s">
        <v>1026</v>
      </c>
      <c r="OI6" s="55" t="s">
        <v>1026</v>
      </c>
      <c r="OJ6" s="55" t="s">
        <v>1026</v>
      </c>
      <c r="OK6" s="55" t="s">
        <v>1026</v>
      </c>
      <c r="OL6" s="55" t="s">
        <v>1026</v>
      </c>
      <c r="OM6" s="55" t="s">
        <v>1026</v>
      </c>
      <c r="ON6" s="55" t="s">
        <v>1026</v>
      </c>
      <c r="OO6" s="55" t="s">
        <v>1026</v>
      </c>
      <c r="OP6" s="55" t="s">
        <v>1026</v>
      </c>
      <c r="OQ6" s="55" t="s">
        <v>1026</v>
      </c>
      <c r="OR6" s="55" t="s">
        <v>1026</v>
      </c>
      <c r="OS6" s="55" t="s">
        <v>1026</v>
      </c>
      <c r="OT6" s="55" t="s">
        <v>1026</v>
      </c>
      <c r="OU6" s="55" t="s">
        <v>1026</v>
      </c>
      <c r="OV6" s="55" t="s">
        <v>1026</v>
      </c>
      <c r="OW6" s="55" t="s">
        <v>1026</v>
      </c>
      <c r="OX6" s="55" t="s">
        <v>1026</v>
      </c>
      <c r="OY6" s="55" t="s">
        <v>1026</v>
      </c>
      <c r="OZ6" s="55" t="s">
        <v>1026</v>
      </c>
      <c r="PA6" s="55" t="s">
        <v>1026</v>
      </c>
      <c r="PB6" s="55" t="s">
        <v>1026</v>
      </c>
      <c r="PC6" s="55" t="s">
        <v>1026</v>
      </c>
      <c r="PD6" s="55" t="s">
        <v>1026</v>
      </c>
      <c r="PE6" s="55" t="s">
        <v>1026</v>
      </c>
      <c r="PF6" s="55" t="s">
        <v>1026</v>
      </c>
      <c r="PG6" s="55" t="s">
        <v>1026</v>
      </c>
      <c r="PH6" s="55" t="s">
        <v>1026</v>
      </c>
      <c r="PI6" s="55" t="s">
        <v>1026</v>
      </c>
      <c r="PJ6" s="55" t="s">
        <v>1026</v>
      </c>
      <c r="PK6" s="55" t="s">
        <v>1026</v>
      </c>
      <c r="PL6" s="55" t="s">
        <v>1026</v>
      </c>
      <c r="PM6" s="55" t="s">
        <v>1026</v>
      </c>
      <c r="PN6" s="55" t="s">
        <v>1026</v>
      </c>
      <c r="PO6" s="55" t="s">
        <v>1026</v>
      </c>
      <c r="PP6" s="55" t="s">
        <v>1026</v>
      </c>
      <c r="PQ6" s="55" t="s">
        <v>1026</v>
      </c>
      <c r="PR6" s="55" t="s">
        <v>1026</v>
      </c>
      <c r="PS6" s="55" t="s">
        <v>1026</v>
      </c>
      <c r="PT6" s="55" t="s">
        <v>1026</v>
      </c>
      <c r="PU6" s="55" t="s">
        <v>1026</v>
      </c>
      <c r="PV6" s="55" t="s">
        <v>1026</v>
      </c>
      <c r="PW6" s="55" t="s">
        <v>1026</v>
      </c>
      <c r="PX6" s="55" t="s">
        <v>1026</v>
      </c>
      <c r="PY6" s="55" t="s">
        <v>1026</v>
      </c>
      <c r="PZ6" s="55" t="s">
        <v>1026</v>
      </c>
      <c r="QA6" s="55" t="s">
        <v>1026</v>
      </c>
      <c r="QB6" s="55" t="s">
        <v>1026</v>
      </c>
      <c r="QC6" s="55" t="s">
        <v>1026</v>
      </c>
      <c r="QD6" s="55" t="s">
        <v>1026</v>
      </c>
    </row>
    <row r="7" spans="1:446" ht="13.5" customHeight="1">
      <c r="A7" s="2" t="s">
        <v>5</v>
      </c>
      <c r="B7" s="2" t="s">
        <v>332</v>
      </c>
      <c r="C7" s="8">
        <v>65200</v>
      </c>
      <c r="D7" s="8">
        <v>63603</v>
      </c>
      <c r="E7" s="8">
        <v>63434</v>
      </c>
      <c r="F7" s="8">
        <v>64320</v>
      </c>
      <c r="G7" s="8">
        <v>64673</v>
      </c>
      <c r="H7" s="8">
        <v>64037</v>
      </c>
      <c r="I7" s="8">
        <v>15314</v>
      </c>
      <c r="J7" s="8">
        <v>15314</v>
      </c>
      <c r="K7" s="8">
        <v>15314</v>
      </c>
      <c r="L7" s="8">
        <v>15314</v>
      </c>
      <c r="M7" s="8">
        <v>15314</v>
      </c>
      <c r="N7" s="8">
        <v>15314</v>
      </c>
      <c r="O7" s="8">
        <v>15314</v>
      </c>
      <c r="P7" s="8">
        <v>15314</v>
      </c>
      <c r="Q7" s="8">
        <v>15314</v>
      </c>
      <c r="R7" s="8">
        <v>15314</v>
      </c>
      <c r="S7" s="8">
        <v>15314</v>
      </c>
      <c r="T7" s="8">
        <v>15314</v>
      </c>
      <c r="U7" s="8">
        <v>15314</v>
      </c>
      <c r="V7" s="8">
        <v>15314</v>
      </c>
      <c r="W7" s="8">
        <v>15314</v>
      </c>
      <c r="X7" s="8">
        <v>15314</v>
      </c>
      <c r="Y7" s="8">
        <v>15314</v>
      </c>
      <c r="Z7" s="8">
        <v>15314</v>
      </c>
      <c r="AA7" s="8">
        <v>15314</v>
      </c>
      <c r="AB7" s="8">
        <v>15314</v>
      </c>
      <c r="AC7" s="8">
        <v>15314</v>
      </c>
      <c r="AD7" s="8">
        <v>15314</v>
      </c>
      <c r="AE7" s="8">
        <v>15314</v>
      </c>
      <c r="AF7" s="8">
        <v>15314</v>
      </c>
      <c r="AG7" s="8">
        <v>15314</v>
      </c>
      <c r="AH7" s="8">
        <v>15314</v>
      </c>
      <c r="AI7" s="8">
        <v>15314</v>
      </c>
      <c r="AJ7" s="8">
        <v>15314</v>
      </c>
      <c r="AK7" s="8">
        <v>15314</v>
      </c>
      <c r="AL7" s="8">
        <v>15314</v>
      </c>
      <c r="AM7" s="8">
        <v>15314</v>
      </c>
      <c r="AN7" s="8">
        <v>15314</v>
      </c>
      <c r="AO7" s="8">
        <v>15314</v>
      </c>
      <c r="AP7" s="8">
        <v>15314</v>
      </c>
      <c r="AQ7" s="8">
        <v>15314</v>
      </c>
      <c r="AR7" s="8">
        <v>15314</v>
      </c>
      <c r="AS7" s="8">
        <v>15314</v>
      </c>
      <c r="AT7" s="8">
        <v>15314</v>
      </c>
      <c r="AU7" s="8">
        <v>15314</v>
      </c>
      <c r="AV7" s="8">
        <v>15314</v>
      </c>
      <c r="AW7" s="8">
        <v>15314</v>
      </c>
      <c r="AX7" s="8">
        <v>15314</v>
      </c>
      <c r="AY7" s="8">
        <v>15314</v>
      </c>
      <c r="AZ7" s="8">
        <v>15314</v>
      </c>
      <c r="BA7" s="8">
        <v>15314</v>
      </c>
      <c r="BB7" s="8">
        <v>15314</v>
      </c>
      <c r="BC7" s="8">
        <v>15314</v>
      </c>
      <c r="BD7" s="8">
        <v>15314</v>
      </c>
      <c r="BE7" s="8">
        <v>754</v>
      </c>
      <c r="BF7" s="8">
        <v>65738</v>
      </c>
      <c r="BG7" s="8">
        <v>123331</v>
      </c>
      <c r="BH7" s="8">
        <v>63945</v>
      </c>
      <c r="BI7" s="8">
        <v>236</v>
      </c>
      <c r="BJ7" s="8">
        <v>4539</v>
      </c>
      <c r="BK7" s="8">
        <v>333</v>
      </c>
      <c r="BL7" s="8">
        <v>3654</v>
      </c>
      <c r="BM7" s="8">
        <v>174</v>
      </c>
      <c r="BN7" s="8">
        <v>4174</v>
      </c>
      <c r="BO7" s="8">
        <v>164</v>
      </c>
      <c r="BP7" s="8">
        <v>1237</v>
      </c>
      <c r="BQ7" s="8">
        <v>283</v>
      </c>
      <c r="BR7" s="8">
        <v>1087</v>
      </c>
      <c r="BS7" s="8">
        <v>396</v>
      </c>
      <c r="BT7" s="8">
        <v>1695</v>
      </c>
      <c r="BU7" s="8">
        <v>201</v>
      </c>
      <c r="BV7" s="8">
        <v>563</v>
      </c>
      <c r="BW7" s="8">
        <v>167</v>
      </c>
      <c r="BX7" s="8">
        <v>965</v>
      </c>
      <c r="BY7" s="8">
        <v>110</v>
      </c>
      <c r="BZ7" s="8">
        <v>849</v>
      </c>
      <c r="CA7" s="8">
        <v>969</v>
      </c>
      <c r="CB7" s="8">
        <v>5289</v>
      </c>
      <c r="CC7" s="8">
        <v>1699</v>
      </c>
      <c r="CD7" s="8">
        <v>7904</v>
      </c>
      <c r="CE7" s="8">
        <v>2290</v>
      </c>
      <c r="CF7" s="8">
        <v>8012</v>
      </c>
      <c r="CG7" s="8">
        <v>969</v>
      </c>
      <c r="CH7" s="8">
        <v>5289</v>
      </c>
      <c r="CI7" s="8">
        <v>1699</v>
      </c>
      <c r="CJ7" s="8">
        <v>7904</v>
      </c>
      <c r="CK7" s="8">
        <v>2290</v>
      </c>
      <c r="CL7" s="8">
        <v>8012</v>
      </c>
      <c r="CM7" s="8">
        <v>680</v>
      </c>
      <c r="CN7" s="8">
        <v>13920</v>
      </c>
      <c r="CO7" s="8">
        <v>962</v>
      </c>
      <c r="CP7" s="8">
        <v>16974</v>
      </c>
      <c r="CQ7" s="8">
        <v>1002</v>
      </c>
      <c r="CR7" s="8">
        <v>23208</v>
      </c>
      <c r="CS7" s="8">
        <v>826</v>
      </c>
      <c r="CT7" s="8">
        <v>81469</v>
      </c>
      <c r="CU7" s="8">
        <v>183191</v>
      </c>
      <c r="CV7" s="9">
        <v>2234.4785000000002</v>
      </c>
      <c r="CW7" s="9">
        <v>84.59</v>
      </c>
      <c r="CX7" s="9">
        <v>38179</v>
      </c>
      <c r="CY7" s="9">
        <v>100756.37463881465</v>
      </c>
      <c r="CZ7" s="8">
        <v>1902</v>
      </c>
      <c r="DA7" s="8">
        <v>7312</v>
      </c>
      <c r="DB7" s="10">
        <v>7640</v>
      </c>
      <c r="DC7" s="10">
        <v>7956</v>
      </c>
      <c r="DD7" s="10">
        <v>8211</v>
      </c>
      <c r="DE7" s="10">
        <v>8498</v>
      </c>
      <c r="DF7" s="10">
        <v>8728</v>
      </c>
      <c r="DG7" s="10">
        <v>9005</v>
      </c>
      <c r="DH7" s="10">
        <v>9253</v>
      </c>
      <c r="DI7" s="10">
        <v>9368</v>
      </c>
      <c r="DJ7" s="10">
        <v>9482</v>
      </c>
      <c r="DK7" s="10">
        <v>9640</v>
      </c>
      <c r="DL7" s="10">
        <v>9818</v>
      </c>
      <c r="DM7" s="10">
        <v>9966</v>
      </c>
      <c r="DN7" s="10">
        <v>10031</v>
      </c>
      <c r="DO7" s="10">
        <v>10110</v>
      </c>
      <c r="DP7" s="10">
        <v>10194</v>
      </c>
      <c r="DQ7" s="10">
        <v>10271</v>
      </c>
      <c r="DR7" s="10">
        <v>10348</v>
      </c>
      <c r="DS7" s="10">
        <v>10416</v>
      </c>
      <c r="DT7" s="10">
        <v>10486</v>
      </c>
      <c r="DU7" s="10">
        <v>10554</v>
      </c>
      <c r="DV7" s="10">
        <v>10619</v>
      </c>
      <c r="DW7" s="10">
        <v>278</v>
      </c>
      <c r="DX7" s="10">
        <v>499</v>
      </c>
      <c r="DY7" s="10">
        <v>802</v>
      </c>
      <c r="DZ7" s="10">
        <v>1064</v>
      </c>
      <c r="EA7" s="10">
        <v>1295</v>
      </c>
      <c r="EB7" s="10">
        <v>3782</v>
      </c>
      <c r="EC7" s="10">
        <v>4133</v>
      </c>
      <c r="ED7" s="10">
        <v>2033</v>
      </c>
      <c r="EE7" s="10">
        <v>2247</v>
      </c>
      <c r="EF7" s="10">
        <v>2420</v>
      </c>
      <c r="EG7" s="10">
        <v>2656</v>
      </c>
      <c r="EH7" s="10">
        <v>2932</v>
      </c>
      <c r="EI7" s="10">
        <v>3996</v>
      </c>
      <c r="EJ7" s="10">
        <v>4223</v>
      </c>
      <c r="EK7" s="10">
        <v>4786</v>
      </c>
      <c r="EL7" s="10">
        <v>6114</v>
      </c>
      <c r="EM7" s="10">
        <v>6507</v>
      </c>
      <c r="EN7" s="10">
        <v>6818</v>
      </c>
      <c r="EO7" s="10">
        <v>7165</v>
      </c>
      <c r="EP7" s="10">
        <v>7467</v>
      </c>
      <c r="EQ7" s="10">
        <v>7790</v>
      </c>
      <c r="ER7" s="10">
        <v>8107</v>
      </c>
      <c r="ES7" s="10">
        <v>4</v>
      </c>
      <c r="ET7" s="10">
        <v>4</v>
      </c>
      <c r="EU7" s="10">
        <v>4</v>
      </c>
      <c r="EV7" s="10">
        <v>4</v>
      </c>
      <c r="EW7" s="10">
        <v>4</v>
      </c>
      <c r="EX7" s="10">
        <v>4</v>
      </c>
      <c r="EY7" s="10">
        <v>4</v>
      </c>
      <c r="EZ7" s="10">
        <v>4</v>
      </c>
      <c r="FA7" s="10">
        <v>4</v>
      </c>
      <c r="FB7" s="10">
        <v>4</v>
      </c>
      <c r="FC7" s="10">
        <v>4</v>
      </c>
      <c r="FD7" s="10">
        <v>4</v>
      </c>
      <c r="FE7" s="10">
        <v>12</v>
      </c>
      <c r="FF7" s="10">
        <v>24</v>
      </c>
      <c r="FG7" s="10">
        <v>45</v>
      </c>
      <c r="FH7" s="10">
        <v>67</v>
      </c>
      <c r="FI7" s="10">
        <v>82</v>
      </c>
      <c r="FJ7" s="10">
        <v>101</v>
      </c>
      <c r="FK7" s="10">
        <v>119</v>
      </c>
      <c r="FL7" s="10">
        <v>134</v>
      </c>
      <c r="FM7" s="10">
        <v>157</v>
      </c>
      <c r="FN7" s="10">
        <v>173</v>
      </c>
      <c r="FO7" s="10">
        <v>339</v>
      </c>
      <c r="FP7" s="10">
        <v>748</v>
      </c>
      <c r="FQ7" s="10">
        <v>16558</v>
      </c>
      <c r="FR7" s="10">
        <v>14133</v>
      </c>
      <c r="FS7" s="10">
        <v>5282</v>
      </c>
      <c r="FT7" s="10">
        <v>12496</v>
      </c>
      <c r="FU7" s="10">
        <v>113257</v>
      </c>
      <c r="FV7" s="10">
        <v>78301</v>
      </c>
      <c r="FW7" s="10">
        <v>129343</v>
      </c>
      <c r="FX7" s="10">
        <v>1281</v>
      </c>
      <c r="FY7" s="10">
        <v>71146</v>
      </c>
      <c r="FZ7" s="10">
        <v>93470</v>
      </c>
      <c r="GA7" s="10">
        <v>36419</v>
      </c>
      <c r="GB7" s="10">
        <v>10248</v>
      </c>
      <c r="GC7" s="10">
        <v>8732</v>
      </c>
      <c r="GD7" s="10">
        <v>145307</v>
      </c>
      <c r="GE7" s="10">
        <v>6861</v>
      </c>
      <c r="GF7" s="10">
        <v>109497</v>
      </c>
      <c r="GG7" s="10">
        <v>31600</v>
      </c>
      <c r="GH7" s="10">
        <v>45742</v>
      </c>
      <c r="GI7" s="10">
        <v>44831</v>
      </c>
      <c r="GJ7" s="10">
        <v>2518</v>
      </c>
      <c r="GK7" s="10">
        <v>28003</v>
      </c>
      <c r="GL7" s="10">
        <v>167362</v>
      </c>
      <c r="GM7" s="10">
        <v>50248</v>
      </c>
      <c r="GN7" s="10">
        <v>3704</v>
      </c>
      <c r="GO7" s="10">
        <v>65252</v>
      </c>
      <c r="GP7" s="10">
        <v>32338</v>
      </c>
      <c r="GQ7" s="10">
        <v>1025</v>
      </c>
      <c r="GR7" s="10">
        <v>4874</v>
      </c>
      <c r="GS7" s="10">
        <v>4889</v>
      </c>
      <c r="GT7" s="10">
        <v>29267</v>
      </c>
      <c r="GU7" s="10">
        <v>26044</v>
      </c>
      <c r="GV7" s="10">
        <v>7364</v>
      </c>
      <c r="GW7" s="10">
        <v>6978</v>
      </c>
      <c r="GX7" s="10">
        <v>17152</v>
      </c>
      <c r="GY7" s="10">
        <v>348</v>
      </c>
      <c r="GZ7" s="10">
        <v>1410</v>
      </c>
      <c r="HA7" s="10">
        <v>2595</v>
      </c>
      <c r="HB7" s="10">
        <v>2869</v>
      </c>
      <c r="HC7" s="10">
        <v>4898</v>
      </c>
      <c r="HD7" s="10">
        <v>7932</v>
      </c>
      <c r="HE7" s="10">
        <v>2138</v>
      </c>
      <c r="HF7" s="10">
        <v>5601</v>
      </c>
      <c r="HG7" s="10">
        <v>5002</v>
      </c>
      <c r="HH7" s="10">
        <v>5400</v>
      </c>
      <c r="HI7" s="10">
        <v>6575</v>
      </c>
      <c r="HJ7" s="10">
        <v>12861</v>
      </c>
      <c r="HK7" s="10">
        <v>1997</v>
      </c>
      <c r="HL7" s="10">
        <v>16723</v>
      </c>
      <c r="HM7" s="10">
        <v>637</v>
      </c>
      <c r="HN7" s="10">
        <f>8433-HO7</f>
        <v>2004</v>
      </c>
      <c r="HO7" s="10">
        <v>6429</v>
      </c>
      <c r="HP7" s="10">
        <v>807</v>
      </c>
      <c r="HQ7" s="10">
        <v>26351</v>
      </c>
      <c r="HR7" s="10">
        <v>970</v>
      </c>
      <c r="HS7" s="10">
        <v>33532</v>
      </c>
      <c r="HT7" s="10">
        <v>977</v>
      </c>
      <c r="HU7" s="10">
        <v>33772</v>
      </c>
      <c r="HV7" s="10">
        <v>1045</v>
      </c>
      <c r="HW7" s="10">
        <v>21281</v>
      </c>
      <c r="HX7" s="10">
        <v>1819</v>
      </c>
      <c r="HY7" s="10">
        <v>22267</v>
      </c>
      <c r="HZ7" s="10">
        <v>2346</v>
      </c>
      <c r="IA7" s="10">
        <v>23484</v>
      </c>
      <c r="IB7" s="10">
        <v>1052</v>
      </c>
      <c r="IC7" s="10">
        <v>11412</v>
      </c>
      <c r="ID7" s="10">
        <v>710</v>
      </c>
      <c r="IE7" s="10">
        <v>17707</v>
      </c>
      <c r="IF7" s="10">
        <v>2503</v>
      </c>
      <c r="IG7" s="10">
        <v>14430</v>
      </c>
      <c r="IH7" s="65">
        <v>2234.4785000000002</v>
      </c>
      <c r="II7" s="65">
        <v>84.59</v>
      </c>
      <c r="IJ7" s="65">
        <v>42590</v>
      </c>
      <c r="IK7" s="65">
        <v>5359.63</v>
      </c>
      <c r="IL7" s="65">
        <v>5395.5</v>
      </c>
      <c r="IM7" s="65">
        <v>56004</v>
      </c>
      <c r="IN7" s="65">
        <v>11762</v>
      </c>
      <c r="IO7" s="65">
        <v>12079</v>
      </c>
      <c r="IP7" s="65">
        <v>62655</v>
      </c>
      <c r="IQ7" s="65">
        <v>13632</v>
      </c>
      <c r="IR7" s="65">
        <v>31319</v>
      </c>
      <c r="IS7" s="65">
        <v>54284</v>
      </c>
      <c r="IT7" s="65">
        <v>11752</v>
      </c>
      <c r="IU7" s="65">
        <v>28434</v>
      </c>
      <c r="IV7" s="65">
        <v>2883</v>
      </c>
      <c r="IW7" s="65">
        <v>104</v>
      </c>
      <c r="IX7" s="65">
        <v>5926</v>
      </c>
      <c r="IY7" s="65">
        <v>277</v>
      </c>
      <c r="IZ7" s="65">
        <v>20</v>
      </c>
      <c r="JA7" s="65">
        <v>2121</v>
      </c>
      <c r="JB7" s="65">
        <v>1129</v>
      </c>
      <c r="JC7" s="65">
        <v>16620.599999999999</v>
      </c>
      <c r="JD7" s="65">
        <v>280.8</v>
      </c>
      <c r="JE7" s="65">
        <v>326</v>
      </c>
      <c r="JF7" s="65">
        <v>14204</v>
      </c>
      <c r="JG7" s="65">
        <v>53</v>
      </c>
      <c r="JH7" s="65">
        <v>1123</v>
      </c>
      <c r="JI7" s="65">
        <v>3663</v>
      </c>
      <c r="JJ7" s="65">
        <v>1116</v>
      </c>
      <c r="JK7" s="65">
        <v>90</v>
      </c>
      <c r="JL7" s="65">
        <v>1643</v>
      </c>
      <c r="JM7" s="65">
        <v>59</v>
      </c>
      <c r="JN7" s="65">
        <v>1386</v>
      </c>
      <c r="JO7" s="65">
        <v>64</v>
      </c>
      <c r="JP7" s="65">
        <v>1000</v>
      </c>
      <c r="JQ7" s="65">
        <v>73</v>
      </c>
      <c r="JR7" s="65">
        <v>1041</v>
      </c>
      <c r="JS7" s="65">
        <v>97</v>
      </c>
      <c r="JT7" s="65">
        <v>1163</v>
      </c>
      <c r="JU7" s="65">
        <v>6348</v>
      </c>
      <c r="JV7" s="65">
        <v>2863</v>
      </c>
      <c r="JW7" s="65">
        <v>886</v>
      </c>
      <c r="JX7" s="65">
        <v>6749</v>
      </c>
      <c r="JY7" s="65">
        <v>2947</v>
      </c>
      <c r="JZ7" s="65">
        <v>31797</v>
      </c>
      <c r="KA7" s="65">
        <v>13030</v>
      </c>
      <c r="KB7" s="65">
        <v>1866</v>
      </c>
      <c r="KC7" s="65">
        <v>7234</v>
      </c>
      <c r="KD7" s="65">
        <v>9629</v>
      </c>
      <c r="KE7" s="65">
        <v>19181</v>
      </c>
      <c r="KF7" s="65">
        <v>1218</v>
      </c>
      <c r="KG7" s="65">
        <v>7934</v>
      </c>
      <c r="KH7" s="65">
        <v>4690</v>
      </c>
      <c r="KI7" s="65">
        <v>16026</v>
      </c>
      <c r="KJ7" s="65">
        <v>1316</v>
      </c>
      <c r="KK7" s="65">
        <v>7034</v>
      </c>
      <c r="KL7" s="65">
        <v>7964</v>
      </c>
      <c r="KM7" s="65">
        <v>11678</v>
      </c>
      <c r="KN7" s="65">
        <v>1514</v>
      </c>
      <c r="KO7" s="65">
        <v>5026</v>
      </c>
      <c r="KP7" s="65">
        <v>12875</v>
      </c>
      <c r="KQ7" s="65">
        <v>11619</v>
      </c>
      <c r="KR7" s="65">
        <v>1922</v>
      </c>
      <c r="KS7" s="65">
        <v>3415</v>
      </c>
      <c r="KT7" s="65">
        <v>13311</v>
      </c>
      <c r="KU7" s="65">
        <v>1746</v>
      </c>
      <c r="KV7" s="65">
        <v>13832</v>
      </c>
      <c r="KW7" s="65">
        <v>7075</v>
      </c>
      <c r="KX7" s="65">
        <v>1330</v>
      </c>
      <c r="KY7" s="65">
        <v>14246</v>
      </c>
      <c r="KZ7" s="65">
        <v>7194</v>
      </c>
      <c r="LA7" s="65">
        <v>23016</v>
      </c>
      <c r="LB7" s="65">
        <v>9442</v>
      </c>
      <c r="LC7" s="65">
        <v>1352</v>
      </c>
      <c r="LD7" s="65">
        <v>5242</v>
      </c>
      <c r="LE7" s="65">
        <v>7648</v>
      </c>
      <c r="LF7" s="65">
        <v>13900</v>
      </c>
      <c r="LG7" s="65">
        <v>882</v>
      </c>
      <c r="LH7" s="65">
        <v>5750</v>
      </c>
      <c r="LI7" s="65">
        <v>3462</v>
      </c>
      <c r="LJ7" s="65">
        <v>11768</v>
      </c>
      <c r="LK7" s="65">
        <v>966</v>
      </c>
      <c r="LL7" s="65">
        <v>5165</v>
      </c>
      <c r="LM7" s="65">
        <v>6046</v>
      </c>
      <c r="LN7" s="65">
        <v>8463</v>
      </c>
      <c r="LO7" s="65">
        <v>1097</v>
      </c>
      <c r="LP7" s="65">
        <v>3642</v>
      </c>
      <c r="LQ7" s="65">
        <v>10434</v>
      </c>
      <c r="LR7" s="65">
        <v>8420</v>
      </c>
      <c r="LS7" s="65">
        <v>1393</v>
      </c>
      <c r="LT7" s="65">
        <v>2474</v>
      </c>
      <c r="LU7" s="65">
        <v>10657</v>
      </c>
      <c r="LV7" s="65">
        <v>2338</v>
      </c>
      <c r="LW7" s="65">
        <v>32</v>
      </c>
      <c r="LX7" s="65">
        <v>32</v>
      </c>
      <c r="LY7" s="65">
        <v>355543</v>
      </c>
      <c r="LZ7" s="65">
        <v>48737</v>
      </c>
      <c r="MA7" s="65">
        <v>48737</v>
      </c>
      <c r="MB7" s="65">
        <v>689944</v>
      </c>
      <c r="MC7" s="65">
        <v>1315083</v>
      </c>
      <c r="MD7" s="65">
        <v>148</v>
      </c>
      <c r="ME7" s="65">
        <v>205369</v>
      </c>
      <c r="MF7" s="65">
        <v>329046</v>
      </c>
      <c r="MG7" s="65">
        <v>212173</v>
      </c>
      <c r="MH7" s="66">
        <v>1361</v>
      </c>
      <c r="MI7" s="66">
        <v>1349</v>
      </c>
      <c r="MJ7" s="66">
        <v>1339</v>
      </c>
      <c r="MK7" s="66">
        <v>1322</v>
      </c>
      <c r="ML7" s="66">
        <v>1344</v>
      </c>
      <c r="MM7" s="67">
        <v>20</v>
      </c>
      <c r="MN7" s="67">
        <v>20</v>
      </c>
      <c r="MO7" s="66">
        <v>24890</v>
      </c>
      <c r="MP7" s="66">
        <v>25180</v>
      </c>
      <c r="MQ7" s="66">
        <v>24853</v>
      </c>
      <c r="MR7" s="66">
        <v>24823</v>
      </c>
      <c r="MS7" s="66">
        <v>25176</v>
      </c>
      <c r="MT7" s="67">
        <v>16894</v>
      </c>
      <c r="MU7" s="67">
        <v>19008</v>
      </c>
      <c r="MV7" s="66">
        <v>13465</v>
      </c>
      <c r="MW7" s="66">
        <v>13559</v>
      </c>
      <c r="MX7" s="66">
        <v>13445</v>
      </c>
      <c r="MY7" s="66">
        <v>13406</v>
      </c>
      <c r="MZ7" s="66">
        <v>13606</v>
      </c>
      <c r="NA7" s="67">
        <v>8802</v>
      </c>
      <c r="NB7" s="67">
        <v>39797</v>
      </c>
      <c r="NC7" s="65">
        <v>1394</v>
      </c>
      <c r="ND7" s="65">
        <v>25222</v>
      </c>
      <c r="NE7" s="65">
        <v>1237</v>
      </c>
      <c r="NF7" s="65">
        <v>53436</v>
      </c>
      <c r="NG7" s="65">
        <v>3191</v>
      </c>
      <c r="NH7" s="65">
        <v>25506</v>
      </c>
      <c r="NI7" s="65">
        <v>611</v>
      </c>
      <c r="NJ7" s="65">
        <v>55895</v>
      </c>
      <c r="NK7" s="65">
        <v>16039</v>
      </c>
      <c r="NL7" s="65">
        <v>13721</v>
      </c>
      <c r="NM7" s="65">
        <v>1376</v>
      </c>
      <c r="NN7" s="65">
        <v>1268</v>
      </c>
      <c r="NO7" s="65">
        <v>1978</v>
      </c>
      <c r="NP7" s="65">
        <v>1177</v>
      </c>
      <c r="NQ7" s="65">
        <v>276</v>
      </c>
      <c r="NR7" s="65">
        <v>13177</v>
      </c>
      <c r="NS7" s="65">
        <v>2269</v>
      </c>
      <c r="NT7" s="65">
        <v>2691</v>
      </c>
      <c r="NU7" s="65">
        <v>9896</v>
      </c>
      <c r="NV7" s="65">
        <v>12493</v>
      </c>
      <c r="NW7" s="65">
        <v>6250</v>
      </c>
      <c r="NX7" s="65">
        <v>15495</v>
      </c>
      <c r="NY7" s="65">
        <v>11921</v>
      </c>
      <c r="NZ7" s="65">
        <v>10883</v>
      </c>
      <c r="OA7" s="65">
        <v>21825</v>
      </c>
      <c r="OB7" s="65">
        <v>19312</v>
      </c>
      <c r="OC7" s="65">
        <v>19860</v>
      </c>
      <c r="OD7" s="65">
        <v>21201</v>
      </c>
      <c r="OE7" s="65">
        <v>21779</v>
      </c>
      <c r="OF7" s="65">
        <v>21926</v>
      </c>
      <c r="OG7" s="65">
        <v>20993</v>
      </c>
      <c r="OH7" s="65">
        <v>21559</v>
      </c>
      <c r="OI7" s="65">
        <v>21615</v>
      </c>
      <c r="OJ7" s="65">
        <v>21201</v>
      </c>
      <c r="OK7" s="65">
        <v>21561</v>
      </c>
      <c r="OL7" s="65">
        <v>21201</v>
      </c>
      <c r="OM7" s="65">
        <v>20482</v>
      </c>
      <c r="ON7" s="65">
        <v>21201</v>
      </c>
      <c r="OO7" s="65">
        <v>21201</v>
      </c>
      <c r="OP7" s="65">
        <v>65200</v>
      </c>
      <c r="OQ7" s="65">
        <v>63603</v>
      </c>
      <c r="OR7" s="65">
        <v>63434</v>
      </c>
      <c r="OS7" s="65">
        <v>64320</v>
      </c>
      <c r="OT7" s="65">
        <v>64673</v>
      </c>
      <c r="OU7" s="65">
        <v>64037</v>
      </c>
      <c r="OV7" s="65">
        <v>15314</v>
      </c>
      <c r="OW7" s="65">
        <v>15314</v>
      </c>
      <c r="OX7" s="65">
        <v>15314</v>
      </c>
      <c r="OY7" s="65">
        <v>15314</v>
      </c>
      <c r="OZ7" s="65">
        <v>15314</v>
      </c>
      <c r="PA7" s="65">
        <v>15314</v>
      </c>
      <c r="PB7" s="65">
        <v>15314</v>
      </c>
      <c r="PC7" s="65">
        <v>15314</v>
      </c>
      <c r="PD7" s="65">
        <v>15314</v>
      </c>
      <c r="PE7" s="65">
        <v>15314</v>
      </c>
      <c r="PF7" s="65">
        <v>15314</v>
      </c>
      <c r="PG7" s="65">
        <v>15314</v>
      </c>
      <c r="PH7" s="65">
        <v>15314</v>
      </c>
      <c r="PI7" s="65">
        <v>15314</v>
      </c>
      <c r="PJ7" s="65">
        <v>15314</v>
      </c>
      <c r="PK7" s="65">
        <v>15314</v>
      </c>
      <c r="PL7" s="65">
        <v>15314</v>
      </c>
      <c r="PM7" s="65">
        <v>15314</v>
      </c>
      <c r="PN7" s="65">
        <v>15314</v>
      </c>
      <c r="PO7" s="65">
        <v>15314</v>
      </c>
      <c r="PP7" s="65">
        <v>15314</v>
      </c>
      <c r="PQ7" s="65">
        <v>15314</v>
      </c>
      <c r="PR7" s="65">
        <v>15314</v>
      </c>
      <c r="PS7" s="65">
        <v>15314</v>
      </c>
      <c r="PT7" s="65">
        <v>15314</v>
      </c>
      <c r="PU7" s="65">
        <v>15314</v>
      </c>
      <c r="PV7" s="65">
        <v>15314</v>
      </c>
      <c r="PW7" s="65">
        <v>15314</v>
      </c>
      <c r="PX7" s="65">
        <v>15314</v>
      </c>
      <c r="PY7" s="65">
        <v>15314</v>
      </c>
      <c r="PZ7" s="65">
        <v>15314</v>
      </c>
      <c r="QA7" s="65">
        <v>15314</v>
      </c>
      <c r="QB7" s="65">
        <v>15314</v>
      </c>
      <c r="QC7" s="65">
        <v>15314</v>
      </c>
      <c r="QD7" s="65">
        <v>15314</v>
      </c>
    </row>
    <row r="8" spans="1:446" ht="13.5" customHeight="1">
      <c r="A8" s="2" t="s">
        <v>6</v>
      </c>
      <c r="B8" s="2"/>
      <c r="C8" s="3" t="s">
        <v>355</v>
      </c>
      <c r="D8" s="3" t="s">
        <v>355</v>
      </c>
      <c r="E8" s="3" t="s">
        <v>355</v>
      </c>
      <c r="F8" s="3" t="s">
        <v>355</v>
      </c>
      <c r="G8" s="3" t="s">
        <v>355</v>
      </c>
      <c r="H8" s="3" t="s">
        <v>355</v>
      </c>
      <c r="I8" s="3" t="s">
        <v>355</v>
      </c>
      <c r="J8" s="3" t="s">
        <v>355</v>
      </c>
      <c r="K8" s="3" t="s">
        <v>355</v>
      </c>
      <c r="L8" s="3" t="s">
        <v>355</v>
      </c>
      <c r="M8" s="3" t="s">
        <v>355</v>
      </c>
      <c r="N8" s="3" t="s">
        <v>355</v>
      </c>
      <c r="O8" s="3" t="s">
        <v>355</v>
      </c>
      <c r="P8" s="3" t="s">
        <v>355</v>
      </c>
      <c r="Q8" s="3" t="s">
        <v>355</v>
      </c>
      <c r="R8" s="3" t="s">
        <v>355</v>
      </c>
      <c r="S8" s="3" t="s">
        <v>355</v>
      </c>
      <c r="T8" s="3" t="s">
        <v>355</v>
      </c>
      <c r="U8" s="3" t="s">
        <v>355</v>
      </c>
      <c r="V8" s="3" t="s">
        <v>355</v>
      </c>
      <c r="W8" s="3" t="s">
        <v>355</v>
      </c>
      <c r="X8" s="3" t="s">
        <v>355</v>
      </c>
      <c r="Y8" s="3" t="s">
        <v>355</v>
      </c>
      <c r="Z8" s="3" t="s">
        <v>355</v>
      </c>
      <c r="AA8" s="3" t="s">
        <v>355</v>
      </c>
      <c r="AB8" s="3" t="s">
        <v>355</v>
      </c>
      <c r="AC8" s="3" t="s">
        <v>355</v>
      </c>
      <c r="AD8" s="3" t="s">
        <v>355</v>
      </c>
      <c r="AE8" s="3" t="s">
        <v>355</v>
      </c>
      <c r="AF8" s="3" t="s">
        <v>355</v>
      </c>
      <c r="AG8" s="3" t="s">
        <v>355</v>
      </c>
      <c r="AH8" s="3" t="s">
        <v>355</v>
      </c>
      <c r="AI8" s="3" t="s">
        <v>355</v>
      </c>
      <c r="AJ8" s="3" t="s">
        <v>355</v>
      </c>
      <c r="AK8" s="3" t="s">
        <v>355</v>
      </c>
      <c r="AL8" s="3" t="s">
        <v>355</v>
      </c>
      <c r="AM8" s="3" t="s">
        <v>355</v>
      </c>
      <c r="AN8" s="3" t="s">
        <v>355</v>
      </c>
      <c r="AO8" s="3" t="s">
        <v>355</v>
      </c>
      <c r="AP8" s="3" t="s">
        <v>355</v>
      </c>
      <c r="AQ8" s="3" t="s">
        <v>355</v>
      </c>
      <c r="AR8" s="3" t="s">
        <v>355</v>
      </c>
      <c r="AS8" s="3" t="s">
        <v>355</v>
      </c>
      <c r="AT8" s="3" t="s">
        <v>355</v>
      </c>
      <c r="AU8" s="3" t="s">
        <v>355</v>
      </c>
      <c r="AV8" s="3" t="s">
        <v>355</v>
      </c>
      <c r="AW8" s="3" t="s">
        <v>355</v>
      </c>
      <c r="AX8" s="3" t="s">
        <v>355</v>
      </c>
      <c r="AY8" s="3" t="s">
        <v>355</v>
      </c>
      <c r="AZ8" s="3" t="s">
        <v>355</v>
      </c>
      <c r="BA8" s="3" t="s">
        <v>355</v>
      </c>
      <c r="BB8" s="3" t="s">
        <v>355</v>
      </c>
      <c r="BC8" s="3" t="s">
        <v>355</v>
      </c>
      <c r="BD8" s="3" t="s">
        <v>355</v>
      </c>
      <c r="BE8" s="3" t="s">
        <v>355</v>
      </c>
      <c r="BF8" s="3" t="s">
        <v>355</v>
      </c>
      <c r="BG8" s="3" t="s">
        <v>355</v>
      </c>
      <c r="BH8" s="3" t="s">
        <v>355</v>
      </c>
      <c r="BI8" s="3" t="s">
        <v>355</v>
      </c>
      <c r="BJ8" s="3" t="s">
        <v>430</v>
      </c>
      <c r="BK8" s="3" t="s">
        <v>355</v>
      </c>
      <c r="BL8" s="3" t="s">
        <v>430</v>
      </c>
      <c r="BM8" s="3" t="s">
        <v>355</v>
      </c>
      <c r="BN8" s="3" t="s">
        <v>430</v>
      </c>
      <c r="BO8" s="3" t="s">
        <v>355</v>
      </c>
      <c r="BP8" s="3" t="s">
        <v>430</v>
      </c>
      <c r="BQ8" s="3" t="s">
        <v>355</v>
      </c>
      <c r="BR8" s="3" t="s">
        <v>430</v>
      </c>
      <c r="BS8" s="3" t="s">
        <v>355</v>
      </c>
      <c r="BT8" s="3" t="s">
        <v>430</v>
      </c>
      <c r="BU8" s="3" t="s">
        <v>355</v>
      </c>
      <c r="BV8" s="3" t="s">
        <v>430</v>
      </c>
      <c r="BW8" s="3" t="s">
        <v>355</v>
      </c>
      <c r="BX8" s="3" t="s">
        <v>430</v>
      </c>
      <c r="BY8" s="3" t="s">
        <v>355</v>
      </c>
      <c r="BZ8" s="3" t="s">
        <v>430</v>
      </c>
      <c r="CA8" s="3" t="s">
        <v>355</v>
      </c>
      <c r="CB8" s="3" t="s">
        <v>430</v>
      </c>
      <c r="CC8" s="3" t="s">
        <v>355</v>
      </c>
      <c r="CD8" s="3" t="s">
        <v>430</v>
      </c>
      <c r="CE8" s="3" t="s">
        <v>355</v>
      </c>
      <c r="CF8" s="3" t="s">
        <v>430</v>
      </c>
      <c r="CG8" s="3" t="s">
        <v>355</v>
      </c>
      <c r="CH8" s="3" t="s">
        <v>430</v>
      </c>
      <c r="CI8" s="3" t="s">
        <v>355</v>
      </c>
      <c r="CJ8" s="3" t="s">
        <v>430</v>
      </c>
      <c r="CK8" s="3" t="s">
        <v>355</v>
      </c>
      <c r="CL8" s="3" t="s">
        <v>430</v>
      </c>
      <c r="CM8" s="3" t="s">
        <v>355</v>
      </c>
      <c r="CN8" s="3" t="s">
        <v>430</v>
      </c>
      <c r="CO8" s="3" t="s">
        <v>355</v>
      </c>
      <c r="CP8" s="3" t="s">
        <v>430</v>
      </c>
      <c r="CQ8" s="3" t="s">
        <v>355</v>
      </c>
      <c r="CR8" s="3" t="s">
        <v>430</v>
      </c>
      <c r="CS8" s="3" t="s">
        <v>355</v>
      </c>
      <c r="CT8" s="3" t="s">
        <v>355</v>
      </c>
      <c r="CU8" s="3" t="s">
        <v>355</v>
      </c>
      <c r="CV8" s="3" t="s">
        <v>455</v>
      </c>
      <c r="CW8" s="3" t="s">
        <v>455</v>
      </c>
      <c r="CX8" s="3" t="s">
        <v>455</v>
      </c>
      <c r="CY8" s="3" t="s">
        <v>455</v>
      </c>
      <c r="CZ8" s="3" t="s">
        <v>455</v>
      </c>
      <c r="DA8" s="3" t="s">
        <v>355</v>
      </c>
      <c r="DB8" s="3" t="s">
        <v>355</v>
      </c>
      <c r="DC8" s="3" t="s">
        <v>355</v>
      </c>
      <c r="DD8" s="3" t="s">
        <v>355</v>
      </c>
      <c r="DE8" s="3" t="s">
        <v>355</v>
      </c>
      <c r="DF8" s="3" t="s">
        <v>355</v>
      </c>
      <c r="DG8" s="3" t="s">
        <v>355</v>
      </c>
      <c r="DH8" s="3" t="s">
        <v>355</v>
      </c>
      <c r="DI8" s="3" t="s">
        <v>355</v>
      </c>
      <c r="DJ8" s="3" t="s">
        <v>355</v>
      </c>
      <c r="DK8" s="3" t="s">
        <v>355</v>
      </c>
      <c r="DL8" s="3" t="s">
        <v>355</v>
      </c>
      <c r="DM8" s="3" t="s">
        <v>355</v>
      </c>
      <c r="DN8" s="3" t="s">
        <v>355</v>
      </c>
      <c r="DO8" s="3" t="s">
        <v>355</v>
      </c>
      <c r="DP8" s="3" t="s">
        <v>355</v>
      </c>
      <c r="DQ8" s="3" t="s">
        <v>355</v>
      </c>
      <c r="DR8" s="3" t="s">
        <v>355</v>
      </c>
      <c r="DS8" s="3" t="s">
        <v>355</v>
      </c>
      <c r="DT8" s="3" t="s">
        <v>355</v>
      </c>
      <c r="DU8" s="3" t="s">
        <v>355</v>
      </c>
      <c r="DV8" s="3" t="s">
        <v>355</v>
      </c>
      <c r="DW8" s="3" t="s">
        <v>355</v>
      </c>
      <c r="DX8" s="3" t="s">
        <v>355</v>
      </c>
      <c r="DY8" s="3" t="s">
        <v>355</v>
      </c>
      <c r="DZ8" s="3" t="s">
        <v>355</v>
      </c>
      <c r="EA8" s="3" t="s">
        <v>355</v>
      </c>
      <c r="EB8" s="3" t="s">
        <v>355</v>
      </c>
      <c r="EC8" s="3" t="s">
        <v>355</v>
      </c>
      <c r="ED8" s="3" t="s">
        <v>355</v>
      </c>
      <c r="EE8" s="3" t="s">
        <v>355</v>
      </c>
      <c r="EF8" s="3" t="s">
        <v>355</v>
      </c>
      <c r="EG8" s="3" t="s">
        <v>355</v>
      </c>
      <c r="EH8" s="3" t="s">
        <v>355</v>
      </c>
      <c r="EI8" s="3" t="s">
        <v>355</v>
      </c>
      <c r="EJ8" s="3" t="s">
        <v>355</v>
      </c>
      <c r="EK8" s="3" t="s">
        <v>355</v>
      </c>
      <c r="EL8" s="3" t="s">
        <v>355</v>
      </c>
      <c r="EM8" s="3" t="s">
        <v>355</v>
      </c>
      <c r="EN8" s="3" t="s">
        <v>355</v>
      </c>
      <c r="EO8" s="3" t="s">
        <v>355</v>
      </c>
      <c r="EP8" s="3" t="s">
        <v>355</v>
      </c>
      <c r="EQ8" s="3" t="s">
        <v>355</v>
      </c>
      <c r="ER8" s="3" t="s">
        <v>355</v>
      </c>
      <c r="ES8" s="3" t="s">
        <v>355</v>
      </c>
      <c r="ET8" s="3" t="s">
        <v>355</v>
      </c>
      <c r="EU8" s="3" t="s">
        <v>355</v>
      </c>
      <c r="EV8" s="3" t="s">
        <v>355</v>
      </c>
      <c r="EW8" s="3" t="s">
        <v>355</v>
      </c>
      <c r="EX8" s="3" t="s">
        <v>355</v>
      </c>
      <c r="EY8" s="3" t="s">
        <v>355</v>
      </c>
      <c r="EZ8" s="3" t="s">
        <v>355</v>
      </c>
      <c r="FA8" s="3" t="s">
        <v>355</v>
      </c>
      <c r="FB8" s="3" t="s">
        <v>355</v>
      </c>
      <c r="FC8" s="3" t="s">
        <v>355</v>
      </c>
      <c r="FD8" s="3" t="s">
        <v>355</v>
      </c>
      <c r="FE8" s="3" t="s">
        <v>355</v>
      </c>
      <c r="FF8" s="3" t="s">
        <v>355</v>
      </c>
      <c r="FG8" s="3" t="s">
        <v>355</v>
      </c>
      <c r="FH8" s="3" t="s">
        <v>355</v>
      </c>
      <c r="FI8" s="3" t="s">
        <v>355</v>
      </c>
      <c r="FJ8" s="3" t="s">
        <v>355</v>
      </c>
      <c r="FK8" s="3" t="s">
        <v>355</v>
      </c>
      <c r="FL8" s="3" t="s">
        <v>355</v>
      </c>
      <c r="FM8" s="3" t="s">
        <v>355</v>
      </c>
      <c r="FN8" s="3" t="s">
        <v>355</v>
      </c>
      <c r="FO8" s="3" t="s">
        <v>355</v>
      </c>
      <c r="FP8" s="3" t="s">
        <v>355</v>
      </c>
      <c r="FQ8" s="3" t="s">
        <v>355</v>
      </c>
      <c r="FR8" s="3" t="s">
        <v>355</v>
      </c>
      <c r="FS8" s="3" t="s">
        <v>355</v>
      </c>
      <c r="FT8" s="3" t="s">
        <v>355</v>
      </c>
      <c r="FU8" s="3" t="s">
        <v>355</v>
      </c>
      <c r="FV8" s="3" t="s">
        <v>355</v>
      </c>
      <c r="FW8" s="3" t="s">
        <v>355</v>
      </c>
      <c r="FX8" s="3" t="s">
        <v>355</v>
      </c>
      <c r="FY8" s="3" t="s">
        <v>355</v>
      </c>
      <c r="FZ8" s="3" t="s">
        <v>355</v>
      </c>
      <c r="GA8" s="3" t="s">
        <v>355</v>
      </c>
      <c r="GB8" s="3" t="s">
        <v>355</v>
      </c>
      <c r="GC8" s="3" t="s">
        <v>355</v>
      </c>
      <c r="GD8" s="3" t="s">
        <v>355</v>
      </c>
      <c r="GE8" s="3" t="s">
        <v>355</v>
      </c>
      <c r="GF8" s="3" t="s">
        <v>355</v>
      </c>
      <c r="GG8" s="3" t="s">
        <v>355</v>
      </c>
      <c r="GH8" s="3" t="s">
        <v>355</v>
      </c>
      <c r="GI8" s="3" t="s">
        <v>355</v>
      </c>
      <c r="GJ8" s="3" t="s">
        <v>355</v>
      </c>
      <c r="GK8" s="3" t="s">
        <v>355</v>
      </c>
      <c r="GL8" s="3" t="s">
        <v>355</v>
      </c>
      <c r="GM8" s="3" t="s">
        <v>355</v>
      </c>
      <c r="GN8" s="3" t="s">
        <v>355</v>
      </c>
      <c r="GO8" s="3" t="s">
        <v>355</v>
      </c>
      <c r="GP8" s="3" t="s">
        <v>355</v>
      </c>
      <c r="GQ8" s="3" t="s">
        <v>355</v>
      </c>
      <c r="GR8" s="3" t="s">
        <v>355</v>
      </c>
      <c r="GS8" s="3" t="s">
        <v>355</v>
      </c>
      <c r="GT8" s="3" t="s">
        <v>355</v>
      </c>
      <c r="GU8" s="3" t="s">
        <v>355</v>
      </c>
      <c r="GV8" s="3" t="s">
        <v>355</v>
      </c>
      <c r="GW8" s="3" t="s">
        <v>355</v>
      </c>
      <c r="GX8" s="4" t="s">
        <v>355</v>
      </c>
      <c r="GY8" s="4" t="s">
        <v>355</v>
      </c>
      <c r="GZ8" s="4" t="s">
        <v>355</v>
      </c>
      <c r="HA8" s="4" t="s">
        <v>355</v>
      </c>
      <c r="HB8" s="4" t="s">
        <v>355</v>
      </c>
      <c r="HC8" s="4" t="s">
        <v>355</v>
      </c>
      <c r="HD8" s="4" t="s">
        <v>355</v>
      </c>
      <c r="HE8" s="4" t="s">
        <v>355</v>
      </c>
      <c r="HF8" s="4" t="s">
        <v>355</v>
      </c>
      <c r="HG8" s="4" t="s">
        <v>355</v>
      </c>
      <c r="HH8" s="4" t="s">
        <v>355</v>
      </c>
      <c r="HI8" s="4" t="s">
        <v>355</v>
      </c>
      <c r="HJ8" s="4" t="s">
        <v>355</v>
      </c>
      <c r="HK8" s="4" t="s">
        <v>355</v>
      </c>
      <c r="HL8" s="4" t="s">
        <v>355</v>
      </c>
      <c r="HM8" s="4" t="s">
        <v>355</v>
      </c>
      <c r="HN8" s="4" t="s">
        <v>355</v>
      </c>
      <c r="HO8" s="4" t="s">
        <v>430</v>
      </c>
      <c r="HP8" s="4" t="s">
        <v>355</v>
      </c>
      <c r="HQ8" s="4" t="s">
        <v>430</v>
      </c>
      <c r="HR8" s="4" t="s">
        <v>355</v>
      </c>
      <c r="HS8" s="4" t="s">
        <v>430</v>
      </c>
      <c r="HT8" s="4" t="s">
        <v>355</v>
      </c>
      <c r="HU8" s="4" t="s">
        <v>430</v>
      </c>
      <c r="HV8" s="4" t="s">
        <v>355</v>
      </c>
      <c r="HW8" s="4" t="s">
        <v>430</v>
      </c>
      <c r="HX8" s="4" t="s">
        <v>355</v>
      </c>
      <c r="HY8" s="4" t="s">
        <v>430</v>
      </c>
      <c r="HZ8" s="4" t="s">
        <v>355</v>
      </c>
      <c r="IA8" s="4" t="s">
        <v>430</v>
      </c>
      <c r="IB8" s="4" t="s">
        <v>355</v>
      </c>
      <c r="IC8" s="4" t="s">
        <v>430</v>
      </c>
      <c r="ID8" s="4" t="s">
        <v>355</v>
      </c>
      <c r="IE8" s="4" t="s">
        <v>430</v>
      </c>
      <c r="IF8" s="4" t="s">
        <v>355</v>
      </c>
      <c r="IG8" s="4" t="s">
        <v>430</v>
      </c>
      <c r="IH8" s="55" t="s">
        <v>455</v>
      </c>
      <c r="II8" s="55" t="s">
        <v>455</v>
      </c>
      <c r="IJ8" s="55" t="s">
        <v>1041</v>
      </c>
      <c r="IK8" s="55" t="s">
        <v>1042</v>
      </c>
      <c r="IL8" s="55" t="s">
        <v>1042</v>
      </c>
      <c r="IM8" s="55" t="s">
        <v>1042</v>
      </c>
      <c r="IN8" s="55" t="s">
        <v>1042</v>
      </c>
      <c r="IO8" s="55" t="s">
        <v>1042</v>
      </c>
      <c r="IP8" s="55" t="s">
        <v>1042</v>
      </c>
      <c r="IQ8" s="55" t="s">
        <v>1042</v>
      </c>
      <c r="IR8" s="55" t="s">
        <v>1042</v>
      </c>
      <c r="IS8" s="55" t="s">
        <v>1042</v>
      </c>
      <c r="IT8" s="55" t="s">
        <v>1042</v>
      </c>
      <c r="IU8" s="55" t="s">
        <v>1042</v>
      </c>
      <c r="IV8" s="55" t="s">
        <v>355</v>
      </c>
      <c r="IW8" s="55" t="s">
        <v>355</v>
      </c>
      <c r="IX8" s="55" t="s">
        <v>355</v>
      </c>
      <c r="IY8" s="55" t="s">
        <v>355</v>
      </c>
      <c r="IZ8" s="55" t="s">
        <v>355</v>
      </c>
      <c r="JA8" s="55" t="s">
        <v>355</v>
      </c>
      <c r="JB8" s="55" t="s">
        <v>355</v>
      </c>
      <c r="JC8" s="55" t="s">
        <v>355</v>
      </c>
      <c r="JD8" s="55" t="s">
        <v>355</v>
      </c>
      <c r="JE8" s="55" t="s">
        <v>355</v>
      </c>
      <c r="JF8" s="55" t="s">
        <v>355</v>
      </c>
      <c r="JG8" s="55" t="s">
        <v>355</v>
      </c>
      <c r="JH8" s="55" t="s">
        <v>355</v>
      </c>
      <c r="JI8" s="55" t="s">
        <v>355</v>
      </c>
      <c r="JJ8" s="55" t="s">
        <v>355</v>
      </c>
      <c r="JK8" s="55" t="s">
        <v>355</v>
      </c>
      <c r="JL8" s="55" t="s">
        <v>355</v>
      </c>
      <c r="JM8" s="55" t="s">
        <v>355</v>
      </c>
      <c r="JN8" s="55" t="s">
        <v>355</v>
      </c>
      <c r="JO8" s="55" t="s">
        <v>355</v>
      </c>
      <c r="JP8" s="55" t="s">
        <v>355</v>
      </c>
      <c r="JQ8" s="55" t="s">
        <v>355</v>
      </c>
      <c r="JR8" s="55" t="s">
        <v>355</v>
      </c>
      <c r="JS8" s="55" t="s">
        <v>355</v>
      </c>
      <c r="JT8" s="55" t="s">
        <v>355</v>
      </c>
      <c r="JU8" s="55" t="s">
        <v>355</v>
      </c>
      <c r="JV8" s="55" t="s">
        <v>355</v>
      </c>
      <c r="JW8" s="55" t="s">
        <v>355</v>
      </c>
      <c r="JX8" s="55" t="s">
        <v>355</v>
      </c>
      <c r="JY8" s="55" t="s">
        <v>355</v>
      </c>
      <c r="JZ8" s="55" t="s">
        <v>355</v>
      </c>
      <c r="KA8" s="55" t="s">
        <v>355</v>
      </c>
      <c r="KB8" s="55" t="s">
        <v>355</v>
      </c>
      <c r="KC8" s="55" t="s">
        <v>355</v>
      </c>
      <c r="KD8" s="55" t="s">
        <v>355</v>
      </c>
      <c r="KE8" s="55" t="s">
        <v>355</v>
      </c>
      <c r="KF8" s="55" t="s">
        <v>355</v>
      </c>
      <c r="KG8" s="55" t="s">
        <v>355</v>
      </c>
      <c r="KH8" s="55" t="s">
        <v>355</v>
      </c>
      <c r="KI8" s="55" t="s">
        <v>355</v>
      </c>
      <c r="KJ8" s="55" t="s">
        <v>355</v>
      </c>
      <c r="KK8" s="55" t="s">
        <v>355</v>
      </c>
      <c r="KL8" s="55" t="s">
        <v>355</v>
      </c>
      <c r="KM8" s="55" t="s">
        <v>355</v>
      </c>
      <c r="KN8" s="55" t="s">
        <v>355</v>
      </c>
      <c r="KO8" s="55" t="s">
        <v>355</v>
      </c>
      <c r="KP8" s="55" t="s">
        <v>355</v>
      </c>
      <c r="KQ8" s="55" t="s">
        <v>355</v>
      </c>
      <c r="KR8" s="55" t="s">
        <v>355</v>
      </c>
      <c r="KS8" s="55" t="s">
        <v>355</v>
      </c>
      <c r="KT8" s="55" t="s">
        <v>355</v>
      </c>
      <c r="KU8" s="55" t="s">
        <v>355</v>
      </c>
      <c r="KV8" s="55" t="s">
        <v>355</v>
      </c>
      <c r="KW8" s="55" t="s">
        <v>355</v>
      </c>
      <c r="KX8" s="55" t="s">
        <v>355</v>
      </c>
      <c r="KY8" s="55" t="s">
        <v>355</v>
      </c>
      <c r="KZ8" s="55" t="s">
        <v>355</v>
      </c>
      <c r="LA8" s="55" t="s">
        <v>355</v>
      </c>
      <c r="LB8" s="55" t="s">
        <v>355</v>
      </c>
      <c r="LC8" s="55" t="s">
        <v>355</v>
      </c>
      <c r="LD8" s="55" t="s">
        <v>355</v>
      </c>
      <c r="LE8" s="55" t="s">
        <v>355</v>
      </c>
      <c r="LF8" s="55" t="s">
        <v>355</v>
      </c>
      <c r="LG8" s="55" t="s">
        <v>355</v>
      </c>
      <c r="LH8" s="55" t="s">
        <v>355</v>
      </c>
      <c r="LI8" s="55" t="s">
        <v>355</v>
      </c>
      <c r="LJ8" s="55" t="s">
        <v>355</v>
      </c>
      <c r="LK8" s="55" t="s">
        <v>355</v>
      </c>
      <c r="LL8" s="55" t="s">
        <v>355</v>
      </c>
      <c r="LM8" s="55" t="s">
        <v>355</v>
      </c>
      <c r="LN8" s="55" t="s">
        <v>355</v>
      </c>
      <c r="LO8" s="55" t="s">
        <v>355</v>
      </c>
      <c r="LP8" s="55" t="s">
        <v>355</v>
      </c>
      <c r="LQ8" s="55" t="s">
        <v>355</v>
      </c>
      <c r="LR8" s="55" t="s">
        <v>355</v>
      </c>
      <c r="LS8" s="55" t="s">
        <v>355</v>
      </c>
      <c r="LT8" s="55" t="s">
        <v>355</v>
      </c>
      <c r="LU8" s="55" t="s">
        <v>355</v>
      </c>
      <c r="LV8" s="55" t="s">
        <v>355</v>
      </c>
      <c r="LW8" s="55" t="s">
        <v>355</v>
      </c>
      <c r="LX8" s="55" t="s">
        <v>355</v>
      </c>
      <c r="LY8" s="55" t="s">
        <v>355</v>
      </c>
      <c r="LZ8" s="55" t="s">
        <v>355</v>
      </c>
      <c r="MA8" s="55" t="s">
        <v>355</v>
      </c>
      <c r="MB8" s="55" t="s">
        <v>355</v>
      </c>
      <c r="MC8" s="55" t="s">
        <v>355</v>
      </c>
      <c r="MD8" s="55" t="s">
        <v>355</v>
      </c>
      <c r="ME8" s="55" t="s">
        <v>355</v>
      </c>
      <c r="MF8" s="55" t="s">
        <v>355</v>
      </c>
      <c r="MG8" s="55" t="s">
        <v>355</v>
      </c>
      <c r="MH8" s="57" t="s">
        <v>355</v>
      </c>
      <c r="MI8" s="57" t="s">
        <v>355</v>
      </c>
      <c r="MJ8" s="57" t="s">
        <v>355</v>
      </c>
      <c r="MK8" s="57" t="s">
        <v>355</v>
      </c>
      <c r="ML8" s="57" t="s">
        <v>355</v>
      </c>
      <c r="MM8" s="58" t="s">
        <v>430</v>
      </c>
      <c r="MN8" s="58" t="s">
        <v>430</v>
      </c>
      <c r="MO8" s="57" t="s">
        <v>355</v>
      </c>
      <c r="MP8" s="57" t="s">
        <v>355</v>
      </c>
      <c r="MQ8" s="57" t="s">
        <v>355</v>
      </c>
      <c r="MR8" s="57" t="s">
        <v>355</v>
      </c>
      <c r="MS8" s="57" t="s">
        <v>355</v>
      </c>
      <c r="MT8" s="58" t="s">
        <v>430</v>
      </c>
      <c r="MU8" s="58" t="s">
        <v>430</v>
      </c>
      <c r="MV8" s="57" t="s">
        <v>355</v>
      </c>
      <c r="MW8" s="57" t="s">
        <v>355</v>
      </c>
      <c r="MX8" s="57" t="s">
        <v>355</v>
      </c>
      <c r="MY8" s="57" t="s">
        <v>355</v>
      </c>
      <c r="MZ8" s="57" t="s">
        <v>355</v>
      </c>
      <c r="NA8" s="58" t="s">
        <v>430</v>
      </c>
      <c r="NB8" s="58" t="s">
        <v>430</v>
      </c>
      <c r="NC8" s="55" t="s">
        <v>355</v>
      </c>
      <c r="ND8" s="55" t="s">
        <v>355</v>
      </c>
      <c r="NE8" s="55" t="s">
        <v>355</v>
      </c>
      <c r="NF8" s="55" t="s">
        <v>355</v>
      </c>
      <c r="NG8" s="55" t="s">
        <v>355</v>
      </c>
      <c r="NH8" s="55" t="s">
        <v>355</v>
      </c>
      <c r="NI8" s="55" t="s">
        <v>430</v>
      </c>
      <c r="NJ8" s="55" t="s">
        <v>430</v>
      </c>
      <c r="NK8" s="55" t="s">
        <v>430</v>
      </c>
      <c r="NL8" s="55" t="s">
        <v>355</v>
      </c>
      <c r="NM8" s="55" t="s">
        <v>355</v>
      </c>
      <c r="NN8" s="55" t="s">
        <v>355</v>
      </c>
      <c r="NO8" s="55" t="s">
        <v>355</v>
      </c>
      <c r="NP8" s="55" t="s">
        <v>355</v>
      </c>
      <c r="NQ8" s="55" t="s">
        <v>355</v>
      </c>
      <c r="NR8" s="55" t="s">
        <v>355</v>
      </c>
      <c r="NS8" s="55" t="s">
        <v>355</v>
      </c>
      <c r="NT8" s="55" t="s">
        <v>355</v>
      </c>
      <c r="NU8" s="55" t="s">
        <v>355</v>
      </c>
      <c r="NV8" s="55" t="s">
        <v>355</v>
      </c>
      <c r="NW8" s="55" t="s">
        <v>355</v>
      </c>
      <c r="NX8" s="55" t="s">
        <v>355</v>
      </c>
      <c r="NY8" s="55" t="s">
        <v>355</v>
      </c>
      <c r="NZ8" s="55" t="s">
        <v>355</v>
      </c>
      <c r="OA8" s="55" t="s">
        <v>355</v>
      </c>
      <c r="OB8" s="55" t="s">
        <v>355</v>
      </c>
      <c r="OC8" s="55" t="s">
        <v>355</v>
      </c>
      <c r="OD8" s="55" t="s">
        <v>355</v>
      </c>
      <c r="OE8" s="55" t="s">
        <v>355</v>
      </c>
      <c r="OF8" s="55" t="s">
        <v>355</v>
      </c>
      <c r="OG8" s="55" t="s">
        <v>355</v>
      </c>
      <c r="OH8" s="55" t="s">
        <v>355</v>
      </c>
      <c r="OI8" s="55" t="s">
        <v>355</v>
      </c>
      <c r="OJ8" s="55" t="s">
        <v>355</v>
      </c>
      <c r="OK8" s="55" t="s">
        <v>355</v>
      </c>
      <c r="OL8" s="55" t="s">
        <v>355</v>
      </c>
      <c r="OM8" s="55" t="s">
        <v>355</v>
      </c>
      <c r="ON8" s="55" t="s">
        <v>355</v>
      </c>
      <c r="OO8" s="55" t="s">
        <v>355</v>
      </c>
      <c r="OP8" s="55" t="s">
        <v>355</v>
      </c>
      <c r="OQ8" s="55" t="s">
        <v>355</v>
      </c>
      <c r="OR8" s="55" t="s">
        <v>355</v>
      </c>
      <c r="OS8" s="55" t="s">
        <v>355</v>
      </c>
      <c r="OT8" s="55" t="s">
        <v>355</v>
      </c>
      <c r="OU8" s="55" t="s">
        <v>355</v>
      </c>
      <c r="OV8" s="55" t="s">
        <v>355</v>
      </c>
      <c r="OW8" s="55" t="s">
        <v>355</v>
      </c>
      <c r="OX8" s="55" t="s">
        <v>355</v>
      </c>
      <c r="OY8" s="55" t="s">
        <v>355</v>
      </c>
      <c r="OZ8" s="55" t="s">
        <v>355</v>
      </c>
      <c r="PA8" s="55" t="s">
        <v>355</v>
      </c>
      <c r="PB8" s="55" t="s">
        <v>355</v>
      </c>
      <c r="PC8" s="55" t="s">
        <v>355</v>
      </c>
      <c r="PD8" s="55" t="s">
        <v>355</v>
      </c>
      <c r="PE8" s="55" t="s">
        <v>355</v>
      </c>
      <c r="PF8" s="55" t="s">
        <v>355</v>
      </c>
      <c r="PG8" s="55" t="s">
        <v>355</v>
      </c>
      <c r="PH8" s="55" t="s">
        <v>355</v>
      </c>
      <c r="PI8" s="55" t="s">
        <v>355</v>
      </c>
      <c r="PJ8" s="55" t="s">
        <v>355</v>
      </c>
      <c r="PK8" s="55" t="s">
        <v>355</v>
      </c>
      <c r="PL8" s="55" t="s">
        <v>355</v>
      </c>
      <c r="PM8" s="55" t="s">
        <v>355</v>
      </c>
      <c r="PN8" s="55" t="s">
        <v>355</v>
      </c>
      <c r="PO8" s="55" t="s">
        <v>355</v>
      </c>
      <c r="PP8" s="55" t="s">
        <v>355</v>
      </c>
      <c r="PQ8" s="55" t="s">
        <v>355</v>
      </c>
      <c r="PR8" s="55" t="s">
        <v>355</v>
      </c>
      <c r="PS8" s="55" t="s">
        <v>355</v>
      </c>
      <c r="PT8" s="55" t="s">
        <v>355</v>
      </c>
      <c r="PU8" s="55" t="s">
        <v>355</v>
      </c>
      <c r="PV8" s="55" t="s">
        <v>355</v>
      </c>
      <c r="PW8" s="55" t="s">
        <v>355</v>
      </c>
      <c r="PX8" s="55" t="s">
        <v>355</v>
      </c>
      <c r="PY8" s="55" t="s">
        <v>355</v>
      </c>
      <c r="PZ8" s="55" t="s">
        <v>355</v>
      </c>
      <c r="QA8" s="55" t="s">
        <v>355</v>
      </c>
      <c r="QB8" s="55" t="s">
        <v>355</v>
      </c>
      <c r="QC8" s="55" t="s">
        <v>355</v>
      </c>
      <c r="QD8" s="55" t="s">
        <v>355</v>
      </c>
    </row>
    <row r="9" spans="1:446" ht="13.5" customHeight="1">
      <c r="A9" s="2" t="s">
        <v>7</v>
      </c>
      <c r="B9" s="2" t="s">
        <v>332</v>
      </c>
      <c r="C9" s="8">
        <v>65200</v>
      </c>
      <c r="D9" s="8">
        <v>63603</v>
      </c>
      <c r="E9" s="8">
        <v>63434</v>
      </c>
      <c r="F9" s="8">
        <v>64320</v>
      </c>
      <c r="G9" s="8">
        <v>64673</v>
      </c>
      <c r="H9" s="8">
        <v>64037</v>
      </c>
      <c r="I9" s="8">
        <v>15314</v>
      </c>
      <c r="J9" s="8">
        <v>15314</v>
      </c>
      <c r="K9" s="8">
        <v>15314</v>
      </c>
      <c r="L9" s="8">
        <v>15314</v>
      </c>
      <c r="M9" s="8">
        <v>15314</v>
      </c>
      <c r="N9" s="8">
        <v>15314</v>
      </c>
      <c r="O9" s="8">
        <v>15314</v>
      </c>
      <c r="P9" s="8">
        <v>15314</v>
      </c>
      <c r="Q9" s="8">
        <v>15314</v>
      </c>
      <c r="R9" s="8">
        <v>15314</v>
      </c>
      <c r="S9" s="8">
        <v>15314</v>
      </c>
      <c r="T9" s="8">
        <v>15314</v>
      </c>
      <c r="U9" s="8">
        <v>15314</v>
      </c>
      <c r="V9" s="8">
        <v>15314</v>
      </c>
      <c r="W9" s="8">
        <v>15314</v>
      </c>
      <c r="X9" s="8">
        <v>15314</v>
      </c>
      <c r="Y9" s="8">
        <v>15314</v>
      </c>
      <c r="Z9" s="8">
        <v>15314</v>
      </c>
      <c r="AA9" s="8">
        <v>15314</v>
      </c>
      <c r="AB9" s="8">
        <v>15314</v>
      </c>
      <c r="AC9" s="8">
        <v>15314</v>
      </c>
      <c r="AD9" s="8">
        <v>15314</v>
      </c>
      <c r="AE9" s="8">
        <v>15314</v>
      </c>
      <c r="AF9" s="8">
        <v>15314</v>
      </c>
      <c r="AG9" s="8">
        <v>15314</v>
      </c>
      <c r="AH9" s="8">
        <v>15314</v>
      </c>
      <c r="AI9" s="8">
        <v>15314</v>
      </c>
      <c r="AJ9" s="8">
        <v>15314</v>
      </c>
      <c r="AK9" s="8">
        <v>15314</v>
      </c>
      <c r="AL9" s="8">
        <v>15314</v>
      </c>
      <c r="AM9" s="8">
        <v>15314</v>
      </c>
      <c r="AN9" s="8">
        <v>15314</v>
      </c>
      <c r="AO9" s="8">
        <v>15314</v>
      </c>
      <c r="AP9" s="8">
        <v>15314</v>
      </c>
      <c r="AQ9" s="8">
        <v>15314</v>
      </c>
      <c r="AR9" s="8">
        <v>15314</v>
      </c>
      <c r="AS9" s="8">
        <v>15314</v>
      </c>
      <c r="AT9" s="8">
        <v>15314</v>
      </c>
      <c r="AU9" s="8">
        <v>15314</v>
      </c>
      <c r="AV9" s="8">
        <v>15314</v>
      </c>
      <c r="AW9" s="8">
        <v>15314</v>
      </c>
      <c r="AX9" s="8">
        <v>15314</v>
      </c>
      <c r="AY9" s="8">
        <v>15314</v>
      </c>
      <c r="AZ9" s="8">
        <v>15314</v>
      </c>
      <c r="BA9" s="8">
        <v>15314</v>
      </c>
      <c r="BB9" s="8">
        <v>15314</v>
      </c>
      <c r="BC9" s="8">
        <v>15314</v>
      </c>
      <c r="BD9" s="8">
        <v>15314</v>
      </c>
      <c r="BE9" s="8">
        <v>754</v>
      </c>
      <c r="BF9" s="8">
        <v>65738</v>
      </c>
      <c r="BG9" s="8">
        <v>123331</v>
      </c>
      <c r="BH9" s="8">
        <v>63945</v>
      </c>
      <c r="BI9" s="8">
        <v>236</v>
      </c>
      <c r="BJ9" s="8">
        <v>4539</v>
      </c>
      <c r="BK9" s="8">
        <v>333</v>
      </c>
      <c r="BL9" s="8">
        <v>3654</v>
      </c>
      <c r="BM9" s="8">
        <v>174</v>
      </c>
      <c r="BN9" s="11">
        <v>4174</v>
      </c>
      <c r="BO9" s="11">
        <v>164</v>
      </c>
      <c r="BP9" s="11">
        <v>1237</v>
      </c>
      <c r="BQ9" s="11">
        <v>283</v>
      </c>
      <c r="BR9" s="11">
        <v>1087</v>
      </c>
      <c r="BS9" s="11">
        <v>396</v>
      </c>
      <c r="BT9" s="11">
        <v>1695</v>
      </c>
      <c r="BU9" s="11">
        <v>201</v>
      </c>
      <c r="BV9" s="11">
        <v>563</v>
      </c>
      <c r="BW9" s="11">
        <v>167</v>
      </c>
      <c r="BX9" s="11">
        <v>965</v>
      </c>
      <c r="BY9" s="11">
        <v>110</v>
      </c>
      <c r="BZ9" s="11">
        <v>849</v>
      </c>
      <c r="CA9" s="11">
        <v>969</v>
      </c>
      <c r="CB9" s="8">
        <v>5289</v>
      </c>
      <c r="CC9" s="8">
        <v>1699</v>
      </c>
      <c r="CD9" s="8">
        <v>7904</v>
      </c>
      <c r="CE9" s="8">
        <v>2290</v>
      </c>
      <c r="CF9" s="8">
        <v>8012</v>
      </c>
      <c r="CG9" s="8">
        <v>969</v>
      </c>
      <c r="CH9" s="8">
        <v>5289</v>
      </c>
      <c r="CI9" s="8">
        <v>1699</v>
      </c>
      <c r="CJ9" s="8">
        <v>7904</v>
      </c>
      <c r="CK9" s="8">
        <v>2290</v>
      </c>
      <c r="CL9" s="8">
        <v>8012</v>
      </c>
      <c r="CM9" s="8">
        <v>680</v>
      </c>
      <c r="CN9" s="8">
        <v>13920</v>
      </c>
      <c r="CO9" s="8">
        <v>962</v>
      </c>
      <c r="CP9" s="8">
        <v>16974</v>
      </c>
      <c r="CQ9" s="8">
        <v>1002</v>
      </c>
      <c r="CR9" s="8">
        <v>23208</v>
      </c>
      <c r="CS9" s="8">
        <v>826</v>
      </c>
      <c r="CT9" s="8">
        <v>81469</v>
      </c>
      <c r="CU9" s="8">
        <v>183191</v>
      </c>
      <c r="CV9" s="9">
        <v>2234.4785000000002</v>
      </c>
      <c r="CW9" s="9">
        <v>84.59</v>
      </c>
      <c r="CX9" s="9">
        <v>38179</v>
      </c>
      <c r="CY9" s="9">
        <v>100756.37463881465</v>
      </c>
      <c r="CZ9" s="8">
        <v>1902</v>
      </c>
      <c r="DA9" s="10">
        <v>7312</v>
      </c>
      <c r="DB9" s="10">
        <v>7640</v>
      </c>
      <c r="DC9" s="10">
        <v>7956</v>
      </c>
      <c r="DD9" s="10">
        <v>8211</v>
      </c>
      <c r="DE9" s="10">
        <v>8498</v>
      </c>
      <c r="DF9" s="10">
        <v>8728</v>
      </c>
      <c r="DG9" s="10">
        <v>9005</v>
      </c>
      <c r="DH9" s="10">
        <v>9253</v>
      </c>
      <c r="DI9" s="10">
        <v>9368</v>
      </c>
      <c r="DJ9" s="10">
        <v>9482</v>
      </c>
      <c r="DK9" s="10">
        <v>9640</v>
      </c>
      <c r="DL9" s="10">
        <v>9818</v>
      </c>
      <c r="DM9" s="10">
        <v>9966</v>
      </c>
      <c r="DN9" s="10">
        <v>10031</v>
      </c>
      <c r="DO9" s="10">
        <v>10110</v>
      </c>
      <c r="DP9" s="10">
        <v>10194</v>
      </c>
      <c r="DQ9" s="10">
        <v>10271</v>
      </c>
      <c r="DR9" s="10">
        <v>10348</v>
      </c>
      <c r="DS9" s="10">
        <v>10416</v>
      </c>
      <c r="DT9" s="10">
        <v>10486</v>
      </c>
      <c r="DU9" s="10">
        <v>10554</v>
      </c>
      <c r="DV9" s="10">
        <v>10619</v>
      </c>
      <c r="DW9" s="10">
        <v>278</v>
      </c>
      <c r="DX9" s="10">
        <v>499</v>
      </c>
      <c r="DY9" s="10">
        <v>802</v>
      </c>
      <c r="DZ9" s="10">
        <v>1064</v>
      </c>
      <c r="EA9" s="10">
        <v>1295</v>
      </c>
      <c r="EB9" s="10">
        <v>3782</v>
      </c>
      <c r="EC9" s="10">
        <v>4133</v>
      </c>
      <c r="ED9" s="10">
        <v>2033</v>
      </c>
      <c r="EE9" s="10">
        <v>2247</v>
      </c>
      <c r="EF9" s="10">
        <v>2420</v>
      </c>
      <c r="EG9" s="10">
        <v>2656</v>
      </c>
      <c r="EH9" s="10">
        <v>2932</v>
      </c>
      <c r="EI9" s="10">
        <v>3996</v>
      </c>
      <c r="EJ9" s="10">
        <v>4223</v>
      </c>
      <c r="EK9" s="10">
        <v>4786</v>
      </c>
      <c r="EL9" s="10">
        <v>6114</v>
      </c>
      <c r="EM9" s="10">
        <v>6507</v>
      </c>
      <c r="EN9" s="10">
        <v>6818</v>
      </c>
      <c r="EO9" s="10">
        <v>7165</v>
      </c>
      <c r="EP9" s="10">
        <v>7467</v>
      </c>
      <c r="EQ9" s="10">
        <v>7790</v>
      </c>
      <c r="ER9" s="10">
        <v>8107</v>
      </c>
      <c r="ES9" s="10">
        <v>4</v>
      </c>
      <c r="ET9" s="10">
        <v>4</v>
      </c>
      <c r="EU9" s="10">
        <v>4</v>
      </c>
      <c r="EV9" s="10">
        <v>4</v>
      </c>
      <c r="EW9" s="10">
        <v>4</v>
      </c>
      <c r="EX9" s="10">
        <v>4</v>
      </c>
      <c r="EY9" s="10">
        <v>4</v>
      </c>
      <c r="EZ9" s="10">
        <v>4</v>
      </c>
      <c r="FA9" s="10">
        <v>4</v>
      </c>
      <c r="FB9" s="10">
        <v>4</v>
      </c>
      <c r="FC9" s="10">
        <v>4</v>
      </c>
      <c r="FD9" s="10">
        <v>4</v>
      </c>
      <c r="FE9" s="10">
        <v>12</v>
      </c>
      <c r="FF9" s="10">
        <v>24</v>
      </c>
      <c r="FG9" s="10">
        <v>45</v>
      </c>
      <c r="FH9" s="10">
        <v>67</v>
      </c>
      <c r="FI9" s="10">
        <v>82</v>
      </c>
      <c r="FJ9" s="10">
        <v>101</v>
      </c>
      <c r="FK9" s="10">
        <v>119</v>
      </c>
      <c r="FL9" s="10">
        <v>134</v>
      </c>
      <c r="FM9" s="10">
        <v>157</v>
      </c>
      <c r="FN9" s="10">
        <v>173</v>
      </c>
      <c r="FO9" s="10">
        <v>339</v>
      </c>
      <c r="FP9" s="10">
        <v>748</v>
      </c>
      <c r="FQ9" s="10">
        <v>16558</v>
      </c>
      <c r="FR9" s="10">
        <v>14133</v>
      </c>
      <c r="FS9" s="10">
        <v>5282</v>
      </c>
      <c r="FT9" s="10">
        <v>12496</v>
      </c>
      <c r="FU9" s="10">
        <v>113257</v>
      </c>
      <c r="FV9" s="10">
        <v>78301</v>
      </c>
      <c r="FW9" s="10">
        <v>129343</v>
      </c>
      <c r="FX9" s="10">
        <v>1281</v>
      </c>
      <c r="FY9" s="10">
        <v>71146</v>
      </c>
      <c r="FZ9" s="10">
        <v>93470</v>
      </c>
      <c r="GA9" s="10">
        <v>36419</v>
      </c>
      <c r="GB9" s="10">
        <v>10248</v>
      </c>
      <c r="GC9" s="10">
        <v>8732</v>
      </c>
      <c r="GD9" s="10">
        <v>145307</v>
      </c>
      <c r="GE9" s="10">
        <v>6861</v>
      </c>
      <c r="GF9" s="10">
        <v>109497</v>
      </c>
      <c r="GG9" s="10">
        <v>31600</v>
      </c>
      <c r="GH9" s="10">
        <v>45742</v>
      </c>
      <c r="GI9" s="10">
        <v>44831</v>
      </c>
      <c r="GJ9" s="10">
        <v>2518</v>
      </c>
      <c r="GK9" s="10">
        <v>28003</v>
      </c>
      <c r="GL9" s="10">
        <v>167362</v>
      </c>
      <c r="GM9" s="10">
        <v>50248</v>
      </c>
      <c r="GN9" s="10">
        <v>3704</v>
      </c>
      <c r="GO9" s="10">
        <v>65252</v>
      </c>
      <c r="GP9" s="10">
        <v>32338</v>
      </c>
      <c r="GQ9" s="10">
        <v>1025</v>
      </c>
      <c r="GR9" s="10">
        <v>4874</v>
      </c>
      <c r="GS9" s="10">
        <v>4889</v>
      </c>
      <c r="GT9" s="10">
        <v>29267</v>
      </c>
      <c r="GU9" s="10">
        <v>26044</v>
      </c>
      <c r="GV9" s="10">
        <v>7364</v>
      </c>
      <c r="GW9" s="10">
        <v>6978</v>
      </c>
      <c r="GX9" s="10">
        <v>17152</v>
      </c>
      <c r="GY9" s="10">
        <v>348</v>
      </c>
      <c r="GZ9" s="10">
        <v>1410</v>
      </c>
      <c r="HA9" s="10">
        <v>2595</v>
      </c>
      <c r="HB9" s="10">
        <v>2869</v>
      </c>
      <c r="HC9" s="10">
        <v>4898</v>
      </c>
      <c r="HD9" s="10">
        <v>7932</v>
      </c>
      <c r="HE9" s="10">
        <v>2138</v>
      </c>
      <c r="HF9" s="10">
        <v>5601</v>
      </c>
      <c r="HG9" s="10">
        <v>5002</v>
      </c>
      <c r="HH9" s="10">
        <v>5400</v>
      </c>
      <c r="HI9" s="10">
        <v>6575</v>
      </c>
      <c r="HJ9" s="10">
        <v>12861</v>
      </c>
      <c r="HK9" s="10">
        <v>1997</v>
      </c>
      <c r="HL9" s="10">
        <v>16723</v>
      </c>
      <c r="HM9" s="10">
        <v>637</v>
      </c>
      <c r="HN9" s="10">
        <f t="shared" ref="HN9:HO9" si="0">HN7</f>
        <v>2004</v>
      </c>
      <c r="HO9" s="10">
        <f t="shared" si="0"/>
        <v>6429</v>
      </c>
      <c r="HP9" s="10">
        <v>807</v>
      </c>
      <c r="HQ9" s="10">
        <v>26351</v>
      </c>
      <c r="HR9" s="10">
        <v>970</v>
      </c>
      <c r="HS9" s="10">
        <v>33532</v>
      </c>
      <c r="HT9" s="10">
        <v>977</v>
      </c>
      <c r="HU9" s="10">
        <v>33772</v>
      </c>
      <c r="HV9" s="10">
        <v>1045</v>
      </c>
      <c r="HW9" s="10">
        <v>21281</v>
      </c>
      <c r="HX9" s="10">
        <v>1819</v>
      </c>
      <c r="HY9" s="10">
        <v>22267</v>
      </c>
      <c r="HZ9" s="10">
        <v>2346</v>
      </c>
      <c r="IA9" s="10">
        <v>23484</v>
      </c>
      <c r="IB9" s="10">
        <v>1052</v>
      </c>
      <c r="IC9" s="10">
        <v>11412</v>
      </c>
      <c r="ID9" s="10">
        <v>710</v>
      </c>
      <c r="IE9" s="10">
        <v>17707</v>
      </c>
      <c r="IF9" s="10">
        <v>2503</v>
      </c>
      <c r="IG9" s="10">
        <v>14430</v>
      </c>
      <c r="IH9" s="65">
        <v>2234.4785000000002</v>
      </c>
      <c r="II9" s="65">
        <v>84.59</v>
      </c>
      <c r="IJ9" s="65">
        <v>42590</v>
      </c>
      <c r="IK9" s="65">
        <v>5359.63</v>
      </c>
      <c r="IL9" s="65">
        <v>5395.5</v>
      </c>
      <c r="IM9" s="65">
        <v>56004</v>
      </c>
      <c r="IN9" s="65">
        <v>11762</v>
      </c>
      <c r="IO9" s="65">
        <v>12079</v>
      </c>
      <c r="IP9" s="65">
        <v>62655</v>
      </c>
      <c r="IQ9" s="65">
        <v>13632</v>
      </c>
      <c r="IR9" s="65">
        <v>31319</v>
      </c>
      <c r="IS9" s="65">
        <v>54284</v>
      </c>
      <c r="IT9" s="65">
        <v>11752</v>
      </c>
      <c r="IU9" s="65">
        <v>28434</v>
      </c>
      <c r="IV9" s="65">
        <v>2883</v>
      </c>
      <c r="IW9" s="65">
        <v>104</v>
      </c>
      <c r="IX9" s="65">
        <v>5926</v>
      </c>
      <c r="IY9" s="65">
        <v>277</v>
      </c>
      <c r="IZ9" s="65">
        <v>20</v>
      </c>
      <c r="JA9" s="65">
        <v>2121</v>
      </c>
      <c r="JB9" s="65">
        <v>1129</v>
      </c>
      <c r="JC9" s="65">
        <v>16620.599999999999</v>
      </c>
      <c r="JD9" s="65">
        <v>280.8</v>
      </c>
      <c r="JE9" s="65">
        <v>326</v>
      </c>
      <c r="JF9" s="65">
        <v>14204</v>
      </c>
      <c r="JG9" s="65">
        <v>53</v>
      </c>
      <c r="JH9" s="65">
        <v>1123</v>
      </c>
      <c r="JI9" s="65">
        <v>3663</v>
      </c>
      <c r="JJ9" s="65">
        <v>1116</v>
      </c>
      <c r="JK9" s="65">
        <v>90</v>
      </c>
      <c r="JL9" s="65">
        <v>1643</v>
      </c>
      <c r="JM9" s="65">
        <v>59</v>
      </c>
      <c r="JN9" s="65">
        <v>1386</v>
      </c>
      <c r="JO9" s="65">
        <v>64</v>
      </c>
      <c r="JP9" s="65">
        <v>1000</v>
      </c>
      <c r="JQ9" s="65">
        <v>73</v>
      </c>
      <c r="JR9" s="65">
        <v>1041</v>
      </c>
      <c r="JS9" s="65">
        <v>97</v>
      </c>
      <c r="JT9" s="65">
        <v>1163</v>
      </c>
      <c r="JU9" s="65">
        <v>6348</v>
      </c>
      <c r="JV9" s="65">
        <v>2863</v>
      </c>
      <c r="JW9" s="65">
        <v>886</v>
      </c>
      <c r="JX9" s="65">
        <v>6749</v>
      </c>
      <c r="JY9" s="65">
        <v>2947</v>
      </c>
      <c r="JZ9" s="65">
        <v>31797</v>
      </c>
      <c r="KA9" s="65">
        <v>13030</v>
      </c>
      <c r="KB9" s="65">
        <v>1866</v>
      </c>
      <c r="KC9" s="65">
        <v>7234</v>
      </c>
      <c r="KD9" s="65">
        <v>9629</v>
      </c>
      <c r="KE9" s="65">
        <v>19181</v>
      </c>
      <c r="KF9" s="65">
        <v>1218</v>
      </c>
      <c r="KG9" s="65">
        <v>7934</v>
      </c>
      <c r="KH9" s="65">
        <v>4690</v>
      </c>
      <c r="KI9" s="65">
        <v>16026</v>
      </c>
      <c r="KJ9" s="65">
        <v>1316</v>
      </c>
      <c r="KK9" s="65">
        <v>7034</v>
      </c>
      <c r="KL9" s="65">
        <v>7964</v>
      </c>
      <c r="KM9" s="65">
        <v>11678</v>
      </c>
      <c r="KN9" s="65">
        <v>1514</v>
      </c>
      <c r="KO9" s="65">
        <v>5026</v>
      </c>
      <c r="KP9" s="65">
        <v>12875</v>
      </c>
      <c r="KQ9" s="65">
        <v>11619</v>
      </c>
      <c r="KR9" s="65">
        <v>1922</v>
      </c>
      <c r="KS9" s="65">
        <v>3415</v>
      </c>
      <c r="KT9" s="65">
        <v>13311</v>
      </c>
      <c r="KU9" s="65">
        <v>1746</v>
      </c>
      <c r="KV9" s="65">
        <v>13832</v>
      </c>
      <c r="KW9" s="65">
        <v>7075</v>
      </c>
      <c r="KX9" s="65">
        <v>1330</v>
      </c>
      <c r="KY9" s="65">
        <v>14246</v>
      </c>
      <c r="KZ9" s="65">
        <v>7194</v>
      </c>
      <c r="LA9" s="65">
        <v>23016</v>
      </c>
      <c r="LB9" s="65">
        <v>9442</v>
      </c>
      <c r="LC9" s="65">
        <v>1352</v>
      </c>
      <c r="LD9" s="65">
        <v>5242</v>
      </c>
      <c r="LE9" s="65">
        <v>7648</v>
      </c>
      <c r="LF9" s="65">
        <v>13900</v>
      </c>
      <c r="LG9" s="65">
        <v>882</v>
      </c>
      <c r="LH9" s="65">
        <v>5750</v>
      </c>
      <c r="LI9" s="65">
        <v>3462</v>
      </c>
      <c r="LJ9" s="65">
        <v>11768</v>
      </c>
      <c r="LK9" s="65">
        <v>966</v>
      </c>
      <c r="LL9" s="65">
        <v>5165</v>
      </c>
      <c r="LM9" s="65">
        <v>6046</v>
      </c>
      <c r="LN9" s="65">
        <v>8463</v>
      </c>
      <c r="LO9" s="65">
        <v>1097</v>
      </c>
      <c r="LP9" s="65">
        <v>3642</v>
      </c>
      <c r="LQ9" s="65">
        <v>10434</v>
      </c>
      <c r="LR9" s="65">
        <v>8420</v>
      </c>
      <c r="LS9" s="65">
        <v>1393</v>
      </c>
      <c r="LT9" s="65">
        <v>2474</v>
      </c>
      <c r="LU9" s="65">
        <v>10657</v>
      </c>
      <c r="LV9" s="65">
        <v>2338</v>
      </c>
      <c r="LW9" s="65">
        <v>32</v>
      </c>
      <c r="LX9" s="65">
        <v>32</v>
      </c>
      <c r="LY9" s="65">
        <v>355543</v>
      </c>
      <c r="LZ9" s="65">
        <v>48737</v>
      </c>
      <c r="MA9" s="65">
        <v>48737</v>
      </c>
      <c r="MB9" s="65">
        <v>689944</v>
      </c>
      <c r="MC9" s="65">
        <v>1315083</v>
      </c>
      <c r="MD9" s="65">
        <v>148</v>
      </c>
      <c r="ME9" s="65">
        <v>205369</v>
      </c>
      <c r="MF9" s="65">
        <v>329046</v>
      </c>
      <c r="MG9" s="65">
        <v>212173</v>
      </c>
      <c r="MH9" s="66">
        <v>1361</v>
      </c>
      <c r="MI9" s="66">
        <v>1349</v>
      </c>
      <c r="MJ9" s="66">
        <v>1339</v>
      </c>
      <c r="MK9" s="66">
        <v>1322</v>
      </c>
      <c r="ML9" s="66">
        <v>1344</v>
      </c>
      <c r="MM9" s="67">
        <v>20</v>
      </c>
      <c r="MN9" s="67">
        <v>20</v>
      </c>
      <c r="MO9" s="66">
        <v>24890</v>
      </c>
      <c r="MP9" s="66">
        <v>25180</v>
      </c>
      <c r="MQ9" s="66">
        <v>24853</v>
      </c>
      <c r="MR9" s="66">
        <v>24823</v>
      </c>
      <c r="MS9" s="66">
        <v>25176</v>
      </c>
      <c r="MT9" s="67">
        <v>16894</v>
      </c>
      <c r="MU9" s="67">
        <v>19008</v>
      </c>
      <c r="MV9" s="66">
        <v>13465</v>
      </c>
      <c r="MW9" s="66">
        <v>13559</v>
      </c>
      <c r="MX9" s="66">
        <v>13445</v>
      </c>
      <c r="MY9" s="66">
        <v>13406</v>
      </c>
      <c r="MZ9" s="66">
        <v>13606</v>
      </c>
      <c r="NA9" s="67">
        <v>8802</v>
      </c>
      <c r="NB9" s="67">
        <v>39797</v>
      </c>
      <c r="NC9" s="65">
        <v>1394</v>
      </c>
      <c r="ND9" s="65">
        <v>25222</v>
      </c>
      <c r="NE9" s="65">
        <v>1237</v>
      </c>
      <c r="NF9" s="65">
        <v>53436</v>
      </c>
      <c r="NG9" s="65">
        <v>3191</v>
      </c>
      <c r="NH9" s="65">
        <v>25506</v>
      </c>
      <c r="NI9" s="65">
        <v>611</v>
      </c>
      <c r="NJ9" s="65">
        <v>55895</v>
      </c>
      <c r="NK9" s="65">
        <v>16039</v>
      </c>
      <c r="NL9" s="65">
        <v>13721</v>
      </c>
      <c r="NM9" s="65">
        <v>1376</v>
      </c>
      <c r="NN9" s="65">
        <v>1268</v>
      </c>
      <c r="NO9" s="65">
        <v>1978</v>
      </c>
      <c r="NP9" s="65">
        <v>1177</v>
      </c>
      <c r="NQ9" s="65">
        <v>276</v>
      </c>
      <c r="NR9" s="65">
        <v>13177</v>
      </c>
      <c r="NS9" s="65">
        <v>2269</v>
      </c>
      <c r="NT9" s="65">
        <v>2691</v>
      </c>
      <c r="NU9" s="65">
        <v>9896</v>
      </c>
      <c r="NV9" s="65">
        <v>12493</v>
      </c>
      <c r="NW9" s="65">
        <v>6250</v>
      </c>
      <c r="NX9" s="65">
        <v>15495</v>
      </c>
      <c r="NY9" s="65">
        <v>11921</v>
      </c>
      <c r="NZ9" s="65">
        <v>10883</v>
      </c>
      <c r="OA9" s="65">
        <v>21825</v>
      </c>
      <c r="OB9" s="65">
        <v>19312</v>
      </c>
      <c r="OC9" s="65">
        <v>19860</v>
      </c>
      <c r="OD9" s="65">
        <v>21201</v>
      </c>
      <c r="OE9" s="65">
        <v>21779</v>
      </c>
      <c r="OF9" s="65">
        <v>21926</v>
      </c>
      <c r="OG9" s="65">
        <v>20993</v>
      </c>
      <c r="OH9" s="65">
        <v>21559</v>
      </c>
      <c r="OI9" s="65">
        <v>21615</v>
      </c>
      <c r="OJ9" s="65">
        <v>21201</v>
      </c>
      <c r="OK9" s="65">
        <v>21561</v>
      </c>
      <c r="OL9" s="65">
        <v>21201</v>
      </c>
      <c r="OM9" s="65">
        <v>20482</v>
      </c>
      <c r="ON9" s="65">
        <v>21201</v>
      </c>
      <c r="OO9" s="65">
        <v>21201</v>
      </c>
      <c r="OP9" s="65">
        <v>65200</v>
      </c>
      <c r="OQ9" s="65">
        <v>63603</v>
      </c>
      <c r="OR9" s="65">
        <v>63434</v>
      </c>
      <c r="OS9" s="65">
        <v>64320</v>
      </c>
      <c r="OT9" s="65">
        <v>64673</v>
      </c>
      <c r="OU9" s="65">
        <v>64037</v>
      </c>
      <c r="OV9" s="65">
        <v>15314</v>
      </c>
      <c r="OW9" s="65">
        <v>15314</v>
      </c>
      <c r="OX9" s="65">
        <v>15314</v>
      </c>
      <c r="OY9" s="65">
        <v>15314</v>
      </c>
      <c r="OZ9" s="65">
        <v>15314</v>
      </c>
      <c r="PA9" s="65">
        <v>15314</v>
      </c>
      <c r="PB9" s="65">
        <v>15314</v>
      </c>
      <c r="PC9" s="65">
        <v>15314</v>
      </c>
      <c r="PD9" s="65">
        <v>15314</v>
      </c>
      <c r="PE9" s="65">
        <v>15314</v>
      </c>
      <c r="PF9" s="65">
        <v>15314</v>
      </c>
      <c r="PG9" s="65">
        <v>15314</v>
      </c>
      <c r="PH9" s="65">
        <v>15314</v>
      </c>
      <c r="PI9" s="65">
        <v>15314</v>
      </c>
      <c r="PJ9" s="65">
        <v>15314</v>
      </c>
      <c r="PK9" s="65">
        <v>15314</v>
      </c>
      <c r="PL9" s="65">
        <v>15314</v>
      </c>
      <c r="PM9" s="65">
        <v>15314</v>
      </c>
      <c r="PN9" s="65">
        <v>15314</v>
      </c>
      <c r="PO9" s="65">
        <v>15314</v>
      </c>
      <c r="PP9" s="65">
        <v>15314</v>
      </c>
      <c r="PQ9" s="65">
        <v>15314</v>
      </c>
      <c r="PR9" s="65">
        <v>15314</v>
      </c>
      <c r="PS9" s="65">
        <v>15314</v>
      </c>
      <c r="PT9" s="65">
        <v>15314</v>
      </c>
      <c r="PU9" s="65">
        <v>15314</v>
      </c>
      <c r="PV9" s="65">
        <v>15314</v>
      </c>
      <c r="PW9" s="65">
        <v>15314</v>
      </c>
      <c r="PX9" s="65">
        <v>15314</v>
      </c>
      <c r="PY9" s="65">
        <v>15314</v>
      </c>
      <c r="PZ9" s="65">
        <v>15314</v>
      </c>
      <c r="QA9" s="65">
        <v>15314</v>
      </c>
      <c r="QB9" s="65">
        <v>15314</v>
      </c>
      <c r="QC9" s="65">
        <v>15314</v>
      </c>
      <c r="QD9" s="65">
        <v>15314</v>
      </c>
    </row>
    <row r="10" spans="1:446" ht="13.5" customHeight="1">
      <c r="A10" s="12" t="s">
        <v>8</v>
      </c>
      <c r="B10" s="12" t="s">
        <v>333</v>
      </c>
      <c r="C10" s="13">
        <f t="shared" ref="C10:AQ10" si="1">C9/C21/C23</f>
        <v>3.6516437195777528E-3</v>
      </c>
      <c r="D10" s="13">
        <f t="shared" si="1"/>
        <v>3.6423908938113367E-3</v>
      </c>
      <c r="E10" s="13">
        <f t="shared" si="1"/>
        <v>3.6454025646708993E-3</v>
      </c>
      <c r="F10" s="13">
        <f t="shared" si="1"/>
        <v>3.6407519692205265E-3</v>
      </c>
      <c r="G10" s="13">
        <f t="shared" si="1"/>
        <v>3.6507423889100832E-3</v>
      </c>
      <c r="H10" s="13">
        <f t="shared" si="1"/>
        <v>3.6269904010546249E-3</v>
      </c>
      <c r="I10" s="13">
        <f t="shared" si="1"/>
        <v>3.2472434266327395E-3</v>
      </c>
      <c r="J10" s="13">
        <f t="shared" si="1"/>
        <v>3.2472434266327395E-3</v>
      </c>
      <c r="K10" s="13">
        <f t="shared" si="1"/>
        <v>3.2472434266327395E-3</v>
      </c>
      <c r="L10" s="13">
        <f t="shared" si="1"/>
        <v>3.2472434266327395E-3</v>
      </c>
      <c r="M10" s="13">
        <f t="shared" si="1"/>
        <v>3.2472434266327395E-3</v>
      </c>
      <c r="N10" s="13">
        <f t="shared" si="1"/>
        <v>3.2472434266327395E-3</v>
      </c>
      <c r="O10" s="13">
        <f t="shared" si="1"/>
        <v>3.2472434266327395E-3</v>
      </c>
      <c r="P10" s="13">
        <f t="shared" si="1"/>
        <v>3.2472434266327395E-3</v>
      </c>
      <c r="Q10" s="13">
        <f t="shared" si="1"/>
        <v>3.2472434266327395E-3</v>
      </c>
      <c r="R10" s="13">
        <f t="shared" si="1"/>
        <v>3.2472434266327395E-3</v>
      </c>
      <c r="S10" s="13">
        <f t="shared" si="1"/>
        <v>3.2472434266327395E-3</v>
      </c>
      <c r="T10" s="13">
        <f t="shared" si="1"/>
        <v>3.2472434266327395E-3</v>
      </c>
      <c r="U10" s="13">
        <f t="shared" si="1"/>
        <v>3.2472434266327395E-3</v>
      </c>
      <c r="V10" s="13">
        <f t="shared" si="1"/>
        <v>3.2472434266327395E-3</v>
      </c>
      <c r="W10" s="13">
        <f t="shared" si="1"/>
        <v>3.2472434266327395E-3</v>
      </c>
      <c r="X10" s="13">
        <f t="shared" si="1"/>
        <v>3.2472434266327395E-3</v>
      </c>
      <c r="Y10" s="13">
        <f t="shared" si="1"/>
        <v>3.2472434266327395E-3</v>
      </c>
      <c r="Z10" s="13">
        <f t="shared" si="1"/>
        <v>3.2472434266327395E-3</v>
      </c>
      <c r="AA10" s="13">
        <f t="shared" si="1"/>
        <v>3.2472434266327395E-3</v>
      </c>
      <c r="AB10" s="13">
        <f t="shared" si="1"/>
        <v>3.2472434266327395E-3</v>
      </c>
      <c r="AC10" s="13">
        <f t="shared" si="1"/>
        <v>3.2472434266327395E-3</v>
      </c>
      <c r="AD10" s="13">
        <f t="shared" si="1"/>
        <v>3.2472434266327395E-3</v>
      </c>
      <c r="AE10" s="13">
        <f t="shared" si="1"/>
        <v>3.2472434266327395E-3</v>
      </c>
      <c r="AF10" s="13">
        <f t="shared" si="1"/>
        <v>3.2472434266327395E-3</v>
      </c>
      <c r="AG10" s="13">
        <f t="shared" si="1"/>
        <v>3.2472434266327395E-3</v>
      </c>
      <c r="AH10" s="13">
        <f t="shared" si="1"/>
        <v>3.2472434266327395E-3</v>
      </c>
      <c r="AI10" s="13">
        <f t="shared" si="1"/>
        <v>3.2472434266327395E-3</v>
      </c>
      <c r="AJ10" s="13">
        <f t="shared" si="1"/>
        <v>3.2472434266327395E-3</v>
      </c>
      <c r="AK10" s="13">
        <f t="shared" si="1"/>
        <v>3.2472434266327395E-3</v>
      </c>
      <c r="AL10" s="13">
        <f t="shared" si="1"/>
        <v>3.2472434266327395E-3</v>
      </c>
      <c r="AM10" s="13">
        <f t="shared" si="1"/>
        <v>3.2472434266327395E-3</v>
      </c>
      <c r="AN10" s="13">
        <f t="shared" si="1"/>
        <v>3.2472434266327395E-3</v>
      </c>
      <c r="AO10" s="13">
        <f t="shared" si="1"/>
        <v>3.2472434266327395E-3</v>
      </c>
      <c r="AP10" s="13">
        <f t="shared" si="1"/>
        <v>3.2472434266327395E-3</v>
      </c>
      <c r="AQ10" s="13">
        <f t="shared" si="1"/>
        <v>3.2472434266327395E-3</v>
      </c>
      <c r="AR10" s="13">
        <f t="shared" ref="AR10:IG10" si="2">AR9/AR21</f>
        <v>0.85077777777777774</v>
      </c>
      <c r="AS10" s="13">
        <f t="shared" si="2"/>
        <v>0.85077777777777774</v>
      </c>
      <c r="AT10" s="13">
        <f t="shared" si="2"/>
        <v>0.85077777777777774</v>
      </c>
      <c r="AU10" s="13">
        <f t="shared" si="2"/>
        <v>0.85077777777777774</v>
      </c>
      <c r="AV10" s="13">
        <f t="shared" si="2"/>
        <v>0.85077777777777774</v>
      </c>
      <c r="AW10" s="13">
        <f t="shared" si="2"/>
        <v>0.85077777777777774</v>
      </c>
      <c r="AX10" s="13">
        <f t="shared" si="2"/>
        <v>0.85077777777777774</v>
      </c>
      <c r="AY10" s="13">
        <f t="shared" si="2"/>
        <v>0.85077777777777774</v>
      </c>
      <c r="AZ10" s="13">
        <f t="shared" si="2"/>
        <v>0.85077777777777774</v>
      </c>
      <c r="BA10" s="13">
        <f t="shared" si="2"/>
        <v>0.85077777777777774</v>
      </c>
      <c r="BB10" s="13">
        <f t="shared" si="2"/>
        <v>0.85077777777777774</v>
      </c>
      <c r="BC10" s="13">
        <f t="shared" si="2"/>
        <v>0.85077777777777774</v>
      </c>
      <c r="BD10" s="13">
        <f t="shared" si="2"/>
        <v>0.85077777777777774</v>
      </c>
      <c r="BE10" s="13">
        <f t="shared" si="2"/>
        <v>0.21096810296586457</v>
      </c>
      <c r="BF10" s="13">
        <f t="shared" si="2"/>
        <v>2.999270006387444</v>
      </c>
      <c r="BG10" s="13">
        <f t="shared" si="2"/>
        <v>3.8118065214031835</v>
      </c>
      <c r="BH10" s="13">
        <f t="shared" si="2"/>
        <v>1.8111139434106551</v>
      </c>
      <c r="BI10" s="13">
        <f t="shared" si="2"/>
        <v>0.32596685082872928</v>
      </c>
      <c r="BJ10" s="13">
        <f t="shared" si="2"/>
        <v>0.80750756093221843</v>
      </c>
      <c r="BK10" s="13">
        <f t="shared" si="2"/>
        <v>0.32840236686390534</v>
      </c>
      <c r="BL10" s="13">
        <f t="shared" si="2"/>
        <v>0.79607843137254897</v>
      </c>
      <c r="BM10" s="13">
        <f t="shared" si="2"/>
        <v>0.32892249527410206</v>
      </c>
      <c r="BN10" s="13">
        <f t="shared" si="2"/>
        <v>0.82784609282030941</v>
      </c>
      <c r="BO10" s="13">
        <f t="shared" si="2"/>
        <v>0.41102756892230574</v>
      </c>
      <c r="BP10" s="13">
        <f t="shared" si="2"/>
        <v>0.68798665183537266</v>
      </c>
      <c r="BQ10" s="13">
        <f t="shared" si="2"/>
        <v>0.39803094233473979</v>
      </c>
      <c r="BR10" s="13">
        <f t="shared" si="2"/>
        <v>0.68193224592220825</v>
      </c>
      <c r="BS10" s="13">
        <f t="shared" si="2"/>
        <v>0.40951396070320578</v>
      </c>
      <c r="BT10" s="13">
        <f t="shared" si="2"/>
        <v>0.68679092382495943</v>
      </c>
      <c r="BU10" s="13">
        <f t="shared" si="2"/>
        <v>0.21360255047821466</v>
      </c>
      <c r="BV10" s="13">
        <f t="shared" si="2"/>
        <v>0.51368613138686137</v>
      </c>
      <c r="BW10" s="13">
        <f t="shared" si="2"/>
        <v>0.24098124098124099</v>
      </c>
      <c r="BX10" s="13">
        <f t="shared" si="2"/>
        <v>0.51798174986580781</v>
      </c>
      <c r="BY10" s="13">
        <f t="shared" si="2"/>
        <v>0.24663677130044842</v>
      </c>
      <c r="BZ10" s="13">
        <f t="shared" si="2"/>
        <v>0.5126811594202898</v>
      </c>
      <c r="CA10" s="13">
        <f t="shared" si="2"/>
        <v>2.2534883720930234</v>
      </c>
      <c r="CB10" s="13">
        <f t="shared" si="2"/>
        <v>1.820027529249828</v>
      </c>
      <c r="CC10" s="13">
        <f t="shared" si="2"/>
        <v>2.2713903743315509</v>
      </c>
      <c r="CD10" s="13">
        <f t="shared" si="2"/>
        <v>2.4305043050430504</v>
      </c>
      <c r="CE10" s="13">
        <f t="shared" si="2"/>
        <v>2.3511293634496919</v>
      </c>
      <c r="CF10" s="13">
        <f t="shared" si="2"/>
        <v>2.647719762062128</v>
      </c>
      <c r="CG10" s="13">
        <f t="shared" si="2"/>
        <v>2.2534883720930234</v>
      </c>
      <c r="CH10" s="13">
        <f t="shared" si="2"/>
        <v>1.820027529249828</v>
      </c>
      <c r="CI10" s="13">
        <f t="shared" si="2"/>
        <v>2.2713903743315509</v>
      </c>
      <c r="CJ10" s="13">
        <f t="shared" si="2"/>
        <v>2.4305043050430504</v>
      </c>
      <c r="CK10" s="13">
        <f t="shared" si="2"/>
        <v>2.3511293634496919</v>
      </c>
      <c r="CL10" s="13">
        <f t="shared" si="2"/>
        <v>2.647719762062128</v>
      </c>
      <c r="CM10" s="13">
        <f t="shared" si="2"/>
        <v>0.89121887287024903</v>
      </c>
      <c r="CN10" s="13">
        <f t="shared" si="2"/>
        <v>1.7908143573909687</v>
      </c>
      <c r="CO10" s="13">
        <f t="shared" si="2"/>
        <v>0.87454545454545451</v>
      </c>
      <c r="CP10" s="13">
        <f t="shared" si="2"/>
        <v>1.926892950391645</v>
      </c>
      <c r="CQ10" s="13">
        <f t="shared" si="2"/>
        <v>0.90514905149051494</v>
      </c>
      <c r="CR10" s="13">
        <f t="shared" si="2"/>
        <v>2.6096930169796471</v>
      </c>
      <c r="CS10" s="14">
        <f t="shared" si="2"/>
        <v>2.3475913031121218E-2</v>
      </c>
      <c r="CT10" s="13">
        <f t="shared" si="2"/>
        <v>0.98612842704109427</v>
      </c>
      <c r="CU10" s="13">
        <f t="shared" si="2"/>
        <v>1.2444026302203626</v>
      </c>
      <c r="CV10" s="13">
        <f t="shared" si="2"/>
        <v>0.23718060715422992</v>
      </c>
      <c r="CW10" s="13">
        <f t="shared" si="2"/>
        <v>0.40473684210526317</v>
      </c>
      <c r="CX10" s="13">
        <f t="shared" si="2"/>
        <v>1.3674916723378345</v>
      </c>
      <c r="CY10" s="13">
        <f t="shared" si="2"/>
        <v>2.4367895578701426</v>
      </c>
      <c r="CZ10" s="13">
        <f t="shared" si="2"/>
        <v>5.5290697674418601</v>
      </c>
      <c r="DA10" s="13">
        <f t="shared" si="2"/>
        <v>0.78036286019210244</v>
      </c>
      <c r="DB10" s="13">
        <f t="shared" si="2"/>
        <v>0.81545522467712672</v>
      </c>
      <c r="DC10" s="13">
        <f t="shared" si="2"/>
        <v>0.84918347742555234</v>
      </c>
      <c r="DD10" s="13">
        <f t="shared" si="2"/>
        <v>0.87640089657380726</v>
      </c>
      <c r="DE10" s="13">
        <f t="shared" si="2"/>
        <v>0.9070338349877255</v>
      </c>
      <c r="DF10" s="13">
        <f t="shared" si="2"/>
        <v>0.9315828797096809</v>
      </c>
      <c r="DG10" s="13">
        <f t="shared" si="2"/>
        <v>0.96114846835307932</v>
      </c>
      <c r="DH10" s="13">
        <f t="shared" si="2"/>
        <v>0.98761874266197036</v>
      </c>
      <c r="DI10" s="13">
        <f t="shared" si="2"/>
        <v>0.99989326502294806</v>
      </c>
      <c r="DJ10" s="13">
        <f t="shared" si="2"/>
        <v>1.0120610524068738</v>
      </c>
      <c r="DK10" s="13">
        <f t="shared" si="2"/>
        <v>1.0289251787810865</v>
      </c>
      <c r="DL10" s="13">
        <f t="shared" si="2"/>
        <v>1.047924004696339</v>
      </c>
      <c r="DM10" s="13">
        <f t="shared" si="2"/>
        <v>1.063720781300032</v>
      </c>
      <c r="DN10" s="13">
        <f t="shared" si="2"/>
        <v>1.0706585548084107</v>
      </c>
      <c r="DO10" s="13">
        <f t="shared" si="2"/>
        <v>1.0790906179955171</v>
      </c>
      <c r="DP10" s="13">
        <f t="shared" si="2"/>
        <v>1.0880563560678835</v>
      </c>
      <c r="DQ10" s="13">
        <f t="shared" si="2"/>
        <v>1.0962749493008859</v>
      </c>
      <c r="DR10" s="13">
        <f t="shared" si="2"/>
        <v>1.1044935425338884</v>
      </c>
      <c r="DS10" s="13">
        <f t="shared" si="2"/>
        <v>1.111751520973423</v>
      </c>
      <c r="DT10" s="13">
        <f t="shared" si="2"/>
        <v>1.1192229693670617</v>
      </c>
      <c r="DU10" s="13">
        <f t="shared" si="2"/>
        <v>1.1264809478065962</v>
      </c>
      <c r="DV10" s="13">
        <f t="shared" si="2"/>
        <v>1.1334187213149749</v>
      </c>
      <c r="DW10" s="13">
        <f t="shared" si="2"/>
        <v>4.5335942596216566E-2</v>
      </c>
      <c r="DX10" s="13">
        <f t="shared" si="2"/>
        <v>8.1243894496906541E-2</v>
      </c>
      <c r="DY10" s="13">
        <f t="shared" si="2"/>
        <v>0.13057635949202215</v>
      </c>
      <c r="DZ10" s="13">
        <f t="shared" si="2"/>
        <v>0.17323347443829371</v>
      </c>
      <c r="EA10" s="13">
        <f t="shared" si="2"/>
        <v>0.21084337349397592</v>
      </c>
      <c r="EB10" s="13">
        <f t="shared" si="2"/>
        <v>0.61576033865190494</v>
      </c>
      <c r="EC10" s="13">
        <f t="shared" si="2"/>
        <v>0.67290784760664279</v>
      </c>
      <c r="ED10" s="13">
        <f t="shared" si="2"/>
        <v>0.33099967437316835</v>
      </c>
      <c r="EE10" s="13">
        <f t="shared" si="2"/>
        <v>0.36584174535981767</v>
      </c>
      <c r="EF10" s="13">
        <f t="shared" si="2"/>
        <v>0.39400846629762293</v>
      </c>
      <c r="EG10" s="13">
        <f t="shared" si="2"/>
        <v>0.43243243243243246</v>
      </c>
      <c r="EH10" s="13">
        <f t="shared" si="2"/>
        <v>0.47736893520026052</v>
      </c>
      <c r="EI10" s="13">
        <f t="shared" si="2"/>
        <v>0.6506024096385542</v>
      </c>
      <c r="EJ10" s="13">
        <f t="shared" si="2"/>
        <v>0.68756105503093456</v>
      </c>
      <c r="EK10" s="13">
        <f t="shared" si="2"/>
        <v>0.77922500814067075</v>
      </c>
      <c r="EL10" s="13">
        <f t="shared" si="2"/>
        <v>0.99544122435688698</v>
      </c>
      <c r="EM10" s="13">
        <f t="shared" si="2"/>
        <v>1.0594268967762943</v>
      </c>
      <c r="EN10" s="13">
        <f t="shared" si="2"/>
        <v>1.1100618690980137</v>
      </c>
      <c r="EO10" s="13">
        <f t="shared" si="2"/>
        <v>1.1665581243894496</v>
      </c>
      <c r="EP10" s="13">
        <f t="shared" si="2"/>
        <v>1.2157277759687399</v>
      </c>
      <c r="EQ10" s="13">
        <f t="shared" si="2"/>
        <v>1.2683165092803648</v>
      </c>
      <c r="ER10" s="13">
        <f t="shared" si="2"/>
        <v>1.3199283620970368</v>
      </c>
      <c r="ES10" s="13">
        <f t="shared" si="2"/>
        <v>9.7560975609756101E-2</v>
      </c>
      <c r="ET10" s="13">
        <f t="shared" si="2"/>
        <v>8.8888888888888892E-2</v>
      </c>
      <c r="EU10" s="13">
        <f t="shared" si="2"/>
        <v>8.8888888888888892E-2</v>
      </c>
      <c r="EV10" s="13">
        <f t="shared" si="2"/>
        <v>8.8888888888888892E-2</v>
      </c>
      <c r="EW10" s="13">
        <f t="shared" si="2"/>
        <v>8.8888888888888892E-2</v>
      </c>
      <c r="EX10" s="13">
        <f t="shared" si="2"/>
        <v>8.8888888888888892E-2</v>
      </c>
      <c r="EY10" s="13">
        <f t="shared" si="2"/>
        <v>8.8888888888888892E-2</v>
      </c>
      <c r="EZ10" s="13">
        <f t="shared" si="2"/>
        <v>8.8888888888888892E-2</v>
      </c>
      <c r="FA10" s="13">
        <f t="shared" si="2"/>
        <v>8.8888888888888892E-2</v>
      </c>
      <c r="FB10" s="13">
        <f t="shared" si="2"/>
        <v>8.8888888888888892E-2</v>
      </c>
      <c r="FC10" s="13">
        <f t="shared" si="2"/>
        <v>8.8888888888888892E-2</v>
      </c>
      <c r="FD10" s="13">
        <f t="shared" si="2"/>
        <v>8.8888888888888892E-2</v>
      </c>
      <c r="FE10" s="13">
        <f t="shared" si="2"/>
        <v>1.2E-2</v>
      </c>
      <c r="FF10" s="13">
        <f t="shared" si="2"/>
        <v>2.4E-2</v>
      </c>
      <c r="FG10" s="13">
        <f t="shared" si="2"/>
        <v>4.4999999999999998E-2</v>
      </c>
      <c r="FH10" s="13">
        <f t="shared" si="2"/>
        <v>6.7000000000000004E-2</v>
      </c>
      <c r="FI10" s="13">
        <f t="shared" si="2"/>
        <v>8.2000000000000003E-2</v>
      </c>
      <c r="FJ10" s="13">
        <f t="shared" si="2"/>
        <v>0.10100000000000001</v>
      </c>
      <c r="FK10" s="13">
        <f t="shared" si="2"/>
        <v>0.11899999999999999</v>
      </c>
      <c r="FL10" s="13">
        <f t="shared" si="2"/>
        <v>0.13400000000000001</v>
      </c>
      <c r="FM10" s="13">
        <f t="shared" si="2"/>
        <v>0.157</v>
      </c>
      <c r="FN10" s="13">
        <f t="shared" si="2"/>
        <v>0.17299999999999999</v>
      </c>
      <c r="FO10" s="13">
        <f t="shared" si="2"/>
        <v>0.33900000000000002</v>
      </c>
      <c r="FP10" s="13">
        <f t="shared" si="2"/>
        <v>0.25981243487321987</v>
      </c>
      <c r="FQ10" s="13">
        <f t="shared" si="2"/>
        <v>0.78772597526165555</v>
      </c>
      <c r="FR10" s="13">
        <f t="shared" si="2"/>
        <v>0.84775958250854777</v>
      </c>
      <c r="FS10" s="13">
        <f t="shared" si="2"/>
        <v>0.76109510086455334</v>
      </c>
      <c r="FT10" s="13">
        <f t="shared" si="2"/>
        <v>0.62405113863363959</v>
      </c>
      <c r="FU10" s="13">
        <f t="shared" si="2"/>
        <v>1.6735921268452707</v>
      </c>
      <c r="FV10" s="13">
        <f t="shared" si="2"/>
        <v>2.7519417987558428</v>
      </c>
      <c r="FW10" s="13">
        <f t="shared" si="2"/>
        <v>0.89473574986164917</v>
      </c>
      <c r="FX10" s="13">
        <f t="shared" si="2"/>
        <v>1.6423076923076922</v>
      </c>
      <c r="FY10" s="13">
        <f t="shared" si="2"/>
        <v>1.3214829674207809</v>
      </c>
      <c r="FZ10" s="13">
        <f t="shared" si="2"/>
        <v>1.5578333333333334</v>
      </c>
      <c r="GA10" s="13">
        <f t="shared" si="2"/>
        <v>1.5327216867976936</v>
      </c>
      <c r="GB10" s="13">
        <f t="shared" si="2"/>
        <v>1.6425709248276967</v>
      </c>
      <c r="GC10" s="13">
        <f t="shared" si="2"/>
        <v>1.1915938864628821</v>
      </c>
      <c r="GD10" s="13">
        <f t="shared" si="2"/>
        <v>1.6426665762282666</v>
      </c>
      <c r="GE10" s="13">
        <f t="shared" si="2"/>
        <v>1.6281442809682012</v>
      </c>
      <c r="GF10" s="13">
        <f t="shared" si="2"/>
        <v>1.1304083002116347</v>
      </c>
      <c r="GG10" s="13">
        <f t="shared" si="2"/>
        <v>1.4914806249115022</v>
      </c>
      <c r="GH10" s="13">
        <f t="shared" si="2"/>
        <v>1.5276868612651127</v>
      </c>
      <c r="GI10" s="13">
        <f t="shared" si="2"/>
        <v>1.4914831326102869</v>
      </c>
      <c r="GJ10" s="13">
        <f t="shared" si="2"/>
        <v>1.0007949125596185</v>
      </c>
      <c r="GK10" s="13">
        <f t="shared" si="2"/>
        <v>1.0188837141609663</v>
      </c>
      <c r="GL10" s="13">
        <f t="shared" si="2"/>
        <v>0.83395786410476169</v>
      </c>
      <c r="GM10" s="13">
        <f t="shared" si="2"/>
        <v>1.0188985319166193</v>
      </c>
      <c r="GN10" s="13">
        <f t="shared" si="2"/>
        <v>1.0010810810810811</v>
      </c>
      <c r="GO10" s="13">
        <f t="shared" si="2"/>
        <v>1.0189097609344013</v>
      </c>
      <c r="GP10" s="13">
        <f t="shared" si="2"/>
        <v>1.0024489289810596</v>
      </c>
      <c r="GQ10" s="13">
        <f t="shared" si="2"/>
        <v>0.21327507282563463</v>
      </c>
      <c r="GR10" s="13">
        <f t="shared" si="2"/>
        <v>0.28574778683238555</v>
      </c>
      <c r="GS10" s="13">
        <f t="shared" si="2"/>
        <v>0.9778</v>
      </c>
      <c r="GT10" s="13">
        <f t="shared" si="2"/>
        <v>0.6937280743339338</v>
      </c>
      <c r="GU10" s="13">
        <f t="shared" si="2"/>
        <v>1.3022</v>
      </c>
      <c r="GV10" s="13">
        <f t="shared" si="2"/>
        <v>1.4728000000000001</v>
      </c>
      <c r="GW10" s="13">
        <f t="shared" si="2"/>
        <v>0.89450070503781565</v>
      </c>
      <c r="GX10" s="13">
        <f t="shared" si="2"/>
        <v>1.7179487179487178</v>
      </c>
      <c r="GY10" s="13">
        <f t="shared" si="2"/>
        <v>1.8125</v>
      </c>
      <c r="GZ10" s="13">
        <f t="shared" si="2"/>
        <v>0.51610541727672032</v>
      </c>
      <c r="HA10" s="13">
        <f t="shared" si="2"/>
        <v>0.54850982878883958</v>
      </c>
      <c r="HB10" s="13">
        <f t="shared" si="2"/>
        <v>1.1512841091492776</v>
      </c>
      <c r="HC10" s="13">
        <f t="shared" si="2"/>
        <v>0.98531482599074638</v>
      </c>
      <c r="HD10" s="13">
        <f t="shared" si="2"/>
        <v>1.4385201305767139</v>
      </c>
      <c r="HE10" s="13">
        <f t="shared" si="2"/>
        <v>1.0969728065674704</v>
      </c>
      <c r="HF10" s="13">
        <f t="shared" si="2"/>
        <v>1.6197223828802776</v>
      </c>
      <c r="HG10" s="13">
        <f t="shared" si="2"/>
        <v>1.2489388264669163</v>
      </c>
      <c r="HH10" s="13">
        <f t="shared" si="2"/>
        <v>1.8524871355060035</v>
      </c>
      <c r="HI10" s="13">
        <f t="shared" si="2"/>
        <v>1.4456904133685136</v>
      </c>
      <c r="HJ10" s="13">
        <f t="shared" si="2"/>
        <v>2.0861313868613141</v>
      </c>
      <c r="HK10" s="13">
        <f t="shared" si="2"/>
        <v>1.5385208012326657</v>
      </c>
      <c r="HL10" s="13">
        <f t="shared" si="2"/>
        <v>2.3586741889985894</v>
      </c>
      <c r="HM10" s="13">
        <f t="shared" si="2"/>
        <v>1.707774798927614</v>
      </c>
      <c r="HN10" s="13">
        <f t="shared" si="2"/>
        <v>0.17223893425010744</v>
      </c>
      <c r="HO10" s="13">
        <f t="shared" si="2"/>
        <v>0.26246172688303737</v>
      </c>
      <c r="HP10" s="13">
        <f t="shared" si="2"/>
        <v>0.6691542288557214</v>
      </c>
      <c r="HQ10" s="13">
        <f t="shared" si="2"/>
        <v>1.9372886340244082</v>
      </c>
      <c r="HR10" s="13">
        <f t="shared" si="2"/>
        <v>0.85237258347978906</v>
      </c>
      <c r="HS10" s="13">
        <f t="shared" si="2"/>
        <v>2.4549381360275278</v>
      </c>
      <c r="HT10" s="13">
        <f t="shared" si="2"/>
        <v>0.8707664884135472</v>
      </c>
      <c r="HU10" s="13">
        <f t="shared" si="2"/>
        <v>2.4784969910465287</v>
      </c>
      <c r="HV10" s="13">
        <f t="shared" si="2"/>
        <v>2.4302325581395348</v>
      </c>
      <c r="HW10" s="13">
        <f t="shared" si="2"/>
        <v>2.3857623318385652</v>
      </c>
      <c r="HX10" s="13">
        <f t="shared" si="2"/>
        <v>2.4318181818181817</v>
      </c>
      <c r="HY10" s="13">
        <f t="shared" si="2"/>
        <v>2.2833264971287939</v>
      </c>
      <c r="HZ10" s="13">
        <f t="shared" si="2"/>
        <v>2.3389830508474576</v>
      </c>
      <c r="IA10" s="13">
        <f t="shared" si="2"/>
        <v>2.4727808781720544</v>
      </c>
      <c r="IB10" s="13">
        <f t="shared" si="2"/>
        <v>0.94519317160826599</v>
      </c>
      <c r="IC10" s="13">
        <f t="shared" si="2"/>
        <v>1.6515195369030391</v>
      </c>
      <c r="ID10" s="13">
        <f t="shared" si="2"/>
        <v>0.9366754617414248</v>
      </c>
      <c r="IE10" s="13">
        <f t="shared" si="2"/>
        <v>2.1604441190824795</v>
      </c>
      <c r="IF10" s="13">
        <f t="shared" si="2"/>
        <v>0.94027047332832459</v>
      </c>
      <c r="IG10" s="13">
        <f t="shared" si="2"/>
        <v>2.2767434521931209</v>
      </c>
      <c r="IH10" s="65">
        <f t="shared" ref="IH10:OU10" si="3">IH9/IH21/IH23</f>
        <v>3.3844264719496281E-3</v>
      </c>
      <c r="II10" s="65">
        <f t="shared" si="3"/>
        <v>5.7753544820956506E-3</v>
      </c>
      <c r="IJ10" s="65">
        <f t="shared" si="3"/>
        <v>1.9657165011261676E-2</v>
      </c>
      <c r="IK10" s="65">
        <f t="shared" si="3"/>
        <v>1.9657185820909209E-2</v>
      </c>
      <c r="IL10" s="65">
        <f t="shared" si="3"/>
        <v>1.9657169921305742E-2</v>
      </c>
      <c r="IM10" s="65">
        <f t="shared" si="3"/>
        <v>2.2330900369430386E-2</v>
      </c>
      <c r="IN10" s="65">
        <f t="shared" si="3"/>
        <v>2.2331710002942883E-2</v>
      </c>
      <c r="IO10" s="65">
        <f t="shared" si="3"/>
        <v>2.2330061190911951E-2</v>
      </c>
      <c r="IP10" s="65">
        <f t="shared" si="3"/>
        <v>2.4849092971420864E-2</v>
      </c>
      <c r="IQ10" s="65">
        <f t="shared" si="3"/>
        <v>2.4848932272441417E-2</v>
      </c>
      <c r="IR10" s="65">
        <f t="shared" si="3"/>
        <v>2.4849545164220905E-2</v>
      </c>
      <c r="IS10" s="65">
        <f t="shared" si="3"/>
        <v>2.1507344565615746E-2</v>
      </c>
      <c r="IT10" s="65">
        <f t="shared" si="3"/>
        <v>2.1507855894437277E-2</v>
      </c>
      <c r="IU10" s="65">
        <f t="shared" si="3"/>
        <v>2.150783265130141E-2</v>
      </c>
      <c r="IV10" s="65">
        <f t="shared" si="3"/>
        <v>9.2815865299486506E-3</v>
      </c>
      <c r="IW10" s="65">
        <f t="shared" si="3"/>
        <v>1.0062893081761006E-2</v>
      </c>
      <c r="IX10" s="65">
        <f t="shared" si="3"/>
        <v>9.4786007583993852E-3</v>
      </c>
      <c r="IY10" s="65">
        <f t="shared" si="3"/>
        <v>9.5411959217415257E-3</v>
      </c>
      <c r="IZ10" s="65">
        <f t="shared" si="3"/>
        <v>1.3813666494321176E-2</v>
      </c>
      <c r="JA10" s="65">
        <f t="shared" si="3"/>
        <v>8.5983613216237386E-3</v>
      </c>
      <c r="JB10" s="65">
        <f t="shared" si="3"/>
        <v>8.7281217143917369E-3</v>
      </c>
      <c r="JC10" s="65">
        <f t="shared" si="3"/>
        <v>9.4241122687646166E-3</v>
      </c>
      <c r="JD10" s="65">
        <f t="shared" si="3"/>
        <v>9.4117647058823539E-3</v>
      </c>
      <c r="JE10" s="65">
        <f>JE9/JE21/JE23</f>
        <v>1.3071895424836602E-2</v>
      </c>
      <c r="JF10" s="65">
        <f t="shared" si="3"/>
        <v>8.6078117176085316E-3</v>
      </c>
      <c r="JG10" s="65">
        <f t="shared" si="3"/>
        <v>8.6601307189542488E-3</v>
      </c>
      <c r="JH10" s="65">
        <f t="shared" si="3"/>
        <v>8.6249932797247374E-3</v>
      </c>
      <c r="JI10" s="65">
        <f t="shared" si="3"/>
        <v>3.0525000000000001E-3</v>
      </c>
      <c r="JJ10" s="65">
        <f t="shared" si="3"/>
        <v>3.1103678929765887E-3</v>
      </c>
      <c r="JK10" s="65">
        <f t="shared" si="3"/>
        <v>3.0905532090244152E-3</v>
      </c>
      <c r="JL10" s="65">
        <f t="shared" si="3"/>
        <v>3.3764899222489381E-3</v>
      </c>
      <c r="JM10" s="65">
        <f t="shared" si="3"/>
        <v>3.3695031410622502E-3</v>
      </c>
      <c r="JN10" s="65">
        <f t="shared" si="3"/>
        <v>3.3575581395348842E-3</v>
      </c>
      <c r="JO10" s="65">
        <f t="shared" si="3"/>
        <v>3.3315981259760541E-3</v>
      </c>
      <c r="JP10" s="65">
        <f t="shared" si="3"/>
        <v>3.3250207813798837E-3</v>
      </c>
      <c r="JQ10" s="65">
        <f t="shared" si="3"/>
        <v>3.3031674208144797E-3</v>
      </c>
      <c r="JR10" s="65">
        <f t="shared" si="3"/>
        <v>3.3771289537712895E-3</v>
      </c>
      <c r="JS10" s="65">
        <f t="shared" si="3"/>
        <v>3.3564013840830451E-3</v>
      </c>
      <c r="JT10" s="65">
        <f t="shared" si="3"/>
        <v>4.296665743049783E-3</v>
      </c>
      <c r="JU10" s="65">
        <f t="shared" si="3"/>
        <v>4.2997205994411989E-3</v>
      </c>
      <c r="JV10" s="65">
        <f t="shared" si="3"/>
        <v>4.299831791421363E-3</v>
      </c>
      <c r="JW10" s="65">
        <f t="shared" si="3"/>
        <v>4.3189816562709685E-3</v>
      </c>
      <c r="JX10" s="65">
        <f t="shared" si="3"/>
        <v>4.3220265174802241E-3</v>
      </c>
      <c r="JY10" s="65">
        <f t="shared" si="3"/>
        <v>4.3220966641978747E-3</v>
      </c>
      <c r="JZ10" s="65">
        <f t="shared" si="3"/>
        <v>3.8682481726412974E-3</v>
      </c>
      <c r="KA10" s="65">
        <f t="shared" si="3"/>
        <v>3.9761493747038756E-3</v>
      </c>
      <c r="KB10" s="65">
        <f t="shared" si="3"/>
        <v>3.975609611169037E-3</v>
      </c>
      <c r="KC10" s="65">
        <f t="shared" si="3"/>
        <v>3.9761236388712526E-3</v>
      </c>
      <c r="KD10" s="65">
        <f t="shared" si="3"/>
        <v>3.9760504165541454E-3</v>
      </c>
      <c r="KE10" s="65">
        <f t="shared" si="3"/>
        <v>4.3158846848981936E-3</v>
      </c>
      <c r="KF10" s="65">
        <f t="shared" si="3"/>
        <v>4.315782011196422E-3</v>
      </c>
      <c r="KG10" s="65">
        <f t="shared" si="3"/>
        <v>4.3153806796631484E-3</v>
      </c>
      <c r="KH10" s="65">
        <f t="shared" si="3"/>
        <v>4.3155802590762607E-3</v>
      </c>
      <c r="KI10" s="65">
        <f t="shared" si="3"/>
        <v>4.2506577802665013E-3</v>
      </c>
      <c r="KJ10" s="65">
        <f t="shared" si="3"/>
        <v>4.2503714202424729E-3</v>
      </c>
      <c r="KK10" s="65">
        <f t="shared" si="3"/>
        <v>4.2502537797766259E-3</v>
      </c>
      <c r="KL10" s="65">
        <f t="shared" si="3"/>
        <v>4.2507539178858423E-3</v>
      </c>
      <c r="KM10" s="65">
        <f t="shared" si="3"/>
        <v>4.2514152546838458E-3</v>
      </c>
      <c r="KN10" s="65">
        <f t="shared" si="3"/>
        <v>4.2504211089427332E-3</v>
      </c>
      <c r="KO10" s="65">
        <f t="shared" si="3"/>
        <v>4.2510001579097265E-3</v>
      </c>
      <c r="KP10" s="65">
        <f t="shared" si="3"/>
        <v>4.2517006784499514E-3</v>
      </c>
      <c r="KQ10" s="65">
        <f t="shared" si="3"/>
        <v>4.1270179524276135E-3</v>
      </c>
      <c r="KR10" s="65">
        <f t="shared" si="3"/>
        <v>4.1262344326693269E-3</v>
      </c>
      <c r="KS10" s="65">
        <f t="shared" si="3"/>
        <v>4.1269879607441504E-3</v>
      </c>
      <c r="KT10" s="65">
        <f t="shared" si="3"/>
        <v>4.1271347248244012E-3</v>
      </c>
      <c r="KU10" s="65">
        <f t="shared" si="3"/>
        <v>4.0692660868619458E-3</v>
      </c>
      <c r="KV10" s="65">
        <f t="shared" si="3"/>
        <v>4.0715284418654562E-3</v>
      </c>
      <c r="KW10" s="65">
        <f t="shared" si="3"/>
        <v>4.0715206479637681E-3</v>
      </c>
      <c r="KX10" s="65">
        <f t="shared" si="3"/>
        <v>4.0914768075286188E-3</v>
      </c>
      <c r="KY10" s="65">
        <f t="shared" si="3"/>
        <v>4.0925915070542489E-3</v>
      </c>
      <c r="KZ10" s="65">
        <f t="shared" si="3"/>
        <v>4.0921268932179984E-3</v>
      </c>
      <c r="LA10" s="65">
        <f t="shared" si="3"/>
        <v>3.585046728745803E-3</v>
      </c>
      <c r="LB10" s="65">
        <f t="shared" si="3"/>
        <v>3.6890882378193507E-3</v>
      </c>
      <c r="LC10" s="65">
        <f t="shared" si="3"/>
        <v>3.6881243484805861E-3</v>
      </c>
      <c r="LD10" s="65">
        <f t="shared" si="3"/>
        <v>3.6890552863341076E-3</v>
      </c>
      <c r="LE10" s="65">
        <f t="shared" si="3"/>
        <v>3.6893070873082298E-3</v>
      </c>
      <c r="LF10" s="65">
        <f t="shared" si="3"/>
        <v>4.0045173257669455E-3</v>
      </c>
      <c r="LG10" s="65">
        <f t="shared" si="3"/>
        <v>4.0014517736337895E-3</v>
      </c>
      <c r="LH10" s="65">
        <f t="shared" si="3"/>
        <v>4.0043455852175345E-3</v>
      </c>
      <c r="LI10" s="65">
        <f t="shared" si="3"/>
        <v>4.0043490327815335E-3</v>
      </c>
      <c r="LJ10" s="65">
        <f t="shared" si="3"/>
        <v>3.9964138228298285E-3</v>
      </c>
      <c r="LK10" s="65">
        <f t="shared" si="3"/>
        <v>3.9947068064637367E-3</v>
      </c>
      <c r="LL10" s="65">
        <f t="shared" si="3"/>
        <v>3.9959460293326199E-3</v>
      </c>
      <c r="LM10" s="65">
        <f t="shared" si="3"/>
        <v>3.9960871919117198E-3</v>
      </c>
      <c r="LN10" s="65">
        <f t="shared" si="3"/>
        <v>3.9448108697723539E-3</v>
      </c>
      <c r="LO10" s="65">
        <f t="shared" si="3"/>
        <v>3.9432063261351426E-3</v>
      </c>
      <c r="LP10" s="65">
        <f t="shared" si="3"/>
        <v>3.9440768453560694E-3</v>
      </c>
      <c r="LQ10" s="65">
        <f t="shared" si="3"/>
        <v>3.9447418562070071E-3</v>
      </c>
      <c r="LR10" s="65">
        <f t="shared" si="3"/>
        <v>3.8292743931913646E-3</v>
      </c>
      <c r="LS10" s="65">
        <f t="shared" si="3"/>
        <v>3.8290269376364044E-3</v>
      </c>
      <c r="LT10" s="65">
        <f t="shared" si="3"/>
        <v>3.8280621400073188E-3</v>
      </c>
      <c r="LU10" s="65">
        <f t="shared" si="3"/>
        <v>3.8292245611241229E-3</v>
      </c>
      <c r="LV10" s="65">
        <f t="shared" si="3"/>
        <v>4.1860256928629384E-3</v>
      </c>
      <c r="LW10" s="65">
        <f t="shared" si="3"/>
        <v>3.7647058823529413E-3</v>
      </c>
      <c r="LX10" s="65">
        <f t="shared" si="3"/>
        <v>3.7647058823529413E-3</v>
      </c>
      <c r="LY10" s="65">
        <f t="shared" si="3"/>
        <v>4.1456906974559685E-3</v>
      </c>
      <c r="LZ10" s="65">
        <f t="shared" si="3"/>
        <v>3.873983773862711E-3</v>
      </c>
      <c r="MA10" s="65">
        <f t="shared" si="3"/>
        <v>3.8739683047584791E-3</v>
      </c>
      <c r="MB10" s="65">
        <f t="shared" si="3"/>
        <v>4.1344618024864643E-3</v>
      </c>
      <c r="MC10" s="65">
        <f t="shared" si="3"/>
        <v>4.1342034288662033E-3</v>
      </c>
      <c r="MD10" s="65">
        <f t="shared" si="3"/>
        <v>7.0556826849733027E-3</v>
      </c>
      <c r="ME10" s="65">
        <f t="shared" si="3"/>
        <v>7.0389390160278016E-3</v>
      </c>
      <c r="MF10" s="65">
        <f t="shared" si="3"/>
        <v>6.5627045572309497E-3</v>
      </c>
      <c r="MG10" s="65">
        <f t="shared" si="3"/>
        <v>6.259410962266467E-3</v>
      </c>
      <c r="MH10" s="66">
        <f t="shared" si="3"/>
        <v>6.6975380048520288E-3</v>
      </c>
      <c r="MI10" s="66">
        <f t="shared" si="3"/>
        <v>6.6948223060673091E-3</v>
      </c>
      <c r="MJ10" s="66">
        <f t="shared" si="3"/>
        <v>6.6956026029189458E-3</v>
      </c>
      <c r="MK10" s="66">
        <f t="shared" si="3"/>
        <v>6.6967225570674976E-3</v>
      </c>
      <c r="ML10" s="66">
        <f t="shared" si="3"/>
        <v>6.6990988140785907E-3</v>
      </c>
      <c r="MM10" s="67">
        <f t="shared" si="3"/>
        <v>1.0356174739736384E-2</v>
      </c>
      <c r="MN10" s="67">
        <f t="shared" si="3"/>
        <v>1.0272303353444791E-2</v>
      </c>
      <c r="MO10" s="66">
        <f t="shared" si="3"/>
        <v>7.5263850710967995E-3</v>
      </c>
      <c r="MP10" s="66">
        <f t="shared" si="3"/>
        <v>7.5264899262717606E-3</v>
      </c>
      <c r="MQ10" s="66">
        <f t="shared" si="3"/>
        <v>7.5264567691151552E-3</v>
      </c>
      <c r="MR10" s="66">
        <f t="shared" si="3"/>
        <v>7.5263770360029549E-3</v>
      </c>
      <c r="MS10" s="66">
        <f t="shared" si="3"/>
        <v>7.5265924048611363E-3</v>
      </c>
      <c r="MT10" s="67">
        <f t="shared" si="3"/>
        <v>1.1888066123167724E-2</v>
      </c>
      <c r="MU10" s="67">
        <f t="shared" si="3"/>
        <v>1.1932001153032917E-2</v>
      </c>
      <c r="MV10" s="66">
        <f t="shared" si="3"/>
        <v>6.8192062069210007E-3</v>
      </c>
      <c r="MW10" s="66">
        <f t="shared" si="3"/>
        <v>6.8192013904954645E-3</v>
      </c>
      <c r="MX10" s="66">
        <f t="shared" si="3"/>
        <v>6.8187673575539473E-3</v>
      </c>
      <c r="MY10" s="66">
        <f t="shared" si="3"/>
        <v>6.8188176172286289E-3</v>
      </c>
      <c r="MZ10" s="66">
        <f t="shared" si="3"/>
        <v>6.8189905327994153E-3</v>
      </c>
      <c r="NA10" s="67">
        <f t="shared" si="3"/>
        <v>1.2024590163934427E-2</v>
      </c>
      <c r="NB10" s="67">
        <f t="shared" si="3"/>
        <v>1.1999343728734129E-2</v>
      </c>
      <c r="NC10" s="65">
        <f t="shared" si="3"/>
        <v>1.0371560793416961E-2</v>
      </c>
      <c r="ND10" s="65">
        <f t="shared" si="3"/>
        <v>1.3997151953134189E-2</v>
      </c>
      <c r="NE10" s="65">
        <f t="shared" si="3"/>
        <v>1.0156994120931455E-2</v>
      </c>
      <c r="NF10" s="65">
        <f t="shared" si="3"/>
        <v>1.3976084356207313E-2</v>
      </c>
      <c r="NG10" s="65">
        <f t="shared" si="3"/>
        <v>3.8445694197912221E-3</v>
      </c>
      <c r="NH10" s="65">
        <f t="shared" si="3"/>
        <v>3.4903077795711765E-3</v>
      </c>
      <c r="NI10" s="65">
        <f t="shared" si="3"/>
        <v>2.8864323507180648E-3</v>
      </c>
      <c r="NJ10" s="65">
        <f t="shared" si="3"/>
        <v>4.1506162434305424E-3</v>
      </c>
      <c r="NK10" s="65">
        <f t="shared" si="3"/>
        <v>2.7828446019251755E-3</v>
      </c>
      <c r="NL10" s="65">
        <f t="shared" si="3"/>
        <v>7.2432171060011373E-3</v>
      </c>
      <c r="NM10" s="65">
        <f t="shared" si="3"/>
        <v>7.2424483243880211E-3</v>
      </c>
      <c r="NN10" s="65">
        <f t="shared" si="3"/>
        <v>7.2395916611288011E-3</v>
      </c>
      <c r="NO10" s="65">
        <f t="shared" si="3"/>
        <v>7.4849393032231535E-3</v>
      </c>
      <c r="NP10" s="65">
        <f t="shared" si="3"/>
        <v>7.5056116724937201E-3</v>
      </c>
      <c r="NQ10" s="65">
        <f t="shared" si="3"/>
        <v>7.4594594604674947E-3</v>
      </c>
      <c r="NR10" s="65">
        <f t="shared" si="3"/>
        <v>7.4858429682282653E-3</v>
      </c>
      <c r="NS10" s="65">
        <f t="shared" si="3"/>
        <v>7.507030603802642E-3</v>
      </c>
      <c r="NT10" s="65">
        <f t="shared" si="3"/>
        <v>7.4859169622413721E-3</v>
      </c>
      <c r="NU10" s="65">
        <f t="shared" si="3"/>
        <v>7.4993103908189522E-3</v>
      </c>
      <c r="NV10" s="65">
        <f t="shared" si="3"/>
        <v>7.446308852840481E-3</v>
      </c>
      <c r="NW10" s="65">
        <f t="shared" si="3"/>
        <v>7.4504811222689512E-3</v>
      </c>
      <c r="NX10" s="65">
        <f t="shared" si="3"/>
        <v>7.4031074418071325E-3</v>
      </c>
      <c r="NY10" s="65">
        <f t="shared" si="3"/>
        <v>7.486179676810977E-3</v>
      </c>
      <c r="NZ10" s="65">
        <f t="shared" si="3"/>
        <v>7.4862440541346841E-3</v>
      </c>
      <c r="OA10" s="65">
        <f t="shared" si="3"/>
        <v>7.4860466264941227E-3</v>
      </c>
      <c r="OB10" s="65">
        <f t="shared" si="3"/>
        <v>7.5089405193294592E-3</v>
      </c>
      <c r="OC10" s="65">
        <f t="shared" si="3"/>
        <v>7.4862488224767638E-3</v>
      </c>
      <c r="OD10" s="65">
        <f t="shared" si="3"/>
        <v>7.2040498442367601E-3</v>
      </c>
      <c r="OE10" s="65">
        <f t="shared" si="3"/>
        <v>7.4930434493787022E-3</v>
      </c>
      <c r="OF10" s="65">
        <f t="shared" si="3"/>
        <v>7.4624336949186392E-3</v>
      </c>
      <c r="OG10" s="65">
        <f t="shared" si="3"/>
        <v>7.2385661480745891E-3</v>
      </c>
      <c r="OH10" s="65">
        <f t="shared" si="3"/>
        <v>7.394807753520586E-3</v>
      </c>
      <c r="OI10" s="65">
        <f t="shared" si="3"/>
        <v>7.4140159373044879E-3</v>
      </c>
      <c r="OJ10" s="65">
        <f t="shared" si="3"/>
        <v>7.2040498442367601E-3</v>
      </c>
      <c r="OK10" s="65">
        <f t="shared" si="3"/>
        <v>7.4060817736399682E-3</v>
      </c>
      <c r="OL10" s="65">
        <f t="shared" si="3"/>
        <v>7.2040498442367601E-3</v>
      </c>
      <c r="OM10" s="65">
        <f t="shared" si="3"/>
        <v>6.9963655244029074E-3</v>
      </c>
      <c r="ON10" s="65">
        <f t="shared" si="3"/>
        <v>7.2040498442367601E-3</v>
      </c>
      <c r="OO10" s="65">
        <f t="shared" si="3"/>
        <v>7.2040498442367601E-3</v>
      </c>
      <c r="OP10" s="65">
        <f t="shared" si="3"/>
        <v>3.6516437195777528E-3</v>
      </c>
      <c r="OQ10" s="65">
        <f t="shared" si="3"/>
        <v>3.6423908938113367E-3</v>
      </c>
      <c r="OR10" s="65">
        <f t="shared" si="3"/>
        <v>3.6454025646708993E-3</v>
      </c>
      <c r="OS10" s="65">
        <f t="shared" si="3"/>
        <v>3.6407519692205265E-3</v>
      </c>
      <c r="OT10" s="65">
        <f t="shared" si="3"/>
        <v>3.6507423889100832E-3</v>
      </c>
      <c r="OU10" s="65">
        <f t="shared" si="3"/>
        <v>3.6269904010546249E-3</v>
      </c>
      <c r="OV10" s="65">
        <f>OV9/OV21</f>
        <v>0.85077777777777774</v>
      </c>
      <c r="OW10" s="65">
        <f t="shared" ref="OW10:QD10" si="4">OW9/OW21/OW23</f>
        <v>3.2472434266327395E-3</v>
      </c>
      <c r="OX10" s="65">
        <f t="shared" si="4"/>
        <v>3.2472434266327395E-3</v>
      </c>
      <c r="OY10" s="65">
        <f t="shared" si="4"/>
        <v>3.2472434266327395E-3</v>
      </c>
      <c r="OZ10" s="65">
        <f t="shared" si="4"/>
        <v>3.2472434266327395E-3</v>
      </c>
      <c r="PA10" s="65">
        <f t="shared" si="4"/>
        <v>3.2472434266327395E-3</v>
      </c>
      <c r="PB10" s="65">
        <f t="shared" si="4"/>
        <v>3.2472434266327395E-3</v>
      </c>
      <c r="PC10" s="65">
        <f t="shared" si="4"/>
        <v>3.2472434266327395E-3</v>
      </c>
      <c r="PD10" s="65">
        <f t="shared" si="4"/>
        <v>3.2472434266327395E-3</v>
      </c>
      <c r="PE10" s="65">
        <f t="shared" si="4"/>
        <v>3.2472434266327395E-3</v>
      </c>
      <c r="PF10" s="65">
        <f t="shared" si="4"/>
        <v>3.2472434266327395E-3</v>
      </c>
      <c r="PG10" s="65">
        <f t="shared" si="4"/>
        <v>3.2472434266327395E-3</v>
      </c>
      <c r="PH10" s="65">
        <f t="shared" si="4"/>
        <v>3.2472434266327395E-3</v>
      </c>
      <c r="PI10" s="65">
        <f t="shared" si="4"/>
        <v>3.2472434266327395E-3</v>
      </c>
      <c r="PJ10" s="65">
        <f t="shared" si="4"/>
        <v>3.2472434266327395E-3</v>
      </c>
      <c r="PK10" s="65">
        <f t="shared" si="4"/>
        <v>3.2472434266327395E-3</v>
      </c>
      <c r="PL10" s="65">
        <f t="shared" si="4"/>
        <v>3.2472434266327395E-3</v>
      </c>
      <c r="PM10" s="65">
        <f t="shared" si="4"/>
        <v>3.2472434266327395E-3</v>
      </c>
      <c r="PN10" s="65">
        <f t="shared" si="4"/>
        <v>3.2472434266327395E-3</v>
      </c>
      <c r="PO10" s="65">
        <f t="shared" si="4"/>
        <v>3.2472434266327395E-3</v>
      </c>
      <c r="PP10" s="65">
        <f t="shared" si="4"/>
        <v>3.2472434266327395E-3</v>
      </c>
      <c r="PQ10" s="65">
        <f t="shared" si="4"/>
        <v>3.2472434266327395E-3</v>
      </c>
      <c r="PR10" s="65">
        <f t="shared" si="4"/>
        <v>3.2472434266327395E-3</v>
      </c>
      <c r="PS10" s="65">
        <f t="shared" si="4"/>
        <v>3.2472434266327395E-3</v>
      </c>
      <c r="PT10" s="65">
        <f t="shared" si="4"/>
        <v>3.2472434266327395E-3</v>
      </c>
      <c r="PU10" s="65">
        <f t="shared" si="4"/>
        <v>3.2472434266327395E-3</v>
      </c>
      <c r="PV10" s="65">
        <f t="shared" si="4"/>
        <v>3.2472434266327395E-3</v>
      </c>
      <c r="PW10" s="65">
        <f t="shared" si="4"/>
        <v>3.2472434266327395E-3</v>
      </c>
      <c r="PX10" s="65">
        <f t="shared" si="4"/>
        <v>3.2472434266327395E-3</v>
      </c>
      <c r="PY10" s="65">
        <f t="shared" si="4"/>
        <v>3.2472434266327395E-3</v>
      </c>
      <c r="PZ10" s="65">
        <f t="shared" si="4"/>
        <v>3.2472434266327395E-3</v>
      </c>
      <c r="QA10" s="65">
        <f t="shared" si="4"/>
        <v>3.2472434266327395E-3</v>
      </c>
      <c r="QB10" s="65">
        <f t="shared" si="4"/>
        <v>3.2472434266327395E-3</v>
      </c>
      <c r="QC10" s="65">
        <f t="shared" si="4"/>
        <v>3.2472434266327395E-3</v>
      </c>
      <c r="QD10" s="65">
        <f t="shared" si="4"/>
        <v>3.2472434266327395E-3</v>
      </c>
    </row>
    <row r="11" spans="1:446" ht="13.5" customHeight="1">
      <c r="A11" s="2" t="s">
        <v>9</v>
      </c>
      <c r="B11" s="2"/>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4"/>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c r="FY11" s="10"/>
      <c r="FZ11" s="10"/>
      <c r="GA11" s="10"/>
      <c r="GB11" s="10"/>
      <c r="GC11" s="10"/>
      <c r="GD11" s="10"/>
      <c r="GE11" s="10"/>
      <c r="GF11" s="10"/>
      <c r="GG11" s="10"/>
      <c r="GH11" s="10"/>
      <c r="GI11" s="10"/>
      <c r="GJ11" s="10"/>
      <c r="GK11" s="10"/>
      <c r="GL11" s="10"/>
      <c r="GM11" s="10"/>
      <c r="GN11" s="10"/>
      <c r="GO11" s="10"/>
      <c r="GP11" s="10"/>
      <c r="GQ11" s="10"/>
      <c r="GR11" s="10"/>
      <c r="GS11" s="10"/>
      <c r="GT11" s="10"/>
      <c r="GU11" s="10"/>
      <c r="GV11" s="10"/>
      <c r="GW11" s="10"/>
      <c r="GX11" s="10"/>
      <c r="GY11" s="10"/>
      <c r="GZ11" s="10"/>
      <c r="HA11" s="10"/>
      <c r="HB11" s="10"/>
      <c r="HC11" s="10"/>
      <c r="HD11" s="10"/>
      <c r="HE11" s="10"/>
      <c r="HF11" s="10"/>
      <c r="HG11" s="10"/>
      <c r="HH11" s="10"/>
      <c r="HI11" s="10"/>
      <c r="HJ11" s="10"/>
      <c r="HK11" s="10"/>
      <c r="HL11" s="10"/>
      <c r="HM11" s="10"/>
      <c r="HN11" s="10"/>
      <c r="HO11" s="10"/>
      <c r="HP11" s="10"/>
      <c r="HQ11" s="10"/>
      <c r="HR11" s="10"/>
      <c r="HS11" s="10"/>
      <c r="HT11" s="10"/>
      <c r="HU11" s="10"/>
      <c r="HV11" s="10"/>
      <c r="HW11" s="10"/>
      <c r="HX11" s="10"/>
      <c r="HY11" s="10"/>
      <c r="HZ11" s="4"/>
      <c r="IA11" s="4"/>
      <c r="IB11" s="10"/>
      <c r="IC11" s="10"/>
      <c r="ID11" s="10"/>
      <c r="IE11" s="10"/>
      <c r="IF11" s="10"/>
      <c r="IG11" s="10"/>
      <c r="IH11" s="65"/>
      <c r="II11" s="65"/>
      <c r="IJ11" s="65"/>
      <c r="IK11" s="65"/>
      <c r="IL11" s="65"/>
      <c r="IM11" s="65"/>
      <c r="IN11" s="65"/>
      <c r="IO11" s="65"/>
      <c r="IP11" s="65"/>
      <c r="IQ11" s="65"/>
      <c r="IR11" s="65"/>
      <c r="IS11" s="65"/>
      <c r="IT11" s="65"/>
      <c r="IU11" s="65"/>
      <c r="IV11" s="65"/>
      <c r="IW11" s="65"/>
      <c r="IX11" s="65"/>
      <c r="IY11" s="65"/>
      <c r="IZ11" s="65"/>
      <c r="JA11" s="65"/>
      <c r="JB11" s="65"/>
      <c r="JC11" s="65"/>
      <c r="JD11" s="65"/>
      <c r="JE11" s="65"/>
      <c r="JF11" s="65"/>
      <c r="JG11" s="65"/>
      <c r="JH11" s="65"/>
      <c r="JI11" s="65"/>
      <c r="JJ11" s="65"/>
      <c r="JK11" s="65"/>
      <c r="JL11" s="65"/>
      <c r="JM11" s="65"/>
      <c r="JN11" s="65"/>
      <c r="JO11" s="65"/>
      <c r="JP11" s="65"/>
      <c r="JQ11" s="65"/>
      <c r="JR11" s="65"/>
      <c r="JS11" s="65"/>
      <c r="JT11" s="65"/>
      <c r="JU11" s="65"/>
      <c r="JV11" s="65"/>
      <c r="JW11" s="65"/>
      <c r="JX11" s="65"/>
      <c r="JY11" s="65"/>
      <c r="JZ11" s="65"/>
      <c r="KA11" s="65"/>
      <c r="KB11" s="65"/>
      <c r="KC11" s="65"/>
      <c r="KD11" s="65"/>
      <c r="KE11" s="65"/>
      <c r="KF11" s="65"/>
      <c r="KG11" s="65"/>
      <c r="KH11" s="65"/>
      <c r="KI11" s="65"/>
      <c r="KJ11" s="65"/>
      <c r="KK11" s="65"/>
      <c r="KL11" s="65"/>
      <c r="KM11" s="65"/>
      <c r="KN11" s="65"/>
      <c r="KO11" s="65"/>
      <c r="KP11" s="65"/>
      <c r="KQ11" s="65"/>
      <c r="KR11" s="65"/>
      <c r="KS11" s="65"/>
      <c r="KT11" s="65"/>
      <c r="KU11" s="65"/>
      <c r="KV11" s="65"/>
      <c r="KW11" s="65"/>
      <c r="KX11" s="65"/>
      <c r="KY11" s="65"/>
      <c r="KZ11" s="65"/>
      <c r="LA11" s="65"/>
      <c r="LB11" s="65"/>
      <c r="LC11" s="65"/>
      <c r="LD11" s="65"/>
      <c r="LE11" s="65"/>
      <c r="LF11" s="65"/>
      <c r="LG11" s="65"/>
      <c r="LH11" s="65"/>
      <c r="LI11" s="65"/>
      <c r="LJ11" s="65"/>
      <c r="LK11" s="65"/>
      <c r="LL11" s="65"/>
      <c r="LM11" s="65"/>
      <c r="LN11" s="65"/>
      <c r="LO11" s="65"/>
      <c r="LP11" s="65"/>
      <c r="LQ11" s="65"/>
      <c r="LR11" s="65"/>
      <c r="LS11" s="65"/>
      <c r="LT11" s="65"/>
      <c r="LU11" s="65"/>
      <c r="LV11" s="65"/>
      <c r="LW11" s="65"/>
      <c r="LX11" s="65"/>
      <c r="LY11" s="65"/>
      <c r="LZ11" s="65"/>
      <c r="MA11" s="65"/>
      <c r="MB11" s="65"/>
      <c r="MC11" s="65"/>
      <c r="MD11" s="65"/>
      <c r="ME11" s="65"/>
      <c r="MF11" s="65"/>
      <c r="MG11" s="65"/>
      <c r="MH11" s="66"/>
      <c r="MI11" s="66"/>
      <c r="MJ11" s="66"/>
      <c r="MK11" s="66"/>
      <c r="ML11" s="66"/>
      <c r="MM11" s="67"/>
      <c r="MN11" s="67"/>
      <c r="MO11" s="66"/>
      <c r="MP11" s="66"/>
      <c r="MQ11" s="66"/>
      <c r="MR11" s="66"/>
      <c r="MS11" s="66"/>
      <c r="MT11" s="67"/>
      <c r="MU11" s="67"/>
      <c r="MV11" s="66"/>
      <c r="MW11" s="66"/>
      <c r="MX11" s="66"/>
      <c r="MY11" s="66"/>
      <c r="MZ11" s="66"/>
      <c r="NA11" s="67"/>
      <c r="NB11" s="67"/>
      <c r="NC11" s="65"/>
      <c r="ND11" s="65"/>
      <c r="NE11" s="65"/>
      <c r="NF11" s="65"/>
      <c r="NG11" s="65"/>
      <c r="NH11" s="65"/>
      <c r="NI11" s="65"/>
      <c r="NJ11" s="65"/>
      <c r="NK11" s="65"/>
      <c r="NL11" s="65"/>
      <c r="NM11" s="65"/>
      <c r="NN11" s="65"/>
      <c r="NO11" s="65"/>
      <c r="NP11" s="65"/>
      <c r="NQ11" s="65"/>
      <c r="NR11" s="65"/>
      <c r="NS11" s="65"/>
      <c r="NT11" s="65"/>
      <c r="NU11" s="65"/>
      <c r="NV11" s="65"/>
      <c r="NW11" s="65"/>
      <c r="NX11" s="65"/>
      <c r="NY11" s="65"/>
      <c r="NZ11" s="65"/>
      <c r="OA11" s="65"/>
      <c r="OB11" s="65"/>
      <c r="OC11" s="65"/>
      <c r="OD11" s="65"/>
      <c r="OE11" s="65"/>
      <c r="OF11" s="65"/>
      <c r="OG11" s="65"/>
      <c r="OH11" s="65"/>
      <c r="OI11" s="65"/>
      <c r="OJ11" s="65"/>
      <c r="OK11" s="65"/>
      <c r="OL11" s="65"/>
      <c r="OM11" s="65"/>
      <c r="ON11" s="65"/>
      <c r="OO11" s="65"/>
      <c r="OP11" s="65"/>
      <c r="OQ11" s="65"/>
      <c r="OR11" s="65"/>
      <c r="OS11" s="65"/>
      <c r="OT11" s="65"/>
      <c r="OU11" s="65"/>
      <c r="OV11" s="65"/>
      <c r="OW11" s="65"/>
      <c r="OX11" s="65"/>
      <c r="OY11" s="65"/>
      <c r="OZ11" s="65"/>
      <c r="PA11" s="65"/>
      <c r="PB11" s="65"/>
      <c r="PC11" s="65"/>
      <c r="PD11" s="65"/>
      <c r="PE11" s="65"/>
      <c r="PF11" s="65"/>
      <c r="PG11" s="65"/>
      <c r="PH11" s="65"/>
      <c r="PI11" s="65"/>
      <c r="PJ11" s="65"/>
      <c r="PK11" s="65"/>
      <c r="PL11" s="65"/>
      <c r="PM11" s="65"/>
      <c r="PN11" s="65"/>
      <c r="PO11" s="65"/>
      <c r="PP11" s="65"/>
      <c r="PQ11" s="65"/>
      <c r="PR11" s="65"/>
      <c r="PS11" s="65"/>
      <c r="PT11" s="65"/>
      <c r="PU11" s="65"/>
      <c r="PV11" s="65"/>
      <c r="PW11" s="65"/>
      <c r="PX11" s="65"/>
      <c r="PY11" s="65"/>
      <c r="PZ11" s="65"/>
      <c r="QA11" s="65"/>
      <c r="QB11" s="65"/>
      <c r="QC11" s="65"/>
      <c r="QD11" s="65"/>
    </row>
    <row r="12" spans="1:446" ht="13.5" customHeight="1">
      <c r="A12" s="15" t="s">
        <v>10</v>
      </c>
      <c r="B12" s="3"/>
      <c r="C12" s="3" t="s">
        <v>356</v>
      </c>
      <c r="D12" s="3" t="s">
        <v>356</v>
      </c>
      <c r="E12" s="3" t="s">
        <v>356</v>
      </c>
      <c r="F12" s="3" t="s">
        <v>356</v>
      </c>
      <c r="G12" s="3" t="s">
        <v>356</v>
      </c>
      <c r="H12" s="3" t="s">
        <v>356</v>
      </c>
      <c r="I12" s="3" t="s">
        <v>356</v>
      </c>
      <c r="J12" s="3" t="s">
        <v>356</v>
      </c>
      <c r="K12" s="3" t="s">
        <v>356</v>
      </c>
      <c r="L12" s="3" t="s">
        <v>356</v>
      </c>
      <c r="M12" s="3" t="s">
        <v>356</v>
      </c>
      <c r="N12" s="3" t="s">
        <v>356</v>
      </c>
      <c r="O12" s="3" t="s">
        <v>356</v>
      </c>
      <c r="P12" s="3" t="s">
        <v>356</v>
      </c>
      <c r="Q12" s="3" t="s">
        <v>356</v>
      </c>
      <c r="R12" s="3" t="s">
        <v>356</v>
      </c>
      <c r="S12" s="3" t="s">
        <v>356</v>
      </c>
      <c r="T12" s="3" t="s">
        <v>356</v>
      </c>
      <c r="U12" s="3" t="s">
        <v>356</v>
      </c>
      <c r="V12" s="3" t="s">
        <v>356</v>
      </c>
      <c r="W12" s="3" t="s">
        <v>356</v>
      </c>
      <c r="X12" s="3" t="s">
        <v>356</v>
      </c>
      <c r="Y12" s="3" t="s">
        <v>356</v>
      </c>
      <c r="Z12" s="3" t="s">
        <v>356</v>
      </c>
      <c r="AA12" s="3" t="s">
        <v>356</v>
      </c>
      <c r="AB12" s="3" t="s">
        <v>356</v>
      </c>
      <c r="AC12" s="3" t="s">
        <v>356</v>
      </c>
      <c r="AD12" s="3" t="s">
        <v>356</v>
      </c>
      <c r="AE12" s="3" t="s">
        <v>356</v>
      </c>
      <c r="AF12" s="3" t="s">
        <v>356</v>
      </c>
      <c r="AG12" s="3" t="s">
        <v>356</v>
      </c>
      <c r="AH12" s="3" t="s">
        <v>356</v>
      </c>
      <c r="AI12" s="3" t="s">
        <v>356</v>
      </c>
      <c r="AJ12" s="3" t="s">
        <v>356</v>
      </c>
      <c r="AK12" s="3" t="s">
        <v>356</v>
      </c>
      <c r="AL12" s="3" t="s">
        <v>356</v>
      </c>
      <c r="AM12" s="3" t="s">
        <v>356</v>
      </c>
      <c r="AN12" s="3" t="s">
        <v>356</v>
      </c>
      <c r="AO12" s="3" t="s">
        <v>356</v>
      </c>
      <c r="AP12" s="3" t="s">
        <v>356</v>
      </c>
      <c r="AQ12" s="3" t="s">
        <v>356</v>
      </c>
      <c r="AR12" s="3" t="s">
        <v>356</v>
      </c>
      <c r="AS12" s="3" t="s">
        <v>356</v>
      </c>
      <c r="AT12" s="3" t="s">
        <v>356</v>
      </c>
      <c r="AU12" s="3" t="s">
        <v>356</v>
      </c>
      <c r="AV12" s="3" t="s">
        <v>356</v>
      </c>
      <c r="AW12" s="3" t="s">
        <v>356</v>
      </c>
      <c r="AX12" s="3" t="s">
        <v>356</v>
      </c>
      <c r="AY12" s="3" t="s">
        <v>356</v>
      </c>
      <c r="AZ12" s="3" t="s">
        <v>356</v>
      </c>
      <c r="BA12" s="3" t="s">
        <v>356</v>
      </c>
      <c r="BB12" s="3" t="s">
        <v>356</v>
      </c>
      <c r="BC12" s="3" t="s">
        <v>356</v>
      </c>
      <c r="BD12" s="3" t="s">
        <v>356</v>
      </c>
      <c r="BE12" s="3" t="s">
        <v>356</v>
      </c>
      <c r="BF12" s="3" t="s">
        <v>356</v>
      </c>
      <c r="BG12" s="3" t="s">
        <v>356</v>
      </c>
      <c r="BH12" s="3" t="s">
        <v>356</v>
      </c>
      <c r="BI12" s="4" t="s">
        <v>356</v>
      </c>
      <c r="BJ12" s="4" t="s">
        <v>431</v>
      </c>
      <c r="BK12" s="4" t="s">
        <v>356</v>
      </c>
      <c r="BL12" s="4" t="s">
        <v>431</v>
      </c>
      <c r="BM12" s="4" t="s">
        <v>356</v>
      </c>
      <c r="BN12" s="4" t="s">
        <v>431</v>
      </c>
      <c r="BO12" s="4" t="s">
        <v>356</v>
      </c>
      <c r="BP12" s="4" t="s">
        <v>431</v>
      </c>
      <c r="BQ12" s="4" t="s">
        <v>356</v>
      </c>
      <c r="BR12" s="4" t="s">
        <v>431</v>
      </c>
      <c r="BS12" s="4" t="s">
        <v>356</v>
      </c>
      <c r="BT12" s="4" t="s">
        <v>431</v>
      </c>
      <c r="BU12" s="4" t="s">
        <v>356</v>
      </c>
      <c r="BV12" s="4" t="s">
        <v>431</v>
      </c>
      <c r="BW12" s="4" t="s">
        <v>356</v>
      </c>
      <c r="BX12" s="4" t="s">
        <v>431</v>
      </c>
      <c r="BY12" s="4" t="s">
        <v>356</v>
      </c>
      <c r="BZ12" s="4" t="s">
        <v>431</v>
      </c>
      <c r="CA12" s="4" t="s">
        <v>356</v>
      </c>
      <c r="CB12" s="4" t="s">
        <v>431</v>
      </c>
      <c r="CC12" s="4" t="s">
        <v>356</v>
      </c>
      <c r="CD12" s="4" t="s">
        <v>431</v>
      </c>
      <c r="CE12" s="4" t="s">
        <v>356</v>
      </c>
      <c r="CF12" s="4" t="s">
        <v>431</v>
      </c>
      <c r="CG12" s="4" t="s">
        <v>356</v>
      </c>
      <c r="CH12" s="4" t="s">
        <v>431</v>
      </c>
      <c r="CI12" s="4" t="s">
        <v>356</v>
      </c>
      <c r="CJ12" s="4" t="s">
        <v>431</v>
      </c>
      <c r="CK12" s="4" t="s">
        <v>356</v>
      </c>
      <c r="CL12" s="4" t="s">
        <v>431</v>
      </c>
      <c r="CM12" s="4" t="s">
        <v>356</v>
      </c>
      <c r="CN12" s="4" t="s">
        <v>431</v>
      </c>
      <c r="CO12" s="4" t="s">
        <v>356</v>
      </c>
      <c r="CP12" s="4" t="s">
        <v>431</v>
      </c>
      <c r="CQ12" s="4" t="s">
        <v>356</v>
      </c>
      <c r="CR12" s="4" t="s">
        <v>431</v>
      </c>
      <c r="CS12" s="3" t="s">
        <v>356</v>
      </c>
      <c r="CT12" s="3" t="s">
        <v>356</v>
      </c>
      <c r="CU12" s="3" t="s">
        <v>356</v>
      </c>
      <c r="CV12" s="3" t="s">
        <v>456</v>
      </c>
      <c r="CW12" s="3" t="s">
        <v>456</v>
      </c>
      <c r="CX12" s="3" t="s">
        <v>456</v>
      </c>
      <c r="CY12" s="3" t="s">
        <v>456</v>
      </c>
      <c r="CZ12" s="3" t="s">
        <v>456</v>
      </c>
      <c r="DA12" s="3" t="s">
        <v>356</v>
      </c>
      <c r="DB12" s="3" t="s">
        <v>356</v>
      </c>
      <c r="DC12" s="3" t="s">
        <v>356</v>
      </c>
      <c r="DD12" s="3" t="s">
        <v>356</v>
      </c>
      <c r="DE12" s="3" t="s">
        <v>356</v>
      </c>
      <c r="DF12" s="3" t="s">
        <v>356</v>
      </c>
      <c r="DG12" s="3" t="s">
        <v>356</v>
      </c>
      <c r="DH12" s="3" t="s">
        <v>356</v>
      </c>
      <c r="DI12" s="3" t="s">
        <v>356</v>
      </c>
      <c r="DJ12" s="3" t="s">
        <v>356</v>
      </c>
      <c r="DK12" s="3" t="s">
        <v>356</v>
      </c>
      <c r="DL12" s="3" t="s">
        <v>356</v>
      </c>
      <c r="DM12" s="3" t="s">
        <v>356</v>
      </c>
      <c r="DN12" s="3" t="s">
        <v>356</v>
      </c>
      <c r="DO12" s="3" t="s">
        <v>356</v>
      </c>
      <c r="DP12" s="3" t="s">
        <v>356</v>
      </c>
      <c r="DQ12" s="3" t="s">
        <v>356</v>
      </c>
      <c r="DR12" s="3" t="s">
        <v>356</v>
      </c>
      <c r="DS12" s="3" t="s">
        <v>356</v>
      </c>
      <c r="DT12" s="3" t="s">
        <v>356</v>
      </c>
      <c r="DU12" s="3" t="s">
        <v>356</v>
      </c>
      <c r="DV12" s="3" t="s">
        <v>356</v>
      </c>
      <c r="DW12" s="3" t="s">
        <v>356</v>
      </c>
      <c r="DX12" s="3" t="s">
        <v>356</v>
      </c>
      <c r="DY12" s="3" t="s">
        <v>356</v>
      </c>
      <c r="DZ12" s="3" t="s">
        <v>356</v>
      </c>
      <c r="EA12" s="3" t="s">
        <v>356</v>
      </c>
      <c r="EB12" s="3" t="s">
        <v>356</v>
      </c>
      <c r="EC12" s="3" t="s">
        <v>356</v>
      </c>
      <c r="ED12" s="3" t="s">
        <v>356</v>
      </c>
      <c r="EE12" s="3" t="s">
        <v>356</v>
      </c>
      <c r="EF12" s="3" t="s">
        <v>356</v>
      </c>
      <c r="EG12" s="3" t="s">
        <v>356</v>
      </c>
      <c r="EH12" s="3" t="s">
        <v>356</v>
      </c>
      <c r="EI12" s="3" t="s">
        <v>356</v>
      </c>
      <c r="EJ12" s="3" t="s">
        <v>356</v>
      </c>
      <c r="EK12" s="3" t="s">
        <v>356</v>
      </c>
      <c r="EL12" s="3" t="s">
        <v>356</v>
      </c>
      <c r="EM12" s="3" t="s">
        <v>356</v>
      </c>
      <c r="EN12" s="3" t="s">
        <v>356</v>
      </c>
      <c r="EO12" s="3" t="s">
        <v>356</v>
      </c>
      <c r="EP12" s="3" t="s">
        <v>356</v>
      </c>
      <c r="EQ12" s="3" t="s">
        <v>356</v>
      </c>
      <c r="ER12" s="3" t="s">
        <v>356</v>
      </c>
      <c r="ES12" s="3" t="s">
        <v>356</v>
      </c>
      <c r="ET12" s="3" t="s">
        <v>356</v>
      </c>
      <c r="EU12" s="3" t="s">
        <v>356</v>
      </c>
      <c r="EV12" s="3" t="s">
        <v>356</v>
      </c>
      <c r="EW12" s="3" t="s">
        <v>356</v>
      </c>
      <c r="EX12" s="3" t="s">
        <v>356</v>
      </c>
      <c r="EY12" s="3" t="s">
        <v>356</v>
      </c>
      <c r="EZ12" s="3" t="s">
        <v>356</v>
      </c>
      <c r="FA12" s="3" t="s">
        <v>356</v>
      </c>
      <c r="FB12" s="3" t="s">
        <v>356</v>
      </c>
      <c r="FC12" s="3" t="s">
        <v>356</v>
      </c>
      <c r="FD12" s="3" t="s">
        <v>356</v>
      </c>
      <c r="FE12" s="3" t="s">
        <v>356</v>
      </c>
      <c r="FF12" s="3" t="s">
        <v>356</v>
      </c>
      <c r="FG12" s="3" t="s">
        <v>356</v>
      </c>
      <c r="FH12" s="3" t="s">
        <v>356</v>
      </c>
      <c r="FI12" s="3" t="s">
        <v>356</v>
      </c>
      <c r="FJ12" s="3" t="s">
        <v>356</v>
      </c>
      <c r="FK12" s="3" t="s">
        <v>356</v>
      </c>
      <c r="FL12" s="3" t="s">
        <v>356</v>
      </c>
      <c r="FM12" s="3" t="s">
        <v>356</v>
      </c>
      <c r="FN12" s="3" t="s">
        <v>356</v>
      </c>
      <c r="FO12" s="3" t="s">
        <v>356</v>
      </c>
      <c r="FP12" s="3" t="s">
        <v>356</v>
      </c>
      <c r="FQ12" s="3" t="s">
        <v>356</v>
      </c>
      <c r="FR12" s="3" t="s">
        <v>356</v>
      </c>
      <c r="FS12" s="3" t="s">
        <v>356</v>
      </c>
      <c r="FT12" s="3" t="s">
        <v>356</v>
      </c>
      <c r="FU12" s="3" t="s">
        <v>356</v>
      </c>
      <c r="FV12" s="3" t="s">
        <v>356</v>
      </c>
      <c r="FW12" s="3" t="s">
        <v>356</v>
      </c>
      <c r="FX12" s="3" t="s">
        <v>356</v>
      </c>
      <c r="FY12" s="3" t="s">
        <v>356</v>
      </c>
      <c r="FZ12" s="3" t="s">
        <v>356</v>
      </c>
      <c r="GA12" s="3" t="s">
        <v>356</v>
      </c>
      <c r="GB12" s="3" t="s">
        <v>356</v>
      </c>
      <c r="GC12" s="3" t="s">
        <v>356</v>
      </c>
      <c r="GD12" s="3" t="s">
        <v>356</v>
      </c>
      <c r="GE12" s="3" t="s">
        <v>356</v>
      </c>
      <c r="GF12" s="3" t="s">
        <v>356</v>
      </c>
      <c r="GG12" s="3" t="s">
        <v>356</v>
      </c>
      <c r="GH12" s="3" t="s">
        <v>356</v>
      </c>
      <c r="GI12" s="3" t="s">
        <v>356</v>
      </c>
      <c r="GJ12" s="3" t="s">
        <v>356</v>
      </c>
      <c r="GK12" s="3" t="s">
        <v>356</v>
      </c>
      <c r="GL12" s="3" t="s">
        <v>356</v>
      </c>
      <c r="GM12" s="3" t="s">
        <v>356</v>
      </c>
      <c r="GN12" s="3" t="s">
        <v>356</v>
      </c>
      <c r="GO12" s="3" t="s">
        <v>356</v>
      </c>
      <c r="GP12" s="3" t="s">
        <v>356</v>
      </c>
      <c r="GQ12" s="3" t="s">
        <v>356</v>
      </c>
      <c r="GR12" s="3" t="s">
        <v>356</v>
      </c>
      <c r="GS12" s="3" t="s">
        <v>356</v>
      </c>
      <c r="GT12" s="3" t="s">
        <v>356</v>
      </c>
      <c r="GU12" s="3" t="s">
        <v>356</v>
      </c>
      <c r="GV12" s="3" t="s">
        <v>356</v>
      </c>
      <c r="GW12" s="3" t="s">
        <v>356</v>
      </c>
      <c r="GX12" s="4" t="s">
        <v>356</v>
      </c>
      <c r="GY12" s="4" t="s">
        <v>356</v>
      </c>
      <c r="GZ12" s="4" t="s">
        <v>356</v>
      </c>
      <c r="HA12" s="4" t="s">
        <v>356</v>
      </c>
      <c r="HB12" s="4" t="s">
        <v>356</v>
      </c>
      <c r="HC12" s="4" t="s">
        <v>356</v>
      </c>
      <c r="HD12" s="4" t="s">
        <v>356</v>
      </c>
      <c r="HE12" s="4" t="s">
        <v>356</v>
      </c>
      <c r="HF12" s="4" t="s">
        <v>356</v>
      </c>
      <c r="HG12" s="4" t="s">
        <v>356</v>
      </c>
      <c r="HH12" s="4" t="s">
        <v>356</v>
      </c>
      <c r="HI12" s="4" t="s">
        <v>356</v>
      </c>
      <c r="HJ12" s="4" t="s">
        <v>356</v>
      </c>
      <c r="HK12" s="4" t="s">
        <v>356</v>
      </c>
      <c r="HL12" s="4" t="s">
        <v>356</v>
      </c>
      <c r="HM12" s="4" t="s">
        <v>356</v>
      </c>
      <c r="HN12" s="4" t="s">
        <v>356</v>
      </c>
      <c r="HO12" s="4" t="s">
        <v>431</v>
      </c>
      <c r="HP12" s="4" t="s">
        <v>356</v>
      </c>
      <c r="HQ12" s="4" t="s">
        <v>431</v>
      </c>
      <c r="HR12" s="4" t="s">
        <v>356</v>
      </c>
      <c r="HS12" s="4" t="s">
        <v>431</v>
      </c>
      <c r="HT12" s="4" t="s">
        <v>356</v>
      </c>
      <c r="HU12" s="4" t="s">
        <v>431</v>
      </c>
      <c r="HV12" s="4" t="s">
        <v>356</v>
      </c>
      <c r="HW12" s="4" t="s">
        <v>431</v>
      </c>
      <c r="HX12" s="4" t="s">
        <v>356</v>
      </c>
      <c r="HY12" s="4" t="s">
        <v>431</v>
      </c>
      <c r="HZ12" s="4" t="s">
        <v>356</v>
      </c>
      <c r="IA12" s="4" t="s">
        <v>431</v>
      </c>
      <c r="IB12" s="4" t="s">
        <v>356</v>
      </c>
      <c r="IC12" s="4" t="s">
        <v>431</v>
      </c>
      <c r="ID12" s="4" t="s">
        <v>356</v>
      </c>
      <c r="IE12" s="4" t="s">
        <v>431</v>
      </c>
      <c r="IF12" s="4" t="s">
        <v>356</v>
      </c>
      <c r="IG12" s="4" t="s">
        <v>431</v>
      </c>
      <c r="IH12" s="55" t="s">
        <v>455</v>
      </c>
      <c r="II12" s="55" t="s">
        <v>455</v>
      </c>
      <c r="IJ12" s="55" t="s">
        <v>455</v>
      </c>
      <c r="IK12" s="55" t="s">
        <v>455</v>
      </c>
      <c r="IL12" s="55" t="s">
        <v>455</v>
      </c>
      <c r="IM12" s="55" t="s">
        <v>455</v>
      </c>
      <c r="IN12" s="55" t="s">
        <v>455</v>
      </c>
      <c r="IO12" s="55" t="s">
        <v>455</v>
      </c>
      <c r="IP12" s="55" t="s">
        <v>455</v>
      </c>
      <c r="IQ12" s="55" t="s">
        <v>455</v>
      </c>
      <c r="IR12" s="55" t="s">
        <v>455</v>
      </c>
      <c r="IS12" s="55" t="s">
        <v>455</v>
      </c>
      <c r="IT12" s="55" t="s">
        <v>455</v>
      </c>
      <c r="IU12" s="55" t="s">
        <v>455</v>
      </c>
      <c r="IV12" s="55" t="s">
        <v>356</v>
      </c>
      <c r="IW12" s="55" t="s">
        <v>356</v>
      </c>
      <c r="IX12" s="55" t="s">
        <v>356</v>
      </c>
      <c r="IY12" s="55" t="s">
        <v>356</v>
      </c>
      <c r="IZ12" s="55" t="s">
        <v>356</v>
      </c>
      <c r="JA12" s="55" t="s">
        <v>356</v>
      </c>
      <c r="JB12" s="55" t="s">
        <v>356</v>
      </c>
      <c r="JC12" s="55" t="s">
        <v>356</v>
      </c>
      <c r="JD12" s="55" t="s">
        <v>356</v>
      </c>
      <c r="JE12" s="55" t="s">
        <v>356</v>
      </c>
      <c r="JF12" s="55" t="s">
        <v>356</v>
      </c>
      <c r="JG12" s="55" t="s">
        <v>356</v>
      </c>
      <c r="JH12" s="55" t="s">
        <v>356</v>
      </c>
      <c r="JI12" s="55" t="s">
        <v>356</v>
      </c>
      <c r="JJ12" s="55" t="s">
        <v>356</v>
      </c>
      <c r="JK12" s="55" t="s">
        <v>356</v>
      </c>
      <c r="JL12" s="55" t="s">
        <v>356</v>
      </c>
      <c r="JM12" s="55" t="s">
        <v>356</v>
      </c>
      <c r="JN12" s="55" t="s">
        <v>356</v>
      </c>
      <c r="JO12" s="55" t="s">
        <v>356</v>
      </c>
      <c r="JP12" s="55" t="s">
        <v>356</v>
      </c>
      <c r="JQ12" s="55" t="s">
        <v>356</v>
      </c>
      <c r="JR12" s="55" t="s">
        <v>356</v>
      </c>
      <c r="JS12" s="55" t="s">
        <v>356</v>
      </c>
      <c r="JT12" s="55" t="s">
        <v>356</v>
      </c>
      <c r="JU12" s="55" t="s">
        <v>356</v>
      </c>
      <c r="JV12" s="55" t="s">
        <v>356</v>
      </c>
      <c r="JW12" s="55" t="s">
        <v>356</v>
      </c>
      <c r="JX12" s="55" t="s">
        <v>356</v>
      </c>
      <c r="JY12" s="55" t="s">
        <v>356</v>
      </c>
      <c r="JZ12" s="55" t="s">
        <v>356</v>
      </c>
      <c r="KA12" s="55" t="s">
        <v>356</v>
      </c>
      <c r="KB12" s="55" t="s">
        <v>356</v>
      </c>
      <c r="KC12" s="55" t="s">
        <v>356</v>
      </c>
      <c r="KD12" s="55" t="s">
        <v>356</v>
      </c>
      <c r="KE12" s="55" t="s">
        <v>356</v>
      </c>
      <c r="KF12" s="55" t="s">
        <v>356</v>
      </c>
      <c r="KG12" s="55" t="s">
        <v>356</v>
      </c>
      <c r="KH12" s="55" t="s">
        <v>356</v>
      </c>
      <c r="KI12" s="55" t="s">
        <v>356</v>
      </c>
      <c r="KJ12" s="55" t="s">
        <v>356</v>
      </c>
      <c r="KK12" s="55" t="s">
        <v>356</v>
      </c>
      <c r="KL12" s="55" t="s">
        <v>356</v>
      </c>
      <c r="KM12" s="55" t="s">
        <v>356</v>
      </c>
      <c r="KN12" s="55" t="s">
        <v>356</v>
      </c>
      <c r="KO12" s="55" t="s">
        <v>356</v>
      </c>
      <c r="KP12" s="55" t="s">
        <v>356</v>
      </c>
      <c r="KQ12" s="55" t="s">
        <v>356</v>
      </c>
      <c r="KR12" s="55" t="s">
        <v>356</v>
      </c>
      <c r="KS12" s="55" t="s">
        <v>356</v>
      </c>
      <c r="KT12" s="55" t="s">
        <v>356</v>
      </c>
      <c r="KU12" s="55" t="s">
        <v>356</v>
      </c>
      <c r="KV12" s="55" t="s">
        <v>356</v>
      </c>
      <c r="KW12" s="55" t="s">
        <v>356</v>
      </c>
      <c r="KX12" s="55" t="s">
        <v>356</v>
      </c>
      <c r="KY12" s="55" t="s">
        <v>356</v>
      </c>
      <c r="KZ12" s="55" t="s">
        <v>356</v>
      </c>
      <c r="LA12" s="55" t="s">
        <v>356</v>
      </c>
      <c r="LB12" s="55" t="s">
        <v>356</v>
      </c>
      <c r="LC12" s="55" t="s">
        <v>356</v>
      </c>
      <c r="LD12" s="55" t="s">
        <v>356</v>
      </c>
      <c r="LE12" s="55" t="s">
        <v>356</v>
      </c>
      <c r="LF12" s="55" t="s">
        <v>356</v>
      </c>
      <c r="LG12" s="55" t="s">
        <v>356</v>
      </c>
      <c r="LH12" s="55" t="s">
        <v>356</v>
      </c>
      <c r="LI12" s="55" t="s">
        <v>356</v>
      </c>
      <c r="LJ12" s="55" t="s">
        <v>356</v>
      </c>
      <c r="LK12" s="55" t="s">
        <v>356</v>
      </c>
      <c r="LL12" s="55" t="s">
        <v>356</v>
      </c>
      <c r="LM12" s="55" t="s">
        <v>356</v>
      </c>
      <c r="LN12" s="55" t="s">
        <v>356</v>
      </c>
      <c r="LO12" s="55" t="s">
        <v>356</v>
      </c>
      <c r="LP12" s="55" t="s">
        <v>356</v>
      </c>
      <c r="LQ12" s="55" t="s">
        <v>356</v>
      </c>
      <c r="LR12" s="55" t="s">
        <v>356</v>
      </c>
      <c r="LS12" s="55" t="s">
        <v>356</v>
      </c>
      <c r="LT12" s="55" t="s">
        <v>356</v>
      </c>
      <c r="LU12" s="55" t="s">
        <v>356</v>
      </c>
      <c r="LV12" s="55" t="s">
        <v>356</v>
      </c>
      <c r="LW12" s="55" t="s">
        <v>356</v>
      </c>
      <c r="LX12" s="55" t="s">
        <v>356</v>
      </c>
      <c r="LY12" s="55" t="s">
        <v>356</v>
      </c>
      <c r="LZ12" s="55" t="s">
        <v>356</v>
      </c>
      <c r="MA12" s="55" t="s">
        <v>356</v>
      </c>
      <c r="MB12" s="55" t="s">
        <v>356</v>
      </c>
      <c r="MC12" s="55" t="s">
        <v>356</v>
      </c>
      <c r="MD12" s="55" t="s">
        <v>356</v>
      </c>
      <c r="ME12" s="55" t="s">
        <v>356</v>
      </c>
      <c r="MF12" s="55" t="s">
        <v>356</v>
      </c>
      <c r="MG12" s="55" t="s">
        <v>356</v>
      </c>
      <c r="MH12" s="57" t="s">
        <v>356</v>
      </c>
      <c r="MI12" s="57" t="s">
        <v>356</v>
      </c>
      <c r="MJ12" s="57" t="s">
        <v>356</v>
      </c>
      <c r="MK12" s="57" t="s">
        <v>356</v>
      </c>
      <c r="ML12" s="57" t="s">
        <v>356</v>
      </c>
      <c r="MM12" s="58" t="s">
        <v>431</v>
      </c>
      <c r="MN12" s="58" t="s">
        <v>431</v>
      </c>
      <c r="MO12" s="57" t="s">
        <v>356</v>
      </c>
      <c r="MP12" s="57" t="s">
        <v>356</v>
      </c>
      <c r="MQ12" s="57" t="s">
        <v>356</v>
      </c>
      <c r="MR12" s="57" t="s">
        <v>356</v>
      </c>
      <c r="MS12" s="57" t="s">
        <v>356</v>
      </c>
      <c r="MT12" s="58" t="s">
        <v>431</v>
      </c>
      <c r="MU12" s="58" t="s">
        <v>431</v>
      </c>
      <c r="MV12" s="57" t="s">
        <v>356</v>
      </c>
      <c r="MW12" s="57" t="s">
        <v>356</v>
      </c>
      <c r="MX12" s="57" t="s">
        <v>356</v>
      </c>
      <c r="MY12" s="57" t="s">
        <v>356</v>
      </c>
      <c r="MZ12" s="57" t="s">
        <v>356</v>
      </c>
      <c r="NA12" s="58" t="s">
        <v>431</v>
      </c>
      <c r="NB12" s="58" t="s">
        <v>431</v>
      </c>
      <c r="NC12" s="55" t="s">
        <v>356</v>
      </c>
      <c r="ND12" s="55" t="s">
        <v>356</v>
      </c>
      <c r="NE12" s="55" t="s">
        <v>356</v>
      </c>
      <c r="NF12" s="55" t="s">
        <v>356</v>
      </c>
      <c r="NG12" s="55" t="s">
        <v>356</v>
      </c>
      <c r="NH12" s="55" t="s">
        <v>356</v>
      </c>
      <c r="NI12" s="55" t="s">
        <v>431</v>
      </c>
      <c r="NJ12" s="55" t="s">
        <v>431</v>
      </c>
      <c r="NK12" s="55" t="s">
        <v>431</v>
      </c>
      <c r="NL12" s="55" t="s">
        <v>356</v>
      </c>
      <c r="NM12" s="55" t="s">
        <v>356</v>
      </c>
      <c r="NN12" s="55" t="s">
        <v>356</v>
      </c>
      <c r="NO12" s="55" t="s">
        <v>356</v>
      </c>
      <c r="NP12" s="55" t="s">
        <v>356</v>
      </c>
      <c r="NQ12" s="55" t="s">
        <v>356</v>
      </c>
      <c r="NR12" s="55" t="s">
        <v>356</v>
      </c>
      <c r="NS12" s="55" t="s">
        <v>356</v>
      </c>
      <c r="NT12" s="55" t="s">
        <v>356</v>
      </c>
      <c r="NU12" s="55" t="s">
        <v>356</v>
      </c>
      <c r="NV12" s="55" t="s">
        <v>356</v>
      </c>
      <c r="NW12" s="55" t="s">
        <v>356</v>
      </c>
      <c r="NX12" s="55" t="s">
        <v>356</v>
      </c>
      <c r="NY12" s="55" t="s">
        <v>356</v>
      </c>
      <c r="NZ12" s="55" t="s">
        <v>356</v>
      </c>
      <c r="OA12" s="55" t="s">
        <v>356</v>
      </c>
      <c r="OB12" s="55" t="s">
        <v>356</v>
      </c>
      <c r="OC12" s="55" t="s">
        <v>356</v>
      </c>
      <c r="OD12" s="55" t="s">
        <v>356</v>
      </c>
      <c r="OE12" s="55" t="s">
        <v>356</v>
      </c>
      <c r="OF12" s="55" t="s">
        <v>356</v>
      </c>
      <c r="OG12" s="55" t="s">
        <v>356</v>
      </c>
      <c r="OH12" s="55" t="s">
        <v>356</v>
      </c>
      <c r="OI12" s="55" t="s">
        <v>356</v>
      </c>
      <c r="OJ12" s="55" t="s">
        <v>356</v>
      </c>
      <c r="OK12" s="55" t="s">
        <v>356</v>
      </c>
      <c r="OL12" s="55" t="s">
        <v>356</v>
      </c>
      <c r="OM12" s="55" t="s">
        <v>356</v>
      </c>
      <c r="ON12" s="55" t="s">
        <v>356</v>
      </c>
      <c r="OO12" s="55" t="s">
        <v>356</v>
      </c>
      <c r="OP12" s="55" t="s">
        <v>356</v>
      </c>
      <c r="OQ12" s="55" t="s">
        <v>356</v>
      </c>
      <c r="OR12" s="55" t="s">
        <v>356</v>
      </c>
      <c r="OS12" s="55" t="s">
        <v>356</v>
      </c>
      <c r="OT12" s="55" t="s">
        <v>356</v>
      </c>
      <c r="OU12" s="55" t="s">
        <v>356</v>
      </c>
      <c r="OV12" s="55" t="s">
        <v>356</v>
      </c>
      <c r="OW12" s="55" t="s">
        <v>356</v>
      </c>
      <c r="OX12" s="55" t="s">
        <v>356</v>
      </c>
      <c r="OY12" s="55" t="s">
        <v>356</v>
      </c>
      <c r="OZ12" s="55" t="s">
        <v>356</v>
      </c>
      <c r="PA12" s="55" t="s">
        <v>356</v>
      </c>
      <c r="PB12" s="55" t="s">
        <v>356</v>
      </c>
      <c r="PC12" s="55" t="s">
        <v>356</v>
      </c>
      <c r="PD12" s="55" t="s">
        <v>356</v>
      </c>
      <c r="PE12" s="55" t="s">
        <v>356</v>
      </c>
      <c r="PF12" s="55" t="s">
        <v>356</v>
      </c>
      <c r="PG12" s="55" t="s">
        <v>356</v>
      </c>
      <c r="PH12" s="55" t="s">
        <v>356</v>
      </c>
      <c r="PI12" s="55" t="s">
        <v>356</v>
      </c>
      <c r="PJ12" s="55" t="s">
        <v>356</v>
      </c>
      <c r="PK12" s="55" t="s">
        <v>356</v>
      </c>
      <c r="PL12" s="55" t="s">
        <v>356</v>
      </c>
      <c r="PM12" s="55" t="s">
        <v>356</v>
      </c>
      <c r="PN12" s="55" t="s">
        <v>356</v>
      </c>
      <c r="PO12" s="55" t="s">
        <v>356</v>
      </c>
      <c r="PP12" s="55" t="s">
        <v>356</v>
      </c>
      <c r="PQ12" s="55" t="s">
        <v>356</v>
      </c>
      <c r="PR12" s="55" t="s">
        <v>356</v>
      </c>
      <c r="PS12" s="55" t="s">
        <v>356</v>
      </c>
      <c r="PT12" s="55" t="s">
        <v>356</v>
      </c>
      <c r="PU12" s="55" t="s">
        <v>356</v>
      </c>
      <c r="PV12" s="55" t="s">
        <v>356</v>
      </c>
      <c r="PW12" s="55" t="s">
        <v>356</v>
      </c>
      <c r="PX12" s="55" t="s">
        <v>356</v>
      </c>
      <c r="PY12" s="55" t="s">
        <v>356</v>
      </c>
      <c r="PZ12" s="55" t="s">
        <v>356</v>
      </c>
      <c r="QA12" s="55" t="s">
        <v>356</v>
      </c>
      <c r="QB12" s="55" t="s">
        <v>356</v>
      </c>
      <c r="QC12" s="55" t="s">
        <v>356</v>
      </c>
      <c r="QD12" s="55" t="s">
        <v>356</v>
      </c>
    </row>
    <row r="13" spans="1:446" ht="13.5" customHeight="1">
      <c r="A13" s="2" t="s">
        <v>11</v>
      </c>
      <c r="B13" s="2" t="s">
        <v>334</v>
      </c>
      <c r="C13" s="3">
        <v>1</v>
      </c>
      <c r="D13" s="3">
        <v>1</v>
      </c>
      <c r="E13" s="3">
        <v>1</v>
      </c>
      <c r="F13" s="3">
        <v>1</v>
      </c>
      <c r="G13" s="3">
        <v>1</v>
      </c>
      <c r="H13" s="3">
        <v>1</v>
      </c>
      <c r="I13" s="3">
        <v>1</v>
      </c>
      <c r="J13" s="3">
        <v>1</v>
      </c>
      <c r="K13" s="3">
        <v>1</v>
      </c>
      <c r="L13" s="3">
        <v>1</v>
      </c>
      <c r="M13" s="3">
        <v>1</v>
      </c>
      <c r="N13" s="3">
        <v>1</v>
      </c>
      <c r="O13" s="3">
        <v>1</v>
      </c>
      <c r="P13" s="3">
        <v>1</v>
      </c>
      <c r="Q13" s="3">
        <v>1</v>
      </c>
      <c r="R13" s="3">
        <v>1</v>
      </c>
      <c r="S13" s="3">
        <v>1</v>
      </c>
      <c r="T13" s="3">
        <v>1</v>
      </c>
      <c r="U13" s="3">
        <v>1</v>
      </c>
      <c r="V13" s="3">
        <v>1</v>
      </c>
      <c r="W13" s="3">
        <v>1</v>
      </c>
      <c r="X13" s="3">
        <v>1</v>
      </c>
      <c r="Y13" s="3">
        <v>1</v>
      </c>
      <c r="Z13" s="3">
        <v>1</v>
      </c>
      <c r="AA13" s="3">
        <v>1</v>
      </c>
      <c r="AB13" s="3">
        <v>1</v>
      </c>
      <c r="AC13" s="3">
        <v>1</v>
      </c>
      <c r="AD13" s="3">
        <v>1</v>
      </c>
      <c r="AE13" s="3">
        <v>1</v>
      </c>
      <c r="AF13" s="3">
        <v>1</v>
      </c>
      <c r="AG13" s="3">
        <v>1</v>
      </c>
      <c r="AH13" s="3">
        <v>1</v>
      </c>
      <c r="AI13" s="3">
        <v>1</v>
      </c>
      <c r="AJ13" s="3">
        <v>1</v>
      </c>
      <c r="AK13" s="3">
        <v>1</v>
      </c>
      <c r="AL13" s="3">
        <v>1</v>
      </c>
      <c r="AM13" s="3">
        <v>1</v>
      </c>
      <c r="AN13" s="3">
        <v>1</v>
      </c>
      <c r="AO13" s="3">
        <v>1</v>
      </c>
      <c r="AP13" s="3">
        <v>1</v>
      </c>
      <c r="AQ13" s="3">
        <v>1</v>
      </c>
      <c r="AR13" s="3">
        <v>1</v>
      </c>
      <c r="AS13" s="3">
        <v>1</v>
      </c>
      <c r="AT13" s="3">
        <v>1</v>
      </c>
      <c r="AU13" s="3">
        <v>1</v>
      </c>
      <c r="AV13" s="3">
        <v>1</v>
      </c>
      <c r="AW13" s="3">
        <v>1</v>
      </c>
      <c r="AX13" s="8">
        <v>1</v>
      </c>
      <c r="AY13" s="8">
        <v>1</v>
      </c>
      <c r="AZ13" s="8">
        <v>1</v>
      </c>
      <c r="BA13" s="8">
        <v>1</v>
      </c>
      <c r="BB13" s="8">
        <v>1</v>
      </c>
      <c r="BC13" s="8">
        <v>1</v>
      </c>
      <c r="BD13" s="8">
        <v>1</v>
      </c>
      <c r="BE13" s="10">
        <v>1</v>
      </c>
      <c r="BF13" s="10">
        <v>1</v>
      </c>
      <c r="BG13" s="10">
        <v>1</v>
      </c>
      <c r="BH13" s="10">
        <v>1</v>
      </c>
      <c r="BI13" s="10">
        <v>1</v>
      </c>
      <c r="BJ13" s="10">
        <v>1</v>
      </c>
      <c r="BK13" s="10">
        <v>1</v>
      </c>
      <c r="BL13" s="10">
        <v>1</v>
      </c>
      <c r="BM13" s="10">
        <v>1</v>
      </c>
      <c r="BN13" s="10">
        <v>1</v>
      </c>
      <c r="BO13" s="10">
        <v>1</v>
      </c>
      <c r="BP13" s="10">
        <v>1</v>
      </c>
      <c r="BQ13" s="10">
        <v>1</v>
      </c>
      <c r="BR13" s="10">
        <v>1</v>
      </c>
      <c r="BS13" s="10">
        <v>1</v>
      </c>
      <c r="BT13" s="10">
        <v>1</v>
      </c>
      <c r="BU13" s="10"/>
      <c r="BV13" s="10"/>
      <c r="BW13" s="10"/>
      <c r="BX13" s="10"/>
      <c r="BY13" s="10"/>
      <c r="BZ13" s="10"/>
      <c r="CA13" s="10">
        <v>1</v>
      </c>
      <c r="CB13" s="10">
        <v>1</v>
      </c>
      <c r="CC13" s="10">
        <v>1</v>
      </c>
      <c r="CD13" s="10">
        <v>1</v>
      </c>
      <c r="CE13" s="10">
        <v>1</v>
      </c>
      <c r="CF13" s="10">
        <v>1</v>
      </c>
      <c r="CG13" s="10">
        <v>1</v>
      </c>
      <c r="CH13" s="10">
        <v>1</v>
      </c>
      <c r="CI13" s="10">
        <v>1</v>
      </c>
      <c r="CJ13" s="10">
        <v>1</v>
      </c>
      <c r="CK13" s="10">
        <v>1</v>
      </c>
      <c r="CL13" s="10">
        <v>1</v>
      </c>
      <c r="CM13" s="10">
        <v>1</v>
      </c>
      <c r="CN13" s="10">
        <v>1</v>
      </c>
      <c r="CO13" s="10">
        <v>1</v>
      </c>
      <c r="CP13" s="10">
        <v>1</v>
      </c>
      <c r="CQ13" s="10">
        <v>1</v>
      </c>
      <c r="CR13" s="10">
        <v>1</v>
      </c>
      <c r="CS13" s="10">
        <v>1</v>
      </c>
      <c r="CT13" s="10">
        <v>1</v>
      </c>
      <c r="CU13" s="10">
        <v>1</v>
      </c>
      <c r="CV13" s="10">
        <v>1</v>
      </c>
      <c r="CW13" s="10">
        <v>1</v>
      </c>
      <c r="CX13" s="10">
        <v>1</v>
      </c>
      <c r="CY13" s="10">
        <v>1</v>
      </c>
      <c r="CZ13" s="10">
        <v>1</v>
      </c>
      <c r="DA13" s="10">
        <v>1</v>
      </c>
      <c r="DB13" s="10">
        <v>1</v>
      </c>
      <c r="DC13" s="10">
        <v>1</v>
      </c>
      <c r="DD13" s="10">
        <v>1</v>
      </c>
      <c r="DE13" s="10">
        <v>1</v>
      </c>
      <c r="DF13" s="10">
        <v>1</v>
      </c>
      <c r="DG13" s="10">
        <v>1</v>
      </c>
      <c r="DH13" s="10">
        <v>1</v>
      </c>
      <c r="DI13" s="10">
        <v>1</v>
      </c>
      <c r="DJ13" s="10">
        <v>1</v>
      </c>
      <c r="DK13" s="10">
        <v>1</v>
      </c>
      <c r="DL13" s="10">
        <v>1</v>
      </c>
      <c r="DM13" s="10">
        <v>1</v>
      </c>
      <c r="DN13" s="10">
        <v>1</v>
      </c>
      <c r="DO13" s="10">
        <v>1</v>
      </c>
      <c r="DP13" s="10">
        <v>1</v>
      </c>
      <c r="DQ13" s="10">
        <v>1</v>
      </c>
      <c r="DR13" s="10">
        <v>1</v>
      </c>
      <c r="DS13" s="10">
        <v>1</v>
      </c>
      <c r="DT13" s="10">
        <v>1</v>
      </c>
      <c r="DU13" s="10">
        <v>1</v>
      </c>
      <c r="DV13" s="10">
        <v>1</v>
      </c>
      <c r="DW13" s="10">
        <v>1</v>
      </c>
      <c r="DX13" s="10">
        <v>1</v>
      </c>
      <c r="DY13" s="10">
        <v>1</v>
      </c>
      <c r="DZ13" s="10">
        <v>1</v>
      </c>
      <c r="EA13" s="10">
        <v>1</v>
      </c>
      <c r="EB13" s="10">
        <v>1</v>
      </c>
      <c r="EC13" s="10">
        <v>1</v>
      </c>
      <c r="ED13" s="10">
        <v>1</v>
      </c>
      <c r="EE13" s="10">
        <v>1</v>
      </c>
      <c r="EF13" s="10">
        <v>1</v>
      </c>
      <c r="EG13" s="10">
        <v>1</v>
      </c>
      <c r="EH13" s="10">
        <v>1</v>
      </c>
      <c r="EI13" s="10">
        <v>1</v>
      </c>
      <c r="EJ13" s="10">
        <v>1</v>
      </c>
      <c r="EK13" s="10">
        <v>1</v>
      </c>
      <c r="EL13" s="10">
        <v>1</v>
      </c>
      <c r="EM13" s="10">
        <v>1</v>
      </c>
      <c r="EN13" s="10">
        <v>1</v>
      </c>
      <c r="EO13" s="10">
        <v>1</v>
      </c>
      <c r="EP13" s="10">
        <v>1</v>
      </c>
      <c r="EQ13" s="10">
        <v>1</v>
      </c>
      <c r="ER13" s="10">
        <v>1</v>
      </c>
      <c r="ES13" s="10">
        <v>1</v>
      </c>
      <c r="ET13" s="10">
        <v>1</v>
      </c>
      <c r="EU13" s="10">
        <v>1</v>
      </c>
      <c r="EV13" s="10">
        <v>1</v>
      </c>
      <c r="EW13" s="10">
        <v>1</v>
      </c>
      <c r="EX13" s="10">
        <v>1</v>
      </c>
      <c r="EY13" s="10">
        <v>1</v>
      </c>
      <c r="EZ13" s="10">
        <v>1</v>
      </c>
      <c r="FA13" s="10">
        <v>1</v>
      </c>
      <c r="FB13" s="10">
        <v>1</v>
      </c>
      <c r="FC13" s="10">
        <v>1</v>
      </c>
      <c r="FD13" s="10">
        <v>1</v>
      </c>
      <c r="FE13" s="10">
        <v>1</v>
      </c>
      <c r="FF13" s="10">
        <v>1</v>
      </c>
      <c r="FG13" s="10">
        <v>1</v>
      </c>
      <c r="FH13" s="10">
        <v>1</v>
      </c>
      <c r="FI13" s="10">
        <v>1</v>
      </c>
      <c r="FJ13" s="10">
        <v>1</v>
      </c>
      <c r="FK13" s="10">
        <v>1</v>
      </c>
      <c r="FL13" s="10">
        <v>1</v>
      </c>
      <c r="FM13" s="10">
        <v>1</v>
      </c>
      <c r="FN13" s="10">
        <v>1</v>
      </c>
      <c r="FO13" s="10">
        <v>1</v>
      </c>
      <c r="FP13" s="10">
        <v>1</v>
      </c>
      <c r="FQ13" s="10">
        <v>1</v>
      </c>
      <c r="FR13" s="10">
        <v>1</v>
      </c>
      <c r="FS13" s="10">
        <v>1</v>
      </c>
      <c r="FT13" s="10">
        <v>1</v>
      </c>
      <c r="FU13" s="10">
        <v>1</v>
      </c>
      <c r="FV13" s="10">
        <v>1</v>
      </c>
      <c r="FW13" s="10">
        <v>1</v>
      </c>
      <c r="FX13" s="10">
        <v>1</v>
      </c>
      <c r="FY13" s="10">
        <v>1</v>
      </c>
      <c r="FZ13" s="10">
        <v>1</v>
      </c>
      <c r="GA13" s="10">
        <v>1</v>
      </c>
      <c r="GB13" s="10">
        <v>1</v>
      </c>
      <c r="GC13" s="10">
        <v>1</v>
      </c>
      <c r="GD13" s="10">
        <v>1</v>
      </c>
      <c r="GE13" s="10">
        <v>1</v>
      </c>
      <c r="GF13" s="10">
        <v>1</v>
      </c>
      <c r="GG13" s="10">
        <v>1</v>
      </c>
      <c r="GH13" s="10">
        <v>1</v>
      </c>
      <c r="GI13" s="10">
        <v>1</v>
      </c>
      <c r="GJ13" s="10">
        <v>1</v>
      </c>
      <c r="GK13" s="10">
        <v>1</v>
      </c>
      <c r="GL13" s="10">
        <v>1</v>
      </c>
      <c r="GM13" s="10">
        <v>1</v>
      </c>
      <c r="GN13" s="10">
        <v>1</v>
      </c>
      <c r="GO13" s="10">
        <v>1</v>
      </c>
      <c r="GP13" s="10">
        <v>1</v>
      </c>
      <c r="GQ13" s="10">
        <v>1</v>
      </c>
      <c r="GR13" s="10">
        <v>1</v>
      </c>
      <c r="GS13" s="10">
        <v>1</v>
      </c>
      <c r="GT13" s="10">
        <v>1</v>
      </c>
      <c r="GU13" s="10">
        <v>1</v>
      </c>
      <c r="GV13" s="10">
        <v>1</v>
      </c>
      <c r="GW13" s="10">
        <v>1</v>
      </c>
      <c r="GX13" s="10">
        <v>1</v>
      </c>
      <c r="GY13" s="10">
        <v>1</v>
      </c>
      <c r="GZ13" s="10">
        <v>1</v>
      </c>
      <c r="HA13" s="10">
        <v>1</v>
      </c>
      <c r="HB13" s="10">
        <v>1</v>
      </c>
      <c r="HC13" s="10">
        <v>1</v>
      </c>
      <c r="HD13" s="10">
        <v>1</v>
      </c>
      <c r="HE13" s="10">
        <v>1</v>
      </c>
      <c r="HF13" s="10">
        <v>1</v>
      </c>
      <c r="HG13" s="10">
        <v>1</v>
      </c>
      <c r="HH13" s="10">
        <v>1</v>
      </c>
      <c r="HI13" s="10">
        <v>1</v>
      </c>
      <c r="HJ13" s="10">
        <v>1</v>
      </c>
      <c r="HK13" s="10">
        <v>1</v>
      </c>
      <c r="HL13" s="10">
        <v>1</v>
      </c>
      <c r="HM13" s="10">
        <v>1</v>
      </c>
      <c r="HN13" s="10">
        <v>1</v>
      </c>
      <c r="HO13" s="10">
        <v>1</v>
      </c>
      <c r="HP13" s="10">
        <v>1</v>
      </c>
      <c r="HQ13" s="10">
        <v>1</v>
      </c>
      <c r="HR13" s="10">
        <v>1</v>
      </c>
      <c r="HS13" s="10">
        <v>1</v>
      </c>
      <c r="HT13" s="10">
        <v>1</v>
      </c>
      <c r="HU13" s="10">
        <v>1</v>
      </c>
      <c r="HV13" s="10">
        <v>1</v>
      </c>
      <c r="HW13" s="10">
        <v>1</v>
      </c>
      <c r="HX13" s="10">
        <v>1</v>
      </c>
      <c r="HY13" s="10">
        <v>1</v>
      </c>
      <c r="HZ13" s="10">
        <v>1</v>
      </c>
      <c r="IA13" s="10">
        <v>1</v>
      </c>
      <c r="IB13" s="10">
        <v>1</v>
      </c>
      <c r="IC13" s="10">
        <v>1</v>
      </c>
      <c r="ID13" s="10">
        <v>1</v>
      </c>
      <c r="IE13" s="10">
        <v>1</v>
      </c>
      <c r="IF13" s="10">
        <v>1</v>
      </c>
      <c r="IG13" s="10">
        <v>1</v>
      </c>
      <c r="IH13" s="65">
        <v>1</v>
      </c>
      <c r="II13" s="65">
        <v>1</v>
      </c>
      <c r="IJ13" s="65">
        <v>1</v>
      </c>
      <c r="IK13" s="65">
        <v>1</v>
      </c>
      <c r="IL13" s="65">
        <v>1</v>
      </c>
      <c r="IM13" s="65">
        <v>1</v>
      </c>
      <c r="IN13" s="65">
        <v>1</v>
      </c>
      <c r="IO13" s="65">
        <v>1</v>
      </c>
      <c r="IP13" s="65">
        <v>1</v>
      </c>
      <c r="IQ13" s="65">
        <v>1</v>
      </c>
      <c r="IR13" s="65">
        <v>1</v>
      </c>
      <c r="IS13" s="65">
        <v>1</v>
      </c>
      <c r="IT13" s="65">
        <v>1</v>
      </c>
      <c r="IU13" s="65">
        <v>1</v>
      </c>
      <c r="IV13" s="65">
        <v>1</v>
      </c>
      <c r="IW13" s="65">
        <v>1</v>
      </c>
      <c r="IX13" s="65">
        <v>1</v>
      </c>
      <c r="IY13" s="65">
        <v>1</v>
      </c>
      <c r="IZ13" s="65">
        <v>1</v>
      </c>
      <c r="JA13" s="65">
        <v>1</v>
      </c>
      <c r="JB13" s="65">
        <v>1</v>
      </c>
      <c r="JC13" s="65">
        <v>1</v>
      </c>
      <c r="JD13" s="65">
        <v>1</v>
      </c>
      <c r="JE13" s="65">
        <v>1</v>
      </c>
      <c r="JF13" s="65">
        <v>1</v>
      </c>
      <c r="JG13" s="65">
        <v>1</v>
      </c>
      <c r="JH13" s="65">
        <v>1</v>
      </c>
      <c r="JI13" s="65">
        <v>1</v>
      </c>
      <c r="JJ13" s="65">
        <v>1</v>
      </c>
      <c r="JK13" s="65">
        <v>1</v>
      </c>
      <c r="JL13" s="65">
        <v>1</v>
      </c>
      <c r="JM13" s="65">
        <v>1</v>
      </c>
      <c r="JN13" s="65">
        <v>1</v>
      </c>
      <c r="JO13" s="65">
        <v>1</v>
      </c>
      <c r="JP13" s="65">
        <v>1</v>
      </c>
      <c r="JQ13" s="65">
        <v>1</v>
      </c>
      <c r="JR13" s="65">
        <v>1</v>
      </c>
      <c r="JS13" s="65">
        <v>1</v>
      </c>
      <c r="JT13" s="65">
        <v>1</v>
      </c>
      <c r="JU13" s="65">
        <v>1</v>
      </c>
      <c r="JV13" s="65">
        <v>1</v>
      </c>
      <c r="JW13" s="65">
        <v>1</v>
      </c>
      <c r="JX13" s="65">
        <v>1</v>
      </c>
      <c r="JY13" s="65">
        <v>1</v>
      </c>
      <c r="JZ13" s="65">
        <v>1</v>
      </c>
      <c r="KA13" s="65">
        <v>1</v>
      </c>
      <c r="KB13" s="65">
        <v>1</v>
      </c>
      <c r="KC13" s="65">
        <v>1</v>
      </c>
      <c r="KD13" s="65">
        <v>1</v>
      </c>
      <c r="KE13" s="65">
        <v>1</v>
      </c>
      <c r="KF13" s="65">
        <v>1</v>
      </c>
      <c r="KG13" s="65">
        <v>1</v>
      </c>
      <c r="KH13" s="65">
        <v>1</v>
      </c>
      <c r="KI13" s="65">
        <v>1</v>
      </c>
      <c r="KJ13" s="65">
        <v>1</v>
      </c>
      <c r="KK13" s="65">
        <v>1</v>
      </c>
      <c r="KL13" s="65">
        <v>1</v>
      </c>
      <c r="KM13" s="65">
        <v>1</v>
      </c>
      <c r="KN13" s="65">
        <v>1</v>
      </c>
      <c r="KO13" s="65">
        <v>1</v>
      </c>
      <c r="KP13" s="65">
        <v>1</v>
      </c>
      <c r="KQ13" s="65">
        <v>1</v>
      </c>
      <c r="KR13" s="65">
        <v>1</v>
      </c>
      <c r="KS13" s="65">
        <v>1</v>
      </c>
      <c r="KT13" s="65">
        <v>1</v>
      </c>
      <c r="KU13" s="65">
        <v>1</v>
      </c>
      <c r="KV13" s="65">
        <v>1</v>
      </c>
      <c r="KW13" s="65">
        <v>1</v>
      </c>
      <c r="KX13" s="65">
        <v>1</v>
      </c>
      <c r="KY13" s="65">
        <v>1</v>
      </c>
      <c r="KZ13" s="65">
        <v>1</v>
      </c>
      <c r="LA13" s="65">
        <v>1</v>
      </c>
      <c r="LB13" s="65">
        <v>1</v>
      </c>
      <c r="LC13" s="65">
        <v>1</v>
      </c>
      <c r="LD13" s="65">
        <v>1</v>
      </c>
      <c r="LE13" s="65">
        <v>1</v>
      </c>
      <c r="LF13" s="65">
        <v>1</v>
      </c>
      <c r="LG13" s="65">
        <v>1</v>
      </c>
      <c r="LH13" s="65">
        <v>1</v>
      </c>
      <c r="LI13" s="65">
        <v>1</v>
      </c>
      <c r="LJ13" s="65">
        <v>1</v>
      </c>
      <c r="LK13" s="65">
        <v>1</v>
      </c>
      <c r="LL13" s="65">
        <v>1</v>
      </c>
      <c r="LM13" s="65">
        <v>1</v>
      </c>
      <c r="LN13" s="65">
        <v>1</v>
      </c>
      <c r="LO13" s="65">
        <v>1</v>
      </c>
      <c r="LP13" s="65">
        <v>1</v>
      </c>
      <c r="LQ13" s="65">
        <v>1</v>
      </c>
      <c r="LR13" s="65">
        <v>1</v>
      </c>
      <c r="LS13" s="65">
        <v>1</v>
      </c>
      <c r="LT13" s="65">
        <v>1</v>
      </c>
      <c r="LU13" s="65">
        <v>1</v>
      </c>
      <c r="LV13" s="65">
        <v>1</v>
      </c>
      <c r="LW13" s="65">
        <v>1</v>
      </c>
      <c r="LX13" s="65">
        <v>1</v>
      </c>
      <c r="LY13" s="65">
        <v>1</v>
      </c>
      <c r="LZ13" s="65">
        <v>1</v>
      </c>
      <c r="MA13" s="65">
        <v>1</v>
      </c>
      <c r="MB13" s="65">
        <v>1</v>
      </c>
      <c r="MC13" s="65">
        <v>1</v>
      </c>
      <c r="MD13" s="65">
        <v>1</v>
      </c>
      <c r="ME13" s="65">
        <v>1</v>
      </c>
      <c r="MF13" s="65">
        <v>1</v>
      </c>
      <c r="MG13" s="65">
        <v>1</v>
      </c>
      <c r="MH13" s="66">
        <v>1</v>
      </c>
      <c r="MI13" s="66">
        <v>1</v>
      </c>
      <c r="MJ13" s="66">
        <v>1</v>
      </c>
      <c r="MK13" s="66">
        <v>1</v>
      </c>
      <c r="ML13" s="66">
        <v>1</v>
      </c>
      <c r="MM13" s="67">
        <v>1</v>
      </c>
      <c r="MN13" s="67">
        <v>1</v>
      </c>
      <c r="MO13" s="66">
        <v>1</v>
      </c>
      <c r="MP13" s="66">
        <v>1</v>
      </c>
      <c r="MQ13" s="66">
        <v>1</v>
      </c>
      <c r="MR13" s="66">
        <v>1</v>
      </c>
      <c r="MS13" s="66">
        <v>1</v>
      </c>
      <c r="MT13" s="67">
        <v>1</v>
      </c>
      <c r="MU13" s="67">
        <v>1</v>
      </c>
      <c r="MV13" s="66">
        <v>1</v>
      </c>
      <c r="MW13" s="66">
        <v>1</v>
      </c>
      <c r="MX13" s="66">
        <v>1</v>
      </c>
      <c r="MY13" s="66">
        <v>1</v>
      </c>
      <c r="MZ13" s="66">
        <v>1</v>
      </c>
      <c r="NA13" s="67">
        <v>1</v>
      </c>
      <c r="NB13" s="67">
        <v>1</v>
      </c>
      <c r="NC13" s="65">
        <v>1</v>
      </c>
      <c r="ND13" s="65">
        <v>1</v>
      </c>
      <c r="NE13" s="65">
        <v>1</v>
      </c>
      <c r="NF13" s="65">
        <v>1</v>
      </c>
      <c r="NG13" s="65">
        <v>1</v>
      </c>
      <c r="NH13" s="65">
        <v>1</v>
      </c>
      <c r="NI13" s="65">
        <v>1</v>
      </c>
      <c r="NJ13" s="65">
        <v>1</v>
      </c>
      <c r="NK13" s="65">
        <v>1</v>
      </c>
      <c r="NL13" s="65">
        <v>1</v>
      </c>
      <c r="NM13" s="65">
        <v>1</v>
      </c>
      <c r="NN13" s="65">
        <v>1</v>
      </c>
      <c r="NO13" s="65">
        <v>1</v>
      </c>
      <c r="NP13" s="65">
        <v>1</v>
      </c>
      <c r="NQ13" s="65">
        <v>1</v>
      </c>
      <c r="NR13" s="65">
        <v>1</v>
      </c>
      <c r="NS13" s="65">
        <v>1</v>
      </c>
      <c r="NT13" s="65">
        <v>1</v>
      </c>
      <c r="NU13" s="65">
        <v>1</v>
      </c>
      <c r="NV13" s="65">
        <v>1</v>
      </c>
      <c r="NW13" s="65">
        <v>1</v>
      </c>
      <c r="NX13" s="65">
        <v>1</v>
      </c>
      <c r="NY13" s="65">
        <v>1</v>
      </c>
      <c r="NZ13" s="65">
        <v>1</v>
      </c>
      <c r="OA13" s="65">
        <v>1</v>
      </c>
      <c r="OB13" s="65">
        <v>1</v>
      </c>
      <c r="OC13" s="65">
        <v>1</v>
      </c>
      <c r="OD13" s="65">
        <v>1</v>
      </c>
      <c r="OE13" s="65">
        <v>1</v>
      </c>
      <c r="OF13" s="65">
        <v>1</v>
      </c>
      <c r="OG13" s="65">
        <v>1</v>
      </c>
      <c r="OH13" s="65">
        <v>1</v>
      </c>
      <c r="OI13" s="65">
        <v>1</v>
      </c>
      <c r="OJ13" s="65">
        <v>1</v>
      </c>
      <c r="OK13" s="65">
        <v>1</v>
      </c>
      <c r="OL13" s="65">
        <v>1</v>
      </c>
      <c r="OM13" s="65">
        <v>1</v>
      </c>
      <c r="ON13" s="65">
        <v>1</v>
      </c>
      <c r="OO13" s="65">
        <v>1</v>
      </c>
      <c r="OP13" s="65">
        <v>1</v>
      </c>
      <c r="OQ13" s="65">
        <v>1</v>
      </c>
      <c r="OR13" s="65">
        <v>1</v>
      </c>
      <c r="OS13" s="65">
        <v>1</v>
      </c>
      <c r="OT13" s="65">
        <v>1</v>
      </c>
      <c r="OU13" s="65">
        <v>1</v>
      </c>
      <c r="OV13" s="65">
        <v>1</v>
      </c>
      <c r="OW13" s="65">
        <v>1</v>
      </c>
      <c r="OX13" s="65">
        <v>1</v>
      </c>
      <c r="OY13" s="65">
        <v>1</v>
      </c>
      <c r="OZ13" s="65">
        <v>1</v>
      </c>
      <c r="PA13" s="65">
        <v>1</v>
      </c>
      <c r="PB13" s="65">
        <v>1</v>
      </c>
      <c r="PC13" s="65">
        <v>1</v>
      </c>
      <c r="PD13" s="65">
        <v>1</v>
      </c>
      <c r="PE13" s="65">
        <v>1</v>
      </c>
      <c r="PF13" s="65">
        <v>1</v>
      </c>
      <c r="PG13" s="65">
        <v>1</v>
      </c>
      <c r="PH13" s="65">
        <v>1</v>
      </c>
      <c r="PI13" s="65">
        <v>1</v>
      </c>
      <c r="PJ13" s="65">
        <v>1</v>
      </c>
      <c r="PK13" s="65">
        <v>1</v>
      </c>
      <c r="PL13" s="65">
        <v>1</v>
      </c>
      <c r="PM13" s="65">
        <v>1</v>
      </c>
      <c r="PN13" s="65">
        <v>1</v>
      </c>
      <c r="PO13" s="65">
        <v>1</v>
      </c>
      <c r="PP13" s="65">
        <v>1</v>
      </c>
      <c r="PQ13" s="65">
        <v>1</v>
      </c>
      <c r="PR13" s="65">
        <v>1</v>
      </c>
      <c r="PS13" s="65">
        <v>1</v>
      </c>
      <c r="PT13" s="65">
        <v>1</v>
      </c>
      <c r="PU13" s="65">
        <v>1</v>
      </c>
      <c r="PV13" s="65">
        <v>1</v>
      </c>
      <c r="PW13" s="65">
        <v>1</v>
      </c>
      <c r="PX13" s="65">
        <v>1</v>
      </c>
      <c r="PY13" s="65">
        <v>1</v>
      </c>
      <c r="PZ13" s="65">
        <v>1</v>
      </c>
      <c r="QA13" s="65">
        <v>1</v>
      </c>
      <c r="QB13" s="65">
        <v>1</v>
      </c>
      <c r="QC13" s="65">
        <v>1</v>
      </c>
      <c r="QD13" s="65">
        <v>1</v>
      </c>
    </row>
    <row r="14" spans="1:446" ht="13.5" customHeight="1">
      <c r="A14" s="16" t="s">
        <v>12</v>
      </c>
      <c r="B14" s="17"/>
      <c r="C14" s="17" t="s">
        <v>357</v>
      </c>
      <c r="D14" s="17" t="s">
        <v>357</v>
      </c>
      <c r="E14" s="17" t="s">
        <v>357</v>
      </c>
      <c r="F14" s="17" t="s">
        <v>357</v>
      </c>
      <c r="G14" s="17" t="s">
        <v>357</v>
      </c>
      <c r="H14" s="17" t="s">
        <v>357</v>
      </c>
      <c r="I14" s="17" t="s">
        <v>357</v>
      </c>
      <c r="J14" s="17" t="s">
        <v>357</v>
      </c>
      <c r="K14" s="17" t="s">
        <v>357</v>
      </c>
      <c r="L14" s="17" t="s">
        <v>357</v>
      </c>
      <c r="M14" s="17" t="s">
        <v>357</v>
      </c>
      <c r="N14" s="17" t="s">
        <v>357</v>
      </c>
      <c r="O14" s="17" t="s">
        <v>357</v>
      </c>
      <c r="P14" s="17" t="s">
        <v>357</v>
      </c>
      <c r="Q14" s="17" t="s">
        <v>357</v>
      </c>
      <c r="R14" s="17" t="s">
        <v>357</v>
      </c>
      <c r="S14" s="17" t="s">
        <v>357</v>
      </c>
      <c r="T14" s="17" t="s">
        <v>357</v>
      </c>
      <c r="U14" s="17" t="s">
        <v>357</v>
      </c>
      <c r="V14" s="17" t="s">
        <v>357</v>
      </c>
      <c r="W14" s="17" t="s">
        <v>357</v>
      </c>
      <c r="X14" s="17" t="s">
        <v>357</v>
      </c>
      <c r="Y14" s="17" t="s">
        <v>357</v>
      </c>
      <c r="Z14" s="17" t="s">
        <v>357</v>
      </c>
      <c r="AA14" s="17" t="s">
        <v>357</v>
      </c>
      <c r="AB14" s="17" t="s">
        <v>357</v>
      </c>
      <c r="AC14" s="17" t="s">
        <v>357</v>
      </c>
      <c r="AD14" s="17" t="s">
        <v>357</v>
      </c>
      <c r="AE14" s="17" t="s">
        <v>357</v>
      </c>
      <c r="AF14" s="17" t="s">
        <v>357</v>
      </c>
      <c r="AG14" s="17" t="s">
        <v>357</v>
      </c>
      <c r="AH14" s="17" t="s">
        <v>357</v>
      </c>
      <c r="AI14" s="17" t="s">
        <v>357</v>
      </c>
      <c r="AJ14" s="17" t="s">
        <v>357</v>
      </c>
      <c r="AK14" s="17" t="s">
        <v>357</v>
      </c>
      <c r="AL14" s="17" t="s">
        <v>357</v>
      </c>
      <c r="AM14" s="17" t="s">
        <v>357</v>
      </c>
      <c r="AN14" s="17" t="s">
        <v>357</v>
      </c>
      <c r="AO14" s="17" t="s">
        <v>357</v>
      </c>
      <c r="AP14" s="17" t="s">
        <v>357</v>
      </c>
      <c r="AQ14" s="17" t="s">
        <v>357</v>
      </c>
      <c r="AR14" s="17" t="s">
        <v>357</v>
      </c>
      <c r="AS14" s="17" t="s">
        <v>357</v>
      </c>
      <c r="AT14" s="17" t="s">
        <v>357</v>
      </c>
      <c r="AU14" s="17" t="s">
        <v>357</v>
      </c>
      <c r="AV14" s="17" t="s">
        <v>357</v>
      </c>
      <c r="AW14" s="17" t="s">
        <v>357</v>
      </c>
      <c r="AX14" s="17" t="s">
        <v>357</v>
      </c>
      <c r="AY14" s="17" t="s">
        <v>357</v>
      </c>
      <c r="AZ14" s="17" t="s">
        <v>357</v>
      </c>
      <c r="BA14" s="17" t="s">
        <v>357</v>
      </c>
      <c r="BB14" s="17" t="s">
        <v>357</v>
      </c>
      <c r="BC14" s="17" t="s">
        <v>357</v>
      </c>
      <c r="BD14" s="17" t="s">
        <v>357</v>
      </c>
      <c r="BE14" s="18" t="s">
        <v>417</v>
      </c>
      <c r="BF14" s="19" t="s">
        <v>417</v>
      </c>
      <c r="BG14" s="19" t="s">
        <v>417</v>
      </c>
      <c r="BH14" s="19" t="s">
        <v>417</v>
      </c>
      <c r="BI14" s="19" t="s">
        <v>427</v>
      </c>
      <c r="BJ14" s="19" t="s">
        <v>427</v>
      </c>
      <c r="BK14" s="19" t="s">
        <v>427</v>
      </c>
      <c r="BL14" s="19" t="s">
        <v>427</v>
      </c>
      <c r="BM14" s="19" t="s">
        <v>427</v>
      </c>
      <c r="BN14" s="19" t="s">
        <v>427</v>
      </c>
      <c r="BO14" s="19" t="s">
        <v>427</v>
      </c>
      <c r="BP14" s="19" t="s">
        <v>427</v>
      </c>
      <c r="BQ14" s="19" t="s">
        <v>427</v>
      </c>
      <c r="BR14" s="19" t="s">
        <v>427</v>
      </c>
      <c r="BS14" s="19" t="s">
        <v>427</v>
      </c>
      <c r="BT14" s="19" t="s">
        <v>427</v>
      </c>
      <c r="BU14" s="19" t="s">
        <v>427</v>
      </c>
      <c r="BV14" s="19" t="s">
        <v>427</v>
      </c>
      <c r="BW14" s="19" t="s">
        <v>427</v>
      </c>
      <c r="BX14" s="19" t="s">
        <v>427</v>
      </c>
      <c r="BY14" s="19" t="s">
        <v>427</v>
      </c>
      <c r="BZ14" s="19" t="s">
        <v>427</v>
      </c>
      <c r="CA14" s="19" t="s">
        <v>427</v>
      </c>
      <c r="CB14" s="19" t="s">
        <v>427</v>
      </c>
      <c r="CC14" s="19" t="s">
        <v>427</v>
      </c>
      <c r="CD14" s="19" t="s">
        <v>427</v>
      </c>
      <c r="CE14" s="19" t="s">
        <v>427</v>
      </c>
      <c r="CF14" s="19" t="s">
        <v>427</v>
      </c>
      <c r="CG14" s="19" t="s">
        <v>427</v>
      </c>
      <c r="CH14" s="19" t="s">
        <v>427</v>
      </c>
      <c r="CI14" s="19" t="s">
        <v>427</v>
      </c>
      <c r="CJ14" s="19" t="s">
        <v>427</v>
      </c>
      <c r="CK14" s="19" t="s">
        <v>427</v>
      </c>
      <c r="CL14" s="19" t="s">
        <v>427</v>
      </c>
      <c r="CM14" s="19" t="s">
        <v>427</v>
      </c>
      <c r="CN14" s="19" t="s">
        <v>427</v>
      </c>
      <c r="CO14" s="19" t="s">
        <v>427</v>
      </c>
      <c r="CP14" s="19" t="s">
        <v>427</v>
      </c>
      <c r="CQ14" s="19" t="s">
        <v>427</v>
      </c>
      <c r="CR14" s="19" t="s">
        <v>427</v>
      </c>
      <c r="CS14" s="19" t="s">
        <v>427</v>
      </c>
      <c r="CT14" s="19" t="s">
        <v>427</v>
      </c>
      <c r="CU14" s="19" t="s">
        <v>427</v>
      </c>
      <c r="CV14" s="19" t="s">
        <v>427</v>
      </c>
      <c r="CW14" s="19" t="s">
        <v>427</v>
      </c>
      <c r="CX14" s="19" t="s">
        <v>427</v>
      </c>
      <c r="CY14" s="19" t="s">
        <v>427</v>
      </c>
      <c r="CZ14" s="19" t="s">
        <v>427</v>
      </c>
      <c r="DA14" s="19" t="s">
        <v>427</v>
      </c>
      <c r="DB14" s="19" t="s">
        <v>427</v>
      </c>
      <c r="DC14" s="19" t="s">
        <v>427</v>
      </c>
      <c r="DD14" s="19" t="s">
        <v>427</v>
      </c>
      <c r="DE14" s="19" t="s">
        <v>427</v>
      </c>
      <c r="DF14" s="19" t="s">
        <v>427</v>
      </c>
      <c r="DG14" s="19" t="s">
        <v>427</v>
      </c>
      <c r="DH14" s="19" t="s">
        <v>427</v>
      </c>
      <c r="DI14" s="19" t="s">
        <v>427</v>
      </c>
      <c r="DJ14" s="19" t="s">
        <v>427</v>
      </c>
      <c r="DK14" s="19" t="s">
        <v>427</v>
      </c>
      <c r="DL14" s="19" t="s">
        <v>427</v>
      </c>
      <c r="DM14" s="19" t="s">
        <v>427</v>
      </c>
      <c r="DN14" s="19" t="s">
        <v>427</v>
      </c>
      <c r="DO14" s="19" t="s">
        <v>427</v>
      </c>
      <c r="DP14" s="19" t="s">
        <v>427</v>
      </c>
      <c r="DQ14" s="19" t="s">
        <v>427</v>
      </c>
      <c r="DR14" s="19" t="s">
        <v>427</v>
      </c>
      <c r="DS14" s="19" t="s">
        <v>427</v>
      </c>
      <c r="DT14" s="19" t="s">
        <v>427</v>
      </c>
      <c r="DU14" s="19" t="s">
        <v>427</v>
      </c>
      <c r="DV14" s="19" t="s">
        <v>427</v>
      </c>
      <c r="DW14" s="19" t="s">
        <v>427</v>
      </c>
      <c r="DX14" s="19" t="s">
        <v>427</v>
      </c>
      <c r="DY14" s="19" t="s">
        <v>427</v>
      </c>
      <c r="DZ14" s="19" t="s">
        <v>427</v>
      </c>
      <c r="EA14" s="19" t="s">
        <v>427</v>
      </c>
      <c r="EB14" s="19" t="s">
        <v>427</v>
      </c>
      <c r="EC14" s="19" t="s">
        <v>427</v>
      </c>
      <c r="ED14" s="19" t="s">
        <v>427</v>
      </c>
      <c r="EE14" s="19" t="s">
        <v>427</v>
      </c>
      <c r="EF14" s="19" t="s">
        <v>427</v>
      </c>
      <c r="EG14" s="19" t="s">
        <v>427</v>
      </c>
      <c r="EH14" s="19" t="s">
        <v>427</v>
      </c>
      <c r="EI14" s="19" t="s">
        <v>427</v>
      </c>
      <c r="EJ14" s="19" t="s">
        <v>427</v>
      </c>
      <c r="EK14" s="19" t="s">
        <v>427</v>
      </c>
      <c r="EL14" s="19" t="s">
        <v>427</v>
      </c>
      <c r="EM14" s="19" t="s">
        <v>427</v>
      </c>
      <c r="EN14" s="19" t="s">
        <v>427</v>
      </c>
      <c r="EO14" s="19" t="s">
        <v>427</v>
      </c>
      <c r="EP14" s="19" t="s">
        <v>427</v>
      </c>
      <c r="EQ14" s="19" t="s">
        <v>427</v>
      </c>
      <c r="ER14" s="19" t="s">
        <v>427</v>
      </c>
      <c r="ES14" s="19" t="s">
        <v>427</v>
      </c>
      <c r="ET14" s="19" t="s">
        <v>427</v>
      </c>
      <c r="EU14" s="19" t="s">
        <v>427</v>
      </c>
      <c r="EV14" s="19" t="s">
        <v>427</v>
      </c>
      <c r="EW14" s="19" t="s">
        <v>427</v>
      </c>
      <c r="EX14" s="19" t="s">
        <v>427</v>
      </c>
      <c r="EY14" s="19" t="s">
        <v>427</v>
      </c>
      <c r="EZ14" s="19" t="s">
        <v>427</v>
      </c>
      <c r="FA14" s="19" t="s">
        <v>427</v>
      </c>
      <c r="FB14" s="19" t="s">
        <v>427</v>
      </c>
      <c r="FC14" s="19" t="s">
        <v>427</v>
      </c>
      <c r="FD14" s="19" t="s">
        <v>427</v>
      </c>
      <c r="FE14" s="19" t="s">
        <v>427</v>
      </c>
      <c r="FF14" s="19" t="s">
        <v>427</v>
      </c>
      <c r="FG14" s="19" t="s">
        <v>427</v>
      </c>
      <c r="FH14" s="19" t="s">
        <v>427</v>
      </c>
      <c r="FI14" s="19" t="s">
        <v>427</v>
      </c>
      <c r="FJ14" s="19" t="s">
        <v>427</v>
      </c>
      <c r="FK14" s="19" t="s">
        <v>427</v>
      </c>
      <c r="FL14" s="19" t="s">
        <v>427</v>
      </c>
      <c r="FM14" s="19" t="s">
        <v>427</v>
      </c>
      <c r="FN14" s="19" t="s">
        <v>427</v>
      </c>
      <c r="FO14" s="19" t="s">
        <v>427</v>
      </c>
      <c r="FP14" s="19" t="s">
        <v>427</v>
      </c>
      <c r="FQ14" s="19" t="s">
        <v>427</v>
      </c>
      <c r="FR14" s="19" t="s">
        <v>427</v>
      </c>
      <c r="FS14" s="19" t="s">
        <v>427</v>
      </c>
      <c r="FT14" s="19" t="s">
        <v>427</v>
      </c>
      <c r="FU14" s="19" t="s">
        <v>427</v>
      </c>
      <c r="FV14" s="19" t="s">
        <v>427</v>
      </c>
      <c r="FW14" s="19" t="s">
        <v>427</v>
      </c>
      <c r="FX14" s="19" t="s">
        <v>427</v>
      </c>
      <c r="FY14" s="19" t="s">
        <v>427</v>
      </c>
      <c r="FZ14" s="19" t="s">
        <v>427</v>
      </c>
      <c r="GA14" s="19" t="s">
        <v>427</v>
      </c>
      <c r="GB14" s="19" t="s">
        <v>427</v>
      </c>
      <c r="GC14" s="19" t="s">
        <v>427</v>
      </c>
      <c r="GD14" s="19" t="s">
        <v>427</v>
      </c>
      <c r="GE14" s="19" t="s">
        <v>427</v>
      </c>
      <c r="GF14" s="19" t="s">
        <v>427</v>
      </c>
      <c r="GG14" s="19" t="s">
        <v>427</v>
      </c>
      <c r="GH14" s="19" t="s">
        <v>427</v>
      </c>
      <c r="GI14" s="19" t="s">
        <v>427</v>
      </c>
      <c r="GJ14" s="19" t="s">
        <v>427</v>
      </c>
      <c r="GK14" s="19" t="s">
        <v>427</v>
      </c>
      <c r="GL14" s="19" t="s">
        <v>427</v>
      </c>
      <c r="GM14" s="19" t="s">
        <v>427</v>
      </c>
      <c r="GN14" s="19" t="s">
        <v>427</v>
      </c>
      <c r="GO14" s="19" t="s">
        <v>427</v>
      </c>
      <c r="GP14" s="19" t="s">
        <v>427</v>
      </c>
      <c r="GQ14" s="19" t="s">
        <v>427</v>
      </c>
      <c r="GR14" s="19" t="s">
        <v>427</v>
      </c>
      <c r="GS14" s="19" t="s">
        <v>427</v>
      </c>
      <c r="GT14" s="19" t="s">
        <v>427</v>
      </c>
      <c r="GU14" s="19" t="s">
        <v>427</v>
      </c>
      <c r="GV14" s="19" t="s">
        <v>427</v>
      </c>
      <c r="GW14" s="19" t="s">
        <v>427</v>
      </c>
      <c r="GX14" s="19" t="s">
        <v>427</v>
      </c>
      <c r="GY14" s="19" t="s">
        <v>427</v>
      </c>
      <c r="GZ14" s="19" t="s">
        <v>427</v>
      </c>
      <c r="HA14" s="19" t="s">
        <v>427</v>
      </c>
      <c r="HB14" s="19" t="s">
        <v>427</v>
      </c>
      <c r="HC14" s="19" t="s">
        <v>427</v>
      </c>
      <c r="HD14" s="19" t="s">
        <v>427</v>
      </c>
      <c r="HE14" s="19" t="s">
        <v>427</v>
      </c>
      <c r="HF14" s="19" t="s">
        <v>427</v>
      </c>
      <c r="HG14" s="19" t="s">
        <v>427</v>
      </c>
      <c r="HH14" s="19" t="s">
        <v>427</v>
      </c>
      <c r="HI14" s="19" t="s">
        <v>427</v>
      </c>
      <c r="HJ14" s="19" t="s">
        <v>427</v>
      </c>
      <c r="HK14" s="19" t="s">
        <v>427</v>
      </c>
      <c r="HL14" s="19" t="s">
        <v>427</v>
      </c>
      <c r="HM14" s="19" t="s">
        <v>427</v>
      </c>
      <c r="HN14" s="19" t="s">
        <v>427</v>
      </c>
      <c r="HO14" s="19" t="s">
        <v>427</v>
      </c>
      <c r="HP14" s="19" t="s">
        <v>427</v>
      </c>
      <c r="HQ14" s="19" t="s">
        <v>427</v>
      </c>
      <c r="HR14" s="19" t="s">
        <v>427</v>
      </c>
      <c r="HS14" s="19" t="s">
        <v>427</v>
      </c>
      <c r="HT14" s="19" t="s">
        <v>427</v>
      </c>
      <c r="HU14" s="19" t="s">
        <v>427</v>
      </c>
      <c r="HV14" s="19" t="s">
        <v>427</v>
      </c>
      <c r="HW14" s="19" t="s">
        <v>427</v>
      </c>
      <c r="HX14" s="19" t="s">
        <v>427</v>
      </c>
      <c r="HY14" s="19" t="s">
        <v>427</v>
      </c>
      <c r="HZ14" s="19" t="s">
        <v>427</v>
      </c>
      <c r="IA14" s="19" t="s">
        <v>427</v>
      </c>
      <c r="IB14" s="19" t="s">
        <v>427</v>
      </c>
      <c r="IC14" s="19" t="s">
        <v>427</v>
      </c>
      <c r="ID14" s="19" t="s">
        <v>427</v>
      </c>
      <c r="IE14" s="19" t="s">
        <v>427</v>
      </c>
      <c r="IF14" s="19" t="s">
        <v>427</v>
      </c>
      <c r="IG14" s="19" t="s">
        <v>427</v>
      </c>
      <c r="IH14" s="55" t="s">
        <v>427</v>
      </c>
      <c r="II14" s="55" t="s">
        <v>427</v>
      </c>
      <c r="IJ14" s="55" t="s">
        <v>427</v>
      </c>
      <c r="IK14" s="55" t="s">
        <v>427</v>
      </c>
      <c r="IL14" s="55" t="s">
        <v>427</v>
      </c>
      <c r="IM14" s="55" t="s">
        <v>427</v>
      </c>
      <c r="IN14" s="55" t="s">
        <v>427</v>
      </c>
      <c r="IO14" s="55" t="s">
        <v>427</v>
      </c>
      <c r="IP14" s="55" t="s">
        <v>427</v>
      </c>
      <c r="IQ14" s="55" t="s">
        <v>427</v>
      </c>
      <c r="IR14" s="55" t="s">
        <v>427</v>
      </c>
      <c r="IS14" s="55" t="s">
        <v>427</v>
      </c>
      <c r="IT14" s="55" t="s">
        <v>427</v>
      </c>
      <c r="IU14" s="55" t="s">
        <v>427</v>
      </c>
      <c r="IV14" s="55" t="s">
        <v>357</v>
      </c>
      <c r="IW14" s="55" t="s">
        <v>357</v>
      </c>
      <c r="IX14" s="55" t="s">
        <v>357</v>
      </c>
      <c r="IY14" s="55" t="s">
        <v>357</v>
      </c>
      <c r="IZ14" s="55" t="s">
        <v>357</v>
      </c>
      <c r="JA14" s="55" t="s">
        <v>357</v>
      </c>
      <c r="JB14" s="55" t="s">
        <v>357</v>
      </c>
      <c r="JC14" s="55" t="s">
        <v>357</v>
      </c>
      <c r="JD14" s="55" t="s">
        <v>357</v>
      </c>
      <c r="JE14" s="55" t="s">
        <v>357</v>
      </c>
      <c r="JF14" s="55" t="s">
        <v>357</v>
      </c>
      <c r="JG14" s="55" t="s">
        <v>357</v>
      </c>
      <c r="JH14" s="55" t="s">
        <v>357</v>
      </c>
      <c r="JI14" s="55" t="s">
        <v>357</v>
      </c>
      <c r="JJ14" s="55" t="s">
        <v>357</v>
      </c>
      <c r="JK14" s="55" t="s">
        <v>357</v>
      </c>
      <c r="JL14" s="55" t="s">
        <v>357</v>
      </c>
      <c r="JM14" s="55" t="s">
        <v>357</v>
      </c>
      <c r="JN14" s="55" t="s">
        <v>357</v>
      </c>
      <c r="JO14" s="55" t="s">
        <v>357</v>
      </c>
      <c r="JP14" s="55" t="s">
        <v>357</v>
      </c>
      <c r="JQ14" s="55" t="s">
        <v>357</v>
      </c>
      <c r="JR14" s="55" t="s">
        <v>357</v>
      </c>
      <c r="JS14" s="55" t="s">
        <v>357</v>
      </c>
      <c r="JT14" s="55" t="s">
        <v>357</v>
      </c>
      <c r="JU14" s="55" t="s">
        <v>357</v>
      </c>
      <c r="JV14" s="55" t="s">
        <v>357</v>
      </c>
      <c r="JW14" s="55" t="s">
        <v>357</v>
      </c>
      <c r="JX14" s="55" t="s">
        <v>357</v>
      </c>
      <c r="JY14" s="55" t="s">
        <v>357</v>
      </c>
      <c r="JZ14" s="55" t="s">
        <v>357</v>
      </c>
      <c r="KA14" s="55" t="s">
        <v>357</v>
      </c>
      <c r="KB14" s="55" t="s">
        <v>357</v>
      </c>
      <c r="KC14" s="55" t="s">
        <v>357</v>
      </c>
      <c r="KD14" s="55" t="s">
        <v>357</v>
      </c>
      <c r="KE14" s="55" t="s">
        <v>357</v>
      </c>
      <c r="KF14" s="55" t="s">
        <v>357</v>
      </c>
      <c r="KG14" s="55" t="s">
        <v>357</v>
      </c>
      <c r="KH14" s="55" t="s">
        <v>357</v>
      </c>
      <c r="KI14" s="55" t="s">
        <v>357</v>
      </c>
      <c r="KJ14" s="55" t="s">
        <v>357</v>
      </c>
      <c r="KK14" s="55" t="s">
        <v>357</v>
      </c>
      <c r="KL14" s="55" t="s">
        <v>357</v>
      </c>
      <c r="KM14" s="55" t="s">
        <v>357</v>
      </c>
      <c r="KN14" s="55" t="s">
        <v>357</v>
      </c>
      <c r="KO14" s="55" t="s">
        <v>357</v>
      </c>
      <c r="KP14" s="55" t="s">
        <v>357</v>
      </c>
      <c r="KQ14" s="55" t="s">
        <v>357</v>
      </c>
      <c r="KR14" s="55" t="s">
        <v>357</v>
      </c>
      <c r="KS14" s="55" t="s">
        <v>357</v>
      </c>
      <c r="KT14" s="55" t="s">
        <v>357</v>
      </c>
      <c r="KU14" s="55" t="s">
        <v>357</v>
      </c>
      <c r="KV14" s="55" t="s">
        <v>357</v>
      </c>
      <c r="KW14" s="55" t="s">
        <v>357</v>
      </c>
      <c r="KX14" s="55" t="s">
        <v>357</v>
      </c>
      <c r="KY14" s="55" t="s">
        <v>357</v>
      </c>
      <c r="KZ14" s="55" t="s">
        <v>357</v>
      </c>
      <c r="LA14" s="55" t="s">
        <v>357</v>
      </c>
      <c r="LB14" s="55" t="s">
        <v>357</v>
      </c>
      <c r="LC14" s="55" t="s">
        <v>357</v>
      </c>
      <c r="LD14" s="55" t="s">
        <v>357</v>
      </c>
      <c r="LE14" s="55" t="s">
        <v>357</v>
      </c>
      <c r="LF14" s="55" t="s">
        <v>357</v>
      </c>
      <c r="LG14" s="55" t="s">
        <v>357</v>
      </c>
      <c r="LH14" s="55" t="s">
        <v>357</v>
      </c>
      <c r="LI14" s="55" t="s">
        <v>357</v>
      </c>
      <c r="LJ14" s="55" t="s">
        <v>357</v>
      </c>
      <c r="LK14" s="55" t="s">
        <v>357</v>
      </c>
      <c r="LL14" s="55" t="s">
        <v>357</v>
      </c>
      <c r="LM14" s="55" t="s">
        <v>357</v>
      </c>
      <c r="LN14" s="55" t="s">
        <v>357</v>
      </c>
      <c r="LO14" s="55" t="s">
        <v>357</v>
      </c>
      <c r="LP14" s="55" t="s">
        <v>357</v>
      </c>
      <c r="LQ14" s="55" t="s">
        <v>357</v>
      </c>
      <c r="LR14" s="55" t="s">
        <v>357</v>
      </c>
      <c r="LS14" s="55" t="s">
        <v>357</v>
      </c>
      <c r="LT14" s="55" t="s">
        <v>357</v>
      </c>
      <c r="LU14" s="55" t="s">
        <v>357</v>
      </c>
      <c r="LV14" s="55" t="s">
        <v>357</v>
      </c>
      <c r="LW14" s="55" t="s">
        <v>357</v>
      </c>
      <c r="LX14" s="55" t="s">
        <v>357</v>
      </c>
      <c r="LY14" s="55" t="s">
        <v>357</v>
      </c>
      <c r="LZ14" s="55" t="s">
        <v>357</v>
      </c>
      <c r="MA14" s="55" t="s">
        <v>357</v>
      </c>
      <c r="MB14" s="55" t="s">
        <v>357</v>
      </c>
      <c r="MC14" s="55" t="s">
        <v>357</v>
      </c>
      <c r="MD14" s="55" t="s">
        <v>357</v>
      </c>
      <c r="ME14" s="55" t="s">
        <v>357</v>
      </c>
      <c r="MF14" s="55" t="s">
        <v>357</v>
      </c>
      <c r="MG14" s="55" t="s">
        <v>357</v>
      </c>
      <c r="MH14" s="57" t="s">
        <v>427</v>
      </c>
      <c r="MI14" s="57" t="s">
        <v>427</v>
      </c>
      <c r="MJ14" s="57" t="s">
        <v>427</v>
      </c>
      <c r="MK14" s="57" t="s">
        <v>427</v>
      </c>
      <c r="ML14" s="57" t="s">
        <v>427</v>
      </c>
      <c r="MM14" s="58" t="s">
        <v>427</v>
      </c>
      <c r="MN14" s="58" t="s">
        <v>427</v>
      </c>
      <c r="MO14" s="57" t="s">
        <v>427</v>
      </c>
      <c r="MP14" s="57" t="s">
        <v>427</v>
      </c>
      <c r="MQ14" s="57" t="s">
        <v>427</v>
      </c>
      <c r="MR14" s="57" t="s">
        <v>427</v>
      </c>
      <c r="MS14" s="57" t="s">
        <v>427</v>
      </c>
      <c r="MT14" s="58" t="s">
        <v>427</v>
      </c>
      <c r="MU14" s="58" t="s">
        <v>427</v>
      </c>
      <c r="MV14" s="57" t="s">
        <v>427</v>
      </c>
      <c r="MW14" s="57" t="s">
        <v>427</v>
      </c>
      <c r="MX14" s="57" t="s">
        <v>427</v>
      </c>
      <c r="MY14" s="57" t="s">
        <v>427</v>
      </c>
      <c r="MZ14" s="57" t="s">
        <v>427</v>
      </c>
      <c r="NA14" s="58" t="s">
        <v>427</v>
      </c>
      <c r="NB14" s="58" t="s">
        <v>427</v>
      </c>
      <c r="NC14" s="55" t="s">
        <v>1043</v>
      </c>
      <c r="ND14" s="55" t="s">
        <v>1043</v>
      </c>
      <c r="NE14" s="55" t="s">
        <v>1043</v>
      </c>
      <c r="NF14" s="55" t="s">
        <v>1043</v>
      </c>
      <c r="NG14" s="55" t="s">
        <v>357</v>
      </c>
      <c r="NH14" s="55" t="s">
        <v>357</v>
      </c>
      <c r="NI14" s="55" t="s">
        <v>427</v>
      </c>
      <c r="NJ14" s="55" t="s">
        <v>427</v>
      </c>
      <c r="NK14" s="55" t="s">
        <v>427</v>
      </c>
      <c r="NL14" s="55" t="s">
        <v>427</v>
      </c>
      <c r="NM14" s="55" t="s">
        <v>427</v>
      </c>
      <c r="NN14" s="55" t="s">
        <v>427</v>
      </c>
      <c r="NO14" s="55" t="s">
        <v>427</v>
      </c>
      <c r="NP14" s="55" t="s">
        <v>427</v>
      </c>
      <c r="NQ14" s="55" t="s">
        <v>427</v>
      </c>
      <c r="NR14" s="55" t="s">
        <v>427</v>
      </c>
      <c r="NS14" s="55" t="s">
        <v>427</v>
      </c>
      <c r="NT14" s="55" t="s">
        <v>427</v>
      </c>
      <c r="NU14" s="55" t="s">
        <v>427</v>
      </c>
      <c r="NV14" s="55" t="s">
        <v>427</v>
      </c>
      <c r="NW14" s="55" t="s">
        <v>427</v>
      </c>
      <c r="NX14" s="55" t="s">
        <v>427</v>
      </c>
      <c r="NY14" s="55" t="s">
        <v>427</v>
      </c>
      <c r="NZ14" s="55" t="s">
        <v>427</v>
      </c>
      <c r="OA14" s="55" t="s">
        <v>427</v>
      </c>
      <c r="OB14" s="55" t="s">
        <v>427</v>
      </c>
      <c r="OC14" s="55" t="s">
        <v>427</v>
      </c>
      <c r="OD14" s="55" t="s">
        <v>427</v>
      </c>
      <c r="OE14" s="55" t="s">
        <v>427</v>
      </c>
      <c r="OF14" s="55" t="s">
        <v>427</v>
      </c>
      <c r="OG14" s="55" t="s">
        <v>427</v>
      </c>
      <c r="OH14" s="55" t="s">
        <v>427</v>
      </c>
      <c r="OI14" s="55" t="s">
        <v>427</v>
      </c>
      <c r="OJ14" s="55" t="s">
        <v>427</v>
      </c>
      <c r="OK14" s="55" t="s">
        <v>427</v>
      </c>
      <c r="OL14" s="55" t="s">
        <v>427</v>
      </c>
      <c r="OM14" s="55" t="s">
        <v>427</v>
      </c>
      <c r="ON14" s="55" t="s">
        <v>427</v>
      </c>
      <c r="OO14" s="55" t="s">
        <v>427</v>
      </c>
      <c r="OP14" s="55" t="s">
        <v>357</v>
      </c>
      <c r="OQ14" s="55" t="s">
        <v>357</v>
      </c>
      <c r="OR14" s="55" t="s">
        <v>357</v>
      </c>
      <c r="OS14" s="55" t="s">
        <v>357</v>
      </c>
      <c r="OT14" s="55" t="s">
        <v>357</v>
      </c>
      <c r="OU14" s="55" t="s">
        <v>357</v>
      </c>
      <c r="OV14" s="55" t="s">
        <v>357</v>
      </c>
      <c r="OW14" s="55" t="s">
        <v>357</v>
      </c>
      <c r="OX14" s="55" t="s">
        <v>357</v>
      </c>
      <c r="OY14" s="55" t="s">
        <v>357</v>
      </c>
      <c r="OZ14" s="55" t="s">
        <v>357</v>
      </c>
      <c r="PA14" s="55" t="s">
        <v>357</v>
      </c>
      <c r="PB14" s="55" t="s">
        <v>357</v>
      </c>
      <c r="PC14" s="55" t="s">
        <v>357</v>
      </c>
      <c r="PD14" s="55" t="s">
        <v>357</v>
      </c>
      <c r="PE14" s="55" t="s">
        <v>357</v>
      </c>
      <c r="PF14" s="55" t="s">
        <v>357</v>
      </c>
      <c r="PG14" s="55" t="s">
        <v>357</v>
      </c>
      <c r="PH14" s="55" t="s">
        <v>357</v>
      </c>
      <c r="PI14" s="55" t="s">
        <v>357</v>
      </c>
      <c r="PJ14" s="55" t="s">
        <v>357</v>
      </c>
      <c r="PK14" s="55" t="s">
        <v>357</v>
      </c>
      <c r="PL14" s="55" t="s">
        <v>357</v>
      </c>
      <c r="PM14" s="55" t="s">
        <v>357</v>
      </c>
      <c r="PN14" s="55" t="s">
        <v>357</v>
      </c>
      <c r="PO14" s="55" t="s">
        <v>357</v>
      </c>
      <c r="PP14" s="55" t="s">
        <v>357</v>
      </c>
      <c r="PQ14" s="55" t="s">
        <v>357</v>
      </c>
      <c r="PR14" s="55" t="s">
        <v>357</v>
      </c>
      <c r="PS14" s="55" t="s">
        <v>357</v>
      </c>
      <c r="PT14" s="55" t="s">
        <v>357</v>
      </c>
      <c r="PU14" s="55" t="s">
        <v>357</v>
      </c>
      <c r="PV14" s="55" t="s">
        <v>357</v>
      </c>
      <c r="PW14" s="55" t="s">
        <v>357</v>
      </c>
      <c r="PX14" s="55" t="s">
        <v>357</v>
      </c>
      <c r="PY14" s="55" t="s">
        <v>357</v>
      </c>
      <c r="PZ14" s="55" t="s">
        <v>357</v>
      </c>
      <c r="QA14" s="55" t="s">
        <v>357</v>
      </c>
      <c r="QB14" s="55" t="s">
        <v>357</v>
      </c>
      <c r="QC14" s="55" t="s">
        <v>357</v>
      </c>
      <c r="QD14" s="55" t="s">
        <v>357</v>
      </c>
    </row>
    <row r="15" spans="1:446" ht="13.5" customHeight="1">
      <c r="A15" s="15" t="s">
        <v>13</v>
      </c>
      <c r="B15" s="3"/>
      <c r="C15" s="3" t="s">
        <v>358</v>
      </c>
      <c r="D15" s="3" t="s">
        <v>358</v>
      </c>
      <c r="E15" s="3" t="s">
        <v>358</v>
      </c>
      <c r="F15" s="3" t="s">
        <v>358</v>
      </c>
      <c r="G15" s="3" t="s">
        <v>358</v>
      </c>
      <c r="H15" s="3" t="s">
        <v>358</v>
      </c>
      <c r="I15" s="3" t="s">
        <v>358</v>
      </c>
      <c r="J15" s="3" t="s">
        <v>358</v>
      </c>
      <c r="K15" s="3" t="s">
        <v>358</v>
      </c>
      <c r="L15" s="3" t="s">
        <v>358</v>
      </c>
      <c r="M15" s="3" t="s">
        <v>358</v>
      </c>
      <c r="N15" s="3" t="s">
        <v>358</v>
      </c>
      <c r="O15" s="3" t="s">
        <v>358</v>
      </c>
      <c r="P15" s="3" t="s">
        <v>358</v>
      </c>
      <c r="Q15" s="3" t="s">
        <v>358</v>
      </c>
      <c r="R15" s="3" t="s">
        <v>358</v>
      </c>
      <c r="S15" s="3" t="s">
        <v>358</v>
      </c>
      <c r="T15" s="3" t="s">
        <v>358</v>
      </c>
      <c r="U15" s="3" t="s">
        <v>358</v>
      </c>
      <c r="V15" s="3" t="s">
        <v>358</v>
      </c>
      <c r="W15" s="3" t="s">
        <v>358</v>
      </c>
      <c r="X15" s="3" t="s">
        <v>358</v>
      </c>
      <c r="Y15" s="3" t="s">
        <v>358</v>
      </c>
      <c r="Z15" s="3" t="s">
        <v>358</v>
      </c>
      <c r="AA15" s="3" t="s">
        <v>358</v>
      </c>
      <c r="AB15" s="3" t="s">
        <v>358</v>
      </c>
      <c r="AC15" s="3" t="s">
        <v>358</v>
      </c>
      <c r="AD15" s="3" t="s">
        <v>358</v>
      </c>
      <c r="AE15" s="3" t="s">
        <v>358</v>
      </c>
      <c r="AF15" s="3" t="s">
        <v>358</v>
      </c>
      <c r="AG15" s="3" t="s">
        <v>358</v>
      </c>
      <c r="AH15" s="3" t="s">
        <v>358</v>
      </c>
      <c r="AI15" s="3" t="s">
        <v>358</v>
      </c>
      <c r="AJ15" s="3" t="s">
        <v>358</v>
      </c>
      <c r="AK15" s="3" t="s">
        <v>358</v>
      </c>
      <c r="AL15" s="3" t="s">
        <v>358</v>
      </c>
      <c r="AM15" s="3" t="s">
        <v>358</v>
      </c>
      <c r="AN15" s="3" t="s">
        <v>358</v>
      </c>
      <c r="AO15" s="3" t="s">
        <v>358</v>
      </c>
      <c r="AP15" s="3" t="s">
        <v>358</v>
      </c>
      <c r="AQ15" s="3" t="s">
        <v>358</v>
      </c>
      <c r="AR15" s="3" t="s">
        <v>358</v>
      </c>
      <c r="AS15" s="3" t="s">
        <v>358</v>
      </c>
      <c r="AT15" s="3" t="s">
        <v>358</v>
      </c>
      <c r="AU15" s="3" t="s">
        <v>358</v>
      </c>
      <c r="AV15" s="3" t="s">
        <v>358</v>
      </c>
      <c r="AW15" s="3" t="s">
        <v>358</v>
      </c>
      <c r="AX15" s="3" t="s">
        <v>358</v>
      </c>
      <c r="AY15" s="3" t="s">
        <v>358</v>
      </c>
      <c r="AZ15" s="3" t="s">
        <v>358</v>
      </c>
      <c r="BA15" s="3" t="s">
        <v>358</v>
      </c>
      <c r="BB15" s="3" t="s">
        <v>358</v>
      </c>
      <c r="BC15" s="3" t="s">
        <v>358</v>
      </c>
      <c r="BD15" s="3" t="s">
        <v>358</v>
      </c>
      <c r="BE15" s="4" t="s">
        <v>418</v>
      </c>
      <c r="BF15" s="4" t="s">
        <v>418</v>
      </c>
      <c r="BG15" s="4" t="s">
        <v>418</v>
      </c>
      <c r="BH15" s="4" t="s">
        <v>418</v>
      </c>
      <c r="BI15" s="4" t="s">
        <v>428</v>
      </c>
      <c r="BJ15" s="4" t="s">
        <v>428</v>
      </c>
      <c r="BK15" s="4" t="s">
        <v>428</v>
      </c>
      <c r="BL15" s="4" t="s">
        <v>428</v>
      </c>
      <c r="BM15" s="4" t="s">
        <v>428</v>
      </c>
      <c r="BN15" s="4" t="s">
        <v>428</v>
      </c>
      <c r="BO15" s="4" t="s">
        <v>435</v>
      </c>
      <c r="BP15" s="4" t="s">
        <v>435</v>
      </c>
      <c r="BQ15" s="4" t="s">
        <v>435</v>
      </c>
      <c r="BR15" s="4" t="s">
        <v>435</v>
      </c>
      <c r="BS15" s="4" t="s">
        <v>435</v>
      </c>
      <c r="BT15" s="4" t="s">
        <v>435</v>
      </c>
      <c r="BU15" s="4" t="s">
        <v>440</v>
      </c>
      <c r="BV15" s="4" t="s">
        <v>440</v>
      </c>
      <c r="BW15" s="4" t="s">
        <v>440</v>
      </c>
      <c r="BX15" s="4" t="s">
        <v>440</v>
      </c>
      <c r="BY15" s="4" t="s">
        <v>440</v>
      </c>
      <c r="BZ15" s="4" t="s">
        <v>440</v>
      </c>
      <c r="CA15" s="4" t="s">
        <v>435</v>
      </c>
      <c r="CB15" s="4" t="s">
        <v>435</v>
      </c>
      <c r="CC15" s="4" t="s">
        <v>435</v>
      </c>
      <c r="CD15" s="4" t="s">
        <v>435</v>
      </c>
      <c r="CE15" s="4" t="s">
        <v>435</v>
      </c>
      <c r="CF15" s="4" t="s">
        <v>435</v>
      </c>
      <c r="CG15" s="4" t="s">
        <v>435</v>
      </c>
      <c r="CH15" s="4" t="s">
        <v>435</v>
      </c>
      <c r="CI15" s="4" t="s">
        <v>435</v>
      </c>
      <c r="CJ15" s="4" t="s">
        <v>435</v>
      </c>
      <c r="CK15" s="4" t="s">
        <v>435</v>
      </c>
      <c r="CL15" s="4" t="s">
        <v>435</v>
      </c>
      <c r="CM15" s="4" t="s">
        <v>428</v>
      </c>
      <c r="CN15" s="4" t="s">
        <v>428</v>
      </c>
      <c r="CO15" s="4" t="s">
        <v>428</v>
      </c>
      <c r="CP15" s="4" t="s">
        <v>428</v>
      </c>
      <c r="CQ15" s="4" t="s">
        <v>428</v>
      </c>
      <c r="CR15" s="4" t="s">
        <v>428</v>
      </c>
      <c r="CS15" s="4" t="s">
        <v>450</v>
      </c>
      <c r="CT15" s="4" t="s">
        <v>450</v>
      </c>
      <c r="CU15" s="4" t="s">
        <v>450</v>
      </c>
      <c r="CV15" s="4" t="s">
        <v>428</v>
      </c>
      <c r="CW15" s="4" t="s">
        <v>428</v>
      </c>
      <c r="CX15" s="4" t="s">
        <v>428</v>
      </c>
      <c r="CY15" s="4" t="s">
        <v>428</v>
      </c>
      <c r="CZ15" s="4" t="s">
        <v>428</v>
      </c>
      <c r="DA15" s="4" t="s">
        <v>462</v>
      </c>
      <c r="DB15" s="4" t="s">
        <v>462</v>
      </c>
      <c r="DC15" s="4" t="s">
        <v>462</v>
      </c>
      <c r="DD15" s="4" t="s">
        <v>462</v>
      </c>
      <c r="DE15" s="4" t="s">
        <v>462</v>
      </c>
      <c r="DF15" s="4" t="s">
        <v>462</v>
      </c>
      <c r="DG15" s="4" t="s">
        <v>462</v>
      </c>
      <c r="DH15" s="4" t="s">
        <v>462</v>
      </c>
      <c r="DI15" s="4" t="s">
        <v>462</v>
      </c>
      <c r="DJ15" s="4" t="s">
        <v>462</v>
      </c>
      <c r="DK15" s="4" t="s">
        <v>462</v>
      </c>
      <c r="DL15" s="4" t="s">
        <v>462</v>
      </c>
      <c r="DM15" s="4" t="s">
        <v>462</v>
      </c>
      <c r="DN15" s="4" t="s">
        <v>462</v>
      </c>
      <c r="DO15" s="4" t="s">
        <v>462</v>
      </c>
      <c r="DP15" s="4" t="s">
        <v>462</v>
      </c>
      <c r="DQ15" s="4" t="s">
        <v>462</v>
      </c>
      <c r="DR15" s="4" t="s">
        <v>462</v>
      </c>
      <c r="DS15" s="4" t="s">
        <v>462</v>
      </c>
      <c r="DT15" s="4" t="s">
        <v>462</v>
      </c>
      <c r="DU15" s="4" t="s">
        <v>462</v>
      </c>
      <c r="DV15" s="4" t="s">
        <v>462</v>
      </c>
      <c r="DW15" s="4" t="s">
        <v>462</v>
      </c>
      <c r="DX15" s="4" t="s">
        <v>462</v>
      </c>
      <c r="DY15" s="4" t="s">
        <v>462</v>
      </c>
      <c r="DZ15" s="4" t="s">
        <v>462</v>
      </c>
      <c r="EA15" s="4" t="s">
        <v>462</v>
      </c>
      <c r="EB15" s="4" t="s">
        <v>462</v>
      </c>
      <c r="EC15" s="4" t="s">
        <v>462</v>
      </c>
      <c r="ED15" s="4" t="s">
        <v>462</v>
      </c>
      <c r="EE15" s="4" t="s">
        <v>462</v>
      </c>
      <c r="EF15" s="4" t="s">
        <v>462</v>
      </c>
      <c r="EG15" s="4" t="s">
        <v>462</v>
      </c>
      <c r="EH15" s="4" t="s">
        <v>462</v>
      </c>
      <c r="EI15" s="4" t="s">
        <v>462</v>
      </c>
      <c r="EJ15" s="4" t="s">
        <v>462</v>
      </c>
      <c r="EK15" s="4" t="s">
        <v>462</v>
      </c>
      <c r="EL15" s="4" t="s">
        <v>462</v>
      </c>
      <c r="EM15" s="4" t="s">
        <v>462</v>
      </c>
      <c r="EN15" s="4" t="s">
        <v>462</v>
      </c>
      <c r="EO15" s="4" t="s">
        <v>462</v>
      </c>
      <c r="EP15" s="4" t="s">
        <v>462</v>
      </c>
      <c r="EQ15" s="4" t="s">
        <v>462</v>
      </c>
      <c r="ER15" s="4" t="s">
        <v>462</v>
      </c>
      <c r="ES15" s="4" t="s">
        <v>462</v>
      </c>
      <c r="ET15" s="4" t="s">
        <v>462</v>
      </c>
      <c r="EU15" s="4" t="s">
        <v>462</v>
      </c>
      <c r="EV15" s="4" t="s">
        <v>462</v>
      </c>
      <c r="EW15" s="4" t="s">
        <v>462</v>
      </c>
      <c r="EX15" s="4" t="s">
        <v>462</v>
      </c>
      <c r="EY15" s="4" t="s">
        <v>462</v>
      </c>
      <c r="EZ15" s="4" t="s">
        <v>462</v>
      </c>
      <c r="FA15" s="4" t="s">
        <v>462</v>
      </c>
      <c r="FB15" s="4" t="s">
        <v>462</v>
      </c>
      <c r="FC15" s="4" t="s">
        <v>462</v>
      </c>
      <c r="FD15" s="4" t="s">
        <v>462</v>
      </c>
      <c r="FE15" s="4" t="s">
        <v>462</v>
      </c>
      <c r="FF15" s="4" t="s">
        <v>462</v>
      </c>
      <c r="FG15" s="4" t="s">
        <v>462</v>
      </c>
      <c r="FH15" s="4" t="s">
        <v>462</v>
      </c>
      <c r="FI15" s="4" t="s">
        <v>462</v>
      </c>
      <c r="FJ15" s="4" t="s">
        <v>462</v>
      </c>
      <c r="FK15" s="4" t="s">
        <v>462</v>
      </c>
      <c r="FL15" s="4" t="s">
        <v>462</v>
      </c>
      <c r="FM15" s="4" t="s">
        <v>462</v>
      </c>
      <c r="FN15" s="4" t="s">
        <v>462</v>
      </c>
      <c r="FO15" s="4" t="s">
        <v>435</v>
      </c>
      <c r="FP15" s="4" t="s">
        <v>489</v>
      </c>
      <c r="FQ15" s="4" t="s">
        <v>489</v>
      </c>
      <c r="FR15" s="4" t="s">
        <v>493</v>
      </c>
      <c r="FS15" s="4" t="s">
        <v>493</v>
      </c>
      <c r="FT15" s="4" t="s">
        <v>489</v>
      </c>
      <c r="FU15" s="4" t="s">
        <v>489</v>
      </c>
      <c r="FV15" s="4" t="s">
        <v>489</v>
      </c>
      <c r="FW15" s="4" t="s">
        <v>489</v>
      </c>
      <c r="FX15" s="4" t="s">
        <v>489</v>
      </c>
      <c r="FY15" s="4" t="s">
        <v>493</v>
      </c>
      <c r="FZ15" s="4" t="s">
        <v>493</v>
      </c>
      <c r="GA15" s="4" t="s">
        <v>489</v>
      </c>
      <c r="GB15" s="4" t="s">
        <v>489</v>
      </c>
      <c r="GC15" s="4" t="s">
        <v>489</v>
      </c>
      <c r="GD15" s="4" t="s">
        <v>489</v>
      </c>
      <c r="GE15" s="4" t="s">
        <v>489</v>
      </c>
      <c r="GF15" s="4" t="s">
        <v>493</v>
      </c>
      <c r="GG15" s="4" t="s">
        <v>493</v>
      </c>
      <c r="GH15" s="4" t="s">
        <v>493</v>
      </c>
      <c r="GI15" s="4" t="s">
        <v>493</v>
      </c>
      <c r="GJ15" s="4" t="s">
        <v>489</v>
      </c>
      <c r="GK15" s="4" t="s">
        <v>489</v>
      </c>
      <c r="GL15" s="4" t="s">
        <v>489</v>
      </c>
      <c r="GM15" s="4" t="s">
        <v>489</v>
      </c>
      <c r="GN15" s="4" t="s">
        <v>489</v>
      </c>
      <c r="GO15" s="4" t="s">
        <v>489</v>
      </c>
      <c r="GP15" s="4" t="s">
        <v>489</v>
      </c>
      <c r="GQ15" s="4" t="s">
        <v>493</v>
      </c>
      <c r="GR15" s="4" t="s">
        <v>493</v>
      </c>
      <c r="GS15" s="4" t="s">
        <v>493</v>
      </c>
      <c r="GT15" s="4" t="s">
        <v>493</v>
      </c>
      <c r="GU15" s="4" t="s">
        <v>493</v>
      </c>
      <c r="GV15" s="4" t="s">
        <v>493</v>
      </c>
      <c r="GW15" s="4" t="s">
        <v>428</v>
      </c>
      <c r="GX15" s="4" t="s">
        <v>428</v>
      </c>
      <c r="GY15" s="4" t="s">
        <v>428</v>
      </c>
      <c r="GZ15" s="4" t="s">
        <v>462</v>
      </c>
      <c r="HA15" s="4" t="s">
        <v>462</v>
      </c>
      <c r="HB15" s="4" t="s">
        <v>462</v>
      </c>
      <c r="HC15" s="4" t="s">
        <v>462</v>
      </c>
      <c r="HD15" s="4" t="s">
        <v>462</v>
      </c>
      <c r="HE15" s="4" t="s">
        <v>462</v>
      </c>
      <c r="HF15" s="4" t="s">
        <v>462</v>
      </c>
      <c r="HG15" s="4" t="s">
        <v>462</v>
      </c>
      <c r="HH15" s="4" t="s">
        <v>462</v>
      </c>
      <c r="HI15" s="4" t="s">
        <v>462</v>
      </c>
      <c r="HJ15" s="4" t="s">
        <v>462</v>
      </c>
      <c r="HK15" s="4" t="s">
        <v>462</v>
      </c>
      <c r="HL15" s="4" t="s">
        <v>462</v>
      </c>
      <c r="HM15" s="4" t="s">
        <v>462</v>
      </c>
      <c r="HN15" s="4" t="s">
        <v>440</v>
      </c>
      <c r="HO15" s="4" t="s">
        <v>440</v>
      </c>
      <c r="HP15" s="4" t="s">
        <v>428</v>
      </c>
      <c r="HQ15" s="4" t="s">
        <v>428</v>
      </c>
      <c r="HR15" s="4" t="s">
        <v>428</v>
      </c>
      <c r="HS15" s="4" t="s">
        <v>428</v>
      </c>
      <c r="HT15" s="4" t="s">
        <v>428</v>
      </c>
      <c r="HU15" s="4" t="s">
        <v>428</v>
      </c>
      <c r="HV15" s="4" t="s">
        <v>435</v>
      </c>
      <c r="HW15" s="4" t="s">
        <v>435</v>
      </c>
      <c r="HX15" s="4" t="s">
        <v>435</v>
      </c>
      <c r="HY15" s="4" t="s">
        <v>435</v>
      </c>
      <c r="HZ15" s="4" t="s">
        <v>435</v>
      </c>
      <c r="IA15" s="4" t="s">
        <v>435</v>
      </c>
      <c r="IB15" s="4" t="s">
        <v>440</v>
      </c>
      <c r="IC15" s="4" t="s">
        <v>440</v>
      </c>
      <c r="ID15" s="4" t="s">
        <v>440</v>
      </c>
      <c r="IE15" s="4" t="s">
        <v>440</v>
      </c>
      <c r="IF15" s="4" t="s">
        <v>440</v>
      </c>
      <c r="IG15" s="4" t="s">
        <v>440</v>
      </c>
      <c r="IH15" s="55" t="s">
        <v>428</v>
      </c>
      <c r="II15" s="55" t="s">
        <v>428</v>
      </c>
      <c r="IJ15" s="55" t="s">
        <v>428</v>
      </c>
      <c r="IK15" s="55" t="s">
        <v>428</v>
      </c>
      <c r="IL15" s="55" t="s">
        <v>428</v>
      </c>
      <c r="IM15" s="55" t="s">
        <v>428</v>
      </c>
      <c r="IN15" s="55" t="s">
        <v>428</v>
      </c>
      <c r="IO15" s="55" t="s">
        <v>428</v>
      </c>
      <c r="IP15" s="55" t="s">
        <v>428</v>
      </c>
      <c r="IQ15" s="55" t="s">
        <v>428</v>
      </c>
      <c r="IR15" s="55" t="s">
        <v>428</v>
      </c>
      <c r="IS15" s="55" t="s">
        <v>428</v>
      </c>
      <c r="IT15" s="55" t="s">
        <v>428</v>
      </c>
      <c r="IU15" s="55" t="s">
        <v>428</v>
      </c>
      <c r="IV15" s="55" t="s">
        <v>1044</v>
      </c>
      <c r="IW15" s="55" t="s">
        <v>1045</v>
      </c>
      <c r="IX15" s="55" t="s">
        <v>1045</v>
      </c>
      <c r="IY15" s="55" t="s">
        <v>1045</v>
      </c>
      <c r="IZ15" s="55" t="s">
        <v>1045</v>
      </c>
      <c r="JA15" s="55" t="s">
        <v>1044</v>
      </c>
      <c r="JB15" s="55" t="s">
        <v>1044</v>
      </c>
      <c r="JC15" s="55" t="s">
        <v>1045</v>
      </c>
      <c r="JD15" s="55" t="s">
        <v>1045</v>
      </c>
      <c r="JE15" s="55" t="s">
        <v>1045</v>
      </c>
      <c r="JF15" s="55" t="s">
        <v>1044</v>
      </c>
      <c r="JG15" s="55" t="s">
        <v>1044</v>
      </c>
      <c r="JH15" s="55" t="s">
        <v>1044</v>
      </c>
      <c r="JI15" s="55" t="s">
        <v>1046</v>
      </c>
      <c r="JJ15" s="55" t="s">
        <v>1046</v>
      </c>
      <c r="JK15" s="55" t="s">
        <v>1046</v>
      </c>
      <c r="JL15" s="55" t="s">
        <v>1046</v>
      </c>
      <c r="JM15" s="55" t="s">
        <v>1046</v>
      </c>
      <c r="JN15" s="55" t="s">
        <v>1046</v>
      </c>
      <c r="JO15" s="55" t="s">
        <v>1046</v>
      </c>
      <c r="JP15" s="55" t="s">
        <v>1046</v>
      </c>
      <c r="JQ15" s="55" t="s">
        <v>1046</v>
      </c>
      <c r="JR15" s="55" t="s">
        <v>1046</v>
      </c>
      <c r="JS15" s="55" t="s">
        <v>1046</v>
      </c>
      <c r="JT15" s="55" t="s">
        <v>1046</v>
      </c>
      <c r="JU15" s="55" t="s">
        <v>1046</v>
      </c>
      <c r="JV15" s="55" t="s">
        <v>1046</v>
      </c>
      <c r="JW15" s="55" t="s">
        <v>1046</v>
      </c>
      <c r="JX15" s="55" t="s">
        <v>1046</v>
      </c>
      <c r="JY15" s="55" t="s">
        <v>1046</v>
      </c>
      <c r="JZ15" s="55" t="s">
        <v>1046</v>
      </c>
      <c r="KA15" s="55" t="s">
        <v>1046</v>
      </c>
      <c r="KB15" s="55" t="s">
        <v>1046</v>
      </c>
      <c r="KC15" s="55" t="s">
        <v>1046</v>
      </c>
      <c r="KD15" s="55" t="s">
        <v>1046</v>
      </c>
      <c r="KE15" s="55" t="s">
        <v>1046</v>
      </c>
      <c r="KF15" s="55" t="s">
        <v>1046</v>
      </c>
      <c r="KG15" s="55" t="s">
        <v>1046</v>
      </c>
      <c r="KH15" s="55" t="s">
        <v>1046</v>
      </c>
      <c r="KI15" s="55" t="s">
        <v>1046</v>
      </c>
      <c r="KJ15" s="55" t="s">
        <v>1046</v>
      </c>
      <c r="KK15" s="55" t="s">
        <v>1046</v>
      </c>
      <c r="KL15" s="55" t="s">
        <v>1046</v>
      </c>
      <c r="KM15" s="55" t="s">
        <v>1046</v>
      </c>
      <c r="KN15" s="55" t="s">
        <v>1046</v>
      </c>
      <c r="KO15" s="55" t="s">
        <v>1046</v>
      </c>
      <c r="KP15" s="55" t="s">
        <v>1046</v>
      </c>
      <c r="KQ15" s="55" t="s">
        <v>1046</v>
      </c>
      <c r="KR15" s="55" t="s">
        <v>1046</v>
      </c>
      <c r="KS15" s="55" t="s">
        <v>1046</v>
      </c>
      <c r="KT15" s="55" t="s">
        <v>1046</v>
      </c>
      <c r="KU15" s="55" t="s">
        <v>1046</v>
      </c>
      <c r="KV15" s="55" t="s">
        <v>1046</v>
      </c>
      <c r="KW15" s="55" t="s">
        <v>1046</v>
      </c>
      <c r="KX15" s="55" t="s">
        <v>1046</v>
      </c>
      <c r="KY15" s="55" t="s">
        <v>1046</v>
      </c>
      <c r="KZ15" s="55" t="s">
        <v>1046</v>
      </c>
      <c r="LA15" s="55" t="s">
        <v>1046</v>
      </c>
      <c r="LB15" s="55" t="s">
        <v>1046</v>
      </c>
      <c r="LC15" s="55" t="s">
        <v>1046</v>
      </c>
      <c r="LD15" s="55" t="s">
        <v>1046</v>
      </c>
      <c r="LE15" s="55" t="s">
        <v>1046</v>
      </c>
      <c r="LF15" s="55" t="s">
        <v>1046</v>
      </c>
      <c r="LG15" s="55" t="s">
        <v>1046</v>
      </c>
      <c r="LH15" s="55" t="s">
        <v>1046</v>
      </c>
      <c r="LI15" s="55" t="s">
        <v>1046</v>
      </c>
      <c r="LJ15" s="55" t="s">
        <v>1046</v>
      </c>
      <c r="LK15" s="55" t="s">
        <v>1046</v>
      </c>
      <c r="LL15" s="55" t="s">
        <v>1046</v>
      </c>
      <c r="LM15" s="55" t="s">
        <v>1046</v>
      </c>
      <c r="LN15" s="55" t="s">
        <v>1046</v>
      </c>
      <c r="LO15" s="55" t="s">
        <v>1046</v>
      </c>
      <c r="LP15" s="55" t="s">
        <v>1046</v>
      </c>
      <c r="LQ15" s="55" t="s">
        <v>1046</v>
      </c>
      <c r="LR15" s="55" t="s">
        <v>1046</v>
      </c>
      <c r="LS15" s="55" t="s">
        <v>1046</v>
      </c>
      <c r="LT15" s="55" t="s">
        <v>1046</v>
      </c>
      <c r="LU15" s="55" t="s">
        <v>1046</v>
      </c>
      <c r="LV15" s="55" t="s">
        <v>1047</v>
      </c>
      <c r="LW15" s="55" t="s">
        <v>1047</v>
      </c>
      <c r="LX15" s="55" t="s">
        <v>1047</v>
      </c>
      <c r="LY15" s="55" t="s">
        <v>1047</v>
      </c>
      <c r="LZ15" s="55" t="s">
        <v>1047</v>
      </c>
      <c r="MA15" s="55" t="s">
        <v>1047</v>
      </c>
      <c r="MB15" s="55" t="s">
        <v>1047</v>
      </c>
      <c r="MC15" s="55" t="s">
        <v>1047</v>
      </c>
      <c r="MD15" s="55" t="s">
        <v>358</v>
      </c>
      <c r="ME15" s="55" t="s">
        <v>358</v>
      </c>
      <c r="MF15" s="55" t="s">
        <v>358</v>
      </c>
      <c r="MG15" s="55" t="s">
        <v>358</v>
      </c>
      <c r="MH15" s="57" t="s">
        <v>428</v>
      </c>
      <c r="MI15" s="57" t="s">
        <v>428</v>
      </c>
      <c r="MJ15" s="57" t="s">
        <v>428</v>
      </c>
      <c r="MK15" s="57" t="s">
        <v>428</v>
      </c>
      <c r="ML15" s="57" t="s">
        <v>428</v>
      </c>
      <c r="MM15" s="58" t="s">
        <v>428</v>
      </c>
      <c r="MN15" s="58" t="s">
        <v>428</v>
      </c>
      <c r="MO15" s="57" t="s">
        <v>428</v>
      </c>
      <c r="MP15" s="57" t="s">
        <v>428</v>
      </c>
      <c r="MQ15" s="57" t="s">
        <v>428</v>
      </c>
      <c r="MR15" s="57" t="s">
        <v>428</v>
      </c>
      <c r="MS15" s="57" t="s">
        <v>428</v>
      </c>
      <c r="MT15" s="58" t="s">
        <v>428</v>
      </c>
      <c r="MU15" s="58" t="s">
        <v>428</v>
      </c>
      <c r="MV15" s="57" t="s">
        <v>428</v>
      </c>
      <c r="MW15" s="57" t="s">
        <v>428</v>
      </c>
      <c r="MX15" s="57" t="s">
        <v>428</v>
      </c>
      <c r="MY15" s="57" t="s">
        <v>428</v>
      </c>
      <c r="MZ15" s="57" t="s">
        <v>428</v>
      </c>
      <c r="NA15" s="58" t="s">
        <v>428</v>
      </c>
      <c r="NB15" s="58" t="s">
        <v>428</v>
      </c>
      <c r="NC15" s="55" t="s">
        <v>1048</v>
      </c>
      <c r="ND15" s="55" t="s">
        <v>1048</v>
      </c>
      <c r="NE15" s="55" t="s">
        <v>1048</v>
      </c>
      <c r="NF15" s="55" t="s">
        <v>1048</v>
      </c>
      <c r="NG15" s="55" t="s">
        <v>358</v>
      </c>
      <c r="NH15" s="55" t="s">
        <v>358</v>
      </c>
      <c r="NI15" s="55" t="s">
        <v>440</v>
      </c>
      <c r="NJ15" s="55" t="s">
        <v>440</v>
      </c>
      <c r="NK15" s="55" t="s">
        <v>440</v>
      </c>
      <c r="NL15" s="55" t="s">
        <v>1049</v>
      </c>
      <c r="NM15" s="55" t="s">
        <v>1049</v>
      </c>
      <c r="NN15" s="55" t="s">
        <v>1049</v>
      </c>
      <c r="NO15" s="55" t="s">
        <v>1049</v>
      </c>
      <c r="NP15" s="55" t="s">
        <v>1049</v>
      </c>
      <c r="NQ15" s="55" t="s">
        <v>1049</v>
      </c>
      <c r="NR15" s="55" t="s">
        <v>1049</v>
      </c>
      <c r="NS15" s="55" t="s">
        <v>1049</v>
      </c>
      <c r="NT15" s="55" t="s">
        <v>1049</v>
      </c>
      <c r="NU15" s="55" t="s">
        <v>1049</v>
      </c>
      <c r="NV15" s="55" t="s">
        <v>1049</v>
      </c>
      <c r="NW15" s="55" t="s">
        <v>1049</v>
      </c>
      <c r="NX15" s="55" t="s">
        <v>1049</v>
      </c>
      <c r="NY15" s="55" t="s">
        <v>1049</v>
      </c>
      <c r="NZ15" s="55" t="s">
        <v>1049</v>
      </c>
      <c r="OA15" s="55" t="s">
        <v>1049</v>
      </c>
      <c r="OB15" s="55" t="s">
        <v>1049</v>
      </c>
      <c r="OC15" s="55" t="s">
        <v>1049</v>
      </c>
      <c r="OD15" s="55" t="s">
        <v>1049</v>
      </c>
      <c r="OE15" s="55" t="s">
        <v>1049</v>
      </c>
      <c r="OF15" s="55" t="s">
        <v>1049</v>
      </c>
      <c r="OG15" s="55" t="s">
        <v>1049</v>
      </c>
      <c r="OH15" s="55" t="s">
        <v>1049</v>
      </c>
      <c r="OI15" s="55" t="s">
        <v>1049</v>
      </c>
      <c r="OJ15" s="55" t="s">
        <v>1049</v>
      </c>
      <c r="OK15" s="55" t="s">
        <v>1049</v>
      </c>
      <c r="OL15" s="55" t="s">
        <v>1049</v>
      </c>
      <c r="OM15" s="55" t="s">
        <v>1049</v>
      </c>
      <c r="ON15" s="55" t="s">
        <v>1049</v>
      </c>
      <c r="OO15" s="55" t="s">
        <v>1049</v>
      </c>
      <c r="OP15" s="55" t="s">
        <v>358</v>
      </c>
      <c r="OQ15" s="55" t="s">
        <v>358</v>
      </c>
      <c r="OR15" s="55" t="s">
        <v>358</v>
      </c>
      <c r="OS15" s="55" t="s">
        <v>358</v>
      </c>
      <c r="OT15" s="55" t="s">
        <v>358</v>
      </c>
      <c r="OU15" s="55" t="s">
        <v>358</v>
      </c>
      <c r="OV15" s="55" t="s">
        <v>358</v>
      </c>
      <c r="OW15" s="55" t="s">
        <v>358</v>
      </c>
      <c r="OX15" s="55" t="s">
        <v>358</v>
      </c>
      <c r="OY15" s="55" t="s">
        <v>358</v>
      </c>
      <c r="OZ15" s="55" t="s">
        <v>358</v>
      </c>
      <c r="PA15" s="55" t="s">
        <v>358</v>
      </c>
      <c r="PB15" s="55" t="s">
        <v>358</v>
      </c>
      <c r="PC15" s="55" t="s">
        <v>358</v>
      </c>
      <c r="PD15" s="55" t="s">
        <v>358</v>
      </c>
      <c r="PE15" s="55" t="s">
        <v>358</v>
      </c>
      <c r="PF15" s="55" t="s">
        <v>358</v>
      </c>
      <c r="PG15" s="55" t="s">
        <v>358</v>
      </c>
      <c r="PH15" s="55" t="s">
        <v>358</v>
      </c>
      <c r="PI15" s="55" t="s">
        <v>358</v>
      </c>
      <c r="PJ15" s="55" t="s">
        <v>358</v>
      </c>
      <c r="PK15" s="55" t="s">
        <v>358</v>
      </c>
      <c r="PL15" s="55" t="s">
        <v>358</v>
      </c>
      <c r="PM15" s="55" t="s">
        <v>358</v>
      </c>
      <c r="PN15" s="55" t="s">
        <v>358</v>
      </c>
      <c r="PO15" s="55" t="s">
        <v>358</v>
      </c>
      <c r="PP15" s="55" t="s">
        <v>358</v>
      </c>
      <c r="PQ15" s="55" t="s">
        <v>358</v>
      </c>
      <c r="PR15" s="55" t="s">
        <v>358</v>
      </c>
      <c r="PS15" s="55" t="s">
        <v>358</v>
      </c>
      <c r="PT15" s="55" t="s">
        <v>358</v>
      </c>
      <c r="PU15" s="55" t="s">
        <v>358</v>
      </c>
      <c r="PV15" s="55" t="s">
        <v>358</v>
      </c>
      <c r="PW15" s="55" t="s">
        <v>358</v>
      </c>
      <c r="PX15" s="55" t="s">
        <v>358</v>
      </c>
      <c r="PY15" s="55" t="s">
        <v>358</v>
      </c>
      <c r="PZ15" s="55" t="s">
        <v>358</v>
      </c>
      <c r="QA15" s="55" t="s">
        <v>358</v>
      </c>
      <c r="QB15" s="55" t="s">
        <v>358</v>
      </c>
      <c r="QC15" s="55" t="s">
        <v>358</v>
      </c>
      <c r="QD15" s="55" t="s">
        <v>358</v>
      </c>
    </row>
    <row r="16" spans="1:446" ht="13.5" customHeight="1">
      <c r="A16" s="15" t="s">
        <v>14</v>
      </c>
      <c r="B16" s="3"/>
      <c r="C16" s="3" t="s">
        <v>359</v>
      </c>
      <c r="D16" s="3" t="s">
        <v>359</v>
      </c>
      <c r="E16" s="3" t="s">
        <v>359</v>
      </c>
      <c r="F16" s="3" t="s">
        <v>359</v>
      </c>
      <c r="G16" s="3" t="s">
        <v>359</v>
      </c>
      <c r="H16" s="3" t="s">
        <v>359</v>
      </c>
      <c r="I16" s="3" t="s">
        <v>359</v>
      </c>
      <c r="J16" s="3" t="s">
        <v>359</v>
      </c>
      <c r="K16" s="3" t="s">
        <v>359</v>
      </c>
      <c r="L16" s="3" t="s">
        <v>359</v>
      </c>
      <c r="M16" s="3" t="s">
        <v>359</v>
      </c>
      <c r="N16" s="3" t="s">
        <v>359</v>
      </c>
      <c r="O16" s="3" t="s">
        <v>359</v>
      </c>
      <c r="P16" s="3" t="s">
        <v>359</v>
      </c>
      <c r="Q16" s="3" t="s">
        <v>359</v>
      </c>
      <c r="R16" s="3" t="s">
        <v>359</v>
      </c>
      <c r="S16" s="3" t="s">
        <v>359</v>
      </c>
      <c r="T16" s="3" t="s">
        <v>359</v>
      </c>
      <c r="U16" s="3" t="s">
        <v>359</v>
      </c>
      <c r="V16" s="3" t="s">
        <v>359</v>
      </c>
      <c r="W16" s="3" t="s">
        <v>359</v>
      </c>
      <c r="X16" s="3" t="s">
        <v>359</v>
      </c>
      <c r="Y16" s="3" t="s">
        <v>359</v>
      </c>
      <c r="Z16" s="3" t="s">
        <v>359</v>
      </c>
      <c r="AA16" s="3" t="s">
        <v>359</v>
      </c>
      <c r="AB16" s="3" t="s">
        <v>359</v>
      </c>
      <c r="AC16" s="3" t="s">
        <v>359</v>
      </c>
      <c r="AD16" s="3" t="s">
        <v>359</v>
      </c>
      <c r="AE16" s="3" t="s">
        <v>359</v>
      </c>
      <c r="AF16" s="3" t="s">
        <v>359</v>
      </c>
      <c r="AG16" s="3" t="s">
        <v>359</v>
      </c>
      <c r="AH16" s="3" t="s">
        <v>359</v>
      </c>
      <c r="AI16" s="3" t="s">
        <v>359</v>
      </c>
      <c r="AJ16" s="3" t="s">
        <v>359</v>
      </c>
      <c r="AK16" s="3" t="s">
        <v>359</v>
      </c>
      <c r="AL16" s="3" t="s">
        <v>359</v>
      </c>
      <c r="AM16" s="3" t="s">
        <v>359</v>
      </c>
      <c r="AN16" s="3" t="s">
        <v>359</v>
      </c>
      <c r="AO16" s="3" t="s">
        <v>359</v>
      </c>
      <c r="AP16" s="3" t="s">
        <v>359</v>
      </c>
      <c r="AQ16" s="3" t="s">
        <v>359</v>
      </c>
      <c r="AR16" s="3" t="s">
        <v>359</v>
      </c>
      <c r="AS16" s="3" t="s">
        <v>359</v>
      </c>
      <c r="AT16" s="3" t="s">
        <v>359</v>
      </c>
      <c r="AU16" s="3" t="s">
        <v>359</v>
      </c>
      <c r="AV16" s="3" t="s">
        <v>405</v>
      </c>
      <c r="AW16" s="3" t="s">
        <v>405</v>
      </c>
      <c r="AX16" s="3" t="s">
        <v>405</v>
      </c>
      <c r="AY16" s="3" t="s">
        <v>405</v>
      </c>
      <c r="AZ16" s="3" t="s">
        <v>405</v>
      </c>
      <c r="BA16" s="3" t="s">
        <v>405</v>
      </c>
      <c r="BB16" s="3" t="s">
        <v>405</v>
      </c>
      <c r="BC16" s="3" t="s">
        <v>405</v>
      </c>
      <c r="BD16" s="3" t="s">
        <v>405</v>
      </c>
      <c r="BE16" s="4" t="s">
        <v>419</v>
      </c>
      <c r="BF16" s="4" t="s">
        <v>419</v>
      </c>
      <c r="BG16" s="4" t="s">
        <v>419</v>
      </c>
      <c r="BH16" s="4" t="s">
        <v>419</v>
      </c>
      <c r="BI16" s="4" t="s">
        <v>429</v>
      </c>
      <c r="BJ16" s="4" t="s">
        <v>429</v>
      </c>
      <c r="BK16" s="4" t="s">
        <v>429</v>
      </c>
      <c r="BL16" s="4" t="s">
        <v>429</v>
      </c>
      <c r="BM16" s="4" t="s">
        <v>429</v>
      </c>
      <c r="BN16" s="4" t="s">
        <v>429</v>
      </c>
      <c r="BO16" s="4" t="s">
        <v>436</v>
      </c>
      <c r="BP16" s="4" t="s">
        <v>436</v>
      </c>
      <c r="BQ16" s="4" t="s">
        <v>436</v>
      </c>
      <c r="BR16" s="4" t="s">
        <v>436</v>
      </c>
      <c r="BS16" s="4" t="s">
        <v>436</v>
      </c>
      <c r="BT16" s="4" t="s">
        <v>436</v>
      </c>
      <c r="BU16" s="4" t="s">
        <v>441</v>
      </c>
      <c r="BV16" s="4" t="s">
        <v>441</v>
      </c>
      <c r="BW16" s="4" t="s">
        <v>441</v>
      </c>
      <c r="BX16" s="4" t="s">
        <v>441</v>
      </c>
      <c r="BY16" s="4" t="s">
        <v>441</v>
      </c>
      <c r="BZ16" s="4" t="s">
        <v>441</v>
      </c>
      <c r="CA16" s="4" t="s">
        <v>436</v>
      </c>
      <c r="CB16" s="4" t="s">
        <v>436</v>
      </c>
      <c r="CC16" s="4" t="s">
        <v>436</v>
      </c>
      <c r="CD16" s="4" t="s">
        <v>436</v>
      </c>
      <c r="CE16" s="4" t="s">
        <v>436</v>
      </c>
      <c r="CF16" s="4" t="s">
        <v>436</v>
      </c>
      <c r="CG16" s="4" t="s">
        <v>436</v>
      </c>
      <c r="CH16" s="4" t="s">
        <v>436</v>
      </c>
      <c r="CI16" s="4" t="s">
        <v>436</v>
      </c>
      <c r="CJ16" s="4" t="s">
        <v>436</v>
      </c>
      <c r="CK16" s="4" t="s">
        <v>436</v>
      </c>
      <c r="CL16" s="4" t="s">
        <v>436</v>
      </c>
      <c r="CM16" s="4" t="s">
        <v>429</v>
      </c>
      <c r="CN16" s="4" t="s">
        <v>429</v>
      </c>
      <c r="CO16" s="4" t="s">
        <v>429</v>
      </c>
      <c r="CP16" s="4" t="s">
        <v>429</v>
      </c>
      <c r="CQ16" s="4" t="s">
        <v>429</v>
      </c>
      <c r="CR16" s="4" t="s">
        <v>429</v>
      </c>
      <c r="CS16" s="4" t="s">
        <v>451</v>
      </c>
      <c r="CT16" s="4" t="s">
        <v>451</v>
      </c>
      <c r="CU16" s="4" t="s">
        <v>451</v>
      </c>
      <c r="CV16" s="4" t="s">
        <v>429</v>
      </c>
      <c r="CW16" s="4" t="s">
        <v>429</v>
      </c>
      <c r="CX16" s="4" t="s">
        <v>429</v>
      </c>
      <c r="CY16" s="4" t="s">
        <v>429</v>
      </c>
      <c r="CZ16" s="4" t="s">
        <v>429</v>
      </c>
      <c r="DA16" s="4" t="s">
        <v>463</v>
      </c>
      <c r="DB16" s="4" t="s">
        <v>463</v>
      </c>
      <c r="DC16" s="4" t="s">
        <v>463</v>
      </c>
      <c r="DD16" s="4" t="s">
        <v>463</v>
      </c>
      <c r="DE16" s="4" t="s">
        <v>463</v>
      </c>
      <c r="DF16" s="4" t="s">
        <v>463</v>
      </c>
      <c r="DG16" s="4" t="s">
        <v>463</v>
      </c>
      <c r="DH16" s="4" t="s">
        <v>463</v>
      </c>
      <c r="DI16" s="4" t="s">
        <v>463</v>
      </c>
      <c r="DJ16" s="4" t="s">
        <v>463</v>
      </c>
      <c r="DK16" s="4" t="s">
        <v>463</v>
      </c>
      <c r="DL16" s="4" t="s">
        <v>463</v>
      </c>
      <c r="DM16" s="4" t="s">
        <v>463</v>
      </c>
      <c r="DN16" s="4" t="s">
        <v>463</v>
      </c>
      <c r="DO16" s="4" t="s">
        <v>463</v>
      </c>
      <c r="DP16" s="4" t="s">
        <v>463</v>
      </c>
      <c r="DQ16" s="4" t="s">
        <v>463</v>
      </c>
      <c r="DR16" s="4" t="s">
        <v>463</v>
      </c>
      <c r="DS16" s="4" t="s">
        <v>463</v>
      </c>
      <c r="DT16" s="4" t="s">
        <v>463</v>
      </c>
      <c r="DU16" s="4" t="s">
        <v>463</v>
      </c>
      <c r="DV16" s="4" t="s">
        <v>463</v>
      </c>
      <c r="DW16" s="4" t="s">
        <v>463</v>
      </c>
      <c r="DX16" s="4" t="s">
        <v>463</v>
      </c>
      <c r="DY16" s="4" t="s">
        <v>463</v>
      </c>
      <c r="DZ16" s="4" t="s">
        <v>463</v>
      </c>
      <c r="EA16" s="4" t="s">
        <v>463</v>
      </c>
      <c r="EB16" s="4" t="s">
        <v>463</v>
      </c>
      <c r="EC16" s="4" t="s">
        <v>463</v>
      </c>
      <c r="ED16" s="4" t="s">
        <v>463</v>
      </c>
      <c r="EE16" s="4" t="s">
        <v>463</v>
      </c>
      <c r="EF16" s="4" t="s">
        <v>463</v>
      </c>
      <c r="EG16" s="4" t="s">
        <v>463</v>
      </c>
      <c r="EH16" s="4" t="s">
        <v>463</v>
      </c>
      <c r="EI16" s="4" t="s">
        <v>463</v>
      </c>
      <c r="EJ16" s="4" t="s">
        <v>463</v>
      </c>
      <c r="EK16" s="4" t="s">
        <v>463</v>
      </c>
      <c r="EL16" s="4" t="s">
        <v>463</v>
      </c>
      <c r="EM16" s="4" t="s">
        <v>463</v>
      </c>
      <c r="EN16" s="4" t="s">
        <v>463</v>
      </c>
      <c r="EO16" s="4" t="s">
        <v>463</v>
      </c>
      <c r="EP16" s="4" t="s">
        <v>463</v>
      </c>
      <c r="EQ16" s="4" t="s">
        <v>463</v>
      </c>
      <c r="ER16" s="4" t="s">
        <v>463</v>
      </c>
      <c r="ES16" s="4" t="s">
        <v>463</v>
      </c>
      <c r="ET16" s="4" t="s">
        <v>463</v>
      </c>
      <c r="EU16" s="4" t="s">
        <v>463</v>
      </c>
      <c r="EV16" s="4" t="s">
        <v>463</v>
      </c>
      <c r="EW16" s="4" t="s">
        <v>463</v>
      </c>
      <c r="EX16" s="4" t="s">
        <v>463</v>
      </c>
      <c r="EY16" s="4" t="s">
        <v>463</v>
      </c>
      <c r="EZ16" s="4" t="s">
        <v>463</v>
      </c>
      <c r="FA16" s="4" t="s">
        <v>463</v>
      </c>
      <c r="FB16" s="4" t="s">
        <v>463</v>
      </c>
      <c r="FC16" s="4" t="s">
        <v>463</v>
      </c>
      <c r="FD16" s="4" t="s">
        <v>463</v>
      </c>
      <c r="FE16" s="4" t="s">
        <v>463</v>
      </c>
      <c r="FF16" s="4" t="s">
        <v>463</v>
      </c>
      <c r="FG16" s="4" t="s">
        <v>463</v>
      </c>
      <c r="FH16" s="4" t="s">
        <v>463</v>
      </c>
      <c r="FI16" s="4" t="s">
        <v>463</v>
      </c>
      <c r="FJ16" s="4" t="s">
        <v>463</v>
      </c>
      <c r="FK16" s="4" t="s">
        <v>463</v>
      </c>
      <c r="FL16" s="4" t="s">
        <v>463</v>
      </c>
      <c r="FM16" s="4" t="s">
        <v>463</v>
      </c>
      <c r="FN16" s="4" t="s">
        <v>463</v>
      </c>
      <c r="FO16" s="4" t="s">
        <v>487</v>
      </c>
      <c r="FP16" s="4" t="s">
        <v>490</v>
      </c>
      <c r="FQ16" s="4" t="s">
        <v>490</v>
      </c>
      <c r="FR16" s="4" t="s">
        <v>494</v>
      </c>
      <c r="FS16" s="4" t="s">
        <v>494</v>
      </c>
      <c r="FT16" s="4" t="s">
        <v>490</v>
      </c>
      <c r="FU16" s="4" t="s">
        <v>490</v>
      </c>
      <c r="FV16" s="4" t="s">
        <v>490</v>
      </c>
      <c r="FW16" s="4" t="s">
        <v>490</v>
      </c>
      <c r="FX16" s="4" t="s">
        <v>490</v>
      </c>
      <c r="FY16" s="4" t="s">
        <v>494</v>
      </c>
      <c r="FZ16" s="4" t="s">
        <v>494</v>
      </c>
      <c r="GA16" s="4" t="s">
        <v>490</v>
      </c>
      <c r="GB16" s="4" t="s">
        <v>490</v>
      </c>
      <c r="GC16" s="4" t="s">
        <v>490</v>
      </c>
      <c r="GD16" s="4" t="s">
        <v>490</v>
      </c>
      <c r="GE16" s="4" t="s">
        <v>490</v>
      </c>
      <c r="GF16" s="4" t="s">
        <v>494</v>
      </c>
      <c r="GG16" s="4" t="s">
        <v>494</v>
      </c>
      <c r="GH16" s="4" t="s">
        <v>494</v>
      </c>
      <c r="GI16" s="4" t="s">
        <v>494</v>
      </c>
      <c r="GJ16" s="4" t="s">
        <v>490</v>
      </c>
      <c r="GK16" s="4" t="s">
        <v>490</v>
      </c>
      <c r="GL16" s="4" t="s">
        <v>490</v>
      </c>
      <c r="GM16" s="4" t="s">
        <v>490</v>
      </c>
      <c r="GN16" s="4" t="s">
        <v>490</v>
      </c>
      <c r="GO16" s="4" t="s">
        <v>490</v>
      </c>
      <c r="GP16" s="4" t="s">
        <v>490</v>
      </c>
      <c r="GQ16" s="4" t="s">
        <v>494</v>
      </c>
      <c r="GR16" s="4" t="s">
        <v>494</v>
      </c>
      <c r="GS16" s="4" t="s">
        <v>494</v>
      </c>
      <c r="GT16" s="4" t="s">
        <v>494</v>
      </c>
      <c r="GU16" s="4" t="s">
        <v>494</v>
      </c>
      <c r="GV16" s="4" t="s">
        <v>494</v>
      </c>
      <c r="GW16" s="4" t="s">
        <v>429</v>
      </c>
      <c r="GX16" s="4" t="s">
        <v>429</v>
      </c>
      <c r="GY16" s="4" t="s">
        <v>429</v>
      </c>
      <c r="GZ16" s="4" t="s">
        <v>463</v>
      </c>
      <c r="HA16" s="4" t="s">
        <v>463</v>
      </c>
      <c r="HB16" s="4" t="s">
        <v>463</v>
      </c>
      <c r="HC16" s="4" t="s">
        <v>463</v>
      </c>
      <c r="HD16" s="4" t="s">
        <v>463</v>
      </c>
      <c r="HE16" s="4" t="s">
        <v>463</v>
      </c>
      <c r="HF16" s="4" t="s">
        <v>463</v>
      </c>
      <c r="HG16" s="4" t="s">
        <v>463</v>
      </c>
      <c r="HH16" s="4" t="s">
        <v>463</v>
      </c>
      <c r="HI16" s="4" t="s">
        <v>463</v>
      </c>
      <c r="HJ16" s="4" t="s">
        <v>463</v>
      </c>
      <c r="HK16" s="4" t="s">
        <v>463</v>
      </c>
      <c r="HL16" s="4" t="s">
        <v>463</v>
      </c>
      <c r="HM16" s="4" t="s">
        <v>463</v>
      </c>
      <c r="HN16" s="4" t="s">
        <v>441</v>
      </c>
      <c r="HO16" s="4" t="s">
        <v>441</v>
      </c>
      <c r="HP16" s="4" t="s">
        <v>429</v>
      </c>
      <c r="HQ16" s="4" t="s">
        <v>429</v>
      </c>
      <c r="HR16" s="4" t="s">
        <v>429</v>
      </c>
      <c r="HS16" s="4" t="s">
        <v>429</v>
      </c>
      <c r="HT16" s="4" t="s">
        <v>429</v>
      </c>
      <c r="HU16" s="4" t="s">
        <v>429</v>
      </c>
      <c r="HV16" s="4" t="s">
        <v>436</v>
      </c>
      <c r="HW16" s="4" t="s">
        <v>436</v>
      </c>
      <c r="HX16" s="4" t="s">
        <v>436</v>
      </c>
      <c r="HY16" s="4" t="s">
        <v>436</v>
      </c>
      <c r="HZ16" s="4" t="s">
        <v>436</v>
      </c>
      <c r="IA16" s="4" t="s">
        <v>436</v>
      </c>
      <c r="IB16" s="4" t="s">
        <v>441</v>
      </c>
      <c r="IC16" s="4" t="s">
        <v>441</v>
      </c>
      <c r="ID16" s="4" t="s">
        <v>441</v>
      </c>
      <c r="IE16" s="4" t="s">
        <v>441</v>
      </c>
      <c r="IF16" s="4" t="s">
        <v>441</v>
      </c>
      <c r="IG16" s="4" t="s">
        <v>441</v>
      </c>
      <c r="IH16" s="55" t="s">
        <v>428</v>
      </c>
      <c r="II16" s="55" t="s">
        <v>428</v>
      </c>
      <c r="IJ16" s="55" t="s">
        <v>1050</v>
      </c>
      <c r="IK16" s="55" t="s">
        <v>1050</v>
      </c>
      <c r="IL16" s="55" t="s">
        <v>1051</v>
      </c>
      <c r="IM16" s="55" t="s">
        <v>1050</v>
      </c>
      <c r="IN16" s="55" t="s">
        <v>1050</v>
      </c>
      <c r="IO16" s="55" t="s">
        <v>1051</v>
      </c>
      <c r="IP16" s="55" t="s">
        <v>1050</v>
      </c>
      <c r="IQ16" s="55" t="s">
        <v>1051</v>
      </c>
      <c r="IR16" s="55" t="s">
        <v>1050</v>
      </c>
      <c r="IS16" s="55" t="s">
        <v>1050</v>
      </c>
      <c r="IT16" s="55" t="s">
        <v>1051</v>
      </c>
      <c r="IU16" s="55" t="s">
        <v>1050</v>
      </c>
      <c r="IV16" s="55" t="s">
        <v>1052</v>
      </c>
      <c r="IW16" s="55" t="s">
        <v>1053</v>
      </c>
      <c r="IX16" s="55" t="s">
        <v>1053</v>
      </c>
      <c r="IY16" s="55" t="s">
        <v>1053</v>
      </c>
      <c r="IZ16" s="55" t="s">
        <v>1053</v>
      </c>
      <c r="JA16" s="55" t="s">
        <v>1052</v>
      </c>
      <c r="JB16" s="55" t="s">
        <v>1052</v>
      </c>
      <c r="JC16" s="55" t="s">
        <v>1053</v>
      </c>
      <c r="JD16" s="55" t="s">
        <v>1053</v>
      </c>
      <c r="JE16" s="55" t="s">
        <v>1053</v>
      </c>
      <c r="JF16" s="55" t="s">
        <v>1052</v>
      </c>
      <c r="JG16" s="55" t="s">
        <v>1052</v>
      </c>
      <c r="JH16" s="55" t="s">
        <v>1052</v>
      </c>
      <c r="JI16" s="55" t="s">
        <v>1054</v>
      </c>
      <c r="JJ16" s="55" t="s">
        <v>1055</v>
      </c>
      <c r="JK16" s="55" t="s">
        <v>1055</v>
      </c>
      <c r="JL16" s="55" t="s">
        <v>1056</v>
      </c>
      <c r="JM16" s="55" t="s">
        <v>1057</v>
      </c>
      <c r="JN16" s="55" t="s">
        <v>1058</v>
      </c>
      <c r="JO16" s="55" t="s">
        <v>1058</v>
      </c>
      <c r="JP16" s="55" t="s">
        <v>1059</v>
      </c>
      <c r="JQ16" s="55" t="s">
        <v>1060</v>
      </c>
      <c r="JR16" s="55" t="s">
        <v>1061</v>
      </c>
      <c r="JS16" s="55" t="s">
        <v>1061</v>
      </c>
      <c r="JT16" s="55" t="s">
        <v>1062</v>
      </c>
      <c r="JU16" s="55" t="s">
        <v>1062</v>
      </c>
      <c r="JV16" s="55" t="s">
        <v>1062</v>
      </c>
      <c r="JW16" s="55" t="s">
        <v>1062</v>
      </c>
      <c r="JX16" s="55" t="s">
        <v>1062</v>
      </c>
      <c r="JY16" s="55" t="s">
        <v>1062</v>
      </c>
      <c r="JZ16" s="55" t="s">
        <v>1063</v>
      </c>
      <c r="KA16" s="55" t="s">
        <v>1063</v>
      </c>
      <c r="KB16" s="55" t="s">
        <v>1063</v>
      </c>
      <c r="KC16" s="55" t="s">
        <v>1063</v>
      </c>
      <c r="KD16" s="55" t="s">
        <v>1063</v>
      </c>
      <c r="KE16" s="55" t="s">
        <v>1064</v>
      </c>
      <c r="KF16" s="55" t="s">
        <v>1064</v>
      </c>
      <c r="KG16" s="55" t="s">
        <v>1064</v>
      </c>
      <c r="KH16" s="55" t="s">
        <v>1064</v>
      </c>
      <c r="KI16" s="55" t="s">
        <v>1064</v>
      </c>
      <c r="KJ16" s="55" t="s">
        <v>1064</v>
      </c>
      <c r="KK16" s="55" t="s">
        <v>1064</v>
      </c>
      <c r="KL16" s="55" t="s">
        <v>1064</v>
      </c>
      <c r="KM16" s="55" t="s">
        <v>1065</v>
      </c>
      <c r="KN16" s="55" t="s">
        <v>1065</v>
      </c>
      <c r="KO16" s="55" t="s">
        <v>1065</v>
      </c>
      <c r="KP16" s="55" t="s">
        <v>1064</v>
      </c>
      <c r="KQ16" s="55" t="s">
        <v>1065</v>
      </c>
      <c r="KR16" s="55" t="s">
        <v>1065</v>
      </c>
      <c r="KS16" s="55" t="s">
        <v>1065</v>
      </c>
      <c r="KT16" s="55" t="s">
        <v>1065</v>
      </c>
      <c r="KU16" s="55" t="s">
        <v>1062</v>
      </c>
      <c r="KV16" s="55" t="s">
        <v>1062</v>
      </c>
      <c r="KW16" s="55" t="s">
        <v>1062</v>
      </c>
      <c r="KX16" s="55" t="s">
        <v>1062</v>
      </c>
      <c r="KY16" s="55" t="s">
        <v>1062</v>
      </c>
      <c r="KZ16" s="55" t="s">
        <v>1062</v>
      </c>
      <c r="LA16" s="55" t="s">
        <v>1066</v>
      </c>
      <c r="LB16" s="55" t="s">
        <v>1066</v>
      </c>
      <c r="LC16" s="55" t="s">
        <v>1066</v>
      </c>
      <c r="LD16" s="55" t="s">
        <v>1066</v>
      </c>
      <c r="LE16" s="55" t="s">
        <v>1066</v>
      </c>
      <c r="LF16" s="55" t="s">
        <v>1064</v>
      </c>
      <c r="LG16" s="55" t="s">
        <v>1064</v>
      </c>
      <c r="LH16" s="55" t="s">
        <v>1064</v>
      </c>
      <c r="LI16" s="55" t="s">
        <v>1064</v>
      </c>
      <c r="LJ16" s="55" t="s">
        <v>1064</v>
      </c>
      <c r="LK16" s="55" t="s">
        <v>1064</v>
      </c>
      <c r="LL16" s="55" t="s">
        <v>1064</v>
      </c>
      <c r="LM16" s="55" t="s">
        <v>1064</v>
      </c>
      <c r="LN16" s="55" t="s">
        <v>1064</v>
      </c>
      <c r="LO16" s="55" t="s">
        <v>1064</v>
      </c>
      <c r="LP16" s="55" t="s">
        <v>1064</v>
      </c>
      <c r="LQ16" s="55" t="s">
        <v>1064</v>
      </c>
      <c r="LR16" s="55" t="s">
        <v>1064</v>
      </c>
      <c r="LS16" s="55" t="s">
        <v>1064</v>
      </c>
      <c r="LT16" s="55" t="s">
        <v>1064</v>
      </c>
      <c r="LU16" s="55" t="s">
        <v>1064</v>
      </c>
      <c r="LV16" s="55" t="s">
        <v>1067</v>
      </c>
      <c r="LW16" s="55" t="s">
        <v>1067</v>
      </c>
      <c r="LX16" s="55" t="s">
        <v>1067</v>
      </c>
      <c r="LY16" s="55" t="s">
        <v>1067</v>
      </c>
      <c r="LZ16" s="55" t="s">
        <v>1067</v>
      </c>
      <c r="MA16" s="55" t="s">
        <v>1067</v>
      </c>
      <c r="MB16" s="55" t="s">
        <v>1067</v>
      </c>
      <c r="MC16" s="55" t="s">
        <v>1067</v>
      </c>
      <c r="MD16" s="55" t="s">
        <v>1068</v>
      </c>
      <c r="ME16" s="55" t="s">
        <v>1068</v>
      </c>
      <c r="MF16" s="55" t="s">
        <v>1068</v>
      </c>
      <c r="MG16" s="55" t="s">
        <v>1068</v>
      </c>
      <c r="MH16" s="57" t="s">
        <v>429</v>
      </c>
      <c r="MI16" s="57" t="s">
        <v>429</v>
      </c>
      <c r="MJ16" s="57" t="s">
        <v>429</v>
      </c>
      <c r="MK16" s="57" t="s">
        <v>429</v>
      </c>
      <c r="ML16" s="57" t="s">
        <v>429</v>
      </c>
      <c r="MM16" s="58" t="s">
        <v>429</v>
      </c>
      <c r="MN16" s="58" t="s">
        <v>429</v>
      </c>
      <c r="MO16" s="57" t="s">
        <v>429</v>
      </c>
      <c r="MP16" s="57" t="s">
        <v>429</v>
      </c>
      <c r="MQ16" s="57" t="s">
        <v>429</v>
      </c>
      <c r="MR16" s="57" t="s">
        <v>429</v>
      </c>
      <c r="MS16" s="57" t="s">
        <v>429</v>
      </c>
      <c r="MT16" s="58" t="s">
        <v>429</v>
      </c>
      <c r="MU16" s="58" t="s">
        <v>429</v>
      </c>
      <c r="MV16" s="57" t="s">
        <v>429</v>
      </c>
      <c r="MW16" s="57" t="s">
        <v>429</v>
      </c>
      <c r="MX16" s="57" t="s">
        <v>429</v>
      </c>
      <c r="MY16" s="57" t="s">
        <v>429</v>
      </c>
      <c r="MZ16" s="57" t="s">
        <v>429</v>
      </c>
      <c r="NA16" s="58" t="s">
        <v>429</v>
      </c>
      <c r="NB16" s="58" t="s">
        <v>429</v>
      </c>
      <c r="NC16" s="55" t="s">
        <v>1069</v>
      </c>
      <c r="ND16" s="55" t="s">
        <v>1069</v>
      </c>
      <c r="NE16" s="55" t="s">
        <v>1069</v>
      </c>
      <c r="NF16" s="55" t="s">
        <v>1069</v>
      </c>
      <c r="NG16" s="55" t="s">
        <v>1070</v>
      </c>
      <c r="NH16" s="55" t="s">
        <v>1070</v>
      </c>
      <c r="NI16" s="55" t="s">
        <v>1071</v>
      </c>
      <c r="NJ16" s="55" t="s">
        <v>1071</v>
      </c>
      <c r="NK16" s="55" t="s">
        <v>1071</v>
      </c>
      <c r="NL16" s="55" t="s">
        <v>1072</v>
      </c>
      <c r="NM16" s="55" t="s">
        <v>1072</v>
      </c>
      <c r="NN16" s="55" t="s">
        <v>1072</v>
      </c>
      <c r="NO16" s="55" t="s">
        <v>1072</v>
      </c>
      <c r="NP16" s="55" t="s">
        <v>1072</v>
      </c>
      <c r="NQ16" s="55" t="s">
        <v>1072</v>
      </c>
      <c r="NR16" s="55" t="s">
        <v>1072</v>
      </c>
      <c r="NS16" s="55" t="s">
        <v>1072</v>
      </c>
      <c r="NT16" s="55" t="s">
        <v>1072</v>
      </c>
      <c r="NU16" s="55" t="s">
        <v>1073</v>
      </c>
      <c r="NV16" s="55" t="s">
        <v>1074</v>
      </c>
      <c r="NW16" s="55" t="s">
        <v>1074</v>
      </c>
      <c r="NX16" s="55" t="s">
        <v>1075</v>
      </c>
      <c r="NY16" s="55" t="s">
        <v>1075</v>
      </c>
      <c r="NZ16" s="55" t="s">
        <v>1075</v>
      </c>
      <c r="OA16" s="55" t="s">
        <v>1076</v>
      </c>
      <c r="OB16" s="55" t="s">
        <v>1077</v>
      </c>
      <c r="OC16" s="55" t="s">
        <v>1078</v>
      </c>
      <c r="OD16" s="55" t="s">
        <v>1079</v>
      </c>
      <c r="OE16" s="55" t="s">
        <v>1080</v>
      </c>
      <c r="OF16" s="55" t="s">
        <v>1081</v>
      </c>
      <c r="OG16" s="55" t="s">
        <v>1082</v>
      </c>
      <c r="OH16" s="55" t="s">
        <v>1083</v>
      </c>
      <c r="OI16" s="55" t="s">
        <v>1084</v>
      </c>
      <c r="OJ16" s="55" t="s">
        <v>1085</v>
      </c>
      <c r="OK16" s="55" t="s">
        <v>1086</v>
      </c>
      <c r="OL16" s="55" t="s">
        <v>1087</v>
      </c>
      <c r="OM16" s="55" t="s">
        <v>1082</v>
      </c>
      <c r="ON16" s="55" t="s">
        <v>1083</v>
      </c>
      <c r="OO16" s="55" t="s">
        <v>1084</v>
      </c>
      <c r="OP16" s="55" t="s">
        <v>1088</v>
      </c>
      <c r="OQ16" s="55" t="s">
        <v>1089</v>
      </c>
      <c r="OR16" s="55" t="s">
        <v>1090</v>
      </c>
      <c r="OS16" s="55" t="s">
        <v>1091</v>
      </c>
      <c r="OT16" s="55" t="s">
        <v>1092</v>
      </c>
      <c r="OU16" s="55" t="s">
        <v>1093</v>
      </c>
      <c r="OV16" s="55" t="s">
        <v>1094</v>
      </c>
      <c r="OW16" s="55" t="s">
        <v>1095</v>
      </c>
      <c r="OX16" s="55" t="s">
        <v>1096</v>
      </c>
      <c r="OY16" s="55" t="s">
        <v>1097</v>
      </c>
      <c r="OZ16" s="55" t="s">
        <v>1098</v>
      </c>
      <c r="PA16" s="55" t="s">
        <v>1099</v>
      </c>
      <c r="PB16" s="55" t="s">
        <v>1100</v>
      </c>
      <c r="PC16" s="55" t="s">
        <v>1101</v>
      </c>
      <c r="PD16" s="55" t="s">
        <v>1102</v>
      </c>
      <c r="PE16" s="55" t="s">
        <v>1103</v>
      </c>
      <c r="PF16" s="55" t="s">
        <v>1104</v>
      </c>
      <c r="PG16" s="55" t="s">
        <v>1105</v>
      </c>
      <c r="PH16" s="55" t="s">
        <v>1106</v>
      </c>
      <c r="PI16" s="55" t="s">
        <v>1107</v>
      </c>
      <c r="PJ16" s="55" t="s">
        <v>1108</v>
      </c>
      <c r="PK16" s="55" t="s">
        <v>1109</v>
      </c>
      <c r="PL16" s="55" t="s">
        <v>1110</v>
      </c>
      <c r="PM16" s="55" t="s">
        <v>1111</v>
      </c>
      <c r="PN16" s="55" t="s">
        <v>1112</v>
      </c>
      <c r="PO16" s="55" t="s">
        <v>1113</v>
      </c>
      <c r="PP16" s="55" t="s">
        <v>1114</v>
      </c>
      <c r="PQ16" s="55" t="s">
        <v>1115</v>
      </c>
      <c r="PR16" s="55" t="s">
        <v>1116</v>
      </c>
      <c r="PS16" s="55" t="s">
        <v>1117</v>
      </c>
      <c r="PT16" s="55" t="s">
        <v>1118</v>
      </c>
      <c r="PU16" s="55" t="s">
        <v>1119</v>
      </c>
      <c r="PV16" s="55" t="s">
        <v>1120</v>
      </c>
      <c r="PW16" s="55" t="s">
        <v>1121</v>
      </c>
      <c r="PX16" s="55" t="s">
        <v>1122</v>
      </c>
      <c r="PY16" s="55" t="s">
        <v>1123</v>
      </c>
      <c r="PZ16" s="55" t="s">
        <v>1124</v>
      </c>
      <c r="QA16" s="55" t="s">
        <v>1125</v>
      </c>
      <c r="QB16" s="55" t="s">
        <v>1126</v>
      </c>
      <c r="QC16" s="55" t="s">
        <v>1127</v>
      </c>
      <c r="QD16" s="55" t="s">
        <v>1128</v>
      </c>
    </row>
    <row r="17" spans="1:446" ht="13.5" customHeight="1">
      <c r="A17" s="2" t="s">
        <v>15</v>
      </c>
      <c r="B17" s="2" t="s">
        <v>335</v>
      </c>
      <c r="C17" s="2">
        <v>4.2</v>
      </c>
      <c r="D17" s="2">
        <v>4.2</v>
      </c>
      <c r="E17" s="2">
        <v>4.2</v>
      </c>
      <c r="F17" s="2">
        <v>4.2</v>
      </c>
      <c r="G17" s="2">
        <v>4.2</v>
      </c>
      <c r="H17" s="2">
        <v>4.2</v>
      </c>
      <c r="I17" s="2">
        <v>4.2</v>
      </c>
      <c r="J17" s="2">
        <v>4.2</v>
      </c>
      <c r="K17" s="2">
        <v>4.2</v>
      </c>
      <c r="L17" s="2">
        <v>4.2</v>
      </c>
      <c r="M17" s="2">
        <v>4.2</v>
      </c>
      <c r="N17" s="2">
        <v>4.2</v>
      </c>
      <c r="O17" s="2">
        <v>4.2</v>
      </c>
      <c r="P17" s="2">
        <v>4.2</v>
      </c>
      <c r="Q17" s="2">
        <v>4.2</v>
      </c>
      <c r="R17" s="2">
        <v>4.2</v>
      </c>
      <c r="S17" s="2">
        <v>4.2</v>
      </c>
      <c r="T17" s="2">
        <v>4.2</v>
      </c>
      <c r="U17" s="2">
        <v>4.2</v>
      </c>
      <c r="V17" s="2">
        <v>4.2</v>
      </c>
      <c r="W17" s="2">
        <v>4.2</v>
      </c>
      <c r="X17" s="2">
        <v>4.2</v>
      </c>
      <c r="Y17" s="2">
        <v>4.2</v>
      </c>
      <c r="Z17" s="2">
        <v>4.2</v>
      </c>
      <c r="AA17" s="2">
        <v>4.2</v>
      </c>
      <c r="AB17" s="2">
        <v>4.2</v>
      </c>
      <c r="AC17" s="2">
        <v>4.2</v>
      </c>
      <c r="AD17" s="2">
        <v>4.2</v>
      </c>
      <c r="AE17" s="2">
        <v>4.2</v>
      </c>
      <c r="AF17" s="2">
        <v>4.2</v>
      </c>
      <c r="AG17" s="2">
        <v>4.2</v>
      </c>
      <c r="AH17" s="2">
        <v>4.2</v>
      </c>
      <c r="AI17" s="2">
        <v>4.2</v>
      </c>
      <c r="AJ17" s="2">
        <v>4.2</v>
      </c>
      <c r="AK17" s="2">
        <v>4.2</v>
      </c>
      <c r="AL17" s="2">
        <v>4.2</v>
      </c>
      <c r="AM17" s="2">
        <v>4.2</v>
      </c>
      <c r="AN17" s="2">
        <v>4.2</v>
      </c>
      <c r="AO17" s="2">
        <v>4.2</v>
      </c>
      <c r="AP17" s="2">
        <v>4.2</v>
      </c>
      <c r="AQ17" s="2">
        <v>4.2</v>
      </c>
      <c r="AR17" s="2">
        <v>4.2</v>
      </c>
      <c r="AS17" s="2">
        <v>4.2</v>
      </c>
      <c r="AT17" s="2">
        <v>4.2</v>
      </c>
      <c r="AU17" s="2">
        <v>4.2</v>
      </c>
      <c r="AV17" s="2">
        <v>4.2</v>
      </c>
      <c r="AW17" s="2">
        <v>4.2</v>
      </c>
      <c r="AX17" s="2">
        <v>4.2</v>
      </c>
      <c r="AY17" s="2">
        <v>4.2</v>
      </c>
      <c r="AZ17" s="2">
        <v>4.2</v>
      </c>
      <c r="BA17" s="2">
        <v>4.2</v>
      </c>
      <c r="BB17" s="2">
        <v>4.2</v>
      </c>
      <c r="BC17" s="2">
        <v>4.2</v>
      </c>
      <c r="BD17" s="2">
        <v>4.2</v>
      </c>
      <c r="BE17" s="2">
        <v>4.8</v>
      </c>
      <c r="BF17" s="2">
        <v>4.8</v>
      </c>
      <c r="BG17" s="2">
        <v>4.8</v>
      </c>
      <c r="BH17" s="2">
        <v>4.8</v>
      </c>
      <c r="BI17" s="10">
        <v>3.7</v>
      </c>
      <c r="BJ17" s="10">
        <v>3.7</v>
      </c>
      <c r="BK17" s="10">
        <v>3.7</v>
      </c>
      <c r="BL17" s="10">
        <v>3.7</v>
      </c>
      <c r="BM17" s="10">
        <v>3.7</v>
      </c>
      <c r="BN17" s="10">
        <v>3.7</v>
      </c>
      <c r="BO17" s="10">
        <v>4.7</v>
      </c>
      <c r="BP17" s="10">
        <v>4.7</v>
      </c>
      <c r="BQ17" s="10">
        <v>4.7</v>
      </c>
      <c r="BR17" s="10">
        <v>4.7</v>
      </c>
      <c r="BS17" s="10">
        <v>4.7</v>
      </c>
      <c r="BT17" s="10">
        <v>4.7</v>
      </c>
      <c r="BU17" s="10">
        <v>3.8</v>
      </c>
      <c r="BV17" s="10">
        <v>3.8</v>
      </c>
      <c r="BW17" s="10">
        <v>3.8</v>
      </c>
      <c r="BX17" s="10">
        <v>3.8</v>
      </c>
      <c r="BY17" s="10">
        <v>3.8</v>
      </c>
      <c r="BZ17" s="10">
        <v>3.8</v>
      </c>
      <c r="CA17" s="10">
        <v>4.7</v>
      </c>
      <c r="CB17" s="10">
        <v>4.7</v>
      </c>
      <c r="CC17" s="10">
        <v>4.7</v>
      </c>
      <c r="CD17" s="10">
        <v>4.7</v>
      </c>
      <c r="CE17" s="10">
        <v>4.7</v>
      </c>
      <c r="CF17" s="10">
        <v>4.7</v>
      </c>
      <c r="CG17" s="10">
        <v>4.7</v>
      </c>
      <c r="CH17" s="10">
        <v>4.7</v>
      </c>
      <c r="CI17" s="10">
        <v>4.7</v>
      </c>
      <c r="CJ17" s="10">
        <v>4.7</v>
      </c>
      <c r="CK17" s="10">
        <v>4.7</v>
      </c>
      <c r="CL17" s="10">
        <v>4.7</v>
      </c>
      <c r="CM17" s="10">
        <v>3.7</v>
      </c>
      <c r="CN17" s="10">
        <v>3.7</v>
      </c>
      <c r="CO17" s="10">
        <v>3.7</v>
      </c>
      <c r="CP17" s="10">
        <v>3.7</v>
      </c>
      <c r="CQ17" s="10">
        <v>3.7</v>
      </c>
      <c r="CR17" s="10">
        <v>3.7</v>
      </c>
      <c r="CS17" s="10">
        <v>4.7</v>
      </c>
      <c r="CT17" s="10">
        <v>4.7</v>
      </c>
      <c r="CU17" s="10">
        <v>4.7</v>
      </c>
      <c r="CV17" s="10">
        <v>4.4000000000000004</v>
      </c>
      <c r="CW17" s="10">
        <v>4.4000000000000004</v>
      </c>
      <c r="CX17" s="10">
        <v>4</v>
      </c>
      <c r="CY17" s="10">
        <v>4.4000000000000004</v>
      </c>
      <c r="CZ17" s="10">
        <v>4.4000000000000004</v>
      </c>
      <c r="DA17" s="10">
        <v>4.9000000000000004</v>
      </c>
      <c r="DB17" s="10">
        <v>4.9000000000000004</v>
      </c>
      <c r="DC17" s="10">
        <v>4.9000000000000004</v>
      </c>
      <c r="DD17" s="10">
        <v>4.9000000000000004</v>
      </c>
      <c r="DE17" s="10">
        <v>4.9000000000000004</v>
      </c>
      <c r="DF17" s="10">
        <v>4.9000000000000004</v>
      </c>
      <c r="DG17" s="10">
        <v>4.9000000000000004</v>
      </c>
      <c r="DH17" s="10">
        <v>4.9000000000000004</v>
      </c>
      <c r="DI17" s="10">
        <v>4.9000000000000004</v>
      </c>
      <c r="DJ17" s="10">
        <v>4.9000000000000004</v>
      </c>
      <c r="DK17" s="10">
        <v>4.9000000000000004</v>
      </c>
      <c r="DL17" s="10">
        <v>4.9000000000000004</v>
      </c>
      <c r="DM17" s="10">
        <v>4.9000000000000004</v>
      </c>
      <c r="DN17" s="10">
        <v>4.9000000000000004</v>
      </c>
      <c r="DO17" s="10">
        <v>4.9000000000000004</v>
      </c>
      <c r="DP17" s="10">
        <v>4.9000000000000004</v>
      </c>
      <c r="DQ17" s="10">
        <v>4.9000000000000004</v>
      </c>
      <c r="DR17" s="10">
        <v>4.9000000000000004</v>
      </c>
      <c r="DS17" s="10">
        <v>4.9000000000000004</v>
      </c>
      <c r="DT17" s="10">
        <v>4.9000000000000004</v>
      </c>
      <c r="DU17" s="10">
        <v>4.9000000000000004</v>
      </c>
      <c r="DV17" s="10">
        <v>4.9000000000000004</v>
      </c>
      <c r="DW17" s="10">
        <v>4.9000000000000004</v>
      </c>
      <c r="DX17" s="10">
        <v>4.9000000000000004</v>
      </c>
      <c r="DY17" s="10">
        <v>4.9000000000000004</v>
      </c>
      <c r="DZ17" s="10">
        <v>4.9000000000000004</v>
      </c>
      <c r="EA17" s="10">
        <v>4.9000000000000004</v>
      </c>
      <c r="EB17" s="10">
        <v>4.9000000000000004</v>
      </c>
      <c r="EC17" s="10">
        <v>4.9000000000000004</v>
      </c>
      <c r="ED17" s="10">
        <v>4.9000000000000004</v>
      </c>
      <c r="EE17" s="10">
        <v>4.9000000000000004</v>
      </c>
      <c r="EF17" s="10">
        <v>4.9000000000000004</v>
      </c>
      <c r="EG17" s="10">
        <v>4.9000000000000004</v>
      </c>
      <c r="EH17" s="10">
        <v>4.9000000000000004</v>
      </c>
      <c r="EI17" s="10">
        <v>4.9000000000000004</v>
      </c>
      <c r="EJ17" s="10">
        <v>4.9000000000000004</v>
      </c>
      <c r="EK17" s="10">
        <v>4.9000000000000004</v>
      </c>
      <c r="EL17" s="10">
        <v>4.9000000000000004</v>
      </c>
      <c r="EM17" s="10">
        <v>4.9000000000000004</v>
      </c>
      <c r="EN17" s="10">
        <v>4.9000000000000004</v>
      </c>
      <c r="EO17" s="10">
        <v>4.9000000000000004</v>
      </c>
      <c r="EP17" s="10">
        <v>4.9000000000000004</v>
      </c>
      <c r="EQ17" s="10">
        <v>4.9000000000000004</v>
      </c>
      <c r="ER17" s="10">
        <v>4.9000000000000004</v>
      </c>
      <c r="ES17" s="10">
        <v>4.9000000000000004</v>
      </c>
      <c r="ET17" s="10">
        <v>4.9000000000000004</v>
      </c>
      <c r="EU17" s="10">
        <v>4.9000000000000004</v>
      </c>
      <c r="EV17" s="10">
        <v>4.9000000000000004</v>
      </c>
      <c r="EW17" s="10">
        <v>4.9000000000000004</v>
      </c>
      <c r="EX17" s="10">
        <v>4.9000000000000004</v>
      </c>
      <c r="EY17" s="10">
        <v>4.9000000000000004</v>
      </c>
      <c r="EZ17" s="10">
        <v>4.9000000000000004</v>
      </c>
      <c r="FA17" s="10">
        <v>4.9000000000000004</v>
      </c>
      <c r="FB17" s="10">
        <v>4.9000000000000004</v>
      </c>
      <c r="FC17" s="10">
        <v>4.9000000000000004</v>
      </c>
      <c r="FD17" s="10">
        <v>4.9000000000000004</v>
      </c>
      <c r="FE17" s="10">
        <v>4.9000000000000004</v>
      </c>
      <c r="FF17" s="10">
        <v>4.9000000000000004</v>
      </c>
      <c r="FG17" s="10">
        <v>4.9000000000000004</v>
      </c>
      <c r="FH17" s="10">
        <v>4.9000000000000004</v>
      </c>
      <c r="FI17" s="10">
        <v>4.9000000000000004</v>
      </c>
      <c r="FJ17" s="10">
        <v>4.9000000000000004</v>
      </c>
      <c r="FK17" s="10">
        <v>4.9000000000000004</v>
      </c>
      <c r="FL17" s="10">
        <v>4.9000000000000004</v>
      </c>
      <c r="FM17" s="10">
        <v>4.9000000000000004</v>
      </c>
      <c r="FN17" s="10">
        <v>4.9000000000000004</v>
      </c>
      <c r="FO17" s="10">
        <v>4.7</v>
      </c>
      <c r="FP17" s="20">
        <v>4.3</v>
      </c>
      <c r="FQ17" s="20">
        <v>4.3</v>
      </c>
      <c r="FR17" s="20">
        <v>5</v>
      </c>
      <c r="FS17" s="20">
        <v>5</v>
      </c>
      <c r="FT17" s="20">
        <v>4.3</v>
      </c>
      <c r="FU17" s="20">
        <v>4.3</v>
      </c>
      <c r="FV17" s="20">
        <v>4.3</v>
      </c>
      <c r="FW17" s="20">
        <v>4.3</v>
      </c>
      <c r="FX17" s="20">
        <v>4.3</v>
      </c>
      <c r="FY17" s="20">
        <v>5</v>
      </c>
      <c r="FZ17" s="20">
        <v>5</v>
      </c>
      <c r="GA17" s="20">
        <v>4.3</v>
      </c>
      <c r="GB17" s="20">
        <v>4.3</v>
      </c>
      <c r="GC17" s="20">
        <v>4.3</v>
      </c>
      <c r="GD17" s="20">
        <v>4.3</v>
      </c>
      <c r="GE17" s="20">
        <v>4.3</v>
      </c>
      <c r="GF17" s="20">
        <v>5</v>
      </c>
      <c r="GG17" s="20">
        <v>5</v>
      </c>
      <c r="GH17" s="20">
        <v>5</v>
      </c>
      <c r="GI17" s="20">
        <v>5</v>
      </c>
      <c r="GJ17" s="20">
        <v>4.3</v>
      </c>
      <c r="GK17" s="20">
        <v>4.3</v>
      </c>
      <c r="GL17" s="20">
        <v>4.3</v>
      </c>
      <c r="GM17" s="20">
        <v>4.3</v>
      </c>
      <c r="GN17" s="20">
        <v>4.3</v>
      </c>
      <c r="GO17" s="20">
        <v>4.3</v>
      </c>
      <c r="GP17" s="20">
        <v>4.3</v>
      </c>
      <c r="GQ17" s="10">
        <v>5.0999999999999996</v>
      </c>
      <c r="GR17" s="10">
        <v>5.0999999999999996</v>
      </c>
      <c r="GS17" s="10">
        <v>5.0999999999999996</v>
      </c>
      <c r="GT17" s="10">
        <v>5.0999999999999996</v>
      </c>
      <c r="GU17" s="10">
        <v>5.0999999999999996</v>
      </c>
      <c r="GV17" s="10">
        <v>5.0999999999999996</v>
      </c>
      <c r="GW17" s="10">
        <v>3.7</v>
      </c>
      <c r="GX17" s="10">
        <v>3.7</v>
      </c>
      <c r="GY17" s="10">
        <v>3.7</v>
      </c>
      <c r="GZ17" s="10">
        <v>4.8</v>
      </c>
      <c r="HA17" s="10">
        <v>4.8</v>
      </c>
      <c r="HB17" s="10">
        <v>4.8</v>
      </c>
      <c r="HC17" s="10">
        <v>4.8</v>
      </c>
      <c r="HD17" s="10">
        <v>4.8</v>
      </c>
      <c r="HE17" s="10">
        <v>4.8</v>
      </c>
      <c r="HF17" s="10">
        <v>4.8</v>
      </c>
      <c r="HG17" s="10">
        <v>4.8</v>
      </c>
      <c r="HH17" s="10">
        <v>4.8</v>
      </c>
      <c r="HI17" s="10">
        <v>4.8</v>
      </c>
      <c r="HJ17" s="10">
        <v>4.8</v>
      </c>
      <c r="HK17" s="10">
        <v>4.8</v>
      </c>
      <c r="HL17" s="10">
        <v>4.8</v>
      </c>
      <c r="HM17" s="10">
        <v>4.8</v>
      </c>
      <c r="HN17" s="10">
        <v>3.8</v>
      </c>
      <c r="HO17" s="10">
        <v>3.8</v>
      </c>
      <c r="HP17" s="10">
        <v>3.7</v>
      </c>
      <c r="HQ17" s="10">
        <v>3.7</v>
      </c>
      <c r="HR17" s="10">
        <v>3.7</v>
      </c>
      <c r="HS17" s="10">
        <v>3.7</v>
      </c>
      <c r="HT17" s="10">
        <v>3.7</v>
      </c>
      <c r="HU17" s="10">
        <v>3.7</v>
      </c>
      <c r="HV17" s="10">
        <v>4.7</v>
      </c>
      <c r="HW17" s="10">
        <v>4.7</v>
      </c>
      <c r="HX17" s="10">
        <v>4.7</v>
      </c>
      <c r="HY17" s="10">
        <v>4.7</v>
      </c>
      <c r="HZ17" s="10">
        <v>4.7</v>
      </c>
      <c r="IA17" s="10">
        <v>4.7</v>
      </c>
      <c r="IB17" s="10">
        <v>3.8</v>
      </c>
      <c r="IC17" s="10">
        <v>3.8</v>
      </c>
      <c r="ID17" s="10">
        <v>3.8</v>
      </c>
      <c r="IE17" s="10">
        <v>3.8</v>
      </c>
      <c r="IF17" s="10">
        <v>3.8</v>
      </c>
      <c r="IG17" s="10">
        <v>3.8</v>
      </c>
      <c r="IH17" s="68">
        <v>4.4000000000000004</v>
      </c>
      <c r="II17" s="68">
        <v>4.4000000000000004</v>
      </c>
      <c r="IJ17" s="68">
        <v>3.92</v>
      </c>
      <c r="IK17" s="68">
        <v>3.92</v>
      </c>
      <c r="IL17" s="68">
        <v>3.92</v>
      </c>
      <c r="IM17" s="68">
        <v>3.9151899999999999</v>
      </c>
      <c r="IN17" s="68">
        <v>3.9151899999999999</v>
      </c>
      <c r="IO17" s="68">
        <v>3.9151899999999999</v>
      </c>
      <c r="IP17" s="68">
        <v>4.1140189999999999</v>
      </c>
      <c r="IQ17" s="68">
        <v>4.1140189999999999</v>
      </c>
      <c r="IR17" s="68">
        <v>4.1140189999999999</v>
      </c>
      <c r="IS17" s="68">
        <v>4.0187499999999998</v>
      </c>
      <c r="IT17" s="68">
        <v>4.0187499999999998</v>
      </c>
      <c r="IU17" s="68">
        <v>4.0187499999999998</v>
      </c>
      <c r="IV17" s="68">
        <v>4.7</v>
      </c>
      <c r="IW17" s="68">
        <v>4.5999999999999996</v>
      </c>
      <c r="IX17" s="68">
        <v>4.5999999999999996</v>
      </c>
      <c r="IY17" s="68">
        <v>4.5999999999999996</v>
      </c>
      <c r="IZ17" s="68">
        <v>4.5999999999999996</v>
      </c>
      <c r="JA17" s="68">
        <v>4.7</v>
      </c>
      <c r="JB17" s="68">
        <v>4.7</v>
      </c>
      <c r="JC17" s="68">
        <v>4.5999999999999996</v>
      </c>
      <c r="JD17" s="68">
        <v>4.5999999999999996</v>
      </c>
      <c r="JE17" s="68">
        <v>4.5999999999999996</v>
      </c>
      <c r="JF17" s="68">
        <v>4.7</v>
      </c>
      <c r="JG17" s="68">
        <v>4.7</v>
      </c>
      <c r="JH17" s="68">
        <v>4.7</v>
      </c>
      <c r="JI17" s="68">
        <v>3.4</v>
      </c>
      <c r="JJ17" s="68">
        <v>3.4</v>
      </c>
      <c r="JK17" s="68">
        <v>3.4</v>
      </c>
      <c r="JL17" s="68">
        <v>3.4</v>
      </c>
      <c r="JM17" s="68">
        <v>3.4</v>
      </c>
      <c r="JN17" s="68">
        <v>3.4</v>
      </c>
      <c r="JO17" s="68">
        <v>3.4</v>
      </c>
      <c r="JP17" s="68">
        <v>3.4</v>
      </c>
      <c r="JQ17" s="68">
        <v>3.4</v>
      </c>
      <c r="JR17" s="68">
        <v>3.4</v>
      </c>
      <c r="JS17" s="68">
        <v>3.4</v>
      </c>
      <c r="JT17" s="68">
        <v>3.4</v>
      </c>
      <c r="JU17" s="68">
        <v>3.4</v>
      </c>
      <c r="JV17" s="68">
        <v>3.4</v>
      </c>
      <c r="JW17" s="68">
        <v>3.4</v>
      </c>
      <c r="JX17" s="68">
        <v>3.4</v>
      </c>
      <c r="JY17" s="68">
        <v>3.4</v>
      </c>
      <c r="JZ17" s="68">
        <v>3.4</v>
      </c>
      <c r="KA17" s="68">
        <v>3.4</v>
      </c>
      <c r="KB17" s="68">
        <v>3.4</v>
      </c>
      <c r="KC17" s="68">
        <v>3.4</v>
      </c>
      <c r="KD17" s="68">
        <v>3.4</v>
      </c>
      <c r="KE17" s="68">
        <v>3.4</v>
      </c>
      <c r="KF17" s="68">
        <v>3.4</v>
      </c>
      <c r="KG17" s="68">
        <v>3.4</v>
      </c>
      <c r="KH17" s="68">
        <v>3.4</v>
      </c>
      <c r="KI17" s="68">
        <v>3.4</v>
      </c>
      <c r="KJ17" s="68">
        <v>3.4</v>
      </c>
      <c r="KK17" s="68">
        <v>3.4</v>
      </c>
      <c r="KL17" s="68">
        <v>3.4</v>
      </c>
      <c r="KM17" s="68">
        <v>3.4</v>
      </c>
      <c r="KN17" s="68">
        <v>3.4</v>
      </c>
      <c r="KO17" s="68">
        <v>3.4</v>
      </c>
      <c r="KP17" s="68">
        <v>3.4</v>
      </c>
      <c r="KQ17" s="68">
        <v>3.4</v>
      </c>
      <c r="KR17" s="68">
        <v>3.4</v>
      </c>
      <c r="KS17" s="68">
        <v>3.4</v>
      </c>
      <c r="KT17" s="68">
        <v>3.4</v>
      </c>
      <c r="KU17" s="68">
        <v>3.4</v>
      </c>
      <c r="KV17" s="68">
        <v>3.4</v>
      </c>
      <c r="KW17" s="68">
        <v>3.4</v>
      </c>
      <c r="KX17" s="68">
        <v>3.4</v>
      </c>
      <c r="KY17" s="68">
        <v>3.4</v>
      </c>
      <c r="KZ17" s="68">
        <v>3.4</v>
      </c>
      <c r="LA17" s="68">
        <v>3.4</v>
      </c>
      <c r="LB17" s="68">
        <v>3.4</v>
      </c>
      <c r="LC17" s="68">
        <v>3.4</v>
      </c>
      <c r="LD17" s="68">
        <v>3.4</v>
      </c>
      <c r="LE17" s="68">
        <v>3.4</v>
      </c>
      <c r="LF17" s="68">
        <v>3.4</v>
      </c>
      <c r="LG17" s="68">
        <v>3.4</v>
      </c>
      <c r="LH17" s="68">
        <v>3.4</v>
      </c>
      <c r="LI17" s="68">
        <v>3.4</v>
      </c>
      <c r="LJ17" s="68">
        <v>3.4</v>
      </c>
      <c r="LK17" s="68">
        <v>3.4</v>
      </c>
      <c r="LL17" s="68">
        <v>3.4</v>
      </c>
      <c r="LM17" s="68">
        <v>3.4</v>
      </c>
      <c r="LN17" s="68">
        <v>3.4</v>
      </c>
      <c r="LO17" s="68">
        <v>3.4</v>
      </c>
      <c r="LP17" s="68">
        <v>3.4</v>
      </c>
      <c r="LQ17" s="68">
        <v>3.4</v>
      </c>
      <c r="LR17" s="68">
        <v>3.4</v>
      </c>
      <c r="LS17" s="68">
        <v>3.4</v>
      </c>
      <c r="LT17" s="68">
        <v>3.4</v>
      </c>
      <c r="LU17" s="68">
        <v>3.4</v>
      </c>
      <c r="LV17" s="68">
        <v>4.5999999999999996</v>
      </c>
      <c r="LW17" s="68">
        <v>4.3</v>
      </c>
      <c r="LX17" s="68">
        <v>4.3</v>
      </c>
      <c r="LY17" s="68">
        <v>4.5999999999999996</v>
      </c>
      <c r="LZ17" s="68">
        <v>4.3</v>
      </c>
      <c r="MA17" s="68">
        <v>4.3</v>
      </c>
      <c r="MB17" s="68">
        <v>4.5999999999999996</v>
      </c>
      <c r="MC17" s="68">
        <v>4.5999999999999996</v>
      </c>
      <c r="MD17" s="68">
        <v>4.2</v>
      </c>
      <c r="ME17" s="68">
        <v>4.2</v>
      </c>
      <c r="MF17" s="68">
        <v>4.2</v>
      </c>
      <c r="MG17" s="68">
        <v>4.2</v>
      </c>
      <c r="MH17" s="66">
        <v>5.83</v>
      </c>
      <c r="MI17" s="66">
        <v>5.83</v>
      </c>
      <c r="MJ17" s="66">
        <v>5.83</v>
      </c>
      <c r="MK17" s="66">
        <v>5.83</v>
      </c>
      <c r="ML17" s="66">
        <v>5.83</v>
      </c>
      <c r="MM17" s="67">
        <v>4.63</v>
      </c>
      <c r="MN17" s="67">
        <v>4.63</v>
      </c>
      <c r="MO17" s="66">
        <v>5.83</v>
      </c>
      <c r="MP17" s="66">
        <v>5.83</v>
      </c>
      <c r="MQ17" s="66">
        <v>5.83</v>
      </c>
      <c r="MR17" s="66">
        <v>5.83</v>
      </c>
      <c r="MS17" s="66">
        <v>5.83</v>
      </c>
      <c r="MT17" s="67">
        <v>4.63</v>
      </c>
      <c r="MU17" s="67">
        <v>4.63</v>
      </c>
      <c r="MV17" s="66">
        <v>5.83</v>
      </c>
      <c r="MW17" s="66">
        <v>5.83</v>
      </c>
      <c r="MX17" s="66">
        <v>5.83</v>
      </c>
      <c r="MY17" s="66">
        <v>5.83</v>
      </c>
      <c r="MZ17" s="66">
        <v>5.83</v>
      </c>
      <c r="NA17" s="67">
        <v>4.63</v>
      </c>
      <c r="NB17" s="67">
        <v>4.63</v>
      </c>
      <c r="NC17" s="68">
        <v>4.5999999999999996</v>
      </c>
      <c r="ND17" s="68">
        <v>4.5999999999999996</v>
      </c>
      <c r="NE17" s="68">
        <v>4.5999999999999996</v>
      </c>
      <c r="NF17" s="68">
        <v>4.5999999999999996</v>
      </c>
      <c r="NG17" s="68">
        <v>4.3</v>
      </c>
      <c r="NH17" s="68">
        <v>4.3</v>
      </c>
      <c r="NI17" s="68">
        <v>4</v>
      </c>
      <c r="NJ17" s="68">
        <v>4</v>
      </c>
      <c r="NK17" s="68">
        <v>4</v>
      </c>
      <c r="NL17" s="68">
        <v>4.5</v>
      </c>
      <c r="NM17" s="68">
        <v>4.5</v>
      </c>
      <c r="NN17" s="68">
        <v>4.5</v>
      </c>
      <c r="NO17" s="68">
        <v>4.5</v>
      </c>
      <c r="NP17" s="68">
        <v>4.5</v>
      </c>
      <c r="NQ17" s="68">
        <v>4.5</v>
      </c>
      <c r="NR17" s="68">
        <v>4.5</v>
      </c>
      <c r="NS17" s="68">
        <v>4.5</v>
      </c>
      <c r="NT17" s="68">
        <v>4.5</v>
      </c>
      <c r="NU17" s="68">
        <v>4.5</v>
      </c>
      <c r="NV17" s="68">
        <v>4.5</v>
      </c>
      <c r="NW17" s="68">
        <v>4.5</v>
      </c>
      <c r="NX17" s="68">
        <v>4.5</v>
      </c>
      <c r="NY17" s="68">
        <v>4.5</v>
      </c>
      <c r="NZ17" s="68">
        <v>4.5</v>
      </c>
      <c r="OA17" s="68">
        <v>4.5</v>
      </c>
      <c r="OB17" s="68">
        <v>4.5</v>
      </c>
      <c r="OC17" s="68">
        <v>4.5</v>
      </c>
      <c r="OD17" s="68">
        <v>4.5</v>
      </c>
      <c r="OE17" s="68">
        <v>4.5</v>
      </c>
      <c r="OF17" s="68">
        <v>4.5</v>
      </c>
      <c r="OG17" s="68">
        <v>4.5</v>
      </c>
      <c r="OH17" s="68">
        <v>4.5</v>
      </c>
      <c r="OI17" s="68">
        <v>4.5</v>
      </c>
      <c r="OJ17" s="68">
        <v>4.5</v>
      </c>
      <c r="OK17" s="68">
        <v>4.5</v>
      </c>
      <c r="OL17" s="68">
        <v>4.5</v>
      </c>
      <c r="OM17" s="68">
        <v>4.5</v>
      </c>
      <c r="ON17" s="68">
        <v>4.5</v>
      </c>
      <c r="OO17" s="68">
        <v>4.5</v>
      </c>
      <c r="OP17" s="68">
        <v>4.2</v>
      </c>
      <c r="OQ17" s="68">
        <v>4.2</v>
      </c>
      <c r="OR17" s="68">
        <v>4.2</v>
      </c>
      <c r="OS17" s="68">
        <v>4.2</v>
      </c>
      <c r="OT17" s="68">
        <v>4.2</v>
      </c>
      <c r="OU17" s="68">
        <v>4.2</v>
      </c>
      <c r="OV17" s="68">
        <v>4.2</v>
      </c>
      <c r="OW17" s="68">
        <v>4.2</v>
      </c>
      <c r="OX17" s="68">
        <v>4.2</v>
      </c>
      <c r="OY17" s="68">
        <v>4.2</v>
      </c>
      <c r="OZ17" s="68">
        <v>4.2</v>
      </c>
      <c r="PA17" s="68">
        <v>4.2</v>
      </c>
      <c r="PB17" s="68">
        <v>4.2</v>
      </c>
      <c r="PC17" s="68">
        <v>4.2</v>
      </c>
      <c r="PD17" s="68">
        <v>4.2</v>
      </c>
      <c r="PE17" s="68">
        <v>4.2</v>
      </c>
      <c r="PF17" s="68">
        <v>4.2</v>
      </c>
      <c r="PG17" s="68">
        <v>4.2</v>
      </c>
      <c r="PH17" s="68">
        <v>4.2</v>
      </c>
      <c r="PI17" s="68">
        <v>4.2</v>
      </c>
      <c r="PJ17" s="68">
        <v>4.2</v>
      </c>
      <c r="PK17" s="68">
        <v>4.2</v>
      </c>
      <c r="PL17" s="68">
        <v>4.2</v>
      </c>
      <c r="PM17" s="68">
        <v>4.2</v>
      </c>
      <c r="PN17" s="68">
        <v>4.2</v>
      </c>
      <c r="PO17" s="68">
        <v>4.2</v>
      </c>
      <c r="PP17" s="68">
        <v>4.2</v>
      </c>
      <c r="PQ17" s="68">
        <v>4.2</v>
      </c>
      <c r="PR17" s="68">
        <v>4.2</v>
      </c>
      <c r="PS17" s="68">
        <v>4.2</v>
      </c>
      <c r="PT17" s="68">
        <v>4.2</v>
      </c>
      <c r="PU17" s="68">
        <v>4.2</v>
      </c>
      <c r="PV17" s="68">
        <v>4.2</v>
      </c>
      <c r="PW17" s="68">
        <v>4.2</v>
      </c>
      <c r="PX17" s="68">
        <v>4.2</v>
      </c>
      <c r="PY17" s="68">
        <v>4.2</v>
      </c>
      <c r="PZ17" s="68">
        <v>4.2</v>
      </c>
      <c r="QA17" s="68">
        <v>4.2</v>
      </c>
      <c r="QB17" s="68">
        <v>4.2</v>
      </c>
      <c r="QC17" s="68">
        <v>4.2</v>
      </c>
      <c r="QD17" s="68">
        <v>4.2</v>
      </c>
    </row>
    <row r="18" spans="1:446" ht="13.5" customHeight="1">
      <c r="A18" s="2" t="s">
        <v>16</v>
      </c>
      <c r="B18" s="2" t="s">
        <v>336</v>
      </c>
      <c r="C18" s="2">
        <v>0.61499999999999999</v>
      </c>
      <c r="D18" s="2">
        <v>0.61499999999999999</v>
      </c>
      <c r="E18" s="2">
        <v>0.61499999999999999</v>
      </c>
      <c r="F18" s="2">
        <v>0.61499999999999999</v>
      </c>
      <c r="G18" s="2">
        <v>0.61499999999999999</v>
      </c>
      <c r="H18" s="2">
        <v>0.61499999999999999</v>
      </c>
      <c r="I18" s="2">
        <v>0.61499999999999999</v>
      </c>
      <c r="J18" s="2">
        <v>0.61499999999999999</v>
      </c>
      <c r="K18" s="2">
        <v>0.61499999999999999</v>
      </c>
      <c r="L18" s="2">
        <v>0.61499999999999999</v>
      </c>
      <c r="M18" s="2">
        <v>0.61499999999999999</v>
      </c>
      <c r="N18" s="2">
        <v>0.61499999999999999</v>
      </c>
      <c r="O18" s="2">
        <v>0.61499999999999999</v>
      </c>
      <c r="P18" s="2">
        <v>0.61499999999999999</v>
      </c>
      <c r="Q18" s="2">
        <v>0.61499999999999999</v>
      </c>
      <c r="R18" s="2">
        <v>0.61499999999999999</v>
      </c>
      <c r="S18" s="2">
        <v>0.61499999999999999</v>
      </c>
      <c r="T18" s="2">
        <v>0.61499999999999999</v>
      </c>
      <c r="U18" s="2">
        <v>0.61499999999999999</v>
      </c>
      <c r="V18" s="2">
        <v>0.61499999999999999</v>
      </c>
      <c r="W18" s="2">
        <v>0.61499999999999999</v>
      </c>
      <c r="X18" s="2">
        <v>0.61499999999999999</v>
      </c>
      <c r="Y18" s="2">
        <v>0.61499999999999999</v>
      </c>
      <c r="Z18" s="2">
        <v>0.61499999999999999</v>
      </c>
      <c r="AA18" s="2">
        <v>0.61499999999999999</v>
      </c>
      <c r="AB18" s="2">
        <v>0.61499999999999999</v>
      </c>
      <c r="AC18" s="2">
        <v>0.61499999999999999</v>
      </c>
      <c r="AD18" s="2">
        <v>0.61499999999999999</v>
      </c>
      <c r="AE18" s="2">
        <v>0.61499999999999999</v>
      </c>
      <c r="AF18" s="2">
        <v>0.61499999999999999</v>
      </c>
      <c r="AG18" s="2">
        <v>0.61499999999999999</v>
      </c>
      <c r="AH18" s="2">
        <v>0.61499999999999999</v>
      </c>
      <c r="AI18" s="2">
        <v>0.61499999999999999</v>
      </c>
      <c r="AJ18" s="2">
        <v>0.61499999999999999</v>
      </c>
      <c r="AK18" s="2">
        <v>0.61499999999999999</v>
      </c>
      <c r="AL18" s="2">
        <v>0.61499999999999999</v>
      </c>
      <c r="AM18" s="2">
        <v>0.61499999999999999</v>
      </c>
      <c r="AN18" s="2">
        <v>0.61499999999999999</v>
      </c>
      <c r="AO18" s="2">
        <v>0.61499999999999999</v>
      </c>
      <c r="AP18" s="2">
        <v>0.61499999999999999</v>
      </c>
      <c r="AQ18" s="2">
        <v>0.61499999999999999</v>
      </c>
      <c r="AR18" s="2">
        <v>0.61499999999999999</v>
      </c>
      <c r="AS18" s="2">
        <v>0.61499999999999999</v>
      </c>
      <c r="AT18" s="2">
        <v>0.61499999999999999</v>
      </c>
      <c r="AU18" s="2">
        <v>0.61499999999999999</v>
      </c>
      <c r="AV18" s="2">
        <v>0.61499999999999999</v>
      </c>
      <c r="AW18" s="2">
        <v>0.61499999999999999</v>
      </c>
      <c r="AX18" s="2">
        <v>0.61499999999999999</v>
      </c>
      <c r="AY18" s="2">
        <v>0.61499999999999999</v>
      </c>
      <c r="AZ18" s="2">
        <v>0.61499999999999999</v>
      </c>
      <c r="BA18" s="2">
        <v>0.61499999999999999</v>
      </c>
      <c r="BB18" s="2">
        <v>0.61499999999999999</v>
      </c>
      <c r="BC18" s="2">
        <v>0.61499999999999999</v>
      </c>
      <c r="BD18" s="2">
        <v>0.61499999999999999</v>
      </c>
      <c r="BE18" s="10">
        <v>0.91300000000000003</v>
      </c>
      <c r="BF18" s="10">
        <v>0.91300000000000003</v>
      </c>
      <c r="BG18" s="10">
        <v>0.91300000000000003</v>
      </c>
      <c r="BH18" s="10">
        <v>0.91300000000000003</v>
      </c>
      <c r="BI18" s="10">
        <v>0.92</v>
      </c>
      <c r="BJ18" s="10">
        <v>0.92</v>
      </c>
      <c r="BK18" s="10">
        <v>0.92</v>
      </c>
      <c r="BL18" s="10">
        <v>0.92</v>
      </c>
      <c r="BM18" s="10">
        <v>0.92</v>
      </c>
      <c r="BN18" s="10">
        <v>0.92</v>
      </c>
      <c r="BO18" s="10">
        <v>0.93</v>
      </c>
      <c r="BP18" s="10">
        <v>0.93</v>
      </c>
      <c r="BQ18" s="10">
        <v>0.93</v>
      </c>
      <c r="BR18" s="10">
        <v>0.93</v>
      </c>
      <c r="BS18" s="10">
        <v>0.93</v>
      </c>
      <c r="BT18" s="10">
        <v>0.93</v>
      </c>
      <c r="BU18" s="10">
        <v>0.99</v>
      </c>
      <c r="BV18" s="10">
        <v>0.99</v>
      </c>
      <c r="BW18" s="10">
        <v>0.99</v>
      </c>
      <c r="BX18" s="10">
        <v>0.99</v>
      </c>
      <c r="BY18" s="10">
        <v>0.99</v>
      </c>
      <c r="BZ18" s="10">
        <v>0.99</v>
      </c>
      <c r="CA18" s="10">
        <v>0.93</v>
      </c>
      <c r="CB18" s="10">
        <v>0.93</v>
      </c>
      <c r="CC18" s="10">
        <v>0.93</v>
      </c>
      <c r="CD18" s="10">
        <v>0.93</v>
      </c>
      <c r="CE18" s="10">
        <v>0.93</v>
      </c>
      <c r="CF18" s="10">
        <v>0.93</v>
      </c>
      <c r="CG18" s="10">
        <v>0.93</v>
      </c>
      <c r="CH18" s="10">
        <v>0.93</v>
      </c>
      <c r="CI18" s="10">
        <v>0.93</v>
      </c>
      <c r="CJ18" s="10">
        <v>0.93</v>
      </c>
      <c r="CK18" s="10">
        <v>0.93</v>
      </c>
      <c r="CL18" s="10">
        <v>0.93</v>
      </c>
      <c r="CM18" s="10">
        <v>0.92</v>
      </c>
      <c r="CN18" s="10">
        <v>0.92</v>
      </c>
      <c r="CO18" s="10">
        <v>0.92</v>
      </c>
      <c r="CP18" s="10">
        <v>0.92</v>
      </c>
      <c r="CQ18" s="10">
        <v>0.92</v>
      </c>
      <c r="CR18" s="10">
        <v>0.92</v>
      </c>
      <c r="CS18" s="10">
        <v>0.81830000000000003</v>
      </c>
      <c r="CT18" s="10">
        <v>0.81830000000000003</v>
      </c>
      <c r="CU18" s="10">
        <v>0.81830000000000003</v>
      </c>
      <c r="CV18" s="10">
        <v>0.92679999999999996</v>
      </c>
      <c r="CW18" s="10">
        <v>0.91500000000000004</v>
      </c>
      <c r="CX18" s="10">
        <v>0.92679999999999996</v>
      </c>
      <c r="CY18" s="10">
        <v>0.92</v>
      </c>
      <c r="CZ18" s="10">
        <v>0.92</v>
      </c>
      <c r="DA18" s="10">
        <v>0.82</v>
      </c>
      <c r="DB18" s="10">
        <v>0.82</v>
      </c>
      <c r="DC18" s="10">
        <v>0.82</v>
      </c>
      <c r="DD18" s="10">
        <v>0.82</v>
      </c>
      <c r="DE18" s="10">
        <v>0.82</v>
      </c>
      <c r="DF18" s="10">
        <v>0.82</v>
      </c>
      <c r="DG18" s="10">
        <v>0.82</v>
      </c>
      <c r="DH18" s="10">
        <v>0.82</v>
      </c>
      <c r="DI18" s="10">
        <v>0.82</v>
      </c>
      <c r="DJ18" s="10">
        <v>0.82</v>
      </c>
      <c r="DK18" s="10">
        <v>0.82</v>
      </c>
      <c r="DL18" s="10">
        <v>0.82</v>
      </c>
      <c r="DM18" s="10">
        <v>0.82</v>
      </c>
      <c r="DN18" s="10">
        <v>0.82</v>
      </c>
      <c r="DO18" s="10">
        <v>0.82</v>
      </c>
      <c r="DP18" s="10">
        <v>0.82</v>
      </c>
      <c r="DQ18" s="10">
        <v>0.82</v>
      </c>
      <c r="DR18" s="10">
        <v>0.82</v>
      </c>
      <c r="DS18" s="10">
        <v>0.82</v>
      </c>
      <c r="DT18" s="10">
        <v>0.82</v>
      </c>
      <c r="DU18" s="10">
        <v>0.82</v>
      </c>
      <c r="DV18" s="10">
        <v>0.82</v>
      </c>
      <c r="DW18" s="10">
        <v>0.82</v>
      </c>
      <c r="DX18" s="10">
        <v>0.82</v>
      </c>
      <c r="DY18" s="10">
        <v>0.82</v>
      </c>
      <c r="DZ18" s="10">
        <v>0.82</v>
      </c>
      <c r="EA18" s="10">
        <v>0.82</v>
      </c>
      <c r="EB18" s="10">
        <v>0.82</v>
      </c>
      <c r="EC18" s="10">
        <v>0.82</v>
      </c>
      <c r="ED18" s="10">
        <v>0.82</v>
      </c>
      <c r="EE18" s="10">
        <v>0.82</v>
      </c>
      <c r="EF18" s="10">
        <v>0.82</v>
      </c>
      <c r="EG18" s="10">
        <v>0.82</v>
      </c>
      <c r="EH18" s="10">
        <v>0.82</v>
      </c>
      <c r="EI18" s="10">
        <v>0.82</v>
      </c>
      <c r="EJ18" s="10">
        <v>0.82</v>
      </c>
      <c r="EK18" s="10">
        <v>0.82</v>
      </c>
      <c r="EL18" s="10">
        <v>0.82</v>
      </c>
      <c r="EM18" s="10">
        <v>0.82</v>
      </c>
      <c r="EN18" s="10">
        <v>0.82</v>
      </c>
      <c r="EO18" s="10">
        <v>0.82</v>
      </c>
      <c r="EP18" s="10">
        <v>0.82</v>
      </c>
      <c r="EQ18" s="10">
        <v>0.82</v>
      </c>
      <c r="ER18" s="10">
        <v>0.82</v>
      </c>
      <c r="ES18" s="10">
        <v>0.82</v>
      </c>
      <c r="ET18" s="10">
        <v>0.82</v>
      </c>
      <c r="EU18" s="10">
        <v>0.82</v>
      </c>
      <c r="EV18" s="10">
        <v>0.82</v>
      </c>
      <c r="EW18" s="10">
        <v>0.82</v>
      </c>
      <c r="EX18" s="10">
        <v>0.82</v>
      </c>
      <c r="EY18" s="10">
        <v>0.82</v>
      </c>
      <c r="EZ18" s="10">
        <v>0.82</v>
      </c>
      <c r="FA18" s="10">
        <v>0.82</v>
      </c>
      <c r="FB18" s="10">
        <v>0.82</v>
      </c>
      <c r="FC18" s="10">
        <v>0.82</v>
      </c>
      <c r="FD18" s="10">
        <v>0.82</v>
      </c>
      <c r="FE18" s="10">
        <v>0.82</v>
      </c>
      <c r="FF18" s="10">
        <v>0.82</v>
      </c>
      <c r="FG18" s="10">
        <v>0.82</v>
      </c>
      <c r="FH18" s="10">
        <v>0.82</v>
      </c>
      <c r="FI18" s="10">
        <v>0.82</v>
      </c>
      <c r="FJ18" s="10">
        <v>0.82</v>
      </c>
      <c r="FK18" s="10">
        <v>0.82</v>
      </c>
      <c r="FL18" s="10">
        <v>0.82</v>
      </c>
      <c r="FM18" s="10">
        <v>0.82</v>
      </c>
      <c r="FN18" s="10">
        <v>0.82</v>
      </c>
      <c r="FO18" s="20">
        <v>0.93</v>
      </c>
      <c r="FP18" s="20">
        <v>0.94</v>
      </c>
      <c r="FQ18" s="20">
        <v>0.94</v>
      </c>
      <c r="FR18" s="20">
        <v>0.81</v>
      </c>
      <c r="FS18" s="20">
        <v>0.81</v>
      </c>
      <c r="FT18" s="20">
        <v>0.94</v>
      </c>
      <c r="FU18" s="20">
        <v>0.94</v>
      </c>
      <c r="FV18" s="20">
        <v>0.94</v>
      </c>
      <c r="FW18" s="20">
        <v>0.94</v>
      </c>
      <c r="FX18" s="20">
        <v>0.94</v>
      </c>
      <c r="FY18" s="20">
        <v>0.81</v>
      </c>
      <c r="FZ18" s="20">
        <v>0.81</v>
      </c>
      <c r="GA18" s="20">
        <v>0.94</v>
      </c>
      <c r="GB18" s="20">
        <v>0.94</v>
      </c>
      <c r="GC18" s="20">
        <v>0.94</v>
      </c>
      <c r="GD18" s="20">
        <v>0.94</v>
      </c>
      <c r="GE18" s="20">
        <v>0.94</v>
      </c>
      <c r="GF18" s="20">
        <v>0.81</v>
      </c>
      <c r="GG18" s="20">
        <v>0.81</v>
      </c>
      <c r="GH18" s="20">
        <v>0.81</v>
      </c>
      <c r="GI18" s="20">
        <v>0.81</v>
      </c>
      <c r="GJ18" s="20">
        <v>0.94</v>
      </c>
      <c r="GK18" s="20">
        <v>0.94</v>
      </c>
      <c r="GL18" s="20">
        <v>0.94</v>
      </c>
      <c r="GM18" s="20">
        <v>0.94</v>
      </c>
      <c r="GN18" s="20">
        <v>0.94</v>
      </c>
      <c r="GO18" s="20">
        <v>0.94</v>
      </c>
      <c r="GP18" s="20">
        <v>0.94</v>
      </c>
      <c r="GQ18" s="20">
        <v>0.81</v>
      </c>
      <c r="GR18" s="10">
        <v>0.81</v>
      </c>
      <c r="GS18" s="10">
        <v>0.81</v>
      </c>
      <c r="GT18" s="10">
        <v>0.88</v>
      </c>
      <c r="GU18" s="10">
        <v>0.81</v>
      </c>
      <c r="GV18" s="10">
        <v>0.81</v>
      </c>
      <c r="GW18" s="10">
        <v>0.92169999999999996</v>
      </c>
      <c r="GX18" s="10">
        <v>0.92169999999999996</v>
      </c>
      <c r="GY18" s="10">
        <v>0.92169999999999996</v>
      </c>
      <c r="GZ18" s="10">
        <v>0.80700000000000005</v>
      </c>
      <c r="HA18" s="10">
        <v>0.80700000000000005</v>
      </c>
      <c r="HB18" s="10">
        <v>0.80700000000000005</v>
      </c>
      <c r="HC18" s="10">
        <v>0.80700000000000005</v>
      </c>
      <c r="HD18" s="10">
        <v>0.80700000000000005</v>
      </c>
      <c r="HE18" s="10">
        <v>0.80700000000000005</v>
      </c>
      <c r="HF18" s="10">
        <v>0.80700000000000005</v>
      </c>
      <c r="HG18" s="10">
        <v>0.80700000000000005</v>
      </c>
      <c r="HH18" s="10">
        <v>0.80700000000000005</v>
      </c>
      <c r="HI18" s="10">
        <v>0.80700000000000005</v>
      </c>
      <c r="HJ18" s="10">
        <v>0.80700000000000005</v>
      </c>
      <c r="HK18" s="10">
        <v>0.80700000000000005</v>
      </c>
      <c r="HL18" s="10">
        <v>0.80700000000000005</v>
      </c>
      <c r="HM18" s="10">
        <v>0.80700000000000005</v>
      </c>
      <c r="HN18" s="10">
        <v>0.79800000000000004</v>
      </c>
      <c r="HO18" s="10">
        <v>0.79800000000000004</v>
      </c>
      <c r="HP18" s="10">
        <v>0.92</v>
      </c>
      <c r="HQ18" s="10">
        <v>0.92</v>
      </c>
      <c r="HR18" s="10">
        <v>0.92</v>
      </c>
      <c r="HS18" s="10">
        <v>0.92</v>
      </c>
      <c r="HT18" s="10">
        <v>0.92</v>
      </c>
      <c r="HU18" s="10">
        <v>0.92</v>
      </c>
      <c r="HV18" s="10">
        <v>0.93</v>
      </c>
      <c r="HW18" s="10">
        <v>0.93</v>
      </c>
      <c r="HX18" s="10">
        <v>0.93</v>
      </c>
      <c r="HY18" s="10">
        <v>0.93</v>
      </c>
      <c r="HZ18" s="10">
        <v>0.93</v>
      </c>
      <c r="IA18" s="10">
        <v>0.93</v>
      </c>
      <c r="IB18" s="10">
        <v>0.99</v>
      </c>
      <c r="IC18" s="10">
        <v>0.99</v>
      </c>
      <c r="ID18" s="10">
        <v>0.99</v>
      </c>
      <c r="IE18" s="10">
        <v>0.99</v>
      </c>
      <c r="IF18" s="10">
        <v>0.99</v>
      </c>
      <c r="IG18" s="10">
        <v>0.99</v>
      </c>
      <c r="IH18" s="65">
        <v>0.91500000000000004</v>
      </c>
      <c r="II18" s="65">
        <v>0.91500000000000004</v>
      </c>
      <c r="IJ18" s="65">
        <v>0.88559140000000003</v>
      </c>
      <c r="IK18" s="65">
        <v>0.88559140000000003</v>
      </c>
      <c r="IL18" s="65">
        <v>0.88559140000000003</v>
      </c>
      <c r="IM18" s="65">
        <v>0.8870886</v>
      </c>
      <c r="IN18" s="65">
        <v>0.8870886</v>
      </c>
      <c r="IO18" s="65">
        <v>0.8870886</v>
      </c>
      <c r="IP18" s="65">
        <v>0.83028037379999997</v>
      </c>
      <c r="IQ18" s="65">
        <v>0.83028037379999997</v>
      </c>
      <c r="IR18" s="65">
        <v>0.83028037379999997</v>
      </c>
      <c r="IS18" s="65">
        <v>0.85750000000000004</v>
      </c>
      <c r="IT18" s="65">
        <v>0.85750000000000004</v>
      </c>
      <c r="IU18" s="65">
        <v>0.85750000000000004</v>
      </c>
      <c r="IV18" s="65">
        <v>0.88</v>
      </c>
      <c r="IW18" s="65">
        <v>0.97</v>
      </c>
      <c r="IX18" s="65">
        <v>0.97</v>
      </c>
      <c r="IY18" s="65">
        <v>0.97</v>
      </c>
      <c r="IZ18" s="65">
        <v>0.97</v>
      </c>
      <c r="JA18" s="65">
        <v>0.88</v>
      </c>
      <c r="JB18" s="65">
        <v>0.88</v>
      </c>
      <c r="JC18" s="65">
        <v>0.97</v>
      </c>
      <c r="JD18" s="65">
        <v>0.97</v>
      </c>
      <c r="JE18" s="65">
        <v>0.97</v>
      </c>
      <c r="JF18" s="65">
        <v>0.88</v>
      </c>
      <c r="JG18" s="65">
        <v>0.88</v>
      </c>
      <c r="JH18" s="65">
        <v>0.88</v>
      </c>
      <c r="JI18" s="65">
        <v>0.82679999999999998</v>
      </c>
      <c r="JJ18" s="65">
        <v>0.82679999999999998</v>
      </c>
      <c r="JK18" s="65">
        <v>0.82679999999999998</v>
      </c>
      <c r="JL18" s="65">
        <v>0.83530000000000004</v>
      </c>
      <c r="JM18" s="65">
        <v>0.83530000000000004</v>
      </c>
      <c r="JN18" s="65">
        <v>0.83530000000000004</v>
      </c>
      <c r="JO18" s="65">
        <v>0.83530000000000004</v>
      </c>
      <c r="JP18" s="65">
        <v>0.82889999999999997</v>
      </c>
      <c r="JQ18" s="65">
        <v>0.82889999999999997</v>
      </c>
      <c r="JR18" s="65">
        <v>0.82889999999999997</v>
      </c>
      <c r="JS18" s="65">
        <v>0.82889999999999997</v>
      </c>
      <c r="JT18" s="65">
        <v>0.77615999999999996</v>
      </c>
      <c r="JU18" s="65">
        <v>0.77615999999999996</v>
      </c>
      <c r="JV18" s="65">
        <v>0.77615999999999996</v>
      </c>
      <c r="JW18" s="65">
        <v>0.77615999999999996</v>
      </c>
      <c r="JX18" s="65">
        <v>0.77615999999999996</v>
      </c>
      <c r="JY18" s="65">
        <v>0.77615999999999996</v>
      </c>
      <c r="JZ18" s="65">
        <v>0.82679999999999998</v>
      </c>
      <c r="KA18" s="65">
        <v>0.82679999999999998</v>
      </c>
      <c r="KB18" s="65">
        <v>0.82679999999999998</v>
      </c>
      <c r="KC18" s="65">
        <v>0.82679999999999998</v>
      </c>
      <c r="KD18" s="65">
        <v>0.82679999999999998</v>
      </c>
      <c r="KE18" s="65">
        <v>0.83530000000000004</v>
      </c>
      <c r="KF18" s="65">
        <v>0.83530000000000004</v>
      </c>
      <c r="KG18" s="65">
        <v>0.83530000000000004</v>
      </c>
      <c r="KH18" s="65">
        <v>0.83530000000000004</v>
      </c>
      <c r="KI18" s="65">
        <v>0.83530000000000004</v>
      </c>
      <c r="KJ18" s="65">
        <v>0.83530000000000004</v>
      </c>
      <c r="KK18" s="65">
        <v>0.83530000000000004</v>
      </c>
      <c r="KL18" s="65">
        <v>0.83530000000000004</v>
      </c>
      <c r="KM18" s="65">
        <v>0.82889999999999997</v>
      </c>
      <c r="KN18" s="65">
        <v>0.82889999999999997</v>
      </c>
      <c r="KO18" s="65">
        <v>0.82889999999999997</v>
      </c>
      <c r="KP18" s="65">
        <v>0.82889999999999997</v>
      </c>
      <c r="KQ18" s="65">
        <v>0.82889999999999997</v>
      </c>
      <c r="KR18" s="65">
        <v>0.82889999999999997</v>
      </c>
      <c r="KS18" s="65">
        <v>0.82889999999999997</v>
      </c>
      <c r="KT18" s="65">
        <v>0.82889999999999997</v>
      </c>
      <c r="KU18" s="65">
        <v>0.77615999999999996</v>
      </c>
      <c r="KV18" s="65">
        <v>0.77615999999999996</v>
      </c>
      <c r="KW18" s="65">
        <v>0.77615999999999996</v>
      </c>
      <c r="KX18" s="65">
        <v>0.77615999999999996</v>
      </c>
      <c r="KY18" s="65">
        <v>0.77615999999999996</v>
      </c>
      <c r="KZ18" s="65">
        <v>0.77615999999999996</v>
      </c>
      <c r="LA18" s="65">
        <v>0.82679999999999998</v>
      </c>
      <c r="LB18" s="65">
        <v>0.82679999999999998</v>
      </c>
      <c r="LC18" s="65">
        <v>0.82679999999999998</v>
      </c>
      <c r="LD18" s="65">
        <v>0.82679999999999998</v>
      </c>
      <c r="LE18" s="65">
        <v>0.82679999999999998</v>
      </c>
      <c r="LF18" s="65">
        <v>0.83530000000000004</v>
      </c>
      <c r="LG18" s="65">
        <v>0.83530000000000004</v>
      </c>
      <c r="LH18" s="65">
        <v>0.83530000000000004</v>
      </c>
      <c r="LI18" s="65">
        <v>0.83530000000000004</v>
      </c>
      <c r="LJ18" s="65">
        <v>0.83530000000000004</v>
      </c>
      <c r="LK18" s="65">
        <v>0.83530000000000004</v>
      </c>
      <c r="LL18" s="65">
        <v>0.83530000000000004</v>
      </c>
      <c r="LM18" s="65">
        <v>0.83530000000000004</v>
      </c>
      <c r="LN18" s="65">
        <v>0.83530000000000004</v>
      </c>
      <c r="LO18" s="65">
        <v>0.83530000000000004</v>
      </c>
      <c r="LP18" s="65">
        <v>0.83530000000000004</v>
      </c>
      <c r="LQ18" s="65">
        <v>0.83530000000000004</v>
      </c>
      <c r="LR18" s="65">
        <v>0.83530000000000004</v>
      </c>
      <c r="LS18" s="65">
        <v>0.83530000000000004</v>
      </c>
      <c r="LT18" s="65">
        <v>0.83530000000000004</v>
      </c>
      <c r="LU18" s="65">
        <v>0.83530000000000004</v>
      </c>
      <c r="LV18" s="65">
        <v>0.84</v>
      </c>
      <c r="LW18" s="65">
        <v>0.84</v>
      </c>
      <c r="LX18" s="65">
        <v>0.84</v>
      </c>
      <c r="LY18" s="65">
        <v>0.84</v>
      </c>
      <c r="LZ18" s="65">
        <v>0.84</v>
      </c>
      <c r="MA18" s="65">
        <v>0.84</v>
      </c>
      <c r="MB18" s="65">
        <v>0.84</v>
      </c>
      <c r="MC18" s="65">
        <v>0.84</v>
      </c>
      <c r="MD18" s="65">
        <v>0.88319999999999999</v>
      </c>
      <c r="ME18" s="65">
        <v>0.88319999999999999</v>
      </c>
      <c r="MF18" s="65">
        <v>0.88319999999999999</v>
      </c>
      <c r="MG18" s="65">
        <v>0.88319999999999999</v>
      </c>
      <c r="MH18" s="66">
        <v>0.91400000000000003</v>
      </c>
      <c r="MI18" s="66">
        <v>0.91400000000000003</v>
      </c>
      <c r="MJ18" s="66">
        <v>0.91400000000000003</v>
      </c>
      <c r="MK18" s="66">
        <v>0.91400000000000003</v>
      </c>
      <c r="ML18" s="66">
        <v>0.91400000000000003</v>
      </c>
      <c r="MM18" s="67">
        <v>0.91400000000000003</v>
      </c>
      <c r="MN18" s="67">
        <v>0.91400000000000003</v>
      </c>
      <c r="MO18" s="66">
        <v>0.91400000000000003</v>
      </c>
      <c r="MP18" s="66">
        <v>0.91400000000000003</v>
      </c>
      <c r="MQ18" s="66">
        <v>0.91400000000000003</v>
      </c>
      <c r="MR18" s="66">
        <v>0.91400000000000003</v>
      </c>
      <c r="MS18" s="66">
        <v>0.91400000000000003</v>
      </c>
      <c r="MT18" s="67">
        <v>0.91400000000000003</v>
      </c>
      <c r="MU18" s="67">
        <v>0.91400000000000003</v>
      </c>
      <c r="MV18" s="66">
        <v>0.91400000000000003</v>
      </c>
      <c r="MW18" s="66">
        <v>0.91400000000000003</v>
      </c>
      <c r="MX18" s="66">
        <v>0.91400000000000003</v>
      </c>
      <c r="MY18" s="66">
        <v>0.91400000000000003</v>
      </c>
      <c r="MZ18" s="66">
        <v>0.91400000000000003</v>
      </c>
      <c r="NA18" s="67">
        <v>0.91400000000000003</v>
      </c>
      <c r="NB18" s="67">
        <v>0.91400000000000003</v>
      </c>
      <c r="NC18" s="65">
        <v>0.90969999999999995</v>
      </c>
      <c r="ND18" s="65">
        <v>0.90969999999999995</v>
      </c>
      <c r="NE18" s="65">
        <v>0.90969999999999995</v>
      </c>
      <c r="NF18" s="65">
        <v>0.90969999999999995</v>
      </c>
      <c r="NG18" s="65">
        <v>0.95</v>
      </c>
      <c r="NH18" s="65">
        <v>0.95</v>
      </c>
      <c r="NI18" s="65">
        <v>0.98839999999999995</v>
      </c>
      <c r="NJ18" s="65">
        <v>0.98839999999999995</v>
      </c>
      <c r="NK18" s="65">
        <v>0.98839999999999995</v>
      </c>
      <c r="NL18" s="65">
        <v>0.96599999999999997</v>
      </c>
      <c r="NM18" s="65">
        <v>0.96599999999999997</v>
      </c>
      <c r="NN18" s="65">
        <v>0.96599999999999997</v>
      </c>
      <c r="NO18" s="65">
        <v>0.96599999999999997</v>
      </c>
      <c r="NP18" s="65">
        <v>0.96599999999999997</v>
      </c>
      <c r="NQ18" s="65">
        <v>0.96599999999999997</v>
      </c>
      <c r="NR18" s="65">
        <v>0.96599999999999997</v>
      </c>
      <c r="NS18" s="65">
        <v>0.96599999999999997</v>
      </c>
      <c r="NT18" s="65">
        <v>0.96599999999999997</v>
      </c>
      <c r="NU18" s="65">
        <v>0.96599999999999997</v>
      </c>
      <c r="NV18" s="65">
        <v>0.96599999999999997</v>
      </c>
      <c r="NW18" s="65">
        <v>0.96599999999999997</v>
      </c>
      <c r="NX18" s="65">
        <v>0.96599999999999997</v>
      </c>
      <c r="NY18" s="65">
        <v>0.96599999999999997</v>
      </c>
      <c r="NZ18" s="65">
        <v>0.96599999999999997</v>
      </c>
      <c r="OA18" s="65">
        <v>0.96599999999999997</v>
      </c>
      <c r="OB18" s="65">
        <v>0.96599999999999997</v>
      </c>
      <c r="OC18" s="65">
        <v>0.96599999999999997</v>
      </c>
      <c r="OD18" s="65">
        <v>0.96599999999999997</v>
      </c>
      <c r="OE18" s="65">
        <v>0.96599999999999997</v>
      </c>
      <c r="OF18" s="65">
        <v>0.96599999999999997</v>
      </c>
      <c r="OG18" s="65">
        <v>0.96599999999999997</v>
      </c>
      <c r="OH18" s="65">
        <v>0.96599999999999997</v>
      </c>
      <c r="OI18" s="65">
        <v>0.96599999999999997</v>
      </c>
      <c r="OJ18" s="65">
        <v>0.96599999999999997</v>
      </c>
      <c r="OK18" s="65">
        <v>0.96599999999999997</v>
      </c>
      <c r="OL18" s="65">
        <v>0.96599999999999997</v>
      </c>
      <c r="OM18" s="65">
        <v>0.96599999999999997</v>
      </c>
      <c r="ON18" s="65">
        <v>0.96599999999999997</v>
      </c>
      <c r="OO18" s="65">
        <v>0.96599999999999997</v>
      </c>
      <c r="OP18" s="65">
        <v>0.61499999999999999</v>
      </c>
      <c r="OQ18" s="65">
        <v>0.61499999999999999</v>
      </c>
      <c r="OR18" s="65">
        <v>0.61499999999999999</v>
      </c>
      <c r="OS18" s="65">
        <v>0.61499999999999999</v>
      </c>
      <c r="OT18" s="65">
        <v>0.61499999999999999</v>
      </c>
      <c r="OU18" s="65">
        <v>0.61499999999999999</v>
      </c>
      <c r="OV18" s="65">
        <v>0.61499999999999999</v>
      </c>
      <c r="OW18" s="65">
        <v>0.61499999999999999</v>
      </c>
      <c r="OX18" s="65">
        <v>0.61499999999999999</v>
      </c>
      <c r="OY18" s="65">
        <v>0.61499999999999999</v>
      </c>
      <c r="OZ18" s="65">
        <v>0.61499999999999999</v>
      </c>
      <c r="PA18" s="65">
        <v>0.61499999999999999</v>
      </c>
      <c r="PB18" s="65">
        <v>0.61499999999999999</v>
      </c>
      <c r="PC18" s="65">
        <v>0.61499999999999999</v>
      </c>
      <c r="PD18" s="65">
        <v>0.61499999999999999</v>
      </c>
      <c r="PE18" s="65">
        <v>0.61499999999999999</v>
      </c>
      <c r="PF18" s="65">
        <v>0.61499999999999999</v>
      </c>
      <c r="PG18" s="65">
        <v>0.61499999999999999</v>
      </c>
      <c r="PH18" s="65">
        <v>0.61499999999999999</v>
      </c>
      <c r="PI18" s="65">
        <v>0.61499999999999999</v>
      </c>
      <c r="PJ18" s="65">
        <v>0.61499999999999999</v>
      </c>
      <c r="PK18" s="65">
        <v>0.61499999999999999</v>
      </c>
      <c r="PL18" s="65">
        <v>0.61499999999999999</v>
      </c>
      <c r="PM18" s="65">
        <v>0.61499999999999999</v>
      </c>
      <c r="PN18" s="65">
        <v>0.61499999999999999</v>
      </c>
      <c r="PO18" s="65">
        <v>0.61499999999999999</v>
      </c>
      <c r="PP18" s="65">
        <v>0.61499999999999999</v>
      </c>
      <c r="PQ18" s="65">
        <v>0.61499999999999999</v>
      </c>
      <c r="PR18" s="65">
        <v>0.61499999999999999</v>
      </c>
      <c r="PS18" s="65">
        <v>0.61499999999999999</v>
      </c>
      <c r="PT18" s="65">
        <v>0.61499999999999999</v>
      </c>
      <c r="PU18" s="65">
        <v>0.61499999999999999</v>
      </c>
      <c r="PV18" s="65">
        <v>0.61499999999999999</v>
      </c>
      <c r="PW18" s="65">
        <v>0.61499999999999999</v>
      </c>
      <c r="PX18" s="65">
        <v>0.61499999999999999</v>
      </c>
      <c r="PY18" s="65">
        <v>0.61499999999999999</v>
      </c>
      <c r="PZ18" s="65">
        <v>0.61499999999999999</v>
      </c>
      <c r="QA18" s="65">
        <v>0.61499999999999999</v>
      </c>
      <c r="QB18" s="65">
        <v>0.61499999999999999</v>
      </c>
      <c r="QC18" s="65">
        <v>0.61499999999999999</v>
      </c>
      <c r="QD18" s="65">
        <v>0.61499999999999999</v>
      </c>
    </row>
    <row r="19" spans="1:446" ht="13.5" customHeight="1">
      <c r="A19" s="2" t="s">
        <v>17</v>
      </c>
      <c r="B19" s="2" t="s">
        <v>336</v>
      </c>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v>0.35</v>
      </c>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0"/>
      <c r="FY19" s="10"/>
      <c r="FZ19" s="10"/>
      <c r="GA19" s="10"/>
      <c r="GB19" s="10"/>
      <c r="GC19" s="10"/>
      <c r="GD19" s="10"/>
      <c r="GE19" s="10"/>
      <c r="GF19" s="10"/>
      <c r="GG19" s="10"/>
      <c r="GH19" s="10"/>
      <c r="GI19" s="10"/>
      <c r="GJ19" s="10"/>
      <c r="GK19" s="10"/>
      <c r="GL19" s="10"/>
      <c r="GM19" s="10"/>
      <c r="GN19" s="10"/>
      <c r="GO19" s="10"/>
      <c r="GP19" s="10"/>
      <c r="GQ19" s="10"/>
      <c r="GR19" s="10"/>
      <c r="GS19" s="10"/>
      <c r="GT19" s="10"/>
      <c r="GU19" s="10"/>
      <c r="GV19" s="10"/>
      <c r="GW19" s="20"/>
      <c r="GX19" s="20"/>
      <c r="GY19" s="20"/>
      <c r="GZ19" s="10"/>
      <c r="HA19" s="10"/>
      <c r="HB19" s="10"/>
      <c r="HC19" s="10"/>
      <c r="HD19" s="10"/>
      <c r="HE19" s="10"/>
      <c r="HF19" s="10"/>
      <c r="HG19" s="10"/>
      <c r="HH19" s="10"/>
      <c r="HI19" s="10"/>
      <c r="HJ19" s="10"/>
      <c r="HK19" s="10"/>
      <c r="HL19" s="10"/>
      <c r="HM19" s="10"/>
      <c r="HN19" s="10"/>
      <c r="HO19" s="10"/>
      <c r="HP19" s="10"/>
      <c r="HQ19" s="10"/>
      <c r="HR19" s="10"/>
      <c r="HS19" s="10"/>
      <c r="HT19" s="10"/>
      <c r="HU19" s="10"/>
      <c r="HV19" s="10"/>
      <c r="HW19" s="10"/>
      <c r="HX19" s="10"/>
      <c r="HY19" s="10"/>
      <c r="HZ19" s="10"/>
      <c r="IA19" s="10"/>
      <c r="IB19" s="10"/>
      <c r="IC19" s="10"/>
      <c r="ID19" s="10"/>
      <c r="IE19" s="10"/>
      <c r="IF19" s="10"/>
      <c r="IG19" s="10"/>
      <c r="IH19" s="55"/>
      <c r="II19" s="55"/>
      <c r="IJ19" s="55"/>
      <c r="IK19" s="55"/>
      <c r="IL19" s="55"/>
      <c r="IM19" s="55"/>
      <c r="IN19" s="55"/>
      <c r="IO19" s="55"/>
      <c r="IP19" s="55"/>
      <c r="IQ19" s="55"/>
      <c r="IR19" s="55"/>
      <c r="IS19" s="55"/>
      <c r="IT19" s="55"/>
      <c r="IU19" s="55"/>
      <c r="IV19" s="55"/>
      <c r="IW19" s="55"/>
      <c r="IX19" s="55"/>
      <c r="IY19" s="55"/>
      <c r="IZ19" s="55"/>
      <c r="JA19" s="55"/>
      <c r="JB19" s="55"/>
      <c r="JC19" s="55"/>
      <c r="JD19" s="55"/>
      <c r="JE19" s="55"/>
      <c r="JF19" s="55"/>
      <c r="JG19" s="55"/>
      <c r="JH19" s="55"/>
      <c r="JI19" s="55"/>
      <c r="JJ19" s="55"/>
      <c r="JK19" s="55"/>
      <c r="JL19" s="55"/>
      <c r="JM19" s="55"/>
      <c r="JN19" s="55"/>
      <c r="JO19" s="55"/>
      <c r="JP19" s="55"/>
      <c r="JQ19" s="55"/>
      <c r="JR19" s="55"/>
      <c r="JS19" s="55"/>
      <c r="JT19" s="55"/>
      <c r="JU19" s="55"/>
      <c r="JV19" s="55"/>
      <c r="JW19" s="55"/>
      <c r="JX19" s="55"/>
      <c r="JY19" s="55"/>
      <c r="JZ19" s="55"/>
      <c r="KA19" s="55"/>
      <c r="KB19" s="55"/>
      <c r="KC19" s="55"/>
      <c r="KD19" s="55"/>
      <c r="KE19" s="55"/>
      <c r="KF19" s="55"/>
      <c r="KG19" s="55"/>
      <c r="KH19" s="55"/>
      <c r="KI19" s="55"/>
      <c r="KJ19" s="55"/>
      <c r="KK19" s="55"/>
      <c r="KL19" s="55"/>
      <c r="KM19" s="55"/>
      <c r="KN19" s="55"/>
      <c r="KO19" s="55"/>
      <c r="KP19" s="55"/>
      <c r="KQ19" s="55"/>
      <c r="KR19" s="55"/>
      <c r="KS19" s="55"/>
      <c r="KT19" s="55"/>
      <c r="KU19" s="55"/>
      <c r="KV19" s="55"/>
      <c r="KW19" s="55"/>
      <c r="KX19" s="55"/>
      <c r="KY19" s="55"/>
      <c r="KZ19" s="55"/>
      <c r="LA19" s="55"/>
      <c r="LB19" s="55"/>
      <c r="LC19" s="55"/>
      <c r="LD19" s="55"/>
      <c r="LE19" s="55"/>
      <c r="LF19" s="55"/>
      <c r="LG19" s="55"/>
      <c r="LH19" s="55"/>
      <c r="LI19" s="55"/>
      <c r="LJ19" s="55"/>
      <c r="LK19" s="55"/>
      <c r="LL19" s="55"/>
      <c r="LM19" s="55"/>
      <c r="LN19" s="55"/>
      <c r="LO19" s="55"/>
      <c r="LP19" s="55"/>
      <c r="LQ19" s="55"/>
      <c r="LR19" s="55"/>
      <c r="LS19" s="55"/>
      <c r="LT19" s="55"/>
      <c r="LU19" s="55"/>
      <c r="LV19" s="55"/>
      <c r="LW19" s="55"/>
      <c r="LX19" s="55"/>
      <c r="LY19" s="55"/>
      <c r="LZ19" s="55"/>
      <c r="MA19" s="55"/>
      <c r="MB19" s="55"/>
      <c r="MC19" s="55"/>
      <c r="MD19" s="55"/>
      <c r="ME19" s="55"/>
      <c r="MF19" s="55"/>
      <c r="MG19" s="55"/>
      <c r="MH19" s="57"/>
      <c r="MI19" s="57"/>
      <c r="MJ19" s="57"/>
      <c r="MK19" s="57"/>
      <c r="ML19" s="57"/>
      <c r="MM19" s="58"/>
      <c r="MN19" s="58"/>
      <c r="MO19" s="57"/>
      <c r="MP19" s="57"/>
      <c r="MQ19" s="57"/>
      <c r="MR19" s="57"/>
      <c r="MS19" s="57"/>
      <c r="MT19" s="58"/>
      <c r="MU19" s="58"/>
      <c r="MV19" s="57"/>
      <c r="MW19" s="57"/>
      <c r="MX19" s="57"/>
      <c r="MY19" s="57"/>
      <c r="MZ19" s="57"/>
      <c r="NA19" s="58"/>
      <c r="NB19" s="58"/>
      <c r="NC19" s="55"/>
      <c r="ND19" s="55"/>
      <c r="NE19" s="55"/>
      <c r="NF19" s="55"/>
      <c r="NG19" s="55"/>
      <c r="NH19" s="55"/>
      <c r="NI19" s="55"/>
      <c r="NJ19" s="55"/>
      <c r="NK19" s="55"/>
      <c r="NL19" s="55"/>
      <c r="NM19" s="55"/>
      <c r="NN19" s="55"/>
      <c r="NO19" s="55"/>
      <c r="NP19" s="55"/>
      <c r="NQ19" s="55"/>
      <c r="NR19" s="55"/>
      <c r="NS19" s="55"/>
      <c r="NT19" s="55"/>
      <c r="NU19" s="55"/>
      <c r="NV19" s="55"/>
      <c r="NW19" s="55"/>
      <c r="NX19" s="55"/>
      <c r="NY19" s="55"/>
      <c r="NZ19" s="55"/>
      <c r="OA19" s="55"/>
      <c r="OB19" s="55"/>
      <c r="OC19" s="55"/>
      <c r="OD19" s="55"/>
      <c r="OE19" s="55"/>
      <c r="OF19" s="55"/>
      <c r="OG19" s="55"/>
      <c r="OH19" s="55"/>
      <c r="OI19" s="55"/>
      <c r="OJ19" s="55"/>
      <c r="OK19" s="55"/>
      <c r="OL19" s="55"/>
      <c r="OM19" s="55"/>
      <c r="ON19" s="55"/>
      <c r="OO19" s="55"/>
      <c r="OP19" s="55"/>
      <c r="OQ19" s="55"/>
      <c r="OR19" s="55"/>
      <c r="OS19" s="55"/>
      <c r="OT19" s="55"/>
      <c r="OU19" s="55"/>
      <c r="OV19" s="55"/>
      <c r="OW19" s="55"/>
      <c r="OX19" s="55"/>
      <c r="OY19" s="55"/>
      <c r="OZ19" s="55"/>
      <c r="PA19" s="55"/>
      <c r="PB19" s="55"/>
      <c r="PC19" s="55"/>
      <c r="PD19" s="55"/>
      <c r="PE19" s="55"/>
      <c r="PF19" s="55"/>
      <c r="PG19" s="55"/>
      <c r="PH19" s="55"/>
      <c r="PI19" s="55"/>
      <c r="PJ19" s="55"/>
      <c r="PK19" s="55"/>
      <c r="PL19" s="55"/>
      <c r="PM19" s="55"/>
      <c r="PN19" s="55"/>
      <c r="PO19" s="55"/>
      <c r="PP19" s="55"/>
      <c r="PQ19" s="55"/>
      <c r="PR19" s="55"/>
      <c r="PS19" s="55"/>
      <c r="PT19" s="55"/>
      <c r="PU19" s="55"/>
      <c r="PV19" s="55"/>
      <c r="PW19" s="55"/>
      <c r="PX19" s="55"/>
      <c r="PY19" s="55"/>
      <c r="PZ19" s="55"/>
      <c r="QA19" s="55"/>
      <c r="QB19" s="55"/>
      <c r="QC19" s="55"/>
      <c r="QD19" s="55"/>
    </row>
    <row r="20" spans="1:446" ht="13.5" customHeight="1">
      <c r="A20" s="2" t="s">
        <v>18</v>
      </c>
      <c r="B20" s="2" t="s">
        <v>336</v>
      </c>
      <c r="C20" s="2">
        <v>0.3</v>
      </c>
      <c r="D20" s="2">
        <v>0.3</v>
      </c>
      <c r="E20" s="2">
        <v>0.3</v>
      </c>
      <c r="F20" s="2">
        <v>0.3</v>
      </c>
      <c r="G20" s="2">
        <v>0.3</v>
      </c>
      <c r="H20" s="2">
        <v>0.3</v>
      </c>
      <c r="I20" s="2">
        <v>0.3</v>
      </c>
      <c r="J20" s="2">
        <v>0.3</v>
      </c>
      <c r="K20" s="2">
        <v>0.3</v>
      </c>
      <c r="L20" s="2">
        <v>0.3</v>
      </c>
      <c r="M20" s="2">
        <v>0.3</v>
      </c>
      <c r="N20" s="2">
        <v>0.3</v>
      </c>
      <c r="O20" s="2">
        <v>0.3</v>
      </c>
      <c r="P20" s="2">
        <v>0.3</v>
      </c>
      <c r="Q20" s="2">
        <v>0.3</v>
      </c>
      <c r="R20" s="2">
        <v>0.3</v>
      </c>
      <c r="S20" s="2">
        <v>0.3</v>
      </c>
      <c r="T20" s="2">
        <v>0.3</v>
      </c>
      <c r="U20" s="2">
        <v>0.3</v>
      </c>
      <c r="V20" s="2">
        <v>0.3</v>
      </c>
      <c r="W20" s="2">
        <v>0.3</v>
      </c>
      <c r="X20" s="2">
        <v>0.3</v>
      </c>
      <c r="Y20" s="2">
        <v>0.3</v>
      </c>
      <c r="Z20" s="2">
        <v>0.3</v>
      </c>
      <c r="AA20" s="2">
        <v>0.3</v>
      </c>
      <c r="AB20" s="2">
        <v>0.3</v>
      </c>
      <c r="AC20" s="2">
        <v>0.3</v>
      </c>
      <c r="AD20" s="2">
        <v>0.3</v>
      </c>
      <c r="AE20" s="2">
        <v>0.3</v>
      </c>
      <c r="AF20" s="2">
        <v>0.3</v>
      </c>
      <c r="AG20" s="2">
        <v>0.3</v>
      </c>
      <c r="AH20" s="2">
        <v>0.3</v>
      </c>
      <c r="AI20" s="2">
        <v>0.3</v>
      </c>
      <c r="AJ20" s="2">
        <v>0.3</v>
      </c>
      <c r="AK20" s="2">
        <v>0.3</v>
      </c>
      <c r="AL20" s="2">
        <v>0.3</v>
      </c>
      <c r="AM20" s="2">
        <v>0.3</v>
      </c>
      <c r="AN20" s="2">
        <v>0.3</v>
      </c>
      <c r="AO20" s="2">
        <v>0.3</v>
      </c>
      <c r="AP20" s="2">
        <v>0.3</v>
      </c>
      <c r="AQ20" s="2">
        <v>0.3</v>
      </c>
      <c r="AR20" s="2">
        <v>0.47</v>
      </c>
      <c r="AS20" s="2">
        <v>0.47</v>
      </c>
      <c r="AT20" s="2">
        <v>0.47</v>
      </c>
      <c r="AU20" s="2">
        <v>0.47</v>
      </c>
      <c r="AV20" s="2">
        <v>0.47</v>
      </c>
      <c r="AW20" s="2">
        <v>0.47</v>
      </c>
      <c r="AX20" s="2">
        <v>0.47</v>
      </c>
      <c r="AY20" s="2">
        <v>0.47</v>
      </c>
      <c r="AZ20" s="2">
        <v>0.47</v>
      </c>
      <c r="BA20" s="2">
        <v>0.47</v>
      </c>
      <c r="BB20" s="2">
        <v>0.47</v>
      </c>
      <c r="BC20" s="2">
        <v>0.47</v>
      </c>
      <c r="BD20" s="2">
        <v>0.47</v>
      </c>
      <c r="BE20" s="10">
        <v>0.42</v>
      </c>
      <c r="BF20" s="10">
        <v>0.42</v>
      </c>
      <c r="BG20" s="10">
        <v>0.42</v>
      </c>
      <c r="BH20" s="10">
        <v>0.42</v>
      </c>
      <c r="BI20" s="10">
        <v>0.3</v>
      </c>
      <c r="BJ20" s="10">
        <v>0.3</v>
      </c>
      <c r="BK20" s="10">
        <v>0.3</v>
      </c>
      <c r="BL20" s="10">
        <v>0.3</v>
      </c>
      <c r="BM20" s="10">
        <v>0.3</v>
      </c>
      <c r="BN20" s="10">
        <v>0.3</v>
      </c>
      <c r="BO20" s="10">
        <v>0.39</v>
      </c>
      <c r="BP20" s="10">
        <v>0.39</v>
      </c>
      <c r="BQ20" s="10">
        <v>0.39</v>
      </c>
      <c r="BR20" s="10">
        <v>0.39</v>
      </c>
      <c r="BS20" s="10">
        <v>0.39</v>
      </c>
      <c r="BT20" s="10">
        <v>0.39</v>
      </c>
      <c r="BU20" s="10">
        <v>0.33</v>
      </c>
      <c r="BV20" s="10">
        <v>0.33</v>
      </c>
      <c r="BW20" s="10">
        <v>0.33</v>
      </c>
      <c r="BX20" s="10">
        <v>0.33</v>
      </c>
      <c r="BY20" s="10">
        <v>0.33</v>
      </c>
      <c r="BZ20" s="10">
        <v>0.33</v>
      </c>
      <c r="CA20" s="10">
        <v>0.39</v>
      </c>
      <c r="CB20" s="10">
        <v>0.39</v>
      </c>
      <c r="CC20" s="10">
        <v>0.39</v>
      </c>
      <c r="CD20" s="10">
        <v>0.39</v>
      </c>
      <c r="CE20" s="10">
        <v>0.39</v>
      </c>
      <c r="CF20" s="10">
        <v>0.39</v>
      </c>
      <c r="CG20" s="10">
        <v>0.39</v>
      </c>
      <c r="CH20" s="10">
        <v>0.39</v>
      </c>
      <c r="CI20" s="10">
        <v>0.39</v>
      </c>
      <c r="CJ20" s="10">
        <v>0.39</v>
      </c>
      <c r="CK20" s="10">
        <v>0.39</v>
      </c>
      <c r="CL20" s="10">
        <v>0.39</v>
      </c>
      <c r="CM20" s="10">
        <v>0.3</v>
      </c>
      <c r="CN20" s="10">
        <v>0.3</v>
      </c>
      <c r="CO20" s="10">
        <v>0.3</v>
      </c>
      <c r="CP20" s="10">
        <v>0.3</v>
      </c>
      <c r="CQ20" s="10">
        <v>0.3</v>
      </c>
      <c r="CR20" s="10">
        <v>0.3</v>
      </c>
      <c r="CS20" s="10">
        <v>0.31</v>
      </c>
      <c r="CT20" s="10">
        <v>0.31</v>
      </c>
      <c r="CU20" s="10">
        <v>0.31</v>
      </c>
      <c r="CV20" s="10">
        <v>0.3</v>
      </c>
      <c r="CW20" s="10">
        <v>0.3</v>
      </c>
      <c r="CX20" s="10">
        <v>0.3</v>
      </c>
      <c r="CY20" s="10">
        <v>0.3</v>
      </c>
      <c r="CZ20" s="10">
        <v>0.3</v>
      </c>
      <c r="DA20" s="10">
        <v>0.35</v>
      </c>
      <c r="DB20" s="10">
        <v>0.35</v>
      </c>
      <c r="DC20" s="10">
        <v>0.35</v>
      </c>
      <c r="DD20" s="10">
        <v>0.35</v>
      </c>
      <c r="DE20" s="10">
        <v>0.35</v>
      </c>
      <c r="DF20" s="10">
        <v>0.35</v>
      </c>
      <c r="DG20" s="10">
        <v>0.35</v>
      </c>
      <c r="DH20" s="10">
        <v>0.35</v>
      </c>
      <c r="DI20" s="10">
        <v>0.35</v>
      </c>
      <c r="DJ20" s="10">
        <v>0.35</v>
      </c>
      <c r="DK20" s="10">
        <v>0.35</v>
      </c>
      <c r="DL20" s="10">
        <v>0.35</v>
      </c>
      <c r="DM20" s="10">
        <v>0.35</v>
      </c>
      <c r="DN20" s="21">
        <v>0.35</v>
      </c>
      <c r="DO20" s="10">
        <v>0.35</v>
      </c>
      <c r="DP20" s="10">
        <v>0.35</v>
      </c>
      <c r="DQ20" s="10">
        <v>0.35</v>
      </c>
      <c r="DR20" s="10">
        <v>0.35</v>
      </c>
      <c r="DS20" s="10">
        <v>0.35</v>
      </c>
      <c r="DT20" s="10">
        <v>0.35</v>
      </c>
      <c r="DU20" s="10">
        <v>0.35</v>
      </c>
      <c r="DV20" s="10">
        <v>0.35</v>
      </c>
      <c r="DW20" s="10">
        <v>0.35</v>
      </c>
      <c r="DX20" s="10">
        <v>0.35</v>
      </c>
      <c r="DY20" s="10">
        <v>0.35</v>
      </c>
      <c r="DZ20" s="10">
        <v>0.35</v>
      </c>
      <c r="EA20" s="10">
        <v>0.35</v>
      </c>
      <c r="EB20" s="10">
        <v>0.35</v>
      </c>
      <c r="EC20" s="10">
        <v>0.35</v>
      </c>
      <c r="ED20" s="10">
        <v>0.35</v>
      </c>
      <c r="EE20" s="10">
        <v>0.35</v>
      </c>
      <c r="EF20" s="10">
        <v>0.35</v>
      </c>
      <c r="EG20" s="10">
        <v>0.35</v>
      </c>
      <c r="EH20" s="10">
        <v>0.35</v>
      </c>
      <c r="EI20" s="10">
        <v>0.35</v>
      </c>
      <c r="EJ20" s="10">
        <v>0.35</v>
      </c>
      <c r="EK20" s="10">
        <v>0.35</v>
      </c>
      <c r="EL20" s="10">
        <v>0.35</v>
      </c>
      <c r="EM20" s="10">
        <v>0.35</v>
      </c>
      <c r="EN20" s="10">
        <v>0.35</v>
      </c>
      <c r="EO20" s="10">
        <v>0.35</v>
      </c>
      <c r="EP20" s="10">
        <v>0.35</v>
      </c>
      <c r="EQ20" s="10">
        <v>0.35</v>
      </c>
      <c r="ER20" s="10">
        <v>0.35</v>
      </c>
      <c r="ES20" s="10">
        <v>0.35</v>
      </c>
      <c r="ET20" s="10">
        <v>0.35</v>
      </c>
      <c r="EU20" s="10">
        <v>0.35</v>
      </c>
      <c r="EV20" s="10">
        <v>0.35</v>
      </c>
      <c r="EW20" s="10">
        <v>0.35</v>
      </c>
      <c r="EX20" s="10">
        <v>0.35</v>
      </c>
      <c r="EY20" s="10">
        <v>0.35</v>
      </c>
      <c r="EZ20" s="10">
        <v>0.35</v>
      </c>
      <c r="FA20" s="10">
        <v>0.35</v>
      </c>
      <c r="FB20" s="10">
        <v>0.35</v>
      </c>
      <c r="FC20" s="10">
        <v>0.35</v>
      </c>
      <c r="FD20" s="10">
        <v>0.35</v>
      </c>
      <c r="FE20" s="10">
        <v>0.35</v>
      </c>
      <c r="FF20" s="10">
        <v>0.35</v>
      </c>
      <c r="FG20" s="10">
        <v>0.35</v>
      </c>
      <c r="FH20" s="10">
        <v>0.35</v>
      </c>
      <c r="FI20" s="10">
        <v>0.35</v>
      </c>
      <c r="FJ20" s="10">
        <v>0.35</v>
      </c>
      <c r="FK20" s="10">
        <v>0.35</v>
      </c>
      <c r="FL20" s="10">
        <v>0.35</v>
      </c>
      <c r="FM20" s="10">
        <v>0.35</v>
      </c>
      <c r="FN20" s="10">
        <v>0.35</v>
      </c>
      <c r="FO20" s="10">
        <v>0.17899999999999999</v>
      </c>
      <c r="FP20" s="20">
        <v>0.49</v>
      </c>
      <c r="FQ20" s="20">
        <v>0.49</v>
      </c>
      <c r="FR20" s="20">
        <v>0.38</v>
      </c>
      <c r="FS20" s="20">
        <v>0.38</v>
      </c>
      <c r="FT20" s="20">
        <v>0.49</v>
      </c>
      <c r="FU20" s="20">
        <v>0.49</v>
      </c>
      <c r="FV20" s="20">
        <v>0.49</v>
      </c>
      <c r="FW20" s="20">
        <v>0.49</v>
      </c>
      <c r="FX20" s="20">
        <v>0.49</v>
      </c>
      <c r="FY20" s="20">
        <v>0.38</v>
      </c>
      <c r="FZ20" s="20">
        <v>0.38</v>
      </c>
      <c r="GA20" s="20">
        <v>0.49</v>
      </c>
      <c r="GB20" s="20">
        <v>0.49</v>
      </c>
      <c r="GC20" s="20">
        <v>0.49</v>
      </c>
      <c r="GD20" s="20">
        <v>0.49</v>
      </c>
      <c r="GE20" s="20">
        <v>0.49</v>
      </c>
      <c r="GF20" s="20">
        <v>0.38</v>
      </c>
      <c r="GG20" s="20">
        <v>0.38</v>
      </c>
      <c r="GH20" s="20">
        <v>0.38</v>
      </c>
      <c r="GI20" s="20">
        <v>0.38</v>
      </c>
      <c r="GJ20" s="20">
        <v>0.49</v>
      </c>
      <c r="GK20" s="20">
        <v>0.49</v>
      </c>
      <c r="GL20" s="20">
        <v>0.49</v>
      </c>
      <c r="GM20" s="20">
        <v>0.49</v>
      </c>
      <c r="GN20" s="20">
        <v>0.49</v>
      </c>
      <c r="GO20" s="20">
        <v>0.49</v>
      </c>
      <c r="GP20" s="20">
        <v>0.49</v>
      </c>
      <c r="GQ20" s="20">
        <v>0.38</v>
      </c>
      <c r="GR20" s="20">
        <v>0.38</v>
      </c>
      <c r="GS20" s="20">
        <v>0.38</v>
      </c>
      <c r="GT20" s="20">
        <v>0.38</v>
      </c>
      <c r="GU20" s="20">
        <v>0.38</v>
      </c>
      <c r="GV20" s="20">
        <v>0.38</v>
      </c>
      <c r="GW20" s="22">
        <v>0.3</v>
      </c>
      <c r="GX20" s="22">
        <v>0.3</v>
      </c>
      <c r="GY20" s="22">
        <v>0.3</v>
      </c>
      <c r="GZ20" s="22">
        <v>0.35</v>
      </c>
      <c r="HA20" s="22">
        <v>0.35</v>
      </c>
      <c r="HB20" s="22">
        <v>0.35</v>
      </c>
      <c r="HC20" s="22">
        <v>0.35</v>
      </c>
      <c r="HD20" s="22">
        <v>0.35</v>
      </c>
      <c r="HE20" s="22">
        <v>0.35</v>
      </c>
      <c r="HF20" s="22">
        <v>0.35</v>
      </c>
      <c r="HG20" s="22">
        <v>0.35</v>
      </c>
      <c r="HH20" s="22">
        <v>0.35</v>
      </c>
      <c r="HI20" s="22">
        <v>0.35</v>
      </c>
      <c r="HJ20" s="22">
        <v>0.35</v>
      </c>
      <c r="HK20" s="22">
        <v>0.35</v>
      </c>
      <c r="HL20" s="22">
        <v>0.35</v>
      </c>
      <c r="HM20" s="22">
        <v>0.35</v>
      </c>
      <c r="HN20" s="10">
        <v>0.33</v>
      </c>
      <c r="HO20" s="10">
        <v>0.33</v>
      </c>
      <c r="HP20" s="10">
        <v>0.3</v>
      </c>
      <c r="HQ20" s="10">
        <v>0.3</v>
      </c>
      <c r="HR20" s="10">
        <v>0.3</v>
      </c>
      <c r="HS20" s="10">
        <v>0.3</v>
      </c>
      <c r="HT20" s="10">
        <v>0.3</v>
      </c>
      <c r="HU20" s="10">
        <v>0.3</v>
      </c>
      <c r="HV20" s="10">
        <v>0.39</v>
      </c>
      <c r="HW20" s="10">
        <v>0.39</v>
      </c>
      <c r="HX20" s="10">
        <v>0.39</v>
      </c>
      <c r="HY20" s="10">
        <v>0.39</v>
      </c>
      <c r="HZ20" s="10">
        <v>0.39</v>
      </c>
      <c r="IA20" s="10">
        <v>0.39</v>
      </c>
      <c r="IB20" s="10">
        <v>0.33</v>
      </c>
      <c r="IC20" s="10">
        <v>0.33</v>
      </c>
      <c r="ID20" s="10">
        <v>0.33</v>
      </c>
      <c r="IE20" s="10">
        <v>0.33</v>
      </c>
      <c r="IF20" s="10">
        <v>0.33</v>
      </c>
      <c r="IG20" s="10">
        <v>0.33</v>
      </c>
      <c r="IH20" s="65">
        <v>0.3</v>
      </c>
      <c r="II20" s="65">
        <v>0.3</v>
      </c>
      <c r="IJ20" s="65">
        <v>0.3932258065</v>
      </c>
      <c r="IK20" s="65">
        <v>0.3932258065</v>
      </c>
      <c r="IL20" s="65">
        <v>0.3932258065</v>
      </c>
      <c r="IM20" s="65">
        <v>0.30860759493700002</v>
      </c>
      <c r="IN20" s="65">
        <v>0.30860759493700002</v>
      </c>
      <c r="IO20" s="65">
        <v>0.30860759493700002</v>
      </c>
      <c r="IP20" s="65">
        <v>0.3285981308</v>
      </c>
      <c r="IQ20" s="65">
        <v>0.3285981308</v>
      </c>
      <c r="IR20" s="65">
        <v>0.3285981308</v>
      </c>
      <c r="IS20" s="65">
        <v>0.31484374999999998</v>
      </c>
      <c r="IT20" s="65">
        <v>0.31484374999999998</v>
      </c>
      <c r="IU20" s="65">
        <v>0.31484374999999998</v>
      </c>
      <c r="IV20" s="65">
        <v>0.45</v>
      </c>
      <c r="IW20" s="65">
        <v>0.19</v>
      </c>
      <c r="IX20" s="65">
        <v>0.19</v>
      </c>
      <c r="IY20" s="65">
        <v>0.19</v>
      </c>
      <c r="IZ20" s="65">
        <v>0.19</v>
      </c>
      <c r="JA20" s="65">
        <v>0.45</v>
      </c>
      <c r="JB20" s="65">
        <v>0.45</v>
      </c>
      <c r="JC20" s="65">
        <v>0.19</v>
      </c>
      <c r="JD20" s="65">
        <v>0.19</v>
      </c>
      <c r="JE20" s="65">
        <v>0.19</v>
      </c>
      <c r="JF20" s="65">
        <v>0.45</v>
      </c>
      <c r="JG20" s="65">
        <v>0.45</v>
      </c>
      <c r="JH20" s="65">
        <v>0.45</v>
      </c>
      <c r="JI20" s="65">
        <v>0.153</v>
      </c>
      <c r="JJ20" s="65">
        <v>0.153</v>
      </c>
      <c r="JK20" s="65">
        <v>0.153</v>
      </c>
      <c r="JL20" s="65">
        <v>0.17699999999999999</v>
      </c>
      <c r="JM20" s="65">
        <v>0.17699999999999999</v>
      </c>
      <c r="JN20" s="65">
        <v>0.17699999999999999</v>
      </c>
      <c r="JO20" s="65">
        <v>0.17699999999999999</v>
      </c>
      <c r="JP20" s="65">
        <v>0.14499999999999999</v>
      </c>
      <c r="JQ20" s="65">
        <v>0.14499999999999999</v>
      </c>
      <c r="JR20" s="65">
        <v>0.14499999999999999</v>
      </c>
      <c r="JS20" s="65">
        <v>0.14499999999999999</v>
      </c>
      <c r="JT20" s="65">
        <v>0.14499999999999999</v>
      </c>
      <c r="JU20" s="65">
        <v>0.14499999999999999</v>
      </c>
      <c r="JV20" s="65">
        <v>0.14499999999999999</v>
      </c>
      <c r="JW20" s="65">
        <v>0.14499999999999999</v>
      </c>
      <c r="JX20" s="65">
        <v>0.14499999999999999</v>
      </c>
      <c r="JY20" s="65">
        <v>0.14499999999999999</v>
      </c>
      <c r="JZ20" s="65">
        <v>0.153</v>
      </c>
      <c r="KA20" s="65">
        <v>0.153</v>
      </c>
      <c r="KB20" s="65">
        <v>0.153</v>
      </c>
      <c r="KC20" s="65">
        <v>0.153</v>
      </c>
      <c r="KD20" s="65">
        <v>0.153</v>
      </c>
      <c r="KE20" s="65">
        <v>0.17699999999999999</v>
      </c>
      <c r="KF20" s="65">
        <v>0.17699999999999999</v>
      </c>
      <c r="KG20" s="65">
        <v>0.17699999999999999</v>
      </c>
      <c r="KH20" s="65">
        <v>0.17699999999999999</v>
      </c>
      <c r="KI20" s="65">
        <v>0.17699999999999999</v>
      </c>
      <c r="KJ20" s="65">
        <v>0.17699999999999999</v>
      </c>
      <c r="KK20" s="65">
        <v>0.17699999999999999</v>
      </c>
      <c r="KL20" s="65">
        <v>0.17699999999999999</v>
      </c>
      <c r="KM20" s="65">
        <v>0.14499999999999999</v>
      </c>
      <c r="KN20" s="65">
        <v>0.14499999999999999</v>
      </c>
      <c r="KO20" s="65">
        <v>0.14499999999999999</v>
      </c>
      <c r="KP20" s="65">
        <v>0.14499999999999999</v>
      </c>
      <c r="KQ20" s="65">
        <v>0.14499999999999999</v>
      </c>
      <c r="KR20" s="65">
        <v>0.14499999999999999</v>
      </c>
      <c r="KS20" s="65">
        <v>0.14499999999999999</v>
      </c>
      <c r="KT20" s="65">
        <v>0.14499999999999999</v>
      </c>
      <c r="KU20" s="65">
        <v>0.14499999999999999</v>
      </c>
      <c r="KV20" s="65">
        <v>0.14499999999999999</v>
      </c>
      <c r="KW20" s="65">
        <v>0.14499999999999999</v>
      </c>
      <c r="KX20" s="65">
        <v>0.14499999999999999</v>
      </c>
      <c r="KY20" s="65">
        <v>0.14499999999999999</v>
      </c>
      <c r="KZ20" s="65">
        <v>0.14499999999999999</v>
      </c>
      <c r="LA20" s="65">
        <v>0.153</v>
      </c>
      <c r="LB20" s="65">
        <v>0.153</v>
      </c>
      <c r="LC20" s="65">
        <v>0.153</v>
      </c>
      <c r="LD20" s="65">
        <v>0.153</v>
      </c>
      <c r="LE20" s="65">
        <v>0.153</v>
      </c>
      <c r="LF20" s="65">
        <v>0.17616000000000001</v>
      </c>
      <c r="LG20" s="65">
        <v>0.17616000000000001</v>
      </c>
      <c r="LH20" s="65">
        <v>0.17616000000000001</v>
      </c>
      <c r="LI20" s="65">
        <v>0.17616000000000001</v>
      </c>
      <c r="LJ20" s="65">
        <v>0.17616000000000001</v>
      </c>
      <c r="LK20" s="65">
        <v>0.17616000000000001</v>
      </c>
      <c r="LL20" s="65">
        <v>0.17616000000000001</v>
      </c>
      <c r="LM20" s="65">
        <v>0.17616000000000001</v>
      </c>
      <c r="LN20" s="65">
        <v>0.17616000000000001</v>
      </c>
      <c r="LO20" s="65">
        <v>0.17616000000000001</v>
      </c>
      <c r="LP20" s="65">
        <v>0.17616000000000001</v>
      </c>
      <c r="LQ20" s="65">
        <v>0.17616000000000001</v>
      </c>
      <c r="LR20" s="65">
        <v>0.17616000000000001</v>
      </c>
      <c r="LS20" s="65">
        <v>0.17616000000000001</v>
      </c>
      <c r="LT20" s="65">
        <v>0.17616000000000001</v>
      </c>
      <c r="LU20" s="65">
        <v>0.17616000000000001</v>
      </c>
      <c r="LV20" s="65">
        <v>0.39</v>
      </c>
      <c r="LW20" s="65">
        <v>0.39</v>
      </c>
      <c r="LX20" s="65">
        <v>0.39</v>
      </c>
      <c r="LY20" s="65">
        <v>0.39</v>
      </c>
      <c r="LZ20" s="65">
        <v>0.39</v>
      </c>
      <c r="MA20" s="65">
        <v>0.39</v>
      </c>
      <c r="MB20" s="65">
        <v>0.39</v>
      </c>
      <c r="MC20" s="65">
        <v>0.39</v>
      </c>
      <c r="MD20" s="65">
        <v>0.3</v>
      </c>
      <c r="ME20" s="65">
        <v>0.3</v>
      </c>
      <c r="MF20" s="65">
        <v>0.3</v>
      </c>
      <c r="MG20" s="65">
        <v>0.3</v>
      </c>
      <c r="MH20" s="66">
        <v>0.3</v>
      </c>
      <c r="MI20" s="66">
        <v>0.3</v>
      </c>
      <c r="MJ20" s="66">
        <v>0.3</v>
      </c>
      <c r="MK20" s="66">
        <v>0.3</v>
      </c>
      <c r="ML20" s="66">
        <v>0.3</v>
      </c>
      <c r="MM20" s="67">
        <v>0.3</v>
      </c>
      <c r="MN20" s="67">
        <v>0.3</v>
      </c>
      <c r="MO20" s="66">
        <v>0.3</v>
      </c>
      <c r="MP20" s="66">
        <v>0.3</v>
      </c>
      <c r="MQ20" s="66">
        <v>0.3</v>
      </c>
      <c r="MR20" s="66">
        <v>0.3</v>
      </c>
      <c r="MS20" s="66">
        <v>0.3</v>
      </c>
      <c r="MT20" s="67">
        <v>0.3</v>
      </c>
      <c r="MU20" s="67">
        <v>0.3</v>
      </c>
      <c r="MV20" s="66">
        <v>0.3</v>
      </c>
      <c r="MW20" s="66">
        <v>0.3</v>
      </c>
      <c r="MX20" s="66">
        <v>0.3</v>
      </c>
      <c r="MY20" s="66">
        <v>0.3</v>
      </c>
      <c r="MZ20" s="66">
        <v>0.3</v>
      </c>
      <c r="NA20" s="67">
        <v>0.3</v>
      </c>
      <c r="NB20" s="67">
        <v>0.3</v>
      </c>
      <c r="NC20" s="65">
        <v>0.29599999999999999</v>
      </c>
      <c r="ND20" s="65">
        <v>0.29599999999999999</v>
      </c>
      <c r="NE20" s="65">
        <v>0.29599999999999999</v>
      </c>
      <c r="NF20" s="65">
        <v>0.29599999999999999</v>
      </c>
      <c r="NG20" s="65">
        <v>4.8000000000000001E-2</v>
      </c>
      <c r="NH20" s="65">
        <v>4.8000000000000001E-2</v>
      </c>
      <c r="NI20" s="65">
        <v>0.11</v>
      </c>
      <c r="NJ20" s="65">
        <v>0.11</v>
      </c>
      <c r="NK20" s="65">
        <v>0.11</v>
      </c>
      <c r="NL20" s="65">
        <v>0.12</v>
      </c>
      <c r="NM20" s="65">
        <v>0.12</v>
      </c>
      <c r="NN20" s="65">
        <v>0.12</v>
      </c>
      <c r="NO20" s="65">
        <v>0.12</v>
      </c>
      <c r="NP20" s="65">
        <v>0.12</v>
      </c>
      <c r="NQ20" s="65">
        <v>0.12</v>
      </c>
      <c r="NR20" s="65">
        <v>0.12</v>
      </c>
      <c r="NS20" s="65">
        <v>0.12</v>
      </c>
      <c r="NT20" s="65">
        <v>0.12</v>
      </c>
      <c r="NU20" s="65">
        <v>0.12</v>
      </c>
      <c r="NV20" s="65">
        <v>0.12</v>
      </c>
      <c r="NW20" s="65">
        <v>0.12</v>
      </c>
      <c r="NX20" s="65">
        <v>0.12</v>
      </c>
      <c r="NY20" s="65">
        <v>0.12</v>
      </c>
      <c r="NZ20" s="65">
        <v>0.12</v>
      </c>
      <c r="OA20" s="65">
        <v>0.12</v>
      </c>
      <c r="OB20" s="65">
        <v>0.12</v>
      </c>
      <c r="OC20" s="65">
        <v>0.12</v>
      </c>
      <c r="OD20" s="65">
        <v>0.12</v>
      </c>
      <c r="OE20" s="65">
        <v>0.12</v>
      </c>
      <c r="OF20" s="65">
        <v>0.12</v>
      </c>
      <c r="OG20" s="65">
        <v>0.12</v>
      </c>
      <c r="OH20" s="65">
        <v>0.12</v>
      </c>
      <c r="OI20" s="65">
        <v>0.12</v>
      </c>
      <c r="OJ20" s="65">
        <v>0.12</v>
      </c>
      <c r="OK20" s="65">
        <v>0.12</v>
      </c>
      <c r="OL20" s="65">
        <v>0.12</v>
      </c>
      <c r="OM20" s="65">
        <v>0.12</v>
      </c>
      <c r="ON20" s="65">
        <v>0.12</v>
      </c>
      <c r="OO20" s="65">
        <v>0.12</v>
      </c>
      <c r="OP20" s="65">
        <v>0.3</v>
      </c>
      <c r="OQ20" s="65">
        <v>0.3</v>
      </c>
      <c r="OR20" s="65">
        <v>0.3</v>
      </c>
      <c r="OS20" s="65">
        <v>0.3</v>
      </c>
      <c r="OT20" s="65">
        <v>0.3</v>
      </c>
      <c r="OU20" s="65">
        <v>0.3</v>
      </c>
      <c r="OV20" s="65">
        <v>0.3</v>
      </c>
      <c r="OW20" s="65">
        <v>0.3</v>
      </c>
      <c r="OX20" s="65">
        <v>0.3</v>
      </c>
      <c r="OY20" s="65">
        <v>0.3</v>
      </c>
      <c r="OZ20" s="65">
        <v>0.3</v>
      </c>
      <c r="PA20" s="65">
        <v>0.3</v>
      </c>
      <c r="PB20" s="65">
        <v>0.3</v>
      </c>
      <c r="PC20" s="65">
        <v>0.3</v>
      </c>
      <c r="PD20" s="65">
        <v>0.3</v>
      </c>
      <c r="PE20" s="65">
        <v>0.3</v>
      </c>
      <c r="PF20" s="65">
        <v>0.3</v>
      </c>
      <c r="PG20" s="65">
        <v>0.3</v>
      </c>
      <c r="PH20" s="65">
        <v>0.3</v>
      </c>
      <c r="PI20" s="65">
        <v>0.3</v>
      </c>
      <c r="PJ20" s="65">
        <v>0.3</v>
      </c>
      <c r="PK20" s="65">
        <v>0.3</v>
      </c>
      <c r="PL20" s="65">
        <v>0.3</v>
      </c>
      <c r="PM20" s="65">
        <v>0.3</v>
      </c>
      <c r="PN20" s="65">
        <v>0.3</v>
      </c>
      <c r="PO20" s="65">
        <v>0.3</v>
      </c>
      <c r="PP20" s="65">
        <v>0.3</v>
      </c>
      <c r="PQ20" s="65">
        <v>0.3</v>
      </c>
      <c r="PR20" s="65">
        <v>0.3</v>
      </c>
      <c r="PS20" s="65">
        <v>0.3</v>
      </c>
      <c r="PT20" s="65">
        <v>0.3</v>
      </c>
      <c r="PU20" s="65">
        <v>0.3</v>
      </c>
      <c r="PV20" s="65">
        <v>0.3</v>
      </c>
      <c r="PW20" s="65">
        <v>0.3</v>
      </c>
      <c r="PX20" s="65">
        <v>0.3</v>
      </c>
      <c r="PY20" s="65">
        <v>0.3</v>
      </c>
      <c r="PZ20" s="65">
        <v>0.3</v>
      </c>
      <c r="QA20" s="65">
        <v>0.3</v>
      </c>
      <c r="QB20" s="65">
        <v>0.3</v>
      </c>
      <c r="QC20" s="65">
        <v>0.3</v>
      </c>
      <c r="QD20" s="65">
        <v>0.3</v>
      </c>
    </row>
    <row r="21" spans="1:446" ht="13.5" customHeight="1">
      <c r="A21" s="2" t="s">
        <v>19</v>
      </c>
      <c r="B21" s="2" t="s">
        <v>337</v>
      </c>
      <c r="C21" s="2">
        <v>36514</v>
      </c>
      <c r="D21" s="2">
        <v>36067</v>
      </c>
      <c r="E21" s="2">
        <v>36132</v>
      </c>
      <c r="F21" s="2">
        <v>36808</v>
      </c>
      <c r="G21" s="2">
        <v>36816</v>
      </c>
      <c r="H21" s="2">
        <v>36618</v>
      </c>
      <c r="I21" s="2">
        <v>18000</v>
      </c>
      <c r="J21" s="2">
        <v>18000</v>
      </c>
      <c r="K21" s="2">
        <v>18000</v>
      </c>
      <c r="L21" s="2">
        <v>18000</v>
      </c>
      <c r="M21" s="2">
        <v>18000</v>
      </c>
      <c r="N21" s="2">
        <v>18000</v>
      </c>
      <c r="O21" s="2">
        <v>18000</v>
      </c>
      <c r="P21" s="2">
        <v>18000</v>
      </c>
      <c r="Q21" s="2">
        <v>18000</v>
      </c>
      <c r="R21" s="2">
        <v>18000</v>
      </c>
      <c r="S21" s="2">
        <v>18000</v>
      </c>
      <c r="T21" s="2">
        <v>18000</v>
      </c>
      <c r="U21" s="2">
        <v>18000</v>
      </c>
      <c r="V21" s="2">
        <v>18000</v>
      </c>
      <c r="W21" s="2">
        <v>18000</v>
      </c>
      <c r="X21" s="2">
        <v>18000</v>
      </c>
      <c r="Y21" s="2">
        <v>18000</v>
      </c>
      <c r="Z21" s="2">
        <v>18000</v>
      </c>
      <c r="AA21" s="2">
        <v>18000</v>
      </c>
      <c r="AB21" s="2">
        <v>18000</v>
      </c>
      <c r="AC21" s="2">
        <v>18000</v>
      </c>
      <c r="AD21" s="2">
        <v>18000</v>
      </c>
      <c r="AE21" s="2">
        <v>18000</v>
      </c>
      <c r="AF21" s="2">
        <v>18000</v>
      </c>
      <c r="AG21" s="2">
        <v>18000</v>
      </c>
      <c r="AH21" s="2">
        <v>18000</v>
      </c>
      <c r="AI21" s="2">
        <v>18000</v>
      </c>
      <c r="AJ21" s="2">
        <v>18000</v>
      </c>
      <c r="AK21" s="2">
        <v>18000</v>
      </c>
      <c r="AL21" s="2">
        <v>18000</v>
      </c>
      <c r="AM21" s="2">
        <v>18000</v>
      </c>
      <c r="AN21" s="2">
        <v>18000</v>
      </c>
      <c r="AO21" s="2">
        <v>18000</v>
      </c>
      <c r="AP21" s="2">
        <v>18000</v>
      </c>
      <c r="AQ21" s="2">
        <v>18000</v>
      </c>
      <c r="AR21" s="2">
        <v>18000</v>
      </c>
      <c r="AS21" s="2">
        <v>18000</v>
      </c>
      <c r="AT21" s="2">
        <v>18000</v>
      </c>
      <c r="AU21" s="2">
        <v>18000</v>
      </c>
      <c r="AV21" s="2">
        <v>18000</v>
      </c>
      <c r="AW21" s="2">
        <v>18000</v>
      </c>
      <c r="AX21" s="2">
        <v>18000</v>
      </c>
      <c r="AY21" s="2">
        <v>18000</v>
      </c>
      <c r="AZ21" s="2">
        <v>18000</v>
      </c>
      <c r="BA21" s="2">
        <v>18000</v>
      </c>
      <c r="BB21" s="2">
        <v>18000</v>
      </c>
      <c r="BC21" s="2">
        <v>18000</v>
      </c>
      <c r="BD21" s="2">
        <v>18000</v>
      </c>
      <c r="BE21" s="23">
        <v>3574</v>
      </c>
      <c r="BF21" s="23">
        <v>21918</v>
      </c>
      <c r="BG21" s="23">
        <v>32355</v>
      </c>
      <c r="BH21" s="23">
        <v>35307</v>
      </c>
      <c r="BI21" s="23">
        <v>724</v>
      </c>
      <c r="BJ21" s="23">
        <v>5621</v>
      </c>
      <c r="BK21" s="23">
        <v>1014</v>
      </c>
      <c r="BL21" s="23">
        <v>4590</v>
      </c>
      <c r="BM21" s="23">
        <v>529</v>
      </c>
      <c r="BN21" s="23">
        <v>5042</v>
      </c>
      <c r="BO21" s="23">
        <v>399</v>
      </c>
      <c r="BP21" s="23">
        <v>1798</v>
      </c>
      <c r="BQ21" s="23">
        <v>711</v>
      </c>
      <c r="BR21" s="23">
        <v>1594</v>
      </c>
      <c r="BS21" s="23">
        <v>967</v>
      </c>
      <c r="BT21" s="23">
        <v>2468</v>
      </c>
      <c r="BU21" s="23">
        <v>941</v>
      </c>
      <c r="BV21" s="23">
        <v>1096</v>
      </c>
      <c r="BW21" s="23">
        <v>693</v>
      </c>
      <c r="BX21" s="23">
        <v>1863</v>
      </c>
      <c r="BY21" s="23">
        <v>446</v>
      </c>
      <c r="BZ21" s="23">
        <v>1656</v>
      </c>
      <c r="CA21" s="23">
        <v>430</v>
      </c>
      <c r="CB21" s="23">
        <v>2906</v>
      </c>
      <c r="CC21" s="23">
        <v>748</v>
      </c>
      <c r="CD21" s="23">
        <v>3252</v>
      </c>
      <c r="CE21" s="23">
        <v>974</v>
      </c>
      <c r="CF21" s="23">
        <v>3026</v>
      </c>
      <c r="CG21" s="23">
        <v>430</v>
      </c>
      <c r="CH21" s="23">
        <v>2906</v>
      </c>
      <c r="CI21" s="23">
        <v>748</v>
      </c>
      <c r="CJ21" s="23">
        <v>3252</v>
      </c>
      <c r="CK21" s="23">
        <v>974</v>
      </c>
      <c r="CL21" s="23">
        <v>3026</v>
      </c>
      <c r="CM21" s="10">
        <v>763</v>
      </c>
      <c r="CN21" s="10">
        <v>7773</v>
      </c>
      <c r="CO21" s="10">
        <v>1100</v>
      </c>
      <c r="CP21" s="10">
        <v>8809</v>
      </c>
      <c r="CQ21" s="10">
        <v>1107</v>
      </c>
      <c r="CR21" s="10">
        <v>8893</v>
      </c>
      <c r="CS21" s="10">
        <v>35185</v>
      </c>
      <c r="CT21" s="10">
        <v>82615</v>
      </c>
      <c r="CU21" s="23">
        <v>147212</v>
      </c>
      <c r="CV21" s="8">
        <v>9421</v>
      </c>
      <c r="CW21" s="8">
        <v>209</v>
      </c>
      <c r="CX21" s="8">
        <v>27919</v>
      </c>
      <c r="CY21" s="8">
        <v>41348</v>
      </c>
      <c r="CZ21" s="23">
        <v>344</v>
      </c>
      <c r="DA21" s="20">
        <v>9370</v>
      </c>
      <c r="DB21" s="10">
        <v>9369</v>
      </c>
      <c r="DC21" s="10">
        <v>9369</v>
      </c>
      <c r="DD21" s="10">
        <v>9369</v>
      </c>
      <c r="DE21" s="10">
        <v>9369</v>
      </c>
      <c r="DF21" s="10">
        <v>9369</v>
      </c>
      <c r="DG21" s="10">
        <v>9369</v>
      </c>
      <c r="DH21" s="10">
        <v>9369</v>
      </c>
      <c r="DI21" s="10">
        <v>9369</v>
      </c>
      <c r="DJ21" s="10">
        <v>9369</v>
      </c>
      <c r="DK21" s="10">
        <v>9369</v>
      </c>
      <c r="DL21" s="10">
        <v>9369</v>
      </c>
      <c r="DM21" s="10">
        <v>9369</v>
      </c>
      <c r="DN21" s="10">
        <v>9369</v>
      </c>
      <c r="DO21" s="10">
        <v>9369</v>
      </c>
      <c r="DP21" s="10">
        <v>9369</v>
      </c>
      <c r="DQ21" s="10">
        <v>9369</v>
      </c>
      <c r="DR21" s="10">
        <v>9369</v>
      </c>
      <c r="DS21" s="10">
        <v>9369</v>
      </c>
      <c r="DT21" s="10">
        <v>9369</v>
      </c>
      <c r="DU21" s="10">
        <v>9369</v>
      </c>
      <c r="DV21" s="10">
        <v>9369</v>
      </c>
      <c r="DW21" s="10">
        <v>6132</v>
      </c>
      <c r="DX21" s="10">
        <v>6142</v>
      </c>
      <c r="DY21" s="10">
        <v>6142</v>
      </c>
      <c r="DZ21" s="10">
        <v>6142</v>
      </c>
      <c r="EA21" s="10">
        <v>6142</v>
      </c>
      <c r="EB21" s="10">
        <v>6142</v>
      </c>
      <c r="EC21" s="10">
        <v>6142</v>
      </c>
      <c r="ED21" s="10">
        <v>6142</v>
      </c>
      <c r="EE21" s="10">
        <v>6142</v>
      </c>
      <c r="EF21" s="10">
        <v>6142</v>
      </c>
      <c r="EG21" s="10">
        <v>6142</v>
      </c>
      <c r="EH21" s="10">
        <v>6142</v>
      </c>
      <c r="EI21" s="10">
        <v>6142</v>
      </c>
      <c r="EJ21" s="10">
        <v>6142</v>
      </c>
      <c r="EK21" s="10">
        <v>6142</v>
      </c>
      <c r="EL21" s="10">
        <v>6142</v>
      </c>
      <c r="EM21" s="10">
        <v>6142</v>
      </c>
      <c r="EN21" s="10">
        <v>6142</v>
      </c>
      <c r="EO21" s="10">
        <v>6142</v>
      </c>
      <c r="EP21" s="10">
        <v>6142</v>
      </c>
      <c r="EQ21" s="10">
        <v>6142</v>
      </c>
      <c r="ER21" s="10">
        <v>6142</v>
      </c>
      <c r="ES21" s="10">
        <v>41</v>
      </c>
      <c r="ET21" s="10">
        <v>45</v>
      </c>
      <c r="EU21" s="10">
        <v>45</v>
      </c>
      <c r="EV21" s="10">
        <v>45</v>
      </c>
      <c r="EW21" s="10">
        <v>45</v>
      </c>
      <c r="EX21" s="10">
        <v>45</v>
      </c>
      <c r="EY21" s="10">
        <v>45</v>
      </c>
      <c r="EZ21" s="10">
        <v>45</v>
      </c>
      <c r="FA21" s="10">
        <v>45</v>
      </c>
      <c r="FB21" s="10">
        <v>45</v>
      </c>
      <c r="FC21" s="10">
        <v>45</v>
      </c>
      <c r="FD21" s="10">
        <v>45</v>
      </c>
      <c r="FE21" s="10">
        <v>1000</v>
      </c>
      <c r="FF21" s="10">
        <v>1000</v>
      </c>
      <c r="FG21" s="10">
        <v>1000</v>
      </c>
      <c r="FH21" s="10">
        <v>1000</v>
      </c>
      <c r="FI21" s="10">
        <v>1000</v>
      </c>
      <c r="FJ21" s="10">
        <v>1000</v>
      </c>
      <c r="FK21" s="10">
        <v>1000</v>
      </c>
      <c r="FL21" s="10">
        <v>1000</v>
      </c>
      <c r="FM21" s="20">
        <v>1000</v>
      </c>
      <c r="FN21" s="20">
        <v>1000</v>
      </c>
      <c r="FO21" s="20">
        <v>1000</v>
      </c>
      <c r="FP21" s="20">
        <v>2879</v>
      </c>
      <c r="FQ21" s="20">
        <v>21020</v>
      </c>
      <c r="FR21" s="20">
        <v>16671</v>
      </c>
      <c r="FS21" s="20">
        <v>6940</v>
      </c>
      <c r="FT21" s="20">
        <v>20024</v>
      </c>
      <c r="FU21" s="20">
        <v>67673</v>
      </c>
      <c r="FV21" s="20">
        <v>28453</v>
      </c>
      <c r="FW21" s="20">
        <v>144560</v>
      </c>
      <c r="FX21" s="20">
        <v>780</v>
      </c>
      <c r="FY21" s="20">
        <v>53838</v>
      </c>
      <c r="FZ21" s="20">
        <v>60000</v>
      </c>
      <c r="GA21" s="20">
        <v>23761</v>
      </c>
      <c r="GB21" s="20">
        <v>6239</v>
      </c>
      <c r="GC21" s="20">
        <v>7328</v>
      </c>
      <c r="GD21" s="20">
        <v>88458</v>
      </c>
      <c r="GE21" s="20">
        <v>4214</v>
      </c>
      <c r="GF21" s="20">
        <v>96865</v>
      </c>
      <c r="GG21" s="20">
        <v>21187</v>
      </c>
      <c r="GH21" s="20">
        <v>29942</v>
      </c>
      <c r="GI21" s="20">
        <v>30058</v>
      </c>
      <c r="GJ21" s="20">
        <v>2516</v>
      </c>
      <c r="GK21" s="20">
        <v>27484</v>
      </c>
      <c r="GL21" s="20">
        <v>200684</v>
      </c>
      <c r="GM21" s="20">
        <v>49316</v>
      </c>
      <c r="GN21" s="20">
        <v>3700</v>
      </c>
      <c r="GO21" s="20">
        <v>64041</v>
      </c>
      <c r="GP21" s="20">
        <v>32259</v>
      </c>
      <c r="GQ21" s="20">
        <v>4806</v>
      </c>
      <c r="GR21" s="10">
        <v>17057</v>
      </c>
      <c r="GS21" s="10">
        <v>5000</v>
      </c>
      <c r="GT21" s="10">
        <v>42188</v>
      </c>
      <c r="GU21" s="10">
        <v>20000</v>
      </c>
      <c r="GV21" s="10">
        <v>5000</v>
      </c>
      <c r="GW21" s="10">
        <v>7801</v>
      </c>
      <c r="GX21" s="10">
        <v>9984</v>
      </c>
      <c r="GY21" s="10">
        <v>192</v>
      </c>
      <c r="GZ21" s="10">
        <v>2732</v>
      </c>
      <c r="HA21" s="10">
        <v>4731</v>
      </c>
      <c r="HB21" s="10">
        <v>2492</v>
      </c>
      <c r="HC21" s="10">
        <v>4971</v>
      </c>
      <c r="HD21" s="10">
        <v>5514</v>
      </c>
      <c r="HE21" s="10">
        <v>1949</v>
      </c>
      <c r="HF21" s="10">
        <v>3458</v>
      </c>
      <c r="HG21" s="10">
        <v>4005</v>
      </c>
      <c r="HH21" s="10">
        <v>2915</v>
      </c>
      <c r="HI21" s="10">
        <v>4548</v>
      </c>
      <c r="HJ21" s="10">
        <v>6165</v>
      </c>
      <c r="HK21" s="10">
        <v>1298</v>
      </c>
      <c r="HL21" s="10">
        <v>7090</v>
      </c>
      <c r="HM21" s="10">
        <v>373</v>
      </c>
      <c r="HN21" s="10">
        <v>11635</v>
      </c>
      <c r="HO21" s="10">
        <v>24495</v>
      </c>
      <c r="HP21" s="10">
        <v>1206</v>
      </c>
      <c r="HQ21" s="10">
        <v>13602</v>
      </c>
      <c r="HR21" s="10">
        <v>1138</v>
      </c>
      <c r="HS21" s="10">
        <v>13659</v>
      </c>
      <c r="HT21" s="10">
        <v>1122</v>
      </c>
      <c r="HU21" s="10">
        <v>13626</v>
      </c>
      <c r="HV21" s="10">
        <v>430</v>
      </c>
      <c r="HW21" s="10">
        <v>8920</v>
      </c>
      <c r="HX21" s="10">
        <v>748</v>
      </c>
      <c r="HY21" s="10">
        <v>9752</v>
      </c>
      <c r="HZ21" s="10">
        <v>1003</v>
      </c>
      <c r="IA21" s="10">
        <v>9497</v>
      </c>
      <c r="IB21" s="10">
        <v>1113</v>
      </c>
      <c r="IC21" s="10">
        <v>6910</v>
      </c>
      <c r="ID21" s="10">
        <v>758</v>
      </c>
      <c r="IE21" s="10">
        <v>8196</v>
      </c>
      <c r="IF21" s="10">
        <v>2662</v>
      </c>
      <c r="IG21" s="10">
        <f>9000-IF21</f>
        <v>6338</v>
      </c>
      <c r="IH21" s="65">
        <v>9421</v>
      </c>
      <c r="II21" s="65">
        <v>209</v>
      </c>
      <c r="IJ21" s="65">
        <v>5936</v>
      </c>
      <c r="IK21" s="65">
        <v>747</v>
      </c>
      <c r="IL21" s="65">
        <v>752</v>
      </c>
      <c r="IM21" s="65">
        <v>6871</v>
      </c>
      <c r="IN21" s="65">
        <v>1443</v>
      </c>
      <c r="IO21" s="65">
        <v>1482</v>
      </c>
      <c r="IP21" s="65">
        <v>6908</v>
      </c>
      <c r="IQ21" s="65">
        <v>1503</v>
      </c>
      <c r="IR21" s="65">
        <v>3453</v>
      </c>
      <c r="IS21" s="65">
        <v>6915</v>
      </c>
      <c r="IT21" s="65">
        <v>1497</v>
      </c>
      <c r="IU21" s="65">
        <v>3622</v>
      </c>
      <c r="IV21" s="65">
        <v>851</v>
      </c>
      <c r="IW21" s="65">
        <v>195</v>
      </c>
      <c r="IX21" s="65">
        <v>7916</v>
      </c>
      <c r="IY21" s="65">
        <v>191</v>
      </c>
      <c r="IZ21" s="65">
        <v>163</v>
      </c>
      <c r="JA21" s="65">
        <v>8020</v>
      </c>
      <c r="JB21" s="65">
        <v>851</v>
      </c>
      <c r="JC21" s="65">
        <v>14109</v>
      </c>
      <c r="JD21" s="65">
        <v>195</v>
      </c>
      <c r="JE21" s="65">
        <v>163</v>
      </c>
      <c r="JF21" s="65">
        <v>19239</v>
      </c>
      <c r="JG21" s="65">
        <v>40</v>
      </c>
      <c r="JH21" s="65">
        <v>851</v>
      </c>
      <c r="JI21" s="65">
        <v>30000</v>
      </c>
      <c r="JJ21" s="65">
        <v>11960</v>
      </c>
      <c r="JK21" s="65">
        <v>1713</v>
      </c>
      <c r="JL21" s="65">
        <v>16220</v>
      </c>
      <c r="JM21" s="65">
        <v>1030</v>
      </c>
      <c r="JN21" s="65">
        <v>13760</v>
      </c>
      <c r="JO21" s="65">
        <v>1130</v>
      </c>
      <c r="JP21" s="65">
        <v>10025</v>
      </c>
      <c r="JQ21" s="65">
        <v>1300</v>
      </c>
      <c r="JR21" s="65">
        <v>10275</v>
      </c>
      <c r="JS21" s="65">
        <v>1700</v>
      </c>
      <c r="JT21" s="65">
        <v>2005</v>
      </c>
      <c r="JU21" s="65">
        <v>15875</v>
      </c>
      <c r="JV21" s="65">
        <v>8120</v>
      </c>
      <c r="JW21" s="65">
        <v>1519</v>
      </c>
      <c r="JX21" s="65">
        <v>16266</v>
      </c>
      <c r="JY21" s="65">
        <v>8215</v>
      </c>
      <c r="JZ21" s="65">
        <v>30000</v>
      </c>
      <c r="KA21" s="65">
        <v>11960</v>
      </c>
      <c r="KB21" s="65">
        <v>1713</v>
      </c>
      <c r="KC21" s="65">
        <v>6640</v>
      </c>
      <c r="KD21" s="65">
        <v>9687</v>
      </c>
      <c r="KE21" s="65">
        <v>16220</v>
      </c>
      <c r="KF21" s="65">
        <v>1030</v>
      </c>
      <c r="KG21" s="65">
        <v>6710</v>
      </c>
      <c r="KH21" s="65">
        <v>4040</v>
      </c>
      <c r="KI21" s="65">
        <v>13760</v>
      </c>
      <c r="KJ21" s="65">
        <v>1130</v>
      </c>
      <c r="KK21" s="65">
        <v>6040</v>
      </c>
      <c r="KL21" s="65">
        <v>7070</v>
      </c>
      <c r="KM21" s="65">
        <v>10025</v>
      </c>
      <c r="KN21" s="65">
        <v>1300</v>
      </c>
      <c r="KO21" s="65">
        <v>4315</v>
      </c>
      <c r="KP21" s="65">
        <v>12360</v>
      </c>
      <c r="KQ21" s="65">
        <v>10275</v>
      </c>
      <c r="KR21" s="65">
        <v>1700</v>
      </c>
      <c r="KS21" s="65">
        <v>3020</v>
      </c>
      <c r="KT21" s="65">
        <v>13005</v>
      </c>
      <c r="KU21" s="65">
        <v>2005</v>
      </c>
      <c r="KV21" s="65">
        <v>15875</v>
      </c>
      <c r="KW21" s="65">
        <v>8120</v>
      </c>
      <c r="KX21" s="65">
        <v>1519</v>
      </c>
      <c r="KY21" s="65">
        <v>16266</v>
      </c>
      <c r="KZ21" s="65">
        <v>8215</v>
      </c>
      <c r="LA21" s="65">
        <v>30000</v>
      </c>
      <c r="LB21" s="65">
        <v>11960</v>
      </c>
      <c r="LC21" s="65">
        <v>1713</v>
      </c>
      <c r="LD21" s="65">
        <v>6640</v>
      </c>
      <c r="LE21" s="65">
        <v>9687</v>
      </c>
      <c r="LF21" s="65">
        <v>16220</v>
      </c>
      <c r="LG21" s="65">
        <v>1030</v>
      </c>
      <c r="LH21" s="65">
        <v>6710</v>
      </c>
      <c r="LI21" s="65">
        <v>4040</v>
      </c>
      <c r="LJ21" s="65">
        <v>13760</v>
      </c>
      <c r="LK21" s="65">
        <v>1130</v>
      </c>
      <c r="LL21" s="65">
        <v>6040</v>
      </c>
      <c r="LM21" s="65">
        <v>7070</v>
      </c>
      <c r="LN21" s="65">
        <v>10025</v>
      </c>
      <c r="LO21" s="65">
        <v>1300</v>
      </c>
      <c r="LP21" s="65">
        <v>4315</v>
      </c>
      <c r="LQ21" s="65">
        <v>12360</v>
      </c>
      <c r="LR21" s="65">
        <v>10275</v>
      </c>
      <c r="LS21" s="65">
        <v>1700</v>
      </c>
      <c r="LT21" s="65">
        <v>3020</v>
      </c>
      <c r="LU21" s="65">
        <v>13005</v>
      </c>
      <c r="LV21" s="65">
        <v>50775</v>
      </c>
      <c r="LW21" s="65">
        <v>500</v>
      </c>
      <c r="LX21" s="65">
        <v>500</v>
      </c>
      <c r="LY21" s="65">
        <v>565157</v>
      </c>
      <c r="LZ21" s="65">
        <v>135532</v>
      </c>
      <c r="MA21" s="65">
        <v>135533</v>
      </c>
      <c r="MB21" s="65">
        <v>1126098</v>
      </c>
      <c r="MC21" s="65">
        <v>1175800</v>
      </c>
      <c r="MD21" s="65">
        <v>10488</v>
      </c>
      <c r="ME21" s="65">
        <v>175015</v>
      </c>
      <c r="MF21" s="65">
        <v>176545</v>
      </c>
      <c r="MG21" s="65">
        <v>176545</v>
      </c>
      <c r="MH21" s="66">
        <v>5131</v>
      </c>
      <c r="MI21" s="66">
        <v>5241</v>
      </c>
      <c r="MJ21" s="66">
        <v>5122</v>
      </c>
      <c r="MK21" s="66">
        <v>5063</v>
      </c>
      <c r="ML21" s="66">
        <v>5170</v>
      </c>
      <c r="MM21" s="67">
        <v>370</v>
      </c>
      <c r="MN21" s="67">
        <v>358</v>
      </c>
      <c r="MO21" s="66">
        <v>16185</v>
      </c>
      <c r="MP21" s="66">
        <v>16298</v>
      </c>
      <c r="MQ21" s="66">
        <v>16162</v>
      </c>
      <c r="MR21" s="66">
        <v>16115</v>
      </c>
      <c r="MS21" s="66">
        <v>16355</v>
      </c>
      <c r="MT21" s="67">
        <v>6000</v>
      </c>
      <c r="MU21" s="67">
        <v>17940</v>
      </c>
      <c r="MV21" s="66">
        <v>16185</v>
      </c>
      <c r="MW21" s="66">
        <v>16298</v>
      </c>
      <c r="MX21" s="66">
        <v>16162</v>
      </c>
      <c r="MY21" s="66">
        <v>16115</v>
      </c>
      <c r="MZ21" s="66">
        <v>16355</v>
      </c>
      <c r="NA21" s="67">
        <v>6000</v>
      </c>
      <c r="NB21" s="67">
        <v>30000</v>
      </c>
      <c r="NC21" s="65">
        <v>786</v>
      </c>
      <c r="ND21" s="65">
        <v>16943</v>
      </c>
      <c r="NE21" s="65">
        <v>796</v>
      </c>
      <c r="NF21" s="65">
        <v>35950</v>
      </c>
      <c r="NG21" s="65">
        <v>14912</v>
      </c>
      <c r="NH21" s="65">
        <v>20021</v>
      </c>
      <c r="NI21" s="65">
        <v>15120</v>
      </c>
      <c r="NJ21" s="65">
        <v>36895</v>
      </c>
      <c r="NK21" s="65">
        <v>30821</v>
      </c>
      <c r="NL21" s="65">
        <v>13680</v>
      </c>
      <c r="NM21" s="65">
        <v>4970</v>
      </c>
      <c r="NN21" s="65">
        <v>3913</v>
      </c>
      <c r="NO21" s="65">
        <v>13752</v>
      </c>
      <c r="NP21" s="65">
        <v>5000</v>
      </c>
      <c r="NQ21" s="65">
        <v>5000</v>
      </c>
      <c r="NR21" s="65">
        <v>13752</v>
      </c>
      <c r="NS21" s="65">
        <v>12237</v>
      </c>
      <c r="NT21" s="65">
        <v>13752</v>
      </c>
      <c r="NU21" s="65">
        <v>13604</v>
      </c>
      <c r="NV21" s="65">
        <v>13752</v>
      </c>
      <c r="NW21" s="65">
        <v>13752</v>
      </c>
      <c r="NX21" s="65">
        <v>13680</v>
      </c>
      <c r="NY21" s="65">
        <v>13752</v>
      </c>
      <c r="NZ21" s="65">
        <v>13752</v>
      </c>
      <c r="OA21" s="65">
        <v>13752</v>
      </c>
      <c r="OB21" s="65">
        <v>13604</v>
      </c>
      <c r="OC21" s="65">
        <v>13752</v>
      </c>
      <c r="OD21" s="65">
        <v>13752</v>
      </c>
      <c r="OE21" s="65">
        <v>13604</v>
      </c>
      <c r="OF21" s="65">
        <v>13752</v>
      </c>
      <c r="OG21" s="65">
        <v>13680</v>
      </c>
      <c r="OH21" s="65">
        <v>13752</v>
      </c>
      <c r="OI21" s="65">
        <v>13752</v>
      </c>
      <c r="OJ21" s="65">
        <v>13752</v>
      </c>
      <c r="OK21" s="65">
        <v>13604</v>
      </c>
      <c r="OL21" s="65">
        <v>13752</v>
      </c>
      <c r="OM21" s="65">
        <v>13680</v>
      </c>
      <c r="ON21" s="65">
        <v>13752</v>
      </c>
      <c r="OO21" s="65">
        <v>13752</v>
      </c>
      <c r="OP21" s="65">
        <v>36514</v>
      </c>
      <c r="OQ21" s="65">
        <v>36067</v>
      </c>
      <c r="OR21" s="65">
        <v>36132</v>
      </c>
      <c r="OS21" s="65">
        <v>36808</v>
      </c>
      <c r="OT21" s="65">
        <v>36816</v>
      </c>
      <c r="OU21" s="65">
        <v>36618</v>
      </c>
      <c r="OV21" s="65">
        <v>18000</v>
      </c>
      <c r="OW21" s="65">
        <v>18000</v>
      </c>
      <c r="OX21" s="65">
        <v>18000</v>
      </c>
      <c r="OY21" s="65">
        <v>18000</v>
      </c>
      <c r="OZ21" s="65">
        <v>18000</v>
      </c>
      <c r="PA21" s="65">
        <v>18000</v>
      </c>
      <c r="PB21" s="65">
        <v>18000</v>
      </c>
      <c r="PC21" s="65">
        <v>18000</v>
      </c>
      <c r="PD21" s="65">
        <v>18000</v>
      </c>
      <c r="PE21" s="65">
        <v>18000</v>
      </c>
      <c r="PF21" s="65">
        <v>18000</v>
      </c>
      <c r="PG21" s="65">
        <v>18000</v>
      </c>
      <c r="PH21" s="65">
        <v>18000</v>
      </c>
      <c r="PI21" s="65">
        <v>18000</v>
      </c>
      <c r="PJ21" s="65">
        <v>18000</v>
      </c>
      <c r="PK21" s="65">
        <v>18000</v>
      </c>
      <c r="PL21" s="65">
        <v>18000</v>
      </c>
      <c r="PM21" s="65">
        <v>18000</v>
      </c>
      <c r="PN21" s="65">
        <v>18000</v>
      </c>
      <c r="PO21" s="65">
        <v>18000</v>
      </c>
      <c r="PP21" s="65">
        <v>18000</v>
      </c>
      <c r="PQ21" s="65">
        <v>18000</v>
      </c>
      <c r="PR21" s="65">
        <v>18000</v>
      </c>
      <c r="PS21" s="65">
        <v>18000</v>
      </c>
      <c r="PT21" s="65">
        <v>18000</v>
      </c>
      <c r="PU21" s="65">
        <v>18000</v>
      </c>
      <c r="PV21" s="65">
        <v>18000</v>
      </c>
      <c r="PW21" s="65">
        <v>18000</v>
      </c>
      <c r="PX21" s="65">
        <v>18000</v>
      </c>
      <c r="PY21" s="65">
        <v>18000</v>
      </c>
      <c r="PZ21" s="65">
        <v>18000</v>
      </c>
      <c r="QA21" s="65">
        <v>18000</v>
      </c>
      <c r="QB21" s="65">
        <v>18000</v>
      </c>
      <c r="QC21" s="65">
        <v>18000</v>
      </c>
      <c r="QD21" s="65">
        <v>18000</v>
      </c>
    </row>
    <row r="22" spans="1:446" ht="13.5" customHeight="1">
      <c r="A22" s="12" t="s">
        <v>20</v>
      </c>
      <c r="B22" s="12" t="s">
        <v>338</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4"/>
      <c r="CQ22" s="14"/>
      <c r="CR22" s="14"/>
      <c r="CS22" s="14"/>
      <c r="CT22" s="14"/>
      <c r="CU22" s="14"/>
      <c r="CV22" s="14"/>
      <c r="CW22" s="14"/>
      <c r="CX22" s="14"/>
      <c r="CY22" s="14"/>
      <c r="CZ22" s="14"/>
      <c r="DA22" s="2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14"/>
      <c r="EA22" s="14"/>
      <c r="EB22" s="14"/>
      <c r="EC22" s="14"/>
      <c r="ED22" s="14"/>
      <c r="EE22" s="14"/>
      <c r="EF22" s="14"/>
      <c r="EG22" s="14"/>
      <c r="EH22" s="14"/>
      <c r="EI22" s="14"/>
      <c r="EJ22" s="14"/>
      <c r="EK22" s="14"/>
      <c r="EL22" s="14"/>
      <c r="EM22" s="14"/>
      <c r="EN22" s="14"/>
      <c r="EO22" s="14"/>
      <c r="EP22" s="14"/>
      <c r="EQ22" s="14"/>
      <c r="ER22" s="14"/>
      <c r="ES22" s="14"/>
      <c r="ET22" s="14"/>
      <c r="EU22" s="14"/>
      <c r="EV22" s="14"/>
      <c r="EW22" s="14"/>
      <c r="EX22" s="14"/>
      <c r="EY22" s="14"/>
      <c r="EZ22" s="14"/>
      <c r="FA22" s="14"/>
      <c r="FB22" s="14"/>
      <c r="FC22" s="14"/>
      <c r="FD22" s="14"/>
      <c r="FE22" s="14"/>
      <c r="FF22" s="14"/>
      <c r="FG22" s="14"/>
      <c r="FH22" s="14"/>
      <c r="FI22" s="14"/>
      <c r="FJ22" s="14"/>
      <c r="FK22" s="14"/>
      <c r="FL22" s="14"/>
      <c r="FM22" s="14"/>
      <c r="FN22" s="14"/>
      <c r="FO22" s="14"/>
      <c r="FP22" s="14"/>
      <c r="FQ22" s="14"/>
      <c r="FR22" s="14"/>
      <c r="FS22" s="14"/>
      <c r="FT22" s="14"/>
      <c r="FU22" s="14"/>
      <c r="FV22" s="14"/>
      <c r="FW22" s="14"/>
      <c r="FX22" s="14"/>
      <c r="FY22" s="14"/>
      <c r="FZ22" s="14"/>
      <c r="GA22" s="14"/>
      <c r="GB22" s="14"/>
      <c r="GC22" s="14"/>
      <c r="GD22" s="14"/>
      <c r="GE22" s="14"/>
      <c r="GF22" s="14"/>
      <c r="GG22" s="14"/>
      <c r="GH22" s="14"/>
      <c r="GI22" s="14"/>
      <c r="GJ22" s="14"/>
      <c r="GK22" s="14"/>
      <c r="GL22" s="14"/>
      <c r="GM22" s="14"/>
      <c r="GN22" s="14"/>
      <c r="GO22" s="14"/>
      <c r="GP22" s="14"/>
      <c r="GQ22" s="14"/>
      <c r="GR22" s="14"/>
      <c r="GS22" s="14"/>
      <c r="GT22" s="14"/>
      <c r="GU22" s="14"/>
      <c r="GV22" s="14"/>
      <c r="GW22" s="14"/>
      <c r="GX22" s="14"/>
      <c r="GY22" s="14"/>
      <c r="GZ22" s="14"/>
      <c r="HA22" s="14"/>
      <c r="HB22" s="14"/>
      <c r="HC22" s="14"/>
      <c r="HD22" s="14"/>
      <c r="HE22" s="14"/>
      <c r="HF22" s="14"/>
      <c r="HG22" s="14"/>
      <c r="HH22" s="14"/>
      <c r="HI22" s="14"/>
      <c r="HJ22" s="14"/>
      <c r="HK22" s="14"/>
      <c r="HL22" s="14"/>
      <c r="HM22" s="14"/>
      <c r="HN22" s="14"/>
      <c r="HO22" s="14"/>
      <c r="HP22" s="14"/>
      <c r="HQ22" s="14"/>
      <c r="HR22" s="14"/>
      <c r="HS22" s="14"/>
      <c r="HT22" s="14"/>
      <c r="HU22" s="14"/>
      <c r="HV22" s="14"/>
      <c r="HW22" s="14"/>
      <c r="HX22" s="14"/>
      <c r="HY22" s="14"/>
      <c r="HZ22" s="14"/>
      <c r="IA22" s="14"/>
      <c r="IB22" s="14"/>
      <c r="IC22" s="14"/>
      <c r="ID22" s="14"/>
      <c r="IE22" s="14"/>
      <c r="IF22" s="14"/>
      <c r="IG22" s="14"/>
      <c r="IH22" s="55"/>
      <c r="II22" s="55"/>
      <c r="IJ22" s="55"/>
      <c r="IK22" s="55"/>
      <c r="IL22" s="55"/>
      <c r="IM22" s="55"/>
      <c r="IN22" s="55"/>
      <c r="IO22" s="55"/>
      <c r="IP22" s="55"/>
      <c r="IQ22" s="55"/>
      <c r="IR22" s="55"/>
      <c r="IS22" s="55"/>
      <c r="IT22" s="55"/>
      <c r="IU22" s="55"/>
      <c r="IV22" s="55"/>
      <c r="IW22" s="55"/>
      <c r="IX22" s="55"/>
      <c r="IY22" s="55"/>
      <c r="IZ22" s="55"/>
      <c r="JA22" s="55"/>
      <c r="JB22" s="55"/>
      <c r="JC22" s="55"/>
      <c r="JD22" s="55"/>
      <c r="JE22" s="55"/>
      <c r="JF22" s="55"/>
      <c r="JG22" s="55"/>
      <c r="JH22" s="55"/>
      <c r="JI22" s="55"/>
      <c r="JJ22" s="55"/>
      <c r="JK22" s="55"/>
      <c r="JL22" s="55"/>
      <c r="JM22" s="55"/>
      <c r="JN22" s="55"/>
      <c r="JO22" s="55"/>
      <c r="JP22" s="55"/>
      <c r="JQ22" s="55"/>
      <c r="JR22" s="55"/>
      <c r="JS22" s="55"/>
      <c r="JT22" s="55"/>
      <c r="JU22" s="55"/>
      <c r="JV22" s="55"/>
      <c r="JW22" s="55"/>
      <c r="JX22" s="55"/>
      <c r="JY22" s="55"/>
      <c r="JZ22" s="55"/>
      <c r="KA22" s="55"/>
      <c r="KB22" s="55"/>
      <c r="KC22" s="55"/>
      <c r="KD22" s="55"/>
      <c r="KE22" s="55"/>
      <c r="KF22" s="55"/>
      <c r="KG22" s="55"/>
      <c r="KH22" s="55"/>
      <c r="KI22" s="55"/>
      <c r="KJ22" s="55"/>
      <c r="KK22" s="55"/>
      <c r="KL22" s="55"/>
      <c r="KM22" s="55"/>
      <c r="KN22" s="55"/>
      <c r="KO22" s="55"/>
      <c r="KP22" s="55"/>
      <c r="KQ22" s="55"/>
      <c r="KR22" s="55"/>
      <c r="KS22" s="55"/>
      <c r="KT22" s="55"/>
      <c r="KU22" s="55"/>
      <c r="KV22" s="55"/>
      <c r="KW22" s="55"/>
      <c r="KX22" s="55"/>
      <c r="KY22" s="55"/>
      <c r="KZ22" s="55"/>
      <c r="LA22" s="55"/>
      <c r="LB22" s="55"/>
      <c r="LC22" s="55"/>
      <c r="LD22" s="55"/>
      <c r="LE22" s="55"/>
      <c r="LF22" s="55"/>
      <c r="LG22" s="55"/>
      <c r="LH22" s="55"/>
      <c r="LI22" s="55"/>
      <c r="LJ22" s="55"/>
      <c r="LK22" s="55"/>
      <c r="LL22" s="55"/>
      <c r="LM22" s="55"/>
      <c r="LN22" s="55"/>
      <c r="LO22" s="55"/>
      <c r="LP22" s="55"/>
      <c r="LQ22" s="55"/>
      <c r="LR22" s="55"/>
      <c r="LS22" s="55"/>
      <c r="LT22" s="55"/>
      <c r="LU22" s="55"/>
      <c r="LV22" s="55"/>
      <c r="LW22" s="55"/>
      <c r="LX22" s="55"/>
      <c r="LY22" s="55"/>
      <c r="LZ22" s="55"/>
      <c r="MA22" s="55"/>
      <c r="MB22" s="55"/>
      <c r="MC22" s="55"/>
      <c r="MD22" s="55"/>
      <c r="ME22" s="55"/>
      <c r="MF22" s="55"/>
      <c r="MG22" s="55"/>
      <c r="MH22" s="57"/>
      <c r="MI22" s="57"/>
      <c r="MJ22" s="57"/>
      <c r="MK22" s="57"/>
      <c r="ML22" s="57"/>
      <c r="MM22" s="58"/>
      <c r="MN22" s="58"/>
      <c r="MO22" s="57"/>
      <c r="MP22" s="57"/>
      <c r="MQ22" s="57"/>
      <c r="MR22" s="57"/>
      <c r="MS22" s="57"/>
      <c r="MT22" s="58"/>
      <c r="MU22" s="58"/>
      <c r="MV22" s="57"/>
      <c r="MW22" s="57"/>
      <c r="MX22" s="57"/>
      <c r="MY22" s="57"/>
      <c r="MZ22" s="57"/>
      <c r="NA22" s="58"/>
      <c r="NB22" s="58"/>
      <c r="NC22" s="55"/>
      <c r="ND22" s="55"/>
      <c r="NE22" s="55"/>
      <c r="NF22" s="55"/>
      <c r="NG22" s="55"/>
      <c r="NH22" s="55"/>
      <c r="NI22" s="55"/>
      <c r="NJ22" s="55"/>
      <c r="NK22" s="55"/>
      <c r="NL22" s="55"/>
      <c r="NM22" s="55"/>
      <c r="NN22" s="55"/>
      <c r="NO22" s="55"/>
      <c r="NP22" s="55"/>
      <c r="NQ22" s="55"/>
      <c r="NR22" s="55"/>
      <c r="NS22" s="55"/>
      <c r="NT22" s="55"/>
      <c r="NU22" s="55"/>
      <c r="NV22" s="55"/>
      <c r="NW22" s="55"/>
      <c r="NX22" s="55"/>
      <c r="NY22" s="55"/>
      <c r="NZ22" s="55"/>
      <c r="OA22" s="55"/>
      <c r="OB22" s="55"/>
      <c r="OC22" s="55"/>
      <c r="OD22" s="55"/>
      <c r="OE22" s="55"/>
      <c r="OF22" s="55"/>
      <c r="OG22" s="55"/>
      <c r="OH22" s="55"/>
      <c r="OI22" s="55"/>
      <c r="OJ22" s="55"/>
      <c r="OK22" s="55"/>
      <c r="OL22" s="55"/>
      <c r="OM22" s="55"/>
      <c r="ON22" s="55"/>
      <c r="OO22" s="55"/>
      <c r="OP22" s="55"/>
      <c r="OQ22" s="55"/>
      <c r="OR22" s="55"/>
      <c r="OS22" s="55"/>
      <c r="OT22" s="55"/>
      <c r="OU22" s="55"/>
      <c r="OV22" s="55"/>
      <c r="OW22" s="55"/>
      <c r="OX22" s="55"/>
      <c r="OY22" s="55"/>
      <c r="OZ22" s="55"/>
      <c r="PA22" s="55"/>
      <c r="PB22" s="55"/>
      <c r="PC22" s="55"/>
      <c r="PD22" s="55"/>
      <c r="PE22" s="55"/>
      <c r="PF22" s="55"/>
      <c r="PG22" s="55"/>
      <c r="PH22" s="55"/>
      <c r="PI22" s="55"/>
      <c r="PJ22" s="55"/>
      <c r="PK22" s="55"/>
      <c r="PL22" s="55"/>
      <c r="PM22" s="55"/>
      <c r="PN22" s="55"/>
      <c r="PO22" s="55"/>
      <c r="PP22" s="55"/>
      <c r="PQ22" s="55"/>
      <c r="PR22" s="55"/>
      <c r="PS22" s="55"/>
      <c r="PT22" s="55"/>
      <c r="PU22" s="55"/>
      <c r="PV22" s="55"/>
      <c r="PW22" s="55"/>
      <c r="PX22" s="55"/>
      <c r="PY22" s="55"/>
      <c r="PZ22" s="55"/>
      <c r="QA22" s="55"/>
      <c r="QB22" s="55"/>
      <c r="QC22" s="55"/>
      <c r="QD22" s="55"/>
    </row>
    <row r="23" spans="1:446" ht="13.5" customHeight="1">
      <c r="A23" s="2" t="s">
        <v>21</v>
      </c>
      <c r="B23" s="2" t="s">
        <v>339</v>
      </c>
      <c r="C23" s="2">
        <f>1.33969804*365</f>
        <v>488.98978460000001</v>
      </c>
      <c r="D23" s="2">
        <f>1.326441695*365</f>
        <v>484.151218675</v>
      </c>
      <c r="E23" s="2">
        <f>1.319446353*365</f>
        <v>481.59791884499998</v>
      </c>
      <c r="F23" s="2">
        <f>1.314982151*365</f>
        <v>479.96848511499996</v>
      </c>
      <c r="G23" s="2">
        <f>1.318294235*365</f>
        <v>481.17739577499998</v>
      </c>
      <c r="H23" s="2">
        <f>1.320982569*365</f>
        <v>482.15863768500003</v>
      </c>
      <c r="I23" s="2">
        <v>262</v>
      </c>
      <c r="J23" s="2">
        <v>262</v>
      </c>
      <c r="K23" s="2">
        <v>262</v>
      </c>
      <c r="L23" s="2">
        <v>262</v>
      </c>
      <c r="M23" s="2">
        <v>262</v>
      </c>
      <c r="N23" s="2">
        <v>262</v>
      </c>
      <c r="O23" s="2">
        <v>262</v>
      </c>
      <c r="P23" s="2">
        <v>262</v>
      </c>
      <c r="Q23" s="2">
        <v>262</v>
      </c>
      <c r="R23" s="2">
        <v>262</v>
      </c>
      <c r="S23" s="2">
        <v>262</v>
      </c>
      <c r="T23" s="2">
        <v>262</v>
      </c>
      <c r="U23" s="2">
        <v>262</v>
      </c>
      <c r="V23" s="2">
        <v>262</v>
      </c>
      <c r="W23" s="2">
        <v>262</v>
      </c>
      <c r="X23" s="2">
        <v>262</v>
      </c>
      <c r="Y23" s="2">
        <v>262</v>
      </c>
      <c r="Z23" s="2">
        <v>262</v>
      </c>
      <c r="AA23" s="2">
        <v>262</v>
      </c>
      <c r="AB23" s="2">
        <v>262</v>
      </c>
      <c r="AC23" s="2">
        <v>262</v>
      </c>
      <c r="AD23" s="2">
        <v>262</v>
      </c>
      <c r="AE23" s="2">
        <v>262</v>
      </c>
      <c r="AF23" s="2">
        <v>262</v>
      </c>
      <c r="AG23" s="2">
        <v>262</v>
      </c>
      <c r="AH23" s="2">
        <v>262</v>
      </c>
      <c r="AI23" s="2">
        <v>262</v>
      </c>
      <c r="AJ23" s="2">
        <v>262</v>
      </c>
      <c r="AK23" s="2">
        <v>262</v>
      </c>
      <c r="AL23" s="2">
        <v>262</v>
      </c>
      <c r="AM23" s="2">
        <v>262</v>
      </c>
      <c r="AN23" s="2">
        <v>262</v>
      </c>
      <c r="AO23" s="2">
        <v>262</v>
      </c>
      <c r="AP23" s="2">
        <v>262</v>
      </c>
      <c r="AQ23" s="2">
        <v>262</v>
      </c>
      <c r="AR23" s="2">
        <v>262</v>
      </c>
      <c r="AS23" s="2">
        <v>262</v>
      </c>
      <c r="AT23" s="2">
        <v>262</v>
      </c>
      <c r="AU23" s="2">
        <v>262</v>
      </c>
      <c r="AV23" s="2">
        <v>262</v>
      </c>
      <c r="AW23" s="2">
        <v>262</v>
      </c>
      <c r="AX23" s="2">
        <v>262</v>
      </c>
      <c r="AY23" s="2">
        <v>262</v>
      </c>
      <c r="AZ23" s="2">
        <v>262</v>
      </c>
      <c r="BA23" s="2">
        <v>262</v>
      </c>
      <c r="BB23" s="2">
        <v>262</v>
      </c>
      <c r="BC23" s="2">
        <v>262</v>
      </c>
      <c r="BD23" s="2">
        <v>262</v>
      </c>
      <c r="BE23" s="25">
        <v>39</v>
      </c>
      <c r="BF23" s="25">
        <v>334</v>
      </c>
      <c r="BG23" s="25">
        <v>366</v>
      </c>
      <c r="BH23" s="25">
        <v>153</v>
      </c>
      <c r="BI23" s="25">
        <v>101</v>
      </c>
      <c r="BJ23" s="25">
        <v>101</v>
      </c>
      <c r="BK23" s="25">
        <v>101</v>
      </c>
      <c r="BL23" s="25">
        <v>101</v>
      </c>
      <c r="BM23" s="25">
        <v>101</v>
      </c>
      <c r="BN23" s="25">
        <v>101</v>
      </c>
      <c r="BO23" s="25">
        <v>87</v>
      </c>
      <c r="BP23" s="25">
        <v>87</v>
      </c>
      <c r="BQ23" s="25">
        <v>87</v>
      </c>
      <c r="BR23" s="25">
        <v>87</v>
      </c>
      <c r="BS23" s="25">
        <v>87</v>
      </c>
      <c r="BT23" s="25">
        <v>87</v>
      </c>
      <c r="BU23" s="25">
        <v>80</v>
      </c>
      <c r="BV23" s="25">
        <v>80</v>
      </c>
      <c r="BW23" s="25">
        <v>80</v>
      </c>
      <c r="BX23" s="25">
        <v>80</v>
      </c>
      <c r="BY23" s="25">
        <v>80</v>
      </c>
      <c r="BZ23" s="25">
        <v>80</v>
      </c>
      <c r="CA23" s="25">
        <v>275</v>
      </c>
      <c r="CB23" s="25">
        <v>275</v>
      </c>
      <c r="CC23" s="25">
        <v>275</v>
      </c>
      <c r="CD23" s="25">
        <v>275</v>
      </c>
      <c r="CE23" s="25">
        <v>275</v>
      </c>
      <c r="CF23" s="25">
        <v>275</v>
      </c>
      <c r="CG23" s="25">
        <v>275</v>
      </c>
      <c r="CH23" s="25">
        <v>275</v>
      </c>
      <c r="CI23" s="25">
        <v>275</v>
      </c>
      <c r="CJ23" s="25">
        <v>275</v>
      </c>
      <c r="CK23" s="25">
        <v>275</v>
      </c>
      <c r="CL23" s="25">
        <v>275</v>
      </c>
      <c r="CM23" s="25">
        <v>275</v>
      </c>
      <c r="CN23" s="25">
        <v>275</v>
      </c>
      <c r="CO23" s="25">
        <v>275</v>
      </c>
      <c r="CP23" s="25">
        <v>275</v>
      </c>
      <c r="CQ23" s="25">
        <v>275</v>
      </c>
      <c r="CR23" s="25">
        <v>275</v>
      </c>
      <c r="CS23" s="10">
        <v>6</v>
      </c>
      <c r="CT23" s="25">
        <v>228</v>
      </c>
      <c r="CU23" s="25">
        <f>245</f>
        <v>245</v>
      </c>
      <c r="CV23" s="25">
        <v>70.999976851846441</v>
      </c>
      <c r="CW23" s="25">
        <v>70.999976851846441</v>
      </c>
      <c r="CX23" s="25">
        <v>126</v>
      </c>
      <c r="CY23" s="25">
        <v>365</v>
      </c>
      <c r="CZ23" s="25">
        <v>365</v>
      </c>
      <c r="DA23" s="10">
        <v>153</v>
      </c>
      <c r="DB23" s="10">
        <v>153</v>
      </c>
      <c r="DC23" s="10">
        <v>153</v>
      </c>
      <c r="DD23" s="10">
        <v>153</v>
      </c>
      <c r="DE23" s="10">
        <v>153</v>
      </c>
      <c r="DF23" s="10">
        <v>153</v>
      </c>
      <c r="DG23" s="10">
        <v>153</v>
      </c>
      <c r="DH23" s="10">
        <v>153</v>
      </c>
      <c r="DI23" s="10">
        <v>153</v>
      </c>
      <c r="DJ23" s="10">
        <v>153</v>
      </c>
      <c r="DK23" s="10">
        <v>153</v>
      </c>
      <c r="DL23" s="10">
        <v>153</v>
      </c>
      <c r="DM23" s="10">
        <v>153</v>
      </c>
      <c r="DN23" s="10">
        <v>153</v>
      </c>
      <c r="DO23" s="10">
        <v>153</v>
      </c>
      <c r="DP23" s="10">
        <v>153</v>
      </c>
      <c r="DQ23" s="10">
        <v>153</v>
      </c>
      <c r="DR23" s="10">
        <v>153</v>
      </c>
      <c r="DS23" s="10">
        <v>153</v>
      </c>
      <c r="DT23" s="10">
        <v>153</v>
      </c>
      <c r="DU23" s="10">
        <v>153</v>
      </c>
      <c r="DV23" s="10">
        <v>153</v>
      </c>
      <c r="DW23" s="10">
        <v>182</v>
      </c>
      <c r="DX23" s="10">
        <v>182</v>
      </c>
      <c r="DY23" s="10">
        <v>182</v>
      </c>
      <c r="DZ23" s="10">
        <v>182</v>
      </c>
      <c r="EA23" s="10">
        <v>182</v>
      </c>
      <c r="EB23" s="10">
        <v>182</v>
      </c>
      <c r="EC23" s="10">
        <v>182</v>
      </c>
      <c r="ED23" s="10">
        <v>182</v>
      </c>
      <c r="EE23" s="10">
        <v>182</v>
      </c>
      <c r="EF23" s="10">
        <v>182</v>
      </c>
      <c r="EG23" s="10">
        <v>182</v>
      </c>
      <c r="EH23" s="10">
        <v>182</v>
      </c>
      <c r="EI23" s="10">
        <v>182</v>
      </c>
      <c r="EJ23" s="10">
        <v>182</v>
      </c>
      <c r="EK23" s="10">
        <v>182</v>
      </c>
      <c r="EL23" s="10">
        <v>182</v>
      </c>
      <c r="EM23" s="10">
        <v>182</v>
      </c>
      <c r="EN23" s="10">
        <v>182</v>
      </c>
      <c r="EO23" s="10">
        <v>182</v>
      </c>
      <c r="EP23" s="10">
        <v>182</v>
      </c>
      <c r="EQ23" s="10">
        <v>182</v>
      </c>
      <c r="ER23" s="10">
        <v>182</v>
      </c>
      <c r="ES23" s="10">
        <v>25</v>
      </c>
      <c r="ET23" s="10">
        <v>25</v>
      </c>
      <c r="EU23" s="10">
        <v>25</v>
      </c>
      <c r="EV23" s="10">
        <v>25</v>
      </c>
      <c r="EW23" s="10">
        <v>25</v>
      </c>
      <c r="EX23" s="10">
        <v>25</v>
      </c>
      <c r="EY23" s="10">
        <v>25</v>
      </c>
      <c r="EZ23" s="10">
        <v>25</v>
      </c>
      <c r="FA23" s="10">
        <v>25</v>
      </c>
      <c r="FB23" s="10">
        <v>25</v>
      </c>
      <c r="FC23" s="10">
        <v>25</v>
      </c>
      <c r="FD23" s="10">
        <v>25</v>
      </c>
      <c r="FE23" s="10">
        <v>25</v>
      </c>
      <c r="FF23" s="10">
        <v>25</v>
      </c>
      <c r="FG23" s="10">
        <v>25</v>
      </c>
      <c r="FH23" s="10">
        <v>25</v>
      </c>
      <c r="FI23" s="10">
        <v>25</v>
      </c>
      <c r="FJ23" s="10">
        <v>25</v>
      </c>
      <c r="FK23" s="10">
        <v>25</v>
      </c>
      <c r="FL23" s="10">
        <v>25</v>
      </c>
      <c r="FM23" s="10">
        <v>25</v>
      </c>
      <c r="FN23" s="10">
        <v>25</v>
      </c>
      <c r="FO23" s="10">
        <v>45</v>
      </c>
      <c r="FP23" s="10">
        <v>45</v>
      </c>
      <c r="FQ23" s="10">
        <v>329</v>
      </c>
      <c r="FR23" s="10">
        <v>275</v>
      </c>
      <c r="FS23" s="10">
        <v>179</v>
      </c>
      <c r="FT23" s="10">
        <v>179</v>
      </c>
      <c r="FU23" s="10">
        <v>456</v>
      </c>
      <c r="FV23" s="10">
        <v>456</v>
      </c>
      <c r="FW23" s="10">
        <v>244</v>
      </c>
      <c r="FX23" s="10">
        <v>244</v>
      </c>
      <c r="FY23" s="10">
        <v>244</v>
      </c>
      <c r="FZ23" s="10">
        <v>244</v>
      </c>
      <c r="GA23" s="10">
        <v>244</v>
      </c>
      <c r="GB23" s="10">
        <v>244</v>
      </c>
      <c r="GC23" s="10">
        <v>244</v>
      </c>
      <c r="GD23" s="10">
        <v>244</v>
      </c>
      <c r="GE23" s="10">
        <v>244</v>
      </c>
      <c r="GF23" s="10">
        <v>153</v>
      </c>
      <c r="GG23" s="10">
        <v>153</v>
      </c>
      <c r="GH23" s="10">
        <v>153</v>
      </c>
      <c r="GI23" s="10">
        <v>153</v>
      </c>
      <c r="GJ23" s="10">
        <v>153</v>
      </c>
      <c r="GK23" s="10">
        <v>153</v>
      </c>
      <c r="GL23" s="10">
        <v>153</v>
      </c>
      <c r="GM23" s="10">
        <v>153</v>
      </c>
      <c r="GN23" s="10">
        <v>153</v>
      </c>
      <c r="GO23" s="10">
        <v>153</v>
      </c>
      <c r="GP23" s="10">
        <v>153</v>
      </c>
      <c r="GQ23" s="26">
        <v>114</v>
      </c>
      <c r="GR23" s="10">
        <v>151</v>
      </c>
      <c r="GS23" s="26">
        <v>151</v>
      </c>
      <c r="GT23" s="26">
        <v>183</v>
      </c>
      <c r="GU23" s="26">
        <v>184</v>
      </c>
      <c r="GV23" s="26">
        <v>184</v>
      </c>
      <c r="GW23" s="10">
        <v>341</v>
      </c>
      <c r="GX23" s="10">
        <v>341</v>
      </c>
      <c r="GY23" s="10">
        <v>341</v>
      </c>
      <c r="GZ23" s="10">
        <v>341</v>
      </c>
      <c r="HA23" s="10">
        <v>341</v>
      </c>
      <c r="HB23" s="10">
        <v>341</v>
      </c>
      <c r="HC23" s="10">
        <v>341</v>
      </c>
      <c r="HD23" s="10">
        <v>341</v>
      </c>
      <c r="HE23" s="10">
        <v>341</v>
      </c>
      <c r="HF23" s="10">
        <v>341</v>
      </c>
      <c r="HG23" s="10">
        <v>341</v>
      </c>
      <c r="HH23" s="10">
        <v>341</v>
      </c>
      <c r="HI23" s="10">
        <v>341</v>
      </c>
      <c r="HJ23" s="10">
        <v>341</v>
      </c>
      <c r="HK23" s="10">
        <v>341</v>
      </c>
      <c r="HL23" s="10">
        <v>341</v>
      </c>
      <c r="HM23" s="10">
        <v>341</v>
      </c>
      <c r="HN23" s="10">
        <v>59</v>
      </c>
      <c r="HO23" s="10">
        <v>59</v>
      </c>
      <c r="HP23" s="10">
        <v>275</v>
      </c>
      <c r="HQ23" s="10">
        <v>275</v>
      </c>
      <c r="HR23" s="10">
        <v>275</v>
      </c>
      <c r="HS23" s="10">
        <v>275</v>
      </c>
      <c r="HT23" s="10">
        <v>275</v>
      </c>
      <c r="HU23" s="10">
        <v>275</v>
      </c>
      <c r="HV23" s="10">
        <v>275</v>
      </c>
      <c r="HW23" s="10">
        <v>275</v>
      </c>
      <c r="HX23" s="10">
        <v>275</v>
      </c>
      <c r="HY23" s="10">
        <v>275</v>
      </c>
      <c r="HZ23" s="10">
        <v>275</v>
      </c>
      <c r="IA23" s="10">
        <v>275</v>
      </c>
      <c r="IB23" s="10">
        <v>275</v>
      </c>
      <c r="IC23" s="10">
        <v>275</v>
      </c>
      <c r="ID23" s="10">
        <v>275</v>
      </c>
      <c r="IE23" s="10">
        <v>275</v>
      </c>
      <c r="IF23" s="10">
        <v>275</v>
      </c>
      <c r="IG23" s="10">
        <v>275</v>
      </c>
      <c r="IH23" s="65">
        <f t="shared" ref="IH23:II23" si="5">0.192*365</f>
        <v>70.08</v>
      </c>
      <c r="II23" s="65">
        <f t="shared" si="5"/>
        <v>70.08</v>
      </c>
      <c r="IJ23" s="65">
        <v>365</v>
      </c>
      <c r="IK23" s="65">
        <v>365</v>
      </c>
      <c r="IL23" s="65">
        <v>365</v>
      </c>
      <c r="IM23" s="65">
        <v>365</v>
      </c>
      <c r="IN23" s="65">
        <v>365</v>
      </c>
      <c r="IO23" s="65">
        <v>365</v>
      </c>
      <c r="IP23" s="65">
        <v>365</v>
      </c>
      <c r="IQ23" s="65">
        <v>365</v>
      </c>
      <c r="IR23" s="65">
        <v>365</v>
      </c>
      <c r="IS23" s="65">
        <v>365</v>
      </c>
      <c r="IT23" s="65">
        <v>365</v>
      </c>
      <c r="IU23" s="65">
        <v>365</v>
      </c>
      <c r="IV23" s="65">
        <v>365</v>
      </c>
      <c r="IW23" s="65">
        <v>53</v>
      </c>
      <c r="IX23" s="65">
        <v>78.978999999999999</v>
      </c>
      <c r="IY23" s="65">
        <v>152</v>
      </c>
      <c r="IZ23" s="65">
        <v>8.8824633599999991</v>
      </c>
      <c r="JA23" s="65">
        <v>30.757470000000001</v>
      </c>
      <c r="JB23" s="65">
        <v>152</v>
      </c>
      <c r="JC23" s="65">
        <v>125</v>
      </c>
      <c r="JD23" s="65">
        <v>153</v>
      </c>
      <c r="JE23" s="65">
        <v>153</v>
      </c>
      <c r="JF23" s="65">
        <v>85.77</v>
      </c>
      <c r="JG23" s="65">
        <v>153</v>
      </c>
      <c r="JH23" s="65">
        <v>153</v>
      </c>
      <c r="JI23" s="65">
        <v>40</v>
      </c>
      <c r="JJ23" s="65">
        <v>30</v>
      </c>
      <c r="JK23" s="65">
        <v>17</v>
      </c>
      <c r="JL23" s="65">
        <v>30.000000069999999</v>
      </c>
      <c r="JM23" s="65">
        <v>17</v>
      </c>
      <c r="JN23" s="65">
        <v>30</v>
      </c>
      <c r="JO23" s="65">
        <v>17</v>
      </c>
      <c r="JP23" s="65">
        <v>30</v>
      </c>
      <c r="JQ23" s="65">
        <v>17</v>
      </c>
      <c r="JR23" s="65">
        <v>30</v>
      </c>
      <c r="JS23" s="65">
        <v>17</v>
      </c>
      <c r="JT23" s="65">
        <v>135</v>
      </c>
      <c r="JU23" s="65">
        <v>93</v>
      </c>
      <c r="JV23" s="65">
        <v>82</v>
      </c>
      <c r="JW23" s="65">
        <v>135.05000000000001</v>
      </c>
      <c r="JX23" s="65">
        <v>96</v>
      </c>
      <c r="JY23" s="65">
        <v>83</v>
      </c>
      <c r="JZ23" s="65">
        <f>0.750684932*365</f>
        <v>274.00000017999997</v>
      </c>
      <c r="KA23" s="65">
        <f t="shared" ref="KA23:KC23" si="6">0.7506849*365</f>
        <v>273.99998849999997</v>
      </c>
      <c r="KB23" s="65">
        <f t="shared" si="6"/>
        <v>273.99998849999997</v>
      </c>
      <c r="KC23" s="65">
        <f t="shared" si="6"/>
        <v>273.99998849999997</v>
      </c>
      <c r="KD23" s="65">
        <f>0.6849315*365</f>
        <v>249.99999750000001</v>
      </c>
      <c r="KE23" s="65">
        <f t="shared" ref="KE23:KG23" si="7">0.750684932*365</f>
        <v>274.00000017999997</v>
      </c>
      <c r="KF23" s="65">
        <f t="shared" si="7"/>
        <v>274.00000017999997</v>
      </c>
      <c r="KG23" s="65">
        <f t="shared" si="7"/>
        <v>274.00000017999997</v>
      </c>
      <c r="KH23" s="65">
        <f>0.736986301*365</f>
        <v>268.99999986500001</v>
      </c>
      <c r="KI23" s="65">
        <f t="shared" ref="KI23:KK23" si="8">0.750684932*365</f>
        <v>274.00000017999997</v>
      </c>
      <c r="KJ23" s="65">
        <f t="shared" si="8"/>
        <v>274.00000017999997</v>
      </c>
      <c r="KK23" s="65">
        <f t="shared" si="8"/>
        <v>274.00000017999997</v>
      </c>
      <c r="KL23" s="65">
        <f>0.726027397*365</f>
        <v>264.99999990499998</v>
      </c>
      <c r="KM23" s="65">
        <f t="shared" ref="KM23:KO23" si="9">0.750684932*365</f>
        <v>274.00000017999997</v>
      </c>
      <c r="KN23" s="65">
        <f t="shared" si="9"/>
        <v>274.00000017999997</v>
      </c>
      <c r="KO23" s="65">
        <f t="shared" si="9"/>
        <v>274.00000017999997</v>
      </c>
      <c r="KP23" s="65">
        <f>0.671232877*365</f>
        <v>245.000000105</v>
      </c>
      <c r="KQ23" s="65">
        <f t="shared" ref="KQ23:KS23" si="10">0.750684932*365</f>
        <v>274.00000017999997</v>
      </c>
      <c r="KR23" s="65">
        <f t="shared" si="10"/>
        <v>274.00000017999997</v>
      </c>
      <c r="KS23" s="65">
        <f t="shared" si="10"/>
        <v>274.00000017999997</v>
      </c>
      <c r="KT23" s="65">
        <f>0.6794520548*365</f>
        <v>248.00000000200001</v>
      </c>
      <c r="KU23" s="65">
        <f t="shared" ref="KU23:LU23" si="11">0.5863013699*365</f>
        <v>214.0000000135</v>
      </c>
      <c r="KV23" s="65">
        <f t="shared" si="11"/>
        <v>214.0000000135</v>
      </c>
      <c r="KW23" s="65">
        <f t="shared" si="11"/>
        <v>214.0000000135</v>
      </c>
      <c r="KX23" s="65">
        <f t="shared" si="11"/>
        <v>214.0000000135</v>
      </c>
      <c r="KY23" s="65">
        <f t="shared" si="11"/>
        <v>214.0000000135</v>
      </c>
      <c r="KZ23" s="65">
        <f t="shared" si="11"/>
        <v>214.0000000135</v>
      </c>
      <c r="LA23" s="65">
        <f t="shared" si="11"/>
        <v>214.0000000135</v>
      </c>
      <c r="LB23" s="65">
        <f t="shared" si="11"/>
        <v>214.0000000135</v>
      </c>
      <c r="LC23" s="65">
        <f t="shared" si="11"/>
        <v>214.0000000135</v>
      </c>
      <c r="LD23" s="65">
        <f t="shared" si="11"/>
        <v>214.0000000135</v>
      </c>
      <c r="LE23" s="65">
        <f t="shared" si="11"/>
        <v>214.0000000135</v>
      </c>
      <c r="LF23" s="65">
        <f t="shared" si="11"/>
        <v>214.0000000135</v>
      </c>
      <c r="LG23" s="65">
        <f t="shared" si="11"/>
        <v>214.0000000135</v>
      </c>
      <c r="LH23" s="65">
        <f t="shared" si="11"/>
        <v>214.0000000135</v>
      </c>
      <c r="LI23" s="65">
        <f t="shared" si="11"/>
        <v>214.0000000135</v>
      </c>
      <c r="LJ23" s="65">
        <f t="shared" si="11"/>
        <v>214.0000000135</v>
      </c>
      <c r="LK23" s="65">
        <f t="shared" si="11"/>
        <v>214.0000000135</v>
      </c>
      <c r="LL23" s="65">
        <f t="shared" si="11"/>
        <v>214.0000000135</v>
      </c>
      <c r="LM23" s="65">
        <f t="shared" si="11"/>
        <v>214.0000000135</v>
      </c>
      <c r="LN23" s="65">
        <f t="shared" si="11"/>
        <v>214.0000000135</v>
      </c>
      <c r="LO23" s="65">
        <f t="shared" si="11"/>
        <v>214.0000000135</v>
      </c>
      <c r="LP23" s="65">
        <f t="shared" si="11"/>
        <v>214.0000000135</v>
      </c>
      <c r="LQ23" s="65">
        <f t="shared" si="11"/>
        <v>214.0000000135</v>
      </c>
      <c r="LR23" s="65">
        <f t="shared" si="11"/>
        <v>214.0000000135</v>
      </c>
      <c r="LS23" s="65">
        <f t="shared" si="11"/>
        <v>214.0000000135</v>
      </c>
      <c r="LT23" s="65">
        <f t="shared" si="11"/>
        <v>214.0000000135</v>
      </c>
      <c r="LU23" s="65">
        <f t="shared" si="11"/>
        <v>214.0000000135</v>
      </c>
      <c r="LV23" s="65">
        <f>0.0301369863*365</f>
        <v>10.9999999995</v>
      </c>
      <c r="LW23" s="65">
        <v>17</v>
      </c>
      <c r="LX23" s="65">
        <v>17</v>
      </c>
      <c r="LY23" s="65">
        <f>0.4157509593*365</f>
        <v>151.74910014450001</v>
      </c>
      <c r="LZ23" s="65">
        <f>0.2543116665*365</f>
        <v>92.823758272499987</v>
      </c>
      <c r="MA23" s="65">
        <f>0.2543108056*365</f>
        <v>92.823444044000013</v>
      </c>
      <c r="MB23" s="65">
        <f>0.4059997879*365</f>
        <v>148.18992258350002</v>
      </c>
      <c r="MC23" s="65">
        <f>0.7411993001*365</f>
        <v>270.53774453649999</v>
      </c>
      <c r="MD23" s="65">
        <v>2</v>
      </c>
      <c r="ME23" s="65">
        <v>166.70645390000001</v>
      </c>
      <c r="MF23" s="65">
        <f>284</f>
        <v>284</v>
      </c>
      <c r="MG23" s="65">
        <f>(118+74)</f>
        <v>192</v>
      </c>
      <c r="MH23" s="66">
        <f>0.1085045773*365</f>
        <v>39.6041707145</v>
      </c>
      <c r="MI23" s="66">
        <f>0.1053333438*365</f>
        <v>38.446670487000006</v>
      </c>
      <c r="MJ23" s="66">
        <f>0.1069691313*365</f>
        <v>39.043732924499999</v>
      </c>
      <c r="MK23" s="66">
        <f>0.1068238821*365</f>
        <v>38.990716966500003</v>
      </c>
      <c r="ML23" s="66">
        <f>0.1063162078*365</f>
        <v>38.805415846999999</v>
      </c>
      <c r="MM23" s="67">
        <f>0.0143*365</f>
        <v>5.2195</v>
      </c>
      <c r="MN23" s="67">
        <f>0.0149*365</f>
        <v>5.4385000000000003</v>
      </c>
      <c r="MO23" s="66">
        <f>0.5598 *365</f>
        <v>204.327</v>
      </c>
      <c r="MP23" s="66">
        <f>0.5623880231*365</f>
        <v>205.27162843150001</v>
      </c>
      <c r="MQ23" s="66">
        <f>0.5597579643*365</f>
        <v>204.31165696950001</v>
      </c>
      <c r="MR23" s="66">
        <f>0.5607188062 *365</f>
        <v>204.662364263</v>
      </c>
      <c r="MS23" s="66">
        <f>0.5603313469 *365</f>
        <v>204.52094161849999</v>
      </c>
      <c r="MT23" s="67">
        <f>0.6488990868*365</f>
        <v>236.848166682</v>
      </c>
      <c r="MU23" s="67">
        <f>0.243280799*365</f>
        <v>88.797491635</v>
      </c>
      <c r="MV23" s="66">
        <v>122</v>
      </c>
      <c r="MW23" s="66">
        <v>122</v>
      </c>
      <c r="MX23" s="66">
        <v>122</v>
      </c>
      <c r="MY23" s="66">
        <v>122</v>
      </c>
      <c r="MZ23" s="66">
        <v>122</v>
      </c>
      <c r="NA23" s="67">
        <v>122</v>
      </c>
      <c r="NB23" s="67">
        <v>110.5532683</v>
      </c>
      <c r="NC23" s="65">
        <v>171</v>
      </c>
      <c r="ND23" s="65">
        <f>0.2913779401*365</f>
        <v>106.3529481365</v>
      </c>
      <c r="NE23" s="65">
        <v>153</v>
      </c>
      <c r="NF23" s="65">
        <f>0.2913779401*365</f>
        <v>106.3529481365</v>
      </c>
      <c r="NG23" s="65">
        <v>55.66</v>
      </c>
      <c r="NH23" s="65">
        <v>365</v>
      </c>
      <c r="NI23" s="65">
        <v>14</v>
      </c>
      <c r="NJ23" s="65">
        <v>365</v>
      </c>
      <c r="NK23" s="65">
        <v>187</v>
      </c>
      <c r="NL23" s="65">
        <f>0.3793807578*365</f>
        <v>138.47397659700002</v>
      </c>
      <c r="NM23" s="65">
        <f>0.1047330559*365</f>
        <v>38.227565403500002</v>
      </c>
      <c r="NN23" s="65">
        <f>0.1226316213*365</f>
        <v>44.760541774499998</v>
      </c>
      <c r="NO23" s="65">
        <f>0.05264768462*365</f>
        <v>19.216404886300001</v>
      </c>
      <c r="NP23" s="65">
        <f>0.08592657534*365</f>
        <v>31.363199999100001</v>
      </c>
      <c r="NQ23" s="65">
        <f>0.0202739726*365</f>
        <v>7.3999999989999994</v>
      </c>
      <c r="NR23" s="65">
        <f>0.35068493151*365</f>
        <v>128.00000000115</v>
      </c>
      <c r="NS23" s="65">
        <f>0.0676703597108*365</f>
        <v>24.699681294442001</v>
      </c>
      <c r="NT23" s="65">
        <f>0.0716159841258*365</f>
        <v>26.139834205917001</v>
      </c>
      <c r="NU23" s="65">
        <v>97</v>
      </c>
      <c r="NV23" s="65">
        <v>122</v>
      </c>
      <c r="NW23" s="65">
        <v>61</v>
      </c>
      <c r="NX23" s="65">
        <v>153</v>
      </c>
      <c r="NY23" s="65">
        <v>115.794139</v>
      </c>
      <c r="NZ23" s="65">
        <v>105.71066</v>
      </c>
      <c r="OA23" s="65">
        <v>212</v>
      </c>
      <c r="OB23" s="65">
        <v>189.0523</v>
      </c>
      <c r="OC23" s="65">
        <v>192.90750439999999</v>
      </c>
      <c r="OD23" s="65">
        <v>214</v>
      </c>
      <c r="OE23" s="65">
        <v>213.655</v>
      </c>
      <c r="OF23" s="65">
        <v>213.655</v>
      </c>
      <c r="OG23" s="65">
        <v>212</v>
      </c>
      <c r="OH23" s="65">
        <v>212</v>
      </c>
      <c r="OI23" s="65">
        <v>212</v>
      </c>
      <c r="OJ23" s="65">
        <v>214</v>
      </c>
      <c r="OK23" s="65">
        <v>214</v>
      </c>
      <c r="OL23" s="65">
        <v>214</v>
      </c>
      <c r="OM23" s="65">
        <v>214</v>
      </c>
      <c r="ON23" s="65">
        <v>214</v>
      </c>
      <c r="OO23" s="65">
        <v>214</v>
      </c>
      <c r="OP23" s="65">
        <f>1.33969804*365</f>
        <v>488.98978460000001</v>
      </c>
      <c r="OQ23" s="65">
        <f>1.326441695*365</f>
        <v>484.151218675</v>
      </c>
      <c r="OR23" s="65">
        <f>1.319446353*365</f>
        <v>481.59791884499998</v>
      </c>
      <c r="OS23" s="65">
        <f>1.314982151*365</f>
        <v>479.96848511499996</v>
      </c>
      <c r="OT23" s="65">
        <f>1.318294235*365</f>
        <v>481.17739577499998</v>
      </c>
      <c r="OU23" s="65">
        <f>1.320982569*365</f>
        <v>482.15863768500003</v>
      </c>
      <c r="OV23" s="65">
        <v>262</v>
      </c>
      <c r="OW23" s="65">
        <v>262</v>
      </c>
      <c r="OX23" s="65">
        <v>262</v>
      </c>
      <c r="OY23" s="65">
        <v>262</v>
      </c>
      <c r="OZ23" s="65">
        <v>262</v>
      </c>
      <c r="PA23" s="65">
        <v>262</v>
      </c>
      <c r="PB23" s="65">
        <v>262</v>
      </c>
      <c r="PC23" s="65">
        <v>262</v>
      </c>
      <c r="PD23" s="65">
        <v>262</v>
      </c>
      <c r="PE23" s="65">
        <v>262</v>
      </c>
      <c r="PF23" s="65">
        <v>262</v>
      </c>
      <c r="PG23" s="65">
        <v>262</v>
      </c>
      <c r="PH23" s="65">
        <v>262</v>
      </c>
      <c r="PI23" s="65">
        <v>262</v>
      </c>
      <c r="PJ23" s="65">
        <v>262</v>
      </c>
      <c r="PK23" s="65">
        <v>262</v>
      </c>
      <c r="PL23" s="65">
        <v>262</v>
      </c>
      <c r="PM23" s="65">
        <v>262</v>
      </c>
      <c r="PN23" s="65">
        <v>262</v>
      </c>
      <c r="PO23" s="65">
        <v>262</v>
      </c>
      <c r="PP23" s="65">
        <v>262</v>
      </c>
      <c r="PQ23" s="65">
        <v>262</v>
      </c>
      <c r="PR23" s="65">
        <v>262</v>
      </c>
      <c r="PS23" s="65">
        <v>262</v>
      </c>
      <c r="PT23" s="65">
        <v>262</v>
      </c>
      <c r="PU23" s="65">
        <v>262</v>
      </c>
      <c r="PV23" s="65">
        <v>262</v>
      </c>
      <c r="PW23" s="65">
        <v>262</v>
      </c>
      <c r="PX23" s="65">
        <v>262</v>
      </c>
      <c r="PY23" s="65">
        <v>262</v>
      </c>
      <c r="PZ23" s="65">
        <v>262</v>
      </c>
      <c r="QA23" s="65">
        <v>262</v>
      </c>
      <c r="QB23" s="65">
        <v>262</v>
      </c>
      <c r="QC23" s="65">
        <v>262</v>
      </c>
      <c r="QD23" s="65">
        <v>262</v>
      </c>
    </row>
    <row r="24" spans="1:446" ht="13.5" customHeight="1">
      <c r="A24" s="12" t="s">
        <v>22</v>
      </c>
      <c r="B24" s="12" t="s">
        <v>339</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4"/>
      <c r="BF24" s="14"/>
      <c r="BG24" s="14"/>
      <c r="BH24" s="14"/>
      <c r="BI24" s="14"/>
      <c r="BJ24" s="14"/>
      <c r="BK24" s="14"/>
      <c r="BL24" s="14"/>
      <c r="BM24" s="14"/>
      <c r="BN24" s="14"/>
      <c r="BO24" s="14"/>
      <c r="BP24" s="14"/>
      <c r="BQ24" s="14"/>
      <c r="BR24" s="14"/>
      <c r="BS24" s="14"/>
      <c r="BT24" s="14"/>
      <c r="BU24" s="14"/>
      <c r="BV24" s="14"/>
      <c r="BW24" s="14"/>
      <c r="BX24" s="14"/>
      <c r="BY24" s="14"/>
      <c r="BZ24" s="14"/>
      <c r="CA24" s="14"/>
      <c r="CB24" s="14"/>
      <c r="CC24" s="14"/>
      <c r="CD24" s="14"/>
      <c r="CE24" s="14"/>
      <c r="CF24" s="14"/>
      <c r="CG24" s="14"/>
      <c r="CH24" s="14"/>
      <c r="CI24" s="14"/>
      <c r="CJ24" s="14"/>
      <c r="CK24" s="14"/>
      <c r="CL24" s="14"/>
      <c r="CM24" s="14"/>
      <c r="CN24" s="14"/>
      <c r="CO24" s="14"/>
      <c r="CP24" s="14"/>
      <c r="CQ24" s="14"/>
      <c r="CR24" s="14"/>
      <c r="CS24" s="14"/>
      <c r="CT24" s="14"/>
      <c r="CU24" s="14"/>
      <c r="CV24" s="14"/>
      <c r="CW24" s="14"/>
      <c r="CX24" s="14"/>
      <c r="CY24" s="14"/>
      <c r="CZ24" s="14"/>
      <c r="DA24" s="24"/>
      <c r="DB24" s="14"/>
      <c r="DC24" s="14"/>
      <c r="DD24" s="14"/>
      <c r="DE24" s="14"/>
      <c r="DF24" s="14"/>
      <c r="DG24" s="14"/>
      <c r="DH24" s="14"/>
      <c r="DI24" s="14"/>
      <c r="DJ24" s="14"/>
      <c r="DK24" s="14"/>
      <c r="DL24" s="14"/>
      <c r="DM24" s="14"/>
      <c r="DN24" s="14"/>
      <c r="DO24" s="14"/>
      <c r="DP24" s="14"/>
      <c r="DQ24" s="14"/>
      <c r="DR24" s="14"/>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c r="FU24" s="14"/>
      <c r="FV24" s="14"/>
      <c r="FW24" s="14"/>
      <c r="FX24" s="14"/>
      <c r="FY24" s="14"/>
      <c r="FZ24" s="14"/>
      <c r="GA24" s="14"/>
      <c r="GB24" s="14"/>
      <c r="GC24" s="14"/>
      <c r="GD24" s="14"/>
      <c r="GE24" s="14"/>
      <c r="GF24" s="14"/>
      <c r="GG24" s="14"/>
      <c r="GH24" s="14"/>
      <c r="GI24" s="14"/>
      <c r="GJ24" s="14"/>
      <c r="GK24" s="14"/>
      <c r="GL24" s="14"/>
      <c r="GM24" s="14"/>
      <c r="GN24" s="14"/>
      <c r="GO24" s="14"/>
      <c r="GP24" s="14"/>
      <c r="GQ24" s="14"/>
      <c r="GR24" s="14"/>
      <c r="GS24" s="14"/>
      <c r="GT24" s="14"/>
      <c r="GU24" s="14"/>
      <c r="GV24" s="14"/>
      <c r="GW24" s="14"/>
      <c r="GX24" s="14"/>
      <c r="GY24" s="14"/>
      <c r="GZ24" s="14"/>
      <c r="HA24" s="14"/>
      <c r="HB24" s="14"/>
      <c r="HC24" s="14"/>
      <c r="HD24" s="14"/>
      <c r="HE24" s="14"/>
      <c r="HF24" s="14"/>
      <c r="HG24" s="14"/>
      <c r="HH24" s="14"/>
      <c r="HI24" s="14"/>
      <c r="HJ24" s="14"/>
      <c r="HK24" s="14"/>
      <c r="HL24" s="14"/>
      <c r="HM24" s="14"/>
      <c r="HN24" s="14"/>
      <c r="HO24" s="14"/>
      <c r="HP24" s="14"/>
      <c r="HQ24" s="14"/>
      <c r="HR24" s="14"/>
      <c r="HS24" s="14"/>
      <c r="HT24" s="14"/>
      <c r="HU24" s="14"/>
      <c r="HV24" s="14"/>
      <c r="HW24" s="14"/>
      <c r="HX24" s="14"/>
      <c r="HY24" s="14"/>
      <c r="HZ24" s="14"/>
      <c r="IA24" s="14"/>
      <c r="IB24" s="14"/>
      <c r="IC24" s="14"/>
      <c r="ID24" s="14"/>
      <c r="IE24" s="14"/>
      <c r="IF24" s="14"/>
      <c r="IG24" s="14"/>
      <c r="IH24" s="55"/>
      <c r="II24" s="55"/>
      <c r="IJ24" s="55"/>
      <c r="IK24" s="55"/>
      <c r="IL24" s="55"/>
      <c r="IM24" s="55"/>
      <c r="IN24" s="55"/>
      <c r="IO24" s="55"/>
      <c r="IP24" s="55"/>
      <c r="IQ24" s="55"/>
      <c r="IR24" s="55"/>
      <c r="IS24" s="55"/>
      <c r="IT24" s="55"/>
      <c r="IU24" s="55"/>
      <c r="IV24" s="55"/>
      <c r="IW24" s="55"/>
      <c r="IX24" s="55"/>
      <c r="IY24" s="55"/>
      <c r="IZ24" s="55"/>
      <c r="JA24" s="55"/>
      <c r="JB24" s="55"/>
      <c r="JC24" s="55"/>
      <c r="JD24" s="55"/>
      <c r="JE24" s="55"/>
      <c r="JF24" s="55"/>
      <c r="JG24" s="55"/>
      <c r="JH24" s="55"/>
      <c r="JI24" s="55"/>
      <c r="JJ24" s="55"/>
      <c r="JK24" s="55"/>
      <c r="JL24" s="55"/>
      <c r="JM24" s="55"/>
      <c r="JN24" s="55"/>
      <c r="JO24" s="55"/>
      <c r="JP24" s="55"/>
      <c r="JQ24" s="55"/>
      <c r="JR24" s="55"/>
      <c r="JS24" s="55"/>
      <c r="JT24" s="55"/>
      <c r="JU24" s="55"/>
      <c r="JV24" s="55"/>
      <c r="JW24" s="55"/>
      <c r="JX24" s="55"/>
      <c r="JY24" s="55"/>
      <c r="JZ24" s="55"/>
      <c r="KA24" s="55"/>
      <c r="KB24" s="55"/>
      <c r="KC24" s="55"/>
      <c r="KD24" s="55"/>
      <c r="KE24" s="55"/>
      <c r="KF24" s="55"/>
      <c r="KG24" s="55"/>
      <c r="KH24" s="55"/>
      <c r="KI24" s="55"/>
      <c r="KJ24" s="55"/>
      <c r="KK24" s="55"/>
      <c r="KL24" s="55"/>
      <c r="KM24" s="55"/>
      <c r="KN24" s="55"/>
      <c r="KO24" s="55"/>
      <c r="KP24" s="55"/>
      <c r="KQ24" s="55"/>
      <c r="KR24" s="55"/>
      <c r="KS24" s="55"/>
      <c r="KT24" s="55"/>
      <c r="KU24" s="55"/>
      <c r="KV24" s="55"/>
      <c r="KW24" s="55"/>
      <c r="KX24" s="55"/>
      <c r="KY24" s="55"/>
      <c r="KZ24" s="55"/>
      <c r="LA24" s="55"/>
      <c r="LB24" s="55"/>
      <c r="LC24" s="55"/>
      <c r="LD24" s="55"/>
      <c r="LE24" s="55"/>
      <c r="LF24" s="55"/>
      <c r="LG24" s="55"/>
      <c r="LH24" s="55"/>
      <c r="LI24" s="55"/>
      <c r="LJ24" s="55"/>
      <c r="LK24" s="55"/>
      <c r="LL24" s="55"/>
      <c r="LM24" s="55"/>
      <c r="LN24" s="55"/>
      <c r="LO24" s="55"/>
      <c r="LP24" s="55"/>
      <c r="LQ24" s="55"/>
      <c r="LR24" s="55"/>
      <c r="LS24" s="55"/>
      <c r="LT24" s="55"/>
      <c r="LU24" s="55"/>
      <c r="LV24" s="55"/>
      <c r="LW24" s="55"/>
      <c r="LX24" s="55"/>
      <c r="LY24" s="55"/>
      <c r="LZ24" s="55"/>
      <c r="MA24" s="55"/>
      <c r="MB24" s="55"/>
      <c r="MC24" s="55"/>
      <c r="MD24" s="55"/>
      <c r="ME24" s="55"/>
      <c r="MF24" s="55"/>
      <c r="MG24" s="55"/>
      <c r="MH24" s="57"/>
      <c r="MI24" s="57"/>
      <c r="MJ24" s="57"/>
      <c r="MK24" s="57"/>
      <c r="ML24" s="57"/>
      <c r="MM24" s="58"/>
      <c r="MN24" s="58"/>
      <c r="MO24" s="57"/>
      <c r="MP24" s="57"/>
      <c r="MQ24" s="57"/>
      <c r="MR24" s="57"/>
      <c r="MS24" s="57"/>
      <c r="MT24" s="58"/>
      <c r="MU24" s="58"/>
      <c r="MV24" s="57"/>
      <c r="MW24" s="57"/>
      <c r="MX24" s="57"/>
      <c r="MY24" s="57"/>
      <c r="MZ24" s="57"/>
      <c r="NA24" s="58"/>
      <c r="NB24" s="58"/>
      <c r="NC24" s="55"/>
      <c r="ND24" s="55"/>
      <c r="NE24" s="55"/>
      <c r="NF24" s="55"/>
      <c r="NG24" s="55"/>
      <c r="NH24" s="55"/>
      <c r="NI24" s="55"/>
      <c r="NJ24" s="55"/>
      <c r="NK24" s="55"/>
      <c r="NL24" s="55"/>
      <c r="NM24" s="55"/>
      <c r="NN24" s="55"/>
      <c r="NO24" s="55"/>
      <c r="NP24" s="55"/>
      <c r="NQ24" s="55"/>
      <c r="NR24" s="55"/>
      <c r="NS24" s="55"/>
      <c r="NT24" s="55"/>
      <c r="NU24" s="55"/>
      <c r="NV24" s="55"/>
      <c r="NW24" s="55"/>
      <c r="NX24" s="55"/>
      <c r="NY24" s="55"/>
      <c r="NZ24" s="55"/>
      <c r="OA24" s="55"/>
      <c r="OB24" s="55"/>
      <c r="OC24" s="55"/>
      <c r="OD24" s="55"/>
      <c r="OE24" s="55"/>
      <c r="OF24" s="55"/>
      <c r="OG24" s="55"/>
      <c r="OH24" s="55"/>
      <c r="OI24" s="55"/>
      <c r="OJ24" s="55"/>
      <c r="OK24" s="55"/>
      <c r="OL24" s="55"/>
      <c r="OM24" s="55"/>
      <c r="ON24" s="55"/>
      <c r="OO24" s="55"/>
      <c r="OP24" s="55"/>
      <c r="OQ24" s="55"/>
      <c r="OR24" s="55"/>
      <c r="OS24" s="55"/>
      <c r="OT24" s="55"/>
      <c r="OU24" s="55"/>
      <c r="OV24" s="55"/>
      <c r="OW24" s="55"/>
      <c r="OX24" s="55"/>
      <c r="OY24" s="55"/>
      <c r="OZ24" s="55"/>
      <c r="PA24" s="55"/>
      <c r="PB24" s="55"/>
      <c r="PC24" s="55"/>
      <c r="PD24" s="55"/>
      <c r="PE24" s="55"/>
      <c r="PF24" s="55"/>
      <c r="PG24" s="55"/>
      <c r="PH24" s="55"/>
      <c r="PI24" s="55"/>
      <c r="PJ24" s="55"/>
      <c r="PK24" s="55"/>
      <c r="PL24" s="55"/>
      <c r="PM24" s="55"/>
      <c r="PN24" s="55"/>
      <c r="PO24" s="55"/>
      <c r="PP24" s="55"/>
      <c r="PQ24" s="55"/>
      <c r="PR24" s="55"/>
      <c r="PS24" s="55"/>
      <c r="PT24" s="55"/>
      <c r="PU24" s="55"/>
      <c r="PV24" s="55"/>
      <c r="PW24" s="55"/>
      <c r="PX24" s="55"/>
      <c r="PY24" s="55"/>
      <c r="PZ24" s="55"/>
      <c r="QA24" s="55"/>
      <c r="QB24" s="55"/>
      <c r="QC24" s="55"/>
      <c r="QD24" s="55"/>
    </row>
    <row r="25" spans="1:446" ht="13.5" customHeight="1">
      <c r="A25" s="2" t="s">
        <v>23</v>
      </c>
      <c r="B25" s="2" t="s">
        <v>23</v>
      </c>
      <c r="C25" s="2">
        <f t="shared" ref="C25:AQ25" si="12">(C21*C23)</f>
        <v>17854972.994884402</v>
      </c>
      <c r="D25" s="2">
        <f t="shared" si="12"/>
        <v>17461882.003951225</v>
      </c>
      <c r="E25" s="2">
        <f t="shared" si="12"/>
        <v>17401096.003707539</v>
      </c>
      <c r="F25" s="2">
        <f t="shared" si="12"/>
        <v>17666680.000112917</v>
      </c>
      <c r="G25" s="2">
        <f t="shared" si="12"/>
        <v>17715027.002852399</v>
      </c>
      <c r="H25" s="2">
        <f t="shared" si="12"/>
        <v>17655684.99474933</v>
      </c>
      <c r="I25" s="2">
        <f t="shared" si="12"/>
        <v>4716000</v>
      </c>
      <c r="J25" s="2">
        <f t="shared" si="12"/>
        <v>4716000</v>
      </c>
      <c r="K25" s="2">
        <f t="shared" si="12"/>
        <v>4716000</v>
      </c>
      <c r="L25" s="2">
        <f t="shared" si="12"/>
        <v>4716000</v>
      </c>
      <c r="M25" s="2">
        <f t="shared" si="12"/>
        <v>4716000</v>
      </c>
      <c r="N25" s="2">
        <f t="shared" si="12"/>
        <v>4716000</v>
      </c>
      <c r="O25" s="2">
        <f t="shared" si="12"/>
        <v>4716000</v>
      </c>
      <c r="P25" s="2">
        <f t="shared" si="12"/>
        <v>4716000</v>
      </c>
      <c r="Q25" s="2">
        <f t="shared" si="12"/>
        <v>4716000</v>
      </c>
      <c r="R25" s="2">
        <f t="shared" si="12"/>
        <v>4716000</v>
      </c>
      <c r="S25" s="2">
        <f t="shared" si="12"/>
        <v>4716000</v>
      </c>
      <c r="T25" s="2">
        <f t="shared" si="12"/>
        <v>4716000</v>
      </c>
      <c r="U25" s="2">
        <f t="shared" si="12"/>
        <v>4716000</v>
      </c>
      <c r="V25" s="2">
        <f t="shared" si="12"/>
        <v>4716000</v>
      </c>
      <c r="W25" s="2">
        <f t="shared" si="12"/>
        <v>4716000</v>
      </c>
      <c r="X25" s="2">
        <f t="shared" si="12"/>
        <v>4716000</v>
      </c>
      <c r="Y25" s="2">
        <f t="shared" si="12"/>
        <v>4716000</v>
      </c>
      <c r="Z25" s="2">
        <f t="shared" si="12"/>
        <v>4716000</v>
      </c>
      <c r="AA25" s="2">
        <f t="shared" si="12"/>
        <v>4716000</v>
      </c>
      <c r="AB25" s="2">
        <f t="shared" si="12"/>
        <v>4716000</v>
      </c>
      <c r="AC25" s="2">
        <f t="shared" si="12"/>
        <v>4716000</v>
      </c>
      <c r="AD25" s="2">
        <f t="shared" si="12"/>
        <v>4716000</v>
      </c>
      <c r="AE25" s="2">
        <f t="shared" si="12"/>
        <v>4716000</v>
      </c>
      <c r="AF25" s="2">
        <f t="shared" si="12"/>
        <v>4716000</v>
      </c>
      <c r="AG25" s="2">
        <f t="shared" si="12"/>
        <v>4716000</v>
      </c>
      <c r="AH25" s="2">
        <f t="shared" si="12"/>
        <v>4716000</v>
      </c>
      <c r="AI25" s="2">
        <f t="shared" si="12"/>
        <v>4716000</v>
      </c>
      <c r="AJ25" s="2">
        <f t="shared" si="12"/>
        <v>4716000</v>
      </c>
      <c r="AK25" s="2">
        <f t="shared" si="12"/>
        <v>4716000</v>
      </c>
      <c r="AL25" s="2">
        <f t="shared" si="12"/>
        <v>4716000</v>
      </c>
      <c r="AM25" s="2">
        <f t="shared" si="12"/>
        <v>4716000</v>
      </c>
      <c r="AN25" s="2">
        <f t="shared" si="12"/>
        <v>4716000</v>
      </c>
      <c r="AO25" s="2">
        <f t="shared" si="12"/>
        <v>4716000</v>
      </c>
      <c r="AP25" s="2">
        <f t="shared" si="12"/>
        <v>4716000</v>
      </c>
      <c r="AQ25" s="2">
        <f t="shared" si="12"/>
        <v>4716000</v>
      </c>
      <c r="AR25" s="2">
        <f t="shared" ref="AR25:BZ25" si="13">AR23*AR21</f>
        <v>4716000</v>
      </c>
      <c r="AS25" s="2">
        <f t="shared" si="13"/>
        <v>4716000</v>
      </c>
      <c r="AT25" s="2">
        <f t="shared" si="13"/>
        <v>4716000</v>
      </c>
      <c r="AU25" s="2">
        <f t="shared" si="13"/>
        <v>4716000</v>
      </c>
      <c r="AV25" s="2">
        <f t="shared" si="13"/>
        <v>4716000</v>
      </c>
      <c r="AW25" s="2">
        <f t="shared" si="13"/>
        <v>4716000</v>
      </c>
      <c r="AX25" s="2">
        <f t="shared" si="13"/>
        <v>4716000</v>
      </c>
      <c r="AY25" s="2">
        <f t="shared" si="13"/>
        <v>4716000</v>
      </c>
      <c r="AZ25" s="2">
        <f t="shared" si="13"/>
        <v>4716000</v>
      </c>
      <c r="BA25" s="2">
        <f t="shared" si="13"/>
        <v>4716000</v>
      </c>
      <c r="BB25" s="2">
        <f t="shared" si="13"/>
        <v>4716000</v>
      </c>
      <c r="BC25" s="2">
        <f t="shared" si="13"/>
        <v>4716000</v>
      </c>
      <c r="BD25" s="2">
        <f t="shared" si="13"/>
        <v>4716000</v>
      </c>
      <c r="BE25" s="2">
        <f t="shared" si="13"/>
        <v>139386</v>
      </c>
      <c r="BF25" s="2">
        <f t="shared" si="13"/>
        <v>7320612</v>
      </c>
      <c r="BG25" s="2">
        <f t="shared" si="13"/>
        <v>11841930</v>
      </c>
      <c r="BH25" s="2">
        <f t="shared" si="13"/>
        <v>5401971</v>
      </c>
      <c r="BI25" s="2">
        <f t="shared" si="13"/>
        <v>73124</v>
      </c>
      <c r="BJ25" s="2">
        <f t="shared" si="13"/>
        <v>567721</v>
      </c>
      <c r="BK25" s="2">
        <f t="shared" si="13"/>
        <v>102414</v>
      </c>
      <c r="BL25" s="2">
        <f t="shared" si="13"/>
        <v>463590</v>
      </c>
      <c r="BM25" s="2">
        <f t="shared" si="13"/>
        <v>53429</v>
      </c>
      <c r="BN25" s="2">
        <f t="shared" si="13"/>
        <v>509242</v>
      </c>
      <c r="BO25" s="2">
        <f t="shared" si="13"/>
        <v>34713</v>
      </c>
      <c r="BP25" s="2">
        <f t="shared" si="13"/>
        <v>156426</v>
      </c>
      <c r="BQ25" s="2">
        <f t="shared" si="13"/>
        <v>61857</v>
      </c>
      <c r="BR25" s="2">
        <f t="shared" si="13"/>
        <v>138678</v>
      </c>
      <c r="BS25" s="2">
        <f t="shared" si="13"/>
        <v>84129</v>
      </c>
      <c r="BT25" s="2">
        <f t="shared" si="13"/>
        <v>214716</v>
      </c>
      <c r="BU25" s="2">
        <f t="shared" si="13"/>
        <v>75280</v>
      </c>
      <c r="BV25" s="2">
        <f t="shared" si="13"/>
        <v>87680</v>
      </c>
      <c r="BW25" s="2">
        <f t="shared" si="13"/>
        <v>55440</v>
      </c>
      <c r="BX25" s="2">
        <f t="shared" si="13"/>
        <v>149040</v>
      </c>
      <c r="BY25" s="2">
        <f t="shared" si="13"/>
        <v>35680</v>
      </c>
      <c r="BZ25" s="2">
        <f t="shared" si="13"/>
        <v>132480</v>
      </c>
      <c r="CA25" s="10">
        <f t="shared" ref="CA25:CL25" si="14">CA21*CA23</f>
        <v>118250</v>
      </c>
      <c r="CB25" s="10">
        <f t="shared" si="14"/>
        <v>799150</v>
      </c>
      <c r="CC25" s="10">
        <f t="shared" si="14"/>
        <v>205700</v>
      </c>
      <c r="CD25" s="10">
        <f t="shared" si="14"/>
        <v>894300</v>
      </c>
      <c r="CE25" s="10">
        <f t="shared" si="14"/>
        <v>267850</v>
      </c>
      <c r="CF25" s="10">
        <f t="shared" si="14"/>
        <v>832150</v>
      </c>
      <c r="CG25" s="10">
        <f t="shared" si="14"/>
        <v>118250</v>
      </c>
      <c r="CH25" s="10">
        <f t="shared" si="14"/>
        <v>799150</v>
      </c>
      <c r="CI25" s="10">
        <f t="shared" si="14"/>
        <v>205700</v>
      </c>
      <c r="CJ25" s="10">
        <f t="shared" si="14"/>
        <v>894300</v>
      </c>
      <c r="CK25" s="10">
        <f t="shared" si="14"/>
        <v>267850</v>
      </c>
      <c r="CL25" s="10">
        <f t="shared" si="14"/>
        <v>832150</v>
      </c>
      <c r="CM25" s="10">
        <f t="shared" ref="CM25:CR25" si="15">CM23*CM21</f>
        <v>209825</v>
      </c>
      <c r="CN25" s="10">
        <f t="shared" si="15"/>
        <v>2137575</v>
      </c>
      <c r="CO25" s="10">
        <f t="shared" si="15"/>
        <v>302500</v>
      </c>
      <c r="CP25" s="10">
        <f t="shared" si="15"/>
        <v>2422475</v>
      </c>
      <c r="CQ25" s="10">
        <f t="shared" si="15"/>
        <v>304425</v>
      </c>
      <c r="CR25" s="10">
        <f t="shared" si="15"/>
        <v>2445575</v>
      </c>
      <c r="CS25" s="10">
        <f t="shared" ref="CS25:CZ25" si="16">CS21*CS23</f>
        <v>211110</v>
      </c>
      <c r="CT25" s="10">
        <f t="shared" si="16"/>
        <v>18836220</v>
      </c>
      <c r="CU25" s="10">
        <f t="shared" si="16"/>
        <v>36066940</v>
      </c>
      <c r="CV25" s="27">
        <f t="shared" si="16"/>
        <v>668890.78192124527</v>
      </c>
      <c r="CW25" s="27">
        <f t="shared" si="16"/>
        <v>14838.995162035906</v>
      </c>
      <c r="CX25" s="27">
        <f t="shared" si="16"/>
        <v>3517794</v>
      </c>
      <c r="CY25" s="27">
        <f t="shared" si="16"/>
        <v>15092020</v>
      </c>
      <c r="CZ25" s="27">
        <f t="shared" si="16"/>
        <v>125560</v>
      </c>
      <c r="DA25" s="2">
        <f t="shared" ref="DA25:HM25" si="17">DA23*DA21</f>
        <v>1433610</v>
      </c>
      <c r="DB25" s="2">
        <f t="shared" si="17"/>
        <v>1433457</v>
      </c>
      <c r="DC25" s="2">
        <f t="shared" si="17"/>
        <v>1433457</v>
      </c>
      <c r="DD25" s="2">
        <f t="shared" si="17"/>
        <v>1433457</v>
      </c>
      <c r="DE25" s="2">
        <f t="shared" si="17"/>
        <v>1433457</v>
      </c>
      <c r="DF25" s="2">
        <f t="shared" si="17"/>
        <v>1433457</v>
      </c>
      <c r="DG25" s="2">
        <f t="shared" si="17"/>
        <v>1433457</v>
      </c>
      <c r="DH25" s="2">
        <f t="shared" si="17"/>
        <v>1433457</v>
      </c>
      <c r="DI25" s="2">
        <f t="shared" si="17"/>
        <v>1433457</v>
      </c>
      <c r="DJ25" s="2">
        <f t="shared" si="17"/>
        <v>1433457</v>
      </c>
      <c r="DK25" s="2">
        <f t="shared" si="17"/>
        <v>1433457</v>
      </c>
      <c r="DL25" s="2">
        <f t="shared" si="17"/>
        <v>1433457</v>
      </c>
      <c r="DM25" s="2">
        <f t="shared" si="17"/>
        <v>1433457</v>
      </c>
      <c r="DN25" s="2">
        <f t="shared" si="17"/>
        <v>1433457</v>
      </c>
      <c r="DO25" s="2">
        <f t="shared" si="17"/>
        <v>1433457</v>
      </c>
      <c r="DP25" s="2">
        <f t="shared" si="17"/>
        <v>1433457</v>
      </c>
      <c r="DQ25" s="2">
        <f t="shared" si="17"/>
        <v>1433457</v>
      </c>
      <c r="DR25" s="2">
        <f t="shared" si="17"/>
        <v>1433457</v>
      </c>
      <c r="DS25" s="2">
        <f t="shared" si="17"/>
        <v>1433457</v>
      </c>
      <c r="DT25" s="2">
        <f t="shared" si="17"/>
        <v>1433457</v>
      </c>
      <c r="DU25" s="2">
        <f t="shared" si="17"/>
        <v>1433457</v>
      </c>
      <c r="DV25" s="2">
        <f t="shared" si="17"/>
        <v>1433457</v>
      </c>
      <c r="DW25" s="2">
        <f t="shared" si="17"/>
        <v>1116024</v>
      </c>
      <c r="DX25" s="2">
        <f t="shared" si="17"/>
        <v>1117844</v>
      </c>
      <c r="DY25" s="2">
        <f t="shared" si="17"/>
        <v>1117844</v>
      </c>
      <c r="DZ25" s="2">
        <f t="shared" si="17"/>
        <v>1117844</v>
      </c>
      <c r="EA25" s="2">
        <f t="shared" si="17"/>
        <v>1117844</v>
      </c>
      <c r="EB25" s="2">
        <f t="shared" si="17"/>
        <v>1117844</v>
      </c>
      <c r="EC25" s="2">
        <f t="shared" si="17"/>
        <v>1117844</v>
      </c>
      <c r="ED25" s="2">
        <f t="shared" si="17"/>
        <v>1117844</v>
      </c>
      <c r="EE25" s="2">
        <f t="shared" si="17"/>
        <v>1117844</v>
      </c>
      <c r="EF25" s="2">
        <f t="shared" si="17"/>
        <v>1117844</v>
      </c>
      <c r="EG25" s="2">
        <f t="shared" si="17"/>
        <v>1117844</v>
      </c>
      <c r="EH25" s="2">
        <f t="shared" si="17"/>
        <v>1117844</v>
      </c>
      <c r="EI25" s="2">
        <f t="shared" si="17"/>
        <v>1117844</v>
      </c>
      <c r="EJ25" s="2">
        <f t="shared" si="17"/>
        <v>1117844</v>
      </c>
      <c r="EK25" s="2">
        <f t="shared" si="17"/>
        <v>1117844</v>
      </c>
      <c r="EL25" s="2">
        <f t="shared" si="17"/>
        <v>1117844</v>
      </c>
      <c r="EM25" s="2">
        <f t="shared" si="17"/>
        <v>1117844</v>
      </c>
      <c r="EN25" s="2">
        <f t="shared" si="17"/>
        <v>1117844</v>
      </c>
      <c r="EO25" s="2">
        <f t="shared" si="17"/>
        <v>1117844</v>
      </c>
      <c r="EP25" s="2">
        <f t="shared" si="17"/>
        <v>1117844</v>
      </c>
      <c r="EQ25" s="2">
        <f t="shared" si="17"/>
        <v>1117844</v>
      </c>
      <c r="ER25" s="2">
        <f t="shared" si="17"/>
        <v>1117844</v>
      </c>
      <c r="ES25" s="2">
        <f t="shared" si="17"/>
        <v>1025</v>
      </c>
      <c r="ET25" s="2">
        <f t="shared" si="17"/>
        <v>1125</v>
      </c>
      <c r="EU25" s="2">
        <f t="shared" si="17"/>
        <v>1125</v>
      </c>
      <c r="EV25" s="2">
        <f t="shared" si="17"/>
        <v>1125</v>
      </c>
      <c r="EW25" s="2">
        <f t="shared" si="17"/>
        <v>1125</v>
      </c>
      <c r="EX25" s="2">
        <f t="shared" si="17"/>
        <v>1125</v>
      </c>
      <c r="EY25" s="2">
        <f t="shared" si="17"/>
        <v>1125</v>
      </c>
      <c r="EZ25" s="2">
        <f t="shared" si="17"/>
        <v>1125</v>
      </c>
      <c r="FA25" s="2">
        <f t="shared" si="17"/>
        <v>1125</v>
      </c>
      <c r="FB25" s="2">
        <f t="shared" si="17"/>
        <v>1125</v>
      </c>
      <c r="FC25" s="2">
        <f t="shared" si="17"/>
        <v>1125</v>
      </c>
      <c r="FD25" s="2">
        <f t="shared" si="17"/>
        <v>1125</v>
      </c>
      <c r="FE25" s="2">
        <f t="shared" si="17"/>
        <v>25000</v>
      </c>
      <c r="FF25" s="2">
        <f t="shared" si="17"/>
        <v>25000</v>
      </c>
      <c r="FG25" s="2">
        <f t="shared" si="17"/>
        <v>25000</v>
      </c>
      <c r="FH25" s="2">
        <f t="shared" si="17"/>
        <v>25000</v>
      </c>
      <c r="FI25" s="2">
        <f t="shared" si="17"/>
        <v>25000</v>
      </c>
      <c r="FJ25" s="2">
        <f t="shared" si="17"/>
        <v>25000</v>
      </c>
      <c r="FK25" s="2">
        <f t="shared" si="17"/>
        <v>25000</v>
      </c>
      <c r="FL25" s="2">
        <f t="shared" si="17"/>
        <v>25000</v>
      </c>
      <c r="FM25" s="2">
        <f t="shared" si="17"/>
        <v>25000</v>
      </c>
      <c r="FN25" s="2">
        <f t="shared" si="17"/>
        <v>25000</v>
      </c>
      <c r="FO25" s="2">
        <f t="shared" si="17"/>
        <v>45000</v>
      </c>
      <c r="FP25" s="2">
        <f t="shared" si="17"/>
        <v>129555</v>
      </c>
      <c r="FQ25" s="2">
        <f t="shared" si="17"/>
        <v>6915580</v>
      </c>
      <c r="FR25" s="2">
        <f t="shared" si="17"/>
        <v>4584525</v>
      </c>
      <c r="FS25" s="2">
        <f t="shared" si="17"/>
        <v>1242260</v>
      </c>
      <c r="FT25" s="2">
        <f t="shared" si="17"/>
        <v>3584296</v>
      </c>
      <c r="FU25" s="2">
        <f t="shared" si="17"/>
        <v>30858888</v>
      </c>
      <c r="FV25" s="2">
        <f t="shared" si="17"/>
        <v>12974568</v>
      </c>
      <c r="FW25" s="2">
        <f t="shared" si="17"/>
        <v>35272640</v>
      </c>
      <c r="FX25" s="2">
        <f t="shared" si="17"/>
        <v>190320</v>
      </c>
      <c r="FY25" s="2">
        <f t="shared" si="17"/>
        <v>13136472</v>
      </c>
      <c r="FZ25" s="2">
        <f t="shared" si="17"/>
        <v>14640000</v>
      </c>
      <c r="GA25" s="2">
        <f t="shared" si="17"/>
        <v>5797684</v>
      </c>
      <c r="GB25" s="2">
        <f t="shared" si="17"/>
        <v>1522316</v>
      </c>
      <c r="GC25" s="2">
        <f t="shared" si="17"/>
        <v>1788032</v>
      </c>
      <c r="GD25" s="2">
        <f t="shared" si="17"/>
        <v>21583752</v>
      </c>
      <c r="GE25" s="2">
        <f t="shared" si="17"/>
        <v>1028216</v>
      </c>
      <c r="GF25" s="2">
        <f t="shared" si="17"/>
        <v>14820345</v>
      </c>
      <c r="GG25" s="2">
        <f t="shared" si="17"/>
        <v>3241611</v>
      </c>
      <c r="GH25" s="2">
        <f t="shared" si="17"/>
        <v>4581126</v>
      </c>
      <c r="GI25" s="2">
        <f t="shared" si="17"/>
        <v>4598874</v>
      </c>
      <c r="GJ25" s="2">
        <f t="shared" si="17"/>
        <v>384948</v>
      </c>
      <c r="GK25" s="2">
        <f t="shared" si="17"/>
        <v>4205052</v>
      </c>
      <c r="GL25" s="2">
        <f t="shared" si="17"/>
        <v>30704652</v>
      </c>
      <c r="GM25" s="2">
        <f t="shared" si="17"/>
        <v>7545348</v>
      </c>
      <c r="GN25" s="2">
        <f t="shared" si="17"/>
        <v>566100</v>
      </c>
      <c r="GO25" s="2">
        <f t="shared" si="17"/>
        <v>9798273</v>
      </c>
      <c r="GP25" s="2">
        <f t="shared" si="17"/>
        <v>4935627</v>
      </c>
      <c r="GQ25" s="2">
        <f t="shared" si="17"/>
        <v>547884</v>
      </c>
      <c r="GR25" s="2">
        <f t="shared" si="17"/>
        <v>2575607</v>
      </c>
      <c r="GS25" s="2">
        <f t="shared" si="17"/>
        <v>755000</v>
      </c>
      <c r="GT25" s="2">
        <f t="shared" si="17"/>
        <v>7720404</v>
      </c>
      <c r="GU25" s="2">
        <f t="shared" si="17"/>
        <v>3680000</v>
      </c>
      <c r="GV25" s="2">
        <f t="shared" si="17"/>
        <v>920000</v>
      </c>
      <c r="GW25" s="2">
        <f t="shared" si="17"/>
        <v>2660141</v>
      </c>
      <c r="GX25" s="2">
        <f t="shared" si="17"/>
        <v>3404544</v>
      </c>
      <c r="GY25" s="2">
        <f t="shared" si="17"/>
        <v>65472</v>
      </c>
      <c r="GZ25" s="28">
        <f t="shared" si="17"/>
        <v>931612</v>
      </c>
      <c r="HA25" s="28">
        <f t="shared" si="17"/>
        <v>1613271</v>
      </c>
      <c r="HB25" s="28">
        <f t="shared" si="17"/>
        <v>849772</v>
      </c>
      <c r="HC25" s="28">
        <f t="shared" si="17"/>
        <v>1695111</v>
      </c>
      <c r="HD25" s="28">
        <f t="shared" si="17"/>
        <v>1880274</v>
      </c>
      <c r="HE25" s="28">
        <f t="shared" si="17"/>
        <v>664609</v>
      </c>
      <c r="HF25" s="28">
        <f t="shared" si="17"/>
        <v>1179178</v>
      </c>
      <c r="HG25" s="28">
        <f t="shared" si="17"/>
        <v>1365705</v>
      </c>
      <c r="HH25" s="28">
        <f t="shared" si="17"/>
        <v>994015</v>
      </c>
      <c r="HI25" s="28">
        <f t="shared" si="17"/>
        <v>1550868</v>
      </c>
      <c r="HJ25" s="28">
        <f t="shared" si="17"/>
        <v>2102265</v>
      </c>
      <c r="HK25" s="28">
        <f t="shared" si="17"/>
        <v>442618</v>
      </c>
      <c r="HL25" s="28">
        <f t="shared" si="17"/>
        <v>2417690</v>
      </c>
      <c r="HM25" s="28">
        <f t="shared" si="17"/>
        <v>127193</v>
      </c>
      <c r="HN25" s="2">
        <f t="shared" ref="HN25:HO25" si="18">HN21*HN23</f>
        <v>686465</v>
      </c>
      <c r="HO25" s="2">
        <f t="shared" si="18"/>
        <v>1445205</v>
      </c>
      <c r="HP25" s="2">
        <f t="shared" ref="HP25:IG25" si="19">HP23*HP21</f>
        <v>331650</v>
      </c>
      <c r="HQ25" s="2">
        <f t="shared" si="19"/>
        <v>3740550</v>
      </c>
      <c r="HR25" s="2">
        <f t="shared" si="19"/>
        <v>312950</v>
      </c>
      <c r="HS25" s="2">
        <f t="shared" si="19"/>
        <v>3756225</v>
      </c>
      <c r="HT25" s="2">
        <f t="shared" si="19"/>
        <v>308550</v>
      </c>
      <c r="HU25" s="2">
        <f t="shared" si="19"/>
        <v>3747150</v>
      </c>
      <c r="HV25" s="2">
        <f t="shared" si="19"/>
        <v>118250</v>
      </c>
      <c r="HW25" s="2">
        <f t="shared" si="19"/>
        <v>2453000</v>
      </c>
      <c r="HX25" s="2">
        <f t="shared" si="19"/>
        <v>205700</v>
      </c>
      <c r="HY25" s="2">
        <f t="shared" si="19"/>
        <v>2681800</v>
      </c>
      <c r="HZ25" s="2">
        <f t="shared" si="19"/>
        <v>275825</v>
      </c>
      <c r="IA25" s="2">
        <f t="shared" si="19"/>
        <v>2611675</v>
      </c>
      <c r="IB25" s="2">
        <f t="shared" si="19"/>
        <v>306075</v>
      </c>
      <c r="IC25" s="2">
        <f t="shared" si="19"/>
        <v>1900250</v>
      </c>
      <c r="ID25" s="2">
        <f t="shared" si="19"/>
        <v>208450</v>
      </c>
      <c r="IE25" s="2">
        <f t="shared" si="19"/>
        <v>2253900</v>
      </c>
      <c r="IF25" s="2">
        <f t="shared" si="19"/>
        <v>732050</v>
      </c>
      <c r="IG25" s="2">
        <f t="shared" si="19"/>
        <v>1742950</v>
      </c>
      <c r="IH25" s="65">
        <f t="shared" ref="IH25:MG25" si="20">IH21*IH23</f>
        <v>660223.67999999993</v>
      </c>
      <c r="II25" s="65">
        <f t="shared" si="20"/>
        <v>14646.72</v>
      </c>
      <c r="IJ25" s="65">
        <f t="shared" si="20"/>
        <v>2166640</v>
      </c>
      <c r="IK25" s="65">
        <f t="shared" si="20"/>
        <v>272655</v>
      </c>
      <c r="IL25" s="65">
        <f t="shared" si="20"/>
        <v>274480</v>
      </c>
      <c r="IM25" s="65">
        <f t="shared" si="20"/>
        <v>2507915</v>
      </c>
      <c r="IN25" s="65">
        <f t="shared" si="20"/>
        <v>526695</v>
      </c>
      <c r="IO25" s="65">
        <f t="shared" si="20"/>
        <v>540930</v>
      </c>
      <c r="IP25" s="65">
        <f t="shared" si="20"/>
        <v>2521420</v>
      </c>
      <c r="IQ25" s="65">
        <f t="shared" si="20"/>
        <v>548595</v>
      </c>
      <c r="IR25" s="65">
        <f t="shared" si="20"/>
        <v>1260345</v>
      </c>
      <c r="IS25" s="65">
        <f t="shared" si="20"/>
        <v>2523975</v>
      </c>
      <c r="IT25" s="65">
        <f t="shared" si="20"/>
        <v>546405</v>
      </c>
      <c r="IU25" s="65">
        <f t="shared" si="20"/>
        <v>1322030</v>
      </c>
      <c r="IV25" s="65">
        <f t="shared" si="20"/>
        <v>310615</v>
      </c>
      <c r="IW25" s="65">
        <f>IW21*IW23</f>
        <v>10335</v>
      </c>
      <c r="IX25" s="65">
        <f>IX21*IX23</f>
        <v>625197.76399999997</v>
      </c>
      <c r="IY25" s="65">
        <f t="shared" si="20"/>
        <v>29032</v>
      </c>
      <c r="IZ25" s="65">
        <f t="shared" si="20"/>
        <v>1447.8415276799999</v>
      </c>
      <c r="JA25" s="65">
        <f t="shared" si="20"/>
        <v>246674.9094</v>
      </c>
      <c r="JB25" s="65">
        <f t="shared" si="20"/>
        <v>129352</v>
      </c>
      <c r="JC25" s="65">
        <f t="shared" si="20"/>
        <v>1763625</v>
      </c>
      <c r="JD25" s="65">
        <f t="shared" si="20"/>
        <v>29835</v>
      </c>
      <c r="JE25" s="65">
        <f t="shared" si="20"/>
        <v>24939</v>
      </c>
      <c r="JF25" s="65">
        <f t="shared" si="20"/>
        <v>1650129.03</v>
      </c>
      <c r="JG25" s="65">
        <f t="shared" si="20"/>
        <v>6120</v>
      </c>
      <c r="JH25" s="65">
        <f t="shared" si="20"/>
        <v>130203</v>
      </c>
      <c r="JI25" s="65">
        <f t="shared" si="20"/>
        <v>1200000</v>
      </c>
      <c r="JJ25" s="65">
        <f t="shared" si="20"/>
        <v>358800</v>
      </c>
      <c r="JK25" s="65">
        <f t="shared" si="20"/>
        <v>29121</v>
      </c>
      <c r="JL25" s="65">
        <f t="shared" si="20"/>
        <v>486600.00113539997</v>
      </c>
      <c r="JM25" s="65">
        <f t="shared" si="20"/>
        <v>17510</v>
      </c>
      <c r="JN25" s="65">
        <f t="shared" si="20"/>
        <v>412800</v>
      </c>
      <c r="JO25" s="65">
        <f t="shared" si="20"/>
        <v>19210</v>
      </c>
      <c r="JP25" s="65">
        <f t="shared" si="20"/>
        <v>300750</v>
      </c>
      <c r="JQ25" s="65">
        <f t="shared" si="20"/>
        <v>22100</v>
      </c>
      <c r="JR25" s="65">
        <f t="shared" si="20"/>
        <v>308250</v>
      </c>
      <c r="JS25" s="65">
        <f t="shared" si="20"/>
        <v>28900</v>
      </c>
      <c r="JT25" s="65">
        <f t="shared" si="20"/>
        <v>270675</v>
      </c>
      <c r="JU25" s="65">
        <f t="shared" si="20"/>
        <v>1476375</v>
      </c>
      <c r="JV25" s="65">
        <f t="shared" si="20"/>
        <v>665840</v>
      </c>
      <c r="JW25" s="65">
        <f t="shared" si="20"/>
        <v>205140.95</v>
      </c>
      <c r="JX25" s="65">
        <f t="shared" si="20"/>
        <v>1561536</v>
      </c>
      <c r="JY25" s="65">
        <f t="shared" si="20"/>
        <v>681845</v>
      </c>
      <c r="JZ25" s="65">
        <f t="shared" si="20"/>
        <v>8220000.0053999992</v>
      </c>
      <c r="KA25" s="65">
        <f t="shared" si="20"/>
        <v>3277039.8624599995</v>
      </c>
      <c r="KB25" s="65">
        <f t="shared" si="20"/>
        <v>469361.98030049994</v>
      </c>
      <c r="KC25" s="65">
        <f t="shared" si="20"/>
        <v>1819359.9236399997</v>
      </c>
      <c r="KD25" s="65">
        <f t="shared" si="20"/>
        <v>2421749.9757825001</v>
      </c>
      <c r="KE25" s="65">
        <f t="shared" si="20"/>
        <v>4444280.0029195994</v>
      </c>
      <c r="KF25" s="65">
        <f t="shared" si="20"/>
        <v>282220.00018539996</v>
      </c>
      <c r="KG25" s="65">
        <f t="shared" si="20"/>
        <v>1838540.0012077999</v>
      </c>
      <c r="KH25" s="65">
        <f t="shared" si="20"/>
        <v>1086759.9994546</v>
      </c>
      <c r="KI25" s="65">
        <f t="shared" si="20"/>
        <v>3770240.0024767998</v>
      </c>
      <c r="KJ25" s="65">
        <f t="shared" si="20"/>
        <v>309620.00020339998</v>
      </c>
      <c r="KK25" s="65">
        <f t="shared" si="20"/>
        <v>1654960.0010871999</v>
      </c>
      <c r="KL25" s="65">
        <f t="shared" si="20"/>
        <v>1873549.9993283499</v>
      </c>
      <c r="KM25" s="65">
        <f t="shared" si="20"/>
        <v>2746850.0018044999</v>
      </c>
      <c r="KN25" s="65">
        <f t="shared" si="20"/>
        <v>356200.00023399998</v>
      </c>
      <c r="KO25" s="65">
        <f t="shared" si="20"/>
        <v>1182310.0007767</v>
      </c>
      <c r="KP25" s="65">
        <f t="shared" si="20"/>
        <v>3028200.0012977999</v>
      </c>
      <c r="KQ25" s="65">
        <f t="shared" si="20"/>
        <v>2815350.0018494995</v>
      </c>
      <c r="KR25" s="65">
        <f t="shared" si="20"/>
        <v>465800.00030599994</v>
      </c>
      <c r="KS25" s="65">
        <f t="shared" si="20"/>
        <v>827480.00054359995</v>
      </c>
      <c r="KT25" s="65">
        <f t="shared" si="20"/>
        <v>3225240.00002601</v>
      </c>
      <c r="KU25" s="65">
        <f t="shared" si="20"/>
        <v>429070.00002706749</v>
      </c>
      <c r="KV25" s="65">
        <f t="shared" si="20"/>
        <v>3397250.0002143127</v>
      </c>
      <c r="KW25" s="65">
        <f t="shared" si="20"/>
        <v>1737680.0001096199</v>
      </c>
      <c r="KX25" s="65">
        <f t="shared" si="20"/>
        <v>325066.0000205065</v>
      </c>
      <c r="KY25" s="65">
        <f t="shared" si="20"/>
        <v>3480924.000219591</v>
      </c>
      <c r="KZ25" s="65">
        <f t="shared" si="20"/>
        <v>1758010.0001109026</v>
      </c>
      <c r="LA25" s="65">
        <f t="shared" si="20"/>
        <v>6420000.0004049996</v>
      </c>
      <c r="LB25" s="65">
        <f t="shared" si="20"/>
        <v>2559440.0001614601</v>
      </c>
      <c r="LC25" s="65">
        <f t="shared" si="20"/>
        <v>366582.0000231255</v>
      </c>
      <c r="LD25" s="65">
        <f t="shared" si="20"/>
        <v>1420960.00008964</v>
      </c>
      <c r="LE25" s="65">
        <f t="shared" si="20"/>
        <v>2073018.0001307745</v>
      </c>
      <c r="LF25" s="65">
        <f t="shared" si="20"/>
        <v>3471080.0002189698</v>
      </c>
      <c r="LG25" s="65">
        <f t="shared" si="20"/>
        <v>220420.000013905</v>
      </c>
      <c r="LH25" s="65">
        <f t="shared" si="20"/>
        <v>1435940.0000905851</v>
      </c>
      <c r="LI25" s="65">
        <f t="shared" si="20"/>
        <v>864560.00005454</v>
      </c>
      <c r="LJ25" s="65">
        <f t="shared" si="20"/>
        <v>2944640.0001857602</v>
      </c>
      <c r="LK25" s="65">
        <f t="shared" si="20"/>
        <v>241820.00001525501</v>
      </c>
      <c r="LL25" s="65">
        <f t="shared" si="20"/>
        <v>1292560.0000815401</v>
      </c>
      <c r="LM25" s="65">
        <f t="shared" si="20"/>
        <v>1512980.000095445</v>
      </c>
      <c r="LN25" s="65">
        <f t="shared" si="20"/>
        <v>2145350.0001353375</v>
      </c>
      <c r="LO25" s="65">
        <f t="shared" si="20"/>
        <v>278200.00001755002</v>
      </c>
      <c r="LP25" s="65">
        <f t="shared" si="20"/>
        <v>923410.00005825248</v>
      </c>
      <c r="LQ25" s="65">
        <f t="shared" si="20"/>
        <v>2645040.0001668599</v>
      </c>
      <c r="LR25" s="65">
        <f t="shared" si="20"/>
        <v>2198850.0001387126</v>
      </c>
      <c r="LS25" s="65">
        <f t="shared" si="20"/>
        <v>363800.00002295</v>
      </c>
      <c r="LT25" s="65">
        <f t="shared" si="20"/>
        <v>646280.00004077004</v>
      </c>
      <c r="LU25" s="65">
        <f t="shared" si="20"/>
        <v>2783070.0001755673</v>
      </c>
      <c r="LV25" s="65">
        <f t="shared" si="20"/>
        <v>558524.9999746125</v>
      </c>
      <c r="LW25" s="65">
        <f t="shared" si="20"/>
        <v>8500</v>
      </c>
      <c r="LX25" s="65">
        <f t="shared" si="20"/>
        <v>8500</v>
      </c>
      <c r="LY25" s="65">
        <f t="shared" si="20"/>
        <v>85762066.190365195</v>
      </c>
      <c r="LZ25" s="65">
        <f t="shared" si="20"/>
        <v>12580589.606188469</v>
      </c>
      <c r="MA25" s="65">
        <f t="shared" si="20"/>
        <v>12580639.841615453</v>
      </c>
      <c r="MB25" s="65">
        <f t="shared" si="20"/>
        <v>166876375.4414342</v>
      </c>
      <c r="MC25" s="65">
        <f t="shared" si="20"/>
        <v>318098280.02601671</v>
      </c>
      <c r="MD25" s="65">
        <f t="shared" si="20"/>
        <v>20976</v>
      </c>
      <c r="ME25" s="65">
        <f t="shared" si="20"/>
        <v>29176130.029308502</v>
      </c>
      <c r="MF25" s="65">
        <f t="shared" si="20"/>
        <v>50138780</v>
      </c>
      <c r="MG25" s="65">
        <f t="shared" si="20"/>
        <v>33896640</v>
      </c>
      <c r="MH25" s="66">
        <f t="shared" ref="MH25:QD25" si="21">(MH21*MH23)</f>
        <v>203208.99993609951</v>
      </c>
      <c r="MI25" s="66">
        <f t="shared" si="21"/>
        <v>201499.00002236702</v>
      </c>
      <c r="MJ25" s="66">
        <f t="shared" si="21"/>
        <v>199982.00003928901</v>
      </c>
      <c r="MK25" s="66">
        <f t="shared" si="21"/>
        <v>197410.0000013895</v>
      </c>
      <c r="ML25" s="66">
        <f t="shared" si="21"/>
        <v>200623.99992899</v>
      </c>
      <c r="MM25" s="67">
        <f t="shared" si="21"/>
        <v>1931.2149999999999</v>
      </c>
      <c r="MN25" s="67">
        <f t="shared" si="21"/>
        <v>1946.9830000000002</v>
      </c>
      <c r="MO25" s="66">
        <f t="shared" si="21"/>
        <v>3307032.4950000001</v>
      </c>
      <c r="MP25" s="66">
        <f t="shared" si="21"/>
        <v>3345517.0001765871</v>
      </c>
      <c r="MQ25" s="66">
        <f t="shared" si="21"/>
        <v>3302084.9999410589</v>
      </c>
      <c r="MR25" s="66">
        <f t="shared" si="21"/>
        <v>3298134.0000982452</v>
      </c>
      <c r="MS25" s="66">
        <f t="shared" si="21"/>
        <v>3344940.0001705675</v>
      </c>
      <c r="MT25" s="67">
        <f t="shared" si="21"/>
        <v>1421089.000092</v>
      </c>
      <c r="MU25" s="67">
        <f t="shared" si="21"/>
        <v>1593026.9999319001</v>
      </c>
      <c r="MV25" s="66">
        <f t="shared" si="21"/>
        <v>1974570</v>
      </c>
      <c r="MW25" s="66">
        <f t="shared" si="21"/>
        <v>1988356</v>
      </c>
      <c r="MX25" s="66">
        <f t="shared" si="21"/>
        <v>1971764</v>
      </c>
      <c r="MY25" s="66">
        <f t="shared" si="21"/>
        <v>1966030</v>
      </c>
      <c r="MZ25" s="66">
        <f t="shared" si="21"/>
        <v>1995310</v>
      </c>
      <c r="NA25" s="67">
        <f t="shared" si="21"/>
        <v>732000</v>
      </c>
      <c r="NB25" s="67">
        <f t="shared" si="21"/>
        <v>3316598.0490000001</v>
      </c>
      <c r="NC25" s="65">
        <f t="shared" si="21"/>
        <v>134406</v>
      </c>
      <c r="ND25" s="65">
        <f t="shared" si="21"/>
        <v>1801938.0002767195</v>
      </c>
      <c r="NE25" s="65">
        <f t="shared" si="21"/>
        <v>121788</v>
      </c>
      <c r="NF25" s="65">
        <f t="shared" si="21"/>
        <v>3823388.4855071753</v>
      </c>
      <c r="NG25" s="65">
        <f t="shared" si="21"/>
        <v>830001.91999999993</v>
      </c>
      <c r="NH25" s="65">
        <f t="shared" si="21"/>
        <v>7307665</v>
      </c>
      <c r="NI25" s="65">
        <f t="shared" si="21"/>
        <v>211680</v>
      </c>
      <c r="NJ25" s="65">
        <f t="shared" si="21"/>
        <v>13466675</v>
      </c>
      <c r="NK25" s="65">
        <f t="shared" si="21"/>
        <v>5763527</v>
      </c>
      <c r="NL25" s="65">
        <f t="shared" si="21"/>
        <v>1894323.9998469602</v>
      </c>
      <c r="NM25" s="65">
        <f t="shared" si="21"/>
        <v>189991.00005539501</v>
      </c>
      <c r="NN25" s="65">
        <f t="shared" si="21"/>
        <v>175147.99996361849</v>
      </c>
      <c r="NO25" s="65">
        <f t="shared" si="21"/>
        <v>264263.99999639764</v>
      </c>
      <c r="NP25" s="65">
        <f t="shared" si="21"/>
        <v>156815.99999549999</v>
      </c>
      <c r="NQ25" s="65">
        <f t="shared" si="21"/>
        <v>36999.999994999998</v>
      </c>
      <c r="NR25" s="65">
        <f t="shared" si="21"/>
        <v>1760256.0000158148</v>
      </c>
      <c r="NS25" s="65">
        <f t="shared" si="21"/>
        <v>302250.00000008679</v>
      </c>
      <c r="NT25" s="65">
        <f t="shared" si="21"/>
        <v>359474.9999997706</v>
      </c>
      <c r="NU25" s="65">
        <f t="shared" si="21"/>
        <v>1319588</v>
      </c>
      <c r="NV25" s="65">
        <f t="shared" si="21"/>
        <v>1677744</v>
      </c>
      <c r="NW25" s="65">
        <f t="shared" si="21"/>
        <v>838872</v>
      </c>
      <c r="NX25" s="65">
        <f t="shared" si="21"/>
        <v>2093040</v>
      </c>
      <c r="NY25" s="65">
        <f t="shared" si="21"/>
        <v>1592400.9995280001</v>
      </c>
      <c r="NZ25" s="65">
        <f t="shared" si="21"/>
        <v>1453732.9963200002</v>
      </c>
      <c r="OA25" s="65">
        <f t="shared" si="21"/>
        <v>2915424</v>
      </c>
      <c r="OB25" s="65">
        <f t="shared" si="21"/>
        <v>2571867.4892000002</v>
      </c>
      <c r="OC25" s="65">
        <f t="shared" si="21"/>
        <v>2652864.0005087997</v>
      </c>
      <c r="OD25" s="65">
        <f t="shared" si="21"/>
        <v>2942928</v>
      </c>
      <c r="OE25" s="65">
        <f t="shared" si="21"/>
        <v>2906562.62</v>
      </c>
      <c r="OF25" s="65">
        <f t="shared" si="21"/>
        <v>2938183.56</v>
      </c>
      <c r="OG25" s="65">
        <f t="shared" si="21"/>
        <v>2900160</v>
      </c>
      <c r="OH25" s="65">
        <f t="shared" si="21"/>
        <v>2915424</v>
      </c>
      <c r="OI25" s="65">
        <f t="shared" si="21"/>
        <v>2915424</v>
      </c>
      <c r="OJ25" s="65">
        <f t="shared" si="21"/>
        <v>2942928</v>
      </c>
      <c r="OK25" s="65">
        <f t="shared" si="21"/>
        <v>2911256</v>
      </c>
      <c r="OL25" s="65">
        <f t="shared" si="21"/>
        <v>2942928</v>
      </c>
      <c r="OM25" s="65">
        <f t="shared" si="21"/>
        <v>2927520</v>
      </c>
      <c r="ON25" s="65">
        <f t="shared" si="21"/>
        <v>2942928</v>
      </c>
      <c r="OO25" s="65">
        <f t="shared" si="21"/>
        <v>2942928</v>
      </c>
      <c r="OP25" s="65">
        <f t="shared" si="21"/>
        <v>17854972.994884402</v>
      </c>
      <c r="OQ25" s="65">
        <f t="shared" si="21"/>
        <v>17461882.003951225</v>
      </c>
      <c r="OR25" s="65">
        <f t="shared" si="21"/>
        <v>17401096.003707539</v>
      </c>
      <c r="OS25" s="65">
        <f t="shared" si="21"/>
        <v>17666680.000112917</v>
      </c>
      <c r="OT25" s="65">
        <f t="shared" si="21"/>
        <v>17715027.002852399</v>
      </c>
      <c r="OU25" s="65">
        <f t="shared" si="21"/>
        <v>17655684.99474933</v>
      </c>
      <c r="OV25" s="65">
        <f t="shared" si="21"/>
        <v>4716000</v>
      </c>
      <c r="OW25" s="65">
        <f t="shared" si="21"/>
        <v>4716000</v>
      </c>
      <c r="OX25" s="65">
        <f t="shared" si="21"/>
        <v>4716000</v>
      </c>
      <c r="OY25" s="65">
        <f t="shared" si="21"/>
        <v>4716000</v>
      </c>
      <c r="OZ25" s="65">
        <f t="shared" si="21"/>
        <v>4716000</v>
      </c>
      <c r="PA25" s="65">
        <f t="shared" si="21"/>
        <v>4716000</v>
      </c>
      <c r="PB25" s="65">
        <f t="shared" si="21"/>
        <v>4716000</v>
      </c>
      <c r="PC25" s="65">
        <f t="shared" si="21"/>
        <v>4716000</v>
      </c>
      <c r="PD25" s="65">
        <f t="shared" si="21"/>
        <v>4716000</v>
      </c>
      <c r="PE25" s="65">
        <f t="shared" si="21"/>
        <v>4716000</v>
      </c>
      <c r="PF25" s="65">
        <f t="shared" si="21"/>
        <v>4716000</v>
      </c>
      <c r="PG25" s="65">
        <f t="shared" si="21"/>
        <v>4716000</v>
      </c>
      <c r="PH25" s="65">
        <f t="shared" si="21"/>
        <v>4716000</v>
      </c>
      <c r="PI25" s="65">
        <f t="shared" si="21"/>
        <v>4716000</v>
      </c>
      <c r="PJ25" s="65">
        <f t="shared" si="21"/>
        <v>4716000</v>
      </c>
      <c r="PK25" s="65">
        <f t="shared" si="21"/>
        <v>4716000</v>
      </c>
      <c r="PL25" s="65">
        <f t="shared" si="21"/>
        <v>4716000</v>
      </c>
      <c r="PM25" s="65">
        <f t="shared" si="21"/>
        <v>4716000</v>
      </c>
      <c r="PN25" s="65">
        <f t="shared" si="21"/>
        <v>4716000</v>
      </c>
      <c r="PO25" s="65">
        <f t="shared" si="21"/>
        <v>4716000</v>
      </c>
      <c r="PP25" s="65">
        <f t="shared" si="21"/>
        <v>4716000</v>
      </c>
      <c r="PQ25" s="65">
        <f t="shared" si="21"/>
        <v>4716000</v>
      </c>
      <c r="PR25" s="65">
        <f t="shared" si="21"/>
        <v>4716000</v>
      </c>
      <c r="PS25" s="65">
        <f t="shared" si="21"/>
        <v>4716000</v>
      </c>
      <c r="PT25" s="65">
        <f t="shared" si="21"/>
        <v>4716000</v>
      </c>
      <c r="PU25" s="65">
        <f t="shared" si="21"/>
        <v>4716000</v>
      </c>
      <c r="PV25" s="65">
        <f t="shared" si="21"/>
        <v>4716000</v>
      </c>
      <c r="PW25" s="65">
        <f t="shared" si="21"/>
        <v>4716000</v>
      </c>
      <c r="PX25" s="65">
        <f t="shared" si="21"/>
        <v>4716000</v>
      </c>
      <c r="PY25" s="65">
        <f t="shared" si="21"/>
        <v>4716000</v>
      </c>
      <c r="PZ25" s="65">
        <f t="shared" si="21"/>
        <v>4716000</v>
      </c>
      <c r="QA25" s="65">
        <f t="shared" si="21"/>
        <v>4716000</v>
      </c>
      <c r="QB25" s="65">
        <f t="shared" si="21"/>
        <v>4716000</v>
      </c>
      <c r="QC25" s="65">
        <f t="shared" si="21"/>
        <v>4716000</v>
      </c>
      <c r="QD25" s="65">
        <f t="shared" si="21"/>
        <v>4716000</v>
      </c>
    </row>
    <row r="26" spans="1:446" ht="13.5" customHeight="1">
      <c r="A26" s="2" t="s">
        <v>24</v>
      </c>
      <c r="B26" s="2" t="s">
        <v>336</v>
      </c>
      <c r="C26" s="2">
        <v>1</v>
      </c>
      <c r="D26" s="2">
        <v>1</v>
      </c>
      <c r="E26" s="2">
        <v>1</v>
      </c>
      <c r="F26" s="2">
        <v>1</v>
      </c>
      <c r="G26" s="2">
        <v>1</v>
      </c>
      <c r="H26" s="2">
        <v>1</v>
      </c>
      <c r="I26" s="2">
        <v>1</v>
      </c>
      <c r="J26" s="2">
        <v>1</v>
      </c>
      <c r="K26" s="2">
        <v>1</v>
      </c>
      <c r="L26" s="2">
        <v>1</v>
      </c>
      <c r="M26" s="2">
        <v>1</v>
      </c>
      <c r="N26" s="2">
        <v>1</v>
      </c>
      <c r="O26" s="2">
        <v>1</v>
      </c>
      <c r="P26" s="2">
        <v>1</v>
      </c>
      <c r="Q26" s="2">
        <v>1</v>
      </c>
      <c r="R26" s="2">
        <v>1</v>
      </c>
      <c r="S26" s="2">
        <v>1</v>
      </c>
      <c r="T26" s="2">
        <v>1</v>
      </c>
      <c r="U26" s="2">
        <v>1</v>
      </c>
      <c r="V26" s="2">
        <v>1</v>
      </c>
      <c r="W26" s="2">
        <v>1</v>
      </c>
      <c r="X26" s="2">
        <v>1</v>
      </c>
      <c r="Y26" s="2">
        <v>1</v>
      </c>
      <c r="Z26" s="2">
        <v>1</v>
      </c>
      <c r="AA26" s="2">
        <v>1</v>
      </c>
      <c r="AB26" s="2">
        <v>1</v>
      </c>
      <c r="AC26" s="2">
        <v>1</v>
      </c>
      <c r="AD26" s="2">
        <v>1</v>
      </c>
      <c r="AE26" s="2">
        <v>1</v>
      </c>
      <c r="AF26" s="2">
        <v>1</v>
      </c>
      <c r="AG26" s="2">
        <v>1</v>
      </c>
      <c r="AH26" s="2">
        <v>1</v>
      </c>
      <c r="AI26" s="2">
        <v>1</v>
      </c>
      <c r="AJ26" s="2">
        <v>1</v>
      </c>
      <c r="AK26" s="2">
        <v>1</v>
      </c>
      <c r="AL26" s="2">
        <v>1</v>
      </c>
      <c r="AM26" s="2">
        <v>1</v>
      </c>
      <c r="AN26" s="2">
        <v>1</v>
      </c>
      <c r="AO26" s="2">
        <v>1</v>
      </c>
      <c r="AP26" s="2">
        <v>1</v>
      </c>
      <c r="AQ26" s="2">
        <v>1</v>
      </c>
      <c r="AR26" s="2">
        <v>1</v>
      </c>
      <c r="AS26" s="2">
        <v>1</v>
      </c>
      <c r="AT26" s="2">
        <v>1</v>
      </c>
      <c r="AU26" s="2">
        <v>1</v>
      </c>
      <c r="AV26" s="2">
        <v>1</v>
      </c>
      <c r="AW26" s="2">
        <v>1</v>
      </c>
      <c r="AX26" s="2">
        <v>1</v>
      </c>
      <c r="AY26" s="2">
        <v>1</v>
      </c>
      <c r="AZ26" s="2">
        <v>1</v>
      </c>
      <c r="BA26" s="2">
        <v>1</v>
      </c>
      <c r="BB26" s="2">
        <v>1</v>
      </c>
      <c r="BC26" s="2">
        <v>1</v>
      </c>
      <c r="BD26" s="2">
        <v>1</v>
      </c>
      <c r="BE26" s="2">
        <v>1</v>
      </c>
      <c r="BF26" s="2">
        <v>1</v>
      </c>
      <c r="BG26" s="2">
        <v>1</v>
      </c>
      <c r="BH26" s="2">
        <v>1</v>
      </c>
      <c r="BI26" s="10">
        <v>1</v>
      </c>
      <c r="BJ26" s="10"/>
      <c r="BK26" s="10">
        <v>1</v>
      </c>
      <c r="BL26" s="10"/>
      <c r="BM26" s="10">
        <v>1</v>
      </c>
      <c r="BN26" s="10"/>
      <c r="BO26" s="10">
        <v>1</v>
      </c>
      <c r="BP26" s="10"/>
      <c r="BQ26" s="10">
        <v>1</v>
      </c>
      <c r="BR26" s="10"/>
      <c r="BS26" s="10">
        <v>1</v>
      </c>
      <c r="BT26" s="10"/>
      <c r="BU26" s="10">
        <v>1</v>
      </c>
      <c r="BV26" s="10"/>
      <c r="BW26" s="10">
        <v>1</v>
      </c>
      <c r="BX26" s="10"/>
      <c r="BY26" s="10">
        <v>1</v>
      </c>
      <c r="BZ26" s="10"/>
      <c r="CA26" s="10">
        <v>1</v>
      </c>
      <c r="CB26" s="10"/>
      <c r="CC26" s="10">
        <v>1</v>
      </c>
      <c r="CD26" s="10"/>
      <c r="CE26" s="10">
        <v>1</v>
      </c>
      <c r="CF26" s="10"/>
      <c r="CG26" s="10">
        <v>1</v>
      </c>
      <c r="CH26" s="10"/>
      <c r="CI26" s="10">
        <v>1</v>
      </c>
      <c r="CJ26" s="10"/>
      <c r="CK26" s="10">
        <v>1</v>
      </c>
      <c r="CL26" s="10"/>
      <c r="CM26" s="10">
        <v>1</v>
      </c>
      <c r="CN26" s="10"/>
      <c r="CO26" s="10">
        <v>1</v>
      </c>
      <c r="CP26" s="10"/>
      <c r="CQ26" s="10">
        <v>1</v>
      </c>
      <c r="CR26" s="10"/>
      <c r="CS26" s="10">
        <v>1</v>
      </c>
      <c r="CT26" s="10">
        <v>1</v>
      </c>
      <c r="CU26" s="10">
        <v>1</v>
      </c>
      <c r="CV26" s="10">
        <v>1</v>
      </c>
      <c r="CW26" s="10">
        <v>1</v>
      </c>
      <c r="CX26" s="10">
        <v>1</v>
      </c>
      <c r="CY26" s="10">
        <v>1</v>
      </c>
      <c r="CZ26" s="10">
        <v>1</v>
      </c>
      <c r="DA26" s="10">
        <v>1</v>
      </c>
      <c r="DB26" s="10">
        <v>1</v>
      </c>
      <c r="DC26" s="10">
        <v>1</v>
      </c>
      <c r="DD26" s="10">
        <v>1</v>
      </c>
      <c r="DE26" s="10">
        <v>1</v>
      </c>
      <c r="DF26" s="10">
        <v>1</v>
      </c>
      <c r="DG26" s="10">
        <v>1</v>
      </c>
      <c r="DH26" s="10">
        <v>1</v>
      </c>
      <c r="DI26" s="10">
        <v>1</v>
      </c>
      <c r="DJ26" s="10">
        <v>1</v>
      </c>
      <c r="DK26" s="10">
        <v>1</v>
      </c>
      <c r="DL26" s="10">
        <v>1</v>
      </c>
      <c r="DM26" s="10">
        <v>1</v>
      </c>
      <c r="DN26" s="10">
        <v>1</v>
      </c>
      <c r="DO26" s="10">
        <v>1</v>
      </c>
      <c r="DP26" s="10">
        <v>1</v>
      </c>
      <c r="DQ26" s="10">
        <v>1</v>
      </c>
      <c r="DR26" s="10">
        <v>1</v>
      </c>
      <c r="DS26" s="10">
        <v>1</v>
      </c>
      <c r="DT26" s="10">
        <v>1</v>
      </c>
      <c r="DU26" s="10">
        <v>1</v>
      </c>
      <c r="DV26" s="10">
        <v>1</v>
      </c>
      <c r="DW26" s="10">
        <v>1</v>
      </c>
      <c r="DX26" s="10">
        <v>1</v>
      </c>
      <c r="DY26" s="10">
        <v>1</v>
      </c>
      <c r="DZ26" s="10">
        <v>1</v>
      </c>
      <c r="EA26" s="10">
        <v>1</v>
      </c>
      <c r="EB26" s="10">
        <v>1</v>
      </c>
      <c r="EC26" s="10">
        <v>1</v>
      </c>
      <c r="ED26" s="10">
        <v>1</v>
      </c>
      <c r="EE26" s="10">
        <v>1</v>
      </c>
      <c r="EF26" s="10">
        <v>1</v>
      </c>
      <c r="EG26" s="10">
        <v>1</v>
      </c>
      <c r="EH26" s="10">
        <v>1</v>
      </c>
      <c r="EI26" s="10">
        <v>1</v>
      </c>
      <c r="EJ26" s="10">
        <v>1</v>
      </c>
      <c r="EK26" s="10">
        <v>1</v>
      </c>
      <c r="EL26" s="10">
        <v>1</v>
      </c>
      <c r="EM26" s="10">
        <v>1</v>
      </c>
      <c r="EN26" s="10">
        <v>1</v>
      </c>
      <c r="EO26" s="10">
        <v>1</v>
      </c>
      <c r="EP26" s="10">
        <v>1</v>
      </c>
      <c r="EQ26" s="10">
        <v>1</v>
      </c>
      <c r="ER26" s="10">
        <v>1</v>
      </c>
      <c r="ES26" s="10">
        <v>1</v>
      </c>
      <c r="ET26" s="10">
        <v>1</v>
      </c>
      <c r="EU26" s="10">
        <v>1</v>
      </c>
      <c r="EV26" s="10">
        <v>1</v>
      </c>
      <c r="EW26" s="10">
        <v>1</v>
      </c>
      <c r="EX26" s="10">
        <v>1</v>
      </c>
      <c r="EY26" s="10">
        <v>1</v>
      </c>
      <c r="EZ26" s="10">
        <v>1</v>
      </c>
      <c r="FA26" s="10">
        <v>1</v>
      </c>
      <c r="FB26" s="10">
        <v>1</v>
      </c>
      <c r="FC26" s="10">
        <v>1</v>
      </c>
      <c r="FD26" s="10">
        <v>1</v>
      </c>
      <c r="FE26" s="10">
        <v>1</v>
      </c>
      <c r="FF26" s="10">
        <v>1</v>
      </c>
      <c r="FG26" s="10">
        <v>1</v>
      </c>
      <c r="FH26" s="10">
        <v>1</v>
      </c>
      <c r="FI26" s="10">
        <v>1</v>
      </c>
      <c r="FJ26" s="10">
        <v>1</v>
      </c>
      <c r="FK26" s="10">
        <v>1</v>
      </c>
      <c r="FL26" s="10">
        <v>1</v>
      </c>
      <c r="FM26" s="10">
        <v>1</v>
      </c>
      <c r="FN26" s="10">
        <v>1</v>
      </c>
      <c r="FO26" s="10">
        <v>1</v>
      </c>
      <c r="FP26" s="10">
        <v>1</v>
      </c>
      <c r="FQ26" s="10">
        <v>1</v>
      </c>
      <c r="FR26" s="10">
        <v>1</v>
      </c>
      <c r="FS26" s="10">
        <v>1</v>
      </c>
      <c r="FT26" s="10">
        <v>1</v>
      </c>
      <c r="FU26" s="10">
        <v>1</v>
      </c>
      <c r="FV26" s="10">
        <v>1</v>
      </c>
      <c r="FW26" s="10">
        <v>1</v>
      </c>
      <c r="FX26" s="10">
        <v>1</v>
      </c>
      <c r="FY26" s="10">
        <v>1</v>
      </c>
      <c r="FZ26" s="10">
        <v>1</v>
      </c>
      <c r="GA26" s="10">
        <v>1</v>
      </c>
      <c r="GB26" s="10">
        <v>1</v>
      </c>
      <c r="GC26" s="10">
        <v>1</v>
      </c>
      <c r="GD26" s="10">
        <v>1</v>
      </c>
      <c r="GE26" s="10">
        <v>1</v>
      </c>
      <c r="GF26" s="10">
        <v>1</v>
      </c>
      <c r="GG26" s="10">
        <v>1</v>
      </c>
      <c r="GH26" s="10">
        <v>1</v>
      </c>
      <c r="GI26" s="10">
        <v>1</v>
      </c>
      <c r="GJ26" s="10">
        <v>1</v>
      </c>
      <c r="GK26" s="10">
        <v>1</v>
      </c>
      <c r="GL26" s="10">
        <v>1</v>
      </c>
      <c r="GM26" s="10">
        <v>1</v>
      </c>
      <c r="GN26" s="10">
        <v>1</v>
      </c>
      <c r="GO26" s="10">
        <v>1</v>
      </c>
      <c r="GP26" s="10">
        <v>1</v>
      </c>
      <c r="GQ26" s="10">
        <v>1</v>
      </c>
      <c r="GR26" s="10">
        <v>1</v>
      </c>
      <c r="GS26" s="10">
        <v>1</v>
      </c>
      <c r="GT26" s="10">
        <v>1</v>
      </c>
      <c r="GU26" s="10">
        <v>1</v>
      </c>
      <c r="GV26" s="10">
        <v>1</v>
      </c>
      <c r="GW26" s="10">
        <v>1</v>
      </c>
      <c r="GX26" s="10">
        <v>1</v>
      </c>
      <c r="GY26" s="10">
        <v>1</v>
      </c>
      <c r="GZ26" s="10">
        <v>1</v>
      </c>
      <c r="HA26" s="10">
        <v>1</v>
      </c>
      <c r="HB26" s="10">
        <v>1</v>
      </c>
      <c r="HC26" s="10">
        <v>1</v>
      </c>
      <c r="HD26" s="10">
        <v>1</v>
      </c>
      <c r="HE26" s="10">
        <v>1</v>
      </c>
      <c r="HF26" s="10">
        <v>1</v>
      </c>
      <c r="HG26" s="10">
        <v>1</v>
      </c>
      <c r="HH26" s="10">
        <v>1</v>
      </c>
      <c r="HI26" s="10">
        <v>1</v>
      </c>
      <c r="HJ26" s="10">
        <v>1</v>
      </c>
      <c r="HK26" s="10">
        <v>1</v>
      </c>
      <c r="HL26" s="10">
        <v>1</v>
      </c>
      <c r="HM26" s="10">
        <v>1</v>
      </c>
      <c r="HN26" s="10">
        <v>1</v>
      </c>
      <c r="HO26" s="10"/>
      <c r="HP26" s="10">
        <v>1</v>
      </c>
      <c r="HQ26" s="10"/>
      <c r="HR26" s="10">
        <v>1</v>
      </c>
      <c r="HS26" s="10"/>
      <c r="HT26" s="10">
        <v>1</v>
      </c>
      <c r="HU26" s="10"/>
      <c r="HV26" s="10">
        <v>1</v>
      </c>
      <c r="HW26" s="10"/>
      <c r="HX26" s="10">
        <v>1</v>
      </c>
      <c r="HY26" s="10"/>
      <c r="HZ26" s="10">
        <v>1</v>
      </c>
      <c r="IA26" s="10"/>
      <c r="IB26" s="10">
        <v>1</v>
      </c>
      <c r="IC26" s="10"/>
      <c r="ID26" s="10">
        <v>1</v>
      </c>
      <c r="IE26" s="10"/>
      <c r="IF26" s="10">
        <v>1</v>
      </c>
      <c r="IG26" s="10"/>
      <c r="IH26" s="65">
        <v>1</v>
      </c>
      <c r="II26" s="65">
        <v>1</v>
      </c>
      <c r="IJ26" s="65">
        <v>1</v>
      </c>
      <c r="IK26" s="65">
        <v>1</v>
      </c>
      <c r="IL26" s="65">
        <v>1</v>
      </c>
      <c r="IM26" s="65">
        <v>1</v>
      </c>
      <c r="IN26" s="65">
        <v>1</v>
      </c>
      <c r="IO26" s="65">
        <v>1</v>
      </c>
      <c r="IP26" s="65">
        <v>1</v>
      </c>
      <c r="IQ26" s="65">
        <v>1</v>
      </c>
      <c r="IR26" s="65">
        <v>1</v>
      </c>
      <c r="IS26" s="65">
        <v>1</v>
      </c>
      <c r="IT26" s="65">
        <v>1</v>
      </c>
      <c r="IU26" s="65">
        <v>1</v>
      </c>
      <c r="IV26" s="65">
        <v>1</v>
      </c>
      <c r="IW26" s="65">
        <v>1</v>
      </c>
      <c r="IX26" s="65">
        <v>1</v>
      </c>
      <c r="IY26" s="65">
        <v>1</v>
      </c>
      <c r="IZ26" s="65">
        <v>1</v>
      </c>
      <c r="JA26" s="65">
        <v>1</v>
      </c>
      <c r="JB26" s="65">
        <v>1</v>
      </c>
      <c r="JC26" s="65">
        <v>1</v>
      </c>
      <c r="JD26" s="65">
        <v>1</v>
      </c>
      <c r="JE26" s="65">
        <v>1</v>
      </c>
      <c r="JF26" s="65">
        <v>1</v>
      </c>
      <c r="JG26" s="65">
        <v>1</v>
      </c>
      <c r="JH26" s="65">
        <v>1</v>
      </c>
      <c r="JI26" s="65">
        <v>1</v>
      </c>
      <c r="JJ26" s="65">
        <v>1</v>
      </c>
      <c r="JK26" s="65">
        <v>1</v>
      </c>
      <c r="JL26" s="65">
        <v>1</v>
      </c>
      <c r="JM26" s="65">
        <v>1</v>
      </c>
      <c r="JN26" s="65">
        <v>1</v>
      </c>
      <c r="JO26" s="65">
        <v>1</v>
      </c>
      <c r="JP26" s="65">
        <v>1</v>
      </c>
      <c r="JQ26" s="65">
        <v>1</v>
      </c>
      <c r="JR26" s="65">
        <v>1</v>
      </c>
      <c r="JS26" s="65">
        <v>1</v>
      </c>
      <c r="JT26" s="65">
        <v>1</v>
      </c>
      <c r="JU26" s="65">
        <v>1</v>
      </c>
      <c r="JV26" s="65">
        <v>1</v>
      </c>
      <c r="JW26" s="65">
        <v>1</v>
      </c>
      <c r="JX26" s="65">
        <v>1</v>
      </c>
      <c r="JY26" s="65">
        <v>1</v>
      </c>
      <c r="JZ26" s="65">
        <v>1</v>
      </c>
      <c r="KA26" s="65">
        <v>1</v>
      </c>
      <c r="KB26" s="65">
        <v>1</v>
      </c>
      <c r="KC26" s="65">
        <v>1</v>
      </c>
      <c r="KD26" s="65">
        <v>1</v>
      </c>
      <c r="KE26" s="65">
        <v>1</v>
      </c>
      <c r="KF26" s="65">
        <v>1</v>
      </c>
      <c r="KG26" s="65">
        <v>1</v>
      </c>
      <c r="KH26" s="65">
        <v>1</v>
      </c>
      <c r="KI26" s="65">
        <v>1</v>
      </c>
      <c r="KJ26" s="65">
        <v>1</v>
      </c>
      <c r="KK26" s="65">
        <v>1</v>
      </c>
      <c r="KL26" s="65">
        <v>1</v>
      </c>
      <c r="KM26" s="65">
        <v>1</v>
      </c>
      <c r="KN26" s="65">
        <v>1</v>
      </c>
      <c r="KO26" s="65">
        <v>1</v>
      </c>
      <c r="KP26" s="65">
        <v>1</v>
      </c>
      <c r="KQ26" s="65">
        <v>1</v>
      </c>
      <c r="KR26" s="65">
        <v>1</v>
      </c>
      <c r="KS26" s="65">
        <v>1</v>
      </c>
      <c r="KT26" s="65">
        <v>1</v>
      </c>
      <c r="KU26" s="65">
        <v>1</v>
      </c>
      <c r="KV26" s="65">
        <v>1</v>
      </c>
      <c r="KW26" s="65">
        <v>1</v>
      </c>
      <c r="KX26" s="65">
        <v>1</v>
      </c>
      <c r="KY26" s="65">
        <v>1</v>
      </c>
      <c r="KZ26" s="65">
        <v>1</v>
      </c>
      <c r="LA26" s="65">
        <v>1</v>
      </c>
      <c r="LB26" s="65">
        <v>1</v>
      </c>
      <c r="LC26" s="65">
        <v>1</v>
      </c>
      <c r="LD26" s="65">
        <v>1</v>
      </c>
      <c r="LE26" s="65">
        <v>1</v>
      </c>
      <c r="LF26" s="65">
        <v>1</v>
      </c>
      <c r="LG26" s="65">
        <v>1</v>
      </c>
      <c r="LH26" s="65">
        <v>1</v>
      </c>
      <c r="LI26" s="65">
        <v>1</v>
      </c>
      <c r="LJ26" s="65">
        <v>1</v>
      </c>
      <c r="LK26" s="65">
        <v>1</v>
      </c>
      <c r="LL26" s="65">
        <v>1</v>
      </c>
      <c r="LM26" s="65">
        <v>1</v>
      </c>
      <c r="LN26" s="65">
        <v>1</v>
      </c>
      <c r="LO26" s="65">
        <v>1</v>
      </c>
      <c r="LP26" s="65">
        <v>1</v>
      </c>
      <c r="LQ26" s="65">
        <v>1</v>
      </c>
      <c r="LR26" s="65">
        <v>1</v>
      </c>
      <c r="LS26" s="65">
        <v>1</v>
      </c>
      <c r="LT26" s="65">
        <v>1</v>
      </c>
      <c r="LU26" s="65">
        <v>1</v>
      </c>
      <c r="LV26" s="65">
        <v>1</v>
      </c>
      <c r="LW26" s="65">
        <v>1</v>
      </c>
      <c r="LX26" s="65">
        <v>1</v>
      </c>
      <c r="LY26" s="65">
        <v>1</v>
      </c>
      <c r="LZ26" s="65">
        <v>1</v>
      </c>
      <c r="MA26" s="65">
        <v>1</v>
      </c>
      <c r="MB26" s="65">
        <v>1</v>
      </c>
      <c r="MC26" s="65">
        <v>1</v>
      </c>
      <c r="MD26" s="65">
        <v>1</v>
      </c>
      <c r="ME26" s="65">
        <v>1</v>
      </c>
      <c r="MF26" s="65">
        <v>1</v>
      </c>
      <c r="MG26" s="65">
        <v>1</v>
      </c>
      <c r="MH26" s="66">
        <v>1</v>
      </c>
      <c r="MI26" s="66">
        <v>1</v>
      </c>
      <c r="MJ26" s="66">
        <v>1</v>
      </c>
      <c r="MK26" s="66">
        <v>1</v>
      </c>
      <c r="ML26" s="66">
        <v>1</v>
      </c>
      <c r="MM26" s="67">
        <v>1</v>
      </c>
      <c r="MN26" s="67">
        <v>1</v>
      </c>
      <c r="MO26" s="66">
        <v>1</v>
      </c>
      <c r="MP26" s="66">
        <v>1</v>
      </c>
      <c r="MQ26" s="66">
        <v>1</v>
      </c>
      <c r="MR26" s="66">
        <v>1</v>
      </c>
      <c r="MS26" s="66">
        <v>1</v>
      </c>
      <c r="MT26" s="67">
        <v>1</v>
      </c>
      <c r="MU26" s="67">
        <v>1</v>
      </c>
      <c r="MV26" s="66">
        <v>1</v>
      </c>
      <c r="MW26" s="66">
        <v>1</v>
      </c>
      <c r="MX26" s="66">
        <v>1</v>
      </c>
      <c r="MY26" s="66">
        <v>1</v>
      </c>
      <c r="MZ26" s="66">
        <v>1</v>
      </c>
      <c r="NA26" s="67">
        <v>1</v>
      </c>
      <c r="NB26" s="67">
        <v>1</v>
      </c>
      <c r="NC26" s="65">
        <v>1</v>
      </c>
      <c r="ND26" s="65">
        <v>1</v>
      </c>
      <c r="NE26" s="65">
        <v>1</v>
      </c>
      <c r="NF26" s="65">
        <v>1</v>
      </c>
      <c r="NG26" s="65">
        <v>1</v>
      </c>
      <c r="NH26" s="65">
        <v>1</v>
      </c>
      <c r="NI26" s="65">
        <v>1</v>
      </c>
      <c r="NJ26" s="65">
        <v>1</v>
      </c>
      <c r="NK26" s="65">
        <v>1</v>
      </c>
      <c r="NL26" s="65">
        <v>1</v>
      </c>
      <c r="NM26" s="65">
        <v>1</v>
      </c>
      <c r="NN26" s="65">
        <v>1</v>
      </c>
      <c r="NO26" s="65">
        <v>1</v>
      </c>
      <c r="NP26" s="65">
        <v>1</v>
      </c>
      <c r="NQ26" s="65">
        <v>1</v>
      </c>
      <c r="NR26" s="65">
        <v>1</v>
      </c>
      <c r="NS26" s="65">
        <v>1</v>
      </c>
      <c r="NT26" s="65">
        <v>1</v>
      </c>
      <c r="NU26" s="65">
        <v>1</v>
      </c>
      <c r="NV26" s="65">
        <v>1</v>
      </c>
      <c r="NW26" s="65">
        <v>1</v>
      </c>
      <c r="NX26" s="65">
        <v>1</v>
      </c>
      <c r="NY26" s="65">
        <v>1</v>
      </c>
      <c r="NZ26" s="65">
        <v>1</v>
      </c>
      <c r="OA26" s="65">
        <v>1</v>
      </c>
      <c r="OB26" s="65">
        <v>1</v>
      </c>
      <c r="OC26" s="65">
        <v>1</v>
      </c>
      <c r="OD26" s="65">
        <v>1</v>
      </c>
      <c r="OE26" s="65">
        <v>1</v>
      </c>
      <c r="OF26" s="65">
        <v>1</v>
      </c>
      <c r="OG26" s="65">
        <v>1</v>
      </c>
      <c r="OH26" s="65">
        <v>1</v>
      </c>
      <c r="OI26" s="65">
        <v>1</v>
      </c>
      <c r="OJ26" s="65">
        <v>1</v>
      </c>
      <c r="OK26" s="65">
        <v>1</v>
      </c>
      <c r="OL26" s="65">
        <v>1</v>
      </c>
      <c r="OM26" s="65">
        <v>1</v>
      </c>
      <c r="ON26" s="65">
        <v>1</v>
      </c>
      <c r="OO26" s="65">
        <v>1</v>
      </c>
      <c r="OP26" s="65">
        <v>1</v>
      </c>
      <c r="OQ26" s="65">
        <v>1</v>
      </c>
      <c r="OR26" s="65">
        <v>1</v>
      </c>
      <c r="OS26" s="65">
        <v>1</v>
      </c>
      <c r="OT26" s="65">
        <v>1</v>
      </c>
      <c r="OU26" s="65">
        <v>1</v>
      </c>
      <c r="OV26" s="65">
        <v>1</v>
      </c>
      <c r="OW26" s="65">
        <v>1</v>
      </c>
      <c r="OX26" s="65">
        <v>1</v>
      </c>
      <c r="OY26" s="65">
        <v>1</v>
      </c>
      <c r="OZ26" s="65">
        <v>1</v>
      </c>
      <c r="PA26" s="65">
        <v>1</v>
      </c>
      <c r="PB26" s="65">
        <v>1</v>
      </c>
      <c r="PC26" s="65">
        <v>1</v>
      </c>
      <c r="PD26" s="65">
        <v>1</v>
      </c>
      <c r="PE26" s="65">
        <v>1</v>
      </c>
      <c r="PF26" s="65">
        <v>1</v>
      </c>
      <c r="PG26" s="65">
        <v>1</v>
      </c>
      <c r="PH26" s="65">
        <v>1</v>
      </c>
      <c r="PI26" s="65">
        <v>1</v>
      </c>
      <c r="PJ26" s="65">
        <v>1</v>
      </c>
      <c r="PK26" s="65">
        <v>1</v>
      </c>
      <c r="PL26" s="65">
        <v>1</v>
      </c>
      <c r="PM26" s="65">
        <v>1</v>
      </c>
      <c r="PN26" s="65">
        <v>1</v>
      </c>
      <c r="PO26" s="65">
        <v>1</v>
      </c>
      <c r="PP26" s="65">
        <v>1</v>
      </c>
      <c r="PQ26" s="65">
        <v>1</v>
      </c>
      <c r="PR26" s="65">
        <v>1</v>
      </c>
      <c r="PS26" s="65">
        <v>1</v>
      </c>
      <c r="PT26" s="65">
        <v>1</v>
      </c>
      <c r="PU26" s="65">
        <v>1</v>
      </c>
      <c r="PV26" s="65">
        <v>1</v>
      </c>
      <c r="PW26" s="65">
        <v>1</v>
      </c>
      <c r="PX26" s="65">
        <v>1</v>
      </c>
      <c r="PY26" s="65">
        <v>1</v>
      </c>
      <c r="PZ26" s="65">
        <v>1</v>
      </c>
      <c r="QA26" s="65">
        <v>1</v>
      </c>
      <c r="QB26" s="65">
        <v>1</v>
      </c>
      <c r="QC26" s="65">
        <v>1</v>
      </c>
      <c r="QD26" s="65">
        <v>1</v>
      </c>
    </row>
    <row r="27" spans="1:446" ht="13.5" customHeight="1">
      <c r="A27" s="2" t="s">
        <v>25</v>
      </c>
      <c r="B27" s="2" t="s">
        <v>336</v>
      </c>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10"/>
      <c r="BF27" s="10"/>
      <c r="BG27" s="10"/>
      <c r="BH27" s="10"/>
      <c r="BI27" s="10"/>
      <c r="BJ27" s="10">
        <v>1</v>
      </c>
      <c r="BK27" s="10"/>
      <c r="BL27" s="10">
        <v>1</v>
      </c>
      <c r="BM27" s="10"/>
      <c r="BN27" s="10">
        <v>1</v>
      </c>
      <c r="BO27" s="10"/>
      <c r="BP27" s="10">
        <v>1</v>
      </c>
      <c r="BQ27" s="10"/>
      <c r="BR27" s="10">
        <v>1</v>
      </c>
      <c r="BS27" s="10"/>
      <c r="BT27" s="10">
        <v>1</v>
      </c>
      <c r="BU27" s="10"/>
      <c r="BV27" s="10">
        <v>1</v>
      </c>
      <c r="BW27" s="10"/>
      <c r="BX27" s="10">
        <v>1</v>
      </c>
      <c r="BY27" s="10"/>
      <c r="BZ27" s="10">
        <v>1</v>
      </c>
      <c r="CA27" s="10"/>
      <c r="CB27" s="10">
        <v>1</v>
      </c>
      <c r="CC27" s="10"/>
      <c r="CD27" s="10">
        <v>1</v>
      </c>
      <c r="CE27" s="10"/>
      <c r="CF27" s="10">
        <v>1</v>
      </c>
      <c r="CG27" s="10"/>
      <c r="CH27" s="10">
        <v>1</v>
      </c>
      <c r="CI27" s="10"/>
      <c r="CJ27" s="10">
        <v>1</v>
      </c>
      <c r="CK27" s="10"/>
      <c r="CL27" s="10">
        <v>1</v>
      </c>
      <c r="CM27" s="10"/>
      <c r="CN27" s="10">
        <v>1</v>
      </c>
      <c r="CO27" s="10"/>
      <c r="CP27" s="10">
        <v>1</v>
      </c>
      <c r="CQ27" s="10"/>
      <c r="CR27" s="10">
        <v>1</v>
      </c>
      <c r="CS27" s="10"/>
      <c r="CT27" s="10"/>
      <c r="CU27" s="10"/>
      <c r="CV27" s="10"/>
      <c r="CW27" s="10"/>
      <c r="CX27" s="10"/>
      <c r="CY27" s="10"/>
      <c r="CZ27" s="10"/>
      <c r="DA27" s="2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10"/>
      <c r="EC27" s="10"/>
      <c r="ED27" s="10"/>
      <c r="EE27" s="10"/>
      <c r="EF27" s="10"/>
      <c r="EG27" s="10"/>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10"/>
      <c r="FN27" s="10"/>
      <c r="FO27" s="10"/>
      <c r="FP27" s="10"/>
      <c r="FQ27" s="10"/>
      <c r="FR27" s="10"/>
      <c r="FS27" s="10"/>
      <c r="FT27" s="10"/>
      <c r="FU27" s="10"/>
      <c r="FV27" s="10"/>
      <c r="FW27" s="10"/>
      <c r="FX27" s="10"/>
      <c r="FY27" s="10"/>
      <c r="FZ27" s="10"/>
      <c r="GA27" s="10"/>
      <c r="GB27" s="10"/>
      <c r="GC27" s="10"/>
      <c r="GD27" s="10"/>
      <c r="GE27" s="10"/>
      <c r="GF27" s="10"/>
      <c r="GG27" s="10"/>
      <c r="GH27" s="10"/>
      <c r="GI27" s="10"/>
      <c r="GJ27" s="10"/>
      <c r="GK27" s="10"/>
      <c r="GL27" s="10"/>
      <c r="GM27" s="10"/>
      <c r="GN27" s="10"/>
      <c r="GO27" s="10"/>
      <c r="GP27" s="10"/>
      <c r="GQ27" s="10"/>
      <c r="GR27" s="10"/>
      <c r="GS27" s="10"/>
      <c r="GT27" s="10"/>
      <c r="GU27" s="10"/>
      <c r="GV27" s="10"/>
      <c r="GW27" s="10"/>
      <c r="GX27" s="10"/>
      <c r="GY27" s="10"/>
      <c r="GZ27" s="10"/>
      <c r="HA27" s="10"/>
      <c r="HB27" s="10"/>
      <c r="HC27" s="10"/>
      <c r="HD27" s="10"/>
      <c r="HE27" s="10"/>
      <c r="HF27" s="10"/>
      <c r="HG27" s="10"/>
      <c r="HH27" s="10"/>
      <c r="HI27" s="10"/>
      <c r="HJ27" s="10"/>
      <c r="HK27" s="10"/>
      <c r="HL27" s="10"/>
      <c r="HM27" s="10"/>
      <c r="HN27" s="10"/>
      <c r="HO27" s="10">
        <v>1</v>
      </c>
      <c r="HP27" s="10"/>
      <c r="HQ27" s="10">
        <v>1</v>
      </c>
      <c r="HR27" s="10"/>
      <c r="HS27" s="10">
        <v>1</v>
      </c>
      <c r="HT27" s="10"/>
      <c r="HU27" s="10">
        <v>1</v>
      </c>
      <c r="HV27" s="10"/>
      <c r="HW27" s="10">
        <v>1</v>
      </c>
      <c r="HX27" s="10"/>
      <c r="HY27" s="10">
        <v>1</v>
      </c>
      <c r="HZ27" s="10"/>
      <c r="IA27" s="10">
        <v>1</v>
      </c>
      <c r="IB27" s="10"/>
      <c r="IC27" s="10">
        <v>1</v>
      </c>
      <c r="ID27" s="10"/>
      <c r="IE27" s="10">
        <v>1</v>
      </c>
      <c r="IF27" s="10"/>
      <c r="IG27" s="10">
        <v>1</v>
      </c>
      <c r="IH27" s="55"/>
      <c r="II27" s="55"/>
      <c r="IJ27" s="55"/>
      <c r="IK27" s="55"/>
      <c r="IL27" s="55"/>
      <c r="IM27" s="55"/>
      <c r="IN27" s="55"/>
      <c r="IO27" s="55"/>
      <c r="IP27" s="55"/>
      <c r="IQ27" s="55"/>
      <c r="IR27" s="55"/>
      <c r="IS27" s="55"/>
      <c r="IT27" s="55"/>
      <c r="IU27" s="55"/>
      <c r="IV27" s="55"/>
      <c r="IW27" s="55"/>
      <c r="IX27" s="55"/>
      <c r="IY27" s="55"/>
      <c r="IZ27" s="55"/>
      <c r="JA27" s="55"/>
      <c r="JB27" s="55"/>
      <c r="JC27" s="55"/>
      <c r="JD27" s="55"/>
      <c r="JE27" s="55"/>
      <c r="JF27" s="55"/>
      <c r="JG27" s="55"/>
      <c r="JH27" s="55"/>
      <c r="JI27" s="55"/>
      <c r="JJ27" s="55"/>
      <c r="JK27" s="55"/>
      <c r="JL27" s="55"/>
      <c r="JM27" s="55"/>
      <c r="JN27" s="55"/>
      <c r="JO27" s="55"/>
      <c r="JP27" s="55"/>
      <c r="JQ27" s="55"/>
      <c r="JR27" s="55"/>
      <c r="JS27" s="55"/>
      <c r="JT27" s="55"/>
      <c r="JU27" s="55"/>
      <c r="JV27" s="55"/>
      <c r="JW27" s="55"/>
      <c r="JX27" s="55"/>
      <c r="JY27" s="55"/>
      <c r="JZ27" s="55"/>
      <c r="KA27" s="55"/>
      <c r="KB27" s="55"/>
      <c r="KC27" s="55"/>
      <c r="KD27" s="55"/>
      <c r="KE27" s="55"/>
      <c r="KF27" s="55"/>
      <c r="KG27" s="55"/>
      <c r="KH27" s="55"/>
      <c r="KI27" s="55"/>
      <c r="KJ27" s="55"/>
      <c r="KK27" s="55"/>
      <c r="KL27" s="55"/>
      <c r="KM27" s="55"/>
      <c r="KN27" s="55"/>
      <c r="KO27" s="55"/>
      <c r="KP27" s="55"/>
      <c r="KQ27" s="55"/>
      <c r="KR27" s="55"/>
      <c r="KS27" s="55"/>
      <c r="KT27" s="55"/>
      <c r="KU27" s="55"/>
      <c r="KV27" s="55"/>
      <c r="KW27" s="55"/>
      <c r="KX27" s="55"/>
      <c r="KY27" s="55"/>
      <c r="KZ27" s="55"/>
      <c r="LA27" s="55"/>
      <c r="LB27" s="55"/>
      <c r="LC27" s="55"/>
      <c r="LD27" s="55"/>
      <c r="LE27" s="55"/>
      <c r="LF27" s="55"/>
      <c r="LG27" s="55"/>
      <c r="LH27" s="55"/>
      <c r="LI27" s="55"/>
      <c r="LJ27" s="55"/>
      <c r="LK27" s="55"/>
      <c r="LL27" s="55"/>
      <c r="LM27" s="55"/>
      <c r="LN27" s="55"/>
      <c r="LO27" s="55"/>
      <c r="LP27" s="55"/>
      <c r="LQ27" s="55"/>
      <c r="LR27" s="55"/>
      <c r="LS27" s="55"/>
      <c r="LT27" s="55"/>
      <c r="LU27" s="55"/>
      <c r="LV27" s="55"/>
      <c r="LW27" s="55"/>
      <c r="LX27" s="55"/>
      <c r="LY27" s="55"/>
      <c r="LZ27" s="55"/>
      <c r="MA27" s="55"/>
      <c r="MB27" s="55"/>
      <c r="MC27" s="55"/>
      <c r="MD27" s="55"/>
      <c r="ME27" s="55"/>
      <c r="MF27" s="55"/>
      <c r="MG27" s="55"/>
      <c r="MH27" s="57"/>
      <c r="MI27" s="57"/>
      <c r="MJ27" s="57"/>
      <c r="MK27" s="57"/>
      <c r="ML27" s="57"/>
      <c r="MM27" s="58"/>
      <c r="MN27" s="58"/>
      <c r="MO27" s="57"/>
      <c r="MP27" s="57"/>
      <c r="MQ27" s="57"/>
      <c r="MR27" s="57"/>
      <c r="MS27" s="57"/>
      <c r="MT27" s="58"/>
      <c r="MU27" s="58"/>
      <c r="MV27" s="57"/>
      <c r="MW27" s="57"/>
      <c r="MX27" s="57"/>
      <c r="MY27" s="57"/>
      <c r="MZ27" s="57"/>
      <c r="NA27" s="58"/>
      <c r="NB27" s="58"/>
      <c r="NC27" s="55"/>
      <c r="ND27" s="55"/>
      <c r="NE27" s="55"/>
      <c r="NF27" s="55"/>
      <c r="NG27" s="55"/>
      <c r="NH27" s="55"/>
      <c r="NI27" s="55"/>
      <c r="NJ27" s="55"/>
      <c r="NK27" s="55"/>
      <c r="NL27" s="55"/>
      <c r="NM27" s="55"/>
      <c r="NN27" s="55"/>
      <c r="NO27" s="55"/>
      <c r="NP27" s="55"/>
      <c r="NQ27" s="55"/>
      <c r="NR27" s="55"/>
      <c r="NS27" s="55"/>
      <c r="NT27" s="55"/>
      <c r="NU27" s="55"/>
      <c r="NV27" s="55"/>
      <c r="NW27" s="55"/>
      <c r="NX27" s="55"/>
      <c r="NY27" s="55"/>
      <c r="NZ27" s="55"/>
      <c r="OA27" s="55"/>
      <c r="OB27" s="55"/>
      <c r="OC27" s="55"/>
      <c r="OD27" s="55"/>
      <c r="OE27" s="55"/>
      <c r="OF27" s="55"/>
      <c r="OG27" s="55"/>
      <c r="OH27" s="55"/>
      <c r="OI27" s="55"/>
      <c r="OJ27" s="55"/>
      <c r="OK27" s="55"/>
      <c r="OL27" s="55"/>
      <c r="OM27" s="55"/>
      <c r="ON27" s="55"/>
      <c r="OO27" s="55"/>
      <c r="OP27" s="55"/>
      <c r="OQ27" s="55"/>
      <c r="OR27" s="55"/>
      <c r="OS27" s="55"/>
      <c r="OT27" s="55"/>
      <c r="OU27" s="55"/>
      <c r="OV27" s="55"/>
      <c r="OW27" s="55"/>
      <c r="OX27" s="55"/>
      <c r="OY27" s="55"/>
      <c r="OZ27" s="55"/>
      <c r="PA27" s="55"/>
      <c r="PB27" s="55"/>
      <c r="PC27" s="55"/>
      <c r="PD27" s="55"/>
      <c r="PE27" s="55"/>
      <c r="PF27" s="55"/>
      <c r="PG27" s="55"/>
      <c r="PH27" s="55"/>
      <c r="PI27" s="55"/>
      <c r="PJ27" s="55"/>
      <c r="PK27" s="55"/>
      <c r="PL27" s="55"/>
      <c r="PM27" s="55"/>
      <c r="PN27" s="55"/>
      <c r="PO27" s="55"/>
      <c r="PP27" s="55"/>
      <c r="PQ27" s="55"/>
      <c r="PR27" s="55"/>
      <c r="PS27" s="55"/>
      <c r="PT27" s="55"/>
      <c r="PU27" s="55"/>
      <c r="PV27" s="55"/>
      <c r="PW27" s="55"/>
      <c r="PX27" s="55"/>
      <c r="PY27" s="55"/>
      <c r="PZ27" s="55"/>
      <c r="QA27" s="55"/>
      <c r="QB27" s="55"/>
      <c r="QC27" s="55"/>
      <c r="QD27" s="55"/>
    </row>
    <row r="28" spans="1:446" ht="13.5" customHeight="1">
      <c r="A28" s="2" t="s">
        <v>26</v>
      </c>
      <c r="B28" s="2" t="s">
        <v>336</v>
      </c>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10"/>
      <c r="BF28" s="10"/>
      <c r="BG28" s="10"/>
      <c r="BH28" s="10"/>
      <c r="BI28" s="10"/>
      <c r="BJ28" s="10"/>
      <c r="BK28" s="10"/>
      <c r="BL28" s="10"/>
      <c r="BM28" s="10"/>
      <c r="BN28" s="10"/>
      <c r="BO28" s="10"/>
      <c r="BP28" s="10"/>
      <c r="BQ28" s="10"/>
      <c r="BR28" s="10"/>
      <c r="BS28" s="10"/>
      <c r="BT28" s="10"/>
      <c r="BU28" s="10"/>
      <c r="BV28" s="10"/>
      <c r="BW28" s="10"/>
      <c r="BX28" s="10"/>
      <c r="BY28" s="10"/>
      <c r="BZ28" s="10"/>
      <c r="CA28" s="10"/>
      <c r="CB28" s="10"/>
      <c r="CC28" s="10"/>
      <c r="CD28" s="10"/>
      <c r="CE28" s="10"/>
      <c r="CF28" s="10"/>
      <c r="CG28" s="10"/>
      <c r="CH28" s="10"/>
      <c r="CI28" s="10"/>
      <c r="CJ28" s="10"/>
      <c r="CK28" s="10"/>
      <c r="CL28" s="10"/>
      <c r="CM28" s="10"/>
      <c r="CN28" s="10"/>
      <c r="CO28" s="10"/>
      <c r="CP28" s="10"/>
      <c r="CQ28" s="10"/>
      <c r="CR28" s="10"/>
      <c r="CS28" s="10"/>
      <c r="CT28" s="10"/>
      <c r="CU28" s="10"/>
      <c r="CV28" s="10"/>
      <c r="CW28" s="10"/>
      <c r="CX28" s="10"/>
      <c r="CY28" s="10"/>
      <c r="CZ28" s="10"/>
      <c r="DA28" s="20"/>
      <c r="DB28" s="10"/>
      <c r="DC28" s="10"/>
      <c r="DD28" s="10"/>
      <c r="DE28" s="10"/>
      <c r="DF28" s="10"/>
      <c r="DG28" s="10"/>
      <c r="DH28" s="10"/>
      <c r="DI28" s="10"/>
      <c r="DJ28" s="10"/>
      <c r="DK28" s="10"/>
      <c r="DL28" s="10"/>
      <c r="DM28" s="10"/>
      <c r="DN28" s="10"/>
      <c r="DO28" s="10"/>
      <c r="DP28" s="10"/>
      <c r="DQ28" s="10"/>
      <c r="DR28" s="10"/>
      <c r="DS28" s="10"/>
      <c r="DT28" s="10"/>
      <c r="DU28" s="10"/>
      <c r="DV28" s="10"/>
      <c r="DW28" s="10"/>
      <c r="DX28" s="10"/>
      <c r="DY28" s="10"/>
      <c r="DZ28" s="10"/>
      <c r="EA28" s="10"/>
      <c r="EB28" s="10"/>
      <c r="EC28" s="10"/>
      <c r="ED28" s="10"/>
      <c r="EE28" s="10"/>
      <c r="EF28" s="10"/>
      <c r="EG28" s="10"/>
      <c r="EH28" s="10"/>
      <c r="EI28" s="10"/>
      <c r="EJ28" s="10"/>
      <c r="EK28" s="10"/>
      <c r="EL28" s="10"/>
      <c r="EM28" s="10"/>
      <c r="EN28" s="10"/>
      <c r="EO28" s="10"/>
      <c r="EP28" s="10"/>
      <c r="EQ28" s="10"/>
      <c r="ER28" s="10"/>
      <c r="ES28" s="10"/>
      <c r="ET28" s="10"/>
      <c r="EU28" s="10"/>
      <c r="EV28" s="10"/>
      <c r="EW28" s="10"/>
      <c r="EX28" s="10"/>
      <c r="EY28" s="10"/>
      <c r="EZ28" s="10"/>
      <c r="FA28" s="10"/>
      <c r="FB28" s="10"/>
      <c r="FC28" s="10"/>
      <c r="FD28" s="10"/>
      <c r="FE28" s="10"/>
      <c r="FF28" s="10"/>
      <c r="FG28" s="10"/>
      <c r="FH28" s="10"/>
      <c r="FI28" s="10"/>
      <c r="FJ28" s="10"/>
      <c r="FK28" s="10"/>
      <c r="FL28" s="10"/>
      <c r="FM28" s="10"/>
      <c r="FN28" s="10"/>
      <c r="FO28" s="10"/>
      <c r="FP28" s="10"/>
      <c r="FQ28" s="10"/>
      <c r="FR28" s="10"/>
      <c r="FS28" s="10"/>
      <c r="FT28" s="10"/>
      <c r="FU28" s="10"/>
      <c r="FV28" s="10"/>
      <c r="FW28" s="10"/>
      <c r="FX28" s="10"/>
      <c r="FY28" s="10"/>
      <c r="FZ28" s="10"/>
      <c r="GA28" s="10"/>
      <c r="GB28" s="10"/>
      <c r="GC28" s="10"/>
      <c r="GD28" s="10"/>
      <c r="GE28" s="10"/>
      <c r="GF28" s="10"/>
      <c r="GG28" s="10"/>
      <c r="GH28" s="10"/>
      <c r="GI28" s="10"/>
      <c r="GJ28" s="10"/>
      <c r="GK28" s="10"/>
      <c r="GL28" s="10"/>
      <c r="GM28" s="10"/>
      <c r="GN28" s="10"/>
      <c r="GO28" s="10"/>
      <c r="GP28" s="10"/>
      <c r="GQ28" s="10"/>
      <c r="GR28" s="10"/>
      <c r="GS28" s="10"/>
      <c r="GT28" s="10"/>
      <c r="GU28" s="10"/>
      <c r="GV28" s="10"/>
      <c r="GW28" s="10"/>
      <c r="GX28" s="10"/>
      <c r="GY28" s="10"/>
      <c r="GZ28" s="10"/>
      <c r="HA28" s="10"/>
      <c r="HB28" s="10"/>
      <c r="HC28" s="10"/>
      <c r="HD28" s="10"/>
      <c r="HE28" s="10"/>
      <c r="HF28" s="10"/>
      <c r="HG28" s="10"/>
      <c r="HH28" s="10"/>
      <c r="HI28" s="10"/>
      <c r="HJ28" s="10"/>
      <c r="HK28" s="10"/>
      <c r="HL28" s="10"/>
      <c r="HM28" s="10"/>
      <c r="HN28" s="10"/>
      <c r="HO28" s="10"/>
      <c r="HP28" s="10"/>
      <c r="HQ28" s="10"/>
      <c r="HR28" s="10"/>
      <c r="HS28" s="10"/>
      <c r="HT28" s="10"/>
      <c r="HU28" s="10"/>
      <c r="HV28" s="10"/>
      <c r="HW28" s="10"/>
      <c r="HX28" s="10"/>
      <c r="HY28" s="10"/>
      <c r="HZ28" s="10"/>
      <c r="IA28" s="10"/>
      <c r="IB28" s="10"/>
      <c r="IC28" s="10"/>
      <c r="ID28" s="10"/>
      <c r="IE28" s="10"/>
      <c r="IF28" s="10"/>
      <c r="IG28" s="10"/>
      <c r="IH28" s="55"/>
      <c r="II28" s="55"/>
      <c r="IJ28" s="55"/>
      <c r="IK28" s="55"/>
      <c r="IL28" s="55"/>
      <c r="IM28" s="55"/>
      <c r="IN28" s="55"/>
      <c r="IO28" s="55"/>
      <c r="IP28" s="55"/>
      <c r="IQ28" s="55"/>
      <c r="IR28" s="55"/>
      <c r="IS28" s="55"/>
      <c r="IT28" s="55"/>
      <c r="IU28" s="55"/>
      <c r="IV28" s="55"/>
      <c r="IW28" s="55"/>
      <c r="IX28" s="55"/>
      <c r="IY28" s="55"/>
      <c r="IZ28" s="55"/>
      <c r="JA28" s="55"/>
      <c r="JB28" s="55"/>
      <c r="JC28" s="55"/>
      <c r="JD28" s="55"/>
      <c r="JE28" s="55"/>
      <c r="JF28" s="55"/>
      <c r="JG28" s="55"/>
      <c r="JH28" s="55"/>
      <c r="JI28" s="55"/>
      <c r="JJ28" s="55"/>
      <c r="JK28" s="55"/>
      <c r="JL28" s="55"/>
      <c r="JM28" s="55"/>
      <c r="JN28" s="55"/>
      <c r="JO28" s="55"/>
      <c r="JP28" s="55"/>
      <c r="JQ28" s="55"/>
      <c r="JR28" s="55"/>
      <c r="JS28" s="55"/>
      <c r="JT28" s="55"/>
      <c r="JU28" s="55"/>
      <c r="JV28" s="55"/>
      <c r="JW28" s="55"/>
      <c r="JX28" s="55"/>
      <c r="JY28" s="55"/>
      <c r="JZ28" s="55"/>
      <c r="KA28" s="55"/>
      <c r="KB28" s="55"/>
      <c r="KC28" s="55"/>
      <c r="KD28" s="55"/>
      <c r="KE28" s="55"/>
      <c r="KF28" s="55"/>
      <c r="KG28" s="55"/>
      <c r="KH28" s="55"/>
      <c r="KI28" s="55"/>
      <c r="KJ28" s="55"/>
      <c r="KK28" s="55"/>
      <c r="KL28" s="55"/>
      <c r="KM28" s="55"/>
      <c r="KN28" s="55"/>
      <c r="KO28" s="55"/>
      <c r="KP28" s="55"/>
      <c r="KQ28" s="55"/>
      <c r="KR28" s="55"/>
      <c r="KS28" s="55"/>
      <c r="KT28" s="55"/>
      <c r="KU28" s="55"/>
      <c r="KV28" s="55"/>
      <c r="KW28" s="55"/>
      <c r="KX28" s="55"/>
      <c r="KY28" s="55"/>
      <c r="KZ28" s="55"/>
      <c r="LA28" s="55"/>
      <c r="LB28" s="55"/>
      <c r="LC28" s="55"/>
      <c r="LD28" s="55"/>
      <c r="LE28" s="55"/>
      <c r="LF28" s="55"/>
      <c r="LG28" s="55"/>
      <c r="LH28" s="55"/>
      <c r="LI28" s="55"/>
      <c r="LJ28" s="55"/>
      <c r="LK28" s="55"/>
      <c r="LL28" s="55"/>
      <c r="LM28" s="55"/>
      <c r="LN28" s="55"/>
      <c r="LO28" s="55"/>
      <c r="LP28" s="55"/>
      <c r="LQ28" s="55"/>
      <c r="LR28" s="55"/>
      <c r="LS28" s="55"/>
      <c r="LT28" s="55"/>
      <c r="LU28" s="55"/>
      <c r="LV28" s="55"/>
      <c r="LW28" s="55"/>
      <c r="LX28" s="55"/>
      <c r="LY28" s="55"/>
      <c r="LZ28" s="55"/>
      <c r="MA28" s="55"/>
      <c r="MB28" s="55"/>
      <c r="MC28" s="55"/>
      <c r="MD28" s="55"/>
      <c r="ME28" s="55"/>
      <c r="MF28" s="55"/>
      <c r="MG28" s="55"/>
      <c r="MH28" s="57"/>
      <c r="MI28" s="57"/>
      <c r="MJ28" s="57"/>
      <c r="MK28" s="57"/>
      <c r="ML28" s="57"/>
      <c r="MM28" s="58"/>
      <c r="MN28" s="58"/>
      <c r="MO28" s="57"/>
      <c r="MP28" s="57"/>
      <c r="MQ28" s="57"/>
      <c r="MR28" s="57"/>
      <c r="MS28" s="57"/>
      <c r="MT28" s="58"/>
      <c r="MU28" s="58"/>
      <c r="MV28" s="57"/>
      <c r="MW28" s="57"/>
      <c r="MX28" s="57"/>
      <c r="MY28" s="57"/>
      <c r="MZ28" s="57"/>
      <c r="NA28" s="58"/>
      <c r="NB28" s="58"/>
      <c r="NC28" s="55"/>
      <c r="ND28" s="55"/>
      <c r="NE28" s="55"/>
      <c r="NF28" s="55"/>
      <c r="NG28" s="55"/>
      <c r="NH28" s="55"/>
      <c r="NI28" s="55"/>
      <c r="NJ28" s="55"/>
      <c r="NK28" s="55"/>
      <c r="NL28" s="55"/>
      <c r="NM28" s="55"/>
      <c r="NN28" s="55"/>
      <c r="NO28" s="55"/>
      <c r="NP28" s="55"/>
      <c r="NQ28" s="55"/>
      <c r="NR28" s="55"/>
      <c r="NS28" s="55"/>
      <c r="NT28" s="55"/>
      <c r="NU28" s="55"/>
      <c r="NV28" s="55"/>
      <c r="NW28" s="55"/>
      <c r="NX28" s="55"/>
      <c r="NY28" s="55"/>
      <c r="NZ28" s="55"/>
      <c r="OA28" s="55"/>
      <c r="OB28" s="55"/>
      <c r="OC28" s="55"/>
      <c r="OD28" s="55"/>
      <c r="OE28" s="55"/>
      <c r="OF28" s="55"/>
      <c r="OG28" s="55"/>
      <c r="OH28" s="55"/>
      <c r="OI28" s="55"/>
      <c r="OJ28" s="55"/>
      <c r="OK28" s="55"/>
      <c r="OL28" s="55"/>
      <c r="OM28" s="55"/>
      <c r="ON28" s="55"/>
      <c r="OO28" s="55"/>
      <c r="OP28" s="55"/>
      <c r="OQ28" s="55"/>
      <c r="OR28" s="55"/>
      <c r="OS28" s="55"/>
      <c r="OT28" s="55"/>
      <c r="OU28" s="55"/>
      <c r="OV28" s="55"/>
      <c r="OW28" s="55"/>
      <c r="OX28" s="55"/>
      <c r="OY28" s="55"/>
      <c r="OZ28" s="55"/>
      <c r="PA28" s="55"/>
      <c r="PB28" s="55"/>
      <c r="PC28" s="55"/>
      <c r="PD28" s="55"/>
      <c r="PE28" s="55"/>
      <c r="PF28" s="55"/>
      <c r="PG28" s="55"/>
      <c r="PH28" s="55"/>
      <c r="PI28" s="55"/>
      <c r="PJ28" s="55"/>
      <c r="PK28" s="55"/>
      <c r="PL28" s="55"/>
      <c r="PM28" s="55"/>
      <c r="PN28" s="55"/>
      <c r="PO28" s="55"/>
      <c r="PP28" s="55"/>
      <c r="PQ28" s="55"/>
      <c r="PR28" s="55"/>
      <c r="PS28" s="55"/>
      <c r="PT28" s="55"/>
      <c r="PU28" s="55"/>
      <c r="PV28" s="55"/>
      <c r="PW28" s="55"/>
      <c r="PX28" s="55"/>
      <c r="PY28" s="55"/>
      <c r="PZ28" s="55"/>
      <c r="QA28" s="55"/>
      <c r="QB28" s="55"/>
      <c r="QC28" s="55"/>
      <c r="QD28" s="55"/>
    </row>
    <row r="29" spans="1:446" ht="13.5" customHeight="1">
      <c r="A29" s="12" t="s">
        <v>27</v>
      </c>
      <c r="B29" s="12" t="s">
        <v>336</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4"/>
      <c r="BF29" s="14"/>
      <c r="BG29" s="14"/>
      <c r="BH29" s="14"/>
      <c r="BI29" s="14"/>
      <c r="BJ29" s="14"/>
      <c r="BK29" s="14"/>
      <c r="BL29" s="14"/>
      <c r="BM29" s="14"/>
      <c r="BN29" s="14"/>
      <c r="BO29" s="14"/>
      <c r="BP29" s="14"/>
      <c r="BQ29" s="14"/>
      <c r="BR29" s="14"/>
      <c r="BS29" s="14"/>
      <c r="BT29" s="14"/>
      <c r="BU29" s="14"/>
      <c r="BV29" s="14"/>
      <c r="BW29" s="14"/>
      <c r="BX29" s="14"/>
      <c r="BY29" s="14"/>
      <c r="BZ29" s="14"/>
      <c r="CA29" s="14"/>
      <c r="CB29" s="14"/>
      <c r="CC29" s="14"/>
      <c r="CD29" s="14"/>
      <c r="CE29" s="14"/>
      <c r="CF29" s="14"/>
      <c r="CG29" s="14"/>
      <c r="CH29" s="14"/>
      <c r="CI29" s="14"/>
      <c r="CJ29" s="14"/>
      <c r="CK29" s="14"/>
      <c r="CL29" s="14"/>
      <c r="CM29" s="14"/>
      <c r="CN29" s="14"/>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14"/>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14"/>
      <c r="IG29" s="14"/>
      <c r="IH29" s="55"/>
      <c r="II29" s="55"/>
      <c r="IJ29" s="55"/>
      <c r="IK29" s="55"/>
      <c r="IL29" s="55"/>
      <c r="IM29" s="55"/>
      <c r="IN29" s="55"/>
      <c r="IO29" s="55"/>
      <c r="IP29" s="55"/>
      <c r="IQ29" s="55"/>
      <c r="IR29" s="55"/>
      <c r="IS29" s="55"/>
      <c r="IT29" s="55"/>
      <c r="IU29" s="55"/>
      <c r="IV29" s="55"/>
      <c r="IW29" s="55"/>
      <c r="IX29" s="55"/>
      <c r="IY29" s="55"/>
      <c r="IZ29" s="55"/>
      <c r="JA29" s="55"/>
      <c r="JB29" s="55"/>
      <c r="JC29" s="55"/>
      <c r="JD29" s="55"/>
      <c r="JE29" s="55"/>
      <c r="JF29" s="55"/>
      <c r="JG29" s="55"/>
      <c r="JH29" s="55"/>
      <c r="JI29" s="55"/>
      <c r="JJ29" s="55"/>
      <c r="JK29" s="55"/>
      <c r="JL29" s="55"/>
      <c r="JM29" s="55"/>
      <c r="JN29" s="55"/>
      <c r="JO29" s="55"/>
      <c r="JP29" s="55"/>
      <c r="JQ29" s="55"/>
      <c r="JR29" s="55"/>
      <c r="JS29" s="55"/>
      <c r="JT29" s="55"/>
      <c r="JU29" s="55"/>
      <c r="JV29" s="55"/>
      <c r="JW29" s="55"/>
      <c r="JX29" s="55"/>
      <c r="JY29" s="55"/>
      <c r="JZ29" s="55"/>
      <c r="KA29" s="55"/>
      <c r="KB29" s="55"/>
      <c r="KC29" s="55"/>
      <c r="KD29" s="55"/>
      <c r="KE29" s="55"/>
      <c r="KF29" s="55"/>
      <c r="KG29" s="55"/>
      <c r="KH29" s="55"/>
      <c r="KI29" s="55"/>
      <c r="KJ29" s="55"/>
      <c r="KK29" s="55"/>
      <c r="KL29" s="55"/>
      <c r="KM29" s="55"/>
      <c r="KN29" s="55"/>
      <c r="KO29" s="55"/>
      <c r="KP29" s="55"/>
      <c r="KQ29" s="55"/>
      <c r="KR29" s="55"/>
      <c r="KS29" s="55"/>
      <c r="KT29" s="55"/>
      <c r="KU29" s="55"/>
      <c r="KV29" s="55"/>
      <c r="KW29" s="55"/>
      <c r="KX29" s="55"/>
      <c r="KY29" s="55"/>
      <c r="KZ29" s="55"/>
      <c r="LA29" s="55"/>
      <c r="LB29" s="55"/>
      <c r="LC29" s="55"/>
      <c r="LD29" s="55"/>
      <c r="LE29" s="55"/>
      <c r="LF29" s="55"/>
      <c r="LG29" s="55"/>
      <c r="LH29" s="55"/>
      <c r="LI29" s="55"/>
      <c r="LJ29" s="55"/>
      <c r="LK29" s="55"/>
      <c r="LL29" s="55"/>
      <c r="LM29" s="55"/>
      <c r="LN29" s="55"/>
      <c r="LO29" s="55"/>
      <c r="LP29" s="55"/>
      <c r="LQ29" s="55"/>
      <c r="LR29" s="55"/>
      <c r="LS29" s="55"/>
      <c r="LT29" s="55"/>
      <c r="LU29" s="55"/>
      <c r="LV29" s="55"/>
      <c r="LW29" s="55"/>
      <c r="LX29" s="55"/>
      <c r="LY29" s="55"/>
      <c r="LZ29" s="55"/>
      <c r="MA29" s="55"/>
      <c r="MB29" s="55"/>
      <c r="MC29" s="55"/>
      <c r="MD29" s="55"/>
      <c r="ME29" s="55"/>
      <c r="MF29" s="55"/>
      <c r="MG29" s="55"/>
      <c r="MH29" s="57"/>
      <c r="MI29" s="57"/>
      <c r="MJ29" s="57"/>
      <c r="MK29" s="57"/>
      <c r="ML29" s="57"/>
      <c r="MM29" s="58"/>
      <c r="MN29" s="58"/>
      <c r="MO29" s="57"/>
      <c r="MP29" s="57"/>
      <c r="MQ29" s="57"/>
      <c r="MR29" s="57"/>
      <c r="MS29" s="57"/>
      <c r="MT29" s="58"/>
      <c r="MU29" s="58"/>
      <c r="MV29" s="57"/>
      <c r="MW29" s="57"/>
      <c r="MX29" s="57"/>
      <c r="MY29" s="57"/>
      <c r="MZ29" s="57"/>
      <c r="NA29" s="58"/>
      <c r="NB29" s="58"/>
      <c r="NC29" s="55"/>
      <c r="ND29" s="55"/>
      <c r="NE29" s="55"/>
      <c r="NF29" s="55"/>
      <c r="NG29" s="55"/>
      <c r="NH29" s="55"/>
      <c r="NI29" s="55"/>
      <c r="NJ29" s="55"/>
      <c r="NK29" s="55"/>
      <c r="NL29" s="55"/>
      <c r="NM29" s="55"/>
      <c r="NN29" s="55"/>
      <c r="NO29" s="55"/>
      <c r="NP29" s="55"/>
      <c r="NQ29" s="55"/>
      <c r="NR29" s="55"/>
      <c r="NS29" s="55"/>
      <c r="NT29" s="55"/>
      <c r="NU29" s="55"/>
      <c r="NV29" s="55"/>
      <c r="NW29" s="55"/>
      <c r="NX29" s="55"/>
      <c r="NY29" s="55"/>
      <c r="NZ29" s="55"/>
      <c r="OA29" s="55"/>
      <c r="OB29" s="55"/>
      <c r="OC29" s="55"/>
      <c r="OD29" s="55"/>
      <c r="OE29" s="55"/>
      <c r="OF29" s="55"/>
      <c r="OG29" s="55"/>
      <c r="OH29" s="55"/>
      <c r="OI29" s="55"/>
      <c r="OJ29" s="55"/>
      <c r="OK29" s="55"/>
      <c r="OL29" s="55"/>
      <c r="OM29" s="55"/>
      <c r="ON29" s="55"/>
      <c r="OO29" s="55"/>
      <c r="OP29" s="55"/>
      <c r="OQ29" s="55"/>
      <c r="OR29" s="55"/>
      <c r="OS29" s="55"/>
      <c r="OT29" s="55"/>
      <c r="OU29" s="55"/>
      <c r="OV29" s="55"/>
      <c r="OW29" s="55"/>
      <c r="OX29" s="55"/>
      <c r="OY29" s="55"/>
      <c r="OZ29" s="55"/>
      <c r="PA29" s="55"/>
      <c r="PB29" s="55"/>
      <c r="PC29" s="55"/>
      <c r="PD29" s="55"/>
      <c r="PE29" s="55"/>
      <c r="PF29" s="55"/>
      <c r="PG29" s="55"/>
      <c r="PH29" s="55"/>
      <c r="PI29" s="55"/>
      <c r="PJ29" s="55"/>
      <c r="PK29" s="55"/>
      <c r="PL29" s="55"/>
      <c r="PM29" s="55"/>
      <c r="PN29" s="55"/>
      <c r="PO29" s="55"/>
      <c r="PP29" s="55"/>
      <c r="PQ29" s="55"/>
      <c r="PR29" s="55"/>
      <c r="PS29" s="55"/>
      <c r="PT29" s="55"/>
      <c r="PU29" s="55"/>
      <c r="PV29" s="55"/>
      <c r="PW29" s="55"/>
      <c r="PX29" s="55"/>
      <c r="PY29" s="55"/>
      <c r="PZ29" s="55"/>
      <c r="QA29" s="55"/>
      <c r="QB29" s="55"/>
      <c r="QC29" s="55"/>
      <c r="QD29" s="55"/>
    </row>
    <row r="30" spans="1:446" ht="13.5" customHeight="1">
      <c r="A30" s="12" t="s">
        <v>28</v>
      </c>
      <c r="B30" s="12" t="s">
        <v>336</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4"/>
      <c r="BF30" s="14"/>
      <c r="BG30" s="14"/>
      <c r="BH30" s="14"/>
      <c r="BI30" s="14"/>
      <c r="BJ30" s="14"/>
      <c r="BK30" s="14"/>
      <c r="BL30" s="14"/>
      <c r="BM30" s="14"/>
      <c r="BN30" s="14"/>
      <c r="BO30" s="14"/>
      <c r="BP30" s="14"/>
      <c r="BQ30" s="14"/>
      <c r="BR30" s="14"/>
      <c r="BS30" s="14"/>
      <c r="BT30" s="14"/>
      <c r="BU30" s="14"/>
      <c r="BV30" s="14"/>
      <c r="BW30" s="14"/>
      <c r="BX30" s="14"/>
      <c r="BY30" s="14"/>
      <c r="BZ30" s="14"/>
      <c r="CA30" s="14"/>
      <c r="CB30" s="14"/>
      <c r="CC30" s="14"/>
      <c r="CD30" s="14"/>
      <c r="CE30" s="14"/>
      <c r="CF30" s="14"/>
      <c r="CG30" s="14"/>
      <c r="CH30" s="14"/>
      <c r="CI30" s="14"/>
      <c r="CJ30" s="14"/>
      <c r="CK30" s="14"/>
      <c r="CL30" s="14"/>
      <c r="CM30" s="14"/>
      <c r="CN30" s="14"/>
      <c r="CO30" s="14"/>
      <c r="CP30" s="14"/>
      <c r="CQ30" s="14"/>
      <c r="CR30" s="14"/>
      <c r="CS30" s="14"/>
      <c r="CT30" s="14"/>
      <c r="CU30" s="14"/>
      <c r="CV30" s="14"/>
      <c r="CW30" s="14"/>
      <c r="CX30" s="14"/>
      <c r="CY30" s="14"/>
      <c r="CZ30" s="14"/>
      <c r="DA30" s="14"/>
      <c r="DB30" s="14"/>
      <c r="DC30" s="14"/>
      <c r="DD30" s="14"/>
      <c r="DE30" s="14"/>
      <c r="DF30" s="14"/>
      <c r="DG30" s="14"/>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14"/>
      <c r="EF30" s="14"/>
      <c r="EG30" s="14"/>
      <c r="EH30" s="14"/>
      <c r="EI30" s="14"/>
      <c r="EJ30" s="14"/>
      <c r="EK30" s="14"/>
      <c r="EL30" s="14"/>
      <c r="EM30" s="14"/>
      <c r="EN30" s="14"/>
      <c r="EO30" s="14"/>
      <c r="EP30" s="14"/>
      <c r="EQ30" s="14"/>
      <c r="ER30" s="14"/>
      <c r="ES30" s="14"/>
      <c r="ET30" s="14"/>
      <c r="EU30" s="14"/>
      <c r="EV30" s="14"/>
      <c r="EW30" s="14"/>
      <c r="EX30" s="14"/>
      <c r="EY30" s="14"/>
      <c r="EZ30" s="14"/>
      <c r="FA30" s="14"/>
      <c r="FB30" s="14"/>
      <c r="FC30" s="14"/>
      <c r="FD30" s="14"/>
      <c r="FE30" s="14"/>
      <c r="FF30" s="14"/>
      <c r="FG30" s="14"/>
      <c r="FH30" s="14"/>
      <c r="FI30" s="14"/>
      <c r="FJ30" s="14"/>
      <c r="FK30" s="14"/>
      <c r="FL30" s="14"/>
      <c r="FM30" s="14"/>
      <c r="FN30" s="14"/>
      <c r="FO30" s="14"/>
      <c r="FP30" s="14"/>
      <c r="FQ30" s="14"/>
      <c r="FR30" s="14"/>
      <c r="FS30" s="14"/>
      <c r="FT30" s="14"/>
      <c r="FU30" s="14"/>
      <c r="FV30" s="14"/>
      <c r="FW30" s="14"/>
      <c r="FX30" s="14"/>
      <c r="FY30" s="14"/>
      <c r="FZ30" s="14"/>
      <c r="GA30" s="14"/>
      <c r="GB30" s="14"/>
      <c r="GC30" s="14"/>
      <c r="GD30" s="14"/>
      <c r="GE30" s="14"/>
      <c r="GF30" s="14"/>
      <c r="GG30" s="14"/>
      <c r="GH30" s="14"/>
      <c r="GI30" s="14"/>
      <c r="GJ30" s="14"/>
      <c r="GK30" s="14"/>
      <c r="GL30" s="14"/>
      <c r="GM30" s="14"/>
      <c r="GN30" s="14"/>
      <c r="GO30" s="14"/>
      <c r="GP30" s="14"/>
      <c r="GQ30" s="14"/>
      <c r="GR30" s="14"/>
      <c r="GS30" s="14"/>
      <c r="GT30" s="14"/>
      <c r="GU30" s="14"/>
      <c r="GV30" s="14"/>
      <c r="GW30" s="14"/>
      <c r="GX30" s="14"/>
      <c r="GY30" s="14"/>
      <c r="GZ30" s="14"/>
      <c r="HA30" s="14"/>
      <c r="HB30" s="14"/>
      <c r="HC30" s="14"/>
      <c r="HD30" s="14"/>
      <c r="HE30" s="14"/>
      <c r="HF30" s="14"/>
      <c r="HG30" s="14"/>
      <c r="HH30" s="14"/>
      <c r="HI30" s="14"/>
      <c r="HJ30" s="14"/>
      <c r="HK30" s="14"/>
      <c r="HL30" s="14"/>
      <c r="HM30" s="14"/>
      <c r="HN30" s="14"/>
      <c r="HO30" s="14"/>
      <c r="HP30" s="14"/>
      <c r="HQ30" s="14"/>
      <c r="HR30" s="14"/>
      <c r="HS30" s="14"/>
      <c r="HT30" s="14"/>
      <c r="HU30" s="14"/>
      <c r="HV30" s="14"/>
      <c r="HW30" s="14"/>
      <c r="HX30" s="14"/>
      <c r="HY30" s="14"/>
      <c r="HZ30" s="14"/>
      <c r="IA30" s="14"/>
      <c r="IB30" s="14"/>
      <c r="IC30" s="14"/>
      <c r="ID30" s="14"/>
      <c r="IE30" s="14"/>
      <c r="IF30" s="14"/>
      <c r="IG30" s="14"/>
      <c r="IH30" s="55"/>
      <c r="II30" s="55"/>
      <c r="IJ30" s="55"/>
      <c r="IK30" s="55"/>
      <c r="IL30" s="55"/>
      <c r="IM30" s="55"/>
      <c r="IN30" s="55"/>
      <c r="IO30" s="55"/>
      <c r="IP30" s="55"/>
      <c r="IQ30" s="55"/>
      <c r="IR30" s="55"/>
      <c r="IS30" s="55"/>
      <c r="IT30" s="55"/>
      <c r="IU30" s="55"/>
      <c r="IV30" s="55"/>
      <c r="IW30" s="55"/>
      <c r="IX30" s="55"/>
      <c r="IY30" s="55"/>
      <c r="IZ30" s="55"/>
      <c r="JA30" s="55"/>
      <c r="JB30" s="55"/>
      <c r="JC30" s="55"/>
      <c r="JD30" s="55"/>
      <c r="JE30" s="55"/>
      <c r="JF30" s="55"/>
      <c r="JG30" s="55"/>
      <c r="JH30" s="55"/>
      <c r="JI30" s="55"/>
      <c r="JJ30" s="55"/>
      <c r="JK30" s="55"/>
      <c r="JL30" s="55"/>
      <c r="JM30" s="55"/>
      <c r="JN30" s="55"/>
      <c r="JO30" s="55"/>
      <c r="JP30" s="55"/>
      <c r="JQ30" s="55"/>
      <c r="JR30" s="55"/>
      <c r="JS30" s="55"/>
      <c r="JT30" s="55"/>
      <c r="JU30" s="55"/>
      <c r="JV30" s="55"/>
      <c r="JW30" s="55"/>
      <c r="JX30" s="55"/>
      <c r="JY30" s="55"/>
      <c r="JZ30" s="55"/>
      <c r="KA30" s="55"/>
      <c r="KB30" s="55"/>
      <c r="KC30" s="55"/>
      <c r="KD30" s="55"/>
      <c r="KE30" s="55"/>
      <c r="KF30" s="55"/>
      <c r="KG30" s="55"/>
      <c r="KH30" s="55"/>
      <c r="KI30" s="55"/>
      <c r="KJ30" s="55"/>
      <c r="KK30" s="55"/>
      <c r="KL30" s="55"/>
      <c r="KM30" s="55"/>
      <c r="KN30" s="55"/>
      <c r="KO30" s="55"/>
      <c r="KP30" s="55"/>
      <c r="KQ30" s="55"/>
      <c r="KR30" s="55"/>
      <c r="KS30" s="55"/>
      <c r="KT30" s="55"/>
      <c r="KU30" s="55"/>
      <c r="KV30" s="55"/>
      <c r="KW30" s="55"/>
      <c r="KX30" s="55"/>
      <c r="KY30" s="55"/>
      <c r="KZ30" s="55"/>
      <c r="LA30" s="55"/>
      <c r="LB30" s="55"/>
      <c r="LC30" s="55"/>
      <c r="LD30" s="55"/>
      <c r="LE30" s="55"/>
      <c r="LF30" s="55"/>
      <c r="LG30" s="55"/>
      <c r="LH30" s="55"/>
      <c r="LI30" s="55"/>
      <c r="LJ30" s="55"/>
      <c r="LK30" s="55"/>
      <c r="LL30" s="55"/>
      <c r="LM30" s="55"/>
      <c r="LN30" s="55"/>
      <c r="LO30" s="55"/>
      <c r="LP30" s="55"/>
      <c r="LQ30" s="55"/>
      <c r="LR30" s="55"/>
      <c r="LS30" s="55"/>
      <c r="LT30" s="55"/>
      <c r="LU30" s="55"/>
      <c r="LV30" s="55"/>
      <c r="LW30" s="55"/>
      <c r="LX30" s="55"/>
      <c r="LY30" s="55"/>
      <c r="LZ30" s="55"/>
      <c r="MA30" s="55"/>
      <c r="MB30" s="55"/>
      <c r="MC30" s="55"/>
      <c r="MD30" s="55"/>
      <c r="ME30" s="55"/>
      <c r="MF30" s="55"/>
      <c r="MG30" s="55"/>
      <c r="MH30" s="57"/>
      <c r="MI30" s="57"/>
      <c r="MJ30" s="57"/>
      <c r="MK30" s="57"/>
      <c r="ML30" s="57"/>
      <c r="MM30" s="58"/>
      <c r="MN30" s="58"/>
      <c r="MO30" s="57"/>
      <c r="MP30" s="57"/>
      <c r="MQ30" s="57"/>
      <c r="MR30" s="57"/>
      <c r="MS30" s="57"/>
      <c r="MT30" s="58"/>
      <c r="MU30" s="58"/>
      <c r="MV30" s="57"/>
      <c r="MW30" s="57"/>
      <c r="MX30" s="57"/>
      <c r="MY30" s="57"/>
      <c r="MZ30" s="57"/>
      <c r="NA30" s="58"/>
      <c r="NB30" s="58"/>
      <c r="NC30" s="55"/>
      <c r="ND30" s="55"/>
      <c r="NE30" s="55"/>
      <c r="NF30" s="55"/>
      <c r="NG30" s="55"/>
      <c r="NH30" s="55"/>
      <c r="NI30" s="55"/>
      <c r="NJ30" s="55"/>
      <c r="NK30" s="55"/>
      <c r="NL30" s="55"/>
      <c r="NM30" s="55"/>
      <c r="NN30" s="55"/>
      <c r="NO30" s="55"/>
      <c r="NP30" s="55"/>
      <c r="NQ30" s="55"/>
      <c r="NR30" s="55"/>
      <c r="NS30" s="55"/>
      <c r="NT30" s="55"/>
      <c r="NU30" s="55"/>
      <c r="NV30" s="55"/>
      <c r="NW30" s="55"/>
      <c r="NX30" s="55"/>
      <c r="NY30" s="55"/>
      <c r="NZ30" s="55"/>
      <c r="OA30" s="55"/>
      <c r="OB30" s="55"/>
      <c r="OC30" s="55"/>
      <c r="OD30" s="55"/>
      <c r="OE30" s="55"/>
      <c r="OF30" s="55"/>
      <c r="OG30" s="55"/>
      <c r="OH30" s="55"/>
      <c r="OI30" s="55"/>
      <c r="OJ30" s="55"/>
      <c r="OK30" s="55"/>
      <c r="OL30" s="55"/>
      <c r="OM30" s="55"/>
      <c r="ON30" s="55"/>
      <c r="OO30" s="55"/>
      <c r="OP30" s="55"/>
      <c r="OQ30" s="55"/>
      <c r="OR30" s="55"/>
      <c r="OS30" s="55"/>
      <c r="OT30" s="55"/>
      <c r="OU30" s="55"/>
      <c r="OV30" s="55"/>
      <c r="OW30" s="55"/>
      <c r="OX30" s="55"/>
      <c r="OY30" s="55"/>
      <c r="OZ30" s="55"/>
      <c r="PA30" s="55"/>
      <c r="PB30" s="55"/>
      <c r="PC30" s="55"/>
      <c r="PD30" s="55"/>
      <c r="PE30" s="55"/>
      <c r="PF30" s="55"/>
      <c r="PG30" s="55"/>
      <c r="PH30" s="55"/>
      <c r="PI30" s="55"/>
      <c r="PJ30" s="55"/>
      <c r="PK30" s="55"/>
      <c r="PL30" s="55"/>
      <c r="PM30" s="55"/>
      <c r="PN30" s="55"/>
      <c r="PO30" s="55"/>
      <c r="PP30" s="55"/>
      <c r="PQ30" s="55"/>
      <c r="PR30" s="55"/>
      <c r="PS30" s="55"/>
      <c r="PT30" s="55"/>
      <c r="PU30" s="55"/>
      <c r="PV30" s="55"/>
      <c r="PW30" s="55"/>
      <c r="PX30" s="55"/>
      <c r="PY30" s="55"/>
      <c r="PZ30" s="55"/>
      <c r="QA30" s="55"/>
      <c r="QB30" s="55"/>
      <c r="QC30" s="55"/>
      <c r="QD30" s="55"/>
    </row>
    <row r="31" spans="1:446" ht="13.5" customHeight="1">
      <c r="A31" s="12" t="s">
        <v>29</v>
      </c>
      <c r="B31" s="12" t="s">
        <v>336</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29"/>
      <c r="BF31" s="29"/>
      <c r="BG31" s="29"/>
      <c r="BH31" s="29"/>
      <c r="BI31" s="29"/>
      <c r="BJ31" s="29"/>
      <c r="BK31" s="29"/>
      <c r="BL31" s="29"/>
      <c r="BM31" s="29"/>
      <c r="BN31" s="29"/>
      <c r="BO31" s="29"/>
      <c r="BP31" s="29"/>
      <c r="BQ31" s="29"/>
      <c r="BR31" s="29"/>
      <c r="BS31" s="29"/>
      <c r="BT31" s="29"/>
      <c r="BU31" s="29"/>
      <c r="BV31" s="29"/>
      <c r="BW31" s="29"/>
      <c r="BX31" s="29"/>
      <c r="BY31" s="29"/>
      <c r="BZ31" s="29"/>
      <c r="CA31" s="29"/>
      <c r="CB31" s="29"/>
      <c r="CC31" s="29"/>
      <c r="CD31" s="29"/>
      <c r="CE31" s="29"/>
      <c r="CF31" s="29"/>
      <c r="CG31" s="29"/>
      <c r="CH31" s="29"/>
      <c r="CI31" s="29"/>
      <c r="CJ31" s="29"/>
      <c r="CK31" s="29"/>
      <c r="CL31" s="29"/>
      <c r="CM31" s="29"/>
      <c r="CN31" s="29"/>
      <c r="CO31" s="29"/>
      <c r="CP31" s="29"/>
      <c r="CQ31" s="29"/>
      <c r="CR31" s="29"/>
      <c r="CS31" s="29"/>
      <c r="CT31" s="14"/>
      <c r="CU31" s="14"/>
      <c r="CV31" s="14"/>
      <c r="CW31" s="14"/>
      <c r="CX31" s="14"/>
      <c r="CY31" s="14"/>
      <c r="CZ31" s="14"/>
      <c r="DA31" s="14"/>
      <c r="DB31" s="14"/>
      <c r="DC31" s="14"/>
      <c r="DD31" s="14"/>
      <c r="DE31" s="14"/>
      <c r="DF31" s="14"/>
      <c r="DG31" s="14"/>
      <c r="DH31" s="14"/>
      <c r="DI31" s="14"/>
      <c r="DJ31" s="14"/>
      <c r="DK31" s="14"/>
      <c r="DL31" s="14"/>
      <c r="DM31" s="14"/>
      <c r="DN31" s="14"/>
      <c r="DO31" s="14"/>
      <c r="DP31" s="14"/>
      <c r="DQ31" s="14"/>
      <c r="DR31" s="14"/>
      <c r="DS31" s="14"/>
      <c r="DT31" s="14"/>
      <c r="DU31" s="14"/>
      <c r="DV31" s="14"/>
      <c r="DW31" s="14"/>
      <c r="DX31" s="14"/>
      <c r="DY31" s="14"/>
      <c r="DZ31" s="14"/>
      <c r="EA31" s="14"/>
      <c r="EB31" s="14"/>
      <c r="EC31" s="14"/>
      <c r="ED31" s="14"/>
      <c r="EE31" s="14"/>
      <c r="EF31" s="14"/>
      <c r="EG31" s="14"/>
      <c r="EH31" s="14"/>
      <c r="EI31" s="14"/>
      <c r="EJ31" s="14"/>
      <c r="EK31" s="14"/>
      <c r="EL31" s="14"/>
      <c r="EM31" s="14"/>
      <c r="EN31" s="14"/>
      <c r="EO31" s="14"/>
      <c r="EP31" s="14"/>
      <c r="EQ31" s="14"/>
      <c r="ER31" s="14"/>
      <c r="ES31" s="14"/>
      <c r="ET31" s="14"/>
      <c r="EU31" s="14"/>
      <c r="EV31" s="14"/>
      <c r="EW31" s="14"/>
      <c r="EX31" s="14"/>
      <c r="EY31" s="14"/>
      <c r="EZ31" s="14"/>
      <c r="FA31" s="14"/>
      <c r="FB31" s="14"/>
      <c r="FC31" s="14"/>
      <c r="FD31" s="14"/>
      <c r="FE31" s="14"/>
      <c r="FF31" s="14"/>
      <c r="FG31" s="14"/>
      <c r="FH31" s="14"/>
      <c r="FI31" s="14"/>
      <c r="FJ31" s="14"/>
      <c r="FK31" s="14"/>
      <c r="FL31" s="14"/>
      <c r="FM31" s="14"/>
      <c r="FN31" s="14"/>
      <c r="FO31" s="14"/>
      <c r="FP31" s="14"/>
      <c r="FQ31" s="14"/>
      <c r="FR31" s="14"/>
      <c r="FS31" s="14"/>
      <c r="FT31" s="14"/>
      <c r="FU31" s="14"/>
      <c r="FV31" s="14"/>
      <c r="FW31" s="14"/>
      <c r="FX31" s="14"/>
      <c r="FY31" s="14"/>
      <c r="FZ31" s="14"/>
      <c r="GA31" s="14"/>
      <c r="GB31" s="14"/>
      <c r="GC31" s="14"/>
      <c r="GD31" s="14"/>
      <c r="GE31" s="14"/>
      <c r="GF31" s="14"/>
      <c r="GG31" s="14"/>
      <c r="GH31" s="14"/>
      <c r="GI31" s="14"/>
      <c r="GJ31" s="14"/>
      <c r="GK31" s="14"/>
      <c r="GL31" s="14"/>
      <c r="GM31" s="14"/>
      <c r="GN31" s="14"/>
      <c r="GO31" s="14"/>
      <c r="GP31" s="14"/>
      <c r="GQ31" s="29"/>
      <c r="GR31" s="29"/>
      <c r="GS31" s="29"/>
      <c r="GT31" s="29"/>
      <c r="GU31" s="29"/>
      <c r="GV31" s="29"/>
      <c r="GW31" s="14"/>
      <c r="GX31" s="14"/>
      <c r="GY31" s="14"/>
      <c r="GZ31" s="14"/>
      <c r="HA31" s="14"/>
      <c r="HB31" s="14"/>
      <c r="HC31" s="14"/>
      <c r="HD31" s="14"/>
      <c r="HE31" s="14"/>
      <c r="HF31" s="14"/>
      <c r="HG31" s="14"/>
      <c r="HH31" s="14"/>
      <c r="HI31" s="14"/>
      <c r="HJ31" s="14"/>
      <c r="HK31" s="14"/>
      <c r="HL31" s="14"/>
      <c r="HM31" s="14"/>
      <c r="HN31" s="14"/>
      <c r="HO31" s="14"/>
      <c r="HP31" s="14"/>
      <c r="HQ31" s="14"/>
      <c r="HR31" s="14"/>
      <c r="HS31" s="14"/>
      <c r="HT31" s="14"/>
      <c r="HU31" s="14"/>
      <c r="HV31" s="14"/>
      <c r="HW31" s="14"/>
      <c r="HX31" s="14"/>
      <c r="HY31" s="14"/>
      <c r="HZ31" s="14"/>
      <c r="IA31" s="14"/>
      <c r="IB31" s="14"/>
      <c r="IC31" s="14"/>
      <c r="ID31" s="14"/>
      <c r="IE31" s="14"/>
      <c r="IF31" s="14"/>
      <c r="IG31" s="14"/>
      <c r="IH31" s="55"/>
      <c r="II31" s="55"/>
      <c r="IJ31" s="55"/>
      <c r="IK31" s="55"/>
      <c r="IL31" s="55"/>
      <c r="IM31" s="55"/>
      <c r="IN31" s="55"/>
      <c r="IO31" s="55"/>
      <c r="IP31" s="55"/>
      <c r="IQ31" s="55"/>
      <c r="IR31" s="55"/>
      <c r="IS31" s="55"/>
      <c r="IT31" s="55"/>
      <c r="IU31" s="55"/>
      <c r="IV31" s="55"/>
      <c r="IW31" s="55"/>
      <c r="IX31" s="55"/>
      <c r="IY31" s="55"/>
      <c r="IZ31" s="55"/>
      <c r="JA31" s="55"/>
      <c r="JB31" s="55"/>
      <c r="JC31" s="55"/>
      <c r="JD31" s="55"/>
      <c r="JE31" s="55"/>
      <c r="JF31" s="55"/>
      <c r="JG31" s="55"/>
      <c r="JH31" s="55"/>
      <c r="JI31" s="55"/>
      <c r="JJ31" s="55"/>
      <c r="JK31" s="55"/>
      <c r="JL31" s="55"/>
      <c r="JM31" s="55"/>
      <c r="JN31" s="55"/>
      <c r="JO31" s="55"/>
      <c r="JP31" s="55"/>
      <c r="JQ31" s="55"/>
      <c r="JR31" s="55"/>
      <c r="JS31" s="55"/>
      <c r="JT31" s="55"/>
      <c r="JU31" s="55"/>
      <c r="JV31" s="55"/>
      <c r="JW31" s="55"/>
      <c r="JX31" s="55"/>
      <c r="JY31" s="55"/>
      <c r="JZ31" s="55"/>
      <c r="KA31" s="55"/>
      <c r="KB31" s="55"/>
      <c r="KC31" s="55"/>
      <c r="KD31" s="55"/>
      <c r="KE31" s="55"/>
      <c r="KF31" s="55"/>
      <c r="KG31" s="55"/>
      <c r="KH31" s="55"/>
      <c r="KI31" s="55"/>
      <c r="KJ31" s="55"/>
      <c r="KK31" s="55"/>
      <c r="KL31" s="55"/>
      <c r="KM31" s="55"/>
      <c r="KN31" s="55"/>
      <c r="KO31" s="55"/>
      <c r="KP31" s="55"/>
      <c r="KQ31" s="55"/>
      <c r="KR31" s="55"/>
      <c r="KS31" s="55"/>
      <c r="KT31" s="55"/>
      <c r="KU31" s="55"/>
      <c r="KV31" s="55"/>
      <c r="KW31" s="55"/>
      <c r="KX31" s="55"/>
      <c r="KY31" s="55"/>
      <c r="KZ31" s="55"/>
      <c r="LA31" s="55"/>
      <c r="LB31" s="55"/>
      <c r="LC31" s="55"/>
      <c r="LD31" s="55"/>
      <c r="LE31" s="55"/>
      <c r="LF31" s="55"/>
      <c r="LG31" s="55"/>
      <c r="LH31" s="55"/>
      <c r="LI31" s="55"/>
      <c r="LJ31" s="55"/>
      <c r="LK31" s="55"/>
      <c r="LL31" s="55"/>
      <c r="LM31" s="55"/>
      <c r="LN31" s="55"/>
      <c r="LO31" s="55"/>
      <c r="LP31" s="55"/>
      <c r="LQ31" s="55"/>
      <c r="LR31" s="55"/>
      <c r="LS31" s="55"/>
      <c r="LT31" s="55"/>
      <c r="LU31" s="55"/>
      <c r="LV31" s="55"/>
      <c r="LW31" s="55"/>
      <c r="LX31" s="55"/>
      <c r="LY31" s="55"/>
      <c r="LZ31" s="55"/>
      <c r="MA31" s="55"/>
      <c r="MB31" s="55"/>
      <c r="MC31" s="55"/>
      <c r="MD31" s="55"/>
      <c r="ME31" s="55"/>
      <c r="MF31" s="55"/>
      <c r="MG31" s="55"/>
      <c r="MH31" s="57"/>
      <c r="MI31" s="57"/>
      <c r="MJ31" s="57"/>
      <c r="MK31" s="57"/>
      <c r="ML31" s="57"/>
      <c r="MM31" s="58"/>
      <c r="MN31" s="58"/>
      <c r="MO31" s="57"/>
      <c r="MP31" s="57"/>
      <c r="MQ31" s="57"/>
      <c r="MR31" s="57"/>
      <c r="MS31" s="57"/>
      <c r="MT31" s="58"/>
      <c r="MU31" s="58"/>
      <c r="MV31" s="57"/>
      <c r="MW31" s="57"/>
      <c r="MX31" s="57"/>
      <c r="MY31" s="57"/>
      <c r="MZ31" s="57"/>
      <c r="NA31" s="58"/>
      <c r="NB31" s="58"/>
      <c r="NC31" s="55"/>
      <c r="ND31" s="55"/>
      <c r="NE31" s="55"/>
      <c r="NF31" s="55"/>
      <c r="NG31" s="55"/>
      <c r="NH31" s="55"/>
      <c r="NI31" s="55"/>
      <c r="NJ31" s="55"/>
      <c r="NK31" s="55"/>
      <c r="NL31" s="55"/>
      <c r="NM31" s="55"/>
      <c r="NN31" s="55"/>
      <c r="NO31" s="55"/>
      <c r="NP31" s="55"/>
      <c r="NQ31" s="55"/>
      <c r="NR31" s="55"/>
      <c r="NS31" s="55"/>
      <c r="NT31" s="55"/>
      <c r="NU31" s="55"/>
      <c r="NV31" s="55"/>
      <c r="NW31" s="55"/>
      <c r="NX31" s="55"/>
      <c r="NY31" s="55"/>
      <c r="NZ31" s="55"/>
      <c r="OA31" s="55"/>
      <c r="OB31" s="55"/>
      <c r="OC31" s="55"/>
      <c r="OD31" s="55"/>
      <c r="OE31" s="55"/>
      <c r="OF31" s="55"/>
      <c r="OG31" s="55"/>
      <c r="OH31" s="55"/>
      <c r="OI31" s="55"/>
      <c r="OJ31" s="55"/>
      <c r="OK31" s="55"/>
      <c r="OL31" s="55"/>
      <c r="OM31" s="55"/>
      <c r="ON31" s="55"/>
      <c r="OO31" s="55"/>
      <c r="OP31" s="55"/>
      <c r="OQ31" s="55"/>
      <c r="OR31" s="55"/>
      <c r="OS31" s="55"/>
      <c r="OT31" s="55"/>
      <c r="OU31" s="55"/>
      <c r="OV31" s="55"/>
      <c r="OW31" s="55"/>
      <c r="OX31" s="55"/>
      <c r="OY31" s="55"/>
      <c r="OZ31" s="55"/>
      <c r="PA31" s="55"/>
      <c r="PB31" s="55"/>
      <c r="PC31" s="55"/>
      <c r="PD31" s="55"/>
      <c r="PE31" s="55"/>
      <c r="PF31" s="55"/>
      <c r="PG31" s="55"/>
      <c r="PH31" s="55"/>
      <c r="PI31" s="55"/>
      <c r="PJ31" s="55"/>
      <c r="PK31" s="55"/>
      <c r="PL31" s="55"/>
      <c r="PM31" s="55"/>
      <c r="PN31" s="55"/>
      <c r="PO31" s="55"/>
      <c r="PP31" s="55"/>
      <c r="PQ31" s="55"/>
      <c r="PR31" s="55"/>
      <c r="PS31" s="55"/>
      <c r="PT31" s="55"/>
      <c r="PU31" s="55"/>
      <c r="PV31" s="55"/>
      <c r="PW31" s="55"/>
      <c r="PX31" s="55"/>
      <c r="PY31" s="55"/>
      <c r="PZ31" s="55"/>
      <c r="QA31" s="55"/>
      <c r="QB31" s="55"/>
      <c r="QC31" s="55"/>
      <c r="QD31" s="55"/>
    </row>
    <row r="32" spans="1:446" ht="13.5" customHeight="1">
      <c r="A32" s="12" t="s">
        <v>30</v>
      </c>
      <c r="B32" s="12" t="s">
        <v>336</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4"/>
      <c r="BF32" s="14"/>
      <c r="BG32" s="14"/>
      <c r="BH32" s="14"/>
      <c r="BI32" s="14"/>
      <c r="BJ32" s="14"/>
      <c r="BK32" s="14"/>
      <c r="BL32" s="14"/>
      <c r="BM32" s="14"/>
      <c r="BN32" s="14"/>
      <c r="BO32" s="14"/>
      <c r="BP32" s="14"/>
      <c r="BQ32" s="14"/>
      <c r="BR32" s="14"/>
      <c r="BS32" s="14"/>
      <c r="BT32" s="14"/>
      <c r="BU32" s="14"/>
      <c r="BV32" s="14"/>
      <c r="BW32" s="14"/>
      <c r="BX32" s="14"/>
      <c r="BY32" s="14"/>
      <c r="BZ32" s="14"/>
      <c r="CA32" s="14"/>
      <c r="CB32" s="14"/>
      <c r="CC32" s="14"/>
      <c r="CD32" s="14"/>
      <c r="CE32" s="14"/>
      <c r="CF32" s="14"/>
      <c r="CG32" s="14"/>
      <c r="CH32" s="14"/>
      <c r="CI32" s="14"/>
      <c r="CJ32" s="14"/>
      <c r="CK32" s="14"/>
      <c r="CL32" s="14"/>
      <c r="CM32" s="14"/>
      <c r="CN32" s="14"/>
      <c r="CO32" s="14"/>
      <c r="CP32" s="14"/>
      <c r="CQ32" s="14"/>
      <c r="CR32" s="14"/>
      <c r="CS32" s="14"/>
      <c r="CT32" s="14"/>
      <c r="CU32" s="14"/>
      <c r="CV32" s="14"/>
      <c r="CW32" s="14"/>
      <c r="CX32" s="14"/>
      <c r="CY32" s="14"/>
      <c r="CZ32" s="14"/>
      <c r="DA32" s="14"/>
      <c r="DB32" s="14"/>
      <c r="DC32" s="14"/>
      <c r="DD32" s="14"/>
      <c r="DE32" s="14"/>
      <c r="DF32" s="14"/>
      <c r="DG32" s="14"/>
      <c r="DH32" s="14"/>
      <c r="DI32" s="14"/>
      <c r="DJ32" s="14"/>
      <c r="DK32" s="14"/>
      <c r="DL32" s="14"/>
      <c r="DM32" s="14"/>
      <c r="DN32" s="14"/>
      <c r="DO32" s="14"/>
      <c r="DP32" s="14"/>
      <c r="DQ32" s="14"/>
      <c r="DR32" s="14"/>
      <c r="DS32" s="14"/>
      <c r="DT32" s="14"/>
      <c r="DU32" s="14"/>
      <c r="DV32" s="14"/>
      <c r="DW32" s="14"/>
      <c r="DX32" s="14"/>
      <c r="DY32" s="14"/>
      <c r="DZ32" s="14"/>
      <c r="EA32" s="14"/>
      <c r="EB32" s="14"/>
      <c r="EC32" s="14"/>
      <c r="ED32" s="14"/>
      <c r="EE32" s="14"/>
      <c r="EF32" s="14"/>
      <c r="EG32" s="14"/>
      <c r="EH32" s="14"/>
      <c r="EI32" s="14"/>
      <c r="EJ32" s="14"/>
      <c r="EK32" s="14"/>
      <c r="EL32" s="14"/>
      <c r="EM32" s="14"/>
      <c r="EN32" s="14"/>
      <c r="EO32" s="14"/>
      <c r="EP32" s="14"/>
      <c r="EQ32" s="14"/>
      <c r="ER32" s="14"/>
      <c r="ES32" s="14"/>
      <c r="ET32" s="14"/>
      <c r="EU32" s="14"/>
      <c r="EV32" s="14"/>
      <c r="EW32" s="14"/>
      <c r="EX32" s="14"/>
      <c r="EY32" s="14"/>
      <c r="EZ32" s="14"/>
      <c r="FA32" s="14"/>
      <c r="FB32" s="14"/>
      <c r="FC32" s="14"/>
      <c r="FD32" s="14"/>
      <c r="FE32" s="14"/>
      <c r="FF32" s="14"/>
      <c r="FG32" s="14"/>
      <c r="FH32" s="14"/>
      <c r="FI32" s="14"/>
      <c r="FJ32" s="14"/>
      <c r="FK32" s="14"/>
      <c r="FL32" s="14"/>
      <c r="FM32" s="14"/>
      <c r="FN32" s="14"/>
      <c r="FO32" s="14"/>
      <c r="FP32" s="14"/>
      <c r="FQ32" s="14"/>
      <c r="FR32" s="14"/>
      <c r="FS32" s="14"/>
      <c r="FT32" s="14"/>
      <c r="FU32" s="14"/>
      <c r="FV32" s="14"/>
      <c r="FW32" s="14"/>
      <c r="FX32" s="14"/>
      <c r="FY32" s="14"/>
      <c r="FZ32" s="14"/>
      <c r="GA32" s="14"/>
      <c r="GB32" s="14"/>
      <c r="GC32" s="14"/>
      <c r="GD32" s="14"/>
      <c r="GE32" s="14"/>
      <c r="GF32" s="14"/>
      <c r="GG32" s="14"/>
      <c r="GH32" s="14"/>
      <c r="GI32" s="14"/>
      <c r="GJ32" s="14"/>
      <c r="GK32" s="14"/>
      <c r="GL32" s="14"/>
      <c r="GM32" s="14"/>
      <c r="GN32" s="14"/>
      <c r="GO32" s="14"/>
      <c r="GP32" s="14"/>
      <c r="GQ32" s="14"/>
      <c r="GR32" s="14"/>
      <c r="GS32" s="14"/>
      <c r="GT32" s="14"/>
      <c r="GU32" s="14"/>
      <c r="GV32" s="14"/>
      <c r="GW32" s="14"/>
      <c r="GX32" s="14"/>
      <c r="GY32" s="14"/>
      <c r="GZ32" s="14"/>
      <c r="HA32" s="14"/>
      <c r="HB32" s="14"/>
      <c r="HC32" s="14"/>
      <c r="HD32" s="14"/>
      <c r="HE32" s="14"/>
      <c r="HF32" s="14"/>
      <c r="HG32" s="14"/>
      <c r="HH32" s="14"/>
      <c r="HI32" s="14"/>
      <c r="HJ32" s="14"/>
      <c r="HK32" s="14"/>
      <c r="HL32" s="14"/>
      <c r="HM32" s="14"/>
      <c r="HN32" s="14"/>
      <c r="HO32" s="14"/>
      <c r="HP32" s="14"/>
      <c r="HQ32" s="14"/>
      <c r="HR32" s="14"/>
      <c r="HS32" s="14"/>
      <c r="HT32" s="14"/>
      <c r="HU32" s="14"/>
      <c r="HV32" s="14"/>
      <c r="HW32" s="14"/>
      <c r="HX32" s="14"/>
      <c r="HY32" s="14"/>
      <c r="HZ32" s="14"/>
      <c r="IA32" s="14"/>
      <c r="IB32" s="14"/>
      <c r="IC32" s="14"/>
      <c r="ID32" s="14"/>
      <c r="IE32" s="14"/>
      <c r="IF32" s="14"/>
      <c r="IG32" s="14"/>
      <c r="IH32" s="55"/>
      <c r="II32" s="55"/>
      <c r="IJ32" s="55"/>
      <c r="IK32" s="55"/>
      <c r="IL32" s="55"/>
      <c r="IM32" s="55"/>
      <c r="IN32" s="55"/>
      <c r="IO32" s="55"/>
      <c r="IP32" s="55"/>
      <c r="IQ32" s="55"/>
      <c r="IR32" s="55"/>
      <c r="IS32" s="55"/>
      <c r="IT32" s="55"/>
      <c r="IU32" s="55"/>
      <c r="IV32" s="55"/>
      <c r="IW32" s="55"/>
      <c r="IX32" s="55"/>
      <c r="IY32" s="55"/>
      <c r="IZ32" s="55"/>
      <c r="JA32" s="55"/>
      <c r="JB32" s="55"/>
      <c r="JC32" s="55"/>
      <c r="JD32" s="55"/>
      <c r="JE32" s="55"/>
      <c r="JF32" s="55"/>
      <c r="JG32" s="55"/>
      <c r="JH32" s="55"/>
      <c r="JI32" s="55"/>
      <c r="JJ32" s="55"/>
      <c r="JK32" s="55"/>
      <c r="JL32" s="55"/>
      <c r="JM32" s="55"/>
      <c r="JN32" s="55"/>
      <c r="JO32" s="55"/>
      <c r="JP32" s="55"/>
      <c r="JQ32" s="55"/>
      <c r="JR32" s="55"/>
      <c r="JS32" s="55"/>
      <c r="JT32" s="55"/>
      <c r="JU32" s="55"/>
      <c r="JV32" s="55"/>
      <c r="JW32" s="55"/>
      <c r="JX32" s="55"/>
      <c r="JY32" s="55"/>
      <c r="JZ32" s="55"/>
      <c r="KA32" s="55"/>
      <c r="KB32" s="55"/>
      <c r="KC32" s="55"/>
      <c r="KD32" s="55"/>
      <c r="KE32" s="55"/>
      <c r="KF32" s="55"/>
      <c r="KG32" s="55"/>
      <c r="KH32" s="55"/>
      <c r="KI32" s="55"/>
      <c r="KJ32" s="55"/>
      <c r="KK32" s="55"/>
      <c r="KL32" s="55"/>
      <c r="KM32" s="55"/>
      <c r="KN32" s="55"/>
      <c r="KO32" s="55"/>
      <c r="KP32" s="55"/>
      <c r="KQ32" s="55"/>
      <c r="KR32" s="55"/>
      <c r="KS32" s="55"/>
      <c r="KT32" s="55"/>
      <c r="KU32" s="55"/>
      <c r="KV32" s="55"/>
      <c r="KW32" s="55"/>
      <c r="KX32" s="55"/>
      <c r="KY32" s="55"/>
      <c r="KZ32" s="55"/>
      <c r="LA32" s="55"/>
      <c r="LB32" s="55"/>
      <c r="LC32" s="55"/>
      <c r="LD32" s="55"/>
      <c r="LE32" s="55"/>
      <c r="LF32" s="55"/>
      <c r="LG32" s="55"/>
      <c r="LH32" s="55"/>
      <c r="LI32" s="55"/>
      <c r="LJ32" s="55"/>
      <c r="LK32" s="55"/>
      <c r="LL32" s="55"/>
      <c r="LM32" s="55"/>
      <c r="LN32" s="55"/>
      <c r="LO32" s="55"/>
      <c r="LP32" s="55"/>
      <c r="LQ32" s="55"/>
      <c r="LR32" s="55"/>
      <c r="LS32" s="55"/>
      <c r="LT32" s="55"/>
      <c r="LU32" s="55"/>
      <c r="LV32" s="55"/>
      <c r="LW32" s="55"/>
      <c r="LX32" s="55"/>
      <c r="LY32" s="55"/>
      <c r="LZ32" s="55"/>
      <c r="MA32" s="55"/>
      <c r="MB32" s="55"/>
      <c r="MC32" s="55"/>
      <c r="MD32" s="55"/>
      <c r="ME32" s="55"/>
      <c r="MF32" s="55"/>
      <c r="MG32" s="55"/>
      <c r="MH32" s="57"/>
      <c r="MI32" s="57"/>
      <c r="MJ32" s="57"/>
      <c r="MK32" s="57"/>
      <c r="ML32" s="57"/>
      <c r="MM32" s="58"/>
      <c r="MN32" s="58"/>
      <c r="MO32" s="57"/>
      <c r="MP32" s="57"/>
      <c r="MQ32" s="57"/>
      <c r="MR32" s="57"/>
      <c r="MS32" s="57"/>
      <c r="MT32" s="58"/>
      <c r="MU32" s="58"/>
      <c r="MV32" s="57"/>
      <c r="MW32" s="57"/>
      <c r="MX32" s="57"/>
      <c r="MY32" s="57"/>
      <c r="MZ32" s="57"/>
      <c r="NA32" s="58"/>
      <c r="NB32" s="58"/>
      <c r="NC32" s="55"/>
      <c r="ND32" s="55"/>
      <c r="NE32" s="55"/>
      <c r="NF32" s="55"/>
      <c r="NG32" s="55"/>
      <c r="NH32" s="55"/>
      <c r="NI32" s="55"/>
      <c r="NJ32" s="55"/>
      <c r="NK32" s="55"/>
      <c r="NL32" s="55"/>
      <c r="NM32" s="55"/>
      <c r="NN32" s="55"/>
      <c r="NO32" s="55"/>
      <c r="NP32" s="55"/>
      <c r="NQ32" s="55"/>
      <c r="NR32" s="55"/>
      <c r="NS32" s="55"/>
      <c r="NT32" s="55"/>
      <c r="NU32" s="55"/>
      <c r="NV32" s="55"/>
      <c r="NW32" s="55"/>
      <c r="NX32" s="55"/>
      <c r="NY32" s="55"/>
      <c r="NZ32" s="55"/>
      <c r="OA32" s="55"/>
      <c r="OB32" s="55"/>
      <c r="OC32" s="55"/>
      <c r="OD32" s="55"/>
      <c r="OE32" s="55"/>
      <c r="OF32" s="55"/>
      <c r="OG32" s="55"/>
      <c r="OH32" s="55"/>
      <c r="OI32" s="55"/>
      <c r="OJ32" s="55"/>
      <c r="OK32" s="55"/>
      <c r="OL32" s="55"/>
      <c r="OM32" s="55"/>
      <c r="ON32" s="55"/>
      <c r="OO32" s="55"/>
      <c r="OP32" s="55"/>
      <c r="OQ32" s="55"/>
      <c r="OR32" s="55"/>
      <c r="OS32" s="55"/>
      <c r="OT32" s="55"/>
      <c r="OU32" s="55"/>
      <c r="OV32" s="55"/>
      <c r="OW32" s="55"/>
      <c r="OX32" s="55"/>
      <c r="OY32" s="55"/>
      <c r="OZ32" s="55"/>
      <c r="PA32" s="55"/>
      <c r="PB32" s="55"/>
      <c r="PC32" s="55"/>
      <c r="PD32" s="55"/>
      <c r="PE32" s="55"/>
      <c r="PF32" s="55"/>
      <c r="PG32" s="55"/>
      <c r="PH32" s="55"/>
      <c r="PI32" s="55"/>
      <c r="PJ32" s="55"/>
      <c r="PK32" s="55"/>
      <c r="PL32" s="55"/>
      <c r="PM32" s="55"/>
      <c r="PN32" s="55"/>
      <c r="PO32" s="55"/>
      <c r="PP32" s="55"/>
      <c r="PQ32" s="55"/>
      <c r="PR32" s="55"/>
      <c r="PS32" s="55"/>
      <c r="PT32" s="55"/>
      <c r="PU32" s="55"/>
      <c r="PV32" s="55"/>
      <c r="PW32" s="55"/>
      <c r="PX32" s="55"/>
      <c r="PY32" s="55"/>
      <c r="PZ32" s="55"/>
      <c r="QA32" s="55"/>
      <c r="QB32" s="55"/>
      <c r="QC32" s="55"/>
      <c r="QD32" s="55"/>
    </row>
    <row r="33" spans="1:446" ht="13.5" customHeight="1">
      <c r="A33" s="12" t="s">
        <v>31</v>
      </c>
      <c r="B33" s="12" t="s">
        <v>336</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4"/>
      <c r="BF33" s="14"/>
      <c r="BG33" s="14"/>
      <c r="BH33" s="14"/>
      <c r="BI33" s="14"/>
      <c r="BJ33" s="14"/>
      <c r="BK33" s="14"/>
      <c r="BL33" s="14"/>
      <c r="BM33" s="14"/>
      <c r="BN33" s="14"/>
      <c r="BO33" s="14"/>
      <c r="BP33" s="14"/>
      <c r="BQ33" s="14"/>
      <c r="BR33" s="14"/>
      <c r="BS33" s="14"/>
      <c r="BT33" s="14"/>
      <c r="BU33" s="14"/>
      <c r="BV33" s="14"/>
      <c r="BW33" s="14"/>
      <c r="BX33" s="14"/>
      <c r="BY33" s="14"/>
      <c r="BZ33" s="14"/>
      <c r="CA33" s="14"/>
      <c r="CB33" s="14"/>
      <c r="CC33" s="14"/>
      <c r="CD33" s="14"/>
      <c r="CE33" s="14"/>
      <c r="CF33" s="14"/>
      <c r="CG33" s="14"/>
      <c r="CH33" s="14"/>
      <c r="CI33" s="14"/>
      <c r="CJ33" s="14"/>
      <c r="CK33" s="14"/>
      <c r="CL33" s="14"/>
      <c r="CM33" s="14"/>
      <c r="CN33" s="14"/>
      <c r="CO33" s="14"/>
      <c r="CP33" s="14"/>
      <c r="CQ33" s="14"/>
      <c r="CR33" s="14"/>
      <c r="CS33" s="14"/>
      <c r="CT33" s="14"/>
      <c r="CU33" s="14"/>
      <c r="CV33" s="14"/>
      <c r="CW33" s="14"/>
      <c r="CX33" s="14"/>
      <c r="CY33" s="14"/>
      <c r="CZ33" s="14"/>
      <c r="DA33" s="14"/>
      <c r="DB33" s="14"/>
      <c r="DC33" s="14"/>
      <c r="DD33" s="14"/>
      <c r="DE33" s="14"/>
      <c r="DF33" s="14"/>
      <c r="DG33" s="14"/>
      <c r="DH33" s="14"/>
      <c r="DI33" s="14"/>
      <c r="DJ33" s="14"/>
      <c r="DK33" s="14"/>
      <c r="DL33" s="14"/>
      <c r="DM33" s="14"/>
      <c r="DN33" s="14"/>
      <c r="DO33" s="14"/>
      <c r="DP33" s="14"/>
      <c r="DQ33" s="14"/>
      <c r="DR33" s="14"/>
      <c r="DS33" s="14"/>
      <c r="DT33" s="14"/>
      <c r="DU33" s="14"/>
      <c r="DV33" s="14"/>
      <c r="DW33" s="14"/>
      <c r="DX33" s="14"/>
      <c r="DY33" s="14"/>
      <c r="DZ33" s="14"/>
      <c r="EA33" s="14"/>
      <c r="EB33" s="14"/>
      <c r="EC33" s="14"/>
      <c r="ED33" s="14"/>
      <c r="EE33" s="14"/>
      <c r="EF33" s="14"/>
      <c r="EG33" s="14"/>
      <c r="EH33" s="14"/>
      <c r="EI33" s="14"/>
      <c r="EJ33" s="14"/>
      <c r="EK33" s="14"/>
      <c r="EL33" s="14"/>
      <c r="EM33" s="14"/>
      <c r="EN33" s="14"/>
      <c r="EO33" s="14"/>
      <c r="EP33" s="14"/>
      <c r="EQ33" s="14"/>
      <c r="ER33" s="14"/>
      <c r="ES33" s="14"/>
      <c r="ET33" s="14"/>
      <c r="EU33" s="14"/>
      <c r="EV33" s="14"/>
      <c r="EW33" s="14"/>
      <c r="EX33" s="14"/>
      <c r="EY33" s="14"/>
      <c r="EZ33" s="14"/>
      <c r="FA33" s="14"/>
      <c r="FB33" s="14"/>
      <c r="FC33" s="14"/>
      <c r="FD33" s="14"/>
      <c r="FE33" s="14"/>
      <c r="FF33" s="14"/>
      <c r="FG33" s="14"/>
      <c r="FH33" s="14"/>
      <c r="FI33" s="14"/>
      <c r="FJ33" s="14"/>
      <c r="FK33" s="14"/>
      <c r="FL33" s="14"/>
      <c r="FM33" s="14"/>
      <c r="FN33" s="14"/>
      <c r="FO33" s="14"/>
      <c r="FP33" s="14"/>
      <c r="FQ33" s="14"/>
      <c r="FR33" s="14"/>
      <c r="FS33" s="14"/>
      <c r="FT33" s="14"/>
      <c r="FU33" s="14"/>
      <c r="FV33" s="14"/>
      <c r="FW33" s="14"/>
      <c r="FX33" s="14"/>
      <c r="FY33" s="14"/>
      <c r="FZ33" s="14"/>
      <c r="GA33" s="14"/>
      <c r="GB33" s="14"/>
      <c r="GC33" s="14"/>
      <c r="GD33" s="14"/>
      <c r="GE33" s="14"/>
      <c r="GF33" s="14"/>
      <c r="GG33" s="14"/>
      <c r="GH33" s="14"/>
      <c r="GI33" s="14"/>
      <c r="GJ33" s="14"/>
      <c r="GK33" s="14"/>
      <c r="GL33" s="14"/>
      <c r="GM33" s="14"/>
      <c r="GN33" s="14"/>
      <c r="GO33" s="14"/>
      <c r="GP33" s="14"/>
      <c r="GQ33" s="14"/>
      <c r="GR33" s="14"/>
      <c r="GS33" s="14"/>
      <c r="GT33" s="14"/>
      <c r="GU33" s="14"/>
      <c r="GV33" s="14"/>
      <c r="GW33" s="14"/>
      <c r="GX33" s="14"/>
      <c r="GY33" s="14"/>
      <c r="GZ33" s="30"/>
      <c r="HA33" s="30"/>
      <c r="HB33" s="30"/>
      <c r="HC33" s="30"/>
      <c r="HD33" s="30"/>
      <c r="HE33" s="30"/>
      <c r="HF33" s="30"/>
      <c r="HG33" s="30"/>
      <c r="HH33" s="30"/>
      <c r="HI33" s="30"/>
      <c r="HJ33" s="30"/>
      <c r="HK33" s="30"/>
      <c r="HL33" s="30"/>
      <c r="HM33" s="30"/>
      <c r="HN33" s="14"/>
      <c r="HO33" s="14"/>
      <c r="HP33" s="14"/>
      <c r="HQ33" s="14"/>
      <c r="HR33" s="14"/>
      <c r="HS33" s="14"/>
      <c r="HT33" s="14"/>
      <c r="HU33" s="14"/>
      <c r="HV33" s="14"/>
      <c r="HW33" s="14"/>
      <c r="HX33" s="14"/>
      <c r="HY33" s="14"/>
      <c r="HZ33" s="14"/>
      <c r="IA33" s="14"/>
      <c r="IB33" s="14"/>
      <c r="IC33" s="14"/>
      <c r="ID33" s="14"/>
      <c r="IE33" s="14"/>
      <c r="IF33" s="14"/>
      <c r="IG33" s="14"/>
      <c r="IH33" s="55"/>
      <c r="II33" s="55"/>
      <c r="IJ33" s="55"/>
      <c r="IK33" s="55"/>
      <c r="IL33" s="55"/>
      <c r="IM33" s="55"/>
      <c r="IN33" s="55"/>
      <c r="IO33" s="55"/>
      <c r="IP33" s="55"/>
      <c r="IQ33" s="55"/>
      <c r="IR33" s="55"/>
      <c r="IS33" s="55"/>
      <c r="IT33" s="55"/>
      <c r="IU33" s="55"/>
      <c r="IV33" s="55"/>
      <c r="IW33" s="55"/>
      <c r="IX33" s="55"/>
      <c r="IY33" s="55"/>
      <c r="IZ33" s="55"/>
      <c r="JA33" s="55"/>
      <c r="JB33" s="55"/>
      <c r="JC33" s="55"/>
      <c r="JD33" s="55"/>
      <c r="JE33" s="55"/>
      <c r="JF33" s="55"/>
      <c r="JG33" s="55"/>
      <c r="JH33" s="55"/>
      <c r="JI33" s="55"/>
      <c r="JJ33" s="55"/>
      <c r="JK33" s="55"/>
      <c r="JL33" s="55"/>
      <c r="JM33" s="55"/>
      <c r="JN33" s="55"/>
      <c r="JO33" s="55"/>
      <c r="JP33" s="55"/>
      <c r="JQ33" s="55"/>
      <c r="JR33" s="55"/>
      <c r="JS33" s="55"/>
      <c r="JT33" s="55"/>
      <c r="JU33" s="55"/>
      <c r="JV33" s="55"/>
      <c r="JW33" s="55"/>
      <c r="JX33" s="55"/>
      <c r="JY33" s="55"/>
      <c r="JZ33" s="55"/>
      <c r="KA33" s="55"/>
      <c r="KB33" s="55"/>
      <c r="KC33" s="55"/>
      <c r="KD33" s="55"/>
      <c r="KE33" s="55"/>
      <c r="KF33" s="55"/>
      <c r="KG33" s="55"/>
      <c r="KH33" s="55"/>
      <c r="KI33" s="55"/>
      <c r="KJ33" s="55"/>
      <c r="KK33" s="55"/>
      <c r="KL33" s="55"/>
      <c r="KM33" s="55"/>
      <c r="KN33" s="55"/>
      <c r="KO33" s="55"/>
      <c r="KP33" s="55"/>
      <c r="KQ33" s="55"/>
      <c r="KR33" s="55"/>
      <c r="KS33" s="55"/>
      <c r="KT33" s="55"/>
      <c r="KU33" s="55"/>
      <c r="KV33" s="55"/>
      <c r="KW33" s="55"/>
      <c r="KX33" s="55"/>
      <c r="KY33" s="55"/>
      <c r="KZ33" s="55"/>
      <c r="LA33" s="55"/>
      <c r="LB33" s="55"/>
      <c r="LC33" s="55"/>
      <c r="LD33" s="55"/>
      <c r="LE33" s="55"/>
      <c r="LF33" s="55"/>
      <c r="LG33" s="55"/>
      <c r="LH33" s="55"/>
      <c r="LI33" s="55"/>
      <c r="LJ33" s="55"/>
      <c r="LK33" s="55"/>
      <c r="LL33" s="55"/>
      <c r="LM33" s="55"/>
      <c r="LN33" s="55"/>
      <c r="LO33" s="55"/>
      <c r="LP33" s="55"/>
      <c r="LQ33" s="55"/>
      <c r="LR33" s="55"/>
      <c r="LS33" s="55"/>
      <c r="LT33" s="55"/>
      <c r="LU33" s="55"/>
      <c r="LV33" s="55"/>
      <c r="LW33" s="55"/>
      <c r="LX33" s="55"/>
      <c r="LY33" s="55"/>
      <c r="LZ33" s="55"/>
      <c r="MA33" s="55"/>
      <c r="MB33" s="55"/>
      <c r="MC33" s="55"/>
      <c r="MD33" s="55"/>
      <c r="ME33" s="55"/>
      <c r="MF33" s="55"/>
      <c r="MG33" s="55"/>
      <c r="MH33" s="57"/>
      <c r="MI33" s="57"/>
      <c r="MJ33" s="57"/>
      <c r="MK33" s="57"/>
      <c r="ML33" s="57"/>
      <c r="MM33" s="58"/>
      <c r="MN33" s="58"/>
      <c r="MO33" s="57"/>
      <c r="MP33" s="57"/>
      <c r="MQ33" s="57"/>
      <c r="MR33" s="57"/>
      <c r="MS33" s="57"/>
      <c r="MT33" s="58"/>
      <c r="MU33" s="58"/>
      <c r="MV33" s="57"/>
      <c r="MW33" s="57"/>
      <c r="MX33" s="57"/>
      <c r="MY33" s="57"/>
      <c r="MZ33" s="57"/>
      <c r="NA33" s="58"/>
      <c r="NB33" s="58"/>
      <c r="NC33" s="55"/>
      <c r="ND33" s="55"/>
      <c r="NE33" s="55"/>
      <c r="NF33" s="55"/>
      <c r="NG33" s="55"/>
      <c r="NH33" s="55"/>
      <c r="NI33" s="55"/>
      <c r="NJ33" s="55"/>
      <c r="NK33" s="55"/>
      <c r="NL33" s="55"/>
      <c r="NM33" s="55"/>
      <c r="NN33" s="55"/>
      <c r="NO33" s="55"/>
      <c r="NP33" s="55"/>
      <c r="NQ33" s="55"/>
      <c r="NR33" s="55"/>
      <c r="NS33" s="55"/>
      <c r="NT33" s="55"/>
      <c r="NU33" s="55"/>
      <c r="NV33" s="55"/>
      <c r="NW33" s="55"/>
      <c r="NX33" s="55"/>
      <c r="NY33" s="55"/>
      <c r="NZ33" s="55"/>
      <c r="OA33" s="55"/>
      <c r="OB33" s="55"/>
      <c r="OC33" s="55"/>
      <c r="OD33" s="55"/>
      <c r="OE33" s="55"/>
      <c r="OF33" s="55"/>
      <c r="OG33" s="55"/>
      <c r="OH33" s="55"/>
      <c r="OI33" s="55"/>
      <c r="OJ33" s="55"/>
      <c r="OK33" s="55"/>
      <c r="OL33" s="55"/>
      <c r="OM33" s="55"/>
      <c r="ON33" s="55"/>
      <c r="OO33" s="55"/>
      <c r="OP33" s="55"/>
      <c r="OQ33" s="55"/>
      <c r="OR33" s="55"/>
      <c r="OS33" s="55"/>
      <c r="OT33" s="55"/>
      <c r="OU33" s="55"/>
      <c r="OV33" s="55"/>
      <c r="OW33" s="55"/>
      <c r="OX33" s="55"/>
      <c r="OY33" s="55"/>
      <c r="OZ33" s="55"/>
      <c r="PA33" s="55"/>
      <c r="PB33" s="55"/>
      <c r="PC33" s="55"/>
      <c r="PD33" s="55"/>
      <c r="PE33" s="55"/>
      <c r="PF33" s="55"/>
      <c r="PG33" s="55"/>
      <c r="PH33" s="55"/>
      <c r="PI33" s="55"/>
      <c r="PJ33" s="55"/>
      <c r="PK33" s="55"/>
      <c r="PL33" s="55"/>
      <c r="PM33" s="55"/>
      <c r="PN33" s="55"/>
      <c r="PO33" s="55"/>
      <c r="PP33" s="55"/>
      <c r="PQ33" s="55"/>
      <c r="PR33" s="55"/>
      <c r="PS33" s="55"/>
      <c r="PT33" s="55"/>
      <c r="PU33" s="55"/>
      <c r="PV33" s="55"/>
      <c r="PW33" s="55"/>
      <c r="PX33" s="55"/>
      <c r="PY33" s="55"/>
      <c r="PZ33" s="55"/>
      <c r="QA33" s="55"/>
      <c r="QB33" s="55"/>
      <c r="QC33" s="55"/>
      <c r="QD33" s="55"/>
    </row>
    <row r="34" spans="1:446" ht="13.5" customHeight="1">
      <c r="A34" s="12" t="s">
        <v>32</v>
      </c>
      <c r="B34" s="12" t="s">
        <v>336</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4"/>
      <c r="BF34" s="14"/>
      <c r="BG34" s="14"/>
      <c r="BH34" s="14"/>
      <c r="BI34" s="14"/>
      <c r="BJ34" s="14"/>
      <c r="BK34" s="14"/>
      <c r="BL34" s="14"/>
      <c r="BM34" s="14"/>
      <c r="BN34" s="14"/>
      <c r="BO34" s="14"/>
      <c r="BP34" s="14"/>
      <c r="BQ34" s="14"/>
      <c r="BR34" s="14"/>
      <c r="BS34" s="14"/>
      <c r="BT34" s="14"/>
      <c r="BU34" s="14"/>
      <c r="BV34" s="14"/>
      <c r="BW34" s="14"/>
      <c r="BX34" s="14"/>
      <c r="BY34" s="14"/>
      <c r="BZ34" s="14"/>
      <c r="CA34" s="14"/>
      <c r="CB34" s="14"/>
      <c r="CC34" s="14"/>
      <c r="CD34" s="14"/>
      <c r="CE34" s="14"/>
      <c r="CF34" s="14"/>
      <c r="CG34" s="14"/>
      <c r="CH34" s="14"/>
      <c r="CI34" s="14"/>
      <c r="CJ34" s="14"/>
      <c r="CK34" s="14"/>
      <c r="CL34" s="14"/>
      <c r="CM34" s="14"/>
      <c r="CN34" s="14"/>
      <c r="CO34" s="14"/>
      <c r="CP34" s="14"/>
      <c r="CQ34" s="14"/>
      <c r="CR34" s="14"/>
      <c r="CS34" s="14"/>
      <c r="CT34" s="14"/>
      <c r="CU34" s="14"/>
      <c r="CV34" s="14"/>
      <c r="CW34" s="14"/>
      <c r="CX34" s="14"/>
      <c r="CY34" s="14"/>
      <c r="CZ34" s="14"/>
      <c r="DA34" s="14"/>
      <c r="DB34" s="14"/>
      <c r="DC34" s="14"/>
      <c r="DD34" s="14"/>
      <c r="DE34" s="14"/>
      <c r="DF34" s="14"/>
      <c r="DG34" s="14"/>
      <c r="DH34" s="14"/>
      <c r="DI34" s="14"/>
      <c r="DJ34" s="14"/>
      <c r="DK34" s="14"/>
      <c r="DL34" s="14"/>
      <c r="DM34" s="14"/>
      <c r="DN34" s="14"/>
      <c r="DO34" s="14"/>
      <c r="DP34" s="14"/>
      <c r="DQ34" s="14"/>
      <c r="DR34" s="14"/>
      <c r="DS34" s="14"/>
      <c r="DT34" s="14"/>
      <c r="DU34" s="14"/>
      <c r="DV34" s="14"/>
      <c r="DW34" s="14"/>
      <c r="DX34" s="14"/>
      <c r="DY34" s="14"/>
      <c r="DZ34" s="14"/>
      <c r="EA34" s="14"/>
      <c r="EB34" s="14"/>
      <c r="EC34" s="14"/>
      <c r="ED34" s="14"/>
      <c r="EE34" s="14"/>
      <c r="EF34" s="14"/>
      <c r="EG34" s="14"/>
      <c r="EH34" s="14"/>
      <c r="EI34" s="14"/>
      <c r="EJ34" s="14"/>
      <c r="EK34" s="14"/>
      <c r="EL34" s="14"/>
      <c r="EM34" s="14"/>
      <c r="EN34" s="14"/>
      <c r="EO34" s="14"/>
      <c r="EP34" s="14"/>
      <c r="EQ34" s="14"/>
      <c r="ER34" s="14"/>
      <c r="ES34" s="14"/>
      <c r="ET34" s="14"/>
      <c r="EU34" s="14"/>
      <c r="EV34" s="14"/>
      <c r="EW34" s="14"/>
      <c r="EX34" s="14"/>
      <c r="EY34" s="14"/>
      <c r="EZ34" s="14"/>
      <c r="FA34" s="14"/>
      <c r="FB34" s="14"/>
      <c r="FC34" s="14"/>
      <c r="FD34" s="14"/>
      <c r="FE34" s="14"/>
      <c r="FF34" s="14"/>
      <c r="FG34" s="14"/>
      <c r="FH34" s="14"/>
      <c r="FI34" s="14"/>
      <c r="FJ34" s="14"/>
      <c r="FK34" s="14"/>
      <c r="FL34" s="14"/>
      <c r="FM34" s="14"/>
      <c r="FN34" s="14"/>
      <c r="FO34" s="14"/>
      <c r="FP34" s="14"/>
      <c r="FQ34" s="14"/>
      <c r="FR34" s="14"/>
      <c r="FS34" s="14"/>
      <c r="FT34" s="14"/>
      <c r="FU34" s="14"/>
      <c r="FV34" s="14"/>
      <c r="FW34" s="14"/>
      <c r="FX34" s="14"/>
      <c r="FY34" s="14"/>
      <c r="FZ34" s="14"/>
      <c r="GA34" s="14"/>
      <c r="GB34" s="14"/>
      <c r="GC34" s="14"/>
      <c r="GD34" s="14"/>
      <c r="GE34" s="14"/>
      <c r="GF34" s="14"/>
      <c r="GG34" s="14"/>
      <c r="GH34" s="14"/>
      <c r="GI34" s="14"/>
      <c r="GJ34" s="14"/>
      <c r="GK34" s="14"/>
      <c r="GL34" s="14"/>
      <c r="GM34" s="14"/>
      <c r="GN34" s="14"/>
      <c r="GO34" s="14"/>
      <c r="GP34" s="14"/>
      <c r="GQ34" s="14"/>
      <c r="GR34" s="14"/>
      <c r="GS34" s="14"/>
      <c r="GT34" s="14"/>
      <c r="GU34" s="14"/>
      <c r="GV34" s="14"/>
      <c r="GW34" s="14"/>
      <c r="GX34" s="14"/>
      <c r="GY34" s="14"/>
      <c r="GZ34" s="14"/>
      <c r="HA34" s="14"/>
      <c r="HB34" s="14"/>
      <c r="HC34" s="14"/>
      <c r="HD34" s="14"/>
      <c r="HE34" s="14"/>
      <c r="HF34" s="14"/>
      <c r="HG34" s="14"/>
      <c r="HH34" s="14"/>
      <c r="HI34" s="14"/>
      <c r="HJ34" s="14"/>
      <c r="HK34" s="14"/>
      <c r="HL34" s="14"/>
      <c r="HM34" s="14"/>
      <c r="HN34" s="14"/>
      <c r="HO34" s="14"/>
      <c r="HP34" s="14"/>
      <c r="HQ34" s="14"/>
      <c r="HR34" s="14"/>
      <c r="HS34" s="14"/>
      <c r="HT34" s="14"/>
      <c r="HU34" s="14"/>
      <c r="HV34" s="14"/>
      <c r="HW34" s="14"/>
      <c r="HX34" s="14"/>
      <c r="HY34" s="14"/>
      <c r="HZ34" s="14"/>
      <c r="IA34" s="14"/>
      <c r="IB34" s="14"/>
      <c r="IC34" s="14"/>
      <c r="ID34" s="14"/>
      <c r="IE34" s="14"/>
      <c r="IF34" s="14"/>
      <c r="IG34" s="14"/>
      <c r="IH34" s="55"/>
      <c r="II34" s="55"/>
      <c r="IJ34" s="55"/>
      <c r="IK34" s="55"/>
      <c r="IL34" s="55"/>
      <c r="IM34" s="55"/>
      <c r="IN34" s="55"/>
      <c r="IO34" s="55"/>
      <c r="IP34" s="55"/>
      <c r="IQ34" s="55"/>
      <c r="IR34" s="55"/>
      <c r="IS34" s="55"/>
      <c r="IT34" s="55"/>
      <c r="IU34" s="55"/>
      <c r="IV34" s="55"/>
      <c r="IW34" s="55"/>
      <c r="IX34" s="55"/>
      <c r="IY34" s="55"/>
      <c r="IZ34" s="55"/>
      <c r="JA34" s="55"/>
      <c r="JB34" s="55"/>
      <c r="JC34" s="55"/>
      <c r="JD34" s="55"/>
      <c r="JE34" s="55"/>
      <c r="JF34" s="55"/>
      <c r="JG34" s="55"/>
      <c r="JH34" s="55"/>
      <c r="JI34" s="55"/>
      <c r="JJ34" s="55"/>
      <c r="JK34" s="55"/>
      <c r="JL34" s="55"/>
      <c r="JM34" s="55"/>
      <c r="JN34" s="55"/>
      <c r="JO34" s="55"/>
      <c r="JP34" s="55"/>
      <c r="JQ34" s="55"/>
      <c r="JR34" s="55"/>
      <c r="JS34" s="55"/>
      <c r="JT34" s="55"/>
      <c r="JU34" s="55"/>
      <c r="JV34" s="55"/>
      <c r="JW34" s="55"/>
      <c r="JX34" s="55"/>
      <c r="JY34" s="55"/>
      <c r="JZ34" s="55"/>
      <c r="KA34" s="55"/>
      <c r="KB34" s="55"/>
      <c r="KC34" s="55"/>
      <c r="KD34" s="55"/>
      <c r="KE34" s="55"/>
      <c r="KF34" s="55"/>
      <c r="KG34" s="55"/>
      <c r="KH34" s="55"/>
      <c r="KI34" s="55"/>
      <c r="KJ34" s="55"/>
      <c r="KK34" s="55"/>
      <c r="KL34" s="55"/>
      <c r="KM34" s="55"/>
      <c r="KN34" s="55"/>
      <c r="KO34" s="55"/>
      <c r="KP34" s="55"/>
      <c r="KQ34" s="55"/>
      <c r="KR34" s="55"/>
      <c r="KS34" s="55"/>
      <c r="KT34" s="55"/>
      <c r="KU34" s="55"/>
      <c r="KV34" s="55"/>
      <c r="KW34" s="55"/>
      <c r="KX34" s="55"/>
      <c r="KY34" s="55"/>
      <c r="KZ34" s="55"/>
      <c r="LA34" s="55"/>
      <c r="LB34" s="55"/>
      <c r="LC34" s="55"/>
      <c r="LD34" s="55"/>
      <c r="LE34" s="55"/>
      <c r="LF34" s="55"/>
      <c r="LG34" s="55"/>
      <c r="LH34" s="55"/>
      <c r="LI34" s="55"/>
      <c r="LJ34" s="55"/>
      <c r="LK34" s="55"/>
      <c r="LL34" s="55"/>
      <c r="LM34" s="55"/>
      <c r="LN34" s="55"/>
      <c r="LO34" s="55"/>
      <c r="LP34" s="55"/>
      <c r="LQ34" s="55"/>
      <c r="LR34" s="55"/>
      <c r="LS34" s="55"/>
      <c r="LT34" s="55"/>
      <c r="LU34" s="55"/>
      <c r="LV34" s="55"/>
      <c r="LW34" s="55"/>
      <c r="LX34" s="55"/>
      <c r="LY34" s="55"/>
      <c r="LZ34" s="55"/>
      <c r="MA34" s="55"/>
      <c r="MB34" s="55"/>
      <c r="MC34" s="55"/>
      <c r="MD34" s="55"/>
      <c r="ME34" s="55"/>
      <c r="MF34" s="55"/>
      <c r="MG34" s="55"/>
      <c r="MH34" s="57"/>
      <c r="MI34" s="57"/>
      <c r="MJ34" s="57"/>
      <c r="MK34" s="57"/>
      <c r="ML34" s="57"/>
      <c r="MM34" s="58"/>
      <c r="MN34" s="58"/>
      <c r="MO34" s="57"/>
      <c r="MP34" s="57"/>
      <c r="MQ34" s="57"/>
      <c r="MR34" s="57"/>
      <c r="MS34" s="57"/>
      <c r="MT34" s="58"/>
      <c r="MU34" s="58"/>
      <c r="MV34" s="57"/>
      <c r="MW34" s="57"/>
      <c r="MX34" s="57"/>
      <c r="MY34" s="57"/>
      <c r="MZ34" s="57"/>
      <c r="NA34" s="58"/>
      <c r="NB34" s="58"/>
      <c r="NC34" s="55"/>
      <c r="ND34" s="55"/>
      <c r="NE34" s="55"/>
      <c r="NF34" s="55"/>
      <c r="NG34" s="55"/>
      <c r="NH34" s="55"/>
      <c r="NI34" s="55"/>
      <c r="NJ34" s="55"/>
      <c r="NK34" s="55"/>
      <c r="NL34" s="55"/>
      <c r="NM34" s="55"/>
      <c r="NN34" s="55"/>
      <c r="NO34" s="55"/>
      <c r="NP34" s="55"/>
      <c r="NQ34" s="55"/>
      <c r="NR34" s="55"/>
      <c r="NS34" s="55"/>
      <c r="NT34" s="55"/>
      <c r="NU34" s="55"/>
      <c r="NV34" s="55"/>
      <c r="NW34" s="55"/>
      <c r="NX34" s="55"/>
      <c r="NY34" s="55"/>
      <c r="NZ34" s="55"/>
      <c r="OA34" s="55"/>
      <c r="OB34" s="55"/>
      <c r="OC34" s="55"/>
      <c r="OD34" s="55"/>
      <c r="OE34" s="55"/>
      <c r="OF34" s="55"/>
      <c r="OG34" s="55"/>
      <c r="OH34" s="55"/>
      <c r="OI34" s="55"/>
      <c r="OJ34" s="55"/>
      <c r="OK34" s="55"/>
      <c r="OL34" s="55"/>
      <c r="OM34" s="55"/>
      <c r="ON34" s="55"/>
      <c r="OO34" s="55"/>
      <c r="OP34" s="55"/>
      <c r="OQ34" s="55"/>
      <c r="OR34" s="55"/>
      <c r="OS34" s="55"/>
      <c r="OT34" s="55"/>
      <c r="OU34" s="55"/>
      <c r="OV34" s="55"/>
      <c r="OW34" s="55"/>
      <c r="OX34" s="55"/>
      <c r="OY34" s="55"/>
      <c r="OZ34" s="55"/>
      <c r="PA34" s="55"/>
      <c r="PB34" s="55"/>
      <c r="PC34" s="55"/>
      <c r="PD34" s="55"/>
      <c r="PE34" s="55"/>
      <c r="PF34" s="55"/>
      <c r="PG34" s="55"/>
      <c r="PH34" s="55"/>
      <c r="PI34" s="55"/>
      <c r="PJ34" s="55"/>
      <c r="PK34" s="55"/>
      <c r="PL34" s="55"/>
      <c r="PM34" s="55"/>
      <c r="PN34" s="55"/>
      <c r="PO34" s="55"/>
      <c r="PP34" s="55"/>
      <c r="PQ34" s="55"/>
      <c r="PR34" s="55"/>
      <c r="PS34" s="55"/>
      <c r="PT34" s="55"/>
      <c r="PU34" s="55"/>
      <c r="PV34" s="55"/>
      <c r="PW34" s="55"/>
      <c r="PX34" s="55"/>
      <c r="PY34" s="55"/>
      <c r="PZ34" s="55"/>
      <c r="QA34" s="55"/>
      <c r="QB34" s="55"/>
      <c r="QC34" s="55"/>
      <c r="QD34" s="55"/>
    </row>
    <row r="35" spans="1:446" ht="13.5" customHeight="1">
      <c r="A35" s="12" t="s">
        <v>33</v>
      </c>
      <c r="B35" s="12" t="s">
        <v>336</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4"/>
      <c r="BF35" s="14"/>
      <c r="BG35" s="14"/>
      <c r="BH35" s="14"/>
      <c r="BI35" s="14"/>
      <c r="BJ35" s="14"/>
      <c r="BK35" s="14"/>
      <c r="BL35" s="14"/>
      <c r="BM35" s="14"/>
      <c r="BN35" s="14"/>
      <c r="BO35" s="14"/>
      <c r="BP35" s="14"/>
      <c r="BQ35" s="14"/>
      <c r="BR35" s="14"/>
      <c r="BS35" s="14"/>
      <c r="BT35" s="14"/>
      <c r="BU35" s="14"/>
      <c r="BV35" s="14"/>
      <c r="BW35" s="14"/>
      <c r="BX35" s="14"/>
      <c r="BY35" s="14"/>
      <c r="BZ35" s="14"/>
      <c r="CA35" s="14"/>
      <c r="CB35" s="14"/>
      <c r="CC35" s="14"/>
      <c r="CD35" s="14"/>
      <c r="CE35" s="14"/>
      <c r="CF35" s="14"/>
      <c r="CG35" s="14"/>
      <c r="CH35" s="14"/>
      <c r="CI35" s="14"/>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14"/>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55"/>
      <c r="II35" s="55"/>
      <c r="IJ35" s="55"/>
      <c r="IK35" s="55"/>
      <c r="IL35" s="55"/>
      <c r="IM35" s="55"/>
      <c r="IN35" s="55"/>
      <c r="IO35" s="55"/>
      <c r="IP35" s="55"/>
      <c r="IQ35" s="55"/>
      <c r="IR35" s="55"/>
      <c r="IS35" s="55"/>
      <c r="IT35" s="55"/>
      <c r="IU35" s="55"/>
      <c r="IV35" s="55"/>
      <c r="IW35" s="55"/>
      <c r="IX35" s="55"/>
      <c r="IY35" s="55"/>
      <c r="IZ35" s="55"/>
      <c r="JA35" s="55"/>
      <c r="JB35" s="55"/>
      <c r="JC35" s="55"/>
      <c r="JD35" s="55"/>
      <c r="JE35" s="55"/>
      <c r="JF35" s="55"/>
      <c r="JG35" s="55"/>
      <c r="JH35" s="55"/>
      <c r="JI35" s="55"/>
      <c r="JJ35" s="55"/>
      <c r="JK35" s="55"/>
      <c r="JL35" s="55"/>
      <c r="JM35" s="55"/>
      <c r="JN35" s="55"/>
      <c r="JO35" s="55"/>
      <c r="JP35" s="55"/>
      <c r="JQ35" s="55"/>
      <c r="JR35" s="55"/>
      <c r="JS35" s="55"/>
      <c r="JT35" s="55"/>
      <c r="JU35" s="55"/>
      <c r="JV35" s="55"/>
      <c r="JW35" s="55"/>
      <c r="JX35" s="55"/>
      <c r="JY35" s="55"/>
      <c r="JZ35" s="55"/>
      <c r="KA35" s="55"/>
      <c r="KB35" s="55"/>
      <c r="KC35" s="55"/>
      <c r="KD35" s="55"/>
      <c r="KE35" s="55"/>
      <c r="KF35" s="55"/>
      <c r="KG35" s="55"/>
      <c r="KH35" s="55"/>
      <c r="KI35" s="55"/>
      <c r="KJ35" s="55"/>
      <c r="KK35" s="55"/>
      <c r="KL35" s="55"/>
      <c r="KM35" s="55"/>
      <c r="KN35" s="55"/>
      <c r="KO35" s="55"/>
      <c r="KP35" s="55"/>
      <c r="KQ35" s="55"/>
      <c r="KR35" s="55"/>
      <c r="KS35" s="55"/>
      <c r="KT35" s="55"/>
      <c r="KU35" s="55"/>
      <c r="KV35" s="55"/>
      <c r="KW35" s="55"/>
      <c r="KX35" s="55"/>
      <c r="KY35" s="55"/>
      <c r="KZ35" s="55"/>
      <c r="LA35" s="55"/>
      <c r="LB35" s="55"/>
      <c r="LC35" s="55"/>
      <c r="LD35" s="55"/>
      <c r="LE35" s="55"/>
      <c r="LF35" s="55"/>
      <c r="LG35" s="55"/>
      <c r="LH35" s="55"/>
      <c r="LI35" s="55"/>
      <c r="LJ35" s="55"/>
      <c r="LK35" s="55"/>
      <c r="LL35" s="55"/>
      <c r="LM35" s="55"/>
      <c r="LN35" s="55"/>
      <c r="LO35" s="55"/>
      <c r="LP35" s="55"/>
      <c r="LQ35" s="55"/>
      <c r="LR35" s="55"/>
      <c r="LS35" s="55"/>
      <c r="LT35" s="55"/>
      <c r="LU35" s="55"/>
      <c r="LV35" s="55"/>
      <c r="LW35" s="55"/>
      <c r="LX35" s="55"/>
      <c r="LY35" s="55"/>
      <c r="LZ35" s="55"/>
      <c r="MA35" s="55"/>
      <c r="MB35" s="55"/>
      <c r="MC35" s="55"/>
      <c r="MD35" s="55"/>
      <c r="ME35" s="55"/>
      <c r="MF35" s="55"/>
      <c r="MG35" s="55"/>
      <c r="MH35" s="57"/>
      <c r="MI35" s="57"/>
      <c r="MJ35" s="57"/>
      <c r="MK35" s="57"/>
      <c r="ML35" s="57"/>
      <c r="MM35" s="58"/>
      <c r="MN35" s="58"/>
      <c r="MO35" s="57"/>
      <c r="MP35" s="57"/>
      <c r="MQ35" s="57"/>
      <c r="MR35" s="57"/>
      <c r="MS35" s="57"/>
      <c r="MT35" s="58"/>
      <c r="MU35" s="58"/>
      <c r="MV35" s="57"/>
      <c r="MW35" s="57"/>
      <c r="MX35" s="57"/>
      <c r="MY35" s="57"/>
      <c r="MZ35" s="57"/>
      <c r="NA35" s="58"/>
      <c r="NB35" s="58"/>
      <c r="NC35" s="55"/>
      <c r="ND35" s="55"/>
      <c r="NE35" s="55"/>
      <c r="NF35" s="55"/>
      <c r="NG35" s="55"/>
      <c r="NH35" s="55"/>
      <c r="NI35" s="55"/>
      <c r="NJ35" s="55"/>
      <c r="NK35" s="55"/>
      <c r="NL35" s="55"/>
      <c r="NM35" s="55"/>
      <c r="NN35" s="55"/>
      <c r="NO35" s="55"/>
      <c r="NP35" s="55"/>
      <c r="NQ35" s="55"/>
      <c r="NR35" s="55"/>
      <c r="NS35" s="55"/>
      <c r="NT35" s="55"/>
      <c r="NU35" s="55"/>
      <c r="NV35" s="55"/>
      <c r="NW35" s="55"/>
      <c r="NX35" s="55"/>
      <c r="NY35" s="55"/>
      <c r="NZ35" s="55"/>
      <c r="OA35" s="55"/>
      <c r="OB35" s="55"/>
      <c r="OC35" s="55"/>
      <c r="OD35" s="55"/>
      <c r="OE35" s="55"/>
      <c r="OF35" s="55"/>
      <c r="OG35" s="55"/>
      <c r="OH35" s="55"/>
      <c r="OI35" s="55"/>
      <c r="OJ35" s="55"/>
      <c r="OK35" s="55"/>
      <c r="OL35" s="55"/>
      <c r="OM35" s="55"/>
      <c r="ON35" s="55"/>
      <c r="OO35" s="55"/>
      <c r="OP35" s="55"/>
      <c r="OQ35" s="55"/>
      <c r="OR35" s="55"/>
      <c r="OS35" s="55"/>
      <c r="OT35" s="55"/>
      <c r="OU35" s="55"/>
      <c r="OV35" s="55"/>
      <c r="OW35" s="55"/>
      <c r="OX35" s="55"/>
      <c r="OY35" s="55"/>
      <c r="OZ35" s="55"/>
      <c r="PA35" s="55"/>
      <c r="PB35" s="55"/>
      <c r="PC35" s="55"/>
      <c r="PD35" s="55"/>
      <c r="PE35" s="55"/>
      <c r="PF35" s="55"/>
      <c r="PG35" s="55"/>
      <c r="PH35" s="55"/>
      <c r="PI35" s="55"/>
      <c r="PJ35" s="55"/>
      <c r="PK35" s="55"/>
      <c r="PL35" s="55"/>
      <c r="PM35" s="55"/>
      <c r="PN35" s="55"/>
      <c r="PO35" s="55"/>
      <c r="PP35" s="55"/>
      <c r="PQ35" s="55"/>
      <c r="PR35" s="55"/>
      <c r="PS35" s="55"/>
      <c r="PT35" s="55"/>
      <c r="PU35" s="55"/>
      <c r="PV35" s="55"/>
      <c r="PW35" s="55"/>
      <c r="PX35" s="55"/>
      <c r="PY35" s="55"/>
      <c r="PZ35" s="55"/>
      <c r="QA35" s="55"/>
      <c r="QB35" s="55"/>
      <c r="QC35" s="55"/>
      <c r="QD35" s="55"/>
    </row>
    <row r="36" spans="1:446" ht="13.5" customHeight="1">
      <c r="A36" s="12" t="s">
        <v>34</v>
      </c>
      <c r="B36" s="12" t="s">
        <v>336</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4"/>
      <c r="BF36" s="14"/>
      <c r="BG36" s="14"/>
      <c r="BH36" s="14"/>
      <c r="BI36" s="14"/>
      <c r="BJ36" s="14"/>
      <c r="BK36" s="14"/>
      <c r="BL36" s="14"/>
      <c r="BM36" s="14"/>
      <c r="BN36" s="14"/>
      <c r="BO36" s="14"/>
      <c r="BP36" s="14"/>
      <c r="BQ36" s="14"/>
      <c r="BR36" s="14"/>
      <c r="BS36" s="14"/>
      <c r="BT36" s="14"/>
      <c r="BU36" s="14"/>
      <c r="BV36" s="14"/>
      <c r="BW36" s="14"/>
      <c r="BX36" s="14"/>
      <c r="BY36" s="14"/>
      <c r="BZ36" s="14"/>
      <c r="CA36" s="14"/>
      <c r="CB36" s="14"/>
      <c r="CC36" s="14"/>
      <c r="CD36" s="14"/>
      <c r="CE36" s="14"/>
      <c r="CF36" s="14"/>
      <c r="CG36" s="14"/>
      <c r="CH36" s="14"/>
      <c r="CI36" s="14"/>
      <c r="CJ36" s="14"/>
      <c r="CK36" s="14"/>
      <c r="CL36" s="14"/>
      <c r="CM36" s="14"/>
      <c r="CN36" s="14"/>
      <c r="CO36" s="14"/>
      <c r="CP36" s="14"/>
      <c r="CQ36" s="14"/>
      <c r="CR36" s="14"/>
      <c r="CS36" s="14"/>
      <c r="CT36" s="14"/>
      <c r="CU36" s="14"/>
      <c r="CV36" s="14"/>
      <c r="CW36" s="14"/>
      <c r="CX36" s="14"/>
      <c r="CY36" s="14"/>
      <c r="CZ36" s="14"/>
      <c r="DA36" s="14"/>
      <c r="DB36" s="14"/>
      <c r="DC36" s="14"/>
      <c r="DD36" s="14"/>
      <c r="DE36" s="14"/>
      <c r="DF36" s="14"/>
      <c r="DG36" s="14"/>
      <c r="DH36" s="14"/>
      <c r="DI36" s="14"/>
      <c r="DJ36" s="14"/>
      <c r="DK36" s="14"/>
      <c r="DL36" s="14"/>
      <c r="DM36" s="14"/>
      <c r="DN36" s="14"/>
      <c r="DO36" s="14"/>
      <c r="DP36" s="14"/>
      <c r="DQ36" s="14"/>
      <c r="DR36" s="14"/>
      <c r="DS36" s="14"/>
      <c r="DT36" s="14"/>
      <c r="DU36" s="14"/>
      <c r="DV36" s="14"/>
      <c r="DW36" s="14"/>
      <c r="DX36" s="14"/>
      <c r="DY36" s="14"/>
      <c r="DZ36" s="14"/>
      <c r="EA36" s="14"/>
      <c r="EB36" s="14"/>
      <c r="EC36" s="14"/>
      <c r="ED36" s="14"/>
      <c r="EE36" s="14"/>
      <c r="EF36" s="14"/>
      <c r="EG36" s="14"/>
      <c r="EH36" s="14"/>
      <c r="EI36" s="14"/>
      <c r="EJ36" s="14"/>
      <c r="EK36" s="14"/>
      <c r="EL36" s="14"/>
      <c r="EM36" s="14"/>
      <c r="EN36" s="14"/>
      <c r="EO36" s="14"/>
      <c r="EP36" s="14"/>
      <c r="EQ36" s="14"/>
      <c r="ER36" s="14"/>
      <c r="ES36" s="14"/>
      <c r="ET36" s="14"/>
      <c r="EU36" s="14"/>
      <c r="EV36" s="14"/>
      <c r="EW36" s="14"/>
      <c r="EX36" s="14"/>
      <c r="EY36" s="14"/>
      <c r="EZ36" s="14"/>
      <c r="FA36" s="14"/>
      <c r="FB36" s="14"/>
      <c r="FC36" s="14"/>
      <c r="FD36" s="14"/>
      <c r="FE36" s="14"/>
      <c r="FF36" s="14"/>
      <c r="FG36" s="14"/>
      <c r="FH36" s="14"/>
      <c r="FI36" s="14"/>
      <c r="FJ36" s="14"/>
      <c r="FK36" s="14"/>
      <c r="FL36" s="14"/>
      <c r="FM36" s="14"/>
      <c r="FN36" s="14"/>
      <c r="FO36" s="14"/>
      <c r="FP36" s="14"/>
      <c r="FQ36" s="14"/>
      <c r="FR36" s="14"/>
      <c r="FS36" s="14"/>
      <c r="FT36" s="14"/>
      <c r="FU36" s="14"/>
      <c r="FV36" s="14"/>
      <c r="FW36" s="14"/>
      <c r="FX36" s="14"/>
      <c r="FY36" s="14"/>
      <c r="FZ36" s="14"/>
      <c r="GA36" s="14"/>
      <c r="GB36" s="14"/>
      <c r="GC36" s="14"/>
      <c r="GD36" s="14"/>
      <c r="GE36" s="14"/>
      <c r="GF36" s="14"/>
      <c r="GG36" s="14"/>
      <c r="GH36" s="14"/>
      <c r="GI36" s="14"/>
      <c r="GJ36" s="14"/>
      <c r="GK36" s="14"/>
      <c r="GL36" s="14"/>
      <c r="GM36" s="14"/>
      <c r="GN36" s="14"/>
      <c r="GO36" s="14"/>
      <c r="GP36" s="14"/>
      <c r="GQ36" s="14"/>
      <c r="GR36" s="14"/>
      <c r="GS36" s="14"/>
      <c r="GT36" s="14"/>
      <c r="GU36" s="14"/>
      <c r="GV36" s="14"/>
      <c r="GW36" s="14"/>
      <c r="GX36" s="14"/>
      <c r="GY36" s="14"/>
      <c r="GZ36" s="14"/>
      <c r="HA36" s="14"/>
      <c r="HB36" s="14"/>
      <c r="HC36" s="14"/>
      <c r="HD36" s="14"/>
      <c r="HE36" s="14"/>
      <c r="HF36" s="14"/>
      <c r="HG36" s="14"/>
      <c r="HH36" s="14"/>
      <c r="HI36" s="14"/>
      <c r="HJ36" s="14"/>
      <c r="HK36" s="14"/>
      <c r="HL36" s="14"/>
      <c r="HM36" s="14"/>
      <c r="HN36" s="14"/>
      <c r="HO36" s="14"/>
      <c r="HP36" s="14"/>
      <c r="HQ36" s="14"/>
      <c r="HR36" s="14"/>
      <c r="HS36" s="14"/>
      <c r="HT36" s="14"/>
      <c r="HU36" s="14"/>
      <c r="HV36" s="14"/>
      <c r="HW36" s="14"/>
      <c r="HX36" s="14"/>
      <c r="HY36" s="14"/>
      <c r="HZ36" s="14"/>
      <c r="IA36" s="14"/>
      <c r="IB36" s="14"/>
      <c r="IC36" s="14"/>
      <c r="ID36" s="14"/>
      <c r="IE36" s="14"/>
      <c r="IF36" s="14"/>
      <c r="IG36" s="14"/>
      <c r="IH36" s="55"/>
      <c r="II36" s="55"/>
      <c r="IJ36" s="55"/>
      <c r="IK36" s="55"/>
      <c r="IL36" s="55"/>
      <c r="IM36" s="55"/>
      <c r="IN36" s="55"/>
      <c r="IO36" s="55"/>
      <c r="IP36" s="55"/>
      <c r="IQ36" s="55"/>
      <c r="IR36" s="55"/>
      <c r="IS36" s="55"/>
      <c r="IT36" s="55"/>
      <c r="IU36" s="55"/>
      <c r="IV36" s="55"/>
      <c r="IW36" s="55"/>
      <c r="IX36" s="55"/>
      <c r="IY36" s="55"/>
      <c r="IZ36" s="55"/>
      <c r="JA36" s="55"/>
      <c r="JB36" s="55"/>
      <c r="JC36" s="55"/>
      <c r="JD36" s="55"/>
      <c r="JE36" s="55"/>
      <c r="JF36" s="55"/>
      <c r="JG36" s="55"/>
      <c r="JH36" s="55"/>
      <c r="JI36" s="55"/>
      <c r="JJ36" s="55"/>
      <c r="JK36" s="55"/>
      <c r="JL36" s="55"/>
      <c r="JM36" s="55"/>
      <c r="JN36" s="55"/>
      <c r="JO36" s="55"/>
      <c r="JP36" s="55"/>
      <c r="JQ36" s="55"/>
      <c r="JR36" s="55"/>
      <c r="JS36" s="55"/>
      <c r="JT36" s="55"/>
      <c r="JU36" s="55"/>
      <c r="JV36" s="55"/>
      <c r="JW36" s="55"/>
      <c r="JX36" s="55"/>
      <c r="JY36" s="55"/>
      <c r="JZ36" s="55"/>
      <c r="KA36" s="55"/>
      <c r="KB36" s="55"/>
      <c r="KC36" s="55"/>
      <c r="KD36" s="55"/>
      <c r="KE36" s="55"/>
      <c r="KF36" s="55"/>
      <c r="KG36" s="55"/>
      <c r="KH36" s="55"/>
      <c r="KI36" s="55"/>
      <c r="KJ36" s="55"/>
      <c r="KK36" s="55"/>
      <c r="KL36" s="55"/>
      <c r="KM36" s="55"/>
      <c r="KN36" s="55"/>
      <c r="KO36" s="55"/>
      <c r="KP36" s="55"/>
      <c r="KQ36" s="55"/>
      <c r="KR36" s="55"/>
      <c r="KS36" s="55"/>
      <c r="KT36" s="55"/>
      <c r="KU36" s="55"/>
      <c r="KV36" s="55"/>
      <c r="KW36" s="55"/>
      <c r="KX36" s="55"/>
      <c r="KY36" s="55"/>
      <c r="KZ36" s="55"/>
      <c r="LA36" s="55"/>
      <c r="LB36" s="55"/>
      <c r="LC36" s="55"/>
      <c r="LD36" s="55"/>
      <c r="LE36" s="55"/>
      <c r="LF36" s="55"/>
      <c r="LG36" s="55"/>
      <c r="LH36" s="55"/>
      <c r="LI36" s="55"/>
      <c r="LJ36" s="55"/>
      <c r="LK36" s="55"/>
      <c r="LL36" s="55"/>
      <c r="LM36" s="55"/>
      <c r="LN36" s="55"/>
      <c r="LO36" s="55"/>
      <c r="LP36" s="55"/>
      <c r="LQ36" s="55"/>
      <c r="LR36" s="55"/>
      <c r="LS36" s="55"/>
      <c r="LT36" s="55"/>
      <c r="LU36" s="55"/>
      <c r="LV36" s="55"/>
      <c r="LW36" s="55"/>
      <c r="LX36" s="55"/>
      <c r="LY36" s="55"/>
      <c r="LZ36" s="55"/>
      <c r="MA36" s="55"/>
      <c r="MB36" s="55"/>
      <c r="MC36" s="55"/>
      <c r="MD36" s="55"/>
      <c r="ME36" s="55"/>
      <c r="MF36" s="55"/>
      <c r="MG36" s="55"/>
      <c r="MH36" s="57"/>
      <c r="MI36" s="57"/>
      <c r="MJ36" s="57"/>
      <c r="MK36" s="57"/>
      <c r="ML36" s="57"/>
      <c r="MM36" s="58"/>
      <c r="MN36" s="58"/>
      <c r="MO36" s="57"/>
      <c r="MP36" s="57"/>
      <c r="MQ36" s="57"/>
      <c r="MR36" s="57"/>
      <c r="MS36" s="57"/>
      <c r="MT36" s="58"/>
      <c r="MU36" s="58"/>
      <c r="MV36" s="57"/>
      <c r="MW36" s="57"/>
      <c r="MX36" s="57"/>
      <c r="MY36" s="57"/>
      <c r="MZ36" s="57"/>
      <c r="NA36" s="58"/>
      <c r="NB36" s="58"/>
      <c r="NC36" s="55"/>
      <c r="ND36" s="55"/>
      <c r="NE36" s="55"/>
      <c r="NF36" s="55"/>
      <c r="NG36" s="55"/>
      <c r="NH36" s="55"/>
      <c r="NI36" s="55"/>
      <c r="NJ36" s="55"/>
      <c r="NK36" s="55"/>
      <c r="NL36" s="55"/>
      <c r="NM36" s="55"/>
      <c r="NN36" s="55"/>
      <c r="NO36" s="55"/>
      <c r="NP36" s="55"/>
      <c r="NQ36" s="55"/>
      <c r="NR36" s="55"/>
      <c r="NS36" s="55"/>
      <c r="NT36" s="55"/>
      <c r="NU36" s="55"/>
      <c r="NV36" s="55"/>
      <c r="NW36" s="55"/>
      <c r="NX36" s="55"/>
      <c r="NY36" s="55"/>
      <c r="NZ36" s="55"/>
      <c r="OA36" s="55"/>
      <c r="OB36" s="55"/>
      <c r="OC36" s="55"/>
      <c r="OD36" s="55"/>
      <c r="OE36" s="55"/>
      <c r="OF36" s="55"/>
      <c r="OG36" s="55"/>
      <c r="OH36" s="55"/>
      <c r="OI36" s="55"/>
      <c r="OJ36" s="55"/>
      <c r="OK36" s="55"/>
      <c r="OL36" s="55"/>
      <c r="OM36" s="55"/>
      <c r="ON36" s="55"/>
      <c r="OO36" s="55"/>
      <c r="OP36" s="55"/>
      <c r="OQ36" s="55"/>
      <c r="OR36" s="55"/>
      <c r="OS36" s="55"/>
      <c r="OT36" s="55"/>
      <c r="OU36" s="55"/>
      <c r="OV36" s="55"/>
      <c r="OW36" s="55"/>
      <c r="OX36" s="55"/>
      <c r="OY36" s="55"/>
      <c r="OZ36" s="55"/>
      <c r="PA36" s="55"/>
      <c r="PB36" s="55"/>
      <c r="PC36" s="55"/>
      <c r="PD36" s="55"/>
      <c r="PE36" s="55"/>
      <c r="PF36" s="55"/>
      <c r="PG36" s="55"/>
      <c r="PH36" s="55"/>
      <c r="PI36" s="55"/>
      <c r="PJ36" s="55"/>
      <c r="PK36" s="55"/>
      <c r="PL36" s="55"/>
      <c r="PM36" s="55"/>
      <c r="PN36" s="55"/>
      <c r="PO36" s="55"/>
      <c r="PP36" s="55"/>
      <c r="PQ36" s="55"/>
      <c r="PR36" s="55"/>
      <c r="PS36" s="55"/>
      <c r="PT36" s="55"/>
      <c r="PU36" s="55"/>
      <c r="PV36" s="55"/>
      <c r="PW36" s="55"/>
      <c r="PX36" s="55"/>
      <c r="PY36" s="55"/>
      <c r="PZ36" s="55"/>
      <c r="QA36" s="55"/>
      <c r="QB36" s="55"/>
      <c r="QC36" s="55"/>
      <c r="QD36" s="55"/>
    </row>
    <row r="37" spans="1:446" ht="13.5" customHeight="1">
      <c r="A37" s="12" t="s">
        <v>35</v>
      </c>
      <c r="B37" s="12" t="s">
        <v>336</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4"/>
      <c r="BF37" s="14"/>
      <c r="BG37" s="14"/>
      <c r="BH37" s="14"/>
      <c r="BI37" s="14"/>
      <c r="BJ37" s="14"/>
      <c r="BK37" s="14"/>
      <c r="BL37" s="14"/>
      <c r="BM37" s="14"/>
      <c r="BN37" s="14"/>
      <c r="BO37" s="14"/>
      <c r="BP37" s="14"/>
      <c r="BQ37" s="14"/>
      <c r="BR37" s="14"/>
      <c r="BS37" s="14"/>
      <c r="BT37" s="14"/>
      <c r="BU37" s="14"/>
      <c r="BV37" s="14"/>
      <c r="BW37" s="14"/>
      <c r="BX37" s="14"/>
      <c r="BY37" s="14"/>
      <c r="BZ37" s="14"/>
      <c r="CA37" s="14"/>
      <c r="CB37" s="14"/>
      <c r="CC37" s="14"/>
      <c r="CD37" s="14"/>
      <c r="CE37" s="14"/>
      <c r="CF37" s="14"/>
      <c r="CG37" s="14"/>
      <c r="CH37" s="14"/>
      <c r="CI37" s="14"/>
      <c r="CJ37" s="14"/>
      <c r="CK37" s="14"/>
      <c r="CL37" s="14"/>
      <c r="CM37" s="14"/>
      <c r="CN37" s="14"/>
      <c r="CO37" s="14"/>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14"/>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55"/>
      <c r="II37" s="55"/>
      <c r="IJ37" s="55"/>
      <c r="IK37" s="55"/>
      <c r="IL37" s="55"/>
      <c r="IM37" s="55"/>
      <c r="IN37" s="55"/>
      <c r="IO37" s="55"/>
      <c r="IP37" s="55"/>
      <c r="IQ37" s="55"/>
      <c r="IR37" s="55"/>
      <c r="IS37" s="55"/>
      <c r="IT37" s="55"/>
      <c r="IU37" s="55"/>
      <c r="IV37" s="55"/>
      <c r="IW37" s="55"/>
      <c r="IX37" s="55"/>
      <c r="IY37" s="55"/>
      <c r="IZ37" s="55"/>
      <c r="JA37" s="55"/>
      <c r="JB37" s="55"/>
      <c r="JC37" s="55"/>
      <c r="JD37" s="55"/>
      <c r="JE37" s="55"/>
      <c r="JF37" s="55"/>
      <c r="JG37" s="55"/>
      <c r="JH37" s="55"/>
      <c r="JI37" s="55"/>
      <c r="JJ37" s="55"/>
      <c r="JK37" s="55"/>
      <c r="JL37" s="55"/>
      <c r="JM37" s="55"/>
      <c r="JN37" s="55"/>
      <c r="JO37" s="55"/>
      <c r="JP37" s="55"/>
      <c r="JQ37" s="55"/>
      <c r="JR37" s="55"/>
      <c r="JS37" s="55"/>
      <c r="JT37" s="55"/>
      <c r="JU37" s="55"/>
      <c r="JV37" s="55"/>
      <c r="JW37" s="55"/>
      <c r="JX37" s="55"/>
      <c r="JY37" s="55"/>
      <c r="JZ37" s="55"/>
      <c r="KA37" s="55"/>
      <c r="KB37" s="55"/>
      <c r="KC37" s="55"/>
      <c r="KD37" s="55"/>
      <c r="KE37" s="55"/>
      <c r="KF37" s="55"/>
      <c r="KG37" s="55"/>
      <c r="KH37" s="55"/>
      <c r="KI37" s="55"/>
      <c r="KJ37" s="55"/>
      <c r="KK37" s="55"/>
      <c r="KL37" s="55"/>
      <c r="KM37" s="55"/>
      <c r="KN37" s="55"/>
      <c r="KO37" s="55"/>
      <c r="KP37" s="55"/>
      <c r="KQ37" s="55"/>
      <c r="KR37" s="55"/>
      <c r="KS37" s="55"/>
      <c r="KT37" s="55"/>
      <c r="KU37" s="55"/>
      <c r="KV37" s="55"/>
      <c r="KW37" s="55"/>
      <c r="KX37" s="55"/>
      <c r="KY37" s="55"/>
      <c r="KZ37" s="55"/>
      <c r="LA37" s="55"/>
      <c r="LB37" s="55"/>
      <c r="LC37" s="55"/>
      <c r="LD37" s="55"/>
      <c r="LE37" s="55"/>
      <c r="LF37" s="55"/>
      <c r="LG37" s="55"/>
      <c r="LH37" s="55"/>
      <c r="LI37" s="55"/>
      <c r="LJ37" s="55"/>
      <c r="LK37" s="55"/>
      <c r="LL37" s="55"/>
      <c r="LM37" s="55"/>
      <c r="LN37" s="55"/>
      <c r="LO37" s="55"/>
      <c r="LP37" s="55"/>
      <c r="LQ37" s="55"/>
      <c r="LR37" s="55"/>
      <c r="LS37" s="55"/>
      <c r="LT37" s="55"/>
      <c r="LU37" s="55"/>
      <c r="LV37" s="55"/>
      <c r="LW37" s="55"/>
      <c r="LX37" s="55"/>
      <c r="LY37" s="55"/>
      <c r="LZ37" s="55"/>
      <c r="MA37" s="55"/>
      <c r="MB37" s="55"/>
      <c r="MC37" s="55"/>
      <c r="MD37" s="55"/>
      <c r="ME37" s="55"/>
      <c r="MF37" s="55"/>
      <c r="MG37" s="55"/>
      <c r="MH37" s="57"/>
      <c r="MI37" s="57"/>
      <c r="MJ37" s="57"/>
      <c r="MK37" s="57"/>
      <c r="ML37" s="57"/>
      <c r="MM37" s="58"/>
      <c r="MN37" s="58"/>
      <c r="MO37" s="57"/>
      <c r="MP37" s="57"/>
      <c r="MQ37" s="57"/>
      <c r="MR37" s="57"/>
      <c r="MS37" s="57"/>
      <c r="MT37" s="58"/>
      <c r="MU37" s="58"/>
      <c r="MV37" s="57"/>
      <c r="MW37" s="57"/>
      <c r="MX37" s="57"/>
      <c r="MY37" s="57"/>
      <c r="MZ37" s="57"/>
      <c r="NA37" s="58"/>
      <c r="NB37" s="58"/>
      <c r="NC37" s="55"/>
      <c r="ND37" s="55"/>
      <c r="NE37" s="55"/>
      <c r="NF37" s="55"/>
      <c r="NG37" s="55"/>
      <c r="NH37" s="55"/>
      <c r="NI37" s="55"/>
      <c r="NJ37" s="55"/>
      <c r="NK37" s="55"/>
      <c r="NL37" s="55"/>
      <c r="NM37" s="55"/>
      <c r="NN37" s="55"/>
      <c r="NO37" s="55"/>
      <c r="NP37" s="55"/>
      <c r="NQ37" s="55"/>
      <c r="NR37" s="55"/>
      <c r="NS37" s="55"/>
      <c r="NT37" s="55"/>
      <c r="NU37" s="55"/>
      <c r="NV37" s="55"/>
      <c r="NW37" s="55"/>
      <c r="NX37" s="55"/>
      <c r="NY37" s="55"/>
      <c r="NZ37" s="55"/>
      <c r="OA37" s="55"/>
      <c r="OB37" s="55"/>
      <c r="OC37" s="55"/>
      <c r="OD37" s="55"/>
      <c r="OE37" s="55"/>
      <c r="OF37" s="55"/>
      <c r="OG37" s="55"/>
      <c r="OH37" s="55"/>
      <c r="OI37" s="55"/>
      <c r="OJ37" s="55"/>
      <c r="OK37" s="55"/>
      <c r="OL37" s="55"/>
      <c r="OM37" s="55"/>
      <c r="ON37" s="55"/>
      <c r="OO37" s="55"/>
      <c r="OP37" s="55"/>
      <c r="OQ37" s="55"/>
      <c r="OR37" s="55"/>
      <c r="OS37" s="55"/>
      <c r="OT37" s="55"/>
      <c r="OU37" s="55"/>
      <c r="OV37" s="55"/>
      <c r="OW37" s="55"/>
      <c r="OX37" s="55"/>
      <c r="OY37" s="55"/>
      <c r="OZ37" s="55"/>
      <c r="PA37" s="55"/>
      <c r="PB37" s="55"/>
      <c r="PC37" s="55"/>
      <c r="PD37" s="55"/>
      <c r="PE37" s="55"/>
      <c r="PF37" s="55"/>
      <c r="PG37" s="55"/>
      <c r="PH37" s="55"/>
      <c r="PI37" s="55"/>
      <c r="PJ37" s="55"/>
      <c r="PK37" s="55"/>
      <c r="PL37" s="55"/>
      <c r="PM37" s="55"/>
      <c r="PN37" s="55"/>
      <c r="PO37" s="55"/>
      <c r="PP37" s="55"/>
      <c r="PQ37" s="55"/>
      <c r="PR37" s="55"/>
      <c r="PS37" s="55"/>
      <c r="PT37" s="55"/>
      <c r="PU37" s="55"/>
      <c r="PV37" s="55"/>
      <c r="PW37" s="55"/>
      <c r="PX37" s="55"/>
      <c r="PY37" s="55"/>
      <c r="PZ37" s="55"/>
      <c r="QA37" s="55"/>
      <c r="QB37" s="55"/>
      <c r="QC37" s="55"/>
      <c r="QD37" s="55"/>
    </row>
    <row r="38" spans="1:446" ht="13.5" customHeight="1">
      <c r="A38" s="12" t="s">
        <v>36</v>
      </c>
      <c r="B38" s="12" t="s">
        <v>336</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4"/>
      <c r="BF38" s="14"/>
      <c r="BG38" s="14"/>
      <c r="BH38" s="14"/>
      <c r="BI38" s="14"/>
      <c r="BJ38" s="14"/>
      <c r="BK38" s="14"/>
      <c r="BL38" s="14"/>
      <c r="BM38" s="14"/>
      <c r="BN38" s="14"/>
      <c r="BO38" s="14"/>
      <c r="BP38" s="14"/>
      <c r="BQ38" s="14"/>
      <c r="BR38" s="14"/>
      <c r="BS38" s="14"/>
      <c r="BT38" s="14"/>
      <c r="BU38" s="14"/>
      <c r="BV38" s="14"/>
      <c r="BW38" s="14"/>
      <c r="BX38" s="14"/>
      <c r="BY38" s="14"/>
      <c r="BZ38" s="14"/>
      <c r="CA38" s="14"/>
      <c r="CB38" s="14"/>
      <c r="CC38" s="14"/>
      <c r="CD38" s="14"/>
      <c r="CE38" s="14"/>
      <c r="CF38" s="14"/>
      <c r="CG38" s="14"/>
      <c r="CH38" s="14"/>
      <c r="CI38" s="14"/>
      <c r="CJ38" s="14"/>
      <c r="CK38" s="14"/>
      <c r="CL38" s="14"/>
      <c r="CM38" s="14"/>
      <c r="CN38" s="14"/>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4"/>
      <c r="IB38" s="14"/>
      <c r="IC38" s="14"/>
      <c r="ID38" s="14"/>
      <c r="IE38" s="14"/>
      <c r="IF38" s="14"/>
      <c r="IG38" s="14"/>
      <c r="IH38" s="55"/>
      <c r="II38" s="55"/>
      <c r="IJ38" s="55"/>
      <c r="IK38" s="55"/>
      <c r="IL38" s="55"/>
      <c r="IM38" s="55"/>
      <c r="IN38" s="55"/>
      <c r="IO38" s="55"/>
      <c r="IP38" s="55"/>
      <c r="IQ38" s="55"/>
      <c r="IR38" s="55"/>
      <c r="IS38" s="55"/>
      <c r="IT38" s="55"/>
      <c r="IU38" s="55"/>
      <c r="IV38" s="55"/>
      <c r="IW38" s="55"/>
      <c r="IX38" s="55"/>
      <c r="IY38" s="55"/>
      <c r="IZ38" s="55"/>
      <c r="JA38" s="55"/>
      <c r="JB38" s="55"/>
      <c r="JC38" s="55"/>
      <c r="JD38" s="55"/>
      <c r="JE38" s="55"/>
      <c r="JF38" s="55"/>
      <c r="JG38" s="55"/>
      <c r="JH38" s="55"/>
      <c r="JI38" s="55"/>
      <c r="JJ38" s="55"/>
      <c r="JK38" s="55"/>
      <c r="JL38" s="55"/>
      <c r="JM38" s="55"/>
      <c r="JN38" s="55"/>
      <c r="JO38" s="55"/>
      <c r="JP38" s="55"/>
      <c r="JQ38" s="55"/>
      <c r="JR38" s="55"/>
      <c r="JS38" s="55"/>
      <c r="JT38" s="55"/>
      <c r="JU38" s="55"/>
      <c r="JV38" s="55"/>
      <c r="JW38" s="55"/>
      <c r="JX38" s="55"/>
      <c r="JY38" s="55"/>
      <c r="JZ38" s="55"/>
      <c r="KA38" s="55"/>
      <c r="KB38" s="55"/>
      <c r="KC38" s="55"/>
      <c r="KD38" s="55"/>
      <c r="KE38" s="55"/>
      <c r="KF38" s="55"/>
      <c r="KG38" s="55"/>
      <c r="KH38" s="55"/>
      <c r="KI38" s="55"/>
      <c r="KJ38" s="55"/>
      <c r="KK38" s="55"/>
      <c r="KL38" s="55"/>
      <c r="KM38" s="55"/>
      <c r="KN38" s="55"/>
      <c r="KO38" s="55"/>
      <c r="KP38" s="55"/>
      <c r="KQ38" s="55"/>
      <c r="KR38" s="55"/>
      <c r="KS38" s="55"/>
      <c r="KT38" s="55"/>
      <c r="KU38" s="55"/>
      <c r="KV38" s="55"/>
      <c r="KW38" s="55"/>
      <c r="KX38" s="55"/>
      <c r="KY38" s="55"/>
      <c r="KZ38" s="55"/>
      <c r="LA38" s="55"/>
      <c r="LB38" s="55"/>
      <c r="LC38" s="55"/>
      <c r="LD38" s="55"/>
      <c r="LE38" s="55"/>
      <c r="LF38" s="55"/>
      <c r="LG38" s="55"/>
      <c r="LH38" s="55"/>
      <c r="LI38" s="55"/>
      <c r="LJ38" s="55"/>
      <c r="LK38" s="55"/>
      <c r="LL38" s="55"/>
      <c r="LM38" s="55"/>
      <c r="LN38" s="55"/>
      <c r="LO38" s="55"/>
      <c r="LP38" s="55"/>
      <c r="LQ38" s="55"/>
      <c r="LR38" s="55"/>
      <c r="LS38" s="55"/>
      <c r="LT38" s="55"/>
      <c r="LU38" s="55"/>
      <c r="LV38" s="55"/>
      <c r="LW38" s="55"/>
      <c r="LX38" s="55"/>
      <c r="LY38" s="55"/>
      <c r="LZ38" s="55"/>
      <c r="MA38" s="55"/>
      <c r="MB38" s="55"/>
      <c r="MC38" s="55"/>
      <c r="MD38" s="55"/>
      <c r="ME38" s="55"/>
      <c r="MF38" s="55"/>
      <c r="MG38" s="55"/>
      <c r="MH38" s="57"/>
      <c r="MI38" s="57"/>
      <c r="MJ38" s="57"/>
      <c r="MK38" s="57"/>
      <c r="ML38" s="57"/>
      <c r="MM38" s="58"/>
      <c r="MN38" s="58"/>
      <c r="MO38" s="57"/>
      <c r="MP38" s="57"/>
      <c r="MQ38" s="57"/>
      <c r="MR38" s="57"/>
      <c r="MS38" s="57"/>
      <c r="MT38" s="58"/>
      <c r="MU38" s="58"/>
      <c r="MV38" s="57"/>
      <c r="MW38" s="57"/>
      <c r="MX38" s="57"/>
      <c r="MY38" s="57"/>
      <c r="MZ38" s="57"/>
      <c r="NA38" s="58"/>
      <c r="NB38" s="58"/>
      <c r="NC38" s="55"/>
      <c r="ND38" s="55"/>
      <c r="NE38" s="55"/>
      <c r="NF38" s="55"/>
      <c r="NG38" s="55"/>
      <c r="NH38" s="55"/>
      <c r="NI38" s="55"/>
      <c r="NJ38" s="55"/>
      <c r="NK38" s="55"/>
      <c r="NL38" s="55"/>
      <c r="NM38" s="55"/>
      <c r="NN38" s="55"/>
      <c r="NO38" s="55"/>
      <c r="NP38" s="55"/>
      <c r="NQ38" s="55"/>
      <c r="NR38" s="55"/>
      <c r="NS38" s="55"/>
      <c r="NT38" s="55"/>
      <c r="NU38" s="55"/>
      <c r="NV38" s="55"/>
      <c r="NW38" s="55"/>
      <c r="NX38" s="55"/>
      <c r="NY38" s="55"/>
      <c r="NZ38" s="55"/>
      <c r="OA38" s="55"/>
      <c r="OB38" s="55"/>
      <c r="OC38" s="55"/>
      <c r="OD38" s="55"/>
      <c r="OE38" s="55"/>
      <c r="OF38" s="55"/>
      <c r="OG38" s="55"/>
      <c r="OH38" s="55"/>
      <c r="OI38" s="55"/>
      <c r="OJ38" s="55"/>
      <c r="OK38" s="55"/>
      <c r="OL38" s="55"/>
      <c r="OM38" s="55"/>
      <c r="ON38" s="55"/>
      <c r="OO38" s="55"/>
      <c r="OP38" s="55"/>
      <c r="OQ38" s="55"/>
      <c r="OR38" s="55"/>
      <c r="OS38" s="55"/>
      <c r="OT38" s="55"/>
      <c r="OU38" s="55"/>
      <c r="OV38" s="55"/>
      <c r="OW38" s="55"/>
      <c r="OX38" s="55"/>
      <c r="OY38" s="55"/>
      <c r="OZ38" s="55"/>
      <c r="PA38" s="55"/>
      <c r="PB38" s="55"/>
      <c r="PC38" s="55"/>
      <c r="PD38" s="55"/>
      <c r="PE38" s="55"/>
      <c r="PF38" s="55"/>
      <c r="PG38" s="55"/>
      <c r="PH38" s="55"/>
      <c r="PI38" s="55"/>
      <c r="PJ38" s="55"/>
      <c r="PK38" s="55"/>
      <c r="PL38" s="55"/>
      <c r="PM38" s="55"/>
      <c r="PN38" s="55"/>
      <c r="PO38" s="55"/>
      <c r="PP38" s="55"/>
      <c r="PQ38" s="55"/>
      <c r="PR38" s="55"/>
      <c r="PS38" s="55"/>
      <c r="PT38" s="55"/>
      <c r="PU38" s="55"/>
      <c r="PV38" s="55"/>
      <c r="PW38" s="55"/>
      <c r="PX38" s="55"/>
      <c r="PY38" s="55"/>
      <c r="PZ38" s="55"/>
      <c r="QA38" s="55"/>
      <c r="QB38" s="55"/>
      <c r="QC38" s="55"/>
      <c r="QD38" s="55"/>
    </row>
    <row r="39" spans="1:446" ht="13.5" customHeight="1">
      <c r="A39" s="12" t="s">
        <v>37</v>
      </c>
      <c r="B39" s="12" t="s">
        <v>336</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4"/>
      <c r="BF39" s="14"/>
      <c r="BG39" s="14"/>
      <c r="BH39" s="14"/>
      <c r="BI39" s="14"/>
      <c r="BJ39" s="14"/>
      <c r="BK39" s="14"/>
      <c r="BL39" s="14"/>
      <c r="BM39" s="14"/>
      <c r="BN39" s="14"/>
      <c r="BO39" s="14"/>
      <c r="BP39" s="14"/>
      <c r="BQ39" s="14"/>
      <c r="BR39" s="14"/>
      <c r="BS39" s="14"/>
      <c r="BT39" s="14"/>
      <c r="BU39" s="14"/>
      <c r="BV39" s="14"/>
      <c r="BW39" s="14"/>
      <c r="BX39" s="14"/>
      <c r="BY39" s="14"/>
      <c r="BZ39" s="14"/>
      <c r="CA39" s="14"/>
      <c r="CB39" s="14"/>
      <c r="CC39" s="14"/>
      <c r="CD39" s="14"/>
      <c r="CE39" s="14"/>
      <c r="CF39" s="14"/>
      <c r="CG39" s="14"/>
      <c r="CH39" s="14"/>
      <c r="CI39" s="14"/>
      <c r="CJ39" s="14"/>
      <c r="CK39" s="14"/>
      <c r="CL39" s="14"/>
      <c r="CM39" s="14"/>
      <c r="CN39" s="14"/>
      <c r="CO39" s="14"/>
      <c r="CP39" s="14"/>
      <c r="CQ39" s="14"/>
      <c r="CR39" s="14"/>
      <c r="CS39" s="14"/>
      <c r="CT39" s="14"/>
      <c r="CU39" s="14"/>
      <c r="CV39" s="14"/>
      <c r="CW39" s="14"/>
      <c r="CX39" s="14"/>
      <c r="CY39" s="14"/>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14"/>
      <c r="EA39" s="14"/>
      <c r="EB39" s="14"/>
      <c r="EC39" s="14"/>
      <c r="ED39" s="14"/>
      <c r="EE39" s="14"/>
      <c r="EF39" s="14"/>
      <c r="EG39" s="14"/>
      <c r="EH39" s="14"/>
      <c r="EI39" s="14"/>
      <c r="EJ39" s="14"/>
      <c r="EK39" s="14"/>
      <c r="EL39" s="14"/>
      <c r="EM39" s="14"/>
      <c r="EN39" s="14"/>
      <c r="EO39" s="14"/>
      <c r="EP39" s="14"/>
      <c r="EQ39" s="14"/>
      <c r="ER39" s="14"/>
      <c r="ES39" s="14"/>
      <c r="ET39" s="14"/>
      <c r="EU39" s="14"/>
      <c r="EV39" s="14"/>
      <c r="EW39" s="14"/>
      <c r="EX39" s="14"/>
      <c r="EY39" s="14"/>
      <c r="EZ39" s="14"/>
      <c r="FA39" s="14"/>
      <c r="FB39" s="14"/>
      <c r="FC39" s="14"/>
      <c r="FD39" s="14"/>
      <c r="FE39" s="14"/>
      <c r="FF39" s="14"/>
      <c r="FG39" s="14"/>
      <c r="FH39" s="14"/>
      <c r="FI39" s="14"/>
      <c r="FJ39" s="14"/>
      <c r="FK39" s="14"/>
      <c r="FL39" s="14"/>
      <c r="FM39" s="14"/>
      <c r="FN39" s="14"/>
      <c r="FO39" s="14"/>
      <c r="FP39" s="14"/>
      <c r="FQ39" s="14"/>
      <c r="FR39" s="14"/>
      <c r="FS39" s="14"/>
      <c r="FT39" s="14"/>
      <c r="FU39" s="14"/>
      <c r="FV39" s="14"/>
      <c r="FW39" s="14"/>
      <c r="FX39" s="14"/>
      <c r="FY39" s="14"/>
      <c r="FZ39" s="14"/>
      <c r="GA39" s="14"/>
      <c r="GB39" s="14"/>
      <c r="GC39" s="14"/>
      <c r="GD39" s="14"/>
      <c r="GE39" s="14"/>
      <c r="GF39" s="14"/>
      <c r="GG39" s="14"/>
      <c r="GH39" s="14"/>
      <c r="GI39" s="14"/>
      <c r="GJ39" s="14"/>
      <c r="GK39" s="14"/>
      <c r="GL39" s="14"/>
      <c r="GM39" s="14"/>
      <c r="GN39" s="14"/>
      <c r="GO39" s="14"/>
      <c r="GP39" s="14"/>
      <c r="GQ39" s="14"/>
      <c r="GR39" s="14"/>
      <c r="GS39" s="14"/>
      <c r="GT39" s="14"/>
      <c r="GU39" s="14"/>
      <c r="GV39" s="14"/>
      <c r="GW39" s="14"/>
      <c r="GX39" s="14"/>
      <c r="GY39" s="14"/>
      <c r="GZ39" s="14"/>
      <c r="HA39" s="14"/>
      <c r="HB39" s="14"/>
      <c r="HC39" s="14"/>
      <c r="HD39" s="14"/>
      <c r="HE39" s="14"/>
      <c r="HF39" s="14"/>
      <c r="HG39" s="14"/>
      <c r="HH39" s="14"/>
      <c r="HI39" s="14"/>
      <c r="HJ39" s="14"/>
      <c r="HK39" s="14"/>
      <c r="HL39" s="14"/>
      <c r="HM39" s="14"/>
      <c r="HN39" s="14"/>
      <c r="HO39" s="14"/>
      <c r="HP39" s="14"/>
      <c r="HQ39" s="14"/>
      <c r="HR39" s="14"/>
      <c r="HS39" s="14"/>
      <c r="HT39" s="14"/>
      <c r="HU39" s="14"/>
      <c r="HV39" s="14"/>
      <c r="HW39" s="14"/>
      <c r="HX39" s="14"/>
      <c r="HY39" s="14"/>
      <c r="HZ39" s="14"/>
      <c r="IA39" s="14"/>
      <c r="IB39" s="14"/>
      <c r="IC39" s="14"/>
      <c r="ID39" s="14"/>
      <c r="IE39" s="14"/>
      <c r="IF39" s="14"/>
      <c r="IG39" s="14"/>
      <c r="IH39" s="55"/>
      <c r="II39" s="55"/>
      <c r="IJ39" s="55"/>
      <c r="IK39" s="55"/>
      <c r="IL39" s="55"/>
      <c r="IM39" s="55"/>
      <c r="IN39" s="55"/>
      <c r="IO39" s="55"/>
      <c r="IP39" s="55"/>
      <c r="IQ39" s="55"/>
      <c r="IR39" s="55"/>
      <c r="IS39" s="55"/>
      <c r="IT39" s="55"/>
      <c r="IU39" s="55"/>
      <c r="IV39" s="55"/>
      <c r="IW39" s="55"/>
      <c r="IX39" s="55"/>
      <c r="IY39" s="55"/>
      <c r="IZ39" s="55"/>
      <c r="JA39" s="55"/>
      <c r="JB39" s="55"/>
      <c r="JC39" s="55"/>
      <c r="JD39" s="55"/>
      <c r="JE39" s="55"/>
      <c r="JF39" s="55"/>
      <c r="JG39" s="55"/>
      <c r="JH39" s="55"/>
      <c r="JI39" s="55"/>
      <c r="JJ39" s="55"/>
      <c r="JK39" s="55"/>
      <c r="JL39" s="55"/>
      <c r="JM39" s="55"/>
      <c r="JN39" s="55"/>
      <c r="JO39" s="55"/>
      <c r="JP39" s="55"/>
      <c r="JQ39" s="55"/>
      <c r="JR39" s="55"/>
      <c r="JS39" s="55"/>
      <c r="JT39" s="55"/>
      <c r="JU39" s="55"/>
      <c r="JV39" s="55"/>
      <c r="JW39" s="55"/>
      <c r="JX39" s="55"/>
      <c r="JY39" s="55"/>
      <c r="JZ39" s="55"/>
      <c r="KA39" s="55"/>
      <c r="KB39" s="55"/>
      <c r="KC39" s="55"/>
      <c r="KD39" s="55"/>
      <c r="KE39" s="55"/>
      <c r="KF39" s="55"/>
      <c r="KG39" s="55"/>
      <c r="KH39" s="55"/>
      <c r="KI39" s="55"/>
      <c r="KJ39" s="55"/>
      <c r="KK39" s="55"/>
      <c r="KL39" s="55"/>
      <c r="KM39" s="55"/>
      <c r="KN39" s="55"/>
      <c r="KO39" s="55"/>
      <c r="KP39" s="55"/>
      <c r="KQ39" s="55"/>
      <c r="KR39" s="55"/>
      <c r="KS39" s="55"/>
      <c r="KT39" s="55"/>
      <c r="KU39" s="55"/>
      <c r="KV39" s="55"/>
      <c r="KW39" s="55"/>
      <c r="KX39" s="55"/>
      <c r="KY39" s="55"/>
      <c r="KZ39" s="55"/>
      <c r="LA39" s="55"/>
      <c r="LB39" s="55"/>
      <c r="LC39" s="55"/>
      <c r="LD39" s="55"/>
      <c r="LE39" s="55"/>
      <c r="LF39" s="55"/>
      <c r="LG39" s="55"/>
      <c r="LH39" s="55"/>
      <c r="LI39" s="55"/>
      <c r="LJ39" s="55"/>
      <c r="LK39" s="55"/>
      <c r="LL39" s="55"/>
      <c r="LM39" s="55"/>
      <c r="LN39" s="55"/>
      <c r="LO39" s="55"/>
      <c r="LP39" s="55"/>
      <c r="LQ39" s="55"/>
      <c r="LR39" s="55"/>
      <c r="LS39" s="55"/>
      <c r="LT39" s="55"/>
      <c r="LU39" s="55"/>
      <c r="LV39" s="55"/>
      <c r="LW39" s="55"/>
      <c r="LX39" s="55"/>
      <c r="LY39" s="55"/>
      <c r="LZ39" s="55"/>
      <c r="MA39" s="55"/>
      <c r="MB39" s="55"/>
      <c r="MC39" s="55"/>
      <c r="MD39" s="55"/>
      <c r="ME39" s="55"/>
      <c r="MF39" s="55"/>
      <c r="MG39" s="55"/>
      <c r="MH39" s="57"/>
      <c r="MI39" s="57"/>
      <c r="MJ39" s="57"/>
      <c r="MK39" s="57"/>
      <c r="ML39" s="57"/>
      <c r="MM39" s="58"/>
      <c r="MN39" s="58"/>
      <c r="MO39" s="57"/>
      <c r="MP39" s="57"/>
      <c r="MQ39" s="57"/>
      <c r="MR39" s="57"/>
      <c r="MS39" s="57"/>
      <c r="MT39" s="58"/>
      <c r="MU39" s="58"/>
      <c r="MV39" s="57"/>
      <c r="MW39" s="57"/>
      <c r="MX39" s="57"/>
      <c r="MY39" s="57"/>
      <c r="MZ39" s="57"/>
      <c r="NA39" s="58"/>
      <c r="NB39" s="58"/>
      <c r="NC39" s="55"/>
      <c r="ND39" s="55"/>
      <c r="NE39" s="55"/>
      <c r="NF39" s="55"/>
      <c r="NG39" s="55"/>
      <c r="NH39" s="55"/>
      <c r="NI39" s="55"/>
      <c r="NJ39" s="55"/>
      <c r="NK39" s="55"/>
      <c r="NL39" s="55"/>
      <c r="NM39" s="55"/>
      <c r="NN39" s="55"/>
      <c r="NO39" s="55"/>
      <c r="NP39" s="55"/>
      <c r="NQ39" s="55"/>
      <c r="NR39" s="55"/>
      <c r="NS39" s="55"/>
      <c r="NT39" s="55"/>
      <c r="NU39" s="55"/>
      <c r="NV39" s="55"/>
      <c r="NW39" s="55"/>
      <c r="NX39" s="55"/>
      <c r="NY39" s="55"/>
      <c r="NZ39" s="55"/>
      <c r="OA39" s="55"/>
      <c r="OB39" s="55"/>
      <c r="OC39" s="55"/>
      <c r="OD39" s="55"/>
      <c r="OE39" s="55"/>
      <c r="OF39" s="55"/>
      <c r="OG39" s="55"/>
      <c r="OH39" s="55"/>
      <c r="OI39" s="55"/>
      <c r="OJ39" s="55"/>
      <c r="OK39" s="55"/>
      <c r="OL39" s="55"/>
      <c r="OM39" s="55"/>
      <c r="ON39" s="55"/>
      <c r="OO39" s="55"/>
      <c r="OP39" s="55"/>
      <c r="OQ39" s="55"/>
      <c r="OR39" s="55"/>
      <c r="OS39" s="55"/>
      <c r="OT39" s="55"/>
      <c r="OU39" s="55"/>
      <c r="OV39" s="55"/>
      <c r="OW39" s="55"/>
      <c r="OX39" s="55"/>
      <c r="OY39" s="55"/>
      <c r="OZ39" s="55"/>
      <c r="PA39" s="55"/>
      <c r="PB39" s="55"/>
      <c r="PC39" s="55"/>
      <c r="PD39" s="55"/>
      <c r="PE39" s="55"/>
      <c r="PF39" s="55"/>
      <c r="PG39" s="55"/>
      <c r="PH39" s="55"/>
      <c r="PI39" s="55"/>
      <c r="PJ39" s="55"/>
      <c r="PK39" s="55"/>
      <c r="PL39" s="55"/>
      <c r="PM39" s="55"/>
      <c r="PN39" s="55"/>
      <c r="PO39" s="55"/>
      <c r="PP39" s="55"/>
      <c r="PQ39" s="55"/>
      <c r="PR39" s="55"/>
      <c r="PS39" s="55"/>
      <c r="PT39" s="55"/>
      <c r="PU39" s="55"/>
      <c r="PV39" s="55"/>
      <c r="PW39" s="55"/>
      <c r="PX39" s="55"/>
      <c r="PY39" s="55"/>
      <c r="PZ39" s="55"/>
      <c r="QA39" s="55"/>
      <c r="QB39" s="55"/>
      <c r="QC39" s="55"/>
      <c r="QD39" s="55"/>
    </row>
    <row r="40" spans="1:446" ht="13.5" customHeight="1">
      <c r="A40" s="2" t="s">
        <v>38</v>
      </c>
      <c r="B40" s="2" t="s">
        <v>340</v>
      </c>
      <c r="C40" s="31">
        <f t="shared" ref="C40:H40" si="22">(1.392+2.2968)*1000/365</f>
        <v>10.106301369863015</v>
      </c>
      <c r="D40" s="31">
        <f t="shared" si="22"/>
        <v>10.106301369863015</v>
      </c>
      <c r="E40" s="31">
        <f t="shared" si="22"/>
        <v>10.106301369863015</v>
      </c>
      <c r="F40" s="31">
        <f t="shared" si="22"/>
        <v>10.106301369863015</v>
      </c>
      <c r="G40" s="31">
        <f t="shared" si="22"/>
        <v>10.106301369863015</v>
      </c>
      <c r="H40" s="31">
        <f t="shared" si="22"/>
        <v>10.106301369863015</v>
      </c>
      <c r="I40" s="31">
        <f t="shared" ref="I40:AQ40" si="23">(1.352+2.04152)*1000/365</f>
        <v>9.29731506849315</v>
      </c>
      <c r="J40" s="31">
        <f t="shared" si="23"/>
        <v>9.29731506849315</v>
      </c>
      <c r="K40" s="31">
        <f t="shared" si="23"/>
        <v>9.29731506849315</v>
      </c>
      <c r="L40" s="31">
        <f t="shared" si="23"/>
        <v>9.29731506849315</v>
      </c>
      <c r="M40" s="31">
        <f t="shared" si="23"/>
        <v>9.29731506849315</v>
      </c>
      <c r="N40" s="31">
        <f t="shared" si="23"/>
        <v>9.29731506849315</v>
      </c>
      <c r="O40" s="31">
        <f t="shared" si="23"/>
        <v>9.29731506849315</v>
      </c>
      <c r="P40" s="31">
        <f t="shared" si="23"/>
        <v>9.29731506849315</v>
      </c>
      <c r="Q40" s="31">
        <f t="shared" si="23"/>
        <v>9.29731506849315</v>
      </c>
      <c r="R40" s="31">
        <f t="shared" si="23"/>
        <v>9.29731506849315</v>
      </c>
      <c r="S40" s="31">
        <f t="shared" si="23"/>
        <v>9.29731506849315</v>
      </c>
      <c r="T40" s="31">
        <f t="shared" si="23"/>
        <v>9.29731506849315</v>
      </c>
      <c r="U40" s="31">
        <f t="shared" si="23"/>
        <v>9.29731506849315</v>
      </c>
      <c r="V40" s="31">
        <f t="shared" si="23"/>
        <v>9.29731506849315</v>
      </c>
      <c r="W40" s="31">
        <f t="shared" si="23"/>
        <v>9.29731506849315</v>
      </c>
      <c r="X40" s="31">
        <f t="shared" si="23"/>
        <v>9.29731506849315</v>
      </c>
      <c r="Y40" s="31">
        <f t="shared" si="23"/>
        <v>9.29731506849315</v>
      </c>
      <c r="Z40" s="31">
        <f t="shared" si="23"/>
        <v>9.29731506849315</v>
      </c>
      <c r="AA40" s="31">
        <f t="shared" si="23"/>
        <v>9.29731506849315</v>
      </c>
      <c r="AB40" s="31">
        <f t="shared" si="23"/>
        <v>9.29731506849315</v>
      </c>
      <c r="AC40" s="31">
        <f t="shared" si="23"/>
        <v>9.29731506849315</v>
      </c>
      <c r="AD40" s="31">
        <f t="shared" si="23"/>
        <v>9.29731506849315</v>
      </c>
      <c r="AE40" s="31">
        <f t="shared" si="23"/>
        <v>9.29731506849315</v>
      </c>
      <c r="AF40" s="31">
        <f t="shared" si="23"/>
        <v>9.29731506849315</v>
      </c>
      <c r="AG40" s="31">
        <f t="shared" si="23"/>
        <v>9.29731506849315</v>
      </c>
      <c r="AH40" s="31">
        <f t="shared" si="23"/>
        <v>9.29731506849315</v>
      </c>
      <c r="AI40" s="31">
        <f t="shared" si="23"/>
        <v>9.29731506849315</v>
      </c>
      <c r="AJ40" s="31">
        <f t="shared" si="23"/>
        <v>9.29731506849315</v>
      </c>
      <c r="AK40" s="31">
        <f t="shared" si="23"/>
        <v>9.29731506849315</v>
      </c>
      <c r="AL40" s="31">
        <f t="shared" si="23"/>
        <v>9.29731506849315</v>
      </c>
      <c r="AM40" s="31">
        <f t="shared" si="23"/>
        <v>9.29731506849315</v>
      </c>
      <c r="AN40" s="31">
        <f t="shared" si="23"/>
        <v>9.29731506849315</v>
      </c>
      <c r="AO40" s="31">
        <f t="shared" si="23"/>
        <v>9.29731506849315</v>
      </c>
      <c r="AP40" s="31">
        <f t="shared" si="23"/>
        <v>9.29731506849315</v>
      </c>
      <c r="AQ40" s="31">
        <f t="shared" si="23"/>
        <v>9.29731506849315</v>
      </c>
      <c r="AR40" s="31">
        <f t="shared" ref="AR40:BD40" si="24">3.392*1000/365</f>
        <v>9.293150684931506</v>
      </c>
      <c r="AS40" s="31">
        <f t="shared" si="24"/>
        <v>9.293150684931506</v>
      </c>
      <c r="AT40" s="31">
        <f t="shared" si="24"/>
        <v>9.293150684931506</v>
      </c>
      <c r="AU40" s="31">
        <f t="shared" si="24"/>
        <v>9.293150684931506</v>
      </c>
      <c r="AV40" s="31">
        <f t="shared" si="24"/>
        <v>9.293150684931506</v>
      </c>
      <c r="AW40" s="31">
        <f t="shared" si="24"/>
        <v>9.293150684931506</v>
      </c>
      <c r="AX40" s="31">
        <f t="shared" si="24"/>
        <v>9.293150684931506</v>
      </c>
      <c r="AY40" s="31">
        <f t="shared" si="24"/>
        <v>9.293150684931506</v>
      </c>
      <c r="AZ40" s="31">
        <f t="shared" si="24"/>
        <v>9.293150684931506</v>
      </c>
      <c r="BA40" s="31">
        <f t="shared" si="24"/>
        <v>9.293150684931506</v>
      </c>
      <c r="BB40" s="31">
        <f t="shared" si="24"/>
        <v>9.293150684931506</v>
      </c>
      <c r="BC40" s="31">
        <f t="shared" si="24"/>
        <v>9.293150684931506</v>
      </c>
      <c r="BD40" s="31">
        <f t="shared" si="24"/>
        <v>9.293150684931506</v>
      </c>
      <c r="BE40" s="32">
        <f t="shared" ref="BE40:BH40" si="25">6.64*1000/365</f>
        <v>18.19178082191781</v>
      </c>
      <c r="BF40" s="32">
        <f t="shared" si="25"/>
        <v>18.19178082191781</v>
      </c>
      <c r="BG40" s="32">
        <f t="shared" si="25"/>
        <v>18.19178082191781</v>
      </c>
      <c r="BH40" s="32">
        <f t="shared" si="25"/>
        <v>18.19178082191781</v>
      </c>
      <c r="BI40" s="32">
        <f>2.014*1000/365</f>
        <v>5.5178082191780815</v>
      </c>
      <c r="BJ40" s="32"/>
      <c r="BK40" s="32">
        <f>2.01*1000/365</f>
        <v>5.506849315068493</v>
      </c>
      <c r="BL40" s="32"/>
      <c r="BM40" s="32">
        <f>2.01*1000/365</f>
        <v>5.506849315068493</v>
      </c>
      <c r="BN40" s="32"/>
      <c r="BO40" s="32">
        <f>5.01*1000/365</f>
        <v>13.726027397260275</v>
      </c>
      <c r="BP40" s="32"/>
      <c r="BQ40" s="32">
        <f>5.01*1000/365</f>
        <v>13.726027397260275</v>
      </c>
      <c r="BR40" s="32"/>
      <c r="BS40" s="32">
        <f>5.01*1000/365</f>
        <v>13.726027397260275</v>
      </c>
      <c r="BT40" s="32"/>
      <c r="BU40" s="32">
        <f>1.9*1000/365</f>
        <v>5.2054794520547949</v>
      </c>
      <c r="BV40" s="32"/>
      <c r="BW40" s="32">
        <f>1.9*1000/365</f>
        <v>5.2054794520547949</v>
      </c>
      <c r="BX40" s="32"/>
      <c r="BY40" s="32">
        <f>1.9*1000/365</f>
        <v>5.2054794520547949</v>
      </c>
      <c r="BZ40" s="32"/>
      <c r="CA40" s="32">
        <f>5.01*1000/365</f>
        <v>13.726027397260275</v>
      </c>
      <c r="CB40" s="32"/>
      <c r="CC40" s="32">
        <f>5.01*1000/365</f>
        <v>13.726027397260275</v>
      </c>
      <c r="CD40" s="32"/>
      <c r="CE40" s="32">
        <f>5.01*1000/365</f>
        <v>13.726027397260275</v>
      </c>
      <c r="CF40" s="32"/>
      <c r="CG40" s="32">
        <f>5.01*1000/365</f>
        <v>13.726027397260275</v>
      </c>
      <c r="CH40" s="32"/>
      <c r="CI40" s="32">
        <f>5.01*1000/365</f>
        <v>13.726027397260275</v>
      </c>
      <c r="CJ40" s="32"/>
      <c r="CK40" s="32">
        <f>5.01*1000/365</f>
        <v>13.726027397260275</v>
      </c>
      <c r="CL40" s="32"/>
      <c r="CM40" s="32">
        <f>2.01*1000/365</f>
        <v>5.506849315068493</v>
      </c>
      <c r="CN40" s="32"/>
      <c r="CO40" s="32">
        <f>2.01*1000/365</f>
        <v>5.506849315068493</v>
      </c>
      <c r="CP40" s="32"/>
      <c r="CQ40" s="32">
        <f>2.01*1000/365</f>
        <v>5.506849315068493</v>
      </c>
      <c r="CR40" s="32"/>
      <c r="CS40" s="32">
        <f t="shared" ref="CS40:CU40" si="26">5.03*1000/365</f>
        <v>13.780821917808218</v>
      </c>
      <c r="CT40" s="32">
        <f t="shared" si="26"/>
        <v>13.780821917808218</v>
      </c>
      <c r="CU40" s="32">
        <f t="shared" si="26"/>
        <v>13.780821917808218</v>
      </c>
      <c r="CV40" s="32">
        <f>0.93*CV17*1000/365</f>
        <v>11.210958904109591</v>
      </c>
      <c r="CW40" s="32">
        <f>5.3173*1000/365</f>
        <v>14.567945205479452</v>
      </c>
      <c r="CX40" s="32">
        <f>6.8248*1000/365</f>
        <v>18.698082191780824</v>
      </c>
      <c r="CY40" s="32">
        <f>0.93*4.4*1000/365</f>
        <v>11.210958904109591</v>
      </c>
      <c r="CZ40" s="32">
        <f>7.4521*1000/365</f>
        <v>20.416712328767122</v>
      </c>
      <c r="DA40" s="32">
        <f t="shared" ref="DA40:FN40" si="27">4.97*1000/365</f>
        <v>13.616438356164384</v>
      </c>
      <c r="DB40" s="32">
        <f t="shared" si="27"/>
        <v>13.616438356164384</v>
      </c>
      <c r="DC40" s="32">
        <f t="shared" si="27"/>
        <v>13.616438356164384</v>
      </c>
      <c r="DD40" s="32">
        <f t="shared" si="27"/>
        <v>13.616438356164384</v>
      </c>
      <c r="DE40" s="32">
        <f t="shared" si="27"/>
        <v>13.616438356164384</v>
      </c>
      <c r="DF40" s="32">
        <f t="shared" si="27"/>
        <v>13.616438356164384</v>
      </c>
      <c r="DG40" s="32">
        <f t="shared" si="27"/>
        <v>13.616438356164384</v>
      </c>
      <c r="DH40" s="32">
        <f t="shared" si="27"/>
        <v>13.616438356164384</v>
      </c>
      <c r="DI40" s="32">
        <f t="shared" si="27"/>
        <v>13.616438356164384</v>
      </c>
      <c r="DJ40" s="32">
        <f t="shared" si="27"/>
        <v>13.616438356164384</v>
      </c>
      <c r="DK40" s="32">
        <f t="shared" si="27"/>
        <v>13.616438356164384</v>
      </c>
      <c r="DL40" s="32">
        <f t="shared" si="27"/>
        <v>13.616438356164384</v>
      </c>
      <c r="DM40" s="32">
        <f t="shared" si="27"/>
        <v>13.616438356164384</v>
      </c>
      <c r="DN40" s="32">
        <f t="shared" si="27"/>
        <v>13.616438356164384</v>
      </c>
      <c r="DO40" s="32">
        <f t="shared" si="27"/>
        <v>13.616438356164384</v>
      </c>
      <c r="DP40" s="32">
        <f t="shared" si="27"/>
        <v>13.616438356164384</v>
      </c>
      <c r="DQ40" s="32">
        <f t="shared" si="27"/>
        <v>13.616438356164384</v>
      </c>
      <c r="DR40" s="32">
        <f t="shared" si="27"/>
        <v>13.616438356164384</v>
      </c>
      <c r="DS40" s="32">
        <f t="shared" si="27"/>
        <v>13.616438356164384</v>
      </c>
      <c r="DT40" s="32">
        <f t="shared" si="27"/>
        <v>13.616438356164384</v>
      </c>
      <c r="DU40" s="32">
        <f t="shared" si="27"/>
        <v>13.616438356164384</v>
      </c>
      <c r="DV40" s="32">
        <f t="shared" si="27"/>
        <v>13.616438356164384</v>
      </c>
      <c r="DW40" s="32">
        <f t="shared" si="27"/>
        <v>13.616438356164384</v>
      </c>
      <c r="DX40" s="32">
        <f t="shared" si="27"/>
        <v>13.616438356164384</v>
      </c>
      <c r="DY40" s="32">
        <f t="shared" si="27"/>
        <v>13.616438356164384</v>
      </c>
      <c r="DZ40" s="32">
        <f t="shared" si="27"/>
        <v>13.616438356164384</v>
      </c>
      <c r="EA40" s="32">
        <f t="shared" si="27"/>
        <v>13.616438356164384</v>
      </c>
      <c r="EB40" s="32">
        <f t="shared" si="27"/>
        <v>13.616438356164384</v>
      </c>
      <c r="EC40" s="32">
        <f t="shared" si="27"/>
        <v>13.616438356164384</v>
      </c>
      <c r="ED40" s="32">
        <f t="shared" si="27"/>
        <v>13.616438356164384</v>
      </c>
      <c r="EE40" s="32">
        <f t="shared" si="27"/>
        <v>13.616438356164384</v>
      </c>
      <c r="EF40" s="32">
        <f t="shared" si="27"/>
        <v>13.616438356164384</v>
      </c>
      <c r="EG40" s="32">
        <f t="shared" si="27"/>
        <v>13.616438356164384</v>
      </c>
      <c r="EH40" s="32">
        <f t="shared" si="27"/>
        <v>13.616438356164384</v>
      </c>
      <c r="EI40" s="32">
        <f t="shared" si="27"/>
        <v>13.616438356164384</v>
      </c>
      <c r="EJ40" s="32">
        <f t="shared" si="27"/>
        <v>13.616438356164384</v>
      </c>
      <c r="EK40" s="32">
        <f t="shared" si="27"/>
        <v>13.616438356164384</v>
      </c>
      <c r="EL40" s="32">
        <f t="shared" si="27"/>
        <v>13.616438356164384</v>
      </c>
      <c r="EM40" s="32">
        <f t="shared" si="27"/>
        <v>13.616438356164384</v>
      </c>
      <c r="EN40" s="32">
        <f t="shared" si="27"/>
        <v>13.616438356164384</v>
      </c>
      <c r="EO40" s="32">
        <f t="shared" si="27"/>
        <v>13.616438356164384</v>
      </c>
      <c r="EP40" s="32">
        <f t="shared" si="27"/>
        <v>13.616438356164384</v>
      </c>
      <c r="EQ40" s="32">
        <f t="shared" si="27"/>
        <v>13.616438356164384</v>
      </c>
      <c r="ER40" s="32">
        <f t="shared" si="27"/>
        <v>13.616438356164384</v>
      </c>
      <c r="ES40" s="32">
        <f t="shared" si="27"/>
        <v>13.616438356164384</v>
      </c>
      <c r="ET40" s="32">
        <f t="shared" si="27"/>
        <v>13.616438356164384</v>
      </c>
      <c r="EU40" s="32">
        <f t="shared" si="27"/>
        <v>13.616438356164384</v>
      </c>
      <c r="EV40" s="32">
        <f t="shared" si="27"/>
        <v>13.616438356164384</v>
      </c>
      <c r="EW40" s="32">
        <f t="shared" si="27"/>
        <v>13.616438356164384</v>
      </c>
      <c r="EX40" s="32">
        <f t="shared" si="27"/>
        <v>13.616438356164384</v>
      </c>
      <c r="EY40" s="32">
        <f t="shared" si="27"/>
        <v>13.616438356164384</v>
      </c>
      <c r="EZ40" s="32">
        <f t="shared" si="27"/>
        <v>13.616438356164384</v>
      </c>
      <c r="FA40" s="32">
        <f t="shared" si="27"/>
        <v>13.616438356164384</v>
      </c>
      <c r="FB40" s="32">
        <f t="shared" si="27"/>
        <v>13.616438356164384</v>
      </c>
      <c r="FC40" s="32">
        <f t="shared" si="27"/>
        <v>13.616438356164384</v>
      </c>
      <c r="FD40" s="32">
        <f t="shared" si="27"/>
        <v>13.616438356164384</v>
      </c>
      <c r="FE40" s="32">
        <f t="shared" si="27"/>
        <v>13.616438356164384</v>
      </c>
      <c r="FF40" s="32">
        <f t="shared" si="27"/>
        <v>13.616438356164384</v>
      </c>
      <c r="FG40" s="32">
        <f t="shared" si="27"/>
        <v>13.616438356164384</v>
      </c>
      <c r="FH40" s="32">
        <f t="shared" si="27"/>
        <v>13.616438356164384</v>
      </c>
      <c r="FI40" s="32">
        <f t="shared" si="27"/>
        <v>13.616438356164384</v>
      </c>
      <c r="FJ40" s="32">
        <f t="shared" si="27"/>
        <v>13.616438356164384</v>
      </c>
      <c r="FK40" s="32">
        <f t="shared" si="27"/>
        <v>13.616438356164384</v>
      </c>
      <c r="FL40" s="32">
        <f t="shared" si="27"/>
        <v>13.616438356164384</v>
      </c>
      <c r="FM40" s="32">
        <f t="shared" si="27"/>
        <v>13.616438356164384</v>
      </c>
      <c r="FN40" s="32">
        <f t="shared" si="27"/>
        <v>13.616438356164384</v>
      </c>
      <c r="FO40" s="32">
        <f>5.1136*1000/365</f>
        <v>14.009863013698631</v>
      </c>
      <c r="FP40" s="32">
        <f t="shared" ref="FP40:FQ40" si="28">3.2558*1000/365</f>
        <v>8.92</v>
      </c>
      <c r="FQ40" s="32">
        <f t="shared" si="28"/>
        <v>8.92</v>
      </c>
      <c r="FR40" s="32">
        <f t="shared" ref="FR40:FS40" si="29">5.695*1000/365</f>
        <v>15.602739726027398</v>
      </c>
      <c r="FS40" s="32">
        <f t="shared" si="29"/>
        <v>15.602739726027398</v>
      </c>
      <c r="FT40" s="32">
        <f t="shared" ref="FT40:FX40" si="30">3.2558*1000/365</f>
        <v>8.92</v>
      </c>
      <c r="FU40" s="32">
        <f t="shared" si="30"/>
        <v>8.92</v>
      </c>
      <c r="FV40" s="32">
        <f t="shared" si="30"/>
        <v>8.92</v>
      </c>
      <c r="FW40" s="32">
        <f t="shared" si="30"/>
        <v>8.92</v>
      </c>
      <c r="FX40" s="32">
        <f t="shared" si="30"/>
        <v>8.92</v>
      </c>
      <c r="FY40" s="32">
        <f t="shared" ref="FY40:FZ40" si="31">5.695*1000/365</f>
        <v>15.602739726027398</v>
      </c>
      <c r="FZ40" s="32">
        <f t="shared" si="31"/>
        <v>15.602739726027398</v>
      </c>
      <c r="GA40" s="32">
        <f t="shared" ref="GA40:GE40" si="32">3.2558*1000/365</f>
        <v>8.92</v>
      </c>
      <c r="GB40" s="32">
        <f t="shared" si="32"/>
        <v>8.92</v>
      </c>
      <c r="GC40" s="32">
        <f t="shared" si="32"/>
        <v>8.92</v>
      </c>
      <c r="GD40" s="32">
        <f t="shared" si="32"/>
        <v>8.92</v>
      </c>
      <c r="GE40" s="32">
        <f t="shared" si="32"/>
        <v>8.92</v>
      </c>
      <c r="GF40" s="32">
        <f t="shared" ref="GF40:GI40" si="33">5.695*1000/365</f>
        <v>15.602739726027398</v>
      </c>
      <c r="GG40" s="32">
        <f t="shared" si="33"/>
        <v>15.602739726027398</v>
      </c>
      <c r="GH40" s="32">
        <f t="shared" si="33"/>
        <v>15.602739726027398</v>
      </c>
      <c r="GI40" s="32">
        <f t="shared" si="33"/>
        <v>15.602739726027398</v>
      </c>
      <c r="GJ40" s="32">
        <f t="shared" ref="GJ40:GP40" si="34">3.2558*1000/365</f>
        <v>8.92</v>
      </c>
      <c r="GK40" s="32">
        <f t="shared" si="34"/>
        <v>8.92</v>
      </c>
      <c r="GL40" s="32">
        <f t="shared" si="34"/>
        <v>8.92</v>
      </c>
      <c r="GM40" s="32">
        <f t="shared" si="34"/>
        <v>8.92</v>
      </c>
      <c r="GN40" s="32">
        <f t="shared" si="34"/>
        <v>8.92</v>
      </c>
      <c r="GO40" s="32">
        <f t="shared" si="34"/>
        <v>8.92</v>
      </c>
      <c r="GP40" s="32">
        <f t="shared" si="34"/>
        <v>8.92</v>
      </c>
      <c r="GQ40" s="32">
        <f>2.287*1000/365</f>
        <v>6.2657534246575342</v>
      </c>
      <c r="GR40" s="32">
        <f>4.05*1000/365</f>
        <v>11.095890410958905</v>
      </c>
      <c r="GS40" s="32">
        <f>3.329*1000/365</f>
        <v>9.1205479452054803</v>
      </c>
      <c r="GT40" s="32">
        <f>5.88*1000/365</f>
        <v>16.109589041095891</v>
      </c>
      <c r="GU40" s="32">
        <f>3.96*1000/365</f>
        <v>10.849315068493151</v>
      </c>
      <c r="GV40" s="32">
        <f>4.1*1000/365</f>
        <v>11.232876712328768</v>
      </c>
      <c r="GW40" s="32">
        <f t="shared" ref="GW40:GX40" si="35">4.52*1000/365</f>
        <v>12.383561643835616</v>
      </c>
      <c r="GX40" s="32">
        <f t="shared" si="35"/>
        <v>12.383561643835616</v>
      </c>
      <c r="GY40" s="32">
        <f>4.84*1000/365</f>
        <v>13.260273972602739</v>
      </c>
      <c r="GZ40" s="32">
        <f>7.02*1000/365</f>
        <v>19.232876712328768</v>
      </c>
      <c r="HA40" s="32">
        <f>4.97*1000/365</f>
        <v>13.616438356164384</v>
      </c>
      <c r="HB40" s="32">
        <f>7.02*1000/365</f>
        <v>19.232876712328768</v>
      </c>
      <c r="HC40" s="32">
        <f>4.97*1000/365</f>
        <v>13.616438356164384</v>
      </c>
      <c r="HD40" s="32">
        <f>7.02*1000/365</f>
        <v>19.232876712328768</v>
      </c>
      <c r="HE40" s="32">
        <f>4.97*1000/365</f>
        <v>13.616438356164384</v>
      </c>
      <c r="HF40" s="32">
        <f>7.02*1000/365</f>
        <v>19.232876712328768</v>
      </c>
      <c r="HG40" s="32">
        <f>4.97*1000/365</f>
        <v>13.616438356164384</v>
      </c>
      <c r="HH40" s="32">
        <f>7.02*1000/365</f>
        <v>19.232876712328768</v>
      </c>
      <c r="HI40" s="32">
        <f>4.97*1000/365</f>
        <v>13.616438356164384</v>
      </c>
      <c r="HJ40" s="32">
        <f>7.02*1000/365</f>
        <v>19.232876712328768</v>
      </c>
      <c r="HK40" s="32">
        <f>4.97*1000/365</f>
        <v>13.616438356164384</v>
      </c>
      <c r="HL40" s="32">
        <f>7.02*1000/365</f>
        <v>19.232876712328768</v>
      </c>
      <c r="HM40" s="32">
        <f>4.97*1000/365</f>
        <v>13.616438356164384</v>
      </c>
      <c r="HN40" s="32">
        <f>1.9*1000/365</f>
        <v>5.2054794520547949</v>
      </c>
      <c r="HO40" s="32"/>
      <c r="HP40" s="32">
        <f>2.014*1000/365</f>
        <v>5.5178082191780815</v>
      </c>
      <c r="HQ40" s="32"/>
      <c r="HR40" s="32">
        <f>2.014*1000/365</f>
        <v>5.5178082191780815</v>
      </c>
      <c r="HS40" s="32"/>
      <c r="HT40" s="32">
        <f>2.014*1000/365</f>
        <v>5.5178082191780815</v>
      </c>
      <c r="HU40" s="32"/>
      <c r="HV40" s="32">
        <f>5.01*1000/365</f>
        <v>13.726027397260275</v>
      </c>
      <c r="HW40" s="32"/>
      <c r="HX40" s="32">
        <f>5.01*1000/365</f>
        <v>13.726027397260275</v>
      </c>
      <c r="HY40" s="32"/>
      <c r="HZ40" s="32">
        <f>5.01*1000/365</f>
        <v>13.726027397260275</v>
      </c>
      <c r="IA40" s="32"/>
      <c r="IB40" s="33">
        <f>1.9*1000/365</f>
        <v>5.2054794520547949</v>
      </c>
      <c r="IC40" s="10"/>
      <c r="ID40" s="33">
        <f>1.9*1000/365</f>
        <v>5.2054794520547949</v>
      </c>
      <c r="IE40" s="10"/>
      <c r="IF40" s="33">
        <f>1.9*1000/365</f>
        <v>5.2054794520547949</v>
      </c>
      <c r="IG40" s="10"/>
      <c r="IH40" s="69">
        <f>4.092*1000/365</f>
        <v>11.210958904109587</v>
      </c>
      <c r="II40" s="69">
        <f>5.3173*1000/365</f>
        <v>14.567945205479452</v>
      </c>
      <c r="IJ40" s="69">
        <v>18.5270603068493</v>
      </c>
      <c r="IK40" s="69">
        <v>18.52706031</v>
      </c>
      <c r="IL40" s="69">
        <v>18.52706031</v>
      </c>
      <c r="IM40" s="69">
        <v>20.723944979999999</v>
      </c>
      <c r="IN40" s="69">
        <v>20.723944979999999</v>
      </c>
      <c r="IO40" s="69">
        <v>20.723944979999999</v>
      </c>
      <c r="IP40" s="69">
        <v>25.068778779999999</v>
      </c>
      <c r="IQ40" s="69">
        <v>25.068778779999999</v>
      </c>
      <c r="IR40" s="69">
        <v>25.068778779999999</v>
      </c>
      <c r="IS40" s="69">
        <v>21.27200238</v>
      </c>
      <c r="IT40" s="69">
        <v>21.27200238</v>
      </c>
      <c r="IU40" s="69">
        <v>21.27200238</v>
      </c>
      <c r="IV40" s="69">
        <v>12.25376628767</v>
      </c>
      <c r="IW40" s="69">
        <v>12.06032757</v>
      </c>
      <c r="IX40" s="69">
        <v>12.0426246575342</v>
      </c>
      <c r="IY40" s="69">
        <f>(1.142+3.251444158)*1000/365</f>
        <v>12.036833309589039</v>
      </c>
      <c r="IZ40" s="69">
        <v>16.2599808219178</v>
      </c>
      <c r="JA40" s="69">
        <v>12.2449561643836</v>
      </c>
      <c r="JB40" s="69">
        <v>12.279527534246601</v>
      </c>
      <c r="JC40" s="69">
        <v>12.048882191781001</v>
      </c>
      <c r="JD40" s="69">
        <v>12.098060153424701</v>
      </c>
      <c r="JE40" s="69">
        <v>16.259980821917999</v>
      </c>
      <c r="JF40" s="69">
        <v>12.295936986300999</v>
      </c>
      <c r="JG40" s="69">
        <v>12.257201120547901</v>
      </c>
      <c r="JH40" s="69">
        <v>12.2917947945205</v>
      </c>
      <c r="JI40" s="69">
        <f>2.159*1000/365</f>
        <v>5.9150684931506845</v>
      </c>
      <c r="JJ40" s="69">
        <f t="shared" ref="JJ40:JK40" si="36">2.178*1000/365</f>
        <v>5.9671232876712326</v>
      </c>
      <c r="JK40" s="69">
        <f t="shared" si="36"/>
        <v>5.9671232876712326</v>
      </c>
      <c r="JL40" s="69">
        <f t="shared" ref="JL40:JM40" si="37">2.34*1000/365</f>
        <v>6.4109589041095889</v>
      </c>
      <c r="JM40" s="69">
        <f t="shared" si="37"/>
        <v>6.4109589041095889</v>
      </c>
      <c r="JN40" s="69">
        <f t="shared" ref="JN40:JO40" si="38">2.38*1000/365</f>
        <v>6.5205479452054798</v>
      </c>
      <c r="JO40" s="69">
        <f t="shared" si="38"/>
        <v>6.5205479452054798</v>
      </c>
      <c r="JP40" s="69">
        <f t="shared" ref="JP40:JQ40" si="39">2.323*1000/365</f>
        <v>6.3643835616438356</v>
      </c>
      <c r="JQ40" s="69">
        <f t="shared" si="39"/>
        <v>6.3643835616438356</v>
      </c>
      <c r="JR40" s="69">
        <f t="shared" ref="JR40:JS40" si="40">2.255*1000/365</f>
        <v>6.1780821917808222</v>
      </c>
      <c r="JS40" s="69">
        <f t="shared" si="40"/>
        <v>6.1780821917808222</v>
      </c>
      <c r="JT40" s="69">
        <f t="shared" ref="JT40:JV40" si="41">2.509*1000/365</f>
        <v>6.8739726027397259</v>
      </c>
      <c r="JU40" s="69">
        <f t="shared" si="41"/>
        <v>6.8739726027397259</v>
      </c>
      <c r="JV40" s="69">
        <f t="shared" si="41"/>
        <v>6.8739726027397259</v>
      </c>
      <c r="JW40" s="69">
        <f t="shared" ref="JW40:JY40" si="42">2.522*1000/365</f>
        <v>6.9095890410958907</v>
      </c>
      <c r="JX40" s="69">
        <f t="shared" si="42"/>
        <v>6.9095890410958907</v>
      </c>
      <c r="JY40" s="69">
        <f t="shared" si="42"/>
        <v>6.9095890410958907</v>
      </c>
      <c r="JZ40" s="69">
        <f>2.159*1000/365</f>
        <v>5.9150684931506845</v>
      </c>
      <c r="KA40" s="69">
        <f t="shared" ref="KA40:KD40" si="43">2.178*1000/365</f>
        <v>5.9671232876712326</v>
      </c>
      <c r="KB40" s="69">
        <f t="shared" si="43"/>
        <v>5.9671232876712326</v>
      </c>
      <c r="KC40" s="69">
        <f t="shared" si="43"/>
        <v>5.9671232876712326</v>
      </c>
      <c r="KD40" s="69">
        <f t="shared" si="43"/>
        <v>5.9671232876712326</v>
      </c>
      <c r="KE40" s="69">
        <f t="shared" ref="KE40:KH40" si="44">2.34*1000/365</f>
        <v>6.4109589041095889</v>
      </c>
      <c r="KF40" s="69">
        <f t="shared" si="44"/>
        <v>6.4109589041095889</v>
      </c>
      <c r="KG40" s="69">
        <f t="shared" si="44"/>
        <v>6.4109589041095889</v>
      </c>
      <c r="KH40" s="69">
        <f t="shared" si="44"/>
        <v>6.4109589041095889</v>
      </c>
      <c r="KI40" s="69">
        <f t="shared" ref="KI40:KL40" si="45">2.38*1000/365</f>
        <v>6.5205479452054798</v>
      </c>
      <c r="KJ40" s="69">
        <f t="shared" si="45"/>
        <v>6.5205479452054798</v>
      </c>
      <c r="KK40" s="69">
        <f t="shared" si="45"/>
        <v>6.5205479452054798</v>
      </c>
      <c r="KL40" s="69">
        <f t="shared" si="45"/>
        <v>6.5205479452054798</v>
      </c>
      <c r="KM40" s="69">
        <f t="shared" ref="KM40:KP40" si="46">2.323*1000/365</f>
        <v>6.3643835616438356</v>
      </c>
      <c r="KN40" s="69">
        <f t="shared" si="46"/>
        <v>6.3643835616438356</v>
      </c>
      <c r="KO40" s="69">
        <f t="shared" si="46"/>
        <v>6.3643835616438356</v>
      </c>
      <c r="KP40" s="69">
        <f t="shared" si="46"/>
        <v>6.3643835616438356</v>
      </c>
      <c r="KQ40" s="69">
        <f t="shared" ref="KQ40:KT40" si="47">2.255*1000/365</f>
        <v>6.1780821917808222</v>
      </c>
      <c r="KR40" s="69">
        <f t="shared" si="47"/>
        <v>6.1780821917808222</v>
      </c>
      <c r="KS40" s="69">
        <f t="shared" si="47"/>
        <v>6.1780821917808222</v>
      </c>
      <c r="KT40" s="69">
        <f t="shared" si="47"/>
        <v>6.1780821917808222</v>
      </c>
      <c r="KU40" s="69">
        <f t="shared" ref="KU40:KW40" si="48">2.509*1000/365</f>
        <v>6.8739726027397259</v>
      </c>
      <c r="KV40" s="69">
        <f t="shared" si="48"/>
        <v>6.8739726027397259</v>
      </c>
      <c r="KW40" s="69">
        <f t="shared" si="48"/>
        <v>6.8739726027397259</v>
      </c>
      <c r="KX40" s="69">
        <f t="shared" ref="KX40:KZ40" si="49">2.522*1000/365</f>
        <v>6.9095890410958907</v>
      </c>
      <c r="KY40" s="69">
        <f t="shared" si="49"/>
        <v>6.9095890410958907</v>
      </c>
      <c r="KZ40" s="69">
        <f t="shared" si="49"/>
        <v>6.9095890410958907</v>
      </c>
      <c r="LA40" s="69">
        <f>2.159*1000/365</f>
        <v>5.9150684931506845</v>
      </c>
      <c r="LB40" s="69">
        <f t="shared" ref="LB40:LE40" si="50">2.178*1000/365</f>
        <v>5.9671232876712326</v>
      </c>
      <c r="LC40" s="69">
        <f t="shared" si="50"/>
        <v>5.9671232876712326</v>
      </c>
      <c r="LD40" s="69">
        <f t="shared" si="50"/>
        <v>5.9671232876712326</v>
      </c>
      <c r="LE40" s="69">
        <f t="shared" si="50"/>
        <v>5.9671232876712326</v>
      </c>
      <c r="LF40" s="69">
        <f t="shared" ref="LF40:LI40" si="51">2.34*1000/365</f>
        <v>6.4109589041095889</v>
      </c>
      <c r="LG40" s="69">
        <f t="shared" si="51"/>
        <v>6.4109589041095889</v>
      </c>
      <c r="LH40" s="69">
        <f t="shared" si="51"/>
        <v>6.4109589041095889</v>
      </c>
      <c r="LI40" s="69">
        <f t="shared" si="51"/>
        <v>6.4109589041095889</v>
      </c>
      <c r="LJ40" s="69">
        <f t="shared" ref="LJ40:LM40" si="52">2.38*1000/365</f>
        <v>6.5205479452054798</v>
      </c>
      <c r="LK40" s="69">
        <f t="shared" si="52"/>
        <v>6.5205479452054798</v>
      </c>
      <c r="LL40" s="69">
        <f t="shared" si="52"/>
        <v>6.5205479452054798</v>
      </c>
      <c r="LM40" s="69">
        <f t="shared" si="52"/>
        <v>6.5205479452054798</v>
      </c>
      <c r="LN40" s="69">
        <f t="shared" ref="LN40:LQ40" si="53">2.323*1000/365</f>
        <v>6.3643835616438356</v>
      </c>
      <c r="LO40" s="69">
        <f t="shared" si="53"/>
        <v>6.3643835616438356</v>
      </c>
      <c r="LP40" s="69">
        <f t="shared" si="53"/>
        <v>6.3643835616438356</v>
      </c>
      <c r="LQ40" s="69">
        <f t="shared" si="53"/>
        <v>6.3643835616438356</v>
      </c>
      <c r="LR40" s="69">
        <f t="shared" ref="LR40:LU40" si="54">2.255*1000/365</f>
        <v>6.1780821917808222</v>
      </c>
      <c r="LS40" s="69">
        <f t="shared" si="54"/>
        <v>6.1780821917808222</v>
      </c>
      <c r="LT40" s="69">
        <f t="shared" si="54"/>
        <v>6.1780821917808222</v>
      </c>
      <c r="LU40" s="69">
        <f t="shared" si="54"/>
        <v>6.1780821917808222</v>
      </c>
      <c r="LV40" s="69">
        <f>2.3*1000/365</f>
        <v>6.3013698630136989</v>
      </c>
      <c r="LW40" s="69">
        <f t="shared" ref="LW40:LX40" si="55">2.15*1000/365</f>
        <v>5.8904109589041092</v>
      </c>
      <c r="LX40" s="69">
        <f t="shared" si="55"/>
        <v>5.8904109589041092</v>
      </c>
      <c r="LY40" s="69">
        <f>2.3*1000/365</f>
        <v>6.3013698630136989</v>
      </c>
      <c r="LZ40" s="69">
        <f t="shared" ref="LZ40:MA40" si="56">2.15*1000/365</f>
        <v>5.8904109589041092</v>
      </c>
      <c r="MA40" s="69">
        <f t="shared" si="56"/>
        <v>5.8904109589041092</v>
      </c>
      <c r="MB40" s="69">
        <f t="shared" ref="MB40:MC40" si="57">2.3*1000/365</f>
        <v>6.3013698630136989</v>
      </c>
      <c r="MC40" s="69">
        <f t="shared" si="57"/>
        <v>6.3013698630136989</v>
      </c>
      <c r="MD40" s="69">
        <f t="shared" ref="MD40:MG40" si="58">4.184363128*1000/365</f>
        <v>11.464008569863013</v>
      </c>
      <c r="ME40" s="69">
        <f t="shared" si="58"/>
        <v>11.464008569863013</v>
      </c>
      <c r="MF40" s="69">
        <f t="shared" si="58"/>
        <v>11.464008569863013</v>
      </c>
      <c r="MG40" s="69">
        <f t="shared" si="58"/>
        <v>11.464008569863013</v>
      </c>
      <c r="MH40" s="70">
        <f xml:space="preserve">  3.65541*1000/365</f>
        <v>10.014821917808218</v>
      </c>
      <c r="MI40" s="70">
        <f t="shared" ref="MI40:ML40" si="59">3.65541*1000/365</f>
        <v>10.014821917808218</v>
      </c>
      <c r="MJ40" s="70">
        <f t="shared" si="59"/>
        <v>10.014821917808218</v>
      </c>
      <c r="MK40" s="70">
        <f t="shared" si="59"/>
        <v>10.014821917808218</v>
      </c>
      <c r="ML40" s="70">
        <f t="shared" si="59"/>
        <v>10.014821917808218</v>
      </c>
      <c r="MM40" s="71">
        <f xml:space="preserve">  5.39114020790884 *1000/365</f>
        <v>14.770247144955727</v>
      </c>
      <c r="MN40" s="71">
        <f xml:space="preserve">  5.35 *1000/365</f>
        <v>14.657534246575343</v>
      </c>
      <c r="MO40" s="70">
        <f t="shared" ref="MO40:MS40" si="60">3.65541*1000/365</f>
        <v>10.014821917808218</v>
      </c>
      <c r="MP40" s="70">
        <f t="shared" si="60"/>
        <v>10.014821917808218</v>
      </c>
      <c r="MQ40" s="70">
        <f t="shared" si="60"/>
        <v>10.014821917808218</v>
      </c>
      <c r="MR40" s="70">
        <f t="shared" si="60"/>
        <v>10.014821917808218</v>
      </c>
      <c r="MS40" s="70">
        <f t="shared" si="60"/>
        <v>10.014821917808218</v>
      </c>
      <c r="MT40" s="71">
        <f t="shared" ref="MT40:MU40" si="61">5.42173 *1000/365</f>
        <v>14.854054794520549</v>
      </c>
      <c r="MU40" s="71">
        <f t="shared" si="61"/>
        <v>14.854054794520549</v>
      </c>
      <c r="MV40" s="70">
        <f t="shared" ref="MV40:MZ40" si="62">3.65541*1000/365</f>
        <v>10.014821917808218</v>
      </c>
      <c r="MW40" s="70">
        <f t="shared" si="62"/>
        <v>10.014821917808218</v>
      </c>
      <c r="MX40" s="70">
        <f t="shared" si="62"/>
        <v>10.014821917808218</v>
      </c>
      <c r="MY40" s="70">
        <f t="shared" si="62"/>
        <v>10.014821917808218</v>
      </c>
      <c r="MZ40" s="70">
        <f t="shared" si="62"/>
        <v>10.014821917808218</v>
      </c>
      <c r="NA40" s="71">
        <f t="shared" ref="NA40:NB40" si="63">5.42173 *1000/365</f>
        <v>14.854054794520549</v>
      </c>
      <c r="NB40" s="71">
        <f t="shared" si="63"/>
        <v>14.854054794520549</v>
      </c>
      <c r="NC40" s="69">
        <f t="shared" ref="NC40:NF40" si="64">9.417*1000/365</f>
        <v>25.8</v>
      </c>
      <c r="ND40" s="69">
        <f t="shared" si="64"/>
        <v>25.8</v>
      </c>
      <c r="NE40" s="69">
        <f t="shared" si="64"/>
        <v>25.8</v>
      </c>
      <c r="NF40" s="69">
        <f t="shared" si="64"/>
        <v>25.8</v>
      </c>
      <c r="NG40" s="69">
        <f t="shared" ref="NG40:NH40" si="65">2.15*1000/365</f>
        <v>5.8904109589041092</v>
      </c>
      <c r="NH40" s="69">
        <f t="shared" si="65"/>
        <v>5.8904109589041092</v>
      </c>
      <c r="NI40" s="69">
        <f>4.24093826524*1000/365</f>
        <v>11.619008945863014</v>
      </c>
      <c r="NJ40" s="69">
        <f>4.10578512398*1000/365</f>
        <v>11.248726367068491</v>
      </c>
      <c r="NK40" s="69">
        <f>3.68470588236*1000/365</f>
        <v>10.095084609205479</v>
      </c>
      <c r="NL40" s="69">
        <f t="shared" ref="NL40:OO40" si="66">4.39*1000/365</f>
        <v>12.027397260273972</v>
      </c>
      <c r="NM40" s="69">
        <f t="shared" si="66"/>
        <v>12.027397260273972</v>
      </c>
      <c r="NN40" s="69">
        <f t="shared" si="66"/>
        <v>12.027397260273972</v>
      </c>
      <c r="NO40" s="69">
        <f t="shared" si="66"/>
        <v>12.027397260273972</v>
      </c>
      <c r="NP40" s="69">
        <f t="shared" si="66"/>
        <v>12.027397260273972</v>
      </c>
      <c r="NQ40" s="69">
        <f t="shared" si="66"/>
        <v>12.027397260273972</v>
      </c>
      <c r="NR40" s="69">
        <f t="shared" si="66"/>
        <v>12.027397260273972</v>
      </c>
      <c r="NS40" s="69">
        <f t="shared" si="66"/>
        <v>12.027397260273972</v>
      </c>
      <c r="NT40" s="69">
        <f t="shared" si="66"/>
        <v>12.027397260273972</v>
      </c>
      <c r="NU40" s="69">
        <f t="shared" si="66"/>
        <v>12.027397260273972</v>
      </c>
      <c r="NV40" s="69">
        <f t="shared" si="66"/>
        <v>12.027397260273972</v>
      </c>
      <c r="NW40" s="69">
        <f t="shared" si="66"/>
        <v>12.027397260273972</v>
      </c>
      <c r="NX40" s="69">
        <f t="shared" si="66"/>
        <v>12.027397260273972</v>
      </c>
      <c r="NY40" s="69">
        <f t="shared" si="66"/>
        <v>12.027397260273972</v>
      </c>
      <c r="NZ40" s="69">
        <f t="shared" si="66"/>
        <v>12.027397260273972</v>
      </c>
      <c r="OA40" s="69">
        <f t="shared" si="66"/>
        <v>12.027397260273972</v>
      </c>
      <c r="OB40" s="69">
        <f t="shared" si="66"/>
        <v>12.027397260273972</v>
      </c>
      <c r="OC40" s="69">
        <f t="shared" si="66"/>
        <v>12.027397260273972</v>
      </c>
      <c r="OD40" s="69">
        <f t="shared" si="66"/>
        <v>12.027397260273972</v>
      </c>
      <c r="OE40" s="69">
        <f t="shared" si="66"/>
        <v>12.027397260273972</v>
      </c>
      <c r="OF40" s="69">
        <f t="shared" si="66"/>
        <v>12.027397260273972</v>
      </c>
      <c r="OG40" s="69">
        <f t="shared" si="66"/>
        <v>12.027397260273972</v>
      </c>
      <c r="OH40" s="69">
        <f t="shared" si="66"/>
        <v>12.027397260273972</v>
      </c>
      <c r="OI40" s="69">
        <f t="shared" si="66"/>
        <v>12.027397260273972</v>
      </c>
      <c r="OJ40" s="69">
        <f t="shared" si="66"/>
        <v>12.027397260273972</v>
      </c>
      <c r="OK40" s="69">
        <f t="shared" si="66"/>
        <v>12.027397260273972</v>
      </c>
      <c r="OL40" s="69">
        <f t="shared" si="66"/>
        <v>12.027397260273972</v>
      </c>
      <c r="OM40" s="69">
        <f t="shared" si="66"/>
        <v>12.027397260273972</v>
      </c>
      <c r="ON40" s="69">
        <f t="shared" si="66"/>
        <v>12.027397260273972</v>
      </c>
      <c r="OO40" s="69">
        <f t="shared" si="66"/>
        <v>12.027397260273972</v>
      </c>
      <c r="OP40" s="69">
        <f t="shared" ref="OP40:OU40" si="67">(1.392+2.2968)*1000/365</f>
        <v>10.106301369863015</v>
      </c>
      <c r="OQ40" s="69">
        <f t="shared" si="67"/>
        <v>10.106301369863015</v>
      </c>
      <c r="OR40" s="69">
        <f t="shared" si="67"/>
        <v>10.106301369863015</v>
      </c>
      <c r="OS40" s="69">
        <f t="shared" si="67"/>
        <v>10.106301369863015</v>
      </c>
      <c r="OT40" s="69">
        <f t="shared" si="67"/>
        <v>10.106301369863015</v>
      </c>
      <c r="OU40" s="69">
        <f t="shared" si="67"/>
        <v>10.106301369863015</v>
      </c>
      <c r="OV40" s="69">
        <f t="shared" ref="OV40:QD40" si="68">(1.352+2.04152)*1000/365</f>
        <v>9.29731506849315</v>
      </c>
      <c r="OW40" s="69">
        <f t="shared" si="68"/>
        <v>9.29731506849315</v>
      </c>
      <c r="OX40" s="69">
        <f t="shared" si="68"/>
        <v>9.29731506849315</v>
      </c>
      <c r="OY40" s="69">
        <f t="shared" si="68"/>
        <v>9.29731506849315</v>
      </c>
      <c r="OZ40" s="69">
        <f t="shared" si="68"/>
        <v>9.29731506849315</v>
      </c>
      <c r="PA40" s="69">
        <f t="shared" si="68"/>
        <v>9.29731506849315</v>
      </c>
      <c r="PB40" s="69">
        <f t="shared" si="68"/>
        <v>9.29731506849315</v>
      </c>
      <c r="PC40" s="69">
        <f t="shared" si="68"/>
        <v>9.29731506849315</v>
      </c>
      <c r="PD40" s="69">
        <f t="shared" si="68"/>
        <v>9.29731506849315</v>
      </c>
      <c r="PE40" s="69">
        <f t="shared" si="68"/>
        <v>9.29731506849315</v>
      </c>
      <c r="PF40" s="69">
        <f t="shared" si="68"/>
        <v>9.29731506849315</v>
      </c>
      <c r="PG40" s="69">
        <f t="shared" si="68"/>
        <v>9.29731506849315</v>
      </c>
      <c r="PH40" s="69">
        <f t="shared" si="68"/>
        <v>9.29731506849315</v>
      </c>
      <c r="PI40" s="69">
        <f t="shared" si="68"/>
        <v>9.29731506849315</v>
      </c>
      <c r="PJ40" s="69">
        <f t="shared" si="68"/>
        <v>9.29731506849315</v>
      </c>
      <c r="PK40" s="69">
        <f t="shared" si="68"/>
        <v>9.29731506849315</v>
      </c>
      <c r="PL40" s="69">
        <f t="shared" si="68"/>
        <v>9.29731506849315</v>
      </c>
      <c r="PM40" s="69">
        <f t="shared" si="68"/>
        <v>9.29731506849315</v>
      </c>
      <c r="PN40" s="69">
        <f t="shared" si="68"/>
        <v>9.29731506849315</v>
      </c>
      <c r="PO40" s="69">
        <f t="shared" si="68"/>
        <v>9.29731506849315</v>
      </c>
      <c r="PP40" s="69">
        <f t="shared" si="68"/>
        <v>9.29731506849315</v>
      </c>
      <c r="PQ40" s="69">
        <f t="shared" si="68"/>
        <v>9.29731506849315</v>
      </c>
      <c r="PR40" s="69">
        <f t="shared" si="68"/>
        <v>9.29731506849315</v>
      </c>
      <c r="PS40" s="69">
        <f t="shared" si="68"/>
        <v>9.29731506849315</v>
      </c>
      <c r="PT40" s="69">
        <f t="shared" si="68"/>
        <v>9.29731506849315</v>
      </c>
      <c r="PU40" s="69">
        <f t="shared" si="68"/>
        <v>9.29731506849315</v>
      </c>
      <c r="PV40" s="69">
        <f t="shared" si="68"/>
        <v>9.29731506849315</v>
      </c>
      <c r="PW40" s="69">
        <f t="shared" si="68"/>
        <v>9.29731506849315</v>
      </c>
      <c r="PX40" s="69">
        <f t="shared" si="68"/>
        <v>9.29731506849315</v>
      </c>
      <c r="PY40" s="69">
        <f t="shared" si="68"/>
        <v>9.29731506849315</v>
      </c>
      <c r="PZ40" s="69">
        <f t="shared" si="68"/>
        <v>9.29731506849315</v>
      </c>
      <c r="QA40" s="69">
        <f t="shared" si="68"/>
        <v>9.29731506849315</v>
      </c>
      <c r="QB40" s="69">
        <f t="shared" si="68"/>
        <v>9.29731506849315</v>
      </c>
      <c r="QC40" s="69">
        <f t="shared" si="68"/>
        <v>9.29731506849315</v>
      </c>
      <c r="QD40" s="69">
        <f t="shared" si="68"/>
        <v>9.29731506849315</v>
      </c>
    </row>
    <row r="41" spans="1:446" ht="13.5" customHeight="1">
      <c r="A41" s="2" t="s">
        <v>39</v>
      </c>
      <c r="B41" s="2" t="s">
        <v>340</v>
      </c>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10"/>
      <c r="BF41" s="10"/>
      <c r="BG41" s="10"/>
      <c r="BH41" s="10"/>
      <c r="BI41" s="10"/>
      <c r="BJ41" s="32">
        <f>5.706*1000/365</f>
        <v>15.632876712328768</v>
      </c>
      <c r="BK41" s="10"/>
      <c r="BL41" s="32">
        <f>5.706*1000/365</f>
        <v>15.632876712328768</v>
      </c>
      <c r="BM41" s="10"/>
      <c r="BN41" s="32">
        <f>5.706*1000/365</f>
        <v>15.632876712328768</v>
      </c>
      <c r="BO41" s="10"/>
      <c r="BP41" s="32">
        <f>5.52*1000/365</f>
        <v>15.123287671232877</v>
      </c>
      <c r="BQ41" s="10"/>
      <c r="BR41" s="32">
        <f>5.52*1000/365</f>
        <v>15.123287671232877</v>
      </c>
      <c r="BS41" s="10"/>
      <c r="BT41" s="32">
        <f>5.52*1000/365</f>
        <v>15.123287671232877</v>
      </c>
      <c r="BU41" s="10"/>
      <c r="BV41" s="32">
        <f>4.1*1000/365</f>
        <v>11.232876712328768</v>
      </c>
      <c r="BW41" s="10"/>
      <c r="BX41" s="32">
        <f>4.1*1000/365</f>
        <v>11.232876712328768</v>
      </c>
      <c r="BY41" s="10"/>
      <c r="BZ41" s="32">
        <f>4.1*1000/365</f>
        <v>11.232876712328768</v>
      </c>
      <c r="CA41" s="10"/>
      <c r="CB41" s="32">
        <f>5.52*1000/365</f>
        <v>15.123287671232877</v>
      </c>
      <c r="CC41" s="10"/>
      <c r="CD41" s="32">
        <f>5.52*1000/365</f>
        <v>15.123287671232877</v>
      </c>
      <c r="CE41" s="10"/>
      <c r="CF41" s="32">
        <f>5.52*1000/365</f>
        <v>15.123287671232877</v>
      </c>
      <c r="CG41" s="10"/>
      <c r="CH41" s="32">
        <f>5.52*1000/365</f>
        <v>15.123287671232877</v>
      </c>
      <c r="CI41" s="10"/>
      <c r="CJ41" s="32">
        <f>5.52*1000/365</f>
        <v>15.123287671232877</v>
      </c>
      <c r="CK41" s="10"/>
      <c r="CL41" s="32">
        <f>5.52*1000/365</f>
        <v>15.123287671232877</v>
      </c>
      <c r="CM41" s="10"/>
      <c r="CN41" s="32">
        <f>5.71*1000/365</f>
        <v>15.643835616438356</v>
      </c>
      <c r="CO41" s="10"/>
      <c r="CP41" s="32">
        <f>5.71*1000/365</f>
        <v>15.643835616438356</v>
      </c>
      <c r="CQ41" s="10"/>
      <c r="CR41" s="32">
        <f>5.71*1000/365</f>
        <v>15.643835616438356</v>
      </c>
      <c r="CS41" s="10"/>
      <c r="CT41" s="10"/>
      <c r="CU41" s="10"/>
      <c r="CV41" s="10"/>
      <c r="CW41" s="10"/>
      <c r="CX41" s="10"/>
      <c r="CY41" s="10"/>
      <c r="CZ41" s="10"/>
      <c r="DA41" s="20"/>
      <c r="DB41" s="25"/>
      <c r="DC41" s="25"/>
      <c r="DD41" s="25"/>
      <c r="DE41" s="25"/>
      <c r="DF41" s="25"/>
      <c r="DG41" s="25"/>
      <c r="DH41" s="25"/>
      <c r="DI41" s="25"/>
      <c r="DJ41" s="25"/>
      <c r="DK41" s="25"/>
      <c r="DL41" s="25"/>
      <c r="DM41" s="25"/>
      <c r="DN41" s="25"/>
      <c r="DO41" s="25"/>
      <c r="DP41" s="25"/>
      <c r="DQ41" s="25"/>
      <c r="DR41" s="25"/>
      <c r="DS41" s="25"/>
      <c r="DT41" s="25"/>
      <c r="DU41" s="25"/>
      <c r="DV41" s="25"/>
      <c r="DW41" s="25"/>
      <c r="DX41" s="25"/>
      <c r="DY41" s="25"/>
      <c r="DZ41" s="25"/>
      <c r="EA41" s="25"/>
      <c r="EB41" s="25"/>
      <c r="EC41" s="25"/>
      <c r="ED41" s="25"/>
      <c r="EE41" s="25"/>
      <c r="EF41" s="25"/>
      <c r="EG41" s="25"/>
      <c r="EH41" s="25"/>
      <c r="EI41" s="25"/>
      <c r="EJ41" s="25"/>
      <c r="EK41" s="25"/>
      <c r="EL41" s="25"/>
      <c r="EM41" s="25"/>
      <c r="EN41" s="25"/>
      <c r="EO41" s="25"/>
      <c r="EP41" s="25"/>
      <c r="EQ41" s="25"/>
      <c r="ER41" s="25"/>
      <c r="ES41" s="25"/>
      <c r="ET41" s="25"/>
      <c r="EU41" s="25"/>
      <c r="EV41" s="25"/>
      <c r="EW41" s="25"/>
      <c r="EX41" s="25"/>
      <c r="EY41" s="25"/>
      <c r="EZ41" s="25"/>
      <c r="FA41" s="25"/>
      <c r="FB41" s="25"/>
      <c r="FC41" s="25"/>
      <c r="FD41" s="25"/>
      <c r="FE41" s="25"/>
      <c r="FF41" s="25"/>
      <c r="FG41" s="25"/>
      <c r="FH41" s="25"/>
      <c r="FI41" s="25"/>
      <c r="FJ41" s="25"/>
      <c r="FK41" s="25"/>
      <c r="FL41" s="25"/>
      <c r="FM41" s="25"/>
      <c r="FN41" s="25"/>
      <c r="FO41" s="10"/>
      <c r="FP41" s="10"/>
      <c r="FQ41" s="10"/>
      <c r="FR41" s="10"/>
      <c r="FS41" s="10"/>
      <c r="FT41" s="10"/>
      <c r="FU41" s="10"/>
      <c r="FV41" s="10"/>
      <c r="FW41" s="10"/>
      <c r="FX41" s="10"/>
      <c r="FY41" s="10"/>
      <c r="FZ41" s="10"/>
      <c r="GA41" s="10"/>
      <c r="GB41" s="10"/>
      <c r="GC41" s="10"/>
      <c r="GD41" s="10"/>
      <c r="GE41" s="10"/>
      <c r="GF41" s="10"/>
      <c r="GG41" s="10"/>
      <c r="GH41" s="10"/>
      <c r="GI41" s="10"/>
      <c r="GJ41" s="10"/>
      <c r="GK41" s="10"/>
      <c r="GL41" s="10"/>
      <c r="GM41" s="10"/>
      <c r="GN41" s="10"/>
      <c r="GO41" s="10"/>
      <c r="GP41" s="10"/>
      <c r="GQ41" s="10"/>
      <c r="GR41" s="10"/>
      <c r="GS41" s="10"/>
      <c r="GT41" s="10"/>
      <c r="GU41" s="10"/>
      <c r="GV41" s="10"/>
      <c r="GW41" s="10"/>
      <c r="GX41" s="10"/>
      <c r="GY41" s="10"/>
      <c r="GZ41" s="10"/>
      <c r="HA41" s="10"/>
      <c r="HB41" s="10"/>
      <c r="HC41" s="10"/>
      <c r="HD41" s="10"/>
      <c r="HE41" s="10"/>
      <c r="HF41" s="10"/>
      <c r="HG41" s="10"/>
      <c r="HH41" s="10"/>
      <c r="HI41" s="10"/>
      <c r="HJ41" s="10"/>
      <c r="HK41" s="10"/>
      <c r="HL41" s="10"/>
      <c r="HM41" s="10"/>
      <c r="HN41" s="32"/>
      <c r="HO41" s="32">
        <f>4.104*1000/365</f>
        <v>11.243835616438357</v>
      </c>
      <c r="HP41" s="32"/>
      <c r="HQ41" s="32">
        <f>5.706*1000/365</f>
        <v>15.632876712328768</v>
      </c>
      <c r="HR41" s="32"/>
      <c r="HS41" s="32">
        <f>5.706*1000/365</f>
        <v>15.632876712328768</v>
      </c>
      <c r="HT41" s="32"/>
      <c r="HU41" s="32">
        <f>5.706*1000/365</f>
        <v>15.632876712328768</v>
      </c>
      <c r="HV41" s="10"/>
      <c r="HW41" s="32">
        <f>5.52*1000/365</f>
        <v>15.123287671232877</v>
      </c>
      <c r="HX41" s="10"/>
      <c r="HY41" s="32">
        <f>5.52*1000/365</f>
        <v>15.123287671232877</v>
      </c>
      <c r="HZ41" s="10"/>
      <c r="IA41" s="32">
        <f>5.52*1000/365</f>
        <v>15.123287671232877</v>
      </c>
      <c r="IB41" s="10"/>
      <c r="IC41" s="33">
        <f>4.1*1000/365</f>
        <v>11.232876712328768</v>
      </c>
      <c r="ID41" s="10"/>
      <c r="IE41" s="33">
        <f>4.1*1000/365</f>
        <v>11.232876712328768</v>
      </c>
      <c r="IF41" s="10"/>
      <c r="IG41" s="33">
        <f>4.1*1000/365</f>
        <v>11.232876712328768</v>
      </c>
      <c r="IH41" s="55"/>
      <c r="II41" s="55"/>
      <c r="IJ41" s="55"/>
      <c r="IK41" s="55"/>
      <c r="IL41" s="55"/>
      <c r="IM41" s="55"/>
      <c r="IN41" s="55"/>
      <c r="IO41" s="55"/>
      <c r="IP41" s="55"/>
      <c r="IQ41" s="55"/>
      <c r="IR41" s="55"/>
      <c r="IS41" s="55"/>
      <c r="IT41" s="55"/>
      <c r="IU41" s="55"/>
      <c r="IV41" s="55"/>
      <c r="IW41" s="55"/>
      <c r="IX41" s="55"/>
      <c r="IY41" s="55"/>
      <c r="IZ41" s="55"/>
      <c r="JA41" s="55"/>
      <c r="JB41" s="55"/>
      <c r="JC41" s="55"/>
      <c r="JD41" s="55"/>
      <c r="JE41" s="55"/>
      <c r="JF41" s="55"/>
      <c r="JG41" s="55"/>
      <c r="JH41" s="55"/>
      <c r="JI41" s="55"/>
      <c r="JJ41" s="55"/>
      <c r="JK41" s="55"/>
      <c r="JL41" s="55"/>
      <c r="JM41" s="55"/>
      <c r="JN41" s="55"/>
      <c r="JO41" s="55"/>
      <c r="JP41" s="55"/>
      <c r="JQ41" s="55"/>
      <c r="JR41" s="55"/>
      <c r="JS41" s="55"/>
      <c r="JT41" s="55"/>
      <c r="JU41" s="55"/>
      <c r="JV41" s="55"/>
      <c r="JW41" s="55"/>
      <c r="JX41" s="55"/>
      <c r="JY41" s="55"/>
      <c r="JZ41" s="55"/>
      <c r="KA41" s="55"/>
      <c r="KB41" s="55"/>
      <c r="KC41" s="55"/>
      <c r="KD41" s="55"/>
      <c r="KE41" s="55"/>
      <c r="KF41" s="55"/>
      <c r="KG41" s="55"/>
      <c r="KH41" s="55"/>
      <c r="KI41" s="55"/>
      <c r="KJ41" s="55"/>
      <c r="KK41" s="55"/>
      <c r="KL41" s="55"/>
      <c r="KM41" s="55"/>
      <c r="KN41" s="55"/>
      <c r="KO41" s="55"/>
      <c r="KP41" s="55"/>
      <c r="KQ41" s="55"/>
      <c r="KR41" s="55"/>
      <c r="KS41" s="55"/>
      <c r="KT41" s="55"/>
      <c r="KU41" s="55"/>
      <c r="KV41" s="55"/>
      <c r="KW41" s="55"/>
      <c r="KX41" s="55"/>
      <c r="KY41" s="55"/>
      <c r="KZ41" s="55"/>
      <c r="LA41" s="55"/>
      <c r="LB41" s="55"/>
      <c r="LC41" s="55"/>
      <c r="LD41" s="55"/>
      <c r="LE41" s="55"/>
      <c r="LF41" s="55"/>
      <c r="LG41" s="55"/>
      <c r="LH41" s="55"/>
      <c r="LI41" s="55"/>
      <c r="LJ41" s="55"/>
      <c r="LK41" s="55"/>
      <c r="LL41" s="55"/>
      <c r="LM41" s="55"/>
      <c r="LN41" s="55"/>
      <c r="LO41" s="55"/>
      <c r="LP41" s="55"/>
      <c r="LQ41" s="55"/>
      <c r="LR41" s="55"/>
      <c r="LS41" s="55"/>
      <c r="LT41" s="55"/>
      <c r="LU41" s="55"/>
      <c r="LV41" s="55"/>
      <c r="LW41" s="55"/>
      <c r="LX41" s="55"/>
      <c r="LY41" s="55"/>
      <c r="LZ41" s="55"/>
      <c r="MA41" s="55"/>
      <c r="MB41" s="55"/>
      <c r="MC41" s="55"/>
      <c r="MD41" s="55"/>
      <c r="ME41" s="55"/>
      <c r="MF41" s="55"/>
      <c r="MG41" s="55"/>
      <c r="MH41" s="57"/>
      <c r="MI41" s="57"/>
      <c r="MJ41" s="57"/>
      <c r="MK41" s="57"/>
      <c r="ML41" s="57"/>
      <c r="MM41" s="58"/>
      <c r="MN41" s="58"/>
      <c r="MO41" s="57"/>
      <c r="MP41" s="57"/>
      <c r="MQ41" s="57"/>
      <c r="MR41" s="57"/>
      <c r="MS41" s="57"/>
      <c r="MT41" s="58"/>
      <c r="MU41" s="58"/>
      <c r="MV41" s="57"/>
      <c r="MW41" s="57"/>
      <c r="MX41" s="57"/>
      <c r="MY41" s="57"/>
      <c r="MZ41" s="57"/>
      <c r="NA41" s="58"/>
      <c r="NB41" s="58"/>
      <c r="NC41" s="55"/>
      <c r="ND41" s="55"/>
      <c r="NE41" s="55"/>
      <c r="NF41" s="55"/>
      <c r="NG41" s="55"/>
      <c r="NH41" s="55"/>
      <c r="NI41" s="55"/>
      <c r="NJ41" s="55"/>
      <c r="NK41" s="55"/>
      <c r="NL41" s="55"/>
      <c r="NM41" s="55"/>
      <c r="NN41" s="55"/>
      <c r="NO41" s="55"/>
      <c r="NP41" s="55"/>
      <c r="NQ41" s="55"/>
      <c r="NR41" s="55"/>
      <c r="NS41" s="55"/>
      <c r="NT41" s="55"/>
      <c r="NU41" s="55"/>
      <c r="NV41" s="55"/>
      <c r="NW41" s="55"/>
      <c r="NX41" s="55"/>
      <c r="NY41" s="55"/>
      <c r="NZ41" s="55"/>
      <c r="OA41" s="55"/>
      <c r="OB41" s="55"/>
      <c r="OC41" s="55"/>
      <c r="OD41" s="55"/>
      <c r="OE41" s="55"/>
      <c r="OF41" s="55"/>
      <c r="OG41" s="55"/>
      <c r="OH41" s="55"/>
      <c r="OI41" s="55"/>
      <c r="OJ41" s="55"/>
      <c r="OK41" s="55"/>
      <c r="OL41" s="55"/>
      <c r="OM41" s="55"/>
      <c r="ON41" s="55"/>
      <c r="OO41" s="55"/>
      <c r="OP41" s="55"/>
      <c r="OQ41" s="55"/>
      <c r="OR41" s="55"/>
      <c r="OS41" s="55"/>
      <c r="OT41" s="55"/>
      <c r="OU41" s="55"/>
      <c r="OV41" s="55"/>
      <c r="OW41" s="55"/>
      <c r="OX41" s="55"/>
      <c r="OY41" s="55"/>
      <c r="OZ41" s="55"/>
      <c r="PA41" s="55"/>
      <c r="PB41" s="55"/>
      <c r="PC41" s="55"/>
      <c r="PD41" s="55"/>
      <c r="PE41" s="55"/>
      <c r="PF41" s="55"/>
      <c r="PG41" s="55"/>
      <c r="PH41" s="55"/>
      <c r="PI41" s="55"/>
      <c r="PJ41" s="55"/>
      <c r="PK41" s="55"/>
      <c r="PL41" s="55"/>
      <c r="PM41" s="55"/>
      <c r="PN41" s="55"/>
      <c r="PO41" s="55"/>
      <c r="PP41" s="55"/>
      <c r="PQ41" s="55"/>
      <c r="PR41" s="55"/>
      <c r="PS41" s="55"/>
      <c r="PT41" s="55"/>
      <c r="PU41" s="55"/>
      <c r="PV41" s="55"/>
      <c r="PW41" s="55"/>
      <c r="PX41" s="55"/>
      <c r="PY41" s="55"/>
      <c r="PZ41" s="55"/>
      <c r="QA41" s="55"/>
      <c r="QB41" s="55"/>
      <c r="QC41" s="55"/>
      <c r="QD41" s="55"/>
    </row>
    <row r="42" spans="1:446" ht="13.5" customHeight="1">
      <c r="A42" s="2" t="s">
        <v>40</v>
      </c>
      <c r="B42" s="2" t="s">
        <v>340</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10"/>
      <c r="BF42" s="10"/>
      <c r="BG42" s="10"/>
      <c r="BH42" s="10"/>
      <c r="BI42" s="10"/>
      <c r="BJ42" s="10"/>
      <c r="BK42" s="10"/>
      <c r="BL42" s="10"/>
      <c r="BM42" s="10"/>
      <c r="BN42" s="10"/>
      <c r="BO42" s="10"/>
      <c r="BP42" s="10"/>
      <c r="BQ42" s="10"/>
      <c r="BR42" s="10"/>
      <c r="BS42" s="10"/>
      <c r="BT42" s="10"/>
      <c r="BU42" s="10"/>
      <c r="BV42" s="10"/>
      <c r="BW42" s="10"/>
      <c r="BX42" s="10"/>
      <c r="BY42" s="10"/>
      <c r="BZ42" s="10"/>
      <c r="CA42" s="10"/>
      <c r="CB42" s="10"/>
      <c r="CC42" s="10"/>
      <c r="CD42" s="10"/>
      <c r="CE42" s="10"/>
      <c r="CF42" s="10"/>
      <c r="CG42" s="10"/>
      <c r="CH42" s="10"/>
      <c r="CI42" s="10"/>
      <c r="CJ42" s="10"/>
      <c r="CK42" s="10"/>
      <c r="CL42" s="10"/>
      <c r="CM42" s="10"/>
      <c r="CN42" s="10"/>
      <c r="CO42" s="10"/>
      <c r="CP42" s="10"/>
      <c r="CQ42" s="10"/>
      <c r="CR42" s="10"/>
      <c r="CS42" s="10"/>
      <c r="CT42" s="10"/>
      <c r="CU42" s="10"/>
      <c r="CV42" s="10"/>
      <c r="CW42" s="10"/>
      <c r="CX42" s="10"/>
      <c r="CY42" s="10"/>
      <c r="CZ42" s="10"/>
      <c r="DA42" s="20"/>
      <c r="DB42" s="10"/>
      <c r="DC42" s="10"/>
      <c r="DD42" s="10"/>
      <c r="DE42" s="10"/>
      <c r="DF42" s="10"/>
      <c r="DG42" s="10"/>
      <c r="DH42" s="10"/>
      <c r="DI42" s="10"/>
      <c r="DJ42" s="10"/>
      <c r="DK42" s="10"/>
      <c r="DL42" s="10"/>
      <c r="DM42" s="10"/>
      <c r="DN42" s="10"/>
      <c r="DO42" s="10"/>
      <c r="DP42" s="10"/>
      <c r="DQ42" s="10"/>
      <c r="DR42" s="10"/>
      <c r="DS42" s="10"/>
      <c r="DT42" s="10"/>
      <c r="DU42" s="10"/>
      <c r="DV42" s="10"/>
      <c r="DW42" s="10"/>
      <c r="DX42" s="10"/>
      <c r="DY42" s="10"/>
      <c r="DZ42" s="10"/>
      <c r="EA42" s="10"/>
      <c r="EB42" s="10"/>
      <c r="EC42" s="10"/>
      <c r="ED42" s="10"/>
      <c r="EE42" s="10"/>
      <c r="EF42" s="10"/>
      <c r="EG42" s="10"/>
      <c r="EH42" s="10"/>
      <c r="EI42" s="10"/>
      <c r="EJ42" s="10"/>
      <c r="EK42" s="10"/>
      <c r="EL42" s="10"/>
      <c r="EM42" s="10"/>
      <c r="EN42" s="10"/>
      <c r="EO42" s="10"/>
      <c r="EP42" s="10"/>
      <c r="EQ42" s="10"/>
      <c r="ER42" s="10"/>
      <c r="ES42" s="10"/>
      <c r="ET42" s="10"/>
      <c r="EU42" s="10"/>
      <c r="EV42" s="10"/>
      <c r="EW42" s="10"/>
      <c r="EX42" s="10"/>
      <c r="EY42" s="10"/>
      <c r="EZ42" s="10"/>
      <c r="FA42" s="10"/>
      <c r="FB42" s="10"/>
      <c r="FC42" s="10"/>
      <c r="FD42" s="10"/>
      <c r="FE42" s="10"/>
      <c r="FF42" s="10"/>
      <c r="FG42" s="10"/>
      <c r="FH42" s="10"/>
      <c r="FI42" s="10"/>
      <c r="FJ42" s="10"/>
      <c r="FK42" s="10"/>
      <c r="FL42" s="10"/>
      <c r="FM42" s="10"/>
      <c r="FN42" s="10"/>
      <c r="FO42" s="10"/>
      <c r="FP42" s="10"/>
      <c r="FQ42" s="10"/>
      <c r="FR42" s="10"/>
      <c r="FS42" s="10"/>
      <c r="FT42" s="10"/>
      <c r="FU42" s="10"/>
      <c r="FV42" s="10"/>
      <c r="FW42" s="10"/>
      <c r="FX42" s="10"/>
      <c r="FY42" s="10"/>
      <c r="FZ42" s="10"/>
      <c r="GA42" s="10"/>
      <c r="GB42" s="10"/>
      <c r="GC42" s="10"/>
      <c r="GD42" s="10"/>
      <c r="GE42" s="10"/>
      <c r="GF42" s="10"/>
      <c r="GG42" s="10"/>
      <c r="GH42" s="10"/>
      <c r="GI42" s="10"/>
      <c r="GJ42" s="10"/>
      <c r="GK42" s="10"/>
      <c r="GL42" s="10"/>
      <c r="GM42" s="10"/>
      <c r="GN42" s="10"/>
      <c r="GO42" s="10"/>
      <c r="GP42" s="10"/>
      <c r="GQ42" s="10"/>
      <c r="GR42" s="10"/>
      <c r="GS42" s="10"/>
      <c r="GT42" s="10"/>
      <c r="GU42" s="10"/>
      <c r="GV42" s="10"/>
      <c r="GW42" s="10"/>
      <c r="GX42" s="10"/>
      <c r="GY42" s="10"/>
      <c r="GZ42" s="10"/>
      <c r="HA42" s="10"/>
      <c r="HB42" s="10"/>
      <c r="HC42" s="10"/>
      <c r="HD42" s="10"/>
      <c r="HE42" s="10"/>
      <c r="HF42" s="10"/>
      <c r="HG42" s="10"/>
      <c r="HH42" s="10"/>
      <c r="HI42" s="10"/>
      <c r="HJ42" s="10"/>
      <c r="HK42" s="10"/>
      <c r="HL42" s="10"/>
      <c r="HM42" s="10"/>
      <c r="HN42" s="10"/>
      <c r="HO42" s="10"/>
      <c r="HP42" s="10"/>
      <c r="HQ42" s="10"/>
      <c r="HR42" s="10"/>
      <c r="HS42" s="10"/>
      <c r="HT42" s="10"/>
      <c r="HU42" s="10"/>
      <c r="HV42" s="10"/>
      <c r="HW42" s="10"/>
      <c r="HX42" s="10"/>
      <c r="HY42" s="10"/>
      <c r="HZ42" s="10"/>
      <c r="IA42" s="10"/>
      <c r="IB42" s="10"/>
      <c r="IC42" s="10"/>
      <c r="ID42" s="10"/>
      <c r="IE42" s="10"/>
      <c r="IF42" s="10"/>
      <c r="IG42" s="10"/>
      <c r="IH42" s="55"/>
      <c r="II42" s="55"/>
      <c r="IJ42" s="55"/>
      <c r="IK42" s="55"/>
      <c r="IL42" s="55"/>
      <c r="IM42" s="55"/>
      <c r="IN42" s="55"/>
      <c r="IO42" s="55"/>
      <c r="IP42" s="55"/>
      <c r="IQ42" s="55"/>
      <c r="IR42" s="55"/>
      <c r="IS42" s="55"/>
      <c r="IT42" s="55"/>
      <c r="IU42" s="55"/>
      <c r="IV42" s="55"/>
      <c r="IW42" s="55"/>
      <c r="IX42" s="55"/>
      <c r="IY42" s="55"/>
      <c r="IZ42" s="55"/>
      <c r="JA42" s="55"/>
      <c r="JB42" s="55"/>
      <c r="JC42" s="55"/>
      <c r="JD42" s="55"/>
      <c r="JE42" s="55"/>
      <c r="JF42" s="55"/>
      <c r="JG42" s="55"/>
      <c r="JH42" s="55"/>
      <c r="JI42" s="55"/>
      <c r="JJ42" s="55"/>
      <c r="JK42" s="55"/>
      <c r="JL42" s="55"/>
      <c r="JM42" s="55"/>
      <c r="JN42" s="55"/>
      <c r="JO42" s="55"/>
      <c r="JP42" s="55"/>
      <c r="JQ42" s="55"/>
      <c r="JR42" s="55"/>
      <c r="JS42" s="55"/>
      <c r="JT42" s="55"/>
      <c r="JU42" s="55"/>
      <c r="JV42" s="55"/>
      <c r="JW42" s="55"/>
      <c r="JX42" s="55"/>
      <c r="JY42" s="55"/>
      <c r="JZ42" s="55"/>
      <c r="KA42" s="55"/>
      <c r="KB42" s="55"/>
      <c r="KC42" s="55"/>
      <c r="KD42" s="55"/>
      <c r="KE42" s="55"/>
      <c r="KF42" s="55"/>
      <c r="KG42" s="55"/>
      <c r="KH42" s="55"/>
      <c r="KI42" s="55"/>
      <c r="KJ42" s="55"/>
      <c r="KK42" s="55"/>
      <c r="KL42" s="55"/>
      <c r="KM42" s="55"/>
      <c r="KN42" s="55"/>
      <c r="KO42" s="55"/>
      <c r="KP42" s="55"/>
      <c r="KQ42" s="55"/>
      <c r="KR42" s="55"/>
      <c r="KS42" s="55"/>
      <c r="KT42" s="55"/>
      <c r="KU42" s="55"/>
      <c r="KV42" s="55"/>
      <c r="KW42" s="55"/>
      <c r="KX42" s="55"/>
      <c r="KY42" s="55"/>
      <c r="KZ42" s="55"/>
      <c r="LA42" s="55"/>
      <c r="LB42" s="55"/>
      <c r="LC42" s="55"/>
      <c r="LD42" s="55"/>
      <c r="LE42" s="55"/>
      <c r="LF42" s="55"/>
      <c r="LG42" s="55"/>
      <c r="LH42" s="55"/>
      <c r="LI42" s="55"/>
      <c r="LJ42" s="55"/>
      <c r="LK42" s="55"/>
      <c r="LL42" s="55"/>
      <c r="LM42" s="55"/>
      <c r="LN42" s="55"/>
      <c r="LO42" s="55"/>
      <c r="LP42" s="55"/>
      <c r="LQ42" s="55"/>
      <c r="LR42" s="55"/>
      <c r="LS42" s="55"/>
      <c r="LT42" s="55"/>
      <c r="LU42" s="55"/>
      <c r="LV42" s="55"/>
      <c r="LW42" s="55"/>
      <c r="LX42" s="55"/>
      <c r="LY42" s="55"/>
      <c r="LZ42" s="55"/>
      <c r="MA42" s="55"/>
      <c r="MB42" s="55"/>
      <c r="MC42" s="55"/>
      <c r="MD42" s="55"/>
      <c r="ME42" s="55"/>
      <c r="MF42" s="55"/>
      <c r="MG42" s="55"/>
      <c r="MH42" s="57"/>
      <c r="MI42" s="57"/>
      <c r="MJ42" s="57"/>
      <c r="MK42" s="57"/>
      <c r="ML42" s="57"/>
      <c r="MM42" s="58"/>
      <c r="MN42" s="58"/>
      <c r="MO42" s="57"/>
      <c r="MP42" s="57"/>
      <c r="MQ42" s="57"/>
      <c r="MR42" s="57"/>
      <c r="MS42" s="57"/>
      <c r="MT42" s="58"/>
      <c r="MU42" s="58"/>
      <c r="MV42" s="57"/>
      <c r="MW42" s="57"/>
      <c r="MX42" s="57"/>
      <c r="MY42" s="57"/>
      <c r="MZ42" s="57"/>
      <c r="NA42" s="58"/>
      <c r="NB42" s="58"/>
      <c r="NC42" s="55"/>
      <c r="ND42" s="55"/>
      <c r="NE42" s="55"/>
      <c r="NF42" s="55"/>
      <c r="NG42" s="55"/>
      <c r="NH42" s="55"/>
      <c r="NI42" s="55"/>
      <c r="NJ42" s="55"/>
      <c r="NK42" s="55"/>
      <c r="NL42" s="55"/>
      <c r="NM42" s="55"/>
      <c r="NN42" s="55"/>
      <c r="NO42" s="55"/>
      <c r="NP42" s="55"/>
      <c r="NQ42" s="55"/>
      <c r="NR42" s="55"/>
      <c r="NS42" s="55"/>
      <c r="NT42" s="55"/>
      <c r="NU42" s="55"/>
      <c r="NV42" s="55"/>
      <c r="NW42" s="55"/>
      <c r="NX42" s="55"/>
      <c r="NY42" s="55"/>
      <c r="NZ42" s="55"/>
      <c r="OA42" s="55"/>
      <c r="OB42" s="55"/>
      <c r="OC42" s="55"/>
      <c r="OD42" s="55"/>
      <c r="OE42" s="55"/>
      <c r="OF42" s="55"/>
      <c r="OG42" s="55"/>
      <c r="OH42" s="55"/>
      <c r="OI42" s="55"/>
      <c r="OJ42" s="55"/>
      <c r="OK42" s="55"/>
      <c r="OL42" s="55"/>
      <c r="OM42" s="55"/>
      <c r="ON42" s="55"/>
      <c r="OO42" s="55"/>
      <c r="OP42" s="55"/>
      <c r="OQ42" s="55"/>
      <c r="OR42" s="55"/>
      <c r="OS42" s="55"/>
      <c r="OT42" s="55"/>
      <c r="OU42" s="55"/>
      <c r="OV42" s="55"/>
      <c r="OW42" s="55"/>
      <c r="OX42" s="55"/>
      <c r="OY42" s="55"/>
      <c r="OZ42" s="55"/>
      <c r="PA42" s="55"/>
      <c r="PB42" s="55"/>
      <c r="PC42" s="55"/>
      <c r="PD42" s="55"/>
      <c r="PE42" s="55"/>
      <c r="PF42" s="55"/>
      <c r="PG42" s="55"/>
      <c r="PH42" s="55"/>
      <c r="PI42" s="55"/>
      <c r="PJ42" s="55"/>
      <c r="PK42" s="55"/>
      <c r="PL42" s="55"/>
      <c r="PM42" s="55"/>
      <c r="PN42" s="55"/>
      <c r="PO42" s="55"/>
      <c r="PP42" s="55"/>
      <c r="PQ42" s="55"/>
      <c r="PR42" s="55"/>
      <c r="PS42" s="55"/>
      <c r="PT42" s="55"/>
      <c r="PU42" s="55"/>
      <c r="PV42" s="55"/>
      <c r="PW42" s="55"/>
      <c r="PX42" s="55"/>
      <c r="PY42" s="55"/>
      <c r="PZ42" s="55"/>
      <c r="QA42" s="55"/>
      <c r="QB42" s="55"/>
      <c r="QC42" s="55"/>
      <c r="QD42" s="55"/>
    </row>
    <row r="43" spans="1:446" ht="13.5" customHeight="1">
      <c r="A43" s="12" t="s">
        <v>41</v>
      </c>
      <c r="B43" s="12" t="s">
        <v>340</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4"/>
      <c r="CU43" s="14"/>
      <c r="CV43" s="14"/>
      <c r="CW43" s="14"/>
      <c r="CX43" s="14"/>
      <c r="CY43" s="14"/>
      <c r="CZ43" s="14"/>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4"/>
      <c r="GS43" s="14"/>
      <c r="GT43" s="14"/>
      <c r="GU43" s="14"/>
      <c r="GV43" s="14"/>
      <c r="GW43" s="14"/>
      <c r="GX43" s="14"/>
      <c r="GY43" s="14"/>
      <c r="GZ43" s="14"/>
      <c r="HA43" s="14"/>
      <c r="HB43" s="14"/>
      <c r="HC43" s="14"/>
      <c r="HD43" s="14"/>
      <c r="HE43" s="14"/>
      <c r="HF43" s="14"/>
      <c r="HG43" s="14"/>
      <c r="HH43" s="14"/>
      <c r="HI43" s="14"/>
      <c r="HJ43" s="14"/>
      <c r="HK43" s="14"/>
      <c r="HL43" s="14"/>
      <c r="HM43" s="14"/>
      <c r="HN43" s="14"/>
      <c r="HO43" s="14"/>
      <c r="HP43" s="14"/>
      <c r="HQ43" s="14"/>
      <c r="HR43" s="14"/>
      <c r="HS43" s="14"/>
      <c r="HT43" s="14"/>
      <c r="HU43" s="14"/>
      <c r="HV43" s="14"/>
      <c r="HW43" s="14"/>
      <c r="HX43" s="14"/>
      <c r="HY43" s="14"/>
      <c r="HZ43" s="14"/>
      <c r="IA43" s="14"/>
      <c r="IB43" s="14"/>
      <c r="IC43" s="14"/>
      <c r="ID43" s="14"/>
      <c r="IE43" s="14"/>
      <c r="IF43" s="14"/>
      <c r="IG43" s="14"/>
      <c r="IH43" s="55"/>
      <c r="II43" s="55"/>
      <c r="IJ43" s="55"/>
      <c r="IK43" s="55"/>
      <c r="IL43" s="55"/>
      <c r="IM43" s="55"/>
      <c r="IN43" s="55"/>
      <c r="IO43" s="55"/>
      <c r="IP43" s="55"/>
      <c r="IQ43" s="55"/>
      <c r="IR43" s="55"/>
      <c r="IS43" s="55"/>
      <c r="IT43" s="55"/>
      <c r="IU43" s="55"/>
      <c r="IV43" s="55"/>
      <c r="IW43" s="55"/>
      <c r="IX43" s="55"/>
      <c r="IY43" s="55"/>
      <c r="IZ43" s="55"/>
      <c r="JA43" s="55"/>
      <c r="JB43" s="55"/>
      <c r="JC43" s="55"/>
      <c r="JD43" s="55"/>
      <c r="JE43" s="55"/>
      <c r="JF43" s="55"/>
      <c r="JG43" s="55"/>
      <c r="JH43" s="55"/>
      <c r="JI43" s="55"/>
      <c r="JJ43" s="55"/>
      <c r="JK43" s="55"/>
      <c r="JL43" s="55"/>
      <c r="JM43" s="55"/>
      <c r="JN43" s="55"/>
      <c r="JO43" s="55"/>
      <c r="JP43" s="55"/>
      <c r="JQ43" s="55"/>
      <c r="JR43" s="55"/>
      <c r="JS43" s="55"/>
      <c r="JT43" s="55"/>
      <c r="JU43" s="55"/>
      <c r="JV43" s="55"/>
      <c r="JW43" s="55"/>
      <c r="JX43" s="55"/>
      <c r="JY43" s="55"/>
      <c r="JZ43" s="55"/>
      <c r="KA43" s="55"/>
      <c r="KB43" s="55"/>
      <c r="KC43" s="55"/>
      <c r="KD43" s="55"/>
      <c r="KE43" s="55"/>
      <c r="KF43" s="55"/>
      <c r="KG43" s="55"/>
      <c r="KH43" s="55"/>
      <c r="KI43" s="55"/>
      <c r="KJ43" s="55"/>
      <c r="KK43" s="55"/>
      <c r="KL43" s="55"/>
      <c r="KM43" s="55"/>
      <c r="KN43" s="55"/>
      <c r="KO43" s="55"/>
      <c r="KP43" s="55"/>
      <c r="KQ43" s="55"/>
      <c r="KR43" s="55"/>
      <c r="KS43" s="55"/>
      <c r="KT43" s="55"/>
      <c r="KU43" s="55"/>
      <c r="KV43" s="55"/>
      <c r="KW43" s="55"/>
      <c r="KX43" s="55"/>
      <c r="KY43" s="55"/>
      <c r="KZ43" s="55"/>
      <c r="LA43" s="55"/>
      <c r="LB43" s="55"/>
      <c r="LC43" s="55"/>
      <c r="LD43" s="55"/>
      <c r="LE43" s="55"/>
      <c r="LF43" s="55"/>
      <c r="LG43" s="55"/>
      <c r="LH43" s="55"/>
      <c r="LI43" s="55"/>
      <c r="LJ43" s="55"/>
      <c r="LK43" s="55"/>
      <c r="LL43" s="55"/>
      <c r="LM43" s="55"/>
      <c r="LN43" s="55"/>
      <c r="LO43" s="55"/>
      <c r="LP43" s="55"/>
      <c r="LQ43" s="55"/>
      <c r="LR43" s="55"/>
      <c r="LS43" s="55"/>
      <c r="LT43" s="55"/>
      <c r="LU43" s="55"/>
      <c r="LV43" s="55"/>
      <c r="LW43" s="55"/>
      <c r="LX43" s="55"/>
      <c r="LY43" s="55"/>
      <c r="LZ43" s="55"/>
      <c r="MA43" s="55"/>
      <c r="MB43" s="55"/>
      <c r="MC43" s="55"/>
      <c r="MD43" s="55"/>
      <c r="ME43" s="55"/>
      <c r="MF43" s="55"/>
      <c r="MG43" s="55"/>
      <c r="MH43" s="57"/>
      <c r="MI43" s="57"/>
      <c r="MJ43" s="57"/>
      <c r="MK43" s="57"/>
      <c r="ML43" s="57"/>
      <c r="MM43" s="58"/>
      <c r="MN43" s="58"/>
      <c r="MO43" s="57"/>
      <c r="MP43" s="57"/>
      <c r="MQ43" s="57"/>
      <c r="MR43" s="57"/>
      <c r="MS43" s="57"/>
      <c r="MT43" s="58"/>
      <c r="MU43" s="58"/>
      <c r="MV43" s="57"/>
      <c r="MW43" s="57"/>
      <c r="MX43" s="57"/>
      <c r="MY43" s="57"/>
      <c r="MZ43" s="57"/>
      <c r="NA43" s="58"/>
      <c r="NB43" s="58"/>
      <c r="NC43" s="55"/>
      <c r="ND43" s="55"/>
      <c r="NE43" s="55"/>
      <c r="NF43" s="55"/>
      <c r="NG43" s="55"/>
      <c r="NH43" s="55"/>
      <c r="NI43" s="55"/>
      <c r="NJ43" s="55"/>
      <c r="NK43" s="55"/>
      <c r="NL43" s="55"/>
      <c r="NM43" s="55"/>
      <c r="NN43" s="55"/>
      <c r="NO43" s="55"/>
      <c r="NP43" s="55"/>
      <c r="NQ43" s="55"/>
      <c r="NR43" s="55"/>
      <c r="NS43" s="55"/>
      <c r="NT43" s="55"/>
      <c r="NU43" s="55"/>
      <c r="NV43" s="55"/>
      <c r="NW43" s="55"/>
      <c r="NX43" s="55"/>
      <c r="NY43" s="55"/>
      <c r="NZ43" s="55"/>
      <c r="OA43" s="55"/>
      <c r="OB43" s="55"/>
      <c r="OC43" s="55"/>
      <c r="OD43" s="55"/>
      <c r="OE43" s="55"/>
      <c r="OF43" s="55"/>
      <c r="OG43" s="55"/>
      <c r="OH43" s="55"/>
      <c r="OI43" s="55"/>
      <c r="OJ43" s="55"/>
      <c r="OK43" s="55"/>
      <c r="OL43" s="55"/>
      <c r="OM43" s="55"/>
      <c r="ON43" s="55"/>
      <c r="OO43" s="55"/>
      <c r="OP43" s="55"/>
      <c r="OQ43" s="55"/>
      <c r="OR43" s="55"/>
      <c r="OS43" s="55"/>
      <c r="OT43" s="55"/>
      <c r="OU43" s="55"/>
      <c r="OV43" s="55"/>
      <c r="OW43" s="55"/>
      <c r="OX43" s="55"/>
      <c r="OY43" s="55"/>
      <c r="OZ43" s="55"/>
      <c r="PA43" s="55"/>
      <c r="PB43" s="55"/>
      <c r="PC43" s="55"/>
      <c r="PD43" s="55"/>
      <c r="PE43" s="55"/>
      <c r="PF43" s="55"/>
      <c r="PG43" s="55"/>
      <c r="PH43" s="55"/>
      <c r="PI43" s="55"/>
      <c r="PJ43" s="55"/>
      <c r="PK43" s="55"/>
      <c r="PL43" s="55"/>
      <c r="PM43" s="55"/>
      <c r="PN43" s="55"/>
      <c r="PO43" s="55"/>
      <c r="PP43" s="55"/>
      <c r="PQ43" s="55"/>
      <c r="PR43" s="55"/>
      <c r="PS43" s="55"/>
      <c r="PT43" s="55"/>
      <c r="PU43" s="55"/>
      <c r="PV43" s="55"/>
      <c r="PW43" s="55"/>
      <c r="PX43" s="55"/>
      <c r="PY43" s="55"/>
      <c r="PZ43" s="55"/>
      <c r="QA43" s="55"/>
      <c r="QB43" s="55"/>
      <c r="QC43" s="55"/>
      <c r="QD43" s="55"/>
    </row>
    <row r="44" spans="1:446" ht="13.5" customHeight="1">
      <c r="A44" s="34" t="s">
        <v>42</v>
      </c>
      <c r="B44" s="34" t="s">
        <v>341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14"/>
      <c r="CU44" s="14"/>
      <c r="CV44" s="14"/>
      <c r="CW44" s="14"/>
      <c r="CX44" s="14"/>
      <c r="CY44" s="14"/>
      <c r="CZ44" s="1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c r="EA44" s="34"/>
      <c r="EB44" s="34"/>
      <c r="EC44" s="34"/>
      <c r="ED44" s="34"/>
      <c r="EE44" s="34"/>
      <c r="EF44" s="34"/>
      <c r="EG44" s="34"/>
      <c r="EH44" s="34"/>
      <c r="EI44" s="34"/>
      <c r="EJ44" s="34"/>
      <c r="EK44" s="34"/>
      <c r="EL44" s="34"/>
      <c r="EM44" s="34"/>
      <c r="EN44" s="34"/>
      <c r="EO44" s="34"/>
      <c r="EP44" s="34"/>
      <c r="EQ44" s="34"/>
      <c r="ER44" s="34"/>
      <c r="ES44" s="34"/>
      <c r="ET44" s="34"/>
      <c r="EU44" s="34"/>
      <c r="EV44" s="34"/>
      <c r="EW44" s="34"/>
      <c r="EX44" s="34"/>
      <c r="EY44" s="34"/>
      <c r="EZ44" s="34"/>
      <c r="FA44" s="34"/>
      <c r="FB44" s="34"/>
      <c r="FC44" s="34"/>
      <c r="FD44" s="34"/>
      <c r="FE44" s="34"/>
      <c r="FF44" s="34"/>
      <c r="FG44" s="34"/>
      <c r="FH44" s="34"/>
      <c r="FI44" s="34"/>
      <c r="FJ44" s="34"/>
      <c r="FK44" s="34"/>
      <c r="FL44" s="34"/>
      <c r="FM44" s="34"/>
      <c r="FN44" s="34"/>
      <c r="FO44" s="34"/>
      <c r="FP44" s="34"/>
      <c r="FQ44" s="34"/>
      <c r="FR44" s="34"/>
      <c r="FS44" s="34"/>
      <c r="FT44" s="34"/>
      <c r="FU44" s="34"/>
      <c r="FV44" s="34"/>
      <c r="FW44" s="34"/>
      <c r="FX44" s="34"/>
      <c r="FY44" s="34"/>
      <c r="FZ44" s="34"/>
      <c r="GA44" s="34"/>
      <c r="GB44" s="34"/>
      <c r="GC44" s="34"/>
      <c r="GD44" s="34"/>
      <c r="GE44" s="34"/>
      <c r="GF44" s="34"/>
      <c r="GG44" s="34"/>
      <c r="GH44" s="34"/>
      <c r="GI44" s="34"/>
      <c r="GJ44" s="34"/>
      <c r="GK44" s="34"/>
      <c r="GL44" s="34"/>
      <c r="GM44" s="34"/>
      <c r="GN44" s="34"/>
      <c r="GO44" s="34"/>
      <c r="GP44" s="34"/>
      <c r="GQ44" s="34"/>
      <c r="GR44" s="35"/>
      <c r="GS44" s="35"/>
      <c r="GT44" s="35"/>
      <c r="GU44" s="35"/>
      <c r="GV44" s="35"/>
      <c r="GW44" s="35"/>
      <c r="GX44" s="35"/>
      <c r="GY44" s="35"/>
      <c r="GZ44" s="35"/>
      <c r="HA44" s="35"/>
      <c r="HB44" s="35"/>
      <c r="HC44" s="35"/>
      <c r="HD44" s="35"/>
      <c r="HE44" s="35"/>
      <c r="HF44" s="35"/>
      <c r="HG44" s="35"/>
      <c r="HH44" s="35"/>
      <c r="HI44" s="35"/>
      <c r="HJ44" s="35"/>
      <c r="HK44" s="35"/>
      <c r="HL44" s="35"/>
      <c r="HM44" s="35"/>
      <c r="HN44" s="35"/>
      <c r="HO44" s="35"/>
      <c r="HP44" s="35"/>
      <c r="HQ44" s="35"/>
      <c r="HR44" s="35"/>
      <c r="HS44" s="35"/>
      <c r="HT44" s="35"/>
      <c r="HU44" s="35"/>
      <c r="HV44" s="35"/>
      <c r="HW44" s="35"/>
      <c r="HX44" s="35"/>
      <c r="HY44" s="35"/>
      <c r="HZ44" s="35"/>
      <c r="IA44" s="35"/>
      <c r="IB44" s="35"/>
      <c r="IC44" s="35"/>
      <c r="ID44" s="35"/>
      <c r="IE44" s="35"/>
      <c r="IF44" s="35"/>
      <c r="IG44" s="35"/>
      <c r="IH44" s="55"/>
      <c r="II44" s="55"/>
      <c r="IJ44" s="55"/>
      <c r="IK44" s="55"/>
      <c r="IL44" s="55"/>
      <c r="IM44" s="55"/>
      <c r="IN44" s="55"/>
      <c r="IO44" s="55"/>
      <c r="IP44" s="55"/>
      <c r="IQ44" s="55"/>
      <c r="IR44" s="55"/>
      <c r="IS44" s="55"/>
      <c r="IT44" s="55"/>
      <c r="IU44" s="55"/>
      <c r="IV44" s="55"/>
      <c r="IW44" s="55"/>
      <c r="IX44" s="55"/>
      <c r="IY44" s="55"/>
      <c r="IZ44" s="55"/>
      <c r="JA44" s="55"/>
      <c r="JB44" s="55"/>
      <c r="JC44" s="55"/>
      <c r="JD44" s="55"/>
      <c r="JE44" s="55"/>
      <c r="JF44" s="55"/>
      <c r="JG44" s="55"/>
      <c r="JH44" s="55"/>
      <c r="JI44" s="55"/>
      <c r="JJ44" s="55"/>
      <c r="JK44" s="55"/>
      <c r="JL44" s="55"/>
      <c r="JM44" s="55"/>
      <c r="JN44" s="55"/>
      <c r="JO44" s="55"/>
      <c r="JP44" s="55"/>
      <c r="JQ44" s="55"/>
      <c r="JR44" s="55"/>
      <c r="JS44" s="55"/>
      <c r="JT44" s="55"/>
      <c r="JU44" s="55"/>
      <c r="JV44" s="55"/>
      <c r="JW44" s="55"/>
      <c r="JX44" s="55"/>
      <c r="JY44" s="55"/>
      <c r="JZ44" s="55"/>
      <c r="KA44" s="55"/>
      <c r="KB44" s="55"/>
      <c r="KC44" s="55"/>
      <c r="KD44" s="55"/>
      <c r="KE44" s="55"/>
      <c r="KF44" s="55"/>
      <c r="KG44" s="55"/>
      <c r="KH44" s="55"/>
      <c r="KI44" s="55"/>
      <c r="KJ44" s="55"/>
      <c r="KK44" s="55"/>
      <c r="KL44" s="55"/>
      <c r="KM44" s="55"/>
      <c r="KN44" s="55"/>
      <c r="KO44" s="55"/>
      <c r="KP44" s="55"/>
      <c r="KQ44" s="55"/>
      <c r="KR44" s="55"/>
      <c r="KS44" s="55"/>
      <c r="KT44" s="55"/>
      <c r="KU44" s="55"/>
      <c r="KV44" s="55"/>
      <c r="KW44" s="55"/>
      <c r="KX44" s="55"/>
      <c r="KY44" s="55"/>
      <c r="KZ44" s="55"/>
      <c r="LA44" s="55"/>
      <c r="LB44" s="55"/>
      <c r="LC44" s="55"/>
      <c r="LD44" s="55"/>
      <c r="LE44" s="55"/>
      <c r="LF44" s="55"/>
      <c r="LG44" s="55"/>
      <c r="LH44" s="55"/>
      <c r="LI44" s="55"/>
      <c r="LJ44" s="55"/>
      <c r="LK44" s="55"/>
      <c r="LL44" s="55"/>
      <c r="LM44" s="55"/>
      <c r="LN44" s="55"/>
      <c r="LO44" s="55"/>
      <c r="LP44" s="55"/>
      <c r="LQ44" s="55"/>
      <c r="LR44" s="55"/>
      <c r="LS44" s="55"/>
      <c r="LT44" s="55"/>
      <c r="LU44" s="55"/>
      <c r="LV44" s="55"/>
      <c r="LW44" s="55"/>
      <c r="LX44" s="55"/>
      <c r="LY44" s="55"/>
      <c r="LZ44" s="55"/>
      <c r="MA44" s="55"/>
      <c r="MB44" s="55"/>
      <c r="MC44" s="55"/>
      <c r="MD44" s="55"/>
      <c r="ME44" s="55"/>
      <c r="MF44" s="55"/>
      <c r="MG44" s="55"/>
      <c r="MH44" s="57"/>
      <c r="MI44" s="57"/>
      <c r="MJ44" s="57"/>
      <c r="MK44" s="57"/>
      <c r="ML44" s="57"/>
      <c r="MM44" s="58"/>
      <c r="MN44" s="58"/>
      <c r="MO44" s="57"/>
      <c r="MP44" s="57"/>
      <c r="MQ44" s="57"/>
      <c r="MR44" s="57"/>
      <c r="MS44" s="57"/>
      <c r="MT44" s="58"/>
      <c r="MU44" s="58"/>
      <c r="MV44" s="57"/>
      <c r="MW44" s="57"/>
      <c r="MX44" s="57"/>
      <c r="MY44" s="57"/>
      <c r="MZ44" s="57"/>
      <c r="NA44" s="58"/>
      <c r="NB44" s="58"/>
      <c r="NC44" s="55"/>
      <c r="ND44" s="55"/>
      <c r="NE44" s="55"/>
      <c r="NF44" s="55"/>
      <c r="NG44" s="55"/>
      <c r="NH44" s="55"/>
      <c r="NI44" s="55"/>
      <c r="NJ44" s="55"/>
      <c r="NK44" s="55"/>
      <c r="NL44" s="55"/>
      <c r="NM44" s="55"/>
      <c r="NN44" s="55"/>
      <c r="NO44" s="55"/>
      <c r="NP44" s="55"/>
      <c r="NQ44" s="55"/>
      <c r="NR44" s="55"/>
      <c r="NS44" s="55"/>
      <c r="NT44" s="55"/>
      <c r="NU44" s="55"/>
      <c r="NV44" s="55"/>
      <c r="NW44" s="55"/>
      <c r="NX44" s="55"/>
      <c r="NY44" s="55"/>
      <c r="NZ44" s="55"/>
      <c r="OA44" s="55"/>
      <c r="OB44" s="55"/>
      <c r="OC44" s="55"/>
      <c r="OD44" s="55"/>
      <c r="OE44" s="55"/>
      <c r="OF44" s="55"/>
      <c r="OG44" s="55"/>
      <c r="OH44" s="55"/>
      <c r="OI44" s="55"/>
      <c r="OJ44" s="55"/>
      <c r="OK44" s="55"/>
      <c r="OL44" s="55"/>
      <c r="OM44" s="55"/>
      <c r="ON44" s="55"/>
      <c r="OO44" s="55"/>
      <c r="OP44" s="55"/>
      <c r="OQ44" s="55"/>
      <c r="OR44" s="55"/>
      <c r="OS44" s="55"/>
      <c r="OT44" s="55"/>
      <c r="OU44" s="55"/>
      <c r="OV44" s="55"/>
      <c r="OW44" s="55"/>
      <c r="OX44" s="55"/>
      <c r="OY44" s="55"/>
      <c r="OZ44" s="55"/>
      <c r="PA44" s="55"/>
      <c r="PB44" s="55"/>
      <c r="PC44" s="55"/>
      <c r="PD44" s="55"/>
      <c r="PE44" s="55"/>
      <c r="PF44" s="55"/>
      <c r="PG44" s="55"/>
      <c r="PH44" s="55"/>
      <c r="PI44" s="55"/>
      <c r="PJ44" s="55"/>
      <c r="PK44" s="55"/>
      <c r="PL44" s="55"/>
      <c r="PM44" s="55"/>
      <c r="PN44" s="55"/>
      <c r="PO44" s="55"/>
      <c r="PP44" s="55"/>
      <c r="PQ44" s="55"/>
      <c r="PR44" s="55"/>
      <c r="PS44" s="55"/>
      <c r="PT44" s="55"/>
      <c r="PU44" s="55"/>
      <c r="PV44" s="55"/>
      <c r="PW44" s="55"/>
      <c r="PX44" s="55"/>
      <c r="PY44" s="55"/>
      <c r="PZ44" s="55"/>
      <c r="QA44" s="55"/>
      <c r="QB44" s="55"/>
      <c r="QC44" s="55"/>
      <c r="QD44" s="55"/>
    </row>
    <row r="45" spans="1:446" ht="13.5" customHeight="1">
      <c r="A45" s="12" t="s">
        <v>43</v>
      </c>
      <c r="B45" s="12" t="s">
        <v>342</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c r="CJ45" s="14"/>
      <c r="CK45" s="14"/>
      <c r="CL45" s="14"/>
      <c r="CM45" s="14"/>
      <c r="CN45" s="14"/>
      <c r="CO45" s="14"/>
      <c r="CP45" s="14"/>
      <c r="CQ45" s="14"/>
      <c r="CR45" s="14"/>
      <c r="CS45" s="14"/>
      <c r="CT45" s="14"/>
      <c r="CU45" s="14"/>
      <c r="CV45" s="14"/>
      <c r="CW45" s="14"/>
      <c r="CX45" s="14"/>
      <c r="CY45" s="14"/>
      <c r="CZ45" s="14"/>
      <c r="DA45" s="24"/>
      <c r="DB45" s="14"/>
      <c r="DC45" s="14"/>
      <c r="DD45" s="14"/>
      <c r="DE45" s="14"/>
      <c r="DF45" s="14"/>
      <c r="DG45" s="14"/>
      <c r="DH45" s="14"/>
      <c r="DI45" s="14"/>
      <c r="DJ45" s="14"/>
      <c r="DK45" s="14"/>
      <c r="DL45" s="14"/>
      <c r="DM45" s="14"/>
      <c r="DN45" s="14"/>
      <c r="DO45" s="14"/>
      <c r="DP45" s="14"/>
      <c r="DQ45" s="14"/>
      <c r="DR45" s="14"/>
      <c r="DS45" s="14"/>
      <c r="DT45" s="14"/>
      <c r="DU45" s="14"/>
      <c r="DV45" s="14"/>
      <c r="DW45" s="14"/>
      <c r="DX45" s="14"/>
      <c r="DY45" s="14"/>
      <c r="DZ45" s="14"/>
      <c r="EA45" s="14"/>
      <c r="EB45" s="14"/>
      <c r="EC45" s="14"/>
      <c r="ED45" s="14"/>
      <c r="EE45" s="14"/>
      <c r="EF45" s="14"/>
      <c r="EG45" s="14"/>
      <c r="EH45" s="14"/>
      <c r="EI45" s="14"/>
      <c r="EJ45" s="14"/>
      <c r="EK45" s="14"/>
      <c r="EL45" s="14"/>
      <c r="EM45" s="14"/>
      <c r="EN45" s="14"/>
      <c r="EO45" s="14"/>
      <c r="EP45" s="14"/>
      <c r="EQ45" s="14"/>
      <c r="ER45" s="14"/>
      <c r="ES45" s="14"/>
      <c r="ET45" s="14"/>
      <c r="EU45" s="14"/>
      <c r="EV45" s="14"/>
      <c r="EW45" s="14"/>
      <c r="EX45" s="14"/>
      <c r="EY45" s="14"/>
      <c r="EZ45" s="14"/>
      <c r="FA45" s="14"/>
      <c r="FB45" s="14"/>
      <c r="FC45" s="14"/>
      <c r="FD45" s="14"/>
      <c r="FE45" s="14"/>
      <c r="FF45" s="14"/>
      <c r="FG45" s="14"/>
      <c r="FH45" s="14"/>
      <c r="FI45" s="14"/>
      <c r="FJ45" s="14"/>
      <c r="FK45" s="14"/>
      <c r="FL45" s="14"/>
      <c r="FM45" s="14"/>
      <c r="FN45" s="14"/>
      <c r="FO45" s="14"/>
      <c r="FP45" s="14"/>
      <c r="FQ45" s="14"/>
      <c r="FR45" s="14"/>
      <c r="FS45" s="14"/>
      <c r="FT45" s="14"/>
      <c r="FU45" s="14"/>
      <c r="FV45" s="14"/>
      <c r="FW45" s="14"/>
      <c r="FX45" s="14"/>
      <c r="FY45" s="14"/>
      <c r="FZ45" s="14"/>
      <c r="GA45" s="14"/>
      <c r="GB45" s="14"/>
      <c r="GC45" s="14"/>
      <c r="GD45" s="14"/>
      <c r="GE45" s="14"/>
      <c r="GF45" s="14"/>
      <c r="GG45" s="14"/>
      <c r="GH45" s="14"/>
      <c r="GI45" s="14"/>
      <c r="GJ45" s="14"/>
      <c r="GK45" s="14"/>
      <c r="GL45" s="14"/>
      <c r="GM45" s="14"/>
      <c r="GN45" s="14"/>
      <c r="GO45" s="14"/>
      <c r="GP45" s="14"/>
      <c r="GQ45" s="14"/>
      <c r="GR45" s="14"/>
      <c r="GS45" s="14"/>
      <c r="GT45" s="14"/>
      <c r="GU45" s="14"/>
      <c r="GV45" s="14"/>
      <c r="GW45" s="14"/>
      <c r="GX45" s="14"/>
      <c r="GY45" s="14"/>
      <c r="GZ45" s="14"/>
      <c r="HA45" s="14"/>
      <c r="HB45" s="14"/>
      <c r="HC45" s="14"/>
      <c r="HD45" s="14"/>
      <c r="HE45" s="14"/>
      <c r="HF45" s="14"/>
      <c r="HG45" s="14"/>
      <c r="HH45" s="14"/>
      <c r="HI45" s="14"/>
      <c r="HJ45" s="14"/>
      <c r="HK45" s="14"/>
      <c r="HL45" s="14"/>
      <c r="HM45" s="14"/>
      <c r="HN45" s="14"/>
      <c r="HO45" s="14"/>
      <c r="HP45" s="14"/>
      <c r="HQ45" s="14"/>
      <c r="HR45" s="14"/>
      <c r="HS45" s="14"/>
      <c r="HT45" s="14"/>
      <c r="HU45" s="14"/>
      <c r="HV45" s="14"/>
      <c r="HW45" s="14"/>
      <c r="HX45" s="14"/>
      <c r="HY45" s="14"/>
      <c r="HZ45" s="14"/>
      <c r="IA45" s="14"/>
      <c r="IB45" s="14"/>
      <c r="IC45" s="14"/>
      <c r="ID45" s="14"/>
      <c r="IE45" s="14"/>
      <c r="IF45" s="14"/>
      <c r="IG45" s="14"/>
      <c r="IH45" s="55"/>
      <c r="II45" s="55"/>
      <c r="IJ45" s="55"/>
      <c r="IK45" s="55"/>
      <c r="IL45" s="55"/>
      <c r="IM45" s="55"/>
      <c r="IN45" s="55"/>
      <c r="IO45" s="55"/>
      <c r="IP45" s="55"/>
      <c r="IQ45" s="55"/>
      <c r="IR45" s="55"/>
      <c r="IS45" s="55"/>
      <c r="IT45" s="55"/>
      <c r="IU45" s="55"/>
      <c r="IV45" s="55"/>
      <c r="IW45" s="55"/>
      <c r="IX45" s="55"/>
      <c r="IY45" s="55"/>
      <c r="IZ45" s="55"/>
      <c r="JA45" s="55"/>
      <c r="JB45" s="55"/>
      <c r="JC45" s="55"/>
      <c r="JD45" s="55"/>
      <c r="JE45" s="55"/>
      <c r="JF45" s="55"/>
      <c r="JG45" s="55"/>
      <c r="JH45" s="55"/>
      <c r="JI45" s="55"/>
      <c r="JJ45" s="55"/>
      <c r="JK45" s="55"/>
      <c r="JL45" s="55"/>
      <c r="JM45" s="55"/>
      <c r="JN45" s="55"/>
      <c r="JO45" s="55"/>
      <c r="JP45" s="55"/>
      <c r="JQ45" s="55"/>
      <c r="JR45" s="55"/>
      <c r="JS45" s="55"/>
      <c r="JT45" s="55"/>
      <c r="JU45" s="55"/>
      <c r="JV45" s="55"/>
      <c r="JW45" s="55"/>
      <c r="JX45" s="55"/>
      <c r="JY45" s="55"/>
      <c r="JZ45" s="55"/>
      <c r="KA45" s="55"/>
      <c r="KB45" s="55"/>
      <c r="KC45" s="55"/>
      <c r="KD45" s="55"/>
      <c r="KE45" s="55"/>
      <c r="KF45" s="55"/>
      <c r="KG45" s="55"/>
      <c r="KH45" s="55"/>
      <c r="KI45" s="55"/>
      <c r="KJ45" s="55"/>
      <c r="KK45" s="55"/>
      <c r="KL45" s="55"/>
      <c r="KM45" s="55"/>
      <c r="KN45" s="55"/>
      <c r="KO45" s="55"/>
      <c r="KP45" s="55"/>
      <c r="KQ45" s="55"/>
      <c r="KR45" s="55"/>
      <c r="KS45" s="55"/>
      <c r="KT45" s="55"/>
      <c r="KU45" s="55"/>
      <c r="KV45" s="55"/>
      <c r="KW45" s="55"/>
      <c r="KX45" s="55"/>
      <c r="KY45" s="55"/>
      <c r="KZ45" s="55"/>
      <c r="LA45" s="55"/>
      <c r="LB45" s="55"/>
      <c r="LC45" s="55"/>
      <c r="LD45" s="55"/>
      <c r="LE45" s="55"/>
      <c r="LF45" s="55"/>
      <c r="LG45" s="55"/>
      <c r="LH45" s="55"/>
      <c r="LI45" s="55"/>
      <c r="LJ45" s="55"/>
      <c r="LK45" s="55"/>
      <c r="LL45" s="55"/>
      <c r="LM45" s="55"/>
      <c r="LN45" s="55"/>
      <c r="LO45" s="55"/>
      <c r="LP45" s="55"/>
      <c r="LQ45" s="55"/>
      <c r="LR45" s="55"/>
      <c r="LS45" s="55"/>
      <c r="LT45" s="55"/>
      <c r="LU45" s="55"/>
      <c r="LV45" s="55"/>
      <c r="LW45" s="55"/>
      <c r="LX45" s="55"/>
      <c r="LY45" s="55"/>
      <c r="LZ45" s="55"/>
      <c r="MA45" s="55"/>
      <c r="MB45" s="55"/>
      <c r="MC45" s="55"/>
      <c r="MD45" s="55"/>
      <c r="ME45" s="55"/>
      <c r="MF45" s="55"/>
      <c r="MG45" s="55"/>
      <c r="MH45" s="57"/>
      <c r="MI45" s="57"/>
      <c r="MJ45" s="57"/>
      <c r="MK45" s="57"/>
      <c r="ML45" s="57"/>
      <c r="MM45" s="58"/>
      <c r="MN45" s="58"/>
      <c r="MO45" s="57"/>
      <c r="MP45" s="57"/>
      <c r="MQ45" s="57"/>
      <c r="MR45" s="57"/>
      <c r="MS45" s="57"/>
      <c r="MT45" s="58"/>
      <c r="MU45" s="58"/>
      <c r="MV45" s="57"/>
      <c r="MW45" s="57"/>
      <c r="MX45" s="57"/>
      <c r="MY45" s="57"/>
      <c r="MZ45" s="57"/>
      <c r="NA45" s="58"/>
      <c r="NB45" s="58"/>
      <c r="NC45" s="55"/>
      <c r="ND45" s="55"/>
      <c r="NE45" s="55"/>
      <c r="NF45" s="55"/>
      <c r="NG45" s="55"/>
      <c r="NH45" s="55"/>
      <c r="NI45" s="55"/>
      <c r="NJ45" s="55"/>
      <c r="NK45" s="55"/>
      <c r="NL45" s="55"/>
      <c r="NM45" s="55"/>
      <c r="NN45" s="55"/>
      <c r="NO45" s="55"/>
      <c r="NP45" s="55"/>
      <c r="NQ45" s="55"/>
      <c r="NR45" s="55"/>
      <c r="NS45" s="55"/>
      <c r="NT45" s="55"/>
      <c r="NU45" s="55"/>
      <c r="NV45" s="55"/>
      <c r="NW45" s="55"/>
      <c r="NX45" s="55"/>
      <c r="NY45" s="55"/>
      <c r="NZ45" s="55"/>
      <c r="OA45" s="55"/>
      <c r="OB45" s="55"/>
      <c r="OC45" s="55"/>
      <c r="OD45" s="55"/>
      <c r="OE45" s="55"/>
      <c r="OF45" s="55"/>
      <c r="OG45" s="55"/>
      <c r="OH45" s="55"/>
      <c r="OI45" s="55"/>
      <c r="OJ45" s="55"/>
      <c r="OK45" s="55"/>
      <c r="OL45" s="55"/>
      <c r="OM45" s="55"/>
      <c r="ON45" s="55"/>
      <c r="OO45" s="55"/>
      <c r="OP45" s="55"/>
      <c r="OQ45" s="55"/>
      <c r="OR45" s="55"/>
      <c r="OS45" s="55"/>
      <c r="OT45" s="55"/>
      <c r="OU45" s="55"/>
      <c r="OV45" s="55"/>
      <c r="OW45" s="55"/>
      <c r="OX45" s="55"/>
      <c r="OY45" s="55"/>
      <c r="OZ45" s="55"/>
      <c r="PA45" s="55"/>
      <c r="PB45" s="55"/>
      <c r="PC45" s="55"/>
      <c r="PD45" s="55"/>
      <c r="PE45" s="55"/>
      <c r="PF45" s="55"/>
      <c r="PG45" s="55"/>
      <c r="PH45" s="55"/>
      <c r="PI45" s="55"/>
      <c r="PJ45" s="55"/>
      <c r="PK45" s="55"/>
      <c r="PL45" s="55"/>
      <c r="PM45" s="55"/>
      <c r="PN45" s="55"/>
      <c r="PO45" s="55"/>
      <c r="PP45" s="55"/>
      <c r="PQ45" s="55"/>
      <c r="PR45" s="55"/>
      <c r="PS45" s="55"/>
      <c r="PT45" s="55"/>
      <c r="PU45" s="55"/>
      <c r="PV45" s="55"/>
      <c r="PW45" s="55"/>
      <c r="PX45" s="55"/>
      <c r="PY45" s="55"/>
      <c r="PZ45" s="55"/>
      <c r="QA45" s="55"/>
      <c r="QB45" s="55"/>
      <c r="QC45" s="55"/>
      <c r="QD45" s="55"/>
    </row>
    <row r="46" spans="1:446" ht="13.5" customHeight="1">
      <c r="A46" s="12" t="s">
        <v>44</v>
      </c>
      <c r="B46" s="12" t="s">
        <v>340</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4"/>
      <c r="BF46" s="14"/>
      <c r="BG46" s="14"/>
      <c r="BH46" s="14"/>
      <c r="BI46" s="14"/>
      <c r="BJ46" s="14"/>
      <c r="BK46" s="14"/>
      <c r="BL46" s="14"/>
      <c r="BM46" s="14"/>
      <c r="BN46" s="14"/>
      <c r="BO46" s="14"/>
      <c r="BP46" s="14"/>
      <c r="BQ46" s="14"/>
      <c r="BR46" s="14"/>
      <c r="BS46" s="14"/>
      <c r="BT46" s="14"/>
      <c r="BU46" s="14"/>
      <c r="BV46" s="14"/>
      <c r="BW46" s="14"/>
      <c r="BX46" s="14"/>
      <c r="BY46" s="14"/>
      <c r="BZ46" s="14"/>
      <c r="CA46" s="14"/>
      <c r="CB46" s="14"/>
      <c r="CC46" s="14"/>
      <c r="CD46" s="14"/>
      <c r="CE46" s="14"/>
      <c r="CF46" s="14"/>
      <c r="CG46" s="14"/>
      <c r="CH46" s="14"/>
      <c r="CI46" s="14"/>
      <c r="CJ46" s="14"/>
      <c r="CK46" s="14"/>
      <c r="CL46" s="14"/>
      <c r="CM46" s="14"/>
      <c r="CN46" s="14"/>
      <c r="CO46" s="14"/>
      <c r="CP46" s="14"/>
      <c r="CQ46" s="14"/>
      <c r="CR46" s="14"/>
      <c r="CS46" s="14"/>
      <c r="CT46" s="14"/>
      <c r="CU46" s="14"/>
      <c r="CV46" s="14"/>
      <c r="CW46" s="14"/>
      <c r="CX46" s="14"/>
      <c r="CY46" s="14"/>
      <c r="CZ46" s="14"/>
      <c r="DA46" s="24"/>
      <c r="DB46" s="14"/>
      <c r="DC46" s="14"/>
      <c r="DD46" s="14"/>
      <c r="DE46" s="14"/>
      <c r="DF46" s="14"/>
      <c r="DG46" s="14"/>
      <c r="DH46" s="14"/>
      <c r="DI46" s="14"/>
      <c r="DJ46" s="14"/>
      <c r="DK46" s="14"/>
      <c r="DL46" s="14"/>
      <c r="DM46" s="14"/>
      <c r="DN46" s="14"/>
      <c r="DO46" s="14"/>
      <c r="DP46" s="14"/>
      <c r="DQ46" s="14"/>
      <c r="DR46" s="14"/>
      <c r="DS46" s="14"/>
      <c r="DT46" s="14"/>
      <c r="DU46" s="14"/>
      <c r="DV46" s="14"/>
      <c r="DW46" s="14"/>
      <c r="DX46" s="14"/>
      <c r="DY46" s="14"/>
      <c r="DZ46" s="14"/>
      <c r="EA46" s="14"/>
      <c r="EB46" s="14"/>
      <c r="EC46" s="14"/>
      <c r="ED46" s="14"/>
      <c r="EE46" s="14"/>
      <c r="EF46" s="14"/>
      <c r="EG46" s="14"/>
      <c r="EH46" s="14"/>
      <c r="EI46" s="14"/>
      <c r="EJ46" s="14"/>
      <c r="EK46" s="14"/>
      <c r="EL46" s="14"/>
      <c r="EM46" s="14"/>
      <c r="EN46" s="14"/>
      <c r="EO46" s="14"/>
      <c r="EP46" s="14"/>
      <c r="EQ46" s="14"/>
      <c r="ER46" s="14"/>
      <c r="ES46" s="14"/>
      <c r="ET46" s="14"/>
      <c r="EU46" s="14"/>
      <c r="EV46" s="14"/>
      <c r="EW46" s="14"/>
      <c r="EX46" s="14"/>
      <c r="EY46" s="14"/>
      <c r="EZ46" s="14"/>
      <c r="FA46" s="14"/>
      <c r="FB46" s="14"/>
      <c r="FC46" s="14"/>
      <c r="FD46" s="14"/>
      <c r="FE46" s="14"/>
      <c r="FF46" s="14"/>
      <c r="FG46" s="14"/>
      <c r="FH46" s="14"/>
      <c r="FI46" s="14"/>
      <c r="FJ46" s="14"/>
      <c r="FK46" s="14"/>
      <c r="FL46" s="14"/>
      <c r="FM46" s="14"/>
      <c r="FN46" s="14"/>
      <c r="FO46" s="14"/>
      <c r="FP46" s="14"/>
      <c r="FQ46" s="14"/>
      <c r="FR46" s="14"/>
      <c r="FS46" s="14"/>
      <c r="FT46" s="14"/>
      <c r="FU46" s="14"/>
      <c r="FV46" s="14"/>
      <c r="FW46" s="14"/>
      <c r="FX46" s="14"/>
      <c r="FY46" s="14"/>
      <c r="FZ46" s="14"/>
      <c r="GA46" s="14"/>
      <c r="GB46" s="14"/>
      <c r="GC46" s="14"/>
      <c r="GD46" s="14"/>
      <c r="GE46" s="14"/>
      <c r="GF46" s="14"/>
      <c r="GG46" s="14"/>
      <c r="GH46" s="14"/>
      <c r="GI46" s="14"/>
      <c r="GJ46" s="14"/>
      <c r="GK46" s="14"/>
      <c r="GL46" s="14"/>
      <c r="GM46" s="14"/>
      <c r="GN46" s="14"/>
      <c r="GO46" s="14"/>
      <c r="GP46" s="14"/>
      <c r="GQ46" s="14"/>
      <c r="GR46" s="14"/>
      <c r="GS46" s="14"/>
      <c r="GT46" s="14"/>
      <c r="GU46" s="14"/>
      <c r="GV46" s="14"/>
      <c r="GW46" s="14"/>
      <c r="GX46" s="14"/>
      <c r="GY46" s="14"/>
      <c r="GZ46" s="14"/>
      <c r="HA46" s="14"/>
      <c r="HB46" s="14"/>
      <c r="HC46" s="14"/>
      <c r="HD46" s="14"/>
      <c r="HE46" s="14"/>
      <c r="HF46" s="14"/>
      <c r="HG46" s="14"/>
      <c r="HH46" s="14"/>
      <c r="HI46" s="14"/>
      <c r="HJ46" s="14"/>
      <c r="HK46" s="14"/>
      <c r="HL46" s="14"/>
      <c r="HM46" s="14"/>
      <c r="HN46" s="14"/>
      <c r="HO46" s="14"/>
      <c r="HP46" s="14"/>
      <c r="HQ46" s="14"/>
      <c r="HR46" s="14"/>
      <c r="HS46" s="14"/>
      <c r="HT46" s="14"/>
      <c r="HU46" s="14"/>
      <c r="HV46" s="14"/>
      <c r="HW46" s="14"/>
      <c r="HX46" s="14"/>
      <c r="HY46" s="14"/>
      <c r="HZ46" s="14"/>
      <c r="IA46" s="14"/>
      <c r="IB46" s="14"/>
      <c r="IC46" s="14"/>
      <c r="ID46" s="14"/>
      <c r="IE46" s="14"/>
      <c r="IF46" s="14"/>
      <c r="IG46" s="14"/>
      <c r="IH46" s="55"/>
      <c r="II46" s="55"/>
      <c r="IJ46" s="55"/>
      <c r="IK46" s="55"/>
      <c r="IL46" s="55"/>
      <c r="IM46" s="55"/>
      <c r="IN46" s="55"/>
      <c r="IO46" s="55"/>
      <c r="IP46" s="55"/>
      <c r="IQ46" s="55"/>
      <c r="IR46" s="55"/>
      <c r="IS46" s="55"/>
      <c r="IT46" s="55"/>
      <c r="IU46" s="55"/>
      <c r="IV46" s="55"/>
      <c r="IW46" s="55"/>
      <c r="IX46" s="55"/>
      <c r="IY46" s="55"/>
      <c r="IZ46" s="55"/>
      <c r="JA46" s="55"/>
      <c r="JB46" s="55"/>
      <c r="JC46" s="55"/>
      <c r="JD46" s="55"/>
      <c r="JE46" s="55"/>
      <c r="JF46" s="55"/>
      <c r="JG46" s="55"/>
      <c r="JH46" s="55"/>
      <c r="JI46" s="55"/>
      <c r="JJ46" s="55"/>
      <c r="JK46" s="55"/>
      <c r="JL46" s="55"/>
      <c r="JM46" s="55"/>
      <c r="JN46" s="55"/>
      <c r="JO46" s="55"/>
      <c r="JP46" s="55"/>
      <c r="JQ46" s="55"/>
      <c r="JR46" s="55"/>
      <c r="JS46" s="55"/>
      <c r="JT46" s="55"/>
      <c r="JU46" s="55"/>
      <c r="JV46" s="55"/>
      <c r="JW46" s="55"/>
      <c r="JX46" s="55"/>
      <c r="JY46" s="55"/>
      <c r="JZ46" s="55"/>
      <c r="KA46" s="55"/>
      <c r="KB46" s="55"/>
      <c r="KC46" s="55"/>
      <c r="KD46" s="55"/>
      <c r="KE46" s="55"/>
      <c r="KF46" s="55"/>
      <c r="KG46" s="55"/>
      <c r="KH46" s="55"/>
      <c r="KI46" s="55"/>
      <c r="KJ46" s="55"/>
      <c r="KK46" s="55"/>
      <c r="KL46" s="55"/>
      <c r="KM46" s="55"/>
      <c r="KN46" s="55"/>
      <c r="KO46" s="55"/>
      <c r="KP46" s="55"/>
      <c r="KQ46" s="55"/>
      <c r="KR46" s="55"/>
      <c r="KS46" s="55"/>
      <c r="KT46" s="55"/>
      <c r="KU46" s="55"/>
      <c r="KV46" s="55"/>
      <c r="KW46" s="55"/>
      <c r="KX46" s="55"/>
      <c r="KY46" s="55"/>
      <c r="KZ46" s="55"/>
      <c r="LA46" s="55"/>
      <c r="LB46" s="55"/>
      <c r="LC46" s="55"/>
      <c r="LD46" s="55"/>
      <c r="LE46" s="55"/>
      <c r="LF46" s="55"/>
      <c r="LG46" s="55"/>
      <c r="LH46" s="55"/>
      <c r="LI46" s="55"/>
      <c r="LJ46" s="55"/>
      <c r="LK46" s="55"/>
      <c r="LL46" s="55"/>
      <c r="LM46" s="55"/>
      <c r="LN46" s="55"/>
      <c r="LO46" s="55"/>
      <c r="LP46" s="55"/>
      <c r="LQ46" s="55"/>
      <c r="LR46" s="55"/>
      <c r="LS46" s="55"/>
      <c r="LT46" s="55"/>
      <c r="LU46" s="55"/>
      <c r="LV46" s="55"/>
      <c r="LW46" s="55"/>
      <c r="LX46" s="55"/>
      <c r="LY46" s="55"/>
      <c r="LZ46" s="55"/>
      <c r="MA46" s="55"/>
      <c r="MB46" s="55"/>
      <c r="MC46" s="55"/>
      <c r="MD46" s="55"/>
      <c r="ME46" s="55"/>
      <c r="MF46" s="55"/>
      <c r="MG46" s="55"/>
      <c r="MH46" s="57"/>
      <c r="MI46" s="57"/>
      <c r="MJ46" s="57"/>
      <c r="MK46" s="57"/>
      <c r="ML46" s="57"/>
      <c r="MM46" s="58"/>
      <c r="MN46" s="58"/>
      <c r="MO46" s="57"/>
      <c r="MP46" s="57"/>
      <c r="MQ46" s="57"/>
      <c r="MR46" s="57"/>
      <c r="MS46" s="57"/>
      <c r="MT46" s="58"/>
      <c r="MU46" s="58"/>
      <c r="MV46" s="57"/>
      <c r="MW46" s="57"/>
      <c r="MX46" s="57"/>
      <c r="MY46" s="57"/>
      <c r="MZ46" s="57"/>
      <c r="NA46" s="58"/>
      <c r="NB46" s="58"/>
      <c r="NC46" s="55"/>
      <c r="ND46" s="55"/>
      <c r="NE46" s="55"/>
      <c r="NF46" s="55"/>
      <c r="NG46" s="55"/>
      <c r="NH46" s="55"/>
      <c r="NI46" s="55"/>
      <c r="NJ46" s="55"/>
      <c r="NK46" s="55"/>
      <c r="NL46" s="55"/>
      <c r="NM46" s="55"/>
      <c r="NN46" s="55"/>
      <c r="NO46" s="55"/>
      <c r="NP46" s="55"/>
      <c r="NQ46" s="55"/>
      <c r="NR46" s="55"/>
      <c r="NS46" s="55"/>
      <c r="NT46" s="55"/>
      <c r="NU46" s="55"/>
      <c r="NV46" s="55"/>
      <c r="NW46" s="55"/>
      <c r="NX46" s="55"/>
      <c r="NY46" s="55"/>
      <c r="NZ46" s="55"/>
      <c r="OA46" s="55"/>
      <c r="OB46" s="55"/>
      <c r="OC46" s="55"/>
      <c r="OD46" s="55"/>
      <c r="OE46" s="55"/>
      <c r="OF46" s="55"/>
      <c r="OG46" s="55"/>
      <c r="OH46" s="55"/>
      <c r="OI46" s="55"/>
      <c r="OJ46" s="55"/>
      <c r="OK46" s="55"/>
      <c r="OL46" s="55"/>
      <c r="OM46" s="55"/>
      <c r="ON46" s="55"/>
      <c r="OO46" s="55"/>
      <c r="OP46" s="55"/>
      <c r="OQ46" s="55"/>
      <c r="OR46" s="55"/>
      <c r="OS46" s="55"/>
      <c r="OT46" s="55"/>
      <c r="OU46" s="55"/>
      <c r="OV46" s="55"/>
      <c r="OW46" s="55"/>
      <c r="OX46" s="55"/>
      <c r="OY46" s="55"/>
      <c r="OZ46" s="55"/>
      <c r="PA46" s="55"/>
      <c r="PB46" s="55"/>
      <c r="PC46" s="55"/>
      <c r="PD46" s="55"/>
      <c r="PE46" s="55"/>
      <c r="PF46" s="55"/>
      <c r="PG46" s="55"/>
      <c r="PH46" s="55"/>
      <c r="PI46" s="55"/>
      <c r="PJ46" s="55"/>
      <c r="PK46" s="55"/>
      <c r="PL46" s="55"/>
      <c r="PM46" s="55"/>
      <c r="PN46" s="55"/>
      <c r="PO46" s="55"/>
      <c r="PP46" s="55"/>
      <c r="PQ46" s="55"/>
      <c r="PR46" s="55"/>
      <c r="PS46" s="55"/>
      <c r="PT46" s="55"/>
      <c r="PU46" s="55"/>
      <c r="PV46" s="55"/>
      <c r="PW46" s="55"/>
      <c r="PX46" s="55"/>
      <c r="PY46" s="55"/>
      <c r="PZ46" s="55"/>
      <c r="QA46" s="55"/>
      <c r="QB46" s="55"/>
      <c r="QC46" s="55"/>
      <c r="QD46" s="55"/>
    </row>
    <row r="47" spans="1:446" ht="13.5" customHeight="1">
      <c r="A47" s="12" t="s">
        <v>45</v>
      </c>
      <c r="B47" s="12" t="s">
        <v>343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4"/>
      <c r="BF47" s="14"/>
      <c r="BG47" s="14"/>
      <c r="BH47" s="14"/>
      <c r="BI47" s="14"/>
      <c r="BJ47" s="14"/>
      <c r="BK47" s="14"/>
      <c r="BL47" s="14"/>
      <c r="BM47" s="14"/>
      <c r="BN47" s="14"/>
      <c r="BO47" s="14"/>
      <c r="BP47" s="14"/>
      <c r="BQ47" s="14"/>
      <c r="BR47" s="14"/>
      <c r="BS47" s="14"/>
      <c r="BT47" s="14"/>
      <c r="BU47" s="14"/>
      <c r="BV47" s="14"/>
      <c r="BW47" s="14"/>
      <c r="BX47" s="14"/>
      <c r="BY47" s="14"/>
      <c r="BZ47" s="14"/>
      <c r="CA47" s="14"/>
      <c r="CB47" s="14"/>
      <c r="CC47" s="14"/>
      <c r="CD47" s="14"/>
      <c r="CE47" s="14"/>
      <c r="CF47" s="14"/>
      <c r="CG47" s="14"/>
      <c r="CH47" s="14"/>
      <c r="CI47" s="14"/>
      <c r="CJ47" s="14"/>
      <c r="CK47" s="14"/>
      <c r="CL47" s="14"/>
      <c r="CM47" s="14"/>
      <c r="CN47" s="14"/>
      <c r="CO47" s="14"/>
      <c r="CP47" s="14"/>
      <c r="CQ47" s="14"/>
      <c r="CR47" s="14"/>
      <c r="CS47" s="14"/>
      <c r="CT47" s="14"/>
      <c r="CU47" s="14"/>
      <c r="CV47" s="14"/>
      <c r="CW47" s="14"/>
      <c r="CX47" s="14"/>
      <c r="CY47" s="14"/>
      <c r="CZ47" s="14"/>
      <c r="DA47" s="24"/>
      <c r="DB47" s="14"/>
      <c r="DC47" s="14"/>
      <c r="DD47" s="14"/>
      <c r="DE47" s="14"/>
      <c r="DF47" s="14"/>
      <c r="DG47" s="14"/>
      <c r="DH47" s="14"/>
      <c r="DI47" s="14"/>
      <c r="DJ47" s="14"/>
      <c r="DK47" s="14"/>
      <c r="DL47" s="14"/>
      <c r="DM47" s="14"/>
      <c r="DN47" s="14"/>
      <c r="DO47" s="14"/>
      <c r="DP47" s="14"/>
      <c r="DQ47" s="14"/>
      <c r="DR47" s="14"/>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14"/>
      <c r="FC47" s="14"/>
      <c r="FD47" s="14"/>
      <c r="FE47" s="14"/>
      <c r="FF47" s="14"/>
      <c r="FG47" s="14"/>
      <c r="FH47" s="14"/>
      <c r="FI47" s="14"/>
      <c r="FJ47" s="14"/>
      <c r="FK47" s="14"/>
      <c r="FL47" s="14"/>
      <c r="FM47" s="14"/>
      <c r="FN47" s="14"/>
      <c r="FO47" s="14"/>
      <c r="FP47" s="14"/>
      <c r="FQ47" s="14"/>
      <c r="FR47" s="14"/>
      <c r="FS47" s="14"/>
      <c r="FT47" s="14"/>
      <c r="FU47" s="14"/>
      <c r="FV47" s="14"/>
      <c r="FW47" s="14"/>
      <c r="FX47" s="14"/>
      <c r="FY47" s="14"/>
      <c r="FZ47" s="14"/>
      <c r="GA47" s="14"/>
      <c r="GB47" s="14"/>
      <c r="GC47" s="14"/>
      <c r="GD47" s="14"/>
      <c r="GE47" s="14"/>
      <c r="GF47" s="14"/>
      <c r="GG47" s="14"/>
      <c r="GH47" s="14"/>
      <c r="GI47" s="14"/>
      <c r="GJ47" s="14"/>
      <c r="GK47" s="14"/>
      <c r="GL47" s="14"/>
      <c r="GM47" s="14"/>
      <c r="GN47" s="14"/>
      <c r="GO47" s="14"/>
      <c r="GP47" s="14"/>
      <c r="GQ47" s="14"/>
      <c r="GR47" s="14"/>
      <c r="GS47" s="14"/>
      <c r="GT47" s="14"/>
      <c r="GU47" s="14"/>
      <c r="GV47" s="14"/>
      <c r="GW47" s="14"/>
      <c r="GX47" s="14"/>
      <c r="GY47" s="14"/>
      <c r="GZ47" s="14"/>
      <c r="HA47" s="14"/>
      <c r="HB47" s="14"/>
      <c r="HC47" s="14"/>
      <c r="HD47" s="14"/>
      <c r="HE47" s="14"/>
      <c r="HF47" s="14"/>
      <c r="HG47" s="14"/>
      <c r="HH47" s="14"/>
      <c r="HI47" s="14"/>
      <c r="HJ47" s="14"/>
      <c r="HK47" s="14"/>
      <c r="HL47" s="14"/>
      <c r="HM47" s="14"/>
      <c r="HN47" s="14"/>
      <c r="HO47" s="14"/>
      <c r="HP47" s="14"/>
      <c r="HQ47" s="14"/>
      <c r="HR47" s="14"/>
      <c r="HS47" s="14"/>
      <c r="HT47" s="14"/>
      <c r="HU47" s="14"/>
      <c r="HV47" s="14"/>
      <c r="HW47" s="14"/>
      <c r="HX47" s="14"/>
      <c r="HY47" s="14"/>
      <c r="HZ47" s="14"/>
      <c r="IA47" s="14"/>
      <c r="IB47" s="14"/>
      <c r="IC47" s="14"/>
      <c r="ID47" s="14"/>
      <c r="IE47" s="14"/>
      <c r="IF47" s="14"/>
      <c r="IG47" s="14"/>
      <c r="IH47" s="55"/>
      <c r="II47" s="55"/>
      <c r="IJ47" s="55"/>
      <c r="IK47" s="55"/>
      <c r="IL47" s="55"/>
      <c r="IM47" s="55"/>
      <c r="IN47" s="55"/>
      <c r="IO47" s="55"/>
      <c r="IP47" s="55"/>
      <c r="IQ47" s="55"/>
      <c r="IR47" s="55"/>
      <c r="IS47" s="55"/>
      <c r="IT47" s="55"/>
      <c r="IU47" s="55"/>
      <c r="IV47" s="55"/>
      <c r="IW47" s="55"/>
      <c r="IX47" s="55"/>
      <c r="IY47" s="55"/>
      <c r="IZ47" s="55"/>
      <c r="JA47" s="55"/>
      <c r="JB47" s="55"/>
      <c r="JC47" s="55"/>
      <c r="JD47" s="55"/>
      <c r="JE47" s="55"/>
      <c r="JF47" s="55"/>
      <c r="JG47" s="55"/>
      <c r="JH47" s="55"/>
      <c r="JI47" s="55"/>
      <c r="JJ47" s="55"/>
      <c r="JK47" s="55"/>
      <c r="JL47" s="55"/>
      <c r="JM47" s="55"/>
      <c r="JN47" s="55"/>
      <c r="JO47" s="55"/>
      <c r="JP47" s="55"/>
      <c r="JQ47" s="55"/>
      <c r="JR47" s="55"/>
      <c r="JS47" s="55"/>
      <c r="JT47" s="55"/>
      <c r="JU47" s="55"/>
      <c r="JV47" s="55"/>
      <c r="JW47" s="55"/>
      <c r="JX47" s="55"/>
      <c r="JY47" s="55"/>
      <c r="JZ47" s="55"/>
      <c r="KA47" s="55"/>
      <c r="KB47" s="55"/>
      <c r="KC47" s="55"/>
      <c r="KD47" s="55"/>
      <c r="KE47" s="55"/>
      <c r="KF47" s="55"/>
      <c r="KG47" s="55"/>
      <c r="KH47" s="55"/>
      <c r="KI47" s="55"/>
      <c r="KJ47" s="55"/>
      <c r="KK47" s="55"/>
      <c r="KL47" s="55"/>
      <c r="KM47" s="55"/>
      <c r="KN47" s="55"/>
      <c r="KO47" s="55"/>
      <c r="KP47" s="55"/>
      <c r="KQ47" s="55"/>
      <c r="KR47" s="55"/>
      <c r="KS47" s="55"/>
      <c r="KT47" s="55"/>
      <c r="KU47" s="55"/>
      <c r="KV47" s="55"/>
      <c r="KW47" s="55"/>
      <c r="KX47" s="55"/>
      <c r="KY47" s="55"/>
      <c r="KZ47" s="55"/>
      <c r="LA47" s="55"/>
      <c r="LB47" s="55"/>
      <c r="LC47" s="55"/>
      <c r="LD47" s="55"/>
      <c r="LE47" s="55"/>
      <c r="LF47" s="55"/>
      <c r="LG47" s="55"/>
      <c r="LH47" s="55"/>
      <c r="LI47" s="55"/>
      <c r="LJ47" s="55"/>
      <c r="LK47" s="55"/>
      <c r="LL47" s="55"/>
      <c r="LM47" s="55"/>
      <c r="LN47" s="55"/>
      <c r="LO47" s="55"/>
      <c r="LP47" s="55"/>
      <c r="LQ47" s="55"/>
      <c r="LR47" s="55"/>
      <c r="LS47" s="55"/>
      <c r="LT47" s="55"/>
      <c r="LU47" s="55"/>
      <c r="LV47" s="55"/>
      <c r="LW47" s="55"/>
      <c r="LX47" s="55"/>
      <c r="LY47" s="55"/>
      <c r="LZ47" s="55"/>
      <c r="MA47" s="55"/>
      <c r="MB47" s="55"/>
      <c r="MC47" s="55"/>
      <c r="MD47" s="55"/>
      <c r="ME47" s="55"/>
      <c r="MF47" s="55"/>
      <c r="MG47" s="55"/>
      <c r="MH47" s="57"/>
      <c r="MI47" s="57"/>
      <c r="MJ47" s="57"/>
      <c r="MK47" s="57"/>
      <c r="ML47" s="57"/>
      <c r="MM47" s="58"/>
      <c r="MN47" s="58"/>
      <c r="MO47" s="57"/>
      <c r="MP47" s="57"/>
      <c r="MQ47" s="57"/>
      <c r="MR47" s="57"/>
      <c r="MS47" s="57"/>
      <c r="MT47" s="58"/>
      <c r="MU47" s="58"/>
      <c r="MV47" s="57"/>
      <c r="MW47" s="57"/>
      <c r="MX47" s="57"/>
      <c r="MY47" s="57"/>
      <c r="MZ47" s="57"/>
      <c r="NA47" s="58"/>
      <c r="NB47" s="58"/>
      <c r="NC47" s="55"/>
      <c r="ND47" s="55"/>
      <c r="NE47" s="55"/>
      <c r="NF47" s="55"/>
      <c r="NG47" s="55"/>
      <c r="NH47" s="55"/>
      <c r="NI47" s="55"/>
      <c r="NJ47" s="55"/>
      <c r="NK47" s="55"/>
      <c r="NL47" s="55"/>
      <c r="NM47" s="55"/>
      <c r="NN47" s="55"/>
      <c r="NO47" s="55"/>
      <c r="NP47" s="55"/>
      <c r="NQ47" s="55"/>
      <c r="NR47" s="55"/>
      <c r="NS47" s="55"/>
      <c r="NT47" s="55"/>
      <c r="NU47" s="55"/>
      <c r="NV47" s="55"/>
      <c r="NW47" s="55"/>
      <c r="NX47" s="55"/>
      <c r="NY47" s="55"/>
      <c r="NZ47" s="55"/>
      <c r="OA47" s="55"/>
      <c r="OB47" s="55"/>
      <c r="OC47" s="55"/>
      <c r="OD47" s="55"/>
      <c r="OE47" s="55"/>
      <c r="OF47" s="55"/>
      <c r="OG47" s="55"/>
      <c r="OH47" s="55"/>
      <c r="OI47" s="55"/>
      <c r="OJ47" s="55"/>
      <c r="OK47" s="55"/>
      <c r="OL47" s="55"/>
      <c r="OM47" s="55"/>
      <c r="ON47" s="55"/>
      <c r="OO47" s="55"/>
      <c r="OP47" s="55"/>
      <c r="OQ47" s="55"/>
      <c r="OR47" s="55"/>
      <c r="OS47" s="55"/>
      <c r="OT47" s="55"/>
      <c r="OU47" s="55"/>
      <c r="OV47" s="55"/>
      <c r="OW47" s="55"/>
      <c r="OX47" s="55"/>
      <c r="OY47" s="55"/>
      <c r="OZ47" s="55"/>
      <c r="PA47" s="55"/>
      <c r="PB47" s="55"/>
      <c r="PC47" s="55"/>
      <c r="PD47" s="55"/>
      <c r="PE47" s="55"/>
      <c r="PF47" s="55"/>
      <c r="PG47" s="55"/>
      <c r="PH47" s="55"/>
      <c r="PI47" s="55"/>
      <c r="PJ47" s="55"/>
      <c r="PK47" s="55"/>
      <c r="PL47" s="55"/>
      <c r="PM47" s="55"/>
      <c r="PN47" s="55"/>
      <c r="PO47" s="55"/>
      <c r="PP47" s="55"/>
      <c r="PQ47" s="55"/>
      <c r="PR47" s="55"/>
      <c r="PS47" s="55"/>
      <c r="PT47" s="55"/>
      <c r="PU47" s="55"/>
      <c r="PV47" s="55"/>
      <c r="PW47" s="55"/>
      <c r="PX47" s="55"/>
      <c r="PY47" s="55"/>
      <c r="PZ47" s="55"/>
      <c r="QA47" s="55"/>
      <c r="QB47" s="55"/>
      <c r="QC47" s="55"/>
      <c r="QD47" s="55"/>
    </row>
    <row r="48" spans="1:446" ht="13.5" customHeight="1">
      <c r="A48" s="12" t="s">
        <v>46</v>
      </c>
      <c r="B48" s="12" t="s">
        <v>344</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4"/>
      <c r="BF48" s="14"/>
      <c r="BG48" s="14"/>
      <c r="BH48" s="14"/>
      <c r="BI48" s="14"/>
      <c r="BJ48" s="14"/>
      <c r="BK48" s="14"/>
      <c r="BL48" s="14"/>
      <c r="BM48" s="14"/>
      <c r="BN48" s="14"/>
      <c r="BO48" s="14"/>
      <c r="BP48" s="14"/>
      <c r="BQ48" s="14"/>
      <c r="BR48" s="14"/>
      <c r="BS48" s="14"/>
      <c r="BT48" s="14"/>
      <c r="BU48" s="14"/>
      <c r="BV48" s="14"/>
      <c r="BW48" s="14"/>
      <c r="BX48" s="14"/>
      <c r="BY48" s="14"/>
      <c r="BZ48" s="14"/>
      <c r="CA48" s="14"/>
      <c r="CB48" s="14"/>
      <c r="CC48" s="14"/>
      <c r="CD48" s="14"/>
      <c r="CE48" s="14"/>
      <c r="CF48" s="14"/>
      <c r="CG48" s="14"/>
      <c r="CH48" s="14"/>
      <c r="CI48" s="14"/>
      <c r="CJ48" s="14"/>
      <c r="CK48" s="14"/>
      <c r="CL48" s="14"/>
      <c r="CM48" s="14"/>
      <c r="CN48" s="14"/>
      <c r="CO48" s="14"/>
      <c r="CP48" s="14"/>
      <c r="CQ48" s="14"/>
      <c r="CR48" s="14"/>
      <c r="CS48" s="14"/>
      <c r="CT48" s="14"/>
      <c r="CU48" s="14"/>
      <c r="CV48" s="14"/>
      <c r="CW48" s="14"/>
      <c r="CX48" s="14"/>
      <c r="CY48" s="14"/>
      <c r="CZ48" s="14"/>
      <c r="DA48" s="24"/>
      <c r="DB48" s="14"/>
      <c r="DC48" s="14"/>
      <c r="DD48" s="14"/>
      <c r="DE48" s="14"/>
      <c r="DF48" s="14"/>
      <c r="DG48" s="14"/>
      <c r="DH48" s="14"/>
      <c r="DI48" s="14"/>
      <c r="DJ48" s="14"/>
      <c r="DK48" s="14"/>
      <c r="DL48" s="14"/>
      <c r="DM48" s="14"/>
      <c r="DN48" s="14"/>
      <c r="DO48" s="14"/>
      <c r="DP48" s="14"/>
      <c r="DQ48" s="14"/>
      <c r="DR48" s="14"/>
      <c r="DS48" s="14"/>
      <c r="DT48" s="14"/>
      <c r="DU48" s="14"/>
      <c r="DV48" s="14"/>
      <c r="DW48" s="14"/>
      <c r="DX48" s="14"/>
      <c r="DY48" s="14"/>
      <c r="DZ48" s="14"/>
      <c r="EA48" s="14"/>
      <c r="EB48" s="14"/>
      <c r="EC48" s="14"/>
      <c r="ED48" s="14"/>
      <c r="EE48" s="14"/>
      <c r="EF48" s="14"/>
      <c r="EG48" s="14"/>
      <c r="EH48" s="14"/>
      <c r="EI48" s="14"/>
      <c r="EJ48" s="14"/>
      <c r="EK48" s="14"/>
      <c r="EL48" s="14"/>
      <c r="EM48" s="14"/>
      <c r="EN48" s="14"/>
      <c r="EO48" s="14"/>
      <c r="EP48" s="14"/>
      <c r="EQ48" s="14"/>
      <c r="ER48" s="14"/>
      <c r="ES48" s="14"/>
      <c r="ET48" s="14"/>
      <c r="EU48" s="14"/>
      <c r="EV48" s="14"/>
      <c r="EW48" s="14"/>
      <c r="EX48" s="14"/>
      <c r="EY48" s="14"/>
      <c r="EZ48" s="14"/>
      <c r="FA48" s="14"/>
      <c r="FB48" s="14"/>
      <c r="FC48" s="14"/>
      <c r="FD48" s="14"/>
      <c r="FE48" s="14"/>
      <c r="FF48" s="14"/>
      <c r="FG48" s="14"/>
      <c r="FH48" s="14"/>
      <c r="FI48" s="14"/>
      <c r="FJ48" s="14"/>
      <c r="FK48" s="14"/>
      <c r="FL48" s="14"/>
      <c r="FM48" s="14"/>
      <c r="FN48" s="14"/>
      <c r="FO48" s="14"/>
      <c r="FP48" s="14"/>
      <c r="FQ48" s="14"/>
      <c r="FR48" s="14"/>
      <c r="FS48" s="14"/>
      <c r="FT48" s="14"/>
      <c r="FU48" s="14"/>
      <c r="FV48" s="14"/>
      <c r="FW48" s="14"/>
      <c r="FX48" s="14"/>
      <c r="FY48" s="14"/>
      <c r="FZ48" s="14"/>
      <c r="GA48" s="14"/>
      <c r="GB48" s="14"/>
      <c r="GC48" s="14"/>
      <c r="GD48" s="14"/>
      <c r="GE48" s="14"/>
      <c r="GF48" s="14"/>
      <c r="GG48" s="14"/>
      <c r="GH48" s="14"/>
      <c r="GI48" s="14"/>
      <c r="GJ48" s="14"/>
      <c r="GK48" s="14"/>
      <c r="GL48" s="14"/>
      <c r="GM48" s="14"/>
      <c r="GN48" s="14"/>
      <c r="GO48" s="14"/>
      <c r="GP48" s="14"/>
      <c r="GQ48" s="14"/>
      <c r="GR48" s="14"/>
      <c r="GS48" s="14"/>
      <c r="GT48" s="14"/>
      <c r="GU48" s="14"/>
      <c r="GV48" s="14"/>
      <c r="GW48" s="14"/>
      <c r="GX48" s="14"/>
      <c r="GY48" s="14"/>
      <c r="GZ48" s="14"/>
      <c r="HA48" s="14"/>
      <c r="HB48" s="14"/>
      <c r="HC48" s="14"/>
      <c r="HD48" s="14"/>
      <c r="HE48" s="14"/>
      <c r="HF48" s="14"/>
      <c r="HG48" s="14"/>
      <c r="HH48" s="14"/>
      <c r="HI48" s="14"/>
      <c r="HJ48" s="14"/>
      <c r="HK48" s="14"/>
      <c r="HL48" s="14"/>
      <c r="HM48" s="14"/>
      <c r="HN48" s="14"/>
      <c r="HO48" s="14"/>
      <c r="HP48" s="14"/>
      <c r="HQ48" s="14"/>
      <c r="HR48" s="14"/>
      <c r="HS48" s="14"/>
      <c r="HT48" s="14"/>
      <c r="HU48" s="14"/>
      <c r="HV48" s="14"/>
      <c r="HW48" s="14"/>
      <c r="HX48" s="14"/>
      <c r="HY48" s="14"/>
      <c r="HZ48" s="14"/>
      <c r="IA48" s="14"/>
      <c r="IB48" s="14"/>
      <c r="IC48" s="14"/>
      <c r="ID48" s="14"/>
      <c r="IE48" s="14"/>
      <c r="IF48" s="14"/>
      <c r="IG48" s="14"/>
      <c r="IH48" s="55"/>
      <c r="II48" s="55"/>
      <c r="IJ48" s="55"/>
      <c r="IK48" s="55"/>
      <c r="IL48" s="55"/>
      <c r="IM48" s="55"/>
      <c r="IN48" s="55"/>
      <c r="IO48" s="55"/>
      <c r="IP48" s="55"/>
      <c r="IQ48" s="55"/>
      <c r="IR48" s="55"/>
      <c r="IS48" s="55"/>
      <c r="IT48" s="55"/>
      <c r="IU48" s="55"/>
      <c r="IV48" s="55"/>
      <c r="IW48" s="55"/>
      <c r="IX48" s="55"/>
      <c r="IY48" s="55"/>
      <c r="IZ48" s="55"/>
      <c r="JA48" s="55"/>
      <c r="JB48" s="55"/>
      <c r="JC48" s="55"/>
      <c r="JD48" s="55"/>
      <c r="JE48" s="55"/>
      <c r="JF48" s="55"/>
      <c r="JG48" s="55"/>
      <c r="JH48" s="55"/>
      <c r="JI48" s="55"/>
      <c r="JJ48" s="55"/>
      <c r="JK48" s="55"/>
      <c r="JL48" s="55"/>
      <c r="JM48" s="55"/>
      <c r="JN48" s="55"/>
      <c r="JO48" s="55"/>
      <c r="JP48" s="55"/>
      <c r="JQ48" s="55"/>
      <c r="JR48" s="55"/>
      <c r="JS48" s="55"/>
      <c r="JT48" s="55"/>
      <c r="JU48" s="55"/>
      <c r="JV48" s="55"/>
      <c r="JW48" s="55"/>
      <c r="JX48" s="55"/>
      <c r="JY48" s="55"/>
      <c r="JZ48" s="55"/>
      <c r="KA48" s="55"/>
      <c r="KB48" s="55"/>
      <c r="KC48" s="55"/>
      <c r="KD48" s="55"/>
      <c r="KE48" s="55"/>
      <c r="KF48" s="55"/>
      <c r="KG48" s="55"/>
      <c r="KH48" s="55"/>
      <c r="KI48" s="55"/>
      <c r="KJ48" s="55"/>
      <c r="KK48" s="55"/>
      <c r="KL48" s="55"/>
      <c r="KM48" s="55"/>
      <c r="KN48" s="55"/>
      <c r="KO48" s="55"/>
      <c r="KP48" s="55"/>
      <c r="KQ48" s="55"/>
      <c r="KR48" s="55"/>
      <c r="KS48" s="55"/>
      <c r="KT48" s="55"/>
      <c r="KU48" s="55"/>
      <c r="KV48" s="55"/>
      <c r="KW48" s="55"/>
      <c r="KX48" s="55"/>
      <c r="KY48" s="55"/>
      <c r="KZ48" s="55"/>
      <c r="LA48" s="55"/>
      <c r="LB48" s="55"/>
      <c r="LC48" s="55"/>
      <c r="LD48" s="55"/>
      <c r="LE48" s="55"/>
      <c r="LF48" s="55"/>
      <c r="LG48" s="55"/>
      <c r="LH48" s="55"/>
      <c r="LI48" s="55"/>
      <c r="LJ48" s="55"/>
      <c r="LK48" s="55"/>
      <c r="LL48" s="55"/>
      <c r="LM48" s="55"/>
      <c r="LN48" s="55"/>
      <c r="LO48" s="55"/>
      <c r="LP48" s="55"/>
      <c r="LQ48" s="55"/>
      <c r="LR48" s="55"/>
      <c r="LS48" s="55"/>
      <c r="LT48" s="55"/>
      <c r="LU48" s="55"/>
      <c r="LV48" s="55"/>
      <c r="LW48" s="55"/>
      <c r="LX48" s="55"/>
      <c r="LY48" s="55"/>
      <c r="LZ48" s="55"/>
      <c r="MA48" s="55"/>
      <c r="MB48" s="55"/>
      <c r="MC48" s="55"/>
      <c r="MD48" s="55"/>
      <c r="ME48" s="55"/>
      <c r="MF48" s="55"/>
      <c r="MG48" s="55"/>
      <c r="MH48" s="57"/>
      <c r="MI48" s="57"/>
      <c r="MJ48" s="57"/>
      <c r="MK48" s="57"/>
      <c r="ML48" s="57"/>
      <c r="MM48" s="58"/>
      <c r="MN48" s="58"/>
      <c r="MO48" s="57"/>
      <c r="MP48" s="57"/>
      <c r="MQ48" s="57"/>
      <c r="MR48" s="57"/>
      <c r="MS48" s="57"/>
      <c r="MT48" s="58"/>
      <c r="MU48" s="58"/>
      <c r="MV48" s="57"/>
      <c r="MW48" s="57"/>
      <c r="MX48" s="57"/>
      <c r="MY48" s="57"/>
      <c r="MZ48" s="57"/>
      <c r="NA48" s="58"/>
      <c r="NB48" s="58"/>
      <c r="NC48" s="55"/>
      <c r="ND48" s="55"/>
      <c r="NE48" s="55"/>
      <c r="NF48" s="55"/>
      <c r="NG48" s="55"/>
      <c r="NH48" s="55"/>
      <c r="NI48" s="55"/>
      <c r="NJ48" s="55"/>
      <c r="NK48" s="55"/>
      <c r="NL48" s="55"/>
      <c r="NM48" s="55"/>
      <c r="NN48" s="55"/>
      <c r="NO48" s="55"/>
      <c r="NP48" s="55"/>
      <c r="NQ48" s="55"/>
      <c r="NR48" s="55"/>
      <c r="NS48" s="55"/>
      <c r="NT48" s="55"/>
      <c r="NU48" s="55"/>
      <c r="NV48" s="55"/>
      <c r="NW48" s="55"/>
      <c r="NX48" s="55"/>
      <c r="NY48" s="55"/>
      <c r="NZ48" s="55"/>
      <c r="OA48" s="55"/>
      <c r="OB48" s="55"/>
      <c r="OC48" s="55"/>
      <c r="OD48" s="55"/>
      <c r="OE48" s="55"/>
      <c r="OF48" s="55"/>
      <c r="OG48" s="55"/>
      <c r="OH48" s="55"/>
      <c r="OI48" s="55"/>
      <c r="OJ48" s="55"/>
      <c r="OK48" s="55"/>
      <c r="OL48" s="55"/>
      <c r="OM48" s="55"/>
      <c r="ON48" s="55"/>
      <c r="OO48" s="55"/>
      <c r="OP48" s="55"/>
      <c r="OQ48" s="55"/>
      <c r="OR48" s="55"/>
      <c r="OS48" s="55"/>
      <c r="OT48" s="55"/>
      <c r="OU48" s="55"/>
      <c r="OV48" s="55"/>
      <c r="OW48" s="55"/>
      <c r="OX48" s="55"/>
      <c r="OY48" s="55"/>
      <c r="OZ48" s="55"/>
      <c r="PA48" s="55"/>
      <c r="PB48" s="55"/>
      <c r="PC48" s="55"/>
      <c r="PD48" s="55"/>
      <c r="PE48" s="55"/>
      <c r="PF48" s="55"/>
      <c r="PG48" s="55"/>
      <c r="PH48" s="55"/>
      <c r="PI48" s="55"/>
      <c r="PJ48" s="55"/>
      <c r="PK48" s="55"/>
      <c r="PL48" s="55"/>
      <c r="PM48" s="55"/>
      <c r="PN48" s="55"/>
      <c r="PO48" s="55"/>
      <c r="PP48" s="55"/>
      <c r="PQ48" s="55"/>
      <c r="PR48" s="55"/>
      <c r="PS48" s="55"/>
      <c r="PT48" s="55"/>
      <c r="PU48" s="55"/>
      <c r="PV48" s="55"/>
      <c r="PW48" s="55"/>
      <c r="PX48" s="55"/>
      <c r="PY48" s="55"/>
      <c r="PZ48" s="55"/>
      <c r="QA48" s="55"/>
      <c r="QB48" s="55"/>
      <c r="QC48" s="55"/>
      <c r="QD48" s="55"/>
    </row>
    <row r="49" spans="1:446" ht="13.5" customHeight="1">
      <c r="A49" s="12" t="s">
        <v>47</v>
      </c>
      <c r="B49" s="12" t="s">
        <v>340</v>
      </c>
      <c r="C49" s="36"/>
      <c r="D49" s="36"/>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c r="AU49" s="36"/>
      <c r="AV49" s="36"/>
      <c r="AW49" s="36"/>
      <c r="AX49" s="36"/>
      <c r="AY49" s="36"/>
      <c r="AZ49" s="36"/>
      <c r="BA49" s="36"/>
      <c r="BB49" s="36"/>
      <c r="BC49" s="36"/>
      <c r="BD49" s="36"/>
      <c r="BE49" s="14"/>
      <c r="BF49" s="14"/>
      <c r="BG49" s="14"/>
      <c r="BH49" s="14"/>
      <c r="BI49" s="14"/>
      <c r="BJ49" s="14"/>
      <c r="BK49" s="14"/>
      <c r="BL49" s="14"/>
      <c r="BM49" s="14"/>
      <c r="BN49" s="14"/>
      <c r="BO49" s="14"/>
      <c r="BP49" s="14"/>
      <c r="BQ49" s="14"/>
      <c r="BR49" s="14"/>
      <c r="BS49" s="14"/>
      <c r="BT49" s="14"/>
      <c r="BU49" s="14"/>
      <c r="BV49" s="14"/>
      <c r="BW49" s="14"/>
      <c r="BX49" s="14"/>
      <c r="BY49" s="14"/>
      <c r="BZ49" s="14"/>
      <c r="CA49" s="14"/>
      <c r="CB49" s="14"/>
      <c r="CC49" s="14"/>
      <c r="CD49" s="14"/>
      <c r="CE49" s="14"/>
      <c r="CF49" s="14"/>
      <c r="CG49" s="14"/>
      <c r="CH49" s="14"/>
      <c r="CI49" s="14"/>
      <c r="CJ49" s="14"/>
      <c r="CK49" s="14"/>
      <c r="CL49" s="14"/>
      <c r="CM49" s="14"/>
      <c r="CN49" s="14"/>
      <c r="CO49" s="14"/>
      <c r="CP49" s="14"/>
      <c r="CQ49" s="14"/>
      <c r="CR49" s="14"/>
      <c r="CS49" s="14"/>
      <c r="CT49" s="14"/>
      <c r="CU49" s="14"/>
      <c r="CV49" s="14"/>
      <c r="CW49" s="14"/>
      <c r="CX49" s="14"/>
      <c r="CY49" s="14"/>
      <c r="CZ49" s="14"/>
      <c r="DA49" s="24"/>
      <c r="DB49" s="37"/>
      <c r="DC49" s="37"/>
      <c r="DD49" s="37"/>
      <c r="DE49" s="37"/>
      <c r="DF49" s="37"/>
      <c r="DG49" s="37"/>
      <c r="DH49" s="37"/>
      <c r="DI49" s="37"/>
      <c r="DJ49" s="37"/>
      <c r="DK49" s="37"/>
      <c r="DL49" s="37"/>
      <c r="DM49" s="37"/>
      <c r="DN49" s="37"/>
      <c r="DO49" s="37"/>
      <c r="DP49" s="37"/>
      <c r="DQ49" s="37"/>
      <c r="DR49" s="37"/>
      <c r="DS49" s="37"/>
      <c r="DT49" s="37"/>
      <c r="DU49" s="37"/>
      <c r="DV49" s="37"/>
      <c r="DW49" s="37"/>
      <c r="DX49" s="37"/>
      <c r="DY49" s="37"/>
      <c r="DZ49" s="37"/>
      <c r="EA49" s="37"/>
      <c r="EB49" s="37"/>
      <c r="EC49" s="37"/>
      <c r="ED49" s="37"/>
      <c r="EE49" s="37"/>
      <c r="EF49" s="37"/>
      <c r="EG49" s="37"/>
      <c r="EH49" s="37"/>
      <c r="EI49" s="37"/>
      <c r="EJ49" s="37"/>
      <c r="EK49" s="37"/>
      <c r="EL49" s="37"/>
      <c r="EM49" s="37"/>
      <c r="EN49" s="37"/>
      <c r="EO49" s="37"/>
      <c r="EP49" s="37"/>
      <c r="EQ49" s="37"/>
      <c r="ER49" s="37"/>
      <c r="ES49" s="37"/>
      <c r="ET49" s="37"/>
      <c r="EU49" s="37"/>
      <c r="EV49" s="37"/>
      <c r="EW49" s="37"/>
      <c r="EX49" s="37"/>
      <c r="EY49" s="37"/>
      <c r="EZ49" s="37"/>
      <c r="FA49" s="37"/>
      <c r="FB49" s="37"/>
      <c r="FC49" s="37"/>
      <c r="FD49" s="37"/>
      <c r="FE49" s="37"/>
      <c r="FF49" s="37"/>
      <c r="FG49" s="37"/>
      <c r="FH49" s="37"/>
      <c r="FI49" s="37"/>
      <c r="FJ49" s="37"/>
      <c r="FK49" s="37"/>
      <c r="FL49" s="37"/>
      <c r="FM49" s="37"/>
      <c r="FN49" s="37"/>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4"/>
      <c r="IB49" s="14"/>
      <c r="IC49" s="14"/>
      <c r="ID49" s="14"/>
      <c r="IE49" s="14"/>
      <c r="IF49" s="14"/>
      <c r="IG49" s="14"/>
      <c r="IH49" s="72"/>
      <c r="II49" s="72"/>
      <c r="IJ49" s="72"/>
      <c r="IK49" s="72"/>
      <c r="IL49" s="72"/>
      <c r="IM49" s="72"/>
      <c r="IN49" s="72"/>
      <c r="IO49" s="72"/>
      <c r="IP49" s="72"/>
      <c r="IQ49" s="72"/>
      <c r="IR49" s="72"/>
      <c r="IS49" s="72"/>
      <c r="IT49" s="72"/>
      <c r="IU49" s="72"/>
      <c r="IV49" s="72"/>
      <c r="IW49" s="72"/>
      <c r="IX49" s="72"/>
      <c r="IY49" s="72"/>
      <c r="IZ49" s="72"/>
      <c r="JA49" s="72"/>
      <c r="JB49" s="72"/>
      <c r="JC49" s="72"/>
      <c r="JD49" s="72"/>
      <c r="JE49" s="72"/>
      <c r="JF49" s="72"/>
      <c r="JG49" s="72"/>
      <c r="JH49" s="72"/>
      <c r="JI49" s="72"/>
      <c r="JJ49" s="72"/>
      <c r="JK49" s="72"/>
      <c r="JL49" s="72"/>
      <c r="JM49" s="72"/>
      <c r="JN49" s="72"/>
      <c r="JO49" s="72"/>
      <c r="JP49" s="72"/>
      <c r="JQ49" s="72"/>
      <c r="JR49" s="72"/>
      <c r="JS49" s="72"/>
      <c r="JT49" s="72"/>
      <c r="JU49" s="72"/>
      <c r="JV49" s="72"/>
      <c r="JW49" s="72"/>
      <c r="JX49" s="72"/>
      <c r="JY49" s="72"/>
      <c r="JZ49" s="72"/>
      <c r="KA49" s="72"/>
      <c r="KB49" s="72"/>
      <c r="KC49" s="72"/>
      <c r="KD49" s="72"/>
      <c r="KE49" s="72"/>
      <c r="KF49" s="72"/>
      <c r="KG49" s="72"/>
      <c r="KH49" s="72"/>
      <c r="KI49" s="72"/>
      <c r="KJ49" s="72"/>
      <c r="KK49" s="72"/>
      <c r="KL49" s="72"/>
      <c r="KM49" s="72"/>
      <c r="KN49" s="72"/>
      <c r="KO49" s="72"/>
      <c r="KP49" s="72"/>
      <c r="KQ49" s="72"/>
      <c r="KR49" s="72"/>
      <c r="KS49" s="72"/>
      <c r="KT49" s="72"/>
      <c r="KU49" s="72"/>
      <c r="KV49" s="72"/>
      <c r="KW49" s="72"/>
      <c r="KX49" s="72"/>
      <c r="KY49" s="72"/>
      <c r="KZ49" s="72"/>
      <c r="LA49" s="72"/>
      <c r="LB49" s="72"/>
      <c r="LC49" s="72"/>
      <c r="LD49" s="72"/>
      <c r="LE49" s="72"/>
      <c r="LF49" s="72"/>
      <c r="LG49" s="72"/>
      <c r="LH49" s="72"/>
      <c r="LI49" s="72"/>
      <c r="LJ49" s="72"/>
      <c r="LK49" s="72"/>
      <c r="LL49" s="72"/>
      <c r="LM49" s="72"/>
      <c r="LN49" s="72"/>
      <c r="LO49" s="72"/>
      <c r="LP49" s="72"/>
      <c r="LQ49" s="72"/>
      <c r="LR49" s="72"/>
      <c r="LS49" s="72"/>
      <c r="LT49" s="72"/>
      <c r="LU49" s="72"/>
      <c r="LV49" s="72"/>
      <c r="LW49" s="72"/>
      <c r="LX49" s="72"/>
      <c r="LY49" s="72"/>
      <c r="LZ49" s="72"/>
      <c r="MA49" s="72"/>
      <c r="MB49" s="72"/>
      <c r="MC49" s="72"/>
      <c r="MD49" s="72"/>
      <c r="ME49" s="72"/>
      <c r="MF49" s="72"/>
      <c r="MG49" s="72"/>
      <c r="MH49" s="73"/>
      <c r="MI49" s="73"/>
      <c r="MJ49" s="73"/>
      <c r="MK49" s="73"/>
      <c r="ML49" s="73"/>
      <c r="MM49" s="74"/>
      <c r="MN49" s="74"/>
      <c r="MO49" s="73"/>
      <c r="MP49" s="73"/>
      <c r="MQ49" s="73"/>
      <c r="MR49" s="73"/>
      <c r="MS49" s="73"/>
      <c r="MT49" s="74"/>
      <c r="MU49" s="74"/>
      <c r="MV49" s="73"/>
      <c r="MW49" s="73"/>
      <c r="MX49" s="73"/>
      <c r="MY49" s="73"/>
      <c r="MZ49" s="73"/>
      <c r="NA49" s="74"/>
      <c r="NB49" s="74"/>
      <c r="NC49" s="72"/>
      <c r="ND49" s="72"/>
      <c r="NE49" s="72"/>
      <c r="NF49" s="72"/>
      <c r="NG49" s="72"/>
      <c r="NH49" s="72"/>
      <c r="NI49" s="72"/>
      <c r="NJ49" s="72"/>
      <c r="NK49" s="72"/>
      <c r="NL49" s="72"/>
      <c r="NM49" s="72"/>
      <c r="NN49" s="72"/>
      <c r="NO49" s="72"/>
      <c r="NP49" s="72"/>
      <c r="NQ49" s="72"/>
      <c r="NR49" s="72"/>
      <c r="NS49" s="72"/>
      <c r="NT49" s="72"/>
      <c r="NU49" s="72"/>
      <c r="NV49" s="72"/>
      <c r="NW49" s="72"/>
      <c r="NX49" s="72"/>
      <c r="NY49" s="72"/>
      <c r="NZ49" s="72"/>
      <c r="OA49" s="72"/>
      <c r="OB49" s="72"/>
      <c r="OC49" s="72"/>
      <c r="OD49" s="72"/>
      <c r="OE49" s="72"/>
      <c r="OF49" s="72"/>
      <c r="OG49" s="72"/>
      <c r="OH49" s="72"/>
      <c r="OI49" s="72"/>
      <c r="OJ49" s="72"/>
      <c r="OK49" s="72"/>
      <c r="OL49" s="72"/>
      <c r="OM49" s="72"/>
      <c r="ON49" s="72"/>
      <c r="OO49" s="72"/>
      <c r="OP49" s="72"/>
      <c r="OQ49" s="72"/>
      <c r="OR49" s="72"/>
      <c r="OS49" s="72"/>
      <c r="OT49" s="72"/>
      <c r="OU49" s="72"/>
      <c r="OV49" s="72"/>
      <c r="OW49" s="72"/>
      <c r="OX49" s="72"/>
      <c r="OY49" s="72"/>
      <c r="OZ49" s="72"/>
      <c r="PA49" s="72"/>
      <c r="PB49" s="72"/>
      <c r="PC49" s="72"/>
      <c r="PD49" s="72"/>
      <c r="PE49" s="72"/>
      <c r="PF49" s="72"/>
      <c r="PG49" s="72"/>
      <c r="PH49" s="72"/>
      <c r="PI49" s="72"/>
      <c r="PJ49" s="72"/>
      <c r="PK49" s="72"/>
      <c r="PL49" s="72"/>
      <c r="PM49" s="72"/>
      <c r="PN49" s="72"/>
      <c r="PO49" s="72"/>
      <c r="PP49" s="72"/>
      <c r="PQ49" s="72"/>
      <c r="PR49" s="72"/>
      <c r="PS49" s="72"/>
      <c r="PT49" s="72"/>
      <c r="PU49" s="72"/>
      <c r="PV49" s="72"/>
      <c r="PW49" s="72"/>
      <c r="PX49" s="72"/>
      <c r="PY49" s="72"/>
      <c r="PZ49" s="72"/>
      <c r="QA49" s="72"/>
      <c r="QB49" s="72"/>
      <c r="QC49" s="72"/>
      <c r="QD49" s="72"/>
    </row>
    <row r="50" spans="1:446" ht="13.5" customHeight="1">
      <c r="A50" s="12" t="s">
        <v>48</v>
      </c>
      <c r="B50" s="12" t="s">
        <v>340</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4"/>
      <c r="BF50" s="14"/>
      <c r="BG50" s="14"/>
      <c r="BH50" s="14"/>
      <c r="BI50" s="14"/>
      <c r="BJ50" s="14"/>
      <c r="BK50" s="14"/>
      <c r="BL50" s="14"/>
      <c r="BM50" s="14"/>
      <c r="BN50" s="14"/>
      <c r="BO50" s="14"/>
      <c r="BP50" s="14"/>
      <c r="BQ50" s="14"/>
      <c r="BR50" s="14"/>
      <c r="BS50" s="14"/>
      <c r="BT50" s="14"/>
      <c r="BU50" s="14"/>
      <c r="BV50" s="14"/>
      <c r="BW50" s="14"/>
      <c r="BX50" s="14"/>
      <c r="BY50" s="14"/>
      <c r="BZ50" s="14"/>
      <c r="CA50" s="14"/>
      <c r="CB50" s="14"/>
      <c r="CC50" s="14"/>
      <c r="CD50" s="14"/>
      <c r="CE50" s="14"/>
      <c r="CF50" s="14"/>
      <c r="CG50" s="14"/>
      <c r="CH50" s="14"/>
      <c r="CI50" s="14"/>
      <c r="CJ50" s="14"/>
      <c r="CK50" s="14"/>
      <c r="CL50" s="14"/>
      <c r="CM50" s="14"/>
      <c r="CN50" s="14"/>
      <c r="CO50" s="14"/>
      <c r="CP50" s="14"/>
      <c r="CQ50" s="14"/>
      <c r="CR50" s="14"/>
      <c r="CS50" s="14"/>
      <c r="CT50" s="14"/>
      <c r="CU50" s="14"/>
      <c r="CV50" s="14"/>
      <c r="CW50" s="14"/>
      <c r="CX50" s="14"/>
      <c r="CY50" s="14"/>
      <c r="CZ50" s="14"/>
      <c r="DA50" s="24"/>
      <c r="DB50" s="14"/>
      <c r="DC50" s="14"/>
      <c r="DD50" s="14"/>
      <c r="DE50" s="14"/>
      <c r="DF50" s="14"/>
      <c r="DG50" s="14"/>
      <c r="DH50" s="14"/>
      <c r="DI50" s="14"/>
      <c r="DJ50" s="14"/>
      <c r="DK50" s="14"/>
      <c r="DL50" s="14"/>
      <c r="DM50" s="14"/>
      <c r="DN50" s="14"/>
      <c r="DO50" s="14"/>
      <c r="DP50" s="14"/>
      <c r="DQ50" s="14"/>
      <c r="DR50" s="14"/>
      <c r="DS50" s="14"/>
      <c r="DT50" s="14"/>
      <c r="DU50" s="14"/>
      <c r="DV50" s="14"/>
      <c r="DW50" s="14"/>
      <c r="DX50" s="14"/>
      <c r="DY50" s="14"/>
      <c r="DZ50" s="14"/>
      <c r="EA50" s="14"/>
      <c r="EB50" s="14"/>
      <c r="EC50" s="14"/>
      <c r="ED50" s="14"/>
      <c r="EE50" s="14"/>
      <c r="EF50" s="14"/>
      <c r="EG50" s="14"/>
      <c r="EH50" s="14"/>
      <c r="EI50" s="14"/>
      <c r="EJ50" s="14"/>
      <c r="EK50" s="14"/>
      <c r="EL50" s="14"/>
      <c r="EM50" s="14"/>
      <c r="EN50" s="14"/>
      <c r="EO50" s="14"/>
      <c r="EP50" s="14"/>
      <c r="EQ50" s="14"/>
      <c r="ER50" s="14"/>
      <c r="ES50" s="14"/>
      <c r="ET50" s="14"/>
      <c r="EU50" s="14"/>
      <c r="EV50" s="14"/>
      <c r="EW50" s="14"/>
      <c r="EX50" s="14"/>
      <c r="EY50" s="14"/>
      <c r="EZ50" s="14"/>
      <c r="FA50" s="14"/>
      <c r="FB50" s="14"/>
      <c r="FC50" s="14"/>
      <c r="FD50" s="14"/>
      <c r="FE50" s="14"/>
      <c r="FF50" s="14"/>
      <c r="FG50" s="14"/>
      <c r="FH50" s="14"/>
      <c r="FI50" s="14"/>
      <c r="FJ50" s="14"/>
      <c r="FK50" s="14"/>
      <c r="FL50" s="14"/>
      <c r="FM50" s="14"/>
      <c r="FN50" s="14"/>
      <c r="FO50" s="14"/>
      <c r="FP50" s="14"/>
      <c r="FQ50" s="14"/>
      <c r="FR50" s="14"/>
      <c r="FS50" s="14"/>
      <c r="FT50" s="14"/>
      <c r="FU50" s="14"/>
      <c r="FV50" s="14"/>
      <c r="FW50" s="14"/>
      <c r="FX50" s="14"/>
      <c r="FY50" s="14"/>
      <c r="FZ50" s="14"/>
      <c r="GA50" s="14"/>
      <c r="GB50" s="14"/>
      <c r="GC50" s="14"/>
      <c r="GD50" s="14"/>
      <c r="GE50" s="14"/>
      <c r="GF50" s="14"/>
      <c r="GG50" s="14"/>
      <c r="GH50" s="14"/>
      <c r="GI50" s="14"/>
      <c r="GJ50" s="14"/>
      <c r="GK50" s="14"/>
      <c r="GL50" s="14"/>
      <c r="GM50" s="14"/>
      <c r="GN50" s="14"/>
      <c r="GO50" s="14"/>
      <c r="GP50" s="14"/>
      <c r="GQ50" s="14"/>
      <c r="GR50" s="14"/>
      <c r="GS50" s="14"/>
      <c r="GT50" s="14"/>
      <c r="GU50" s="14"/>
      <c r="GV50" s="14"/>
      <c r="GW50" s="14"/>
      <c r="GX50" s="14"/>
      <c r="GY50" s="14"/>
      <c r="GZ50" s="14"/>
      <c r="HA50" s="14"/>
      <c r="HB50" s="14"/>
      <c r="HC50" s="14"/>
      <c r="HD50" s="14"/>
      <c r="HE50" s="14"/>
      <c r="HF50" s="14"/>
      <c r="HG50" s="14"/>
      <c r="HH50" s="14"/>
      <c r="HI50" s="14"/>
      <c r="HJ50" s="14"/>
      <c r="HK50" s="14"/>
      <c r="HL50" s="14"/>
      <c r="HM50" s="14"/>
      <c r="HN50" s="14"/>
      <c r="HO50" s="14"/>
      <c r="HP50" s="14"/>
      <c r="HQ50" s="14"/>
      <c r="HR50" s="14"/>
      <c r="HS50" s="14"/>
      <c r="HT50" s="14"/>
      <c r="HU50" s="14"/>
      <c r="HV50" s="14"/>
      <c r="HW50" s="14"/>
      <c r="HX50" s="14"/>
      <c r="HY50" s="14"/>
      <c r="HZ50" s="14"/>
      <c r="IA50" s="14"/>
      <c r="IB50" s="14"/>
      <c r="IC50" s="14"/>
      <c r="ID50" s="14"/>
      <c r="IE50" s="14"/>
      <c r="IF50" s="14"/>
      <c r="IG50" s="14"/>
      <c r="IH50" s="55"/>
      <c r="II50" s="55"/>
      <c r="IJ50" s="55"/>
      <c r="IK50" s="55"/>
      <c r="IL50" s="55"/>
      <c r="IM50" s="55"/>
      <c r="IN50" s="55"/>
      <c r="IO50" s="55"/>
      <c r="IP50" s="55"/>
      <c r="IQ50" s="55"/>
      <c r="IR50" s="55"/>
      <c r="IS50" s="55"/>
      <c r="IT50" s="55"/>
      <c r="IU50" s="55"/>
      <c r="IV50" s="55"/>
      <c r="IW50" s="55"/>
      <c r="IX50" s="55"/>
      <c r="IY50" s="55"/>
      <c r="IZ50" s="55"/>
      <c r="JA50" s="55"/>
      <c r="JB50" s="55"/>
      <c r="JC50" s="55"/>
      <c r="JD50" s="55"/>
      <c r="JE50" s="55"/>
      <c r="JF50" s="55"/>
      <c r="JG50" s="55"/>
      <c r="JH50" s="55"/>
      <c r="JI50" s="55"/>
      <c r="JJ50" s="55"/>
      <c r="JK50" s="55"/>
      <c r="JL50" s="55"/>
      <c r="JM50" s="55"/>
      <c r="JN50" s="55"/>
      <c r="JO50" s="55"/>
      <c r="JP50" s="55"/>
      <c r="JQ50" s="55"/>
      <c r="JR50" s="55"/>
      <c r="JS50" s="55"/>
      <c r="JT50" s="55"/>
      <c r="JU50" s="55"/>
      <c r="JV50" s="55"/>
      <c r="JW50" s="55"/>
      <c r="JX50" s="55"/>
      <c r="JY50" s="55"/>
      <c r="JZ50" s="55"/>
      <c r="KA50" s="55"/>
      <c r="KB50" s="55"/>
      <c r="KC50" s="55"/>
      <c r="KD50" s="55"/>
      <c r="KE50" s="55"/>
      <c r="KF50" s="55"/>
      <c r="KG50" s="55"/>
      <c r="KH50" s="55"/>
      <c r="KI50" s="55"/>
      <c r="KJ50" s="55"/>
      <c r="KK50" s="55"/>
      <c r="KL50" s="55"/>
      <c r="KM50" s="55"/>
      <c r="KN50" s="55"/>
      <c r="KO50" s="55"/>
      <c r="KP50" s="55"/>
      <c r="KQ50" s="55"/>
      <c r="KR50" s="55"/>
      <c r="KS50" s="55"/>
      <c r="KT50" s="55"/>
      <c r="KU50" s="55"/>
      <c r="KV50" s="55"/>
      <c r="KW50" s="55"/>
      <c r="KX50" s="55"/>
      <c r="KY50" s="55"/>
      <c r="KZ50" s="55"/>
      <c r="LA50" s="55"/>
      <c r="LB50" s="55"/>
      <c r="LC50" s="55"/>
      <c r="LD50" s="55"/>
      <c r="LE50" s="55"/>
      <c r="LF50" s="55"/>
      <c r="LG50" s="55"/>
      <c r="LH50" s="55"/>
      <c r="LI50" s="55"/>
      <c r="LJ50" s="55"/>
      <c r="LK50" s="55"/>
      <c r="LL50" s="55"/>
      <c r="LM50" s="55"/>
      <c r="LN50" s="55"/>
      <c r="LO50" s="55"/>
      <c r="LP50" s="55"/>
      <c r="LQ50" s="55"/>
      <c r="LR50" s="55"/>
      <c r="LS50" s="55"/>
      <c r="LT50" s="55"/>
      <c r="LU50" s="55"/>
      <c r="LV50" s="55"/>
      <c r="LW50" s="55"/>
      <c r="LX50" s="55"/>
      <c r="LY50" s="55"/>
      <c r="LZ50" s="55"/>
      <c r="MA50" s="55"/>
      <c r="MB50" s="55"/>
      <c r="MC50" s="55"/>
      <c r="MD50" s="55"/>
      <c r="ME50" s="55"/>
      <c r="MF50" s="55"/>
      <c r="MG50" s="55"/>
      <c r="MH50" s="57"/>
      <c r="MI50" s="57"/>
      <c r="MJ50" s="57"/>
      <c r="MK50" s="57"/>
      <c r="ML50" s="57"/>
      <c r="MM50" s="58"/>
      <c r="MN50" s="58"/>
      <c r="MO50" s="57"/>
      <c r="MP50" s="57"/>
      <c r="MQ50" s="57"/>
      <c r="MR50" s="57"/>
      <c r="MS50" s="57"/>
      <c r="MT50" s="58"/>
      <c r="MU50" s="58"/>
      <c r="MV50" s="57"/>
      <c r="MW50" s="57"/>
      <c r="MX50" s="57"/>
      <c r="MY50" s="57"/>
      <c r="MZ50" s="57"/>
      <c r="NA50" s="58"/>
      <c r="NB50" s="58"/>
      <c r="NC50" s="55"/>
      <c r="ND50" s="55"/>
      <c r="NE50" s="55"/>
      <c r="NF50" s="55"/>
      <c r="NG50" s="55"/>
      <c r="NH50" s="55"/>
      <c r="NI50" s="55"/>
      <c r="NJ50" s="55"/>
      <c r="NK50" s="55"/>
      <c r="NL50" s="55"/>
      <c r="NM50" s="55"/>
      <c r="NN50" s="55"/>
      <c r="NO50" s="55"/>
      <c r="NP50" s="55"/>
      <c r="NQ50" s="55"/>
      <c r="NR50" s="55"/>
      <c r="NS50" s="55"/>
      <c r="NT50" s="55"/>
      <c r="NU50" s="55"/>
      <c r="NV50" s="55"/>
      <c r="NW50" s="55"/>
      <c r="NX50" s="55"/>
      <c r="NY50" s="55"/>
      <c r="NZ50" s="55"/>
      <c r="OA50" s="55"/>
      <c r="OB50" s="55"/>
      <c r="OC50" s="55"/>
      <c r="OD50" s="55"/>
      <c r="OE50" s="55"/>
      <c r="OF50" s="55"/>
      <c r="OG50" s="55"/>
      <c r="OH50" s="55"/>
      <c r="OI50" s="55"/>
      <c r="OJ50" s="55"/>
      <c r="OK50" s="55"/>
      <c r="OL50" s="55"/>
      <c r="OM50" s="55"/>
      <c r="ON50" s="55"/>
      <c r="OO50" s="55"/>
      <c r="OP50" s="55"/>
      <c r="OQ50" s="55"/>
      <c r="OR50" s="55"/>
      <c r="OS50" s="55"/>
      <c r="OT50" s="55"/>
      <c r="OU50" s="55"/>
      <c r="OV50" s="55"/>
      <c r="OW50" s="55"/>
      <c r="OX50" s="55"/>
      <c r="OY50" s="55"/>
      <c r="OZ50" s="55"/>
      <c r="PA50" s="55"/>
      <c r="PB50" s="55"/>
      <c r="PC50" s="55"/>
      <c r="PD50" s="55"/>
      <c r="PE50" s="55"/>
      <c r="PF50" s="55"/>
      <c r="PG50" s="55"/>
      <c r="PH50" s="55"/>
      <c r="PI50" s="55"/>
      <c r="PJ50" s="55"/>
      <c r="PK50" s="55"/>
      <c r="PL50" s="55"/>
      <c r="PM50" s="55"/>
      <c r="PN50" s="55"/>
      <c r="PO50" s="55"/>
      <c r="PP50" s="55"/>
      <c r="PQ50" s="55"/>
      <c r="PR50" s="55"/>
      <c r="PS50" s="55"/>
      <c r="PT50" s="55"/>
      <c r="PU50" s="55"/>
      <c r="PV50" s="55"/>
      <c r="PW50" s="55"/>
      <c r="PX50" s="55"/>
      <c r="PY50" s="55"/>
      <c r="PZ50" s="55"/>
      <c r="QA50" s="55"/>
      <c r="QB50" s="55"/>
      <c r="QC50" s="55"/>
      <c r="QD50" s="55"/>
    </row>
    <row r="51" spans="1:446" ht="13.5" customHeight="1">
      <c r="A51" s="12" t="s">
        <v>49</v>
      </c>
      <c r="B51" s="12" t="s">
        <v>340</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4"/>
      <c r="BF51" s="14"/>
      <c r="BG51" s="14"/>
      <c r="BH51" s="14"/>
      <c r="BI51" s="14"/>
      <c r="BJ51" s="14"/>
      <c r="BK51" s="14"/>
      <c r="BL51" s="14"/>
      <c r="BM51" s="14"/>
      <c r="BN51" s="14"/>
      <c r="BO51" s="14"/>
      <c r="BP51" s="14"/>
      <c r="BQ51" s="14"/>
      <c r="BR51" s="14"/>
      <c r="BS51" s="14"/>
      <c r="BT51" s="14"/>
      <c r="BU51" s="14"/>
      <c r="BV51" s="14"/>
      <c r="BW51" s="14"/>
      <c r="BX51" s="14"/>
      <c r="BY51" s="14"/>
      <c r="BZ51" s="14"/>
      <c r="CA51" s="14"/>
      <c r="CB51" s="14"/>
      <c r="CC51" s="14"/>
      <c r="CD51" s="14"/>
      <c r="CE51" s="14"/>
      <c r="CF51" s="14"/>
      <c r="CG51" s="14"/>
      <c r="CH51" s="14"/>
      <c r="CI51" s="14"/>
      <c r="CJ51" s="14"/>
      <c r="CK51" s="14"/>
      <c r="CL51" s="14"/>
      <c r="CM51" s="14"/>
      <c r="CN51" s="14"/>
      <c r="CO51" s="14"/>
      <c r="CP51" s="14"/>
      <c r="CQ51" s="14"/>
      <c r="CR51" s="14"/>
      <c r="CS51" s="14"/>
      <c r="CT51" s="14"/>
      <c r="CU51" s="14"/>
      <c r="CV51" s="14"/>
      <c r="CW51" s="14"/>
      <c r="CX51" s="14"/>
      <c r="CY51" s="14"/>
      <c r="CZ51" s="14"/>
      <c r="DA51" s="2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14"/>
      <c r="IG51" s="14"/>
      <c r="IH51" s="55"/>
      <c r="II51" s="55"/>
      <c r="IJ51" s="55"/>
      <c r="IK51" s="55"/>
      <c r="IL51" s="55"/>
      <c r="IM51" s="55"/>
      <c r="IN51" s="55"/>
      <c r="IO51" s="55"/>
      <c r="IP51" s="55"/>
      <c r="IQ51" s="55"/>
      <c r="IR51" s="55"/>
      <c r="IS51" s="55"/>
      <c r="IT51" s="55"/>
      <c r="IU51" s="55"/>
      <c r="IV51" s="55"/>
      <c r="IW51" s="55"/>
      <c r="IX51" s="55"/>
      <c r="IY51" s="55"/>
      <c r="IZ51" s="55"/>
      <c r="JA51" s="55"/>
      <c r="JB51" s="55"/>
      <c r="JC51" s="55"/>
      <c r="JD51" s="55"/>
      <c r="JE51" s="55"/>
      <c r="JF51" s="55"/>
      <c r="JG51" s="55"/>
      <c r="JH51" s="55"/>
      <c r="JI51" s="55"/>
      <c r="JJ51" s="55"/>
      <c r="JK51" s="55"/>
      <c r="JL51" s="55"/>
      <c r="JM51" s="55"/>
      <c r="JN51" s="55"/>
      <c r="JO51" s="55"/>
      <c r="JP51" s="55"/>
      <c r="JQ51" s="55"/>
      <c r="JR51" s="55"/>
      <c r="JS51" s="55"/>
      <c r="JT51" s="55"/>
      <c r="JU51" s="55"/>
      <c r="JV51" s="55"/>
      <c r="JW51" s="55"/>
      <c r="JX51" s="55"/>
      <c r="JY51" s="55"/>
      <c r="JZ51" s="55"/>
      <c r="KA51" s="55"/>
      <c r="KB51" s="55"/>
      <c r="KC51" s="55"/>
      <c r="KD51" s="55"/>
      <c r="KE51" s="55"/>
      <c r="KF51" s="55"/>
      <c r="KG51" s="55"/>
      <c r="KH51" s="55"/>
      <c r="KI51" s="55"/>
      <c r="KJ51" s="55"/>
      <c r="KK51" s="55"/>
      <c r="KL51" s="55"/>
      <c r="KM51" s="55"/>
      <c r="KN51" s="55"/>
      <c r="KO51" s="55"/>
      <c r="KP51" s="55"/>
      <c r="KQ51" s="55"/>
      <c r="KR51" s="55"/>
      <c r="KS51" s="55"/>
      <c r="KT51" s="55"/>
      <c r="KU51" s="55"/>
      <c r="KV51" s="55"/>
      <c r="KW51" s="55"/>
      <c r="KX51" s="55"/>
      <c r="KY51" s="55"/>
      <c r="KZ51" s="55"/>
      <c r="LA51" s="55"/>
      <c r="LB51" s="55"/>
      <c r="LC51" s="55"/>
      <c r="LD51" s="55"/>
      <c r="LE51" s="55"/>
      <c r="LF51" s="55"/>
      <c r="LG51" s="55"/>
      <c r="LH51" s="55"/>
      <c r="LI51" s="55"/>
      <c r="LJ51" s="55"/>
      <c r="LK51" s="55"/>
      <c r="LL51" s="55"/>
      <c r="LM51" s="55"/>
      <c r="LN51" s="55"/>
      <c r="LO51" s="55"/>
      <c r="LP51" s="55"/>
      <c r="LQ51" s="55"/>
      <c r="LR51" s="55"/>
      <c r="LS51" s="55"/>
      <c r="LT51" s="55"/>
      <c r="LU51" s="55"/>
      <c r="LV51" s="55"/>
      <c r="LW51" s="55"/>
      <c r="LX51" s="55"/>
      <c r="LY51" s="55"/>
      <c r="LZ51" s="55"/>
      <c r="MA51" s="55"/>
      <c r="MB51" s="55"/>
      <c r="MC51" s="55"/>
      <c r="MD51" s="55"/>
      <c r="ME51" s="55"/>
      <c r="MF51" s="55"/>
      <c r="MG51" s="55"/>
      <c r="MH51" s="57"/>
      <c r="MI51" s="57"/>
      <c r="MJ51" s="57"/>
      <c r="MK51" s="57"/>
      <c r="ML51" s="57"/>
      <c r="MM51" s="58"/>
      <c r="MN51" s="58"/>
      <c r="MO51" s="57"/>
      <c r="MP51" s="57"/>
      <c r="MQ51" s="57"/>
      <c r="MR51" s="57"/>
      <c r="MS51" s="57"/>
      <c r="MT51" s="58"/>
      <c r="MU51" s="58"/>
      <c r="MV51" s="57"/>
      <c r="MW51" s="57"/>
      <c r="MX51" s="57"/>
      <c r="MY51" s="57"/>
      <c r="MZ51" s="57"/>
      <c r="NA51" s="58"/>
      <c r="NB51" s="58"/>
      <c r="NC51" s="55"/>
      <c r="ND51" s="55"/>
      <c r="NE51" s="55"/>
      <c r="NF51" s="55"/>
      <c r="NG51" s="55"/>
      <c r="NH51" s="55"/>
      <c r="NI51" s="55"/>
      <c r="NJ51" s="55"/>
      <c r="NK51" s="55"/>
      <c r="NL51" s="55"/>
      <c r="NM51" s="55"/>
      <c r="NN51" s="55"/>
      <c r="NO51" s="55"/>
      <c r="NP51" s="55"/>
      <c r="NQ51" s="55"/>
      <c r="NR51" s="55"/>
      <c r="NS51" s="55"/>
      <c r="NT51" s="55"/>
      <c r="NU51" s="55"/>
      <c r="NV51" s="55"/>
      <c r="NW51" s="55"/>
      <c r="NX51" s="55"/>
      <c r="NY51" s="55"/>
      <c r="NZ51" s="55"/>
      <c r="OA51" s="55"/>
      <c r="OB51" s="55"/>
      <c r="OC51" s="55"/>
      <c r="OD51" s="55"/>
      <c r="OE51" s="55"/>
      <c r="OF51" s="55"/>
      <c r="OG51" s="55"/>
      <c r="OH51" s="55"/>
      <c r="OI51" s="55"/>
      <c r="OJ51" s="55"/>
      <c r="OK51" s="55"/>
      <c r="OL51" s="55"/>
      <c r="OM51" s="55"/>
      <c r="ON51" s="55"/>
      <c r="OO51" s="55"/>
      <c r="OP51" s="55"/>
      <c r="OQ51" s="55"/>
      <c r="OR51" s="55"/>
      <c r="OS51" s="55"/>
      <c r="OT51" s="55"/>
      <c r="OU51" s="55"/>
      <c r="OV51" s="55"/>
      <c r="OW51" s="55"/>
      <c r="OX51" s="55"/>
      <c r="OY51" s="55"/>
      <c r="OZ51" s="55"/>
      <c r="PA51" s="55"/>
      <c r="PB51" s="55"/>
      <c r="PC51" s="55"/>
      <c r="PD51" s="55"/>
      <c r="PE51" s="55"/>
      <c r="PF51" s="55"/>
      <c r="PG51" s="55"/>
      <c r="PH51" s="55"/>
      <c r="PI51" s="55"/>
      <c r="PJ51" s="55"/>
      <c r="PK51" s="55"/>
      <c r="PL51" s="55"/>
      <c r="PM51" s="55"/>
      <c r="PN51" s="55"/>
      <c r="PO51" s="55"/>
      <c r="PP51" s="55"/>
      <c r="PQ51" s="55"/>
      <c r="PR51" s="55"/>
      <c r="PS51" s="55"/>
      <c r="PT51" s="55"/>
      <c r="PU51" s="55"/>
      <c r="PV51" s="55"/>
      <c r="PW51" s="55"/>
      <c r="PX51" s="55"/>
      <c r="PY51" s="55"/>
      <c r="PZ51" s="55"/>
      <c r="QA51" s="55"/>
      <c r="QB51" s="55"/>
      <c r="QC51" s="55"/>
      <c r="QD51" s="55"/>
    </row>
    <row r="52" spans="1:446" ht="13.5" customHeight="1">
      <c r="A52" s="12" t="s">
        <v>50</v>
      </c>
      <c r="B52" s="12" t="s">
        <v>340</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4"/>
      <c r="BF52" s="14"/>
      <c r="BG52" s="14"/>
      <c r="BH52" s="14"/>
      <c r="BI52" s="14"/>
      <c r="BJ52" s="14"/>
      <c r="BK52" s="14"/>
      <c r="BL52" s="14"/>
      <c r="BM52" s="14"/>
      <c r="BN52" s="14"/>
      <c r="BO52" s="14"/>
      <c r="BP52" s="14"/>
      <c r="BQ52" s="14"/>
      <c r="BR52" s="14"/>
      <c r="BS52" s="14"/>
      <c r="BT52" s="14"/>
      <c r="BU52" s="14"/>
      <c r="BV52" s="14"/>
      <c r="BW52" s="14"/>
      <c r="BX52" s="14"/>
      <c r="BY52" s="14"/>
      <c r="BZ52" s="14"/>
      <c r="CA52" s="14"/>
      <c r="CB52" s="14"/>
      <c r="CC52" s="14"/>
      <c r="CD52" s="14"/>
      <c r="CE52" s="14"/>
      <c r="CF52" s="14"/>
      <c r="CG52" s="14"/>
      <c r="CH52" s="14"/>
      <c r="CI52" s="14"/>
      <c r="CJ52" s="14"/>
      <c r="CK52" s="14"/>
      <c r="CL52" s="14"/>
      <c r="CM52" s="14"/>
      <c r="CN52" s="14"/>
      <c r="CO52" s="14"/>
      <c r="CP52" s="14"/>
      <c r="CQ52" s="14"/>
      <c r="CR52" s="14"/>
      <c r="CS52" s="14"/>
      <c r="CT52" s="14"/>
      <c r="CU52" s="14"/>
      <c r="CV52" s="14"/>
      <c r="CW52" s="14"/>
      <c r="CX52" s="14"/>
      <c r="CY52" s="14"/>
      <c r="CZ52" s="14"/>
      <c r="DA52" s="24"/>
      <c r="DB52" s="14"/>
      <c r="DC52" s="14"/>
      <c r="DD52" s="14"/>
      <c r="DE52" s="14"/>
      <c r="DF52" s="14"/>
      <c r="DG52" s="14"/>
      <c r="DH52" s="14"/>
      <c r="DI52" s="14"/>
      <c r="DJ52" s="14"/>
      <c r="DK52" s="14"/>
      <c r="DL52" s="14"/>
      <c r="DM52" s="14"/>
      <c r="DN52" s="14"/>
      <c r="DO52" s="14"/>
      <c r="DP52" s="14"/>
      <c r="DQ52" s="14"/>
      <c r="DR52" s="14"/>
      <c r="DS52" s="14"/>
      <c r="DT52" s="14"/>
      <c r="DU52" s="14"/>
      <c r="DV52" s="14"/>
      <c r="DW52" s="14"/>
      <c r="DX52" s="14"/>
      <c r="DY52" s="14"/>
      <c r="DZ52" s="14"/>
      <c r="EA52" s="14"/>
      <c r="EB52" s="14"/>
      <c r="EC52" s="14"/>
      <c r="ED52" s="14"/>
      <c r="EE52" s="14"/>
      <c r="EF52" s="14"/>
      <c r="EG52" s="14"/>
      <c r="EH52" s="14"/>
      <c r="EI52" s="14"/>
      <c r="EJ52" s="14"/>
      <c r="EK52" s="14"/>
      <c r="EL52" s="14"/>
      <c r="EM52" s="14"/>
      <c r="EN52" s="14"/>
      <c r="EO52" s="14"/>
      <c r="EP52" s="14"/>
      <c r="EQ52" s="14"/>
      <c r="ER52" s="14"/>
      <c r="ES52" s="14"/>
      <c r="ET52" s="14"/>
      <c r="EU52" s="14"/>
      <c r="EV52" s="14"/>
      <c r="EW52" s="14"/>
      <c r="EX52" s="14"/>
      <c r="EY52" s="14"/>
      <c r="EZ52" s="14"/>
      <c r="FA52" s="14"/>
      <c r="FB52" s="14"/>
      <c r="FC52" s="14"/>
      <c r="FD52" s="14"/>
      <c r="FE52" s="14"/>
      <c r="FF52" s="14"/>
      <c r="FG52" s="14"/>
      <c r="FH52" s="14"/>
      <c r="FI52" s="14"/>
      <c r="FJ52" s="14"/>
      <c r="FK52" s="14"/>
      <c r="FL52" s="14"/>
      <c r="FM52" s="14"/>
      <c r="FN52" s="14"/>
      <c r="FO52" s="14"/>
      <c r="FP52" s="14"/>
      <c r="FQ52" s="14"/>
      <c r="FR52" s="14"/>
      <c r="FS52" s="14"/>
      <c r="FT52" s="14"/>
      <c r="FU52" s="14"/>
      <c r="FV52" s="14"/>
      <c r="FW52" s="14"/>
      <c r="FX52" s="14"/>
      <c r="FY52" s="14"/>
      <c r="FZ52" s="14"/>
      <c r="GA52" s="14"/>
      <c r="GB52" s="14"/>
      <c r="GC52" s="14"/>
      <c r="GD52" s="14"/>
      <c r="GE52" s="14"/>
      <c r="GF52" s="14"/>
      <c r="GG52" s="14"/>
      <c r="GH52" s="14"/>
      <c r="GI52" s="14"/>
      <c r="GJ52" s="14"/>
      <c r="GK52" s="14"/>
      <c r="GL52" s="14"/>
      <c r="GM52" s="14"/>
      <c r="GN52" s="14"/>
      <c r="GO52" s="14"/>
      <c r="GP52" s="14"/>
      <c r="GQ52" s="14"/>
      <c r="GR52" s="14"/>
      <c r="GS52" s="14"/>
      <c r="GT52" s="14"/>
      <c r="GU52" s="14"/>
      <c r="GV52" s="14"/>
      <c r="GW52" s="14"/>
      <c r="GX52" s="14"/>
      <c r="GY52" s="14"/>
      <c r="GZ52" s="14"/>
      <c r="HA52" s="14"/>
      <c r="HB52" s="14"/>
      <c r="HC52" s="14"/>
      <c r="HD52" s="14"/>
      <c r="HE52" s="14"/>
      <c r="HF52" s="14"/>
      <c r="HG52" s="14"/>
      <c r="HH52" s="14"/>
      <c r="HI52" s="14"/>
      <c r="HJ52" s="14"/>
      <c r="HK52" s="14"/>
      <c r="HL52" s="14"/>
      <c r="HM52" s="14"/>
      <c r="HN52" s="14"/>
      <c r="HO52" s="14"/>
      <c r="HP52" s="14"/>
      <c r="HQ52" s="14"/>
      <c r="HR52" s="14"/>
      <c r="HS52" s="14"/>
      <c r="HT52" s="14"/>
      <c r="HU52" s="14"/>
      <c r="HV52" s="14"/>
      <c r="HW52" s="14"/>
      <c r="HX52" s="14"/>
      <c r="HY52" s="14"/>
      <c r="HZ52" s="14"/>
      <c r="IA52" s="14"/>
      <c r="IB52" s="14"/>
      <c r="IC52" s="14"/>
      <c r="ID52" s="14"/>
      <c r="IE52" s="14"/>
      <c r="IF52" s="14"/>
      <c r="IG52" s="14"/>
      <c r="IH52" s="55"/>
      <c r="II52" s="55"/>
      <c r="IJ52" s="55"/>
      <c r="IK52" s="55"/>
      <c r="IL52" s="55"/>
      <c r="IM52" s="55"/>
      <c r="IN52" s="55"/>
      <c r="IO52" s="55"/>
      <c r="IP52" s="55"/>
      <c r="IQ52" s="55"/>
      <c r="IR52" s="55"/>
      <c r="IS52" s="55"/>
      <c r="IT52" s="55"/>
      <c r="IU52" s="55"/>
      <c r="IV52" s="55"/>
      <c r="IW52" s="55"/>
      <c r="IX52" s="55"/>
      <c r="IY52" s="55"/>
      <c r="IZ52" s="55"/>
      <c r="JA52" s="55"/>
      <c r="JB52" s="55"/>
      <c r="JC52" s="55"/>
      <c r="JD52" s="55"/>
      <c r="JE52" s="55"/>
      <c r="JF52" s="55"/>
      <c r="JG52" s="55"/>
      <c r="JH52" s="55"/>
      <c r="JI52" s="55"/>
      <c r="JJ52" s="55"/>
      <c r="JK52" s="55"/>
      <c r="JL52" s="55"/>
      <c r="JM52" s="55"/>
      <c r="JN52" s="55"/>
      <c r="JO52" s="55"/>
      <c r="JP52" s="55"/>
      <c r="JQ52" s="55"/>
      <c r="JR52" s="55"/>
      <c r="JS52" s="55"/>
      <c r="JT52" s="55"/>
      <c r="JU52" s="55"/>
      <c r="JV52" s="55"/>
      <c r="JW52" s="55"/>
      <c r="JX52" s="55"/>
      <c r="JY52" s="55"/>
      <c r="JZ52" s="55"/>
      <c r="KA52" s="55"/>
      <c r="KB52" s="55"/>
      <c r="KC52" s="55"/>
      <c r="KD52" s="55"/>
      <c r="KE52" s="55"/>
      <c r="KF52" s="55"/>
      <c r="KG52" s="55"/>
      <c r="KH52" s="55"/>
      <c r="KI52" s="55"/>
      <c r="KJ52" s="55"/>
      <c r="KK52" s="55"/>
      <c r="KL52" s="55"/>
      <c r="KM52" s="55"/>
      <c r="KN52" s="55"/>
      <c r="KO52" s="55"/>
      <c r="KP52" s="55"/>
      <c r="KQ52" s="55"/>
      <c r="KR52" s="55"/>
      <c r="KS52" s="55"/>
      <c r="KT52" s="55"/>
      <c r="KU52" s="55"/>
      <c r="KV52" s="55"/>
      <c r="KW52" s="55"/>
      <c r="KX52" s="55"/>
      <c r="KY52" s="55"/>
      <c r="KZ52" s="55"/>
      <c r="LA52" s="55"/>
      <c r="LB52" s="55"/>
      <c r="LC52" s="55"/>
      <c r="LD52" s="55"/>
      <c r="LE52" s="55"/>
      <c r="LF52" s="55"/>
      <c r="LG52" s="55"/>
      <c r="LH52" s="55"/>
      <c r="LI52" s="55"/>
      <c r="LJ52" s="55"/>
      <c r="LK52" s="55"/>
      <c r="LL52" s="55"/>
      <c r="LM52" s="55"/>
      <c r="LN52" s="55"/>
      <c r="LO52" s="55"/>
      <c r="LP52" s="55"/>
      <c r="LQ52" s="55"/>
      <c r="LR52" s="55"/>
      <c r="LS52" s="55"/>
      <c r="LT52" s="55"/>
      <c r="LU52" s="55"/>
      <c r="LV52" s="55"/>
      <c r="LW52" s="55"/>
      <c r="LX52" s="55"/>
      <c r="LY52" s="55"/>
      <c r="LZ52" s="55"/>
      <c r="MA52" s="55"/>
      <c r="MB52" s="55"/>
      <c r="MC52" s="55"/>
      <c r="MD52" s="55"/>
      <c r="ME52" s="55"/>
      <c r="MF52" s="55"/>
      <c r="MG52" s="55"/>
      <c r="MH52" s="57"/>
      <c r="MI52" s="57"/>
      <c r="MJ52" s="57"/>
      <c r="MK52" s="57"/>
      <c r="ML52" s="57"/>
      <c r="MM52" s="58"/>
      <c r="MN52" s="58"/>
      <c r="MO52" s="57"/>
      <c r="MP52" s="57"/>
      <c r="MQ52" s="57"/>
      <c r="MR52" s="57"/>
      <c r="MS52" s="57"/>
      <c r="MT52" s="58"/>
      <c r="MU52" s="58"/>
      <c r="MV52" s="57"/>
      <c r="MW52" s="57"/>
      <c r="MX52" s="57"/>
      <c r="MY52" s="57"/>
      <c r="MZ52" s="57"/>
      <c r="NA52" s="58"/>
      <c r="NB52" s="58"/>
      <c r="NC52" s="55"/>
      <c r="ND52" s="55"/>
      <c r="NE52" s="55"/>
      <c r="NF52" s="55"/>
      <c r="NG52" s="55"/>
      <c r="NH52" s="55"/>
      <c r="NI52" s="55"/>
      <c r="NJ52" s="55"/>
      <c r="NK52" s="55"/>
      <c r="NL52" s="55"/>
      <c r="NM52" s="55"/>
      <c r="NN52" s="55"/>
      <c r="NO52" s="55"/>
      <c r="NP52" s="55"/>
      <c r="NQ52" s="55"/>
      <c r="NR52" s="55"/>
      <c r="NS52" s="55"/>
      <c r="NT52" s="55"/>
      <c r="NU52" s="55"/>
      <c r="NV52" s="55"/>
      <c r="NW52" s="55"/>
      <c r="NX52" s="55"/>
      <c r="NY52" s="55"/>
      <c r="NZ52" s="55"/>
      <c r="OA52" s="55"/>
      <c r="OB52" s="55"/>
      <c r="OC52" s="55"/>
      <c r="OD52" s="55"/>
      <c r="OE52" s="55"/>
      <c r="OF52" s="55"/>
      <c r="OG52" s="55"/>
      <c r="OH52" s="55"/>
      <c r="OI52" s="55"/>
      <c r="OJ52" s="55"/>
      <c r="OK52" s="55"/>
      <c r="OL52" s="55"/>
      <c r="OM52" s="55"/>
      <c r="ON52" s="55"/>
      <c r="OO52" s="55"/>
      <c r="OP52" s="55"/>
      <c r="OQ52" s="55"/>
      <c r="OR52" s="55"/>
      <c r="OS52" s="55"/>
      <c r="OT52" s="55"/>
      <c r="OU52" s="55"/>
      <c r="OV52" s="55"/>
      <c r="OW52" s="55"/>
      <c r="OX52" s="55"/>
      <c r="OY52" s="55"/>
      <c r="OZ52" s="55"/>
      <c r="PA52" s="55"/>
      <c r="PB52" s="55"/>
      <c r="PC52" s="55"/>
      <c r="PD52" s="55"/>
      <c r="PE52" s="55"/>
      <c r="PF52" s="55"/>
      <c r="PG52" s="55"/>
      <c r="PH52" s="55"/>
      <c r="PI52" s="55"/>
      <c r="PJ52" s="55"/>
      <c r="PK52" s="55"/>
      <c r="PL52" s="55"/>
      <c r="PM52" s="55"/>
      <c r="PN52" s="55"/>
      <c r="PO52" s="55"/>
      <c r="PP52" s="55"/>
      <c r="PQ52" s="55"/>
      <c r="PR52" s="55"/>
      <c r="PS52" s="55"/>
      <c r="PT52" s="55"/>
      <c r="PU52" s="55"/>
      <c r="PV52" s="55"/>
      <c r="PW52" s="55"/>
      <c r="PX52" s="55"/>
      <c r="PY52" s="55"/>
      <c r="PZ52" s="55"/>
      <c r="QA52" s="55"/>
      <c r="QB52" s="55"/>
      <c r="QC52" s="55"/>
      <c r="QD52" s="55"/>
    </row>
    <row r="53" spans="1:446" ht="13.5" customHeight="1">
      <c r="A53" s="12" t="s">
        <v>51</v>
      </c>
      <c r="B53" s="12" t="s">
        <v>341</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4"/>
      <c r="BF53" s="14"/>
      <c r="BG53" s="14"/>
      <c r="BH53" s="14"/>
      <c r="BI53" s="14"/>
      <c r="BJ53" s="14"/>
      <c r="BK53" s="14"/>
      <c r="BL53" s="14"/>
      <c r="BM53" s="14"/>
      <c r="BN53" s="14"/>
      <c r="BO53" s="14"/>
      <c r="BP53" s="14"/>
      <c r="BQ53" s="14"/>
      <c r="BR53" s="14"/>
      <c r="BS53" s="14"/>
      <c r="BT53" s="14"/>
      <c r="BU53" s="14"/>
      <c r="BV53" s="14"/>
      <c r="BW53" s="14"/>
      <c r="BX53" s="14"/>
      <c r="BY53" s="14"/>
      <c r="BZ53" s="14"/>
      <c r="CA53" s="14"/>
      <c r="CB53" s="14"/>
      <c r="CC53" s="14"/>
      <c r="CD53" s="14"/>
      <c r="CE53" s="14"/>
      <c r="CF53" s="14"/>
      <c r="CG53" s="14"/>
      <c r="CH53" s="14"/>
      <c r="CI53" s="14"/>
      <c r="CJ53" s="14"/>
      <c r="CK53" s="14"/>
      <c r="CL53" s="14"/>
      <c r="CM53" s="14"/>
      <c r="CN53" s="14"/>
      <c r="CO53" s="14"/>
      <c r="CP53" s="14"/>
      <c r="CQ53" s="14"/>
      <c r="CR53" s="14"/>
      <c r="CS53" s="14"/>
      <c r="CT53" s="14"/>
      <c r="CU53" s="14"/>
      <c r="CV53" s="14"/>
      <c r="CW53" s="14"/>
      <c r="CX53" s="14"/>
      <c r="CY53" s="14"/>
      <c r="CZ53" s="14"/>
      <c r="DA53" s="24"/>
      <c r="DB53" s="14"/>
      <c r="DC53" s="14"/>
      <c r="DD53" s="14"/>
      <c r="DE53" s="14"/>
      <c r="DF53" s="14"/>
      <c r="DG53" s="14"/>
      <c r="DH53" s="14"/>
      <c r="DI53" s="14"/>
      <c r="DJ53" s="14"/>
      <c r="DK53" s="14"/>
      <c r="DL53" s="14"/>
      <c r="DM53" s="14"/>
      <c r="DN53" s="14"/>
      <c r="DO53" s="14"/>
      <c r="DP53" s="14"/>
      <c r="DQ53" s="14"/>
      <c r="DR53" s="14"/>
      <c r="DS53" s="14"/>
      <c r="DT53" s="14"/>
      <c r="DU53" s="14"/>
      <c r="DV53" s="14"/>
      <c r="DW53" s="14"/>
      <c r="DX53" s="14"/>
      <c r="DY53" s="14"/>
      <c r="DZ53" s="14"/>
      <c r="EA53" s="14"/>
      <c r="EB53" s="14"/>
      <c r="EC53" s="14"/>
      <c r="ED53" s="14"/>
      <c r="EE53" s="14"/>
      <c r="EF53" s="14"/>
      <c r="EG53" s="14"/>
      <c r="EH53" s="14"/>
      <c r="EI53" s="14"/>
      <c r="EJ53" s="14"/>
      <c r="EK53" s="14"/>
      <c r="EL53" s="14"/>
      <c r="EM53" s="14"/>
      <c r="EN53" s="14"/>
      <c r="EO53" s="14"/>
      <c r="EP53" s="14"/>
      <c r="EQ53" s="14"/>
      <c r="ER53" s="14"/>
      <c r="ES53" s="14"/>
      <c r="ET53" s="14"/>
      <c r="EU53" s="14"/>
      <c r="EV53" s="14"/>
      <c r="EW53" s="14"/>
      <c r="EX53" s="14"/>
      <c r="EY53" s="14"/>
      <c r="EZ53" s="14"/>
      <c r="FA53" s="14"/>
      <c r="FB53" s="14"/>
      <c r="FC53" s="14"/>
      <c r="FD53" s="14"/>
      <c r="FE53" s="14"/>
      <c r="FF53" s="14"/>
      <c r="FG53" s="14"/>
      <c r="FH53" s="14"/>
      <c r="FI53" s="14"/>
      <c r="FJ53" s="14"/>
      <c r="FK53" s="14"/>
      <c r="FL53" s="14"/>
      <c r="FM53" s="14"/>
      <c r="FN53" s="14"/>
      <c r="FO53" s="14"/>
      <c r="FP53" s="14"/>
      <c r="FQ53" s="14"/>
      <c r="FR53" s="14"/>
      <c r="FS53" s="14"/>
      <c r="FT53" s="14"/>
      <c r="FU53" s="14"/>
      <c r="FV53" s="14"/>
      <c r="FW53" s="14"/>
      <c r="FX53" s="14"/>
      <c r="FY53" s="14"/>
      <c r="FZ53" s="14"/>
      <c r="GA53" s="14"/>
      <c r="GB53" s="14"/>
      <c r="GC53" s="14"/>
      <c r="GD53" s="14"/>
      <c r="GE53" s="14"/>
      <c r="GF53" s="14"/>
      <c r="GG53" s="14"/>
      <c r="GH53" s="14"/>
      <c r="GI53" s="14"/>
      <c r="GJ53" s="14"/>
      <c r="GK53" s="14"/>
      <c r="GL53" s="14"/>
      <c r="GM53" s="14"/>
      <c r="GN53" s="14"/>
      <c r="GO53" s="14"/>
      <c r="GP53" s="14"/>
      <c r="GQ53" s="14"/>
      <c r="GR53" s="14"/>
      <c r="GS53" s="14"/>
      <c r="GT53" s="14"/>
      <c r="GU53" s="14"/>
      <c r="GV53" s="14"/>
      <c r="GW53" s="14"/>
      <c r="GX53" s="14"/>
      <c r="GY53" s="14"/>
      <c r="GZ53" s="14"/>
      <c r="HA53" s="14"/>
      <c r="HB53" s="14"/>
      <c r="HC53" s="14"/>
      <c r="HD53" s="14"/>
      <c r="HE53" s="14"/>
      <c r="HF53" s="14"/>
      <c r="HG53" s="14"/>
      <c r="HH53" s="14"/>
      <c r="HI53" s="14"/>
      <c r="HJ53" s="14"/>
      <c r="HK53" s="14"/>
      <c r="HL53" s="14"/>
      <c r="HM53" s="14"/>
      <c r="HN53" s="14"/>
      <c r="HO53" s="14"/>
      <c r="HP53" s="14"/>
      <c r="HQ53" s="14"/>
      <c r="HR53" s="14"/>
      <c r="HS53" s="14"/>
      <c r="HT53" s="14"/>
      <c r="HU53" s="14"/>
      <c r="HV53" s="14"/>
      <c r="HW53" s="14"/>
      <c r="HX53" s="14"/>
      <c r="HY53" s="14"/>
      <c r="HZ53" s="14"/>
      <c r="IA53" s="14"/>
      <c r="IB53" s="14"/>
      <c r="IC53" s="14"/>
      <c r="ID53" s="14"/>
      <c r="IE53" s="14"/>
      <c r="IF53" s="14"/>
      <c r="IG53" s="14"/>
      <c r="IH53" s="55"/>
      <c r="II53" s="55"/>
      <c r="IJ53" s="55"/>
      <c r="IK53" s="55"/>
      <c r="IL53" s="55"/>
      <c r="IM53" s="55"/>
      <c r="IN53" s="55"/>
      <c r="IO53" s="55"/>
      <c r="IP53" s="55"/>
      <c r="IQ53" s="55"/>
      <c r="IR53" s="55"/>
      <c r="IS53" s="55"/>
      <c r="IT53" s="55"/>
      <c r="IU53" s="55"/>
      <c r="IV53" s="55"/>
      <c r="IW53" s="55"/>
      <c r="IX53" s="55"/>
      <c r="IY53" s="55"/>
      <c r="IZ53" s="55"/>
      <c r="JA53" s="55"/>
      <c r="JB53" s="55"/>
      <c r="JC53" s="55"/>
      <c r="JD53" s="55"/>
      <c r="JE53" s="55"/>
      <c r="JF53" s="55"/>
      <c r="JG53" s="55"/>
      <c r="JH53" s="55"/>
      <c r="JI53" s="55"/>
      <c r="JJ53" s="55"/>
      <c r="JK53" s="55"/>
      <c r="JL53" s="55"/>
      <c r="JM53" s="55"/>
      <c r="JN53" s="55"/>
      <c r="JO53" s="55"/>
      <c r="JP53" s="55"/>
      <c r="JQ53" s="55"/>
      <c r="JR53" s="55"/>
      <c r="JS53" s="55"/>
      <c r="JT53" s="55"/>
      <c r="JU53" s="55"/>
      <c r="JV53" s="55"/>
      <c r="JW53" s="55"/>
      <c r="JX53" s="55"/>
      <c r="JY53" s="55"/>
      <c r="JZ53" s="55"/>
      <c r="KA53" s="55"/>
      <c r="KB53" s="55"/>
      <c r="KC53" s="55"/>
      <c r="KD53" s="55"/>
      <c r="KE53" s="55"/>
      <c r="KF53" s="55"/>
      <c r="KG53" s="55"/>
      <c r="KH53" s="55"/>
      <c r="KI53" s="55"/>
      <c r="KJ53" s="55"/>
      <c r="KK53" s="55"/>
      <c r="KL53" s="55"/>
      <c r="KM53" s="55"/>
      <c r="KN53" s="55"/>
      <c r="KO53" s="55"/>
      <c r="KP53" s="55"/>
      <c r="KQ53" s="55"/>
      <c r="KR53" s="55"/>
      <c r="KS53" s="55"/>
      <c r="KT53" s="55"/>
      <c r="KU53" s="55"/>
      <c r="KV53" s="55"/>
      <c r="KW53" s="55"/>
      <c r="KX53" s="55"/>
      <c r="KY53" s="55"/>
      <c r="KZ53" s="55"/>
      <c r="LA53" s="55"/>
      <c r="LB53" s="55"/>
      <c r="LC53" s="55"/>
      <c r="LD53" s="55"/>
      <c r="LE53" s="55"/>
      <c r="LF53" s="55"/>
      <c r="LG53" s="55"/>
      <c r="LH53" s="55"/>
      <c r="LI53" s="55"/>
      <c r="LJ53" s="55"/>
      <c r="LK53" s="55"/>
      <c r="LL53" s="55"/>
      <c r="LM53" s="55"/>
      <c r="LN53" s="55"/>
      <c r="LO53" s="55"/>
      <c r="LP53" s="55"/>
      <c r="LQ53" s="55"/>
      <c r="LR53" s="55"/>
      <c r="LS53" s="55"/>
      <c r="LT53" s="55"/>
      <c r="LU53" s="55"/>
      <c r="LV53" s="55"/>
      <c r="LW53" s="55"/>
      <c r="LX53" s="55"/>
      <c r="LY53" s="55"/>
      <c r="LZ53" s="55"/>
      <c r="MA53" s="55"/>
      <c r="MB53" s="55"/>
      <c r="MC53" s="55"/>
      <c r="MD53" s="55"/>
      <c r="ME53" s="55"/>
      <c r="MF53" s="55"/>
      <c r="MG53" s="55"/>
      <c r="MH53" s="57"/>
      <c r="MI53" s="57"/>
      <c r="MJ53" s="57"/>
      <c r="MK53" s="57"/>
      <c r="ML53" s="57"/>
      <c r="MM53" s="58"/>
      <c r="MN53" s="58"/>
      <c r="MO53" s="57"/>
      <c r="MP53" s="57"/>
      <c r="MQ53" s="57"/>
      <c r="MR53" s="57"/>
      <c r="MS53" s="57"/>
      <c r="MT53" s="58"/>
      <c r="MU53" s="58"/>
      <c r="MV53" s="57"/>
      <c r="MW53" s="57"/>
      <c r="MX53" s="57"/>
      <c r="MY53" s="57"/>
      <c r="MZ53" s="57"/>
      <c r="NA53" s="58"/>
      <c r="NB53" s="58"/>
      <c r="NC53" s="55"/>
      <c r="ND53" s="55"/>
      <c r="NE53" s="55"/>
      <c r="NF53" s="55"/>
      <c r="NG53" s="55"/>
      <c r="NH53" s="55"/>
      <c r="NI53" s="55"/>
      <c r="NJ53" s="55"/>
      <c r="NK53" s="55"/>
      <c r="NL53" s="55"/>
      <c r="NM53" s="55"/>
      <c r="NN53" s="55"/>
      <c r="NO53" s="55"/>
      <c r="NP53" s="55"/>
      <c r="NQ53" s="55"/>
      <c r="NR53" s="55"/>
      <c r="NS53" s="55"/>
      <c r="NT53" s="55"/>
      <c r="NU53" s="55"/>
      <c r="NV53" s="55"/>
      <c r="NW53" s="55"/>
      <c r="NX53" s="55"/>
      <c r="NY53" s="55"/>
      <c r="NZ53" s="55"/>
      <c r="OA53" s="55"/>
      <c r="OB53" s="55"/>
      <c r="OC53" s="55"/>
      <c r="OD53" s="55"/>
      <c r="OE53" s="55"/>
      <c r="OF53" s="55"/>
      <c r="OG53" s="55"/>
      <c r="OH53" s="55"/>
      <c r="OI53" s="55"/>
      <c r="OJ53" s="55"/>
      <c r="OK53" s="55"/>
      <c r="OL53" s="55"/>
      <c r="OM53" s="55"/>
      <c r="ON53" s="55"/>
      <c r="OO53" s="55"/>
      <c r="OP53" s="55"/>
      <c r="OQ53" s="55"/>
      <c r="OR53" s="55"/>
      <c r="OS53" s="55"/>
      <c r="OT53" s="55"/>
      <c r="OU53" s="55"/>
      <c r="OV53" s="55"/>
      <c r="OW53" s="55"/>
      <c r="OX53" s="55"/>
      <c r="OY53" s="55"/>
      <c r="OZ53" s="55"/>
      <c r="PA53" s="55"/>
      <c r="PB53" s="55"/>
      <c r="PC53" s="55"/>
      <c r="PD53" s="55"/>
      <c r="PE53" s="55"/>
      <c r="PF53" s="55"/>
      <c r="PG53" s="55"/>
      <c r="PH53" s="55"/>
      <c r="PI53" s="55"/>
      <c r="PJ53" s="55"/>
      <c r="PK53" s="55"/>
      <c r="PL53" s="55"/>
      <c r="PM53" s="55"/>
      <c r="PN53" s="55"/>
      <c r="PO53" s="55"/>
      <c r="PP53" s="55"/>
      <c r="PQ53" s="55"/>
      <c r="PR53" s="55"/>
      <c r="PS53" s="55"/>
      <c r="PT53" s="55"/>
      <c r="PU53" s="55"/>
      <c r="PV53" s="55"/>
      <c r="PW53" s="55"/>
      <c r="PX53" s="55"/>
      <c r="PY53" s="55"/>
      <c r="PZ53" s="55"/>
      <c r="QA53" s="55"/>
      <c r="QB53" s="55"/>
      <c r="QC53" s="55"/>
      <c r="QD53" s="55"/>
    </row>
    <row r="54" spans="1:446" ht="13.5" customHeight="1">
      <c r="A54" s="12" t="s">
        <v>52</v>
      </c>
      <c r="B54" s="12" t="s">
        <v>342</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4"/>
      <c r="BF54" s="14"/>
      <c r="BG54" s="14"/>
      <c r="BH54" s="14"/>
      <c r="BI54" s="14"/>
      <c r="BJ54" s="14"/>
      <c r="BK54" s="14"/>
      <c r="BL54" s="14"/>
      <c r="BM54" s="14"/>
      <c r="BN54" s="14"/>
      <c r="BO54" s="14"/>
      <c r="BP54" s="14"/>
      <c r="BQ54" s="14"/>
      <c r="BR54" s="14"/>
      <c r="BS54" s="14"/>
      <c r="BT54" s="14"/>
      <c r="BU54" s="14"/>
      <c r="BV54" s="14"/>
      <c r="BW54" s="14"/>
      <c r="BX54" s="14"/>
      <c r="BY54" s="14"/>
      <c r="BZ54" s="14"/>
      <c r="CA54" s="14"/>
      <c r="CB54" s="14"/>
      <c r="CC54" s="14"/>
      <c r="CD54" s="14"/>
      <c r="CE54" s="14"/>
      <c r="CF54" s="14"/>
      <c r="CG54" s="14"/>
      <c r="CH54" s="14"/>
      <c r="CI54" s="14"/>
      <c r="CJ54" s="14"/>
      <c r="CK54" s="14"/>
      <c r="CL54" s="14"/>
      <c r="CM54" s="14"/>
      <c r="CN54" s="14"/>
      <c r="CO54" s="14"/>
      <c r="CP54" s="14"/>
      <c r="CQ54" s="14"/>
      <c r="CR54" s="14"/>
      <c r="CS54" s="14"/>
      <c r="CT54" s="14"/>
      <c r="CU54" s="14"/>
      <c r="CV54" s="14"/>
      <c r="CW54" s="14"/>
      <c r="CX54" s="14"/>
      <c r="CY54" s="14"/>
      <c r="CZ54" s="14"/>
      <c r="DA54" s="24"/>
      <c r="DB54" s="14"/>
      <c r="DC54" s="14"/>
      <c r="DD54" s="14"/>
      <c r="DE54" s="14"/>
      <c r="DF54" s="14"/>
      <c r="DG54" s="14"/>
      <c r="DH54" s="14"/>
      <c r="DI54" s="14"/>
      <c r="DJ54" s="14"/>
      <c r="DK54" s="14"/>
      <c r="DL54" s="14"/>
      <c r="DM54" s="14"/>
      <c r="DN54" s="14"/>
      <c r="DO54" s="14"/>
      <c r="DP54" s="14"/>
      <c r="DQ54" s="14"/>
      <c r="DR54" s="14"/>
      <c r="DS54" s="14"/>
      <c r="DT54" s="14"/>
      <c r="DU54" s="14"/>
      <c r="DV54" s="14"/>
      <c r="DW54" s="14"/>
      <c r="DX54" s="14"/>
      <c r="DY54" s="14"/>
      <c r="DZ54" s="14"/>
      <c r="EA54" s="14"/>
      <c r="EB54" s="14"/>
      <c r="EC54" s="14"/>
      <c r="ED54" s="14"/>
      <c r="EE54" s="14"/>
      <c r="EF54" s="14"/>
      <c r="EG54" s="14"/>
      <c r="EH54" s="14"/>
      <c r="EI54" s="14"/>
      <c r="EJ54" s="14"/>
      <c r="EK54" s="14"/>
      <c r="EL54" s="14"/>
      <c r="EM54" s="14"/>
      <c r="EN54" s="14"/>
      <c r="EO54" s="14"/>
      <c r="EP54" s="14"/>
      <c r="EQ54" s="14"/>
      <c r="ER54" s="14"/>
      <c r="ES54" s="14"/>
      <c r="ET54" s="14"/>
      <c r="EU54" s="14"/>
      <c r="EV54" s="14"/>
      <c r="EW54" s="14"/>
      <c r="EX54" s="14"/>
      <c r="EY54" s="14"/>
      <c r="EZ54" s="14"/>
      <c r="FA54" s="14"/>
      <c r="FB54" s="14"/>
      <c r="FC54" s="14"/>
      <c r="FD54" s="14"/>
      <c r="FE54" s="14"/>
      <c r="FF54" s="14"/>
      <c r="FG54" s="14"/>
      <c r="FH54" s="14"/>
      <c r="FI54" s="14"/>
      <c r="FJ54" s="14"/>
      <c r="FK54" s="14"/>
      <c r="FL54" s="14"/>
      <c r="FM54" s="14"/>
      <c r="FN54" s="14"/>
      <c r="FO54" s="14"/>
      <c r="FP54" s="14"/>
      <c r="FQ54" s="14"/>
      <c r="FR54" s="14"/>
      <c r="FS54" s="14"/>
      <c r="FT54" s="14"/>
      <c r="FU54" s="14"/>
      <c r="FV54" s="14"/>
      <c r="FW54" s="14"/>
      <c r="FX54" s="14"/>
      <c r="FY54" s="14"/>
      <c r="FZ54" s="14"/>
      <c r="GA54" s="14"/>
      <c r="GB54" s="14"/>
      <c r="GC54" s="14"/>
      <c r="GD54" s="14"/>
      <c r="GE54" s="14"/>
      <c r="GF54" s="14"/>
      <c r="GG54" s="14"/>
      <c r="GH54" s="14"/>
      <c r="GI54" s="14"/>
      <c r="GJ54" s="14"/>
      <c r="GK54" s="14"/>
      <c r="GL54" s="14"/>
      <c r="GM54" s="14"/>
      <c r="GN54" s="14"/>
      <c r="GO54" s="14"/>
      <c r="GP54" s="14"/>
      <c r="GQ54" s="14"/>
      <c r="GR54" s="14"/>
      <c r="GS54" s="14"/>
      <c r="GT54" s="14"/>
      <c r="GU54" s="14"/>
      <c r="GV54" s="14"/>
      <c r="GW54" s="14"/>
      <c r="GX54" s="14"/>
      <c r="GY54" s="14"/>
      <c r="GZ54" s="14"/>
      <c r="HA54" s="14"/>
      <c r="HB54" s="14"/>
      <c r="HC54" s="14"/>
      <c r="HD54" s="14"/>
      <c r="HE54" s="14"/>
      <c r="HF54" s="14"/>
      <c r="HG54" s="14"/>
      <c r="HH54" s="14"/>
      <c r="HI54" s="14"/>
      <c r="HJ54" s="14"/>
      <c r="HK54" s="14"/>
      <c r="HL54" s="14"/>
      <c r="HM54" s="14"/>
      <c r="HN54" s="14"/>
      <c r="HO54" s="14"/>
      <c r="HP54" s="14"/>
      <c r="HQ54" s="14"/>
      <c r="HR54" s="14"/>
      <c r="HS54" s="14"/>
      <c r="HT54" s="14"/>
      <c r="HU54" s="14"/>
      <c r="HV54" s="14"/>
      <c r="HW54" s="14"/>
      <c r="HX54" s="14"/>
      <c r="HY54" s="14"/>
      <c r="HZ54" s="14"/>
      <c r="IA54" s="14"/>
      <c r="IB54" s="14"/>
      <c r="IC54" s="14"/>
      <c r="ID54" s="14"/>
      <c r="IE54" s="14"/>
      <c r="IF54" s="14"/>
      <c r="IG54" s="14"/>
      <c r="IH54" s="55"/>
      <c r="II54" s="55"/>
      <c r="IJ54" s="55"/>
      <c r="IK54" s="55"/>
      <c r="IL54" s="55"/>
      <c r="IM54" s="55"/>
      <c r="IN54" s="55"/>
      <c r="IO54" s="55"/>
      <c r="IP54" s="55"/>
      <c r="IQ54" s="55"/>
      <c r="IR54" s="55"/>
      <c r="IS54" s="55"/>
      <c r="IT54" s="55"/>
      <c r="IU54" s="55"/>
      <c r="IV54" s="55"/>
      <c r="IW54" s="55"/>
      <c r="IX54" s="55"/>
      <c r="IY54" s="55"/>
      <c r="IZ54" s="55"/>
      <c r="JA54" s="55"/>
      <c r="JB54" s="55"/>
      <c r="JC54" s="55"/>
      <c r="JD54" s="55"/>
      <c r="JE54" s="55"/>
      <c r="JF54" s="55"/>
      <c r="JG54" s="55"/>
      <c r="JH54" s="55"/>
      <c r="JI54" s="55"/>
      <c r="JJ54" s="55"/>
      <c r="JK54" s="55"/>
      <c r="JL54" s="55"/>
      <c r="JM54" s="55"/>
      <c r="JN54" s="55"/>
      <c r="JO54" s="55"/>
      <c r="JP54" s="55"/>
      <c r="JQ54" s="55"/>
      <c r="JR54" s="55"/>
      <c r="JS54" s="55"/>
      <c r="JT54" s="55"/>
      <c r="JU54" s="55"/>
      <c r="JV54" s="55"/>
      <c r="JW54" s="55"/>
      <c r="JX54" s="55"/>
      <c r="JY54" s="55"/>
      <c r="JZ54" s="55"/>
      <c r="KA54" s="55"/>
      <c r="KB54" s="55"/>
      <c r="KC54" s="55"/>
      <c r="KD54" s="55"/>
      <c r="KE54" s="55"/>
      <c r="KF54" s="55"/>
      <c r="KG54" s="55"/>
      <c r="KH54" s="55"/>
      <c r="KI54" s="55"/>
      <c r="KJ54" s="55"/>
      <c r="KK54" s="55"/>
      <c r="KL54" s="55"/>
      <c r="KM54" s="55"/>
      <c r="KN54" s="55"/>
      <c r="KO54" s="55"/>
      <c r="KP54" s="55"/>
      <c r="KQ54" s="55"/>
      <c r="KR54" s="55"/>
      <c r="KS54" s="55"/>
      <c r="KT54" s="55"/>
      <c r="KU54" s="55"/>
      <c r="KV54" s="55"/>
      <c r="KW54" s="55"/>
      <c r="KX54" s="55"/>
      <c r="KY54" s="55"/>
      <c r="KZ54" s="55"/>
      <c r="LA54" s="55"/>
      <c r="LB54" s="55"/>
      <c r="LC54" s="55"/>
      <c r="LD54" s="55"/>
      <c r="LE54" s="55"/>
      <c r="LF54" s="55"/>
      <c r="LG54" s="55"/>
      <c r="LH54" s="55"/>
      <c r="LI54" s="55"/>
      <c r="LJ54" s="55"/>
      <c r="LK54" s="55"/>
      <c r="LL54" s="55"/>
      <c r="LM54" s="55"/>
      <c r="LN54" s="55"/>
      <c r="LO54" s="55"/>
      <c r="LP54" s="55"/>
      <c r="LQ54" s="55"/>
      <c r="LR54" s="55"/>
      <c r="LS54" s="55"/>
      <c r="LT54" s="55"/>
      <c r="LU54" s="55"/>
      <c r="LV54" s="55"/>
      <c r="LW54" s="55"/>
      <c r="LX54" s="55"/>
      <c r="LY54" s="55"/>
      <c r="LZ54" s="55"/>
      <c r="MA54" s="55"/>
      <c r="MB54" s="55"/>
      <c r="MC54" s="55"/>
      <c r="MD54" s="55"/>
      <c r="ME54" s="55"/>
      <c r="MF54" s="55"/>
      <c r="MG54" s="55"/>
      <c r="MH54" s="57"/>
      <c r="MI54" s="57"/>
      <c r="MJ54" s="57"/>
      <c r="MK54" s="57"/>
      <c r="ML54" s="57"/>
      <c r="MM54" s="58"/>
      <c r="MN54" s="58"/>
      <c r="MO54" s="57"/>
      <c r="MP54" s="57"/>
      <c r="MQ54" s="57"/>
      <c r="MR54" s="57"/>
      <c r="MS54" s="57"/>
      <c r="MT54" s="58"/>
      <c r="MU54" s="58"/>
      <c r="MV54" s="57"/>
      <c r="MW54" s="57"/>
      <c r="MX54" s="57"/>
      <c r="MY54" s="57"/>
      <c r="MZ54" s="57"/>
      <c r="NA54" s="58"/>
      <c r="NB54" s="58"/>
      <c r="NC54" s="55"/>
      <c r="ND54" s="55"/>
      <c r="NE54" s="55"/>
      <c r="NF54" s="55"/>
      <c r="NG54" s="55"/>
      <c r="NH54" s="55"/>
      <c r="NI54" s="55"/>
      <c r="NJ54" s="55"/>
      <c r="NK54" s="55"/>
      <c r="NL54" s="55"/>
      <c r="NM54" s="55"/>
      <c r="NN54" s="55"/>
      <c r="NO54" s="55"/>
      <c r="NP54" s="55"/>
      <c r="NQ54" s="55"/>
      <c r="NR54" s="55"/>
      <c r="NS54" s="55"/>
      <c r="NT54" s="55"/>
      <c r="NU54" s="55"/>
      <c r="NV54" s="55"/>
      <c r="NW54" s="55"/>
      <c r="NX54" s="55"/>
      <c r="NY54" s="55"/>
      <c r="NZ54" s="55"/>
      <c r="OA54" s="55"/>
      <c r="OB54" s="55"/>
      <c r="OC54" s="55"/>
      <c r="OD54" s="55"/>
      <c r="OE54" s="55"/>
      <c r="OF54" s="55"/>
      <c r="OG54" s="55"/>
      <c r="OH54" s="55"/>
      <c r="OI54" s="55"/>
      <c r="OJ54" s="55"/>
      <c r="OK54" s="55"/>
      <c r="OL54" s="55"/>
      <c r="OM54" s="55"/>
      <c r="ON54" s="55"/>
      <c r="OO54" s="55"/>
      <c r="OP54" s="55"/>
      <c r="OQ54" s="55"/>
      <c r="OR54" s="55"/>
      <c r="OS54" s="55"/>
      <c r="OT54" s="55"/>
      <c r="OU54" s="55"/>
      <c r="OV54" s="55"/>
      <c r="OW54" s="55"/>
      <c r="OX54" s="55"/>
      <c r="OY54" s="55"/>
      <c r="OZ54" s="55"/>
      <c r="PA54" s="55"/>
      <c r="PB54" s="55"/>
      <c r="PC54" s="55"/>
      <c r="PD54" s="55"/>
      <c r="PE54" s="55"/>
      <c r="PF54" s="55"/>
      <c r="PG54" s="55"/>
      <c r="PH54" s="55"/>
      <c r="PI54" s="55"/>
      <c r="PJ54" s="55"/>
      <c r="PK54" s="55"/>
      <c r="PL54" s="55"/>
      <c r="PM54" s="55"/>
      <c r="PN54" s="55"/>
      <c r="PO54" s="55"/>
      <c r="PP54" s="55"/>
      <c r="PQ54" s="55"/>
      <c r="PR54" s="55"/>
      <c r="PS54" s="55"/>
      <c r="PT54" s="55"/>
      <c r="PU54" s="55"/>
      <c r="PV54" s="55"/>
      <c r="PW54" s="55"/>
      <c r="PX54" s="55"/>
      <c r="PY54" s="55"/>
      <c r="PZ54" s="55"/>
      <c r="QA54" s="55"/>
      <c r="QB54" s="55"/>
      <c r="QC54" s="55"/>
      <c r="QD54" s="55"/>
    </row>
    <row r="55" spans="1:446" ht="13.5" customHeight="1">
      <c r="A55" s="12" t="s">
        <v>53</v>
      </c>
      <c r="B55" s="12" t="s">
        <v>340</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4"/>
      <c r="BF55" s="14"/>
      <c r="BG55" s="14"/>
      <c r="BH55" s="14"/>
      <c r="BI55" s="14"/>
      <c r="BJ55" s="14"/>
      <c r="BK55" s="14"/>
      <c r="BL55" s="14"/>
      <c r="BM55" s="14"/>
      <c r="BN55" s="14"/>
      <c r="BO55" s="14"/>
      <c r="BP55" s="14"/>
      <c r="BQ55" s="14"/>
      <c r="BR55" s="14"/>
      <c r="BS55" s="14"/>
      <c r="BT55" s="14"/>
      <c r="BU55" s="14"/>
      <c r="BV55" s="14"/>
      <c r="BW55" s="14"/>
      <c r="BX55" s="14"/>
      <c r="BY55" s="14"/>
      <c r="BZ55" s="14"/>
      <c r="CA55" s="14"/>
      <c r="CB55" s="14"/>
      <c r="CC55" s="14"/>
      <c r="CD55" s="14"/>
      <c r="CE55" s="14"/>
      <c r="CF55" s="14"/>
      <c r="CG55" s="14"/>
      <c r="CH55" s="14"/>
      <c r="CI55" s="14"/>
      <c r="CJ55" s="14"/>
      <c r="CK55" s="14"/>
      <c r="CL55" s="14"/>
      <c r="CM55" s="14"/>
      <c r="CN55" s="14"/>
      <c r="CO55" s="14"/>
      <c r="CP55" s="14"/>
      <c r="CQ55" s="14"/>
      <c r="CR55" s="14"/>
      <c r="CS55" s="14"/>
      <c r="CT55" s="14"/>
      <c r="CU55" s="14"/>
      <c r="CV55" s="14"/>
      <c r="CW55" s="14"/>
      <c r="CX55" s="14"/>
      <c r="CY55" s="14"/>
      <c r="CZ55" s="14"/>
      <c r="DA55" s="24"/>
      <c r="DB55" s="14"/>
      <c r="DC55" s="14"/>
      <c r="DD55" s="14"/>
      <c r="DE55" s="14"/>
      <c r="DF55" s="14"/>
      <c r="DG55" s="14"/>
      <c r="DH55" s="14"/>
      <c r="DI55" s="14"/>
      <c r="DJ55" s="14"/>
      <c r="DK55" s="14"/>
      <c r="DL55" s="14"/>
      <c r="DM55" s="14"/>
      <c r="DN55" s="14"/>
      <c r="DO55" s="14"/>
      <c r="DP55" s="14"/>
      <c r="DQ55" s="14"/>
      <c r="DR55" s="14"/>
      <c r="DS55" s="14"/>
      <c r="DT55" s="14"/>
      <c r="DU55" s="14"/>
      <c r="DV55" s="14"/>
      <c r="DW55" s="14"/>
      <c r="DX55" s="14"/>
      <c r="DY55" s="14"/>
      <c r="DZ55" s="14"/>
      <c r="EA55" s="14"/>
      <c r="EB55" s="14"/>
      <c r="EC55" s="14"/>
      <c r="ED55" s="14"/>
      <c r="EE55" s="14"/>
      <c r="EF55" s="14"/>
      <c r="EG55" s="14"/>
      <c r="EH55" s="14"/>
      <c r="EI55" s="14"/>
      <c r="EJ55" s="14"/>
      <c r="EK55" s="14"/>
      <c r="EL55" s="14"/>
      <c r="EM55" s="14"/>
      <c r="EN55" s="14"/>
      <c r="EO55" s="14"/>
      <c r="EP55" s="14"/>
      <c r="EQ55" s="14"/>
      <c r="ER55" s="14"/>
      <c r="ES55" s="14"/>
      <c r="ET55" s="14"/>
      <c r="EU55" s="14"/>
      <c r="EV55" s="14"/>
      <c r="EW55" s="14"/>
      <c r="EX55" s="14"/>
      <c r="EY55" s="14"/>
      <c r="EZ55" s="14"/>
      <c r="FA55" s="14"/>
      <c r="FB55" s="14"/>
      <c r="FC55" s="14"/>
      <c r="FD55" s="14"/>
      <c r="FE55" s="14"/>
      <c r="FF55" s="14"/>
      <c r="FG55" s="14"/>
      <c r="FH55" s="14"/>
      <c r="FI55" s="14"/>
      <c r="FJ55" s="14"/>
      <c r="FK55" s="14"/>
      <c r="FL55" s="14"/>
      <c r="FM55" s="14"/>
      <c r="FN55" s="14"/>
      <c r="FO55" s="14"/>
      <c r="FP55" s="14"/>
      <c r="FQ55" s="14"/>
      <c r="FR55" s="14"/>
      <c r="FS55" s="14"/>
      <c r="FT55" s="14"/>
      <c r="FU55" s="14"/>
      <c r="FV55" s="14"/>
      <c r="FW55" s="14"/>
      <c r="FX55" s="14"/>
      <c r="FY55" s="14"/>
      <c r="FZ55" s="14"/>
      <c r="GA55" s="14"/>
      <c r="GB55" s="14"/>
      <c r="GC55" s="14"/>
      <c r="GD55" s="14"/>
      <c r="GE55" s="14"/>
      <c r="GF55" s="14"/>
      <c r="GG55" s="14"/>
      <c r="GH55" s="14"/>
      <c r="GI55" s="14"/>
      <c r="GJ55" s="14"/>
      <c r="GK55" s="14"/>
      <c r="GL55" s="14"/>
      <c r="GM55" s="14"/>
      <c r="GN55" s="14"/>
      <c r="GO55" s="14"/>
      <c r="GP55" s="14"/>
      <c r="GQ55" s="14"/>
      <c r="GR55" s="14"/>
      <c r="GS55" s="14"/>
      <c r="GT55" s="14"/>
      <c r="GU55" s="14"/>
      <c r="GV55" s="14"/>
      <c r="GW55" s="14"/>
      <c r="GX55" s="14"/>
      <c r="GY55" s="14"/>
      <c r="GZ55" s="14"/>
      <c r="HA55" s="14"/>
      <c r="HB55" s="14"/>
      <c r="HC55" s="14"/>
      <c r="HD55" s="14"/>
      <c r="HE55" s="14"/>
      <c r="HF55" s="14"/>
      <c r="HG55" s="14"/>
      <c r="HH55" s="14"/>
      <c r="HI55" s="14"/>
      <c r="HJ55" s="14"/>
      <c r="HK55" s="14"/>
      <c r="HL55" s="14"/>
      <c r="HM55" s="14"/>
      <c r="HN55" s="14"/>
      <c r="HO55" s="14"/>
      <c r="HP55" s="14"/>
      <c r="HQ55" s="14"/>
      <c r="HR55" s="14"/>
      <c r="HS55" s="14"/>
      <c r="HT55" s="14"/>
      <c r="HU55" s="14"/>
      <c r="HV55" s="14"/>
      <c r="HW55" s="14"/>
      <c r="HX55" s="14"/>
      <c r="HY55" s="14"/>
      <c r="HZ55" s="14"/>
      <c r="IA55" s="14"/>
      <c r="IB55" s="14"/>
      <c r="IC55" s="14"/>
      <c r="ID55" s="14"/>
      <c r="IE55" s="14"/>
      <c r="IF55" s="14"/>
      <c r="IG55" s="14"/>
      <c r="IH55" s="55"/>
      <c r="II55" s="55"/>
      <c r="IJ55" s="55"/>
      <c r="IK55" s="55"/>
      <c r="IL55" s="55"/>
      <c r="IM55" s="55"/>
      <c r="IN55" s="55"/>
      <c r="IO55" s="55"/>
      <c r="IP55" s="55"/>
      <c r="IQ55" s="55"/>
      <c r="IR55" s="55"/>
      <c r="IS55" s="55"/>
      <c r="IT55" s="55"/>
      <c r="IU55" s="55"/>
      <c r="IV55" s="55"/>
      <c r="IW55" s="55"/>
      <c r="IX55" s="55"/>
      <c r="IY55" s="55"/>
      <c r="IZ55" s="55"/>
      <c r="JA55" s="55"/>
      <c r="JB55" s="55"/>
      <c r="JC55" s="55"/>
      <c r="JD55" s="55"/>
      <c r="JE55" s="55"/>
      <c r="JF55" s="55"/>
      <c r="JG55" s="55"/>
      <c r="JH55" s="55"/>
      <c r="JI55" s="55"/>
      <c r="JJ55" s="55"/>
      <c r="JK55" s="55"/>
      <c r="JL55" s="55"/>
      <c r="JM55" s="55"/>
      <c r="JN55" s="55"/>
      <c r="JO55" s="55"/>
      <c r="JP55" s="55"/>
      <c r="JQ55" s="55"/>
      <c r="JR55" s="55"/>
      <c r="JS55" s="55"/>
      <c r="JT55" s="55"/>
      <c r="JU55" s="55"/>
      <c r="JV55" s="55"/>
      <c r="JW55" s="55"/>
      <c r="JX55" s="55"/>
      <c r="JY55" s="55"/>
      <c r="JZ55" s="55"/>
      <c r="KA55" s="55"/>
      <c r="KB55" s="55"/>
      <c r="KC55" s="55"/>
      <c r="KD55" s="55"/>
      <c r="KE55" s="55"/>
      <c r="KF55" s="55"/>
      <c r="KG55" s="55"/>
      <c r="KH55" s="55"/>
      <c r="KI55" s="55"/>
      <c r="KJ55" s="55"/>
      <c r="KK55" s="55"/>
      <c r="KL55" s="55"/>
      <c r="KM55" s="55"/>
      <c r="KN55" s="55"/>
      <c r="KO55" s="55"/>
      <c r="KP55" s="55"/>
      <c r="KQ55" s="55"/>
      <c r="KR55" s="55"/>
      <c r="KS55" s="55"/>
      <c r="KT55" s="55"/>
      <c r="KU55" s="55"/>
      <c r="KV55" s="55"/>
      <c r="KW55" s="55"/>
      <c r="KX55" s="55"/>
      <c r="KY55" s="55"/>
      <c r="KZ55" s="55"/>
      <c r="LA55" s="55"/>
      <c r="LB55" s="55"/>
      <c r="LC55" s="55"/>
      <c r="LD55" s="55"/>
      <c r="LE55" s="55"/>
      <c r="LF55" s="55"/>
      <c r="LG55" s="55"/>
      <c r="LH55" s="55"/>
      <c r="LI55" s="55"/>
      <c r="LJ55" s="55"/>
      <c r="LK55" s="55"/>
      <c r="LL55" s="55"/>
      <c r="LM55" s="55"/>
      <c r="LN55" s="55"/>
      <c r="LO55" s="55"/>
      <c r="LP55" s="55"/>
      <c r="LQ55" s="55"/>
      <c r="LR55" s="55"/>
      <c r="LS55" s="55"/>
      <c r="LT55" s="55"/>
      <c r="LU55" s="55"/>
      <c r="LV55" s="55"/>
      <c r="LW55" s="55"/>
      <c r="LX55" s="55"/>
      <c r="LY55" s="55"/>
      <c r="LZ55" s="55"/>
      <c r="MA55" s="55"/>
      <c r="MB55" s="55"/>
      <c r="MC55" s="55"/>
      <c r="MD55" s="55"/>
      <c r="ME55" s="55"/>
      <c r="MF55" s="55"/>
      <c r="MG55" s="55"/>
      <c r="MH55" s="57"/>
      <c r="MI55" s="57"/>
      <c r="MJ55" s="57"/>
      <c r="MK55" s="57"/>
      <c r="ML55" s="57"/>
      <c r="MM55" s="58"/>
      <c r="MN55" s="58"/>
      <c r="MO55" s="57"/>
      <c r="MP55" s="57"/>
      <c r="MQ55" s="57"/>
      <c r="MR55" s="57"/>
      <c r="MS55" s="57"/>
      <c r="MT55" s="58"/>
      <c r="MU55" s="58"/>
      <c r="MV55" s="57"/>
      <c r="MW55" s="57"/>
      <c r="MX55" s="57"/>
      <c r="MY55" s="57"/>
      <c r="MZ55" s="57"/>
      <c r="NA55" s="58"/>
      <c r="NB55" s="58"/>
      <c r="NC55" s="55"/>
      <c r="ND55" s="55"/>
      <c r="NE55" s="55"/>
      <c r="NF55" s="55"/>
      <c r="NG55" s="55"/>
      <c r="NH55" s="55"/>
      <c r="NI55" s="55"/>
      <c r="NJ55" s="55"/>
      <c r="NK55" s="55"/>
      <c r="NL55" s="55"/>
      <c r="NM55" s="55"/>
      <c r="NN55" s="55"/>
      <c r="NO55" s="55"/>
      <c r="NP55" s="55"/>
      <c r="NQ55" s="55"/>
      <c r="NR55" s="55"/>
      <c r="NS55" s="55"/>
      <c r="NT55" s="55"/>
      <c r="NU55" s="55"/>
      <c r="NV55" s="55"/>
      <c r="NW55" s="55"/>
      <c r="NX55" s="55"/>
      <c r="NY55" s="55"/>
      <c r="NZ55" s="55"/>
      <c r="OA55" s="55"/>
      <c r="OB55" s="55"/>
      <c r="OC55" s="55"/>
      <c r="OD55" s="55"/>
      <c r="OE55" s="55"/>
      <c r="OF55" s="55"/>
      <c r="OG55" s="55"/>
      <c r="OH55" s="55"/>
      <c r="OI55" s="55"/>
      <c r="OJ55" s="55"/>
      <c r="OK55" s="55"/>
      <c r="OL55" s="55"/>
      <c r="OM55" s="55"/>
      <c r="ON55" s="55"/>
      <c r="OO55" s="55"/>
      <c r="OP55" s="55"/>
      <c r="OQ55" s="55"/>
      <c r="OR55" s="55"/>
      <c r="OS55" s="55"/>
      <c r="OT55" s="55"/>
      <c r="OU55" s="55"/>
      <c r="OV55" s="55"/>
      <c r="OW55" s="55"/>
      <c r="OX55" s="55"/>
      <c r="OY55" s="55"/>
      <c r="OZ55" s="55"/>
      <c r="PA55" s="55"/>
      <c r="PB55" s="55"/>
      <c r="PC55" s="55"/>
      <c r="PD55" s="55"/>
      <c r="PE55" s="55"/>
      <c r="PF55" s="55"/>
      <c r="PG55" s="55"/>
      <c r="PH55" s="55"/>
      <c r="PI55" s="55"/>
      <c r="PJ55" s="55"/>
      <c r="PK55" s="55"/>
      <c r="PL55" s="55"/>
      <c r="PM55" s="55"/>
      <c r="PN55" s="55"/>
      <c r="PO55" s="55"/>
      <c r="PP55" s="55"/>
      <c r="PQ55" s="55"/>
      <c r="PR55" s="55"/>
      <c r="PS55" s="55"/>
      <c r="PT55" s="55"/>
      <c r="PU55" s="55"/>
      <c r="PV55" s="55"/>
      <c r="PW55" s="55"/>
      <c r="PX55" s="55"/>
      <c r="PY55" s="55"/>
      <c r="PZ55" s="55"/>
      <c r="QA55" s="55"/>
      <c r="QB55" s="55"/>
      <c r="QC55" s="55"/>
      <c r="QD55" s="55"/>
    </row>
    <row r="56" spans="1:446" ht="13.5" customHeight="1">
      <c r="A56" s="2" t="s">
        <v>54</v>
      </c>
      <c r="B56" s="2" t="s">
        <v>336</v>
      </c>
      <c r="C56" s="2">
        <v>0.1</v>
      </c>
      <c r="D56" s="2">
        <v>0.1</v>
      </c>
      <c r="E56" s="2">
        <v>0.1</v>
      </c>
      <c r="F56" s="2">
        <v>0.1</v>
      </c>
      <c r="G56" s="2">
        <v>0.1</v>
      </c>
      <c r="H56" s="2">
        <v>0.1</v>
      </c>
      <c r="I56" s="2">
        <v>0.1</v>
      </c>
      <c r="J56" s="2">
        <v>0.1</v>
      </c>
      <c r="K56" s="2">
        <v>0.1</v>
      </c>
      <c r="L56" s="2">
        <v>0.1</v>
      </c>
      <c r="M56" s="2">
        <v>0.1</v>
      </c>
      <c r="N56" s="2">
        <v>0.1</v>
      </c>
      <c r="O56" s="2">
        <v>0.1</v>
      </c>
      <c r="P56" s="2">
        <v>0.1</v>
      </c>
      <c r="Q56" s="2">
        <v>0.1</v>
      </c>
      <c r="R56" s="2">
        <v>0.1</v>
      </c>
      <c r="S56" s="2">
        <v>0.1</v>
      </c>
      <c r="T56" s="2">
        <v>0.1</v>
      </c>
      <c r="U56" s="2">
        <v>0.1</v>
      </c>
      <c r="V56" s="2">
        <v>0.1</v>
      </c>
      <c r="W56" s="2">
        <v>0.1</v>
      </c>
      <c r="X56" s="2">
        <v>0.1</v>
      </c>
      <c r="Y56" s="2">
        <v>0.1</v>
      </c>
      <c r="Z56" s="2">
        <v>0.1</v>
      </c>
      <c r="AA56" s="2">
        <v>0.1</v>
      </c>
      <c r="AB56" s="2">
        <v>0.1</v>
      </c>
      <c r="AC56" s="2">
        <v>0.1</v>
      </c>
      <c r="AD56" s="2">
        <v>0.1</v>
      </c>
      <c r="AE56" s="2">
        <v>0.1</v>
      </c>
      <c r="AF56" s="2">
        <v>0.1</v>
      </c>
      <c r="AG56" s="2">
        <v>0.1</v>
      </c>
      <c r="AH56" s="2">
        <v>0.1</v>
      </c>
      <c r="AI56" s="2">
        <v>0.1</v>
      </c>
      <c r="AJ56" s="2">
        <v>0.1</v>
      </c>
      <c r="AK56" s="2">
        <v>0.1</v>
      </c>
      <c r="AL56" s="2">
        <v>0.1</v>
      </c>
      <c r="AM56" s="2">
        <v>0.1</v>
      </c>
      <c r="AN56" s="2">
        <v>0.1</v>
      </c>
      <c r="AO56" s="2">
        <v>0.1</v>
      </c>
      <c r="AP56" s="2">
        <v>0.1</v>
      </c>
      <c r="AQ56" s="2">
        <v>0.1</v>
      </c>
      <c r="AR56" s="2">
        <v>0.1</v>
      </c>
      <c r="AS56" s="2">
        <v>0.1</v>
      </c>
      <c r="AT56" s="2">
        <v>0.1</v>
      </c>
      <c r="AU56" s="2">
        <v>0.1</v>
      </c>
      <c r="AV56" s="2">
        <v>0.1</v>
      </c>
      <c r="AW56" s="2">
        <v>0.1</v>
      </c>
      <c r="AX56" s="2">
        <v>0.1</v>
      </c>
      <c r="AY56" s="2">
        <v>0.1</v>
      </c>
      <c r="AZ56" s="2">
        <v>0.1</v>
      </c>
      <c r="BA56" s="2">
        <v>0.1</v>
      </c>
      <c r="BB56" s="2">
        <v>0.1</v>
      </c>
      <c r="BC56" s="2">
        <v>0.1</v>
      </c>
      <c r="BD56" s="2">
        <v>0.1</v>
      </c>
      <c r="BE56" s="2">
        <v>0.1</v>
      </c>
      <c r="BF56" s="2">
        <v>0.1</v>
      </c>
      <c r="BG56" s="2">
        <v>0.1</v>
      </c>
      <c r="BH56" s="2">
        <v>0.1</v>
      </c>
      <c r="BI56" s="10">
        <v>0.1081</v>
      </c>
      <c r="BJ56" s="10"/>
      <c r="BK56" s="10">
        <v>0.1081</v>
      </c>
      <c r="BL56" s="10"/>
      <c r="BM56" s="10">
        <v>0.1081</v>
      </c>
      <c r="BN56" s="10"/>
      <c r="BO56" s="10">
        <v>0.106</v>
      </c>
      <c r="BP56" s="10"/>
      <c r="BQ56" s="10">
        <v>0.106</v>
      </c>
      <c r="BR56" s="10"/>
      <c r="BS56" s="10">
        <v>0.106</v>
      </c>
      <c r="BT56" s="10"/>
      <c r="BU56" s="10">
        <v>0.10100000000000001</v>
      </c>
      <c r="BV56" s="10"/>
      <c r="BW56" s="10">
        <v>0.10100000000000001</v>
      </c>
      <c r="BX56" s="10"/>
      <c r="BY56" s="10">
        <v>0.10100000000000001</v>
      </c>
      <c r="BZ56" s="10"/>
      <c r="CA56" s="10">
        <v>0.106</v>
      </c>
      <c r="CB56" s="10"/>
      <c r="CC56" s="10">
        <v>0.106</v>
      </c>
      <c r="CD56" s="10"/>
      <c r="CE56" s="10">
        <v>0.106</v>
      </c>
      <c r="CF56" s="10"/>
      <c r="CG56" s="10">
        <v>0.106</v>
      </c>
      <c r="CH56" s="10"/>
      <c r="CI56" s="10">
        <v>0.106</v>
      </c>
      <c r="CJ56" s="10"/>
      <c r="CK56" s="10">
        <v>0.106</v>
      </c>
      <c r="CL56" s="10"/>
      <c r="CM56" s="10">
        <v>0.108</v>
      </c>
      <c r="CN56" s="10"/>
      <c r="CO56" s="10">
        <v>0.108</v>
      </c>
      <c r="CP56" s="10"/>
      <c r="CQ56" s="10">
        <v>0.108</v>
      </c>
      <c r="CR56" s="10"/>
      <c r="CS56" s="10">
        <v>0.1</v>
      </c>
      <c r="CT56" s="10">
        <v>0.1</v>
      </c>
      <c r="CU56" s="10">
        <v>0.1</v>
      </c>
      <c r="CV56" s="10">
        <v>0.2</v>
      </c>
      <c r="CW56" s="10">
        <v>0.2</v>
      </c>
      <c r="CX56" s="10">
        <v>0.2</v>
      </c>
      <c r="CY56" s="10">
        <v>0.2</v>
      </c>
      <c r="CZ56" s="10">
        <v>0.2</v>
      </c>
      <c r="DA56" s="10">
        <v>0.1143</v>
      </c>
      <c r="DB56" s="10">
        <v>0.1143</v>
      </c>
      <c r="DC56" s="10">
        <v>0.1143</v>
      </c>
      <c r="DD56" s="10">
        <v>0.1143</v>
      </c>
      <c r="DE56" s="10">
        <v>0.1143</v>
      </c>
      <c r="DF56" s="10">
        <v>0.1143</v>
      </c>
      <c r="DG56" s="10">
        <v>0.1143</v>
      </c>
      <c r="DH56" s="10">
        <v>0.1143</v>
      </c>
      <c r="DI56" s="10">
        <v>0.1143</v>
      </c>
      <c r="DJ56" s="10">
        <v>0.1143</v>
      </c>
      <c r="DK56" s="10">
        <v>0.1143</v>
      </c>
      <c r="DL56" s="10">
        <v>0.1143</v>
      </c>
      <c r="DM56" s="10">
        <v>0.1143</v>
      </c>
      <c r="DN56" s="10">
        <v>0.1143</v>
      </c>
      <c r="DO56" s="10">
        <v>0.1143</v>
      </c>
      <c r="DP56" s="10">
        <v>0.1143</v>
      </c>
      <c r="DQ56" s="10">
        <v>0.1143</v>
      </c>
      <c r="DR56" s="10">
        <v>0.1143</v>
      </c>
      <c r="DS56" s="10">
        <v>0.1143</v>
      </c>
      <c r="DT56" s="10">
        <v>0.1143</v>
      </c>
      <c r="DU56" s="10">
        <v>0.1143</v>
      </c>
      <c r="DV56" s="10">
        <v>0.1143</v>
      </c>
      <c r="DW56" s="10">
        <v>0.1143</v>
      </c>
      <c r="DX56" s="10">
        <v>0.1143</v>
      </c>
      <c r="DY56" s="10">
        <v>0.1143</v>
      </c>
      <c r="DZ56" s="10">
        <v>0.1143</v>
      </c>
      <c r="EA56" s="10">
        <v>0.1143</v>
      </c>
      <c r="EB56" s="10">
        <v>0.1143</v>
      </c>
      <c r="EC56" s="10">
        <v>0.1143</v>
      </c>
      <c r="ED56" s="10">
        <v>0.1143</v>
      </c>
      <c r="EE56" s="10">
        <v>0.1143</v>
      </c>
      <c r="EF56" s="10">
        <v>0.1143</v>
      </c>
      <c r="EG56" s="10">
        <v>0.1143</v>
      </c>
      <c r="EH56" s="10">
        <v>0.1143</v>
      </c>
      <c r="EI56" s="10">
        <v>0.1143</v>
      </c>
      <c r="EJ56" s="10">
        <v>0.1143</v>
      </c>
      <c r="EK56" s="10">
        <v>0.1143</v>
      </c>
      <c r="EL56" s="10">
        <v>0.1143</v>
      </c>
      <c r="EM56" s="10">
        <v>0.1143</v>
      </c>
      <c r="EN56" s="10">
        <v>0.1143</v>
      </c>
      <c r="EO56" s="10">
        <v>0.1143</v>
      </c>
      <c r="EP56" s="10">
        <v>0.1143</v>
      </c>
      <c r="EQ56" s="10">
        <v>0.1143</v>
      </c>
      <c r="ER56" s="10">
        <v>0.1143</v>
      </c>
      <c r="ES56" s="10">
        <v>0.1143</v>
      </c>
      <c r="ET56" s="10">
        <v>0.1143</v>
      </c>
      <c r="EU56" s="10">
        <v>0.1143</v>
      </c>
      <c r="EV56" s="10">
        <v>0.1143</v>
      </c>
      <c r="EW56" s="10">
        <v>0.1143</v>
      </c>
      <c r="EX56" s="10">
        <v>0.1143</v>
      </c>
      <c r="EY56" s="10">
        <v>0.1143</v>
      </c>
      <c r="EZ56" s="10">
        <v>0.1143</v>
      </c>
      <c r="FA56" s="10">
        <v>0.1143</v>
      </c>
      <c r="FB56" s="10">
        <v>0.1143</v>
      </c>
      <c r="FC56" s="10">
        <v>0.1143</v>
      </c>
      <c r="FD56" s="10">
        <v>0.1143</v>
      </c>
      <c r="FE56" s="10">
        <v>0.1143</v>
      </c>
      <c r="FF56" s="10">
        <v>0.1143</v>
      </c>
      <c r="FG56" s="10">
        <v>0.1143</v>
      </c>
      <c r="FH56" s="10">
        <v>0.1143</v>
      </c>
      <c r="FI56" s="10">
        <v>0.1143</v>
      </c>
      <c r="FJ56" s="10">
        <v>0.1143</v>
      </c>
      <c r="FK56" s="10">
        <v>0.1143</v>
      </c>
      <c r="FL56" s="10">
        <v>0.1143</v>
      </c>
      <c r="FM56" s="10">
        <v>0.1143</v>
      </c>
      <c r="FN56" s="10">
        <v>0.1143</v>
      </c>
      <c r="FO56" s="10">
        <v>0.1</v>
      </c>
      <c r="FP56" s="10">
        <v>0.1</v>
      </c>
      <c r="FQ56" s="10">
        <v>0.1</v>
      </c>
      <c r="FR56" s="10">
        <v>0.1</v>
      </c>
      <c r="FS56" s="10">
        <v>0.1</v>
      </c>
      <c r="FT56" s="10">
        <v>0.1</v>
      </c>
      <c r="FU56" s="10">
        <v>0.1</v>
      </c>
      <c r="FV56" s="10">
        <v>0.1</v>
      </c>
      <c r="FW56" s="10">
        <v>0.1</v>
      </c>
      <c r="FX56" s="10">
        <v>0.1</v>
      </c>
      <c r="FY56" s="10">
        <v>0.1</v>
      </c>
      <c r="FZ56" s="10">
        <v>0.1</v>
      </c>
      <c r="GA56" s="10">
        <v>0.1</v>
      </c>
      <c r="GB56" s="10">
        <v>0.1</v>
      </c>
      <c r="GC56" s="10">
        <v>0.1</v>
      </c>
      <c r="GD56" s="10">
        <v>0.1</v>
      </c>
      <c r="GE56" s="10">
        <v>0.1</v>
      </c>
      <c r="GF56" s="10">
        <v>0.1</v>
      </c>
      <c r="GG56" s="10">
        <v>0.1</v>
      </c>
      <c r="GH56" s="10">
        <v>0.1</v>
      </c>
      <c r="GI56" s="10">
        <v>0.1</v>
      </c>
      <c r="GJ56" s="10">
        <v>0.1</v>
      </c>
      <c r="GK56" s="10">
        <v>0.1</v>
      </c>
      <c r="GL56" s="10">
        <v>0.1</v>
      </c>
      <c r="GM56" s="10">
        <v>0.1</v>
      </c>
      <c r="GN56" s="10">
        <v>0.1</v>
      </c>
      <c r="GO56" s="10">
        <v>0.1</v>
      </c>
      <c r="GP56" s="10">
        <v>0.1</v>
      </c>
      <c r="GQ56" s="10">
        <v>0.1</v>
      </c>
      <c r="GR56" s="10">
        <v>0.1</v>
      </c>
      <c r="GS56" s="10">
        <v>0.1</v>
      </c>
      <c r="GT56" s="10">
        <v>0.1</v>
      </c>
      <c r="GU56" s="10">
        <v>0.1</v>
      </c>
      <c r="GV56" s="10">
        <v>0.1</v>
      </c>
      <c r="GW56" s="10">
        <v>0.1</v>
      </c>
      <c r="GX56" s="10">
        <v>0.1</v>
      </c>
      <c r="GY56" s="10">
        <v>0.1</v>
      </c>
      <c r="GZ56" s="10">
        <v>0.1143</v>
      </c>
      <c r="HA56" s="10">
        <v>0.1143</v>
      </c>
      <c r="HB56" s="10">
        <v>0.1143</v>
      </c>
      <c r="HC56" s="10">
        <v>0.1143</v>
      </c>
      <c r="HD56" s="10">
        <v>0.1143</v>
      </c>
      <c r="HE56" s="10">
        <v>0.1143</v>
      </c>
      <c r="HF56" s="10">
        <v>0.1143</v>
      </c>
      <c r="HG56" s="10">
        <v>0.1143</v>
      </c>
      <c r="HH56" s="10">
        <v>0.1143</v>
      </c>
      <c r="HI56" s="10">
        <v>0.1143</v>
      </c>
      <c r="HJ56" s="10">
        <v>0.1143</v>
      </c>
      <c r="HK56" s="10">
        <v>0.1143</v>
      </c>
      <c r="HL56" s="10">
        <v>0.1143</v>
      </c>
      <c r="HM56" s="10">
        <v>0.1143</v>
      </c>
      <c r="HN56" s="10">
        <v>0.1</v>
      </c>
      <c r="HO56" s="10"/>
      <c r="HP56" s="10">
        <v>0.1081</v>
      </c>
      <c r="HQ56" s="10"/>
      <c r="HR56" s="10">
        <v>0.1081</v>
      </c>
      <c r="HS56" s="10"/>
      <c r="HT56" s="10">
        <v>0.1081</v>
      </c>
      <c r="HU56" s="10"/>
      <c r="HV56" s="10">
        <v>0.106</v>
      </c>
      <c r="HW56" s="10"/>
      <c r="HX56" s="10">
        <v>0.106</v>
      </c>
      <c r="HY56" s="10"/>
      <c r="HZ56" s="10">
        <v>0.106</v>
      </c>
      <c r="IA56" s="10"/>
      <c r="IB56" s="10">
        <v>0.10100000000000001</v>
      </c>
      <c r="IC56" s="10"/>
      <c r="ID56" s="10">
        <v>0.10100000000000001</v>
      </c>
      <c r="IE56" s="10"/>
      <c r="IF56" s="10">
        <v>0.10100000000000001</v>
      </c>
      <c r="IG56" s="10"/>
      <c r="IH56" s="65">
        <v>0.2</v>
      </c>
      <c r="II56" s="65">
        <v>0.2</v>
      </c>
      <c r="IJ56" s="65">
        <v>0.1</v>
      </c>
      <c r="IK56" s="65">
        <v>0.1</v>
      </c>
      <c r="IL56" s="65">
        <v>0.1</v>
      </c>
      <c r="IM56" s="65">
        <v>0.1</v>
      </c>
      <c r="IN56" s="65">
        <v>0.1</v>
      </c>
      <c r="IO56" s="65">
        <v>0.1</v>
      </c>
      <c r="IP56" s="65">
        <v>0.1</v>
      </c>
      <c r="IQ56" s="65">
        <v>0.1</v>
      </c>
      <c r="IR56" s="65">
        <v>0.1</v>
      </c>
      <c r="IS56" s="65">
        <v>0.1</v>
      </c>
      <c r="IT56" s="65">
        <v>0.1</v>
      </c>
      <c r="IU56" s="65">
        <v>0.1</v>
      </c>
      <c r="IV56" s="65">
        <v>0.1</v>
      </c>
      <c r="IW56" s="65">
        <v>0.1</v>
      </c>
      <c r="IX56" s="65">
        <v>0.1</v>
      </c>
      <c r="IY56" s="65">
        <v>0.1</v>
      </c>
      <c r="IZ56" s="65">
        <v>0.1</v>
      </c>
      <c r="JA56" s="65">
        <v>0.1</v>
      </c>
      <c r="JB56" s="65">
        <v>0.1</v>
      </c>
      <c r="JC56" s="65">
        <v>0.1</v>
      </c>
      <c r="JD56" s="65">
        <v>0.1</v>
      </c>
      <c r="JE56" s="65">
        <v>0.1</v>
      </c>
      <c r="JF56" s="65">
        <v>0.1</v>
      </c>
      <c r="JG56" s="65">
        <v>0.1</v>
      </c>
      <c r="JH56" s="65">
        <v>0.1</v>
      </c>
      <c r="JI56" s="65">
        <v>0.1</v>
      </c>
      <c r="JJ56" s="65">
        <v>0.1</v>
      </c>
      <c r="JK56" s="65">
        <v>0.1</v>
      </c>
      <c r="JL56" s="65">
        <v>0.1</v>
      </c>
      <c r="JM56" s="65">
        <v>0.1</v>
      </c>
      <c r="JN56" s="65">
        <v>0.1</v>
      </c>
      <c r="JO56" s="65">
        <v>0.1</v>
      </c>
      <c r="JP56" s="65">
        <v>0.1</v>
      </c>
      <c r="JQ56" s="65">
        <v>0.1</v>
      </c>
      <c r="JR56" s="65">
        <v>0.1</v>
      </c>
      <c r="JS56" s="65">
        <v>0.1</v>
      </c>
      <c r="JT56" s="65">
        <v>0.1</v>
      </c>
      <c r="JU56" s="65">
        <v>0.1</v>
      </c>
      <c r="JV56" s="65">
        <v>0.1</v>
      </c>
      <c r="JW56" s="65">
        <v>0.1</v>
      </c>
      <c r="JX56" s="65">
        <v>0.1</v>
      </c>
      <c r="JY56" s="65">
        <v>0.1</v>
      </c>
      <c r="JZ56" s="65">
        <v>0.1</v>
      </c>
      <c r="KA56" s="65">
        <v>0.1</v>
      </c>
      <c r="KB56" s="65">
        <v>0.1</v>
      </c>
      <c r="KC56" s="65">
        <v>0.1</v>
      </c>
      <c r="KD56" s="65">
        <v>0.1</v>
      </c>
      <c r="KE56" s="65">
        <v>0.1</v>
      </c>
      <c r="KF56" s="65">
        <v>0.1</v>
      </c>
      <c r="KG56" s="65">
        <v>0.1</v>
      </c>
      <c r="KH56" s="65">
        <v>0.1</v>
      </c>
      <c r="KI56" s="65">
        <v>0.1</v>
      </c>
      <c r="KJ56" s="65">
        <v>0.1</v>
      </c>
      <c r="KK56" s="65">
        <v>0.1</v>
      </c>
      <c r="KL56" s="65">
        <v>0.1</v>
      </c>
      <c r="KM56" s="65">
        <v>0.1</v>
      </c>
      <c r="KN56" s="65">
        <v>0.1</v>
      </c>
      <c r="KO56" s="65">
        <v>0.1</v>
      </c>
      <c r="KP56" s="65">
        <v>0.1</v>
      </c>
      <c r="KQ56" s="65">
        <v>0.1</v>
      </c>
      <c r="KR56" s="65">
        <v>0.1</v>
      </c>
      <c r="KS56" s="65">
        <v>0.1</v>
      </c>
      <c r="KT56" s="65">
        <v>0.1</v>
      </c>
      <c r="KU56" s="65">
        <v>0.1</v>
      </c>
      <c r="KV56" s="65">
        <v>0.1</v>
      </c>
      <c r="KW56" s="65">
        <v>0.1</v>
      </c>
      <c r="KX56" s="65">
        <v>0.1</v>
      </c>
      <c r="KY56" s="65">
        <v>0.1</v>
      </c>
      <c r="KZ56" s="65">
        <v>0.1</v>
      </c>
      <c r="LA56" s="65">
        <v>0.1</v>
      </c>
      <c r="LB56" s="65">
        <v>0.1</v>
      </c>
      <c r="LC56" s="65">
        <v>0.1</v>
      </c>
      <c r="LD56" s="65">
        <v>0.1</v>
      </c>
      <c r="LE56" s="65">
        <v>0.1</v>
      </c>
      <c r="LF56" s="65">
        <v>0.1</v>
      </c>
      <c r="LG56" s="65">
        <v>0.1</v>
      </c>
      <c r="LH56" s="65">
        <v>0.1</v>
      </c>
      <c r="LI56" s="65">
        <v>0.1</v>
      </c>
      <c r="LJ56" s="65">
        <v>0.1</v>
      </c>
      <c r="LK56" s="65">
        <v>0.1</v>
      </c>
      <c r="LL56" s="65">
        <v>0.1</v>
      </c>
      <c r="LM56" s="65">
        <v>0.1</v>
      </c>
      <c r="LN56" s="65">
        <v>0.1</v>
      </c>
      <c r="LO56" s="65">
        <v>0.1</v>
      </c>
      <c r="LP56" s="65">
        <v>0.1</v>
      </c>
      <c r="LQ56" s="65">
        <v>0.1</v>
      </c>
      <c r="LR56" s="65">
        <v>0.1</v>
      </c>
      <c r="LS56" s="65">
        <v>0.1</v>
      </c>
      <c r="LT56" s="65">
        <v>0.1</v>
      </c>
      <c r="LU56" s="65">
        <v>0.1</v>
      </c>
      <c r="LV56" s="65">
        <v>0.11</v>
      </c>
      <c r="LW56" s="65">
        <v>0.11</v>
      </c>
      <c r="LX56" s="65">
        <v>0.11</v>
      </c>
      <c r="LY56" s="65">
        <v>0.11</v>
      </c>
      <c r="LZ56" s="65">
        <v>0.11</v>
      </c>
      <c r="MA56" s="65">
        <v>0.11</v>
      </c>
      <c r="MB56" s="65">
        <v>0.11</v>
      </c>
      <c r="MC56" s="65">
        <v>0.11</v>
      </c>
      <c r="MD56" s="65">
        <v>0.1</v>
      </c>
      <c r="ME56" s="65">
        <v>0.1</v>
      </c>
      <c r="MF56" s="65">
        <v>0.1</v>
      </c>
      <c r="MG56" s="65">
        <v>0.1</v>
      </c>
      <c r="MH56" s="66">
        <v>0.104</v>
      </c>
      <c r="MI56" s="66">
        <v>0.104</v>
      </c>
      <c r="MJ56" s="66">
        <v>0.104</v>
      </c>
      <c r="MK56" s="66">
        <v>0.104</v>
      </c>
      <c r="ML56" s="66">
        <v>0.104</v>
      </c>
      <c r="MM56" s="67">
        <v>0.124</v>
      </c>
      <c r="MN56" s="67">
        <v>0.124</v>
      </c>
      <c r="MO56" s="66">
        <v>0.104</v>
      </c>
      <c r="MP56" s="66">
        <v>0.104</v>
      </c>
      <c r="MQ56" s="66">
        <v>0.104</v>
      </c>
      <c r="MR56" s="66">
        <v>0.104</v>
      </c>
      <c r="MS56" s="66">
        <v>0.104</v>
      </c>
      <c r="MT56" s="67">
        <v>0.124</v>
      </c>
      <c r="MU56" s="67">
        <v>0.124</v>
      </c>
      <c r="MV56" s="66">
        <v>0.104</v>
      </c>
      <c r="MW56" s="66">
        <v>0.104</v>
      </c>
      <c r="MX56" s="66">
        <v>0.104</v>
      </c>
      <c r="MY56" s="66">
        <v>0.104</v>
      </c>
      <c r="MZ56" s="66">
        <v>0.104</v>
      </c>
      <c r="NA56" s="67">
        <v>0.124</v>
      </c>
      <c r="NB56" s="67">
        <v>0.124</v>
      </c>
      <c r="NC56" s="65">
        <v>0.1</v>
      </c>
      <c r="ND56" s="65">
        <v>0.1</v>
      </c>
      <c r="NE56" s="65">
        <v>0.1</v>
      </c>
      <c r="NF56" s="65">
        <v>0.1</v>
      </c>
      <c r="NG56" s="65">
        <v>0.1</v>
      </c>
      <c r="NH56" s="65">
        <v>0.1</v>
      </c>
      <c r="NI56" s="65">
        <v>0.18</v>
      </c>
      <c r="NJ56" s="65">
        <v>0.18</v>
      </c>
      <c r="NK56" s="65">
        <v>0.18</v>
      </c>
      <c r="NL56" s="65">
        <v>0.1</v>
      </c>
      <c r="NM56" s="65">
        <v>0.1</v>
      </c>
      <c r="NN56" s="65">
        <v>0.1</v>
      </c>
      <c r="NO56" s="65">
        <v>0.1</v>
      </c>
      <c r="NP56" s="65">
        <v>0.1</v>
      </c>
      <c r="NQ56" s="65">
        <v>0.1</v>
      </c>
      <c r="NR56" s="65">
        <v>0.1</v>
      </c>
      <c r="NS56" s="65">
        <v>0.1</v>
      </c>
      <c r="NT56" s="65">
        <v>0.1</v>
      </c>
      <c r="NU56" s="65">
        <v>0.1</v>
      </c>
      <c r="NV56" s="65">
        <v>0.1</v>
      </c>
      <c r="NW56" s="65">
        <v>0.1</v>
      </c>
      <c r="NX56" s="65">
        <v>0.1</v>
      </c>
      <c r="NY56" s="65">
        <v>0.1</v>
      </c>
      <c r="NZ56" s="65">
        <v>0.1</v>
      </c>
      <c r="OA56" s="65">
        <v>0.1</v>
      </c>
      <c r="OB56" s="65">
        <v>0.1</v>
      </c>
      <c r="OC56" s="65">
        <v>0.1</v>
      </c>
      <c r="OD56" s="65">
        <v>0.1</v>
      </c>
      <c r="OE56" s="65">
        <v>0.1</v>
      </c>
      <c r="OF56" s="65">
        <v>0.1</v>
      </c>
      <c r="OG56" s="65">
        <v>0.1</v>
      </c>
      <c r="OH56" s="65">
        <v>0.1</v>
      </c>
      <c r="OI56" s="65">
        <v>0.1</v>
      </c>
      <c r="OJ56" s="65">
        <v>0.1</v>
      </c>
      <c r="OK56" s="65">
        <v>0.1</v>
      </c>
      <c r="OL56" s="65">
        <v>0.1</v>
      </c>
      <c r="OM56" s="65">
        <v>0.1</v>
      </c>
      <c r="ON56" s="65">
        <v>0.1</v>
      </c>
      <c r="OO56" s="65">
        <v>0.1</v>
      </c>
      <c r="OP56" s="65">
        <v>0.1</v>
      </c>
      <c r="OQ56" s="65">
        <v>0.1</v>
      </c>
      <c r="OR56" s="65">
        <v>0.1</v>
      </c>
      <c r="OS56" s="65">
        <v>0.1</v>
      </c>
      <c r="OT56" s="65">
        <v>0.1</v>
      </c>
      <c r="OU56" s="65">
        <v>0.1</v>
      </c>
      <c r="OV56" s="65">
        <v>0.1</v>
      </c>
      <c r="OW56" s="65">
        <v>0.1</v>
      </c>
      <c r="OX56" s="65">
        <v>0.1</v>
      </c>
      <c r="OY56" s="65">
        <v>0.1</v>
      </c>
      <c r="OZ56" s="65">
        <v>0.1</v>
      </c>
      <c r="PA56" s="65">
        <v>0.1</v>
      </c>
      <c r="PB56" s="65">
        <v>0.1</v>
      </c>
      <c r="PC56" s="65">
        <v>0.1</v>
      </c>
      <c r="PD56" s="65">
        <v>0.1</v>
      </c>
      <c r="PE56" s="65">
        <v>0.1</v>
      </c>
      <c r="PF56" s="65">
        <v>0.1</v>
      </c>
      <c r="PG56" s="65">
        <v>0.1</v>
      </c>
      <c r="PH56" s="65">
        <v>0.1</v>
      </c>
      <c r="PI56" s="65">
        <v>0.1</v>
      </c>
      <c r="PJ56" s="65">
        <v>0.1</v>
      </c>
      <c r="PK56" s="65">
        <v>0.1</v>
      </c>
      <c r="PL56" s="65">
        <v>0.1</v>
      </c>
      <c r="PM56" s="65">
        <v>0.1</v>
      </c>
      <c r="PN56" s="65">
        <v>0.1</v>
      </c>
      <c r="PO56" s="65">
        <v>0.1</v>
      </c>
      <c r="PP56" s="65">
        <v>0.1</v>
      </c>
      <c r="PQ56" s="65">
        <v>0.1</v>
      </c>
      <c r="PR56" s="65">
        <v>0.1</v>
      </c>
      <c r="PS56" s="65">
        <v>0.1</v>
      </c>
      <c r="PT56" s="65">
        <v>0.1</v>
      </c>
      <c r="PU56" s="65">
        <v>0.1</v>
      </c>
      <c r="PV56" s="65">
        <v>0.1</v>
      </c>
      <c r="PW56" s="65">
        <v>0.1</v>
      </c>
      <c r="PX56" s="65">
        <v>0.1</v>
      </c>
      <c r="PY56" s="65">
        <v>0.1</v>
      </c>
      <c r="PZ56" s="65">
        <v>0.1</v>
      </c>
      <c r="QA56" s="65">
        <v>0.1</v>
      </c>
      <c r="QB56" s="65">
        <v>0.1</v>
      </c>
      <c r="QC56" s="65">
        <v>0.1</v>
      </c>
      <c r="QD56" s="65">
        <v>0.1</v>
      </c>
    </row>
    <row r="57" spans="1:446" ht="13.5" customHeight="1">
      <c r="A57" s="2" t="s">
        <v>55</v>
      </c>
      <c r="B57" s="2" t="s">
        <v>336</v>
      </c>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10"/>
      <c r="BF57" s="10"/>
      <c r="BG57" s="10"/>
      <c r="BH57" s="10"/>
      <c r="BI57" s="10"/>
      <c r="BJ57" s="10">
        <v>0.12889999999999999</v>
      </c>
      <c r="BK57" s="10"/>
      <c r="BL57" s="10">
        <v>0.12889999999999999</v>
      </c>
      <c r="BM57" s="10"/>
      <c r="BN57" s="10">
        <v>0.12889999999999999</v>
      </c>
      <c r="BO57" s="10"/>
      <c r="BP57" s="10">
        <v>0.106</v>
      </c>
      <c r="BQ57" s="10"/>
      <c r="BR57" s="10">
        <v>0.106</v>
      </c>
      <c r="BS57" s="10"/>
      <c r="BT57" s="10">
        <v>0.106</v>
      </c>
      <c r="BU57" s="10"/>
      <c r="BV57" s="10">
        <v>0.10100000000000001</v>
      </c>
      <c r="BW57" s="10"/>
      <c r="BX57" s="10">
        <v>0.10100000000000001</v>
      </c>
      <c r="BY57" s="10"/>
      <c r="BZ57" s="10">
        <v>0.10100000000000001</v>
      </c>
      <c r="CA57" s="10"/>
      <c r="CB57" s="10">
        <v>0.106</v>
      </c>
      <c r="CC57" s="10"/>
      <c r="CD57" s="10">
        <v>0.106</v>
      </c>
      <c r="CE57" s="10"/>
      <c r="CF57" s="10">
        <v>0.106</v>
      </c>
      <c r="CG57" s="10"/>
      <c r="CH57" s="10">
        <v>0.106</v>
      </c>
      <c r="CI57" s="10"/>
      <c r="CJ57" s="10">
        <v>0.106</v>
      </c>
      <c r="CK57" s="10"/>
      <c r="CL57" s="10">
        <v>0.106</v>
      </c>
      <c r="CM57" s="10"/>
      <c r="CN57" s="10">
        <v>0.129</v>
      </c>
      <c r="CO57" s="10"/>
      <c r="CP57" s="10">
        <v>0.129</v>
      </c>
      <c r="CQ57" s="10"/>
      <c r="CR57" s="10">
        <v>0.129</v>
      </c>
      <c r="CS57" s="10"/>
      <c r="CT57" s="10"/>
      <c r="CU57" s="10"/>
      <c r="CV57" s="10"/>
      <c r="CW57" s="10"/>
      <c r="CX57" s="10"/>
      <c r="CY57" s="10"/>
      <c r="CZ57" s="10"/>
      <c r="DA57" s="20"/>
      <c r="DB57" s="10"/>
      <c r="DC57" s="10"/>
      <c r="DD57" s="10"/>
      <c r="DE57" s="10"/>
      <c r="DF57" s="10"/>
      <c r="DG57" s="10"/>
      <c r="DH57" s="10"/>
      <c r="DI57" s="10"/>
      <c r="DJ57" s="10"/>
      <c r="DK57" s="10"/>
      <c r="DL57" s="10"/>
      <c r="DM57" s="10"/>
      <c r="DN57" s="10"/>
      <c r="DO57" s="10"/>
      <c r="DP57" s="10"/>
      <c r="DQ57" s="10"/>
      <c r="DR57" s="10"/>
      <c r="DS57" s="10"/>
      <c r="DT57" s="10"/>
      <c r="DU57" s="10"/>
      <c r="DV57" s="10"/>
      <c r="DW57" s="10"/>
      <c r="DX57" s="10"/>
      <c r="DY57" s="10"/>
      <c r="DZ57" s="10"/>
      <c r="EA57" s="10"/>
      <c r="EB57" s="10"/>
      <c r="EC57" s="10"/>
      <c r="ED57" s="10"/>
      <c r="EE57" s="10"/>
      <c r="EF57" s="10"/>
      <c r="EG57" s="10"/>
      <c r="EH57" s="10"/>
      <c r="EI57" s="10"/>
      <c r="EJ57" s="10"/>
      <c r="EK57" s="10"/>
      <c r="EL57" s="10"/>
      <c r="EM57" s="10"/>
      <c r="EN57" s="10"/>
      <c r="EO57" s="10"/>
      <c r="EP57" s="10"/>
      <c r="EQ57" s="10"/>
      <c r="ER57" s="10"/>
      <c r="ES57" s="10"/>
      <c r="ET57" s="10"/>
      <c r="EU57" s="10"/>
      <c r="EV57" s="10"/>
      <c r="EW57" s="10"/>
      <c r="EX57" s="10"/>
      <c r="EY57" s="10"/>
      <c r="EZ57" s="10"/>
      <c r="FA57" s="10"/>
      <c r="FB57" s="10"/>
      <c r="FC57" s="10"/>
      <c r="FD57" s="10"/>
      <c r="FE57" s="10"/>
      <c r="FF57" s="10"/>
      <c r="FG57" s="10"/>
      <c r="FH57" s="10"/>
      <c r="FI57" s="10"/>
      <c r="FJ57" s="10"/>
      <c r="FK57" s="10"/>
      <c r="FL57" s="10"/>
      <c r="FM57" s="10"/>
      <c r="FN57" s="10"/>
      <c r="FO57" s="10"/>
      <c r="FP57" s="10"/>
      <c r="FQ57" s="10"/>
      <c r="FR57" s="10"/>
      <c r="FS57" s="10"/>
      <c r="FT57" s="10"/>
      <c r="FU57" s="10"/>
      <c r="FV57" s="10"/>
      <c r="FW57" s="10"/>
      <c r="FX57" s="10"/>
      <c r="FY57" s="10"/>
      <c r="FZ57" s="10"/>
      <c r="GA57" s="10"/>
      <c r="GB57" s="10"/>
      <c r="GC57" s="10"/>
      <c r="GD57" s="10"/>
      <c r="GE57" s="10"/>
      <c r="GF57" s="10"/>
      <c r="GG57" s="10"/>
      <c r="GH57" s="10"/>
      <c r="GI57" s="10"/>
      <c r="GJ57" s="10"/>
      <c r="GK57" s="10"/>
      <c r="GL57" s="10"/>
      <c r="GM57" s="10"/>
      <c r="GN57" s="10"/>
      <c r="GO57" s="10"/>
      <c r="GP57" s="10"/>
      <c r="GQ57" s="10"/>
      <c r="GR57" s="10"/>
      <c r="GS57" s="10"/>
      <c r="GT57" s="10"/>
      <c r="GU57" s="10"/>
      <c r="GV57" s="10"/>
      <c r="GW57" s="10"/>
      <c r="GX57" s="10"/>
      <c r="GY57" s="10"/>
      <c r="GZ57" s="10"/>
      <c r="HA57" s="10"/>
      <c r="HB57" s="10"/>
      <c r="HC57" s="10"/>
      <c r="HD57" s="10"/>
      <c r="HE57" s="10"/>
      <c r="HF57" s="10"/>
      <c r="HG57" s="10"/>
      <c r="HH57" s="10"/>
      <c r="HI57" s="10"/>
      <c r="HJ57" s="10"/>
      <c r="HK57" s="10"/>
      <c r="HL57" s="10"/>
      <c r="HM57" s="10"/>
      <c r="HN57" s="10"/>
      <c r="HO57" s="10">
        <v>0.2</v>
      </c>
      <c r="HP57" s="10"/>
      <c r="HQ57" s="10">
        <v>0.12889999999999999</v>
      </c>
      <c r="HR57" s="10"/>
      <c r="HS57" s="10">
        <v>0.12889999999999999</v>
      </c>
      <c r="HT57" s="10"/>
      <c r="HU57" s="10">
        <v>0.12889999999999999</v>
      </c>
      <c r="HV57" s="10"/>
      <c r="HW57" s="10">
        <v>0.106</v>
      </c>
      <c r="HX57" s="10"/>
      <c r="HY57" s="10">
        <v>0.106</v>
      </c>
      <c r="HZ57" s="10"/>
      <c r="IA57" s="10">
        <v>0.106</v>
      </c>
      <c r="IB57" s="10"/>
      <c r="IC57" s="10">
        <v>0.10100000000000001</v>
      </c>
      <c r="ID57" s="10"/>
      <c r="IE57" s="10">
        <v>0.10100000000000001</v>
      </c>
      <c r="IF57" s="10"/>
      <c r="IG57" s="10">
        <v>0.10100000000000001</v>
      </c>
      <c r="IH57" s="55"/>
      <c r="II57" s="55"/>
      <c r="IJ57" s="55"/>
      <c r="IK57" s="55"/>
      <c r="IL57" s="55"/>
      <c r="IM57" s="55"/>
      <c r="IN57" s="55"/>
      <c r="IO57" s="55"/>
      <c r="IP57" s="55"/>
      <c r="IQ57" s="55"/>
      <c r="IR57" s="55"/>
      <c r="IS57" s="55"/>
      <c r="IT57" s="55"/>
      <c r="IU57" s="55"/>
      <c r="IV57" s="55"/>
      <c r="IW57" s="55"/>
      <c r="IX57" s="55"/>
      <c r="IY57" s="55"/>
      <c r="IZ57" s="55"/>
      <c r="JA57" s="55"/>
      <c r="JB57" s="55"/>
      <c r="JC57" s="55"/>
      <c r="JD57" s="55"/>
      <c r="JE57" s="55"/>
      <c r="JF57" s="55"/>
      <c r="JG57" s="55"/>
      <c r="JH57" s="55"/>
      <c r="JI57" s="55"/>
      <c r="JJ57" s="55"/>
      <c r="JK57" s="55"/>
      <c r="JL57" s="55"/>
      <c r="JM57" s="55"/>
      <c r="JN57" s="55"/>
      <c r="JO57" s="55"/>
      <c r="JP57" s="55"/>
      <c r="JQ57" s="55"/>
      <c r="JR57" s="55"/>
      <c r="JS57" s="55"/>
      <c r="JT57" s="55"/>
      <c r="JU57" s="55"/>
      <c r="JV57" s="55"/>
      <c r="JW57" s="55"/>
      <c r="JX57" s="55"/>
      <c r="JY57" s="55"/>
      <c r="JZ57" s="55"/>
      <c r="KA57" s="55"/>
      <c r="KB57" s="55"/>
      <c r="KC57" s="55"/>
      <c r="KD57" s="55"/>
      <c r="KE57" s="55"/>
      <c r="KF57" s="55"/>
      <c r="KG57" s="55"/>
      <c r="KH57" s="55"/>
      <c r="KI57" s="55"/>
      <c r="KJ57" s="55"/>
      <c r="KK57" s="55"/>
      <c r="KL57" s="55"/>
      <c r="KM57" s="55"/>
      <c r="KN57" s="55"/>
      <c r="KO57" s="55"/>
      <c r="KP57" s="55"/>
      <c r="KQ57" s="55"/>
      <c r="KR57" s="55"/>
      <c r="KS57" s="55"/>
      <c r="KT57" s="55"/>
      <c r="KU57" s="55"/>
      <c r="KV57" s="55"/>
      <c r="KW57" s="55"/>
      <c r="KX57" s="55"/>
      <c r="KY57" s="55"/>
      <c r="KZ57" s="55"/>
      <c r="LA57" s="55"/>
      <c r="LB57" s="55"/>
      <c r="LC57" s="55"/>
      <c r="LD57" s="55"/>
      <c r="LE57" s="55"/>
      <c r="LF57" s="55"/>
      <c r="LG57" s="55"/>
      <c r="LH57" s="55"/>
      <c r="LI57" s="55"/>
      <c r="LJ57" s="55"/>
      <c r="LK57" s="55"/>
      <c r="LL57" s="55"/>
      <c r="LM57" s="55"/>
      <c r="LN57" s="55"/>
      <c r="LO57" s="55"/>
      <c r="LP57" s="55"/>
      <c r="LQ57" s="55"/>
      <c r="LR57" s="55"/>
      <c r="LS57" s="55"/>
      <c r="LT57" s="55"/>
      <c r="LU57" s="55"/>
      <c r="LV57" s="55"/>
      <c r="LW57" s="55"/>
      <c r="LX57" s="55"/>
      <c r="LY57" s="55"/>
      <c r="LZ57" s="55"/>
      <c r="MA57" s="55"/>
      <c r="MB57" s="55"/>
      <c r="MC57" s="55"/>
      <c r="MD57" s="55"/>
      <c r="ME57" s="55"/>
      <c r="MF57" s="55"/>
      <c r="MG57" s="55"/>
      <c r="MH57" s="57"/>
      <c r="MI57" s="57"/>
      <c r="MJ57" s="57"/>
      <c r="MK57" s="57"/>
      <c r="ML57" s="57"/>
      <c r="MM57" s="58"/>
      <c r="MN57" s="58"/>
      <c r="MO57" s="57"/>
      <c r="MP57" s="57"/>
      <c r="MQ57" s="57"/>
      <c r="MR57" s="57"/>
      <c r="MS57" s="57"/>
      <c r="MT57" s="58"/>
      <c r="MU57" s="58"/>
      <c r="MV57" s="57"/>
      <c r="MW57" s="57"/>
      <c r="MX57" s="57"/>
      <c r="MY57" s="57"/>
      <c r="MZ57" s="57"/>
      <c r="NA57" s="58"/>
      <c r="NB57" s="58"/>
      <c r="NC57" s="55"/>
      <c r="ND57" s="55"/>
      <c r="NE57" s="55"/>
      <c r="NF57" s="55"/>
      <c r="NG57" s="55"/>
      <c r="NH57" s="55"/>
      <c r="NI57" s="55"/>
      <c r="NJ57" s="55"/>
      <c r="NK57" s="55"/>
      <c r="NL57" s="55"/>
      <c r="NM57" s="55"/>
      <c r="NN57" s="55"/>
      <c r="NO57" s="55"/>
      <c r="NP57" s="55"/>
      <c r="NQ57" s="55"/>
      <c r="NR57" s="55"/>
      <c r="NS57" s="55"/>
      <c r="NT57" s="55"/>
      <c r="NU57" s="55"/>
      <c r="NV57" s="55"/>
      <c r="NW57" s="55"/>
      <c r="NX57" s="55"/>
      <c r="NY57" s="55"/>
      <c r="NZ57" s="55"/>
      <c r="OA57" s="55"/>
      <c r="OB57" s="55"/>
      <c r="OC57" s="55"/>
      <c r="OD57" s="55"/>
      <c r="OE57" s="55"/>
      <c r="OF57" s="55"/>
      <c r="OG57" s="55"/>
      <c r="OH57" s="55"/>
      <c r="OI57" s="55"/>
      <c r="OJ57" s="55"/>
      <c r="OK57" s="55"/>
      <c r="OL57" s="55"/>
      <c r="OM57" s="55"/>
      <c r="ON57" s="55"/>
      <c r="OO57" s="55"/>
      <c r="OP57" s="55"/>
      <c r="OQ57" s="55"/>
      <c r="OR57" s="55"/>
      <c r="OS57" s="55"/>
      <c r="OT57" s="55"/>
      <c r="OU57" s="55"/>
      <c r="OV57" s="55"/>
      <c r="OW57" s="55"/>
      <c r="OX57" s="55"/>
      <c r="OY57" s="55"/>
      <c r="OZ57" s="55"/>
      <c r="PA57" s="55"/>
      <c r="PB57" s="55"/>
      <c r="PC57" s="55"/>
      <c r="PD57" s="55"/>
      <c r="PE57" s="55"/>
      <c r="PF57" s="55"/>
      <c r="PG57" s="55"/>
      <c r="PH57" s="55"/>
      <c r="PI57" s="55"/>
      <c r="PJ57" s="55"/>
      <c r="PK57" s="55"/>
      <c r="PL57" s="55"/>
      <c r="PM57" s="55"/>
      <c r="PN57" s="55"/>
      <c r="PO57" s="55"/>
      <c r="PP57" s="55"/>
      <c r="PQ57" s="55"/>
      <c r="PR57" s="55"/>
      <c r="PS57" s="55"/>
      <c r="PT57" s="55"/>
      <c r="PU57" s="55"/>
      <c r="PV57" s="55"/>
      <c r="PW57" s="55"/>
      <c r="PX57" s="55"/>
      <c r="PY57" s="55"/>
      <c r="PZ57" s="55"/>
      <c r="QA57" s="55"/>
      <c r="QB57" s="55"/>
      <c r="QC57" s="55"/>
      <c r="QD57" s="55"/>
    </row>
    <row r="58" spans="1:446" ht="13.5" customHeight="1">
      <c r="A58" s="2" t="s">
        <v>56</v>
      </c>
      <c r="B58" s="2" t="s">
        <v>336</v>
      </c>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0"/>
      <c r="CC58" s="10"/>
      <c r="CD58" s="10"/>
      <c r="CE58" s="10"/>
      <c r="CF58" s="10"/>
      <c r="CG58" s="10"/>
      <c r="CH58" s="10"/>
      <c r="CI58" s="10"/>
      <c r="CJ58" s="10"/>
      <c r="CK58" s="10"/>
      <c r="CL58" s="10"/>
      <c r="CM58" s="10"/>
      <c r="CN58" s="10"/>
      <c r="CO58" s="10"/>
      <c r="CP58" s="10"/>
      <c r="CQ58" s="10"/>
      <c r="CR58" s="10"/>
      <c r="CS58" s="10"/>
      <c r="CT58" s="10"/>
      <c r="CU58" s="10"/>
      <c r="CV58" s="10"/>
      <c r="CW58" s="10"/>
      <c r="CX58" s="10"/>
      <c r="CY58" s="10"/>
      <c r="CZ58" s="10"/>
      <c r="DA58" s="20"/>
      <c r="DB58" s="10"/>
      <c r="DC58" s="10"/>
      <c r="DD58" s="10"/>
      <c r="DE58" s="10"/>
      <c r="DF58" s="10"/>
      <c r="DG58" s="10"/>
      <c r="DH58" s="10"/>
      <c r="DI58" s="10"/>
      <c r="DJ58" s="10"/>
      <c r="DK58" s="10"/>
      <c r="DL58" s="10"/>
      <c r="DM58" s="10"/>
      <c r="DN58" s="10"/>
      <c r="DO58" s="10"/>
      <c r="DP58" s="10"/>
      <c r="DQ58" s="10"/>
      <c r="DR58" s="10"/>
      <c r="DS58" s="10"/>
      <c r="DT58" s="10"/>
      <c r="DU58" s="10"/>
      <c r="DV58" s="10"/>
      <c r="DW58" s="10"/>
      <c r="DX58" s="10"/>
      <c r="DY58" s="10"/>
      <c r="DZ58" s="10"/>
      <c r="EA58" s="10"/>
      <c r="EB58" s="10"/>
      <c r="EC58" s="10"/>
      <c r="ED58" s="10"/>
      <c r="EE58" s="10"/>
      <c r="EF58" s="10"/>
      <c r="EG58" s="10"/>
      <c r="EH58" s="10"/>
      <c r="EI58" s="10"/>
      <c r="EJ58" s="10"/>
      <c r="EK58" s="10"/>
      <c r="EL58" s="10"/>
      <c r="EM58" s="10"/>
      <c r="EN58" s="10"/>
      <c r="EO58" s="10"/>
      <c r="EP58" s="10"/>
      <c r="EQ58" s="10"/>
      <c r="ER58" s="10"/>
      <c r="ES58" s="10"/>
      <c r="ET58" s="10"/>
      <c r="EU58" s="10"/>
      <c r="EV58" s="10"/>
      <c r="EW58" s="10"/>
      <c r="EX58" s="10"/>
      <c r="EY58" s="10"/>
      <c r="EZ58" s="10"/>
      <c r="FA58" s="10"/>
      <c r="FB58" s="10"/>
      <c r="FC58" s="10"/>
      <c r="FD58" s="10"/>
      <c r="FE58" s="10"/>
      <c r="FF58" s="10"/>
      <c r="FG58" s="10"/>
      <c r="FH58" s="10"/>
      <c r="FI58" s="10"/>
      <c r="FJ58" s="10"/>
      <c r="FK58" s="10"/>
      <c r="FL58" s="10"/>
      <c r="FM58" s="10"/>
      <c r="FN58" s="10"/>
      <c r="FO58" s="10"/>
      <c r="FP58" s="10"/>
      <c r="FQ58" s="10"/>
      <c r="FR58" s="10"/>
      <c r="FS58" s="10"/>
      <c r="FT58" s="10"/>
      <c r="FU58" s="10"/>
      <c r="FV58" s="10"/>
      <c r="FW58" s="10"/>
      <c r="FX58" s="10"/>
      <c r="FY58" s="10"/>
      <c r="FZ58" s="10"/>
      <c r="GA58" s="10"/>
      <c r="GB58" s="10"/>
      <c r="GC58" s="10"/>
      <c r="GD58" s="10"/>
      <c r="GE58" s="10"/>
      <c r="GF58" s="10"/>
      <c r="GG58" s="10"/>
      <c r="GH58" s="10"/>
      <c r="GI58" s="10"/>
      <c r="GJ58" s="10"/>
      <c r="GK58" s="10"/>
      <c r="GL58" s="10"/>
      <c r="GM58" s="10"/>
      <c r="GN58" s="10"/>
      <c r="GO58" s="10"/>
      <c r="GP58" s="10"/>
      <c r="GQ58" s="10"/>
      <c r="GR58" s="10"/>
      <c r="GS58" s="10"/>
      <c r="GT58" s="10"/>
      <c r="GU58" s="10"/>
      <c r="GV58" s="10"/>
      <c r="GW58" s="10"/>
      <c r="GX58" s="10"/>
      <c r="GY58" s="10"/>
      <c r="GZ58" s="10"/>
      <c r="HA58" s="10"/>
      <c r="HB58" s="10"/>
      <c r="HC58" s="10"/>
      <c r="HD58" s="10"/>
      <c r="HE58" s="10"/>
      <c r="HF58" s="10"/>
      <c r="HG58" s="10"/>
      <c r="HH58" s="10"/>
      <c r="HI58" s="10"/>
      <c r="HJ58" s="10"/>
      <c r="HK58" s="10"/>
      <c r="HL58" s="10"/>
      <c r="HM58" s="10"/>
      <c r="HN58" s="10"/>
      <c r="HO58" s="10"/>
      <c r="HP58" s="10"/>
      <c r="HQ58" s="10"/>
      <c r="HR58" s="10"/>
      <c r="HS58" s="10"/>
      <c r="HT58" s="10"/>
      <c r="HU58" s="10"/>
      <c r="HV58" s="10"/>
      <c r="HW58" s="10"/>
      <c r="HX58" s="10"/>
      <c r="HY58" s="10"/>
      <c r="HZ58" s="10"/>
      <c r="IA58" s="10"/>
      <c r="IB58" s="10"/>
      <c r="IC58" s="10"/>
      <c r="ID58" s="10"/>
      <c r="IE58" s="10"/>
      <c r="IF58" s="10"/>
      <c r="IG58" s="10"/>
      <c r="IH58" s="55"/>
      <c r="II58" s="55"/>
      <c r="IJ58" s="55"/>
      <c r="IK58" s="55"/>
      <c r="IL58" s="55"/>
      <c r="IM58" s="55"/>
      <c r="IN58" s="55"/>
      <c r="IO58" s="55"/>
      <c r="IP58" s="55"/>
      <c r="IQ58" s="55"/>
      <c r="IR58" s="55"/>
      <c r="IS58" s="55"/>
      <c r="IT58" s="55"/>
      <c r="IU58" s="55"/>
      <c r="IV58" s="55"/>
      <c r="IW58" s="55"/>
      <c r="IX58" s="55"/>
      <c r="IY58" s="55"/>
      <c r="IZ58" s="55"/>
      <c r="JA58" s="55"/>
      <c r="JB58" s="55"/>
      <c r="JC58" s="55"/>
      <c r="JD58" s="55"/>
      <c r="JE58" s="55"/>
      <c r="JF58" s="55"/>
      <c r="JG58" s="55"/>
      <c r="JH58" s="55"/>
      <c r="JI58" s="55"/>
      <c r="JJ58" s="55"/>
      <c r="JK58" s="55"/>
      <c r="JL58" s="55"/>
      <c r="JM58" s="55"/>
      <c r="JN58" s="55"/>
      <c r="JO58" s="55"/>
      <c r="JP58" s="55"/>
      <c r="JQ58" s="55"/>
      <c r="JR58" s="55"/>
      <c r="JS58" s="55"/>
      <c r="JT58" s="55"/>
      <c r="JU58" s="55"/>
      <c r="JV58" s="55"/>
      <c r="JW58" s="55"/>
      <c r="JX58" s="55"/>
      <c r="JY58" s="55"/>
      <c r="JZ58" s="55"/>
      <c r="KA58" s="55"/>
      <c r="KB58" s="55"/>
      <c r="KC58" s="55"/>
      <c r="KD58" s="55"/>
      <c r="KE58" s="55"/>
      <c r="KF58" s="55"/>
      <c r="KG58" s="55"/>
      <c r="KH58" s="55"/>
      <c r="KI58" s="55"/>
      <c r="KJ58" s="55"/>
      <c r="KK58" s="55"/>
      <c r="KL58" s="55"/>
      <c r="KM58" s="55"/>
      <c r="KN58" s="55"/>
      <c r="KO58" s="55"/>
      <c r="KP58" s="55"/>
      <c r="KQ58" s="55"/>
      <c r="KR58" s="55"/>
      <c r="KS58" s="55"/>
      <c r="KT58" s="55"/>
      <c r="KU58" s="55"/>
      <c r="KV58" s="55"/>
      <c r="KW58" s="55"/>
      <c r="KX58" s="55"/>
      <c r="KY58" s="55"/>
      <c r="KZ58" s="55"/>
      <c r="LA58" s="55"/>
      <c r="LB58" s="55"/>
      <c r="LC58" s="55"/>
      <c r="LD58" s="55"/>
      <c r="LE58" s="55"/>
      <c r="LF58" s="55"/>
      <c r="LG58" s="55"/>
      <c r="LH58" s="55"/>
      <c r="LI58" s="55"/>
      <c r="LJ58" s="55"/>
      <c r="LK58" s="55"/>
      <c r="LL58" s="55"/>
      <c r="LM58" s="55"/>
      <c r="LN58" s="55"/>
      <c r="LO58" s="55"/>
      <c r="LP58" s="55"/>
      <c r="LQ58" s="55"/>
      <c r="LR58" s="55"/>
      <c r="LS58" s="55"/>
      <c r="LT58" s="55"/>
      <c r="LU58" s="55"/>
      <c r="LV58" s="55"/>
      <c r="LW58" s="55"/>
      <c r="LX58" s="55"/>
      <c r="LY58" s="55"/>
      <c r="LZ58" s="55"/>
      <c r="MA58" s="55"/>
      <c r="MB58" s="55"/>
      <c r="MC58" s="55"/>
      <c r="MD58" s="55"/>
      <c r="ME58" s="55"/>
      <c r="MF58" s="55"/>
      <c r="MG58" s="55"/>
      <c r="MH58" s="57"/>
      <c r="MI58" s="57"/>
      <c r="MJ58" s="57"/>
      <c r="MK58" s="57"/>
      <c r="ML58" s="57"/>
      <c r="MM58" s="58"/>
      <c r="MN58" s="58"/>
      <c r="MO58" s="57"/>
      <c r="MP58" s="57"/>
      <c r="MQ58" s="57"/>
      <c r="MR58" s="57"/>
      <c r="MS58" s="57"/>
      <c r="MT58" s="58"/>
      <c r="MU58" s="58"/>
      <c r="MV58" s="57"/>
      <c r="MW58" s="57"/>
      <c r="MX58" s="57"/>
      <c r="MY58" s="57"/>
      <c r="MZ58" s="57"/>
      <c r="NA58" s="58"/>
      <c r="NB58" s="58"/>
      <c r="NC58" s="55"/>
      <c r="ND58" s="55"/>
      <c r="NE58" s="55"/>
      <c r="NF58" s="55"/>
      <c r="NG58" s="55"/>
      <c r="NH58" s="55"/>
      <c r="NI58" s="55"/>
      <c r="NJ58" s="55"/>
      <c r="NK58" s="55"/>
      <c r="NL58" s="55"/>
      <c r="NM58" s="55"/>
      <c r="NN58" s="55"/>
      <c r="NO58" s="55"/>
      <c r="NP58" s="55"/>
      <c r="NQ58" s="55"/>
      <c r="NR58" s="55"/>
      <c r="NS58" s="55"/>
      <c r="NT58" s="55"/>
      <c r="NU58" s="55"/>
      <c r="NV58" s="55"/>
      <c r="NW58" s="55"/>
      <c r="NX58" s="55"/>
      <c r="NY58" s="55"/>
      <c r="NZ58" s="55"/>
      <c r="OA58" s="55"/>
      <c r="OB58" s="55"/>
      <c r="OC58" s="55"/>
      <c r="OD58" s="55"/>
      <c r="OE58" s="55"/>
      <c r="OF58" s="55"/>
      <c r="OG58" s="55"/>
      <c r="OH58" s="55"/>
      <c r="OI58" s="55"/>
      <c r="OJ58" s="55"/>
      <c r="OK58" s="55"/>
      <c r="OL58" s="55"/>
      <c r="OM58" s="55"/>
      <c r="ON58" s="55"/>
      <c r="OO58" s="55"/>
      <c r="OP58" s="55"/>
      <c r="OQ58" s="55"/>
      <c r="OR58" s="55"/>
      <c r="OS58" s="55"/>
      <c r="OT58" s="55"/>
      <c r="OU58" s="55"/>
      <c r="OV58" s="55"/>
      <c r="OW58" s="55"/>
      <c r="OX58" s="55"/>
      <c r="OY58" s="55"/>
      <c r="OZ58" s="55"/>
      <c r="PA58" s="55"/>
      <c r="PB58" s="55"/>
      <c r="PC58" s="55"/>
      <c r="PD58" s="55"/>
      <c r="PE58" s="55"/>
      <c r="PF58" s="55"/>
      <c r="PG58" s="55"/>
      <c r="PH58" s="55"/>
      <c r="PI58" s="55"/>
      <c r="PJ58" s="55"/>
      <c r="PK58" s="55"/>
      <c r="PL58" s="55"/>
      <c r="PM58" s="55"/>
      <c r="PN58" s="55"/>
      <c r="PO58" s="55"/>
      <c r="PP58" s="55"/>
      <c r="PQ58" s="55"/>
      <c r="PR58" s="55"/>
      <c r="PS58" s="55"/>
      <c r="PT58" s="55"/>
      <c r="PU58" s="55"/>
      <c r="PV58" s="55"/>
      <c r="PW58" s="55"/>
      <c r="PX58" s="55"/>
      <c r="PY58" s="55"/>
      <c r="PZ58" s="55"/>
      <c r="QA58" s="55"/>
      <c r="QB58" s="55"/>
      <c r="QC58" s="55"/>
      <c r="QD58" s="55"/>
    </row>
    <row r="59" spans="1:446" ht="13.5" customHeight="1">
      <c r="A59" s="12" t="s">
        <v>57</v>
      </c>
      <c r="B59" s="12" t="s">
        <v>336</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4"/>
      <c r="BF59" s="14"/>
      <c r="BG59" s="14"/>
      <c r="BH59" s="14"/>
      <c r="BI59" s="14"/>
      <c r="BJ59" s="14"/>
      <c r="BK59" s="14"/>
      <c r="BL59" s="14"/>
      <c r="BM59" s="14"/>
      <c r="BN59" s="14"/>
      <c r="BO59" s="14"/>
      <c r="BP59" s="14"/>
      <c r="BQ59" s="14"/>
      <c r="BR59" s="14"/>
      <c r="BS59" s="14"/>
      <c r="BT59" s="14"/>
      <c r="BU59" s="14"/>
      <c r="BV59" s="14"/>
      <c r="BW59" s="14"/>
      <c r="BX59" s="14"/>
      <c r="BY59" s="14"/>
      <c r="BZ59" s="14"/>
      <c r="CA59" s="14"/>
      <c r="CB59" s="14"/>
      <c r="CC59" s="14"/>
      <c r="CD59" s="14"/>
      <c r="CE59" s="14"/>
      <c r="CF59" s="14"/>
      <c r="CG59" s="14"/>
      <c r="CH59" s="14"/>
      <c r="CI59" s="14"/>
      <c r="CJ59" s="14"/>
      <c r="CK59" s="14"/>
      <c r="CL59" s="14"/>
      <c r="CM59" s="14"/>
      <c r="CN59" s="14"/>
      <c r="CO59" s="14"/>
      <c r="CP59" s="14"/>
      <c r="CQ59" s="14"/>
      <c r="CR59" s="14"/>
      <c r="CS59" s="14"/>
      <c r="CT59" s="14"/>
      <c r="CU59" s="14"/>
      <c r="CV59" s="14"/>
      <c r="CW59" s="14"/>
      <c r="CX59" s="14"/>
      <c r="CY59" s="14"/>
      <c r="CZ59" s="14"/>
      <c r="DA59" s="24"/>
      <c r="DB59" s="14"/>
      <c r="DC59" s="14"/>
      <c r="DD59" s="14"/>
      <c r="DE59" s="14"/>
      <c r="DF59" s="14"/>
      <c r="DG59" s="14"/>
      <c r="DH59" s="14"/>
      <c r="DI59" s="14"/>
      <c r="DJ59" s="14"/>
      <c r="DK59" s="14"/>
      <c r="DL59" s="14"/>
      <c r="DM59" s="14"/>
      <c r="DN59" s="14"/>
      <c r="DO59" s="14"/>
      <c r="DP59" s="14"/>
      <c r="DQ59" s="14"/>
      <c r="DR59" s="14"/>
      <c r="DS59" s="14"/>
      <c r="DT59" s="14"/>
      <c r="DU59" s="14"/>
      <c r="DV59" s="14"/>
      <c r="DW59" s="14"/>
      <c r="DX59" s="14"/>
      <c r="DY59" s="14"/>
      <c r="DZ59" s="14"/>
      <c r="EA59" s="14"/>
      <c r="EB59" s="14"/>
      <c r="EC59" s="14"/>
      <c r="ED59" s="14"/>
      <c r="EE59" s="14"/>
      <c r="EF59" s="14"/>
      <c r="EG59" s="14"/>
      <c r="EH59" s="14"/>
      <c r="EI59" s="14"/>
      <c r="EJ59" s="14"/>
      <c r="EK59" s="14"/>
      <c r="EL59" s="14"/>
      <c r="EM59" s="14"/>
      <c r="EN59" s="14"/>
      <c r="EO59" s="14"/>
      <c r="EP59" s="14"/>
      <c r="EQ59" s="14"/>
      <c r="ER59" s="14"/>
      <c r="ES59" s="14"/>
      <c r="ET59" s="14"/>
      <c r="EU59" s="14"/>
      <c r="EV59" s="14"/>
      <c r="EW59" s="14"/>
      <c r="EX59" s="14"/>
      <c r="EY59" s="14"/>
      <c r="EZ59" s="14"/>
      <c r="FA59" s="14"/>
      <c r="FB59" s="14"/>
      <c r="FC59" s="14"/>
      <c r="FD59" s="14"/>
      <c r="FE59" s="14"/>
      <c r="FF59" s="14"/>
      <c r="FG59" s="14"/>
      <c r="FH59" s="14"/>
      <c r="FI59" s="14"/>
      <c r="FJ59" s="14"/>
      <c r="FK59" s="14"/>
      <c r="FL59" s="14"/>
      <c r="FM59" s="14"/>
      <c r="FN59" s="14"/>
      <c r="FO59" s="14"/>
      <c r="FP59" s="14"/>
      <c r="FQ59" s="14"/>
      <c r="FR59" s="14"/>
      <c r="FS59" s="14"/>
      <c r="FT59" s="14"/>
      <c r="FU59" s="14"/>
      <c r="FV59" s="14"/>
      <c r="FW59" s="14"/>
      <c r="FX59" s="14"/>
      <c r="FY59" s="14"/>
      <c r="FZ59" s="14"/>
      <c r="GA59" s="14"/>
      <c r="GB59" s="14"/>
      <c r="GC59" s="14"/>
      <c r="GD59" s="14"/>
      <c r="GE59" s="14"/>
      <c r="GF59" s="14"/>
      <c r="GG59" s="14"/>
      <c r="GH59" s="14"/>
      <c r="GI59" s="14"/>
      <c r="GJ59" s="14"/>
      <c r="GK59" s="14"/>
      <c r="GL59" s="14"/>
      <c r="GM59" s="14"/>
      <c r="GN59" s="14"/>
      <c r="GO59" s="14"/>
      <c r="GP59" s="14"/>
      <c r="GQ59" s="14"/>
      <c r="GR59" s="14"/>
      <c r="GS59" s="14"/>
      <c r="GT59" s="14"/>
      <c r="GU59" s="14"/>
      <c r="GV59" s="14"/>
      <c r="GW59" s="14"/>
      <c r="GX59" s="14"/>
      <c r="GY59" s="14"/>
      <c r="GZ59" s="14"/>
      <c r="HA59" s="14"/>
      <c r="HB59" s="14"/>
      <c r="HC59" s="14"/>
      <c r="HD59" s="14"/>
      <c r="HE59" s="14"/>
      <c r="HF59" s="14"/>
      <c r="HG59" s="14"/>
      <c r="HH59" s="14"/>
      <c r="HI59" s="14"/>
      <c r="HJ59" s="14"/>
      <c r="HK59" s="14"/>
      <c r="HL59" s="14"/>
      <c r="HM59" s="14"/>
      <c r="HN59" s="14"/>
      <c r="HO59" s="14"/>
      <c r="HP59" s="14"/>
      <c r="HQ59" s="14"/>
      <c r="HR59" s="14"/>
      <c r="HS59" s="14"/>
      <c r="HT59" s="14"/>
      <c r="HU59" s="14"/>
      <c r="HV59" s="14"/>
      <c r="HW59" s="14"/>
      <c r="HX59" s="14"/>
      <c r="HY59" s="14"/>
      <c r="HZ59" s="14"/>
      <c r="IA59" s="14"/>
      <c r="IB59" s="14"/>
      <c r="IC59" s="14"/>
      <c r="ID59" s="14"/>
      <c r="IE59" s="14"/>
      <c r="IF59" s="14"/>
      <c r="IG59" s="14"/>
      <c r="IH59" s="55"/>
      <c r="II59" s="55"/>
      <c r="IJ59" s="55"/>
      <c r="IK59" s="55"/>
      <c r="IL59" s="55"/>
      <c r="IM59" s="55"/>
      <c r="IN59" s="55"/>
      <c r="IO59" s="55"/>
      <c r="IP59" s="55"/>
      <c r="IQ59" s="55"/>
      <c r="IR59" s="55"/>
      <c r="IS59" s="55"/>
      <c r="IT59" s="55"/>
      <c r="IU59" s="55"/>
      <c r="IV59" s="55"/>
      <c r="IW59" s="55"/>
      <c r="IX59" s="55"/>
      <c r="IY59" s="55"/>
      <c r="IZ59" s="55"/>
      <c r="JA59" s="55"/>
      <c r="JB59" s="55"/>
      <c r="JC59" s="55"/>
      <c r="JD59" s="55"/>
      <c r="JE59" s="55"/>
      <c r="JF59" s="55"/>
      <c r="JG59" s="55"/>
      <c r="JH59" s="55"/>
      <c r="JI59" s="55"/>
      <c r="JJ59" s="55"/>
      <c r="JK59" s="55"/>
      <c r="JL59" s="55"/>
      <c r="JM59" s="55"/>
      <c r="JN59" s="55"/>
      <c r="JO59" s="55"/>
      <c r="JP59" s="55"/>
      <c r="JQ59" s="55"/>
      <c r="JR59" s="55"/>
      <c r="JS59" s="55"/>
      <c r="JT59" s="55"/>
      <c r="JU59" s="55"/>
      <c r="JV59" s="55"/>
      <c r="JW59" s="55"/>
      <c r="JX59" s="55"/>
      <c r="JY59" s="55"/>
      <c r="JZ59" s="55"/>
      <c r="KA59" s="55"/>
      <c r="KB59" s="55"/>
      <c r="KC59" s="55"/>
      <c r="KD59" s="55"/>
      <c r="KE59" s="55"/>
      <c r="KF59" s="55"/>
      <c r="KG59" s="55"/>
      <c r="KH59" s="55"/>
      <c r="KI59" s="55"/>
      <c r="KJ59" s="55"/>
      <c r="KK59" s="55"/>
      <c r="KL59" s="55"/>
      <c r="KM59" s="55"/>
      <c r="KN59" s="55"/>
      <c r="KO59" s="55"/>
      <c r="KP59" s="55"/>
      <c r="KQ59" s="55"/>
      <c r="KR59" s="55"/>
      <c r="KS59" s="55"/>
      <c r="KT59" s="55"/>
      <c r="KU59" s="55"/>
      <c r="KV59" s="55"/>
      <c r="KW59" s="55"/>
      <c r="KX59" s="55"/>
      <c r="KY59" s="55"/>
      <c r="KZ59" s="55"/>
      <c r="LA59" s="55"/>
      <c r="LB59" s="55"/>
      <c r="LC59" s="55"/>
      <c r="LD59" s="55"/>
      <c r="LE59" s="55"/>
      <c r="LF59" s="55"/>
      <c r="LG59" s="55"/>
      <c r="LH59" s="55"/>
      <c r="LI59" s="55"/>
      <c r="LJ59" s="55"/>
      <c r="LK59" s="55"/>
      <c r="LL59" s="55"/>
      <c r="LM59" s="55"/>
      <c r="LN59" s="55"/>
      <c r="LO59" s="55"/>
      <c r="LP59" s="55"/>
      <c r="LQ59" s="55"/>
      <c r="LR59" s="55"/>
      <c r="LS59" s="55"/>
      <c r="LT59" s="55"/>
      <c r="LU59" s="55"/>
      <c r="LV59" s="55"/>
      <c r="LW59" s="55"/>
      <c r="LX59" s="55"/>
      <c r="LY59" s="55"/>
      <c r="LZ59" s="55"/>
      <c r="MA59" s="55"/>
      <c r="MB59" s="55"/>
      <c r="MC59" s="55"/>
      <c r="MD59" s="55"/>
      <c r="ME59" s="55"/>
      <c r="MF59" s="55"/>
      <c r="MG59" s="55"/>
      <c r="MH59" s="57"/>
      <c r="MI59" s="57"/>
      <c r="MJ59" s="57"/>
      <c r="MK59" s="57"/>
      <c r="ML59" s="57"/>
      <c r="MM59" s="58"/>
      <c r="MN59" s="58"/>
      <c r="MO59" s="57"/>
      <c r="MP59" s="57"/>
      <c r="MQ59" s="57"/>
      <c r="MR59" s="57"/>
      <c r="MS59" s="57"/>
      <c r="MT59" s="58"/>
      <c r="MU59" s="58"/>
      <c r="MV59" s="57"/>
      <c r="MW59" s="57"/>
      <c r="MX59" s="57"/>
      <c r="MY59" s="57"/>
      <c r="MZ59" s="57"/>
      <c r="NA59" s="58"/>
      <c r="NB59" s="58"/>
      <c r="NC59" s="55"/>
      <c r="ND59" s="55"/>
      <c r="NE59" s="55"/>
      <c r="NF59" s="55"/>
      <c r="NG59" s="55"/>
      <c r="NH59" s="55"/>
      <c r="NI59" s="55"/>
      <c r="NJ59" s="55"/>
      <c r="NK59" s="55"/>
      <c r="NL59" s="55"/>
      <c r="NM59" s="55"/>
      <c r="NN59" s="55"/>
      <c r="NO59" s="55"/>
      <c r="NP59" s="55"/>
      <c r="NQ59" s="55"/>
      <c r="NR59" s="55"/>
      <c r="NS59" s="55"/>
      <c r="NT59" s="55"/>
      <c r="NU59" s="55"/>
      <c r="NV59" s="55"/>
      <c r="NW59" s="55"/>
      <c r="NX59" s="55"/>
      <c r="NY59" s="55"/>
      <c r="NZ59" s="55"/>
      <c r="OA59" s="55"/>
      <c r="OB59" s="55"/>
      <c r="OC59" s="55"/>
      <c r="OD59" s="55"/>
      <c r="OE59" s="55"/>
      <c r="OF59" s="55"/>
      <c r="OG59" s="55"/>
      <c r="OH59" s="55"/>
      <c r="OI59" s="55"/>
      <c r="OJ59" s="55"/>
      <c r="OK59" s="55"/>
      <c r="OL59" s="55"/>
      <c r="OM59" s="55"/>
      <c r="ON59" s="55"/>
      <c r="OO59" s="55"/>
      <c r="OP59" s="55"/>
      <c r="OQ59" s="55"/>
      <c r="OR59" s="55"/>
      <c r="OS59" s="55"/>
      <c r="OT59" s="55"/>
      <c r="OU59" s="55"/>
      <c r="OV59" s="55"/>
      <c r="OW59" s="55"/>
      <c r="OX59" s="55"/>
      <c r="OY59" s="55"/>
      <c r="OZ59" s="55"/>
      <c r="PA59" s="55"/>
      <c r="PB59" s="55"/>
      <c r="PC59" s="55"/>
      <c r="PD59" s="55"/>
      <c r="PE59" s="55"/>
      <c r="PF59" s="55"/>
      <c r="PG59" s="55"/>
      <c r="PH59" s="55"/>
      <c r="PI59" s="55"/>
      <c r="PJ59" s="55"/>
      <c r="PK59" s="55"/>
      <c r="PL59" s="55"/>
      <c r="PM59" s="55"/>
      <c r="PN59" s="55"/>
      <c r="PO59" s="55"/>
      <c r="PP59" s="55"/>
      <c r="PQ59" s="55"/>
      <c r="PR59" s="55"/>
      <c r="PS59" s="55"/>
      <c r="PT59" s="55"/>
      <c r="PU59" s="55"/>
      <c r="PV59" s="55"/>
      <c r="PW59" s="55"/>
      <c r="PX59" s="55"/>
      <c r="PY59" s="55"/>
      <c r="PZ59" s="55"/>
      <c r="QA59" s="55"/>
      <c r="QB59" s="55"/>
      <c r="QC59" s="55"/>
      <c r="QD59" s="55"/>
    </row>
    <row r="60" spans="1:446" ht="13.5" customHeight="1">
      <c r="A60" s="12" t="s">
        <v>58</v>
      </c>
      <c r="B60" s="12" t="s">
        <v>336</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4"/>
      <c r="BF60" s="14"/>
      <c r="BG60" s="14"/>
      <c r="BH60" s="14"/>
      <c r="BI60" s="14"/>
      <c r="BJ60" s="14"/>
      <c r="BK60" s="14"/>
      <c r="BL60" s="14"/>
      <c r="BM60" s="14"/>
      <c r="BN60" s="14"/>
      <c r="BO60" s="14"/>
      <c r="BP60" s="14"/>
      <c r="BQ60" s="14"/>
      <c r="BR60" s="14"/>
      <c r="BS60" s="14"/>
      <c r="BT60" s="14"/>
      <c r="BU60" s="14"/>
      <c r="BV60" s="14"/>
      <c r="BW60" s="14"/>
      <c r="BX60" s="14"/>
      <c r="BY60" s="14"/>
      <c r="BZ60" s="14"/>
      <c r="CA60" s="14"/>
      <c r="CB60" s="14"/>
      <c r="CC60" s="14"/>
      <c r="CD60" s="14"/>
      <c r="CE60" s="14"/>
      <c r="CF60" s="14"/>
      <c r="CG60" s="14"/>
      <c r="CH60" s="14"/>
      <c r="CI60" s="14"/>
      <c r="CJ60" s="14"/>
      <c r="CK60" s="14"/>
      <c r="CL60" s="14"/>
      <c r="CM60" s="14"/>
      <c r="CN60" s="14"/>
      <c r="CO60" s="14"/>
      <c r="CP60" s="14"/>
      <c r="CQ60" s="14"/>
      <c r="CR60" s="14"/>
      <c r="CS60" s="14"/>
      <c r="CT60" s="14"/>
      <c r="CU60" s="14"/>
      <c r="CV60" s="14"/>
      <c r="CW60" s="14"/>
      <c r="CX60" s="14"/>
      <c r="CY60" s="14"/>
      <c r="CZ60" s="14"/>
      <c r="DA60" s="2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14"/>
      <c r="IG60" s="14"/>
      <c r="IH60" s="55"/>
      <c r="II60" s="55"/>
      <c r="IJ60" s="55"/>
      <c r="IK60" s="55"/>
      <c r="IL60" s="55"/>
      <c r="IM60" s="55"/>
      <c r="IN60" s="55"/>
      <c r="IO60" s="55"/>
      <c r="IP60" s="55"/>
      <c r="IQ60" s="55"/>
      <c r="IR60" s="55"/>
      <c r="IS60" s="55"/>
      <c r="IT60" s="55"/>
      <c r="IU60" s="55"/>
      <c r="IV60" s="55"/>
      <c r="IW60" s="55"/>
      <c r="IX60" s="55"/>
      <c r="IY60" s="55"/>
      <c r="IZ60" s="55"/>
      <c r="JA60" s="55"/>
      <c r="JB60" s="55"/>
      <c r="JC60" s="55"/>
      <c r="JD60" s="55"/>
      <c r="JE60" s="55"/>
      <c r="JF60" s="55"/>
      <c r="JG60" s="55"/>
      <c r="JH60" s="55"/>
      <c r="JI60" s="55"/>
      <c r="JJ60" s="55"/>
      <c r="JK60" s="55"/>
      <c r="JL60" s="55"/>
      <c r="JM60" s="55"/>
      <c r="JN60" s="55"/>
      <c r="JO60" s="55"/>
      <c r="JP60" s="55"/>
      <c r="JQ60" s="55"/>
      <c r="JR60" s="55"/>
      <c r="JS60" s="55"/>
      <c r="JT60" s="55"/>
      <c r="JU60" s="55"/>
      <c r="JV60" s="55"/>
      <c r="JW60" s="55"/>
      <c r="JX60" s="55"/>
      <c r="JY60" s="55"/>
      <c r="JZ60" s="55"/>
      <c r="KA60" s="55"/>
      <c r="KB60" s="55"/>
      <c r="KC60" s="55"/>
      <c r="KD60" s="55"/>
      <c r="KE60" s="55"/>
      <c r="KF60" s="55"/>
      <c r="KG60" s="55"/>
      <c r="KH60" s="55"/>
      <c r="KI60" s="55"/>
      <c r="KJ60" s="55"/>
      <c r="KK60" s="55"/>
      <c r="KL60" s="55"/>
      <c r="KM60" s="55"/>
      <c r="KN60" s="55"/>
      <c r="KO60" s="55"/>
      <c r="KP60" s="55"/>
      <c r="KQ60" s="55"/>
      <c r="KR60" s="55"/>
      <c r="KS60" s="55"/>
      <c r="KT60" s="55"/>
      <c r="KU60" s="55"/>
      <c r="KV60" s="55"/>
      <c r="KW60" s="55"/>
      <c r="KX60" s="55"/>
      <c r="KY60" s="55"/>
      <c r="KZ60" s="55"/>
      <c r="LA60" s="55"/>
      <c r="LB60" s="55"/>
      <c r="LC60" s="55"/>
      <c r="LD60" s="55"/>
      <c r="LE60" s="55"/>
      <c r="LF60" s="55"/>
      <c r="LG60" s="55"/>
      <c r="LH60" s="55"/>
      <c r="LI60" s="55"/>
      <c r="LJ60" s="55"/>
      <c r="LK60" s="55"/>
      <c r="LL60" s="55"/>
      <c r="LM60" s="55"/>
      <c r="LN60" s="55"/>
      <c r="LO60" s="55"/>
      <c r="LP60" s="55"/>
      <c r="LQ60" s="55"/>
      <c r="LR60" s="55"/>
      <c r="LS60" s="55"/>
      <c r="LT60" s="55"/>
      <c r="LU60" s="55"/>
      <c r="LV60" s="55"/>
      <c r="LW60" s="55"/>
      <c r="LX60" s="55"/>
      <c r="LY60" s="55"/>
      <c r="LZ60" s="55"/>
      <c r="MA60" s="55"/>
      <c r="MB60" s="55"/>
      <c r="MC60" s="55"/>
      <c r="MD60" s="55"/>
      <c r="ME60" s="55"/>
      <c r="MF60" s="55"/>
      <c r="MG60" s="55"/>
      <c r="MH60" s="57"/>
      <c r="MI60" s="57"/>
      <c r="MJ60" s="57"/>
      <c r="MK60" s="57"/>
      <c r="ML60" s="57"/>
      <c r="MM60" s="58"/>
      <c r="MN60" s="58"/>
      <c r="MO60" s="57"/>
      <c r="MP60" s="57"/>
      <c r="MQ60" s="57"/>
      <c r="MR60" s="57"/>
      <c r="MS60" s="57"/>
      <c r="MT60" s="58"/>
      <c r="MU60" s="58"/>
      <c r="MV60" s="57"/>
      <c r="MW60" s="57"/>
      <c r="MX60" s="57"/>
      <c r="MY60" s="57"/>
      <c r="MZ60" s="57"/>
      <c r="NA60" s="58"/>
      <c r="NB60" s="58"/>
      <c r="NC60" s="55"/>
      <c r="ND60" s="55"/>
      <c r="NE60" s="55"/>
      <c r="NF60" s="55"/>
      <c r="NG60" s="55"/>
      <c r="NH60" s="55"/>
      <c r="NI60" s="55"/>
      <c r="NJ60" s="55"/>
      <c r="NK60" s="55"/>
      <c r="NL60" s="55"/>
      <c r="NM60" s="55"/>
      <c r="NN60" s="55"/>
      <c r="NO60" s="55"/>
      <c r="NP60" s="55"/>
      <c r="NQ60" s="55"/>
      <c r="NR60" s="55"/>
      <c r="NS60" s="55"/>
      <c r="NT60" s="55"/>
      <c r="NU60" s="55"/>
      <c r="NV60" s="55"/>
      <c r="NW60" s="55"/>
      <c r="NX60" s="55"/>
      <c r="NY60" s="55"/>
      <c r="NZ60" s="55"/>
      <c r="OA60" s="55"/>
      <c r="OB60" s="55"/>
      <c r="OC60" s="55"/>
      <c r="OD60" s="55"/>
      <c r="OE60" s="55"/>
      <c r="OF60" s="55"/>
      <c r="OG60" s="55"/>
      <c r="OH60" s="55"/>
      <c r="OI60" s="55"/>
      <c r="OJ60" s="55"/>
      <c r="OK60" s="55"/>
      <c r="OL60" s="55"/>
      <c r="OM60" s="55"/>
      <c r="ON60" s="55"/>
      <c r="OO60" s="55"/>
      <c r="OP60" s="55"/>
      <c r="OQ60" s="55"/>
      <c r="OR60" s="55"/>
      <c r="OS60" s="55"/>
      <c r="OT60" s="55"/>
      <c r="OU60" s="55"/>
      <c r="OV60" s="55"/>
      <c r="OW60" s="55"/>
      <c r="OX60" s="55"/>
      <c r="OY60" s="55"/>
      <c r="OZ60" s="55"/>
      <c r="PA60" s="55"/>
      <c r="PB60" s="55"/>
      <c r="PC60" s="55"/>
      <c r="PD60" s="55"/>
      <c r="PE60" s="55"/>
      <c r="PF60" s="55"/>
      <c r="PG60" s="55"/>
      <c r="PH60" s="55"/>
      <c r="PI60" s="55"/>
      <c r="PJ60" s="55"/>
      <c r="PK60" s="55"/>
      <c r="PL60" s="55"/>
      <c r="PM60" s="55"/>
      <c r="PN60" s="55"/>
      <c r="PO60" s="55"/>
      <c r="PP60" s="55"/>
      <c r="PQ60" s="55"/>
      <c r="PR60" s="55"/>
      <c r="PS60" s="55"/>
      <c r="PT60" s="55"/>
      <c r="PU60" s="55"/>
      <c r="PV60" s="55"/>
      <c r="PW60" s="55"/>
      <c r="PX60" s="55"/>
      <c r="PY60" s="55"/>
      <c r="PZ60" s="55"/>
      <c r="QA60" s="55"/>
      <c r="QB60" s="55"/>
      <c r="QC60" s="55"/>
      <c r="QD60" s="55"/>
    </row>
    <row r="61" spans="1:446" ht="13.5" customHeight="1">
      <c r="A61" s="12" t="s">
        <v>59</v>
      </c>
      <c r="B61" s="12" t="s">
        <v>336</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4"/>
      <c r="CG61" s="14"/>
      <c r="CH61" s="14"/>
      <c r="CI61" s="14"/>
      <c r="CJ61" s="14"/>
      <c r="CK61" s="14"/>
      <c r="CL61" s="14"/>
      <c r="CM61" s="14"/>
      <c r="CN61" s="14"/>
      <c r="CO61" s="14"/>
      <c r="CP61" s="14"/>
      <c r="CQ61" s="14"/>
      <c r="CR61" s="14"/>
      <c r="CS61" s="14"/>
      <c r="CT61" s="14"/>
      <c r="CU61" s="14"/>
      <c r="CV61" s="14"/>
      <c r="CW61" s="14"/>
      <c r="CX61" s="14"/>
      <c r="CY61" s="14"/>
      <c r="CZ61" s="14"/>
      <c r="DA61" s="24"/>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14"/>
      <c r="FV61" s="14"/>
      <c r="FW61" s="14"/>
      <c r="FX61" s="14"/>
      <c r="FY61" s="14"/>
      <c r="FZ61" s="14"/>
      <c r="GA61" s="14"/>
      <c r="GB61" s="14"/>
      <c r="GC61" s="14"/>
      <c r="GD61" s="14"/>
      <c r="GE61" s="14"/>
      <c r="GF61" s="14"/>
      <c r="GG61" s="14"/>
      <c r="GH61" s="14"/>
      <c r="GI61" s="14"/>
      <c r="GJ61" s="14"/>
      <c r="GK61" s="14"/>
      <c r="GL61" s="14"/>
      <c r="GM61" s="14"/>
      <c r="GN61" s="14"/>
      <c r="GO61" s="14"/>
      <c r="GP61" s="14"/>
      <c r="GQ61" s="14"/>
      <c r="GR61" s="14"/>
      <c r="GS61" s="14"/>
      <c r="GT61" s="14"/>
      <c r="GU61" s="14"/>
      <c r="GV61" s="14"/>
      <c r="GW61" s="14"/>
      <c r="GX61" s="14"/>
      <c r="GY61" s="14"/>
      <c r="GZ61" s="14"/>
      <c r="HA61" s="14"/>
      <c r="HB61" s="14"/>
      <c r="HC61" s="14"/>
      <c r="HD61" s="14"/>
      <c r="HE61" s="14"/>
      <c r="HF61" s="14"/>
      <c r="HG61" s="14"/>
      <c r="HH61" s="14"/>
      <c r="HI61" s="14"/>
      <c r="HJ61" s="14"/>
      <c r="HK61" s="14"/>
      <c r="HL61" s="14"/>
      <c r="HM61" s="14"/>
      <c r="HN61" s="14"/>
      <c r="HO61" s="14"/>
      <c r="HP61" s="14"/>
      <c r="HQ61" s="14"/>
      <c r="HR61" s="14"/>
      <c r="HS61" s="14"/>
      <c r="HT61" s="14"/>
      <c r="HU61" s="14"/>
      <c r="HV61" s="14"/>
      <c r="HW61" s="14"/>
      <c r="HX61" s="14"/>
      <c r="HY61" s="14"/>
      <c r="HZ61" s="14"/>
      <c r="IA61" s="14"/>
      <c r="IB61" s="14"/>
      <c r="IC61" s="14"/>
      <c r="ID61" s="14"/>
      <c r="IE61" s="14"/>
      <c r="IF61" s="14"/>
      <c r="IG61" s="14"/>
      <c r="IH61" s="55"/>
      <c r="II61" s="55"/>
      <c r="IJ61" s="55"/>
      <c r="IK61" s="55"/>
      <c r="IL61" s="55"/>
      <c r="IM61" s="55"/>
      <c r="IN61" s="55"/>
      <c r="IO61" s="55"/>
      <c r="IP61" s="55"/>
      <c r="IQ61" s="55"/>
      <c r="IR61" s="55"/>
      <c r="IS61" s="55"/>
      <c r="IT61" s="55"/>
      <c r="IU61" s="55"/>
      <c r="IV61" s="55"/>
      <c r="IW61" s="55"/>
      <c r="IX61" s="55"/>
      <c r="IY61" s="55"/>
      <c r="IZ61" s="55"/>
      <c r="JA61" s="55"/>
      <c r="JB61" s="55"/>
      <c r="JC61" s="55"/>
      <c r="JD61" s="55"/>
      <c r="JE61" s="55"/>
      <c r="JF61" s="55"/>
      <c r="JG61" s="55"/>
      <c r="JH61" s="55"/>
      <c r="JI61" s="55"/>
      <c r="JJ61" s="55"/>
      <c r="JK61" s="55"/>
      <c r="JL61" s="55"/>
      <c r="JM61" s="55"/>
      <c r="JN61" s="55"/>
      <c r="JO61" s="55"/>
      <c r="JP61" s="55"/>
      <c r="JQ61" s="55"/>
      <c r="JR61" s="55"/>
      <c r="JS61" s="55"/>
      <c r="JT61" s="55"/>
      <c r="JU61" s="55"/>
      <c r="JV61" s="55"/>
      <c r="JW61" s="55"/>
      <c r="JX61" s="55"/>
      <c r="JY61" s="55"/>
      <c r="JZ61" s="55"/>
      <c r="KA61" s="55"/>
      <c r="KB61" s="55"/>
      <c r="KC61" s="55"/>
      <c r="KD61" s="55"/>
      <c r="KE61" s="55"/>
      <c r="KF61" s="55"/>
      <c r="KG61" s="55"/>
      <c r="KH61" s="55"/>
      <c r="KI61" s="55"/>
      <c r="KJ61" s="55"/>
      <c r="KK61" s="55"/>
      <c r="KL61" s="55"/>
      <c r="KM61" s="55"/>
      <c r="KN61" s="55"/>
      <c r="KO61" s="55"/>
      <c r="KP61" s="55"/>
      <c r="KQ61" s="55"/>
      <c r="KR61" s="55"/>
      <c r="KS61" s="55"/>
      <c r="KT61" s="55"/>
      <c r="KU61" s="55"/>
      <c r="KV61" s="55"/>
      <c r="KW61" s="55"/>
      <c r="KX61" s="55"/>
      <c r="KY61" s="55"/>
      <c r="KZ61" s="55"/>
      <c r="LA61" s="55"/>
      <c r="LB61" s="55"/>
      <c r="LC61" s="55"/>
      <c r="LD61" s="55"/>
      <c r="LE61" s="55"/>
      <c r="LF61" s="55"/>
      <c r="LG61" s="55"/>
      <c r="LH61" s="55"/>
      <c r="LI61" s="55"/>
      <c r="LJ61" s="55"/>
      <c r="LK61" s="55"/>
      <c r="LL61" s="55"/>
      <c r="LM61" s="55"/>
      <c r="LN61" s="55"/>
      <c r="LO61" s="55"/>
      <c r="LP61" s="55"/>
      <c r="LQ61" s="55"/>
      <c r="LR61" s="55"/>
      <c r="LS61" s="55"/>
      <c r="LT61" s="55"/>
      <c r="LU61" s="55"/>
      <c r="LV61" s="55"/>
      <c r="LW61" s="55"/>
      <c r="LX61" s="55"/>
      <c r="LY61" s="55"/>
      <c r="LZ61" s="55"/>
      <c r="MA61" s="55"/>
      <c r="MB61" s="55"/>
      <c r="MC61" s="55"/>
      <c r="MD61" s="55"/>
      <c r="ME61" s="55"/>
      <c r="MF61" s="55"/>
      <c r="MG61" s="55"/>
      <c r="MH61" s="57"/>
      <c r="MI61" s="57"/>
      <c r="MJ61" s="57"/>
      <c r="MK61" s="57"/>
      <c r="ML61" s="57"/>
      <c r="MM61" s="58"/>
      <c r="MN61" s="58"/>
      <c r="MO61" s="57"/>
      <c r="MP61" s="57"/>
      <c r="MQ61" s="57"/>
      <c r="MR61" s="57"/>
      <c r="MS61" s="57"/>
      <c r="MT61" s="58"/>
      <c r="MU61" s="58"/>
      <c r="MV61" s="57"/>
      <c r="MW61" s="57"/>
      <c r="MX61" s="57"/>
      <c r="MY61" s="57"/>
      <c r="MZ61" s="57"/>
      <c r="NA61" s="58"/>
      <c r="NB61" s="58"/>
      <c r="NC61" s="55"/>
      <c r="ND61" s="55"/>
      <c r="NE61" s="55"/>
      <c r="NF61" s="55"/>
      <c r="NG61" s="55"/>
      <c r="NH61" s="55"/>
      <c r="NI61" s="55"/>
      <c r="NJ61" s="55"/>
      <c r="NK61" s="55"/>
      <c r="NL61" s="55"/>
      <c r="NM61" s="55"/>
      <c r="NN61" s="55"/>
      <c r="NO61" s="55"/>
      <c r="NP61" s="55"/>
      <c r="NQ61" s="55"/>
      <c r="NR61" s="55"/>
      <c r="NS61" s="55"/>
      <c r="NT61" s="55"/>
      <c r="NU61" s="55"/>
      <c r="NV61" s="55"/>
      <c r="NW61" s="55"/>
      <c r="NX61" s="55"/>
      <c r="NY61" s="55"/>
      <c r="NZ61" s="55"/>
      <c r="OA61" s="55"/>
      <c r="OB61" s="55"/>
      <c r="OC61" s="55"/>
      <c r="OD61" s="55"/>
      <c r="OE61" s="55"/>
      <c r="OF61" s="55"/>
      <c r="OG61" s="55"/>
      <c r="OH61" s="55"/>
      <c r="OI61" s="55"/>
      <c r="OJ61" s="55"/>
      <c r="OK61" s="55"/>
      <c r="OL61" s="55"/>
      <c r="OM61" s="55"/>
      <c r="ON61" s="55"/>
      <c r="OO61" s="55"/>
      <c r="OP61" s="55"/>
      <c r="OQ61" s="55"/>
      <c r="OR61" s="55"/>
      <c r="OS61" s="55"/>
      <c r="OT61" s="55"/>
      <c r="OU61" s="55"/>
      <c r="OV61" s="55"/>
      <c r="OW61" s="55"/>
      <c r="OX61" s="55"/>
      <c r="OY61" s="55"/>
      <c r="OZ61" s="55"/>
      <c r="PA61" s="55"/>
      <c r="PB61" s="55"/>
      <c r="PC61" s="55"/>
      <c r="PD61" s="55"/>
      <c r="PE61" s="55"/>
      <c r="PF61" s="55"/>
      <c r="PG61" s="55"/>
      <c r="PH61" s="55"/>
      <c r="PI61" s="55"/>
      <c r="PJ61" s="55"/>
      <c r="PK61" s="55"/>
      <c r="PL61" s="55"/>
      <c r="PM61" s="55"/>
      <c r="PN61" s="55"/>
      <c r="PO61" s="55"/>
      <c r="PP61" s="55"/>
      <c r="PQ61" s="55"/>
      <c r="PR61" s="55"/>
      <c r="PS61" s="55"/>
      <c r="PT61" s="55"/>
      <c r="PU61" s="55"/>
      <c r="PV61" s="55"/>
      <c r="PW61" s="55"/>
      <c r="PX61" s="55"/>
      <c r="PY61" s="55"/>
      <c r="PZ61" s="55"/>
      <c r="QA61" s="55"/>
      <c r="QB61" s="55"/>
      <c r="QC61" s="55"/>
      <c r="QD61" s="55"/>
    </row>
    <row r="62" spans="1:446" ht="13.5" customHeight="1">
      <c r="A62" s="12" t="s">
        <v>60</v>
      </c>
      <c r="B62" s="12" t="s">
        <v>336</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4"/>
      <c r="BF62" s="14"/>
      <c r="BG62" s="14"/>
      <c r="BH62" s="14"/>
      <c r="BI62" s="14"/>
      <c r="BJ62" s="14"/>
      <c r="BK62" s="14"/>
      <c r="BL62" s="14"/>
      <c r="BM62" s="14"/>
      <c r="BN62" s="14"/>
      <c r="BO62" s="14"/>
      <c r="BP62" s="14"/>
      <c r="BQ62" s="14"/>
      <c r="BR62" s="14"/>
      <c r="BS62" s="14"/>
      <c r="BT62" s="14"/>
      <c r="BU62" s="14"/>
      <c r="BV62" s="14"/>
      <c r="BW62" s="14"/>
      <c r="BX62" s="14"/>
      <c r="BY62" s="14"/>
      <c r="BZ62" s="14"/>
      <c r="CA62" s="14"/>
      <c r="CB62" s="14"/>
      <c r="CC62" s="14"/>
      <c r="CD62" s="14"/>
      <c r="CE62" s="14"/>
      <c r="CF62" s="14"/>
      <c r="CG62" s="14"/>
      <c r="CH62" s="14"/>
      <c r="CI62" s="14"/>
      <c r="CJ62" s="14"/>
      <c r="CK62" s="14"/>
      <c r="CL62" s="14"/>
      <c r="CM62" s="14"/>
      <c r="CN62" s="14"/>
      <c r="CO62" s="14"/>
      <c r="CP62" s="14"/>
      <c r="CQ62" s="14"/>
      <c r="CR62" s="14"/>
      <c r="CS62" s="14"/>
      <c r="CT62" s="14"/>
      <c r="CU62" s="14"/>
      <c r="CV62" s="14"/>
      <c r="CW62" s="14"/>
      <c r="CX62" s="14"/>
      <c r="CY62" s="14"/>
      <c r="CZ62" s="14"/>
      <c r="DA62" s="2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14"/>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14"/>
      <c r="IG62" s="14"/>
      <c r="IH62" s="55"/>
      <c r="II62" s="55"/>
      <c r="IJ62" s="55"/>
      <c r="IK62" s="55"/>
      <c r="IL62" s="55"/>
      <c r="IM62" s="55"/>
      <c r="IN62" s="55"/>
      <c r="IO62" s="55"/>
      <c r="IP62" s="55"/>
      <c r="IQ62" s="55"/>
      <c r="IR62" s="55"/>
      <c r="IS62" s="55"/>
      <c r="IT62" s="55"/>
      <c r="IU62" s="55"/>
      <c r="IV62" s="55"/>
      <c r="IW62" s="55"/>
      <c r="IX62" s="55"/>
      <c r="IY62" s="55"/>
      <c r="IZ62" s="55"/>
      <c r="JA62" s="55"/>
      <c r="JB62" s="55"/>
      <c r="JC62" s="55"/>
      <c r="JD62" s="55"/>
      <c r="JE62" s="55"/>
      <c r="JF62" s="55"/>
      <c r="JG62" s="55"/>
      <c r="JH62" s="55"/>
      <c r="JI62" s="55"/>
      <c r="JJ62" s="55"/>
      <c r="JK62" s="55"/>
      <c r="JL62" s="55"/>
      <c r="JM62" s="55"/>
      <c r="JN62" s="55"/>
      <c r="JO62" s="55"/>
      <c r="JP62" s="55"/>
      <c r="JQ62" s="55"/>
      <c r="JR62" s="55"/>
      <c r="JS62" s="55"/>
      <c r="JT62" s="55"/>
      <c r="JU62" s="55"/>
      <c r="JV62" s="55"/>
      <c r="JW62" s="55"/>
      <c r="JX62" s="55"/>
      <c r="JY62" s="55"/>
      <c r="JZ62" s="55"/>
      <c r="KA62" s="55"/>
      <c r="KB62" s="55"/>
      <c r="KC62" s="55"/>
      <c r="KD62" s="55"/>
      <c r="KE62" s="55"/>
      <c r="KF62" s="55"/>
      <c r="KG62" s="55"/>
      <c r="KH62" s="55"/>
      <c r="KI62" s="55"/>
      <c r="KJ62" s="55"/>
      <c r="KK62" s="55"/>
      <c r="KL62" s="55"/>
      <c r="KM62" s="55"/>
      <c r="KN62" s="55"/>
      <c r="KO62" s="55"/>
      <c r="KP62" s="55"/>
      <c r="KQ62" s="55"/>
      <c r="KR62" s="55"/>
      <c r="KS62" s="55"/>
      <c r="KT62" s="55"/>
      <c r="KU62" s="55"/>
      <c r="KV62" s="55"/>
      <c r="KW62" s="55"/>
      <c r="KX62" s="55"/>
      <c r="KY62" s="55"/>
      <c r="KZ62" s="55"/>
      <c r="LA62" s="55"/>
      <c r="LB62" s="55"/>
      <c r="LC62" s="55"/>
      <c r="LD62" s="55"/>
      <c r="LE62" s="55"/>
      <c r="LF62" s="55"/>
      <c r="LG62" s="55"/>
      <c r="LH62" s="55"/>
      <c r="LI62" s="55"/>
      <c r="LJ62" s="55"/>
      <c r="LK62" s="55"/>
      <c r="LL62" s="55"/>
      <c r="LM62" s="55"/>
      <c r="LN62" s="55"/>
      <c r="LO62" s="55"/>
      <c r="LP62" s="55"/>
      <c r="LQ62" s="55"/>
      <c r="LR62" s="55"/>
      <c r="LS62" s="55"/>
      <c r="LT62" s="55"/>
      <c r="LU62" s="55"/>
      <c r="LV62" s="55"/>
      <c r="LW62" s="55"/>
      <c r="LX62" s="55"/>
      <c r="LY62" s="55"/>
      <c r="LZ62" s="55"/>
      <c r="MA62" s="55"/>
      <c r="MB62" s="55"/>
      <c r="MC62" s="55"/>
      <c r="MD62" s="55"/>
      <c r="ME62" s="55"/>
      <c r="MF62" s="55"/>
      <c r="MG62" s="55"/>
      <c r="MH62" s="57"/>
      <c r="MI62" s="57"/>
      <c r="MJ62" s="57"/>
      <c r="MK62" s="57"/>
      <c r="ML62" s="57"/>
      <c r="MM62" s="58"/>
      <c r="MN62" s="58"/>
      <c r="MO62" s="57"/>
      <c r="MP62" s="57"/>
      <c r="MQ62" s="57"/>
      <c r="MR62" s="57"/>
      <c r="MS62" s="57"/>
      <c r="MT62" s="58"/>
      <c r="MU62" s="58"/>
      <c r="MV62" s="57"/>
      <c r="MW62" s="57"/>
      <c r="MX62" s="57"/>
      <c r="MY62" s="57"/>
      <c r="MZ62" s="57"/>
      <c r="NA62" s="58"/>
      <c r="NB62" s="58"/>
      <c r="NC62" s="55"/>
      <c r="ND62" s="55"/>
      <c r="NE62" s="55"/>
      <c r="NF62" s="55"/>
      <c r="NG62" s="55"/>
      <c r="NH62" s="55"/>
      <c r="NI62" s="55"/>
      <c r="NJ62" s="55"/>
      <c r="NK62" s="55"/>
      <c r="NL62" s="55"/>
      <c r="NM62" s="55"/>
      <c r="NN62" s="55"/>
      <c r="NO62" s="55"/>
      <c r="NP62" s="55"/>
      <c r="NQ62" s="55"/>
      <c r="NR62" s="55"/>
      <c r="NS62" s="55"/>
      <c r="NT62" s="55"/>
      <c r="NU62" s="55"/>
      <c r="NV62" s="55"/>
      <c r="NW62" s="55"/>
      <c r="NX62" s="55"/>
      <c r="NY62" s="55"/>
      <c r="NZ62" s="55"/>
      <c r="OA62" s="55"/>
      <c r="OB62" s="55"/>
      <c r="OC62" s="55"/>
      <c r="OD62" s="55"/>
      <c r="OE62" s="55"/>
      <c r="OF62" s="55"/>
      <c r="OG62" s="55"/>
      <c r="OH62" s="55"/>
      <c r="OI62" s="55"/>
      <c r="OJ62" s="55"/>
      <c r="OK62" s="55"/>
      <c r="OL62" s="55"/>
      <c r="OM62" s="55"/>
      <c r="ON62" s="55"/>
      <c r="OO62" s="55"/>
      <c r="OP62" s="55"/>
      <c r="OQ62" s="55"/>
      <c r="OR62" s="55"/>
      <c r="OS62" s="55"/>
      <c r="OT62" s="55"/>
      <c r="OU62" s="55"/>
      <c r="OV62" s="55"/>
      <c r="OW62" s="55"/>
      <c r="OX62" s="55"/>
      <c r="OY62" s="55"/>
      <c r="OZ62" s="55"/>
      <c r="PA62" s="55"/>
      <c r="PB62" s="55"/>
      <c r="PC62" s="55"/>
      <c r="PD62" s="55"/>
      <c r="PE62" s="55"/>
      <c r="PF62" s="55"/>
      <c r="PG62" s="55"/>
      <c r="PH62" s="55"/>
      <c r="PI62" s="55"/>
      <c r="PJ62" s="55"/>
      <c r="PK62" s="55"/>
      <c r="PL62" s="55"/>
      <c r="PM62" s="55"/>
      <c r="PN62" s="55"/>
      <c r="PO62" s="55"/>
      <c r="PP62" s="55"/>
      <c r="PQ62" s="55"/>
      <c r="PR62" s="55"/>
      <c r="PS62" s="55"/>
      <c r="PT62" s="55"/>
      <c r="PU62" s="55"/>
      <c r="PV62" s="55"/>
      <c r="PW62" s="55"/>
      <c r="PX62" s="55"/>
      <c r="PY62" s="55"/>
      <c r="PZ62" s="55"/>
      <c r="QA62" s="55"/>
      <c r="QB62" s="55"/>
      <c r="QC62" s="55"/>
      <c r="QD62" s="55"/>
    </row>
    <row r="63" spans="1:446" ht="13.5" customHeight="1">
      <c r="A63" s="12" t="s">
        <v>61</v>
      </c>
      <c r="B63" s="12" t="s">
        <v>336</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4"/>
      <c r="BF63" s="14"/>
      <c r="BG63" s="14"/>
      <c r="BH63" s="14"/>
      <c r="BI63" s="14"/>
      <c r="BJ63" s="14"/>
      <c r="BK63" s="14"/>
      <c r="BL63" s="14"/>
      <c r="BM63" s="14"/>
      <c r="BN63" s="14"/>
      <c r="BO63" s="14"/>
      <c r="BP63" s="14"/>
      <c r="BQ63" s="14"/>
      <c r="BR63" s="14"/>
      <c r="BS63" s="14"/>
      <c r="BT63" s="14"/>
      <c r="BU63" s="14"/>
      <c r="BV63" s="14"/>
      <c r="BW63" s="14"/>
      <c r="BX63" s="14"/>
      <c r="BY63" s="14"/>
      <c r="BZ63" s="14"/>
      <c r="CA63" s="14"/>
      <c r="CB63" s="14"/>
      <c r="CC63" s="14"/>
      <c r="CD63" s="14"/>
      <c r="CE63" s="14"/>
      <c r="CF63" s="14"/>
      <c r="CG63" s="14"/>
      <c r="CH63" s="14"/>
      <c r="CI63" s="14"/>
      <c r="CJ63" s="14"/>
      <c r="CK63" s="14"/>
      <c r="CL63" s="14"/>
      <c r="CM63" s="14"/>
      <c r="CN63" s="14"/>
      <c r="CO63" s="14"/>
      <c r="CP63" s="14"/>
      <c r="CQ63" s="14"/>
      <c r="CR63" s="14"/>
      <c r="CS63" s="14"/>
      <c r="CT63" s="14"/>
      <c r="CU63" s="14"/>
      <c r="CV63" s="14"/>
      <c r="CW63" s="14"/>
      <c r="CX63" s="14"/>
      <c r="CY63" s="14"/>
      <c r="CZ63" s="14"/>
      <c r="DA63" s="24"/>
      <c r="DB63" s="14"/>
      <c r="DC63" s="14"/>
      <c r="DD63" s="14"/>
      <c r="DE63" s="14"/>
      <c r="DF63" s="14"/>
      <c r="DG63" s="14"/>
      <c r="DH63" s="14"/>
      <c r="DI63" s="14"/>
      <c r="DJ63" s="14"/>
      <c r="DK63" s="14"/>
      <c r="DL63" s="14"/>
      <c r="DM63" s="14"/>
      <c r="DN63" s="14"/>
      <c r="DO63" s="14"/>
      <c r="DP63" s="14"/>
      <c r="DQ63" s="14"/>
      <c r="DR63" s="14"/>
      <c r="DS63" s="14"/>
      <c r="DT63" s="14"/>
      <c r="DU63" s="14"/>
      <c r="DV63" s="14"/>
      <c r="DW63" s="14"/>
      <c r="DX63" s="14"/>
      <c r="DY63" s="14"/>
      <c r="DZ63" s="14"/>
      <c r="EA63" s="14"/>
      <c r="EB63" s="14"/>
      <c r="EC63" s="14"/>
      <c r="ED63" s="14"/>
      <c r="EE63" s="14"/>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65"/>
      <c r="II63" s="65"/>
      <c r="IJ63" s="65"/>
      <c r="IK63" s="65"/>
      <c r="IL63" s="65"/>
      <c r="IM63" s="65"/>
      <c r="IN63" s="65"/>
      <c r="IO63" s="65"/>
      <c r="IP63" s="65"/>
      <c r="IQ63" s="65"/>
      <c r="IR63" s="65"/>
      <c r="IS63" s="65"/>
      <c r="IT63" s="65"/>
      <c r="IU63" s="65"/>
      <c r="IV63" s="65"/>
      <c r="IW63" s="65"/>
      <c r="IX63" s="65"/>
      <c r="IY63" s="65"/>
      <c r="IZ63" s="65"/>
      <c r="JA63" s="65"/>
      <c r="JB63" s="65"/>
      <c r="JC63" s="65"/>
      <c r="JD63" s="65"/>
      <c r="JE63" s="65"/>
      <c r="JF63" s="65"/>
      <c r="JG63" s="65"/>
      <c r="JH63" s="65"/>
      <c r="JI63" s="65"/>
      <c r="JJ63" s="65"/>
      <c r="JK63" s="65"/>
      <c r="JL63" s="65"/>
      <c r="JM63" s="65"/>
      <c r="JN63" s="65"/>
      <c r="JO63" s="65"/>
      <c r="JP63" s="65"/>
      <c r="JQ63" s="65"/>
      <c r="JR63" s="65"/>
      <c r="JS63" s="65"/>
      <c r="JT63" s="65"/>
      <c r="JU63" s="65"/>
      <c r="JV63" s="65"/>
      <c r="JW63" s="65"/>
      <c r="JX63" s="65"/>
      <c r="JY63" s="65"/>
      <c r="JZ63" s="65"/>
      <c r="KA63" s="65"/>
      <c r="KB63" s="65"/>
      <c r="KC63" s="65"/>
      <c r="KD63" s="65"/>
      <c r="KE63" s="65"/>
      <c r="KF63" s="65"/>
      <c r="KG63" s="65"/>
      <c r="KH63" s="65"/>
      <c r="KI63" s="65"/>
      <c r="KJ63" s="65"/>
      <c r="KK63" s="65"/>
      <c r="KL63" s="65"/>
      <c r="KM63" s="65"/>
      <c r="KN63" s="65"/>
      <c r="KO63" s="65"/>
      <c r="KP63" s="65"/>
      <c r="KQ63" s="65"/>
      <c r="KR63" s="65"/>
      <c r="KS63" s="65"/>
      <c r="KT63" s="65"/>
      <c r="KU63" s="65"/>
      <c r="KV63" s="65"/>
      <c r="KW63" s="65"/>
      <c r="KX63" s="65"/>
      <c r="KY63" s="65"/>
      <c r="KZ63" s="65"/>
      <c r="LA63" s="65"/>
      <c r="LB63" s="65"/>
      <c r="LC63" s="65"/>
      <c r="LD63" s="65"/>
      <c r="LE63" s="65"/>
      <c r="LF63" s="65"/>
      <c r="LG63" s="65"/>
      <c r="LH63" s="65"/>
      <c r="LI63" s="65"/>
      <c r="LJ63" s="65"/>
      <c r="LK63" s="65"/>
      <c r="LL63" s="65"/>
      <c r="LM63" s="65"/>
      <c r="LN63" s="65"/>
      <c r="LO63" s="65"/>
      <c r="LP63" s="65"/>
      <c r="LQ63" s="65"/>
      <c r="LR63" s="65"/>
      <c r="LS63" s="65"/>
      <c r="LT63" s="65"/>
      <c r="LU63" s="65"/>
      <c r="LV63" s="65"/>
      <c r="LW63" s="65"/>
      <c r="LX63" s="65"/>
      <c r="LY63" s="65"/>
      <c r="LZ63" s="65"/>
      <c r="MA63" s="65"/>
      <c r="MB63" s="65"/>
      <c r="MC63" s="65"/>
      <c r="MD63" s="65"/>
      <c r="ME63" s="65"/>
      <c r="MF63" s="65"/>
      <c r="MG63" s="65"/>
      <c r="MH63" s="66"/>
      <c r="MI63" s="66"/>
      <c r="MJ63" s="66"/>
      <c r="MK63" s="66"/>
      <c r="ML63" s="66"/>
      <c r="MM63" s="67"/>
      <c r="MN63" s="67"/>
      <c r="MO63" s="66"/>
      <c r="MP63" s="66"/>
      <c r="MQ63" s="66"/>
      <c r="MR63" s="66"/>
      <c r="MS63" s="66"/>
      <c r="MT63" s="67"/>
      <c r="MU63" s="67"/>
      <c r="MV63" s="66"/>
      <c r="MW63" s="66"/>
      <c r="MX63" s="66"/>
      <c r="MY63" s="66"/>
      <c r="MZ63" s="66"/>
      <c r="NA63" s="67"/>
      <c r="NB63" s="67"/>
      <c r="NC63" s="65"/>
      <c r="ND63" s="65"/>
      <c r="NE63" s="65"/>
      <c r="NF63" s="65"/>
      <c r="NG63" s="65"/>
      <c r="NH63" s="65"/>
      <c r="NI63" s="65"/>
      <c r="NJ63" s="65"/>
      <c r="NK63" s="65"/>
      <c r="NL63" s="65"/>
      <c r="NM63" s="65"/>
      <c r="NN63" s="65"/>
      <c r="NO63" s="65"/>
      <c r="NP63" s="65"/>
      <c r="NQ63" s="65"/>
      <c r="NR63" s="65"/>
      <c r="NS63" s="65"/>
      <c r="NT63" s="65"/>
      <c r="NU63" s="65"/>
      <c r="NV63" s="65"/>
      <c r="NW63" s="65"/>
      <c r="NX63" s="65"/>
      <c r="NY63" s="65"/>
      <c r="NZ63" s="65"/>
      <c r="OA63" s="65"/>
      <c r="OB63" s="65"/>
      <c r="OC63" s="65"/>
      <c r="OD63" s="65"/>
      <c r="OE63" s="65"/>
      <c r="OF63" s="65"/>
      <c r="OG63" s="65"/>
      <c r="OH63" s="65"/>
      <c r="OI63" s="65"/>
      <c r="OJ63" s="65"/>
      <c r="OK63" s="65"/>
      <c r="OL63" s="65"/>
      <c r="OM63" s="65"/>
      <c r="ON63" s="65"/>
      <c r="OO63" s="65"/>
      <c r="OP63" s="65"/>
      <c r="OQ63" s="65"/>
      <c r="OR63" s="65"/>
      <c r="OS63" s="65"/>
      <c r="OT63" s="65"/>
      <c r="OU63" s="65"/>
      <c r="OV63" s="65"/>
      <c r="OW63" s="65"/>
      <c r="OX63" s="65"/>
      <c r="OY63" s="65"/>
      <c r="OZ63" s="65"/>
      <c r="PA63" s="65"/>
      <c r="PB63" s="65"/>
      <c r="PC63" s="65"/>
      <c r="PD63" s="65"/>
      <c r="PE63" s="65"/>
      <c r="PF63" s="65"/>
      <c r="PG63" s="65"/>
      <c r="PH63" s="65"/>
      <c r="PI63" s="65"/>
      <c r="PJ63" s="65"/>
      <c r="PK63" s="65"/>
      <c r="PL63" s="65"/>
      <c r="PM63" s="65"/>
      <c r="PN63" s="65"/>
      <c r="PO63" s="65"/>
      <c r="PP63" s="65"/>
      <c r="PQ63" s="65"/>
      <c r="PR63" s="65"/>
      <c r="PS63" s="65"/>
      <c r="PT63" s="65"/>
      <c r="PU63" s="65"/>
      <c r="PV63" s="65"/>
      <c r="PW63" s="65"/>
      <c r="PX63" s="65"/>
      <c r="PY63" s="65"/>
      <c r="PZ63" s="65"/>
      <c r="QA63" s="65"/>
      <c r="QB63" s="65"/>
      <c r="QC63" s="65"/>
      <c r="QD63" s="65"/>
    </row>
    <row r="64" spans="1:446" ht="13.5" customHeight="1">
      <c r="A64" s="12" t="s">
        <v>62</v>
      </c>
      <c r="B64" s="12" t="s">
        <v>336</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4"/>
      <c r="BF64" s="14"/>
      <c r="BG64" s="14"/>
      <c r="BH64" s="14"/>
      <c r="BI64" s="14"/>
      <c r="BJ64" s="14"/>
      <c r="BK64" s="14"/>
      <c r="BL64" s="14"/>
      <c r="BM64" s="14"/>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14"/>
      <c r="CQ64" s="14"/>
      <c r="CR64" s="14"/>
      <c r="CS64" s="14"/>
      <c r="CT64" s="14"/>
      <c r="CU64" s="14"/>
      <c r="CV64" s="14"/>
      <c r="CW64" s="14"/>
      <c r="CX64" s="14"/>
      <c r="CY64" s="14"/>
      <c r="CZ64" s="14"/>
      <c r="DA64" s="24"/>
      <c r="DB64" s="14"/>
      <c r="DC64" s="14"/>
      <c r="DD64" s="14"/>
      <c r="DE64" s="14"/>
      <c r="DF64" s="14"/>
      <c r="DG64" s="14"/>
      <c r="DH64" s="14"/>
      <c r="DI64" s="14"/>
      <c r="DJ64" s="14"/>
      <c r="DK64" s="14"/>
      <c r="DL64" s="14"/>
      <c r="DM64" s="14"/>
      <c r="DN64" s="14"/>
      <c r="DO64" s="14"/>
      <c r="DP64" s="14"/>
      <c r="DQ64" s="14"/>
      <c r="DR64" s="14"/>
      <c r="DS64" s="14"/>
      <c r="DT64" s="14"/>
      <c r="DU64" s="14"/>
      <c r="DV64" s="14"/>
      <c r="DW64" s="14"/>
      <c r="DX64" s="14"/>
      <c r="DY64" s="14"/>
      <c r="DZ64" s="14"/>
      <c r="EA64" s="14"/>
      <c r="EB64" s="14"/>
      <c r="EC64" s="14"/>
      <c r="ED64" s="14"/>
      <c r="EE64" s="14"/>
      <c r="EF64" s="14"/>
      <c r="EG64" s="14"/>
      <c r="EH64" s="14"/>
      <c r="EI64" s="14"/>
      <c r="EJ64" s="14"/>
      <c r="EK64" s="14"/>
      <c r="EL64" s="14"/>
      <c r="EM64" s="14"/>
      <c r="EN64" s="14"/>
      <c r="EO64" s="14"/>
      <c r="EP64" s="14"/>
      <c r="EQ64" s="14"/>
      <c r="ER64" s="14"/>
      <c r="ES64" s="14"/>
      <c r="ET64" s="14"/>
      <c r="EU64" s="14"/>
      <c r="EV64" s="14"/>
      <c r="EW64" s="14"/>
      <c r="EX64" s="14"/>
      <c r="EY64" s="14"/>
      <c r="EZ64" s="14"/>
      <c r="FA64" s="14"/>
      <c r="FB64" s="14"/>
      <c r="FC64" s="14"/>
      <c r="FD64" s="14"/>
      <c r="FE64" s="14"/>
      <c r="FF64" s="14"/>
      <c r="FG64" s="14"/>
      <c r="FH64" s="14"/>
      <c r="FI64" s="14"/>
      <c r="FJ64" s="14"/>
      <c r="FK64" s="14"/>
      <c r="FL64" s="14"/>
      <c r="FM64" s="14"/>
      <c r="FN64" s="14"/>
      <c r="FO64" s="14"/>
      <c r="FP64" s="14"/>
      <c r="FQ64" s="14"/>
      <c r="FR64" s="14"/>
      <c r="FS64" s="14"/>
      <c r="FT64" s="14"/>
      <c r="FU64" s="14"/>
      <c r="FV64" s="14"/>
      <c r="FW64" s="14"/>
      <c r="FX64" s="14"/>
      <c r="FY64" s="14"/>
      <c r="FZ64" s="14"/>
      <c r="GA64" s="14"/>
      <c r="GB64" s="14"/>
      <c r="GC64" s="14"/>
      <c r="GD64" s="14"/>
      <c r="GE64" s="14"/>
      <c r="GF64" s="14"/>
      <c r="GG64" s="14"/>
      <c r="GH64" s="14"/>
      <c r="GI64" s="14"/>
      <c r="GJ64" s="14"/>
      <c r="GK64" s="14"/>
      <c r="GL64" s="14"/>
      <c r="GM64" s="14"/>
      <c r="GN64" s="14"/>
      <c r="GO64" s="14"/>
      <c r="GP64" s="14"/>
      <c r="GQ64" s="14"/>
      <c r="GR64" s="14"/>
      <c r="GS64" s="14"/>
      <c r="GT64" s="14"/>
      <c r="GU64" s="14"/>
      <c r="GV64" s="14"/>
      <c r="GW64" s="14"/>
      <c r="GX64" s="14"/>
      <c r="GY64" s="14"/>
      <c r="GZ64" s="14"/>
      <c r="HA64" s="14"/>
      <c r="HB64" s="14"/>
      <c r="HC64" s="14"/>
      <c r="HD64" s="14"/>
      <c r="HE64" s="14"/>
      <c r="HF64" s="14"/>
      <c r="HG64" s="14"/>
      <c r="HH64" s="14"/>
      <c r="HI64" s="14"/>
      <c r="HJ64" s="14"/>
      <c r="HK64" s="14"/>
      <c r="HL64" s="14"/>
      <c r="HM64" s="14"/>
      <c r="HN64" s="14"/>
      <c r="HO64" s="14"/>
      <c r="HP64" s="14"/>
      <c r="HQ64" s="14"/>
      <c r="HR64" s="14"/>
      <c r="HS64" s="14"/>
      <c r="HT64" s="14"/>
      <c r="HU64" s="14"/>
      <c r="HV64" s="14"/>
      <c r="HW64" s="14"/>
      <c r="HX64" s="14"/>
      <c r="HY64" s="14"/>
      <c r="HZ64" s="14"/>
      <c r="IA64" s="14"/>
      <c r="IB64" s="14"/>
      <c r="IC64" s="14"/>
      <c r="ID64" s="14"/>
      <c r="IE64" s="14"/>
      <c r="IF64" s="14"/>
      <c r="IG64" s="14"/>
      <c r="IH64" s="55"/>
      <c r="II64" s="55"/>
      <c r="IJ64" s="55"/>
      <c r="IK64" s="55"/>
      <c r="IL64" s="55"/>
      <c r="IM64" s="55"/>
      <c r="IN64" s="55"/>
      <c r="IO64" s="55"/>
      <c r="IP64" s="55"/>
      <c r="IQ64" s="55"/>
      <c r="IR64" s="55"/>
      <c r="IS64" s="55"/>
      <c r="IT64" s="55"/>
      <c r="IU64" s="55"/>
      <c r="IV64" s="55"/>
      <c r="IW64" s="55"/>
      <c r="IX64" s="55"/>
      <c r="IY64" s="55"/>
      <c r="IZ64" s="55"/>
      <c r="JA64" s="55"/>
      <c r="JB64" s="55"/>
      <c r="JC64" s="55"/>
      <c r="JD64" s="55"/>
      <c r="JE64" s="55"/>
      <c r="JF64" s="55"/>
      <c r="JG64" s="55"/>
      <c r="JH64" s="55"/>
      <c r="JI64" s="55"/>
      <c r="JJ64" s="55"/>
      <c r="JK64" s="55"/>
      <c r="JL64" s="55"/>
      <c r="JM64" s="55"/>
      <c r="JN64" s="55"/>
      <c r="JO64" s="55"/>
      <c r="JP64" s="55"/>
      <c r="JQ64" s="55"/>
      <c r="JR64" s="55"/>
      <c r="JS64" s="55"/>
      <c r="JT64" s="55"/>
      <c r="JU64" s="55"/>
      <c r="JV64" s="55"/>
      <c r="JW64" s="55"/>
      <c r="JX64" s="55"/>
      <c r="JY64" s="55"/>
      <c r="JZ64" s="55"/>
      <c r="KA64" s="55"/>
      <c r="KB64" s="55"/>
      <c r="KC64" s="55"/>
      <c r="KD64" s="55"/>
      <c r="KE64" s="55"/>
      <c r="KF64" s="55"/>
      <c r="KG64" s="55"/>
      <c r="KH64" s="55"/>
      <c r="KI64" s="55"/>
      <c r="KJ64" s="55"/>
      <c r="KK64" s="55"/>
      <c r="KL64" s="55"/>
      <c r="KM64" s="55"/>
      <c r="KN64" s="55"/>
      <c r="KO64" s="55"/>
      <c r="KP64" s="55"/>
      <c r="KQ64" s="55"/>
      <c r="KR64" s="55"/>
      <c r="KS64" s="55"/>
      <c r="KT64" s="55"/>
      <c r="KU64" s="55"/>
      <c r="KV64" s="55"/>
      <c r="KW64" s="55"/>
      <c r="KX64" s="55"/>
      <c r="KY64" s="55"/>
      <c r="KZ64" s="55"/>
      <c r="LA64" s="55"/>
      <c r="LB64" s="55"/>
      <c r="LC64" s="55"/>
      <c r="LD64" s="55"/>
      <c r="LE64" s="55"/>
      <c r="LF64" s="55"/>
      <c r="LG64" s="55"/>
      <c r="LH64" s="55"/>
      <c r="LI64" s="55"/>
      <c r="LJ64" s="55"/>
      <c r="LK64" s="55"/>
      <c r="LL64" s="55"/>
      <c r="LM64" s="55"/>
      <c r="LN64" s="55"/>
      <c r="LO64" s="55"/>
      <c r="LP64" s="55"/>
      <c r="LQ64" s="55"/>
      <c r="LR64" s="55"/>
      <c r="LS64" s="55"/>
      <c r="LT64" s="55"/>
      <c r="LU64" s="55"/>
      <c r="LV64" s="55"/>
      <c r="LW64" s="55"/>
      <c r="LX64" s="55"/>
      <c r="LY64" s="55"/>
      <c r="LZ64" s="55"/>
      <c r="MA64" s="55"/>
      <c r="MB64" s="55"/>
      <c r="MC64" s="55"/>
      <c r="MD64" s="55"/>
      <c r="ME64" s="55"/>
      <c r="MF64" s="55"/>
      <c r="MG64" s="55"/>
      <c r="MH64" s="57"/>
      <c r="MI64" s="57"/>
      <c r="MJ64" s="57"/>
      <c r="MK64" s="57"/>
      <c r="ML64" s="57"/>
      <c r="MM64" s="58"/>
      <c r="MN64" s="58"/>
      <c r="MO64" s="57"/>
      <c r="MP64" s="57"/>
      <c r="MQ64" s="57"/>
      <c r="MR64" s="57"/>
      <c r="MS64" s="57"/>
      <c r="MT64" s="58"/>
      <c r="MU64" s="58"/>
      <c r="MV64" s="57"/>
      <c r="MW64" s="57"/>
      <c r="MX64" s="57"/>
      <c r="MY64" s="57"/>
      <c r="MZ64" s="57"/>
      <c r="NA64" s="58"/>
      <c r="NB64" s="58"/>
      <c r="NC64" s="55"/>
      <c r="ND64" s="55"/>
      <c r="NE64" s="55"/>
      <c r="NF64" s="55"/>
      <c r="NG64" s="55"/>
      <c r="NH64" s="55"/>
      <c r="NI64" s="55"/>
      <c r="NJ64" s="55"/>
      <c r="NK64" s="55"/>
      <c r="NL64" s="55"/>
      <c r="NM64" s="55"/>
      <c r="NN64" s="55"/>
      <c r="NO64" s="55"/>
      <c r="NP64" s="55"/>
      <c r="NQ64" s="55"/>
      <c r="NR64" s="55"/>
      <c r="NS64" s="55"/>
      <c r="NT64" s="55"/>
      <c r="NU64" s="55"/>
      <c r="NV64" s="55"/>
      <c r="NW64" s="55"/>
      <c r="NX64" s="55"/>
      <c r="NY64" s="55"/>
      <c r="NZ64" s="55"/>
      <c r="OA64" s="55"/>
      <c r="OB64" s="55"/>
      <c r="OC64" s="55"/>
      <c r="OD64" s="55"/>
      <c r="OE64" s="55"/>
      <c r="OF64" s="55"/>
      <c r="OG64" s="55"/>
      <c r="OH64" s="55"/>
      <c r="OI64" s="55"/>
      <c r="OJ64" s="55"/>
      <c r="OK64" s="55"/>
      <c r="OL64" s="55"/>
      <c r="OM64" s="55"/>
      <c r="ON64" s="55"/>
      <c r="OO64" s="55"/>
      <c r="OP64" s="55"/>
      <c r="OQ64" s="55"/>
      <c r="OR64" s="55"/>
      <c r="OS64" s="55"/>
      <c r="OT64" s="55"/>
      <c r="OU64" s="55"/>
      <c r="OV64" s="55"/>
      <c r="OW64" s="55"/>
      <c r="OX64" s="55"/>
      <c r="OY64" s="55"/>
      <c r="OZ64" s="55"/>
      <c r="PA64" s="55"/>
      <c r="PB64" s="55"/>
      <c r="PC64" s="55"/>
      <c r="PD64" s="55"/>
      <c r="PE64" s="55"/>
      <c r="PF64" s="55"/>
      <c r="PG64" s="55"/>
      <c r="PH64" s="55"/>
      <c r="PI64" s="55"/>
      <c r="PJ64" s="55"/>
      <c r="PK64" s="55"/>
      <c r="PL64" s="55"/>
      <c r="PM64" s="55"/>
      <c r="PN64" s="55"/>
      <c r="PO64" s="55"/>
      <c r="PP64" s="55"/>
      <c r="PQ64" s="55"/>
      <c r="PR64" s="55"/>
      <c r="PS64" s="55"/>
      <c r="PT64" s="55"/>
      <c r="PU64" s="55"/>
      <c r="PV64" s="55"/>
      <c r="PW64" s="55"/>
      <c r="PX64" s="55"/>
      <c r="PY64" s="55"/>
      <c r="PZ64" s="55"/>
      <c r="QA64" s="55"/>
      <c r="QB64" s="55"/>
      <c r="QC64" s="55"/>
      <c r="QD64" s="55"/>
    </row>
    <row r="65" spans="1:446" ht="13.5" customHeight="1">
      <c r="A65" s="12" t="s">
        <v>63</v>
      </c>
      <c r="B65" s="12" t="s">
        <v>336</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4"/>
      <c r="BF65" s="14"/>
      <c r="BG65" s="14"/>
      <c r="BH65" s="14"/>
      <c r="BI65" s="14"/>
      <c r="BJ65" s="14"/>
      <c r="BK65" s="14"/>
      <c r="BL65" s="14"/>
      <c r="BM65" s="14"/>
      <c r="BN65" s="14"/>
      <c r="BO65" s="14"/>
      <c r="BP65" s="14"/>
      <c r="BQ65" s="14"/>
      <c r="BR65" s="14"/>
      <c r="BS65" s="14"/>
      <c r="BT65" s="14"/>
      <c r="BU65" s="14"/>
      <c r="BV65" s="14"/>
      <c r="BW65" s="14"/>
      <c r="BX65" s="14"/>
      <c r="BY65" s="14"/>
      <c r="BZ65" s="14"/>
      <c r="CA65" s="14"/>
      <c r="CB65" s="14"/>
      <c r="CC65" s="14"/>
      <c r="CD65" s="14"/>
      <c r="CE65" s="14"/>
      <c r="CF65" s="14"/>
      <c r="CG65" s="14"/>
      <c r="CH65" s="14"/>
      <c r="CI65" s="14"/>
      <c r="CJ65" s="14"/>
      <c r="CK65" s="14"/>
      <c r="CL65" s="14"/>
      <c r="CM65" s="14"/>
      <c r="CN65" s="14"/>
      <c r="CO65" s="14"/>
      <c r="CP65" s="14"/>
      <c r="CQ65" s="14"/>
      <c r="CR65" s="14"/>
      <c r="CS65" s="14"/>
      <c r="CT65" s="14"/>
      <c r="CU65" s="14"/>
      <c r="CV65" s="14"/>
      <c r="CW65" s="14"/>
      <c r="CX65" s="14"/>
      <c r="CY65" s="14"/>
      <c r="CZ65" s="14"/>
      <c r="DA65" s="24"/>
      <c r="DB65" s="14"/>
      <c r="DC65" s="14"/>
      <c r="DD65" s="14"/>
      <c r="DE65" s="14"/>
      <c r="DF65" s="14"/>
      <c r="DG65" s="14"/>
      <c r="DH65" s="14"/>
      <c r="DI65" s="14"/>
      <c r="DJ65" s="14"/>
      <c r="DK65" s="14"/>
      <c r="DL65" s="14"/>
      <c r="DM65" s="14"/>
      <c r="DN65" s="14"/>
      <c r="DO65" s="14"/>
      <c r="DP65" s="14"/>
      <c r="DQ65" s="14"/>
      <c r="DR65" s="14"/>
      <c r="DS65" s="14"/>
      <c r="DT65" s="14"/>
      <c r="DU65" s="14"/>
      <c r="DV65" s="14"/>
      <c r="DW65" s="14"/>
      <c r="DX65" s="14"/>
      <c r="DY65" s="14"/>
      <c r="DZ65" s="14"/>
      <c r="EA65" s="14"/>
      <c r="EB65" s="14"/>
      <c r="EC65" s="14"/>
      <c r="ED65" s="14"/>
      <c r="EE65" s="14"/>
      <c r="EF65" s="14"/>
      <c r="EG65" s="14"/>
      <c r="EH65" s="14"/>
      <c r="EI65" s="14"/>
      <c r="EJ65" s="14"/>
      <c r="EK65" s="14"/>
      <c r="EL65" s="14"/>
      <c r="EM65" s="14"/>
      <c r="EN65" s="14"/>
      <c r="EO65" s="14"/>
      <c r="EP65" s="14"/>
      <c r="EQ65" s="14"/>
      <c r="ER65" s="14"/>
      <c r="ES65" s="14"/>
      <c r="ET65" s="14"/>
      <c r="EU65" s="14"/>
      <c r="EV65" s="14"/>
      <c r="EW65" s="14"/>
      <c r="EX65" s="14"/>
      <c r="EY65" s="14"/>
      <c r="EZ65" s="14"/>
      <c r="FA65" s="14"/>
      <c r="FB65" s="14"/>
      <c r="FC65" s="14"/>
      <c r="FD65" s="14"/>
      <c r="FE65" s="14"/>
      <c r="FF65" s="14"/>
      <c r="FG65" s="14"/>
      <c r="FH65" s="14"/>
      <c r="FI65" s="14"/>
      <c r="FJ65" s="14"/>
      <c r="FK65" s="14"/>
      <c r="FL65" s="14"/>
      <c r="FM65" s="14"/>
      <c r="FN65" s="14"/>
      <c r="FO65" s="14"/>
      <c r="FP65" s="14"/>
      <c r="FQ65" s="14"/>
      <c r="FR65" s="14"/>
      <c r="FS65" s="14"/>
      <c r="FT65" s="14"/>
      <c r="FU65" s="14"/>
      <c r="FV65" s="14"/>
      <c r="FW65" s="14"/>
      <c r="FX65" s="14"/>
      <c r="FY65" s="14"/>
      <c r="FZ65" s="14"/>
      <c r="GA65" s="14"/>
      <c r="GB65" s="14"/>
      <c r="GC65" s="14"/>
      <c r="GD65" s="14"/>
      <c r="GE65" s="14"/>
      <c r="GF65" s="14"/>
      <c r="GG65" s="14"/>
      <c r="GH65" s="14"/>
      <c r="GI65" s="14"/>
      <c r="GJ65" s="14"/>
      <c r="GK65" s="14"/>
      <c r="GL65" s="14"/>
      <c r="GM65" s="14"/>
      <c r="GN65" s="14"/>
      <c r="GO65" s="14"/>
      <c r="GP65" s="14"/>
      <c r="GQ65" s="14"/>
      <c r="GR65" s="14"/>
      <c r="GS65" s="14"/>
      <c r="GT65" s="14"/>
      <c r="GU65" s="14"/>
      <c r="GV65" s="14"/>
      <c r="GW65" s="14"/>
      <c r="GX65" s="14"/>
      <c r="GY65" s="14"/>
      <c r="GZ65" s="14"/>
      <c r="HA65" s="14"/>
      <c r="HB65" s="14"/>
      <c r="HC65" s="14"/>
      <c r="HD65" s="14"/>
      <c r="HE65" s="14"/>
      <c r="HF65" s="14"/>
      <c r="HG65" s="14"/>
      <c r="HH65" s="14"/>
      <c r="HI65" s="14"/>
      <c r="HJ65" s="14"/>
      <c r="HK65" s="14"/>
      <c r="HL65" s="14"/>
      <c r="HM65" s="14"/>
      <c r="HN65" s="14"/>
      <c r="HO65" s="14"/>
      <c r="HP65" s="14"/>
      <c r="HQ65" s="14"/>
      <c r="HR65" s="14"/>
      <c r="HS65" s="14"/>
      <c r="HT65" s="14"/>
      <c r="HU65" s="14"/>
      <c r="HV65" s="14"/>
      <c r="HW65" s="14"/>
      <c r="HX65" s="14"/>
      <c r="HY65" s="14"/>
      <c r="HZ65" s="14"/>
      <c r="IA65" s="14"/>
      <c r="IB65" s="14"/>
      <c r="IC65" s="14"/>
      <c r="ID65" s="14"/>
      <c r="IE65" s="14"/>
      <c r="IF65" s="14"/>
      <c r="IG65" s="14"/>
      <c r="IH65" s="55"/>
      <c r="II65" s="55"/>
      <c r="IJ65" s="55"/>
      <c r="IK65" s="55"/>
      <c r="IL65" s="55"/>
      <c r="IM65" s="55"/>
      <c r="IN65" s="55"/>
      <c r="IO65" s="55"/>
      <c r="IP65" s="55"/>
      <c r="IQ65" s="55"/>
      <c r="IR65" s="55"/>
      <c r="IS65" s="55"/>
      <c r="IT65" s="55"/>
      <c r="IU65" s="55"/>
      <c r="IV65" s="55"/>
      <c r="IW65" s="55"/>
      <c r="IX65" s="55"/>
      <c r="IY65" s="55"/>
      <c r="IZ65" s="55"/>
      <c r="JA65" s="55"/>
      <c r="JB65" s="55"/>
      <c r="JC65" s="55"/>
      <c r="JD65" s="55"/>
      <c r="JE65" s="55"/>
      <c r="JF65" s="55"/>
      <c r="JG65" s="55"/>
      <c r="JH65" s="55"/>
      <c r="JI65" s="55"/>
      <c r="JJ65" s="55"/>
      <c r="JK65" s="55"/>
      <c r="JL65" s="55"/>
      <c r="JM65" s="55"/>
      <c r="JN65" s="55"/>
      <c r="JO65" s="55"/>
      <c r="JP65" s="55"/>
      <c r="JQ65" s="55"/>
      <c r="JR65" s="55"/>
      <c r="JS65" s="55"/>
      <c r="JT65" s="55"/>
      <c r="JU65" s="55"/>
      <c r="JV65" s="55"/>
      <c r="JW65" s="55"/>
      <c r="JX65" s="55"/>
      <c r="JY65" s="55"/>
      <c r="JZ65" s="55"/>
      <c r="KA65" s="55"/>
      <c r="KB65" s="55"/>
      <c r="KC65" s="55"/>
      <c r="KD65" s="55"/>
      <c r="KE65" s="55"/>
      <c r="KF65" s="55"/>
      <c r="KG65" s="55"/>
      <c r="KH65" s="55"/>
      <c r="KI65" s="55"/>
      <c r="KJ65" s="55"/>
      <c r="KK65" s="55"/>
      <c r="KL65" s="55"/>
      <c r="KM65" s="55"/>
      <c r="KN65" s="55"/>
      <c r="KO65" s="55"/>
      <c r="KP65" s="55"/>
      <c r="KQ65" s="55"/>
      <c r="KR65" s="55"/>
      <c r="KS65" s="55"/>
      <c r="KT65" s="55"/>
      <c r="KU65" s="55"/>
      <c r="KV65" s="55"/>
      <c r="KW65" s="55"/>
      <c r="KX65" s="55"/>
      <c r="KY65" s="55"/>
      <c r="KZ65" s="55"/>
      <c r="LA65" s="55"/>
      <c r="LB65" s="55"/>
      <c r="LC65" s="55"/>
      <c r="LD65" s="55"/>
      <c r="LE65" s="55"/>
      <c r="LF65" s="55"/>
      <c r="LG65" s="55"/>
      <c r="LH65" s="55"/>
      <c r="LI65" s="55"/>
      <c r="LJ65" s="55"/>
      <c r="LK65" s="55"/>
      <c r="LL65" s="55"/>
      <c r="LM65" s="55"/>
      <c r="LN65" s="55"/>
      <c r="LO65" s="55"/>
      <c r="LP65" s="55"/>
      <c r="LQ65" s="55"/>
      <c r="LR65" s="55"/>
      <c r="LS65" s="55"/>
      <c r="LT65" s="55"/>
      <c r="LU65" s="55"/>
      <c r="LV65" s="55"/>
      <c r="LW65" s="55"/>
      <c r="LX65" s="55"/>
      <c r="LY65" s="55"/>
      <c r="LZ65" s="55"/>
      <c r="MA65" s="55"/>
      <c r="MB65" s="55"/>
      <c r="MC65" s="55"/>
      <c r="MD65" s="55"/>
      <c r="ME65" s="55"/>
      <c r="MF65" s="55"/>
      <c r="MG65" s="55"/>
      <c r="MH65" s="57"/>
      <c r="MI65" s="57"/>
      <c r="MJ65" s="57"/>
      <c r="MK65" s="57"/>
      <c r="ML65" s="57"/>
      <c r="MM65" s="58"/>
      <c r="MN65" s="58"/>
      <c r="MO65" s="57"/>
      <c r="MP65" s="57"/>
      <c r="MQ65" s="57"/>
      <c r="MR65" s="57"/>
      <c r="MS65" s="57"/>
      <c r="MT65" s="58"/>
      <c r="MU65" s="58"/>
      <c r="MV65" s="57"/>
      <c r="MW65" s="57"/>
      <c r="MX65" s="57"/>
      <c r="MY65" s="57"/>
      <c r="MZ65" s="57"/>
      <c r="NA65" s="58"/>
      <c r="NB65" s="58"/>
      <c r="NC65" s="55"/>
      <c r="ND65" s="55"/>
      <c r="NE65" s="55"/>
      <c r="NF65" s="55"/>
      <c r="NG65" s="55"/>
      <c r="NH65" s="55"/>
      <c r="NI65" s="55"/>
      <c r="NJ65" s="55"/>
      <c r="NK65" s="55"/>
      <c r="NL65" s="55"/>
      <c r="NM65" s="55"/>
      <c r="NN65" s="55"/>
      <c r="NO65" s="55"/>
      <c r="NP65" s="55"/>
      <c r="NQ65" s="55"/>
      <c r="NR65" s="55"/>
      <c r="NS65" s="55"/>
      <c r="NT65" s="55"/>
      <c r="NU65" s="55"/>
      <c r="NV65" s="55"/>
      <c r="NW65" s="55"/>
      <c r="NX65" s="55"/>
      <c r="NY65" s="55"/>
      <c r="NZ65" s="55"/>
      <c r="OA65" s="55"/>
      <c r="OB65" s="55"/>
      <c r="OC65" s="55"/>
      <c r="OD65" s="55"/>
      <c r="OE65" s="55"/>
      <c r="OF65" s="55"/>
      <c r="OG65" s="55"/>
      <c r="OH65" s="55"/>
      <c r="OI65" s="55"/>
      <c r="OJ65" s="55"/>
      <c r="OK65" s="55"/>
      <c r="OL65" s="55"/>
      <c r="OM65" s="55"/>
      <c r="ON65" s="55"/>
      <c r="OO65" s="55"/>
      <c r="OP65" s="55"/>
      <c r="OQ65" s="55"/>
      <c r="OR65" s="55"/>
      <c r="OS65" s="55"/>
      <c r="OT65" s="55"/>
      <c r="OU65" s="55"/>
      <c r="OV65" s="55"/>
      <c r="OW65" s="55"/>
      <c r="OX65" s="55"/>
      <c r="OY65" s="55"/>
      <c r="OZ65" s="55"/>
      <c r="PA65" s="55"/>
      <c r="PB65" s="55"/>
      <c r="PC65" s="55"/>
      <c r="PD65" s="55"/>
      <c r="PE65" s="55"/>
      <c r="PF65" s="55"/>
      <c r="PG65" s="55"/>
      <c r="PH65" s="55"/>
      <c r="PI65" s="55"/>
      <c r="PJ65" s="55"/>
      <c r="PK65" s="55"/>
      <c r="PL65" s="55"/>
      <c r="PM65" s="55"/>
      <c r="PN65" s="55"/>
      <c r="PO65" s="55"/>
      <c r="PP65" s="55"/>
      <c r="PQ65" s="55"/>
      <c r="PR65" s="55"/>
      <c r="PS65" s="55"/>
      <c r="PT65" s="55"/>
      <c r="PU65" s="55"/>
      <c r="PV65" s="55"/>
      <c r="PW65" s="55"/>
      <c r="PX65" s="55"/>
      <c r="PY65" s="55"/>
      <c r="PZ65" s="55"/>
      <c r="QA65" s="55"/>
      <c r="QB65" s="55"/>
      <c r="QC65" s="55"/>
      <c r="QD65" s="55"/>
    </row>
    <row r="66" spans="1:446" ht="13.5" customHeight="1">
      <c r="A66" s="12" t="s">
        <v>64</v>
      </c>
      <c r="B66" s="12" t="s">
        <v>336</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4"/>
      <c r="BF66" s="14"/>
      <c r="BG66" s="14"/>
      <c r="BH66" s="14"/>
      <c r="BI66" s="14"/>
      <c r="BJ66" s="14"/>
      <c r="BK66" s="14"/>
      <c r="BL66" s="14"/>
      <c r="BM66" s="14"/>
      <c r="BN66" s="14"/>
      <c r="BO66" s="14"/>
      <c r="BP66" s="14"/>
      <c r="BQ66" s="14"/>
      <c r="BR66" s="14"/>
      <c r="BS66" s="14"/>
      <c r="BT66" s="14"/>
      <c r="BU66" s="14"/>
      <c r="BV66" s="14"/>
      <c r="BW66" s="14"/>
      <c r="BX66" s="14"/>
      <c r="BY66" s="14"/>
      <c r="BZ66" s="14"/>
      <c r="CA66" s="14"/>
      <c r="CB66" s="14"/>
      <c r="CC66" s="14"/>
      <c r="CD66" s="14"/>
      <c r="CE66" s="14"/>
      <c r="CF66" s="14"/>
      <c r="CG66" s="14"/>
      <c r="CH66" s="14"/>
      <c r="CI66" s="14"/>
      <c r="CJ66" s="14"/>
      <c r="CK66" s="14"/>
      <c r="CL66" s="14"/>
      <c r="CM66" s="14"/>
      <c r="CN66" s="14"/>
      <c r="CO66" s="14"/>
      <c r="CP66" s="14"/>
      <c r="CQ66" s="14"/>
      <c r="CR66" s="14"/>
      <c r="CS66" s="14"/>
      <c r="CT66" s="14"/>
      <c r="CU66" s="14"/>
      <c r="CV66" s="14"/>
      <c r="CW66" s="14"/>
      <c r="CX66" s="14"/>
      <c r="CY66" s="14"/>
      <c r="CZ66" s="14"/>
      <c r="DA66" s="24"/>
      <c r="DB66" s="14"/>
      <c r="DC66" s="14"/>
      <c r="DD66" s="14"/>
      <c r="DE66" s="14"/>
      <c r="DF66" s="14"/>
      <c r="DG66" s="14"/>
      <c r="DH66" s="14"/>
      <c r="DI66" s="14"/>
      <c r="DJ66" s="14"/>
      <c r="DK66" s="14"/>
      <c r="DL66" s="14"/>
      <c r="DM66" s="14"/>
      <c r="DN66" s="14"/>
      <c r="DO66" s="14"/>
      <c r="DP66" s="14"/>
      <c r="DQ66" s="14"/>
      <c r="DR66" s="14"/>
      <c r="DS66" s="14"/>
      <c r="DT66" s="14"/>
      <c r="DU66" s="14"/>
      <c r="DV66" s="14"/>
      <c r="DW66" s="14"/>
      <c r="DX66" s="14"/>
      <c r="DY66" s="14"/>
      <c r="DZ66" s="14"/>
      <c r="EA66" s="14"/>
      <c r="EB66" s="14"/>
      <c r="EC66" s="14"/>
      <c r="ED66" s="14"/>
      <c r="EE66" s="14"/>
      <c r="EF66" s="14"/>
      <c r="EG66" s="14"/>
      <c r="EH66" s="14"/>
      <c r="EI66" s="14"/>
      <c r="EJ66" s="14"/>
      <c r="EK66" s="14"/>
      <c r="EL66" s="14"/>
      <c r="EM66" s="14"/>
      <c r="EN66" s="14"/>
      <c r="EO66" s="14"/>
      <c r="EP66" s="14"/>
      <c r="EQ66" s="14"/>
      <c r="ER66" s="14"/>
      <c r="ES66" s="14"/>
      <c r="ET66" s="14"/>
      <c r="EU66" s="14"/>
      <c r="EV66" s="14"/>
      <c r="EW66" s="14"/>
      <c r="EX66" s="14"/>
      <c r="EY66" s="14"/>
      <c r="EZ66" s="14"/>
      <c r="FA66" s="14"/>
      <c r="FB66" s="14"/>
      <c r="FC66" s="14"/>
      <c r="FD66" s="14"/>
      <c r="FE66" s="14"/>
      <c r="FF66" s="14"/>
      <c r="FG66" s="14"/>
      <c r="FH66" s="14"/>
      <c r="FI66" s="14"/>
      <c r="FJ66" s="14"/>
      <c r="FK66" s="14"/>
      <c r="FL66" s="14"/>
      <c r="FM66" s="14"/>
      <c r="FN66" s="14"/>
      <c r="FO66" s="14"/>
      <c r="FP66" s="14"/>
      <c r="FQ66" s="14"/>
      <c r="FR66" s="14"/>
      <c r="FS66" s="14"/>
      <c r="FT66" s="14"/>
      <c r="FU66" s="14"/>
      <c r="FV66" s="14"/>
      <c r="FW66" s="14"/>
      <c r="FX66" s="14"/>
      <c r="FY66" s="14"/>
      <c r="FZ66" s="14"/>
      <c r="GA66" s="14"/>
      <c r="GB66" s="14"/>
      <c r="GC66" s="14"/>
      <c r="GD66" s="14"/>
      <c r="GE66" s="14"/>
      <c r="GF66" s="14"/>
      <c r="GG66" s="14"/>
      <c r="GH66" s="14"/>
      <c r="GI66" s="14"/>
      <c r="GJ66" s="14"/>
      <c r="GK66" s="14"/>
      <c r="GL66" s="14"/>
      <c r="GM66" s="14"/>
      <c r="GN66" s="14"/>
      <c r="GO66" s="14"/>
      <c r="GP66" s="14"/>
      <c r="GQ66" s="14"/>
      <c r="GR66" s="14"/>
      <c r="GS66" s="14"/>
      <c r="GT66" s="14"/>
      <c r="GU66" s="14"/>
      <c r="GV66" s="14"/>
      <c r="GW66" s="14"/>
      <c r="GX66" s="14"/>
      <c r="GY66" s="14"/>
      <c r="GZ66" s="14"/>
      <c r="HA66" s="14"/>
      <c r="HB66" s="14"/>
      <c r="HC66" s="14"/>
      <c r="HD66" s="14"/>
      <c r="HE66" s="14"/>
      <c r="HF66" s="14"/>
      <c r="HG66" s="14"/>
      <c r="HH66" s="14"/>
      <c r="HI66" s="14"/>
      <c r="HJ66" s="14"/>
      <c r="HK66" s="14"/>
      <c r="HL66" s="14"/>
      <c r="HM66" s="14"/>
      <c r="HN66" s="14"/>
      <c r="HO66" s="14"/>
      <c r="HP66" s="14"/>
      <c r="HQ66" s="14"/>
      <c r="HR66" s="14"/>
      <c r="HS66" s="14"/>
      <c r="HT66" s="14"/>
      <c r="HU66" s="14"/>
      <c r="HV66" s="14"/>
      <c r="HW66" s="14"/>
      <c r="HX66" s="14"/>
      <c r="HY66" s="14"/>
      <c r="HZ66" s="14"/>
      <c r="IA66" s="14"/>
      <c r="IB66" s="14"/>
      <c r="IC66" s="14"/>
      <c r="ID66" s="14"/>
      <c r="IE66" s="14"/>
      <c r="IF66" s="14"/>
      <c r="IG66" s="14"/>
      <c r="IH66" s="55"/>
      <c r="II66" s="55"/>
      <c r="IJ66" s="55"/>
      <c r="IK66" s="55"/>
      <c r="IL66" s="55"/>
      <c r="IM66" s="55"/>
      <c r="IN66" s="55"/>
      <c r="IO66" s="55"/>
      <c r="IP66" s="55"/>
      <c r="IQ66" s="55"/>
      <c r="IR66" s="55"/>
      <c r="IS66" s="55"/>
      <c r="IT66" s="55"/>
      <c r="IU66" s="55"/>
      <c r="IV66" s="55"/>
      <c r="IW66" s="55"/>
      <c r="IX66" s="55"/>
      <c r="IY66" s="55"/>
      <c r="IZ66" s="55"/>
      <c r="JA66" s="55"/>
      <c r="JB66" s="55"/>
      <c r="JC66" s="55"/>
      <c r="JD66" s="55"/>
      <c r="JE66" s="55"/>
      <c r="JF66" s="55"/>
      <c r="JG66" s="55"/>
      <c r="JH66" s="55"/>
      <c r="JI66" s="55"/>
      <c r="JJ66" s="55"/>
      <c r="JK66" s="55"/>
      <c r="JL66" s="55"/>
      <c r="JM66" s="55"/>
      <c r="JN66" s="55"/>
      <c r="JO66" s="55"/>
      <c r="JP66" s="55"/>
      <c r="JQ66" s="55"/>
      <c r="JR66" s="55"/>
      <c r="JS66" s="55"/>
      <c r="JT66" s="55"/>
      <c r="JU66" s="55"/>
      <c r="JV66" s="55"/>
      <c r="JW66" s="55"/>
      <c r="JX66" s="55"/>
      <c r="JY66" s="55"/>
      <c r="JZ66" s="55"/>
      <c r="KA66" s="55"/>
      <c r="KB66" s="55"/>
      <c r="KC66" s="55"/>
      <c r="KD66" s="55"/>
      <c r="KE66" s="55"/>
      <c r="KF66" s="55"/>
      <c r="KG66" s="55"/>
      <c r="KH66" s="55"/>
      <c r="KI66" s="55"/>
      <c r="KJ66" s="55"/>
      <c r="KK66" s="55"/>
      <c r="KL66" s="55"/>
      <c r="KM66" s="55"/>
      <c r="KN66" s="55"/>
      <c r="KO66" s="55"/>
      <c r="KP66" s="55"/>
      <c r="KQ66" s="55"/>
      <c r="KR66" s="55"/>
      <c r="KS66" s="55"/>
      <c r="KT66" s="55"/>
      <c r="KU66" s="55"/>
      <c r="KV66" s="55"/>
      <c r="KW66" s="55"/>
      <c r="KX66" s="55"/>
      <c r="KY66" s="55"/>
      <c r="KZ66" s="55"/>
      <c r="LA66" s="55"/>
      <c r="LB66" s="55"/>
      <c r="LC66" s="55"/>
      <c r="LD66" s="55"/>
      <c r="LE66" s="55"/>
      <c r="LF66" s="55"/>
      <c r="LG66" s="55"/>
      <c r="LH66" s="55"/>
      <c r="LI66" s="55"/>
      <c r="LJ66" s="55"/>
      <c r="LK66" s="55"/>
      <c r="LL66" s="55"/>
      <c r="LM66" s="55"/>
      <c r="LN66" s="55"/>
      <c r="LO66" s="55"/>
      <c r="LP66" s="55"/>
      <c r="LQ66" s="55"/>
      <c r="LR66" s="55"/>
      <c r="LS66" s="55"/>
      <c r="LT66" s="55"/>
      <c r="LU66" s="55"/>
      <c r="LV66" s="55"/>
      <c r="LW66" s="55"/>
      <c r="LX66" s="55"/>
      <c r="LY66" s="55"/>
      <c r="LZ66" s="55"/>
      <c r="MA66" s="55"/>
      <c r="MB66" s="55"/>
      <c r="MC66" s="55"/>
      <c r="MD66" s="55"/>
      <c r="ME66" s="55"/>
      <c r="MF66" s="55"/>
      <c r="MG66" s="55"/>
      <c r="MH66" s="57"/>
      <c r="MI66" s="57"/>
      <c r="MJ66" s="57"/>
      <c r="MK66" s="57"/>
      <c r="ML66" s="57"/>
      <c r="MM66" s="58"/>
      <c r="MN66" s="58"/>
      <c r="MO66" s="57"/>
      <c r="MP66" s="57"/>
      <c r="MQ66" s="57"/>
      <c r="MR66" s="57"/>
      <c r="MS66" s="57"/>
      <c r="MT66" s="58"/>
      <c r="MU66" s="58"/>
      <c r="MV66" s="57"/>
      <c r="MW66" s="57"/>
      <c r="MX66" s="57"/>
      <c r="MY66" s="57"/>
      <c r="MZ66" s="57"/>
      <c r="NA66" s="58"/>
      <c r="NB66" s="58"/>
      <c r="NC66" s="55"/>
      <c r="ND66" s="55"/>
      <c r="NE66" s="55"/>
      <c r="NF66" s="55"/>
      <c r="NG66" s="55"/>
      <c r="NH66" s="55"/>
      <c r="NI66" s="55"/>
      <c r="NJ66" s="55"/>
      <c r="NK66" s="55"/>
      <c r="NL66" s="55"/>
      <c r="NM66" s="55"/>
      <c r="NN66" s="55"/>
      <c r="NO66" s="55"/>
      <c r="NP66" s="55"/>
      <c r="NQ66" s="55"/>
      <c r="NR66" s="55"/>
      <c r="NS66" s="55"/>
      <c r="NT66" s="55"/>
      <c r="NU66" s="55"/>
      <c r="NV66" s="55"/>
      <c r="NW66" s="55"/>
      <c r="NX66" s="55"/>
      <c r="NY66" s="55"/>
      <c r="NZ66" s="55"/>
      <c r="OA66" s="55"/>
      <c r="OB66" s="55"/>
      <c r="OC66" s="55"/>
      <c r="OD66" s="55"/>
      <c r="OE66" s="55"/>
      <c r="OF66" s="55"/>
      <c r="OG66" s="55"/>
      <c r="OH66" s="55"/>
      <c r="OI66" s="55"/>
      <c r="OJ66" s="55"/>
      <c r="OK66" s="55"/>
      <c r="OL66" s="55"/>
      <c r="OM66" s="55"/>
      <c r="ON66" s="55"/>
      <c r="OO66" s="55"/>
      <c r="OP66" s="55"/>
      <c r="OQ66" s="55"/>
      <c r="OR66" s="55"/>
      <c r="OS66" s="55"/>
      <c r="OT66" s="55"/>
      <c r="OU66" s="55"/>
      <c r="OV66" s="55"/>
      <c r="OW66" s="55"/>
      <c r="OX66" s="55"/>
      <c r="OY66" s="55"/>
      <c r="OZ66" s="55"/>
      <c r="PA66" s="55"/>
      <c r="PB66" s="55"/>
      <c r="PC66" s="55"/>
      <c r="PD66" s="55"/>
      <c r="PE66" s="55"/>
      <c r="PF66" s="55"/>
      <c r="PG66" s="55"/>
      <c r="PH66" s="55"/>
      <c r="PI66" s="55"/>
      <c r="PJ66" s="55"/>
      <c r="PK66" s="55"/>
      <c r="PL66" s="55"/>
      <c r="PM66" s="55"/>
      <c r="PN66" s="55"/>
      <c r="PO66" s="55"/>
      <c r="PP66" s="55"/>
      <c r="PQ66" s="55"/>
      <c r="PR66" s="55"/>
      <c r="PS66" s="55"/>
      <c r="PT66" s="55"/>
      <c r="PU66" s="55"/>
      <c r="PV66" s="55"/>
      <c r="PW66" s="55"/>
      <c r="PX66" s="55"/>
      <c r="PY66" s="55"/>
      <c r="PZ66" s="55"/>
      <c r="QA66" s="55"/>
      <c r="QB66" s="55"/>
      <c r="QC66" s="55"/>
      <c r="QD66" s="55"/>
    </row>
    <row r="67" spans="1:446" ht="13.5" customHeight="1">
      <c r="A67" s="12" t="s">
        <v>65</v>
      </c>
      <c r="B67" s="12" t="s">
        <v>336</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4"/>
      <c r="BF67" s="14"/>
      <c r="BG67" s="14"/>
      <c r="BH67" s="14"/>
      <c r="BI67" s="14"/>
      <c r="BJ67" s="14"/>
      <c r="BK67" s="14"/>
      <c r="BL67" s="14"/>
      <c r="BM67" s="14"/>
      <c r="BN67" s="14"/>
      <c r="BO67" s="14"/>
      <c r="BP67" s="14"/>
      <c r="BQ67" s="14"/>
      <c r="BR67" s="14"/>
      <c r="BS67" s="14"/>
      <c r="BT67" s="14"/>
      <c r="BU67" s="14"/>
      <c r="BV67" s="14"/>
      <c r="BW67" s="14"/>
      <c r="BX67" s="14"/>
      <c r="BY67" s="14"/>
      <c r="BZ67" s="14"/>
      <c r="CA67" s="14"/>
      <c r="CB67" s="14"/>
      <c r="CC67" s="14"/>
      <c r="CD67" s="14"/>
      <c r="CE67" s="14"/>
      <c r="CF67" s="14"/>
      <c r="CG67" s="14"/>
      <c r="CH67" s="14"/>
      <c r="CI67" s="14"/>
      <c r="CJ67" s="14"/>
      <c r="CK67" s="14"/>
      <c r="CL67" s="14"/>
      <c r="CM67" s="14"/>
      <c r="CN67" s="14"/>
      <c r="CO67" s="14"/>
      <c r="CP67" s="14"/>
      <c r="CQ67" s="14"/>
      <c r="CR67" s="14"/>
      <c r="CS67" s="14"/>
      <c r="CT67" s="14"/>
      <c r="CU67" s="14"/>
      <c r="CV67" s="14"/>
      <c r="CW67" s="14"/>
      <c r="CX67" s="14"/>
      <c r="CY67" s="14"/>
      <c r="CZ67" s="14"/>
      <c r="DA67" s="24"/>
      <c r="DB67" s="14"/>
      <c r="DC67" s="14"/>
      <c r="DD67" s="14"/>
      <c r="DE67" s="14"/>
      <c r="DF67" s="14"/>
      <c r="DG67" s="14"/>
      <c r="DH67" s="14"/>
      <c r="DI67" s="14"/>
      <c r="DJ67" s="14"/>
      <c r="DK67" s="14"/>
      <c r="DL67" s="14"/>
      <c r="DM67" s="14"/>
      <c r="DN67" s="14"/>
      <c r="DO67" s="14"/>
      <c r="DP67" s="14"/>
      <c r="DQ67" s="14"/>
      <c r="DR67" s="14"/>
      <c r="DS67" s="14"/>
      <c r="DT67" s="14"/>
      <c r="DU67" s="14"/>
      <c r="DV67" s="14"/>
      <c r="DW67" s="14"/>
      <c r="DX67" s="14"/>
      <c r="DY67" s="14"/>
      <c r="DZ67" s="14"/>
      <c r="EA67" s="14"/>
      <c r="EB67" s="14"/>
      <c r="EC67" s="14"/>
      <c r="ED67" s="14"/>
      <c r="EE67" s="14"/>
      <c r="EF67" s="14"/>
      <c r="EG67" s="14"/>
      <c r="EH67" s="14"/>
      <c r="EI67" s="14"/>
      <c r="EJ67" s="14"/>
      <c r="EK67" s="14"/>
      <c r="EL67" s="14"/>
      <c r="EM67" s="14"/>
      <c r="EN67" s="14"/>
      <c r="EO67" s="14"/>
      <c r="EP67" s="14"/>
      <c r="EQ67" s="14"/>
      <c r="ER67" s="14"/>
      <c r="ES67" s="14"/>
      <c r="ET67" s="14"/>
      <c r="EU67" s="14"/>
      <c r="EV67" s="14"/>
      <c r="EW67" s="14"/>
      <c r="EX67" s="14"/>
      <c r="EY67" s="14"/>
      <c r="EZ67" s="14"/>
      <c r="FA67" s="14"/>
      <c r="FB67" s="14"/>
      <c r="FC67" s="14"/>
      <c r="FD67" s="14"/>
      <c r="FE67" s="14"/>
      <c r="FF67" s="14"/>
      <c r="FG67" s="14"/>
      <c r="FH67" s="14"/>
      <c r="FI67" s="14"/>
      <c r="FJ67" s="14"/>
      <c r="FK67" s="14"/>
      <c r="FL67" s="14"/>
      <c r="FM67" s="14"/>
      <c r="FN67" s="14"/>
      <c r="FO67" s="14"/>
      <c r="FP67" s="14"/>
      <c r="FQ67" s="14"/>
      <c r="FR67" s="14"/>
      <c r="FS67" s="14"/>
      <c r="FT67" s="14"/>
      <c r="FU67" s="14"/>
      <c r="FV67" s="14"/>
      <c r="FW67" s="14"/>
      <c r="FX67" s="14"/>
      <c r="FY67" s="14"/>
      <c r="FZ67" s="14"/>
      <c r="GA67" s="14"/>
      <c r="GB67" s="14"/>
      <c r="GC67" s="14"/>
      <c r="GD67" s="14"/>
      <c r="GE67" s="14"/>
      <c r="GF67" s="14"/>
      <c r="GG67" s="14"/>
      <c r="GH67" s="14"/>
      <c r="GI67" s="14"/>
      <c r="GJ67" s="14"/>
      <c r="GK67" s="14"/>
      <c r="GL67" s="14"/>
      <c r="GM67" s="14"/>
      <c r="GN67" s="14"/>
      <c r="GO67" s="14"/>
      <c r="GP67" s="14"/>
      <c r="GQ67" s="14"/>
      <c r="GR67" s="14"/>
      <c r="GS67" s="14"/>
      <c r="GT67" s="14"/>
      <c r="GU67" s="14"/>
      <c r="GV67" s="14"/>
      <c r="GW67" s="14"/>
      <c r="GX67" s="14"/>
      <c r="GY67" s="14"/>
      <c r="GZ67" s="14"/>
      <c r="HA67" s="14"/>
      <c r="HB67" s="14"/>
      <c r="HC67" s="14"/>
      <c r="HD67" s="14"/>
      <c r="HE67" s="14"/>
      <c r="HF67" s="14"/>
      <c r="HG67" s="14"/>
      <c r="HH67" s="14"/>
      <c r="HI67" s="14"/>
      <c r="HJ67" s="14"/>
      <c r="HK67" s="14"/>
      <c r="HL67" s="14"/>
      <c r="HM67" s="14"/>
      <c r="HN67" s="14"/>
      <c r="HO67" s="14"/>
      <c r="HP67" s="14"/>
      <c r="HQ67" s="14"/>
      <c r="HR67" s="14"/>
      <c r="HS67" s="14"/>
      <c r="HT67" s="14"/>
      <c r="HU67" s="14"/>
      <c r="HV67" s="14"/>
      <c r="HW67" s="14"/>
      <c r="HX67" s="14"/>
      <c r="HY67" s="14"/>
      <c r="HZ67" s="14"/>
      <c r="IA67" s="14"/>
      <c r="IB67" s="14"/>
      <c r="IC67" s="14"/>
      <c r="ID67" s="14"/>
      <c r="IE67" s="14"/>
      <c r="IF67" s="14"/>
      <c r="IG67" s="14"/>
      <c r="IH67" s="55"/>
      <c r="II67" s="55"/>
      <c r="IJ67" s="55"/>
      <c r="IK67" s="55"/>
      <c r="IL67" s="55"/>
      <c r="IM67" s="55"/>
      <c r="IN67" s="55"/>
      <c r="IO67" s="55"/>
      <c r="IP67" s="55"/>
      <c r="IQ67" s="55"/>
      <c r="IR67" s="55"/>
      <c r="IS67" s="55"/>
      <c r="IT67" s="55"/>
      <c r="IU67" s="55"/>
      <c r="IV67" s="55"/>
      <c r="IW67" s="55"/>
      <c r="IX67" s="55"/>
      <c r="IY67" s="55"/>
      <c r="IZ67" s="55"/>
      <c r="JA67" s="55"/>
      <c r="JB67" s="55"/>
      <c r="JC67" s="55"/>
      <c r="JD67" s="55"/>
      <c r="JE67" s="55"/>
      <c r="JF67" s="55"/>
      <c r="JG67" s="55"/>
      <c r="JH67" s="55"/>
      <c r="JI67" s="55"/>
      <c r="JJ67" s="55"/>
      <c r="JK67" s="55"/>
      <c r="JL67" s="55"/>
      <c r="JM67" s="55"/>
      <c r="JN67" s="55"/>
      <c r="JO67" s="55"/>
      <c r="JP67" s="55"/>
      <c r="JQ67" s="55"/>
      <c r="JR67" s="55"/>
      <c r="JS67" s="55"/>
      <c r="JT67" s="55"/>
      <c r="JU67" s="55"/>
      <c r="JV67" s="55"/>
      <c r="JW67" s="55"/>
      <c r="JX67" s="55"/>
      <c r="JY67" s="55"/>
      <c r="JZ67" s="55"/>
      <c r="KA67" s="55"/>
      <c r="KB67" s="55"/>
      <c r="KC67" s="55"/>
      <c r="KD67" s="55"/>
      <c r="KE67" s="55"/>
      <c r="KF67" s="55"/>
      <c r="KG67" s="55"/>
      <c r="KH67" s="55"/>
      <c r="KI67" s="55"/>
      <c r="KJ67" s="55"/>
      <c r="KK67" s="55"/>
      <c r="KL67" s="55"/>
      <c r="KM67" s="55"/>
      <c r="KN67" s="55"/>
      <c r="KO67" s="55"/>
      <c r="KP67" s="55"/>
      <c r="KQ67" s="55"/>
      <c r="KR67" s="55"/>
      <c r="KS67" s="55"/>
      <c r="KT67" s="55"/>
      <c r="KU67" s="55"/>
      <c r="KV67" s="55"/>
      <c r="KW67" s="55"/>
      <c r="KX67" s="55"/>
      <c r="KY67" s="55"/>
      <c r="KZ67" s="55"/>
      <c r="LA67" s="55"/>
      <c r="LB67" s="55"/>
      <c r="LC67" s="55"/>
      <c r="LD67" s="55"/>
      <c r="LE67" s="55"/>
      <c r="LF67" s="55"/>
      <c r="LG67" s="55"/>
      <c r="LH67" s="55"/>
      <c r="LI67" s="55"/>
      <c r="LJ67" s="55"/>
      <c r="LK67" s="55"/>
      <c r="LL67" s="55"/>
      <c r="LM67" s="55"/>
      <c r="LN67" s="55"/>
      <c r="LO67" s="55"/>
      <c r="LP67" s="55"/>
      <c r="LQ67" s="55"/>
      <c r="LR67" s="55"/>
      <c r="LS67" s="55"/>
      <c r="LT67" s="55"/>
      <c r="LU67" s="55"/>
      <c r="LV67" s="55"/>
      <c r="LW67" s="55"/>
      <c r="LX67" s="55"/>
      <c r="LY67" s="55"/>
      <c r="LZ67" s="55"/>
      <c r="MA67" s="55"/>
      <c r="MB67" s="55"/>
      <c r="MC67" s="55"/>
      <c r="MD67" s="55"/>
      <c r="ME67" s="55"/>
      <c r="MF67" s="55"/>
      <c r="MG67" s="55"/>
      <c r="MH67" s="57"/>
      <c r="MI67" s="57"/>
      <c r="MJ67" s="57"/>
      <c r="MK67" s="57"/>
      <c r="ML67" s="57"/>
      <c r="MM67" s="58"/>
      <c r="MN67" s="58"/>
      <c r="MO67" s="57"/>
      <c r="MP67" s="57"/>
      <c r="MQ67" s="57"/>
      <c r="MR67" s="57"/>
      <c r="MS67" s="57"/>
      <c r="MT67" s="58"/>
      <c r="MU67" s="58"/>
      <c r="MV67" s="57"/>
      <c r="MW67" s="57"/>
      <c r="MX67" s="57"/>
      <c r="MY67" s="57"/>
      <c r="MZ67" s="57"/>
      <c r="NA67" s="58"/>
      <c r="NB67" s="58"/>
      <c r="NC67" s="55"/>
      <c r="ND67" s="55"/>
      <c r="NE67" s="55"/>
      <c r="NF67" s="55"/>
      <c r="NG67" s="55"/>
      <c r="NH67" s="55"/>
      <c r="NI67" s="55"/>
      <c r="NJ67" s="55"/>
      <c r="NK67" s="55"/>
      <c r="NL67" s="55"/>
      <c r="NM67" s="55"/>
      <c r="NN67" s="55"/>
      <c r="NO67" s="55"/>
      <c r="NP67" s="55"/>
      <c r="NQ67" s="55"/>
      <c r="NR67" s="55"/>
      <c r="NS67" s="55"/>
      <c r="NT67" s="55"/>
      <c r="NU67" s="55"/>
      <c r="NV67" s="55"/>
      <c r="NW67" s="55"/>
      <c r="NX67" s="55"/>
      <c r="NY67" s="55"/>
      <c r="NZ67" s="55"/>
      <c r="OA67" s="55"/>
      <c r="OB67" s="55"/>
      <c r="OC67" s="55"/>
      <c r="OD67" s="55"/>
      <c r="OE67" s="55"/>
      <c r="OF67" s="55"/>
      <c r="OG67" s="55"/>
      <c r="OH67" s="55"/>
      <c r="OI67" s="55"/>
      <c r="OJ67" s="55"/>
      <c r="OK67" s="55"/>
      <c r="OL67" s="55"/>
      <c r="OM67" s="55"/>
      <c r="ON67" s="55"/>
      <c r="OO67" s="55"/>
      <c r="OP67" s="55"/>
      <c r="OQ67" s="55"/>
      <c r="OR67" s="55"/>
      <c r="OS67" s="55"/>
      <c r="OT67" s="55"/>
      <c r="OU67" s="55"/>
      <c r="OV67" s="55"/>
      <c r="OW67" s="55"/>
      <c r="OX67" s="55"/>
      <c r="OY67" s="55"/>
      <c r="OZ67" s="55"/>
      <c r="PA67" s="55"/>
      <c r="PB67" s="55"/>
      <c r="PC67" s="55"/>
      <c r="PD67" s="55"/>
      <c r="PE67" s="55"/>
      <c r="PF67" s="55"/>
      <c r="PG67" s="55"/>
      <c r="PH67" s="55"/>
      <c r="PI67" s="55"/>
      <c r="PJ67" s="55"/>
      <c r="PK67" s="55"/>
      <c r="PL67" s="55"/>
      <c r="PM67" s="55"/>
      <c r="PN67" s="55"/>
      <c r="PO67" s="55"/>
      <c r="PP67" s="55"/>
      <c r="PQ67" s="55"/>
      <c r="PR67" s="55"/>
      <c r="PS67" s="55"/>
      <c r="PT67" s="55"/>
      <c r="PU67" s="55"/>
      <c r="PV67" s="55"/>
      <c r="PW67" s="55"/>
      <c r="PX67" s="55"/>
      <c r="PY67" s="55"/>
      <c r="PZ67" s="55"/>
      <c r="QA67" s="55"/>
      <c r="QB67" s="55"/>
      <c r="QC67" s="55"/>
      <c r="QD67" s="55"/>
    </row>
    <row r="68" spans="1:446" ht="13.5" customHeight="1">
      <c r="A68" s="12" t="s">
        <v>66</v>
      </c>
      <c r="B68" s="12" t="s">
        <v>336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4"/>
      <c r="BF68" s="14"/>
      <c r="BG68" s="14"/>
      <c r="BH68" s="14"/>
      <c r="BI68" s="14"/>
      <c r="BJ68" s="14"/>
      <c r="BK68" s="14"/>
      <c r="BL68" s="14"/>
      <c r="BM68" s="14"/>
      <c r="BN68" s="14"/>
      <c r="BO68" s="14"/>
      <c r="BP68" s="14"/>
      <c r="BQ68" s="14"/>
      <c r="BR68" s="14"/>
      <c r="BS68" s="14"/>
      <c r="BT68" s="14"/>
      <c r="BU68" s="14"/>
      <c r="BV68" s="14"/>
      <c r="BW68" s="14"/>
      <c r="BX68" s="14"/>
      <c r="BY68" s="14"/>
      <c r="BZ68" s="14"/>
      <c r="CA68" s="14"/>
      <c r="CB68" s="14"/>
      <c r="CC68" s="14"/>
      <c r="CD68" s="14"/>
      <c r="CE68" s="14"/>
      <c r="CF68" s="14"/>
      <c r="CG68" s="14"/>
      <c r="CH68" s="14"/>
      <c r="CI68" s="14"/>
      <c r="CJ68" s="14"/>
      <c r="CK68" s="14"/>
      <c r="CL68" s="14"/>
      <c r="CM68" s="14"/>
      <c r="CN68" s="14"/>
      <c r="CO68" s="14"/>
      <c r="CP68" s="14"/>
      <c r="CQ68" s="14"/>
      <c r="CR68" s="14"/>
      <c r="CS68" s="14"/>
      <c r="CT68" s="14"/>
      <c r="CU68" s="14"/>
      <c r="CV68" s="14"/>
      <c r="CW68" s="14"/>
      <c r="CX68" s="14"/>
      <c r="CY68" s="14"/>
      <c r="CZ68" s="14"/>
      <c r="DA68" s="24"/>
      <c r="DB68" s="14"/>
      <c r="DC68" s="14"/>
      <c r="DD68" s="14"/>
      <c r="DE68" s="14"/>
      <c r="DF68" s="14"/>
      <c r="DG68" s="14"/>
      <c r="DH68" s="14"/>
      <c r="DI68" s="14"/>
      <c r="DJ68" s="14"/>
      <c r="DK68" s="14"/>
      <c r="DL68" s="14"/>
      <c r="DM68" s="14"/>
      <c r="DN68" s="14"/>
      <c r="DO68" s="14"/>
      <c r="DP68" s="14"/>
      <c r="DQ68" s="14"/>
      <c r="DR68" s="14"/>
      <c r="DS68" s="14"/>
      <c r="DT68" s="14"/>
      <c r="DU68" s="14"/>
      <c r="DV68" s="14"/>
      <c r="DW68" s="14"/>
      <c r="DX68" s="14"/>
      <c r="DY68" s="14"/>
      <c r="DZ68" s="14"/>
      <c r="EA68" s="14"/>
      <c r="EB68" s="14"/>
      <c r="EC68" s="14"/>
      <c r="ED68" s="14"/>
      <c r="EE68" s="14"/>
      <c r="EF68" s="14"/>
      <c r="EG68" s="14"/>
      <c r="EH68" s="14"/>
      <c r="EI68" s="14"/>
      <c r="EJ68" s="14"/>
      <c r="EK68" s="14"/>
      <c r="EL68" s="14"/>
      <c r="EM68" s="14"/>
      <c r="EN68" s="14"/>
      <c r="EO68" s="14"/>
      <c r="EP68" s="14"/>
      <c r="EQ68" s="14"/>
      <c r="ER68" s="14"/>
      <c r="ES68" s="14"/>
      <c r="ET68" s="14"/>
      <c r="EU68" s="14"/>
      <c r="EV68" s="14"/>
      <c r="EW68" s="14"/>
      <c r="EX68" s="14"/>
      <c r="EY68" s="14"/>
      <c r="EZ68" s="14"/>
      <c r="FA68" s="14"/>
      <c r="FB68" s="14"/>
      <c r="FC68" s="14"/>
      <c r="FD68" s="14"/>
      <c r="FE68" s="14"/>
      <c r="FF68" s="14"/>
      <c r="FG68" s="14"/>
      <c r="FH68" s="14"/>
      <c r="FI68" s="14"/>
      <c r="FJ68" s="14"/>
      <c r="FK68" s="14"/>
      <c r="FL68" s="14"/>
      <c r="FM68" s="14"/>
      <c r="FN68" s="14"/>
      <c r="FO68" s="14"/>
      <c r="FP68" s="14"/>
      <c r="FQ68" s="14"/>
      <c r="FR68" s="14"/>
      <c r="FS68" s="14"/>
      <c r="FT68" s="14"/>
      <c r="FU68" s="14"/>
      <c r="FV68" s="14"/>
      <c r="FW68" s="14"/>
      <c r="FX68" s="14"/>
      <c r="FY68" s="14"/>
      <c r="FZ68" s="14"/>
      <c r="GA68" s="14"/>
      <c r="GB68" s="14"/>
      <c r="GC68" s="14"/>
      <c r="GD68" s="14"/>
      <c r="GE68" s="14"/>
      <c r="GF68" s="14"/>
      <c r="GG68" s="14"/>
      <c r="GH68" s="14"/>
      <c r="GI68" s="14"/>
      <c r="GJ68" s="14"/>
      <c r="GK68" s="14"/>
      <c r="GL68" s="14"/>
      <c r="GM68" s="14"/>
      <c r="GN68" s="14"/>
      <c r="GO68" s="14"/>
      <c r="GP68" s="14"/>
      <c r="GQ68" s="14"/>
      <c r="GR68" s="14"/>
      <c r="GS68" s="14"/>
      <c r="GT68" s="14"/>
      <c r="GU68" s="14"/>
      <c r="GV68" s="14"/>
      <c r="GW68" s="14"/>
      <c r="GX68" s="14"/>
      <c r="GY68" s="14"/>
      <c r="GZ68" s="14"/>
      <c r="HA68" s="14"/>
      <c r="HB68" s="14"/>
      <c r="HC68" s="14"/>
      <c r="HD68" s="14"/>
      <c r="HE68" s="14"/>
      <c r="HF68" s="14"/>
      <c r="HG68" s="14"/>
      <c r="HH68" s="14"/>
      <c r="HI68" s="14"/>
      <c r="HJ68" s="14"/>
      <c r="HK68" s="14"/>
      <c r="HL68" s="14"/>
      <c r="HM68" s="14"/>
      <c r="HN68" s="14"/>
      <c r="HO68" s="14"/>
      <c r="HP68" s="14"/>
      <c r="HQ68" s="14"/>
      <c r="HR68" s="14"/>
      <c r="HS68" s="14"/>
      <c r="HT68" s="14"/>
      <c r="HU68" s="14"/>
      <c r="HV68" s="14"/>
      <c r="HW68" s="14"/>
      <c r="HX68" s="14"/>
      <c r="HY68" s="14"/>
      <c r="HZ68" s="14"/>
      <c r="IA68" s="14"/>
      <c r="IB68" s="14"/>
      <c r="IC68" s="14"/>
      <c r="ID68" s="14"/>
      <c r="IE68" s="14"/>
      <c r="IF68" s="14"/>
      <c r="IG68" s="14"/>
      <c r="IH68" s="55"/>
      <c r="II68" s="55"/>
      <c r="IJ68" s="55"/>
      <c r="IK68" s="55"/>
      <c r="IL68" s="55"/>
      <c r="IM68" s="55"/>
      <c r="IN68" s="55"/>
      <c r="IO68" s="55"/>
      <c r="IP68" s="55"/>
      <c r="IQ68" s="55"/>
      <c r="IR68" s="55"/>
      <c r="IS68" s="55"/>
      <c r="IT68" s="55"/>
      <c r="IU68" s="55"/>
      <c r="IV68" s="55"/>
      <c r="IW68" s="55"/>
      <c r="IX68" s="55"/>
      <c r="IY68" s="55"/>
      <c r="IZ68" s="55"/>
      <c r="JA68" s="55"/>
      <c r="JB68" s="55"/>
      <c r="JC68" s="55"/>
      <c r="JD68" s="55"/>
      <c r="JE68" s="55"/>
      <c r="JF68" s="55"/>
      <c r="JG68" s="55"/>
      <c r="JH68" s="55"/>
      <c r="JI68" s="55"/>
      <c r="JJ68" s="55"/>
      <c r="JK68" s="55"/>
      <c r="JL68" s="55"/>
      <c r="JM68" s="55"/>
      <c r="JN68" s="55"/>
      <c r="JO68" s="55"/>
      <c r="JP68" s="55"/>
      <c r="JQ68" s="55"/>
      <c r="JR68" s="55"/>
      <c r="JS68" s="55"/>
      <c r="JT68" s="55"/>
      <c r="JU68" s="55"/>
      <c r="JV68" s="55"/>
      <c r="JW68" s="55"/>
      <c r="JX68" s="55"/>
      <c r="JY68" s="55"/>
      <c r="JZ68" s="55"/>
      <c r="KA68" s="55"/>
      <c r="KB68" s="55"/>
      <c r="KC68" s="55"/>
      <c r="KD68" s="55"/>
      <c r="KE68" s="55"/>
      <c r="KF68" s="55"/>
      <c r="KG68" s="55"/>
      <c r="KH68" s="55"/>
      <c r="KI68" s="55"/>
      <c r="KJ68" s="55"/>
      <c r="KK68" s="55"/>
      <c r="KL68" s="55"/>
      <c r="KM68" s="55"/>
      <c r="KN68" s="55"/>
      <c r="KO68" s="55"/>
      <c r="KP68" s="55"/>
      <c r="KQ68" s="55"/>
      <c r="KR68" s="55"/>
      <c r="KS68" s="55"/>
      <c r="KT68" s="55"/>
      <c r="KU68" s="55"/>
      <c r="KV68" s="55"/>
      <c r="KW68" s="55"/>
      <c r="KX68" s="55"/>
      <c r="KY68" s="55"/>
      <c r="KZ68" s="55"/>
      <c r="LA68" s="55"/>
      <c r="LB68" s="55"/>
      <c r="LC68" s="55"/>
      <c r="LD68" s="55"/>
      <c r="LE68" s="55"/>
      <c r="LF68" s="55"/>
      <c r="LG68" s="55"/>
      <c r="LH68" s="55"/>
      <c r="LI68" s="55"/>
      <c r="LJ68" s="55"/>
      <c r="LK68" s="55"/>
      <c r="LL68" s="55"/>
      <c r="LM68" s="55"/>
      <c r="LN68" s="55"/>
      <c r="LO68" s="55"/>
      <c r="LP68" s="55"/>
      <c r="LQ68" s="55"/>
      <c r="LR68" s="55"/>
      <c r="LS68" s="55"/>
      <c r="LT68" s="55"/>
      <c r="LU68" s="55"/>
      <c r="LV68" s="55"/>
      <c r="LW68" s="55"/>
      <c r="LX68" s="55"/>
      <c r="LY68" s="55"/>
      <c r="LZ68" s="55"/>
      <c r="MA68" s="55"/>
      <c r="MB68" s="55"/>
      <c r="MC68" s="55"/>
      <c r="MD68" s="55"/>
      <c r="ME68" s="55"/>
      <c r="MF68" s="55"/>
      <c r="MG68" s="55"/>
      <c r="MH68" s="57"/>
      <c r="MI68" s="57"/>
      <c r="MJ68" s="57"/>
      <c r="MK68" s="57"/>
      <c r="ML68" s="57"/>
      <c r="MM68" s="58"/>
      <c r="MN68" s="58"/>
      <c r="MO68" s="57"/>
      <c r="MP68" s="57"/>
      <c r="MQ68" s="57"/>
      <c r="MR68" s="57"/>
      <c r="MS68" s="57"/>
      <c r="MT68" s="58"/>
      <c r="MU68" s="58"/>
      <c r="MV68" s="57"/>
      <c r="MW68" s="57"/>
      <c r="MX68" s="57"/>
      <c r="MY68" s="57"/>
      <c r="MZ68" s="57"/>
      <c r="NA68" s="58"/>
      <c r="NB68" s="58"/>
      <c r="NC68" s="55"/>
      <c r="ND68" s="55"/>
      <c r="NE68" s="55"/>
      <c r="NF68" s="55"/>
      <c r="NG68" s="55"/>
      <c r="NH68" s="55"/>
      <c r="NI68" s="55"/>
      <c r="NJ68" s="55"/>
      <c r="NK68" s="55"/>
      <c r="NL68" s="55"/>
      <c r="NM68" s="55"/>
      <c r="NN68" s="55"/>
      <c r="NO68" s="55"/>
      <c r="NP68" s="55"/>
      <c r="NQ68" s="55"/>
      <c r="NR68" s="55"/>
      <c r="NS68" s="55"/>
      <c r="NT68" s="55"/>
      <c r="NU68" s="55"/>
      <c r="NV68" s="55"/>
      <c r="NW68" s="55"/>
      <c r="NX68" s="55"/>
      <c r="NY68" s="55"/>
      <c r="NZ68" s="55"/>
      <c r="OA68" s="55"/>
      <c r="OB68" s="55"/>
      <c r="OC68" s="55"/>
      <c r="OD68" s="55"/>
      <c r="OE68" s="55"/>
      <c r="OF68" s="55"/>
      <c r="OG68" s="55"/>
      <c r="OH68" s="55"/>
      <c r="OI68" s="55"/>
      <c r="OJ68" s="55"/>
      <c r="OK68" s="55"/>
      <c r="OL68" s="55"/>
      <c r="OM68" s="55"/>
      <c r="ON68" s="55"/>
      <c r="OO68" s="55"/>
      <c r="OP68" s="55"/>
      <c r="OQ68" s="55"/>
      <c r="OR68" s="55"/>
      <c r="OS68" s="55"/>
      <c r="OT68" s="55"/>
      <c r="OU68" s="55"/>
      <c r="OV68" s="55"/>
      <c r="OW68" s="55"/>
      <c r="OX68" s="55"/>
      <c r="OY68" s="55"/>
      <c r="OZ68" s="55"/>
      <c r="PA68" s="55"/>
      <c r="PB68" s="55"/>
      <c r="PC68" s="55"/>
      <c r="PD68" s="55"/>
      <c r="PE68" s="55"/>
      <c r="PF68" s="55"/>
      <c r="PG68" s="55"/>
      <c r="PH68" s="55"/>
      <c r="PI68" s="55"/>
      <c r="PJ68" s="55"/>
      <c r="PK68" s="55"/>
      <c r="PL68" s="55"/>
      <c r="PM68" s="55"/>
      <c r="PN68" s="55"/>
      <c r="PO68" s="55"/>
      <c r="PP68" s="55"/>
      <c r="PQ68" s="55"/>
      <c r="PR68" s="55"/>
      <c r="PS68" s="55"/>
      <c r="PT68" s="55"/>
      <c r="PU68" s="55"/>
      <c r="PV68" s="55"/>
      <c r="PW68" s="55"/>
      <c r="PX68" s="55"/>
      <c r="PY68" s="55"/>
      <c r="PZ68" s="55"/>
      <c r="QA68" s="55"/>
      <c r="QB68" s="55"/>
      <c r="QC68" s="55"/>
      <c r="QD68" s="55"/>
    </row>
    <row r="69" spans="1:446" ht="13.5" customHeight="1">
      <c r="A69" s="12" t="s">
        <v>67</v>
      </c>
      <c r="B69" s="12" t="s">
        <v>336</v>
      </c>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4"/>
      <c r="BF69" s="14"/>
      <c r="BG69" s="14"/>
      <c r="BH69" s="14"/>
      <c r="BI69" s="14"/>
      <c r="BJ69" s="14"/>
      <c r="BK69" s="14"/>
      <c r="BL69" s="14"/>
      <c r="BM69" s="14"/>
      <c r="BN69" s="14"/>
      <c r="BO69" s="14"/>
      <c r="BP69" s="14"/>
      <c r="BQ69" s="14"/>
      <c r="BR69" s="14"/>
      <c r="BS69" s="14"/>
      <c r="BT69" s="14"/>
      <c r="BU69" s="14"/>
      <c r="BV69" s="14"/>
      <c r="BW69" s="14"/>
      <c r="BX69" s="14"/>
      <c r="BY69" s="14"/>
      <c r="BZ69" s="14"/>
      <c r="CA69" s="14"/>
      <c r="CB69" s="14"/>
      <c r="CC69" s="14"/>
      <c r="CD69" s="14"/>
      <c r="CE69" s="14"/>
      <c r="CF69" s="14"/>
      <c r="CG69" s="14"/>
      <c r="CH69" s="14"/>
      <c r="CI69" s="14"/>
      <c r="CJ69" s="14"/>
      <c r="CK69" s="14"/>
      <c r="CL69" s="14"/>
      <c r="CM69" s="14"/>
      <c r="CN69" s="14"/>
      <c r="CO69" s="14"/>
      <c r="CP69" s="14"/>
      <c r="CQ69" s="14"/>
      <c r="CR69" s="14"/>
      <c r="CS69" s="14"/>
      <c r="CT69" s="14"/>
      <c r="CU69" s="14"/>
      <c r="CV69" s="14"/>
      <c r="CW69" s="14"/>
      <c r="CX69" s="14"/>
      <c r="CY69" s="14"/>
      <c r="CZ69" s="14"/>
      <c r="DA69" s="2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14"/>
      <c r="IG69" s="14"/>
      <c r="IH69" s="55"/>
      <c r="II69" s="55"/>
      <c r="IJ69" s="55"/>
      <c r="IK69" s="55"/>
      <c r="IL69" s="55"/>
      <c r="IM69" s="55"/>
      <c r="IN69" s="55"/>
      <c r="IO69" s="55"/>
      <c r="IP69" s="55"/>
      <c r="IQ69" s="55"/>
      <c r="IR69" s="55"/>
      <c r="IS69" s="55"/>
      <c r="IT69" s="55"/>
      <c r="IU69" s="55"/>
      <c r="IV69" s="55"/>
      <c r="IW69" s="55"/>
      <c r="IX69" s="55"/>
      <c r="IY69" s="55"/>
      <c r="IZ69" s="55"/>
      <c r="JA69" s="55"/>
      <c r="JB69" s="55"/>
      <c r="JC69" s="55"/>
      <c r="JD69" s="55"/>
      <c r="JE69" s="55"/>
      <c r="JF69" s="55"/>
      <c r="JG69" s="55"/>
      <c r="JH69" s="55"/>
      <c r="JI69" s="55"/>
      <c r="JJ69" s="55"/>
      <c r="JK69" s="55"/>
      <c r="JL69" s="55"/>
      <c r="JM69" s="55"/>
      <c r="JN69" s="55"/>
      <c r="JO69" s="55"/>
      <c r="JP69" s="55"/>
      <c r="JQ69" s="55"/>
      <c r="JR69" s="55"/>
      <c r="JS69" s="55"/>
      <c r="JT69" s="55"/>
      <c r="JU69" s="55"/>
      <c r="JV69" s="55"/>
      <c r="JW69" s="55"/>
      <c r="JX69" s="55"/>
      <c r="JY69" s="55"/>
      <c r="JZ69" s="55"/>
      <c r="KA69" s="55"/>
      <c r="KB69" s="55"/>
      <c r="KC69" s="55"/>
      <c r="KD69" s="55"/>
      <c r="KE69" s="55"/>
      <c r="KF69" s="55"/>
      <c r="KG69" s="55"/>
      <c r="KH69" s="55"/>
      <c r="KI69" s="55"/>
      <c r="KJ69" s="55"/>
      <c r="KK69" s="55"/>
      <c r="KL69" s="55"/>
      <c r="KM69" s="55"/>
      <c r="KN69" s="55"/>
      <c r="KO69" s="55"/>
      <c r="KP69" s="55"/>
      <c r="KQ69" s="55"/>
      <c r="KR69" s="55"/>
      <c r="KS69" s="55"/>
      <c r="KT69" s="55"/>
      <c r="KU69" s="55"/>
      <c r="KV69" s="55"/>
      <c r="KW69" s="55"/>
      <c r="KX69" s="55"/>
      <c r="KY69" s="55"/>
      <c r="KZ69" s="55"/>
      <c r="LA69" s="55"/>
      <c r="LB69" s="55"/>
      <c r="LC69" s="55"/>
      <c r="LD69" s="55"/>
      <c r="LE69" s="55"/>
      <c r="LF69" s="55"/>
      <c r="LG69" s="55"/>
      <c r="LH69" s="55"/>
      <c r="LI69" s="55"/>
      <c r="LJ69" s="55"/>
      <c r="LK69" s="55"/>
      <c r="LL69" s="55"/>
      <c r="LM69" s="55"/>
      <c r="LN69" s="55"/>
      <c r="LO69" s="55"/>
      <c r="LP69" s="55"/>
      <c r="LQ69" s="55"/>
      <c r="LR69" s="55"/>
      <c r="LS69" s="55"/>
      <c r="LT69" s="55"/>
      <c r="LU69" s="55"/>
      <c r="LV69" s="55"/>
      <c r="LW69" s="55"/>
      <c r="LX69" s="55"/>
      <c r="LY69" s="55"/>
      <c r="LZ69" s="55"/>
      <c r="MA69" s="55"/>
      <c r="MB69" s="55"/>
      <c r="MC69" s="55"/>
      <c r="MD69" s="55"/>
      <c r="ME69" s="55"/>
      <c r="MF69" s="55"/>
      <c r="MG69" s="55"/>
      <c r="MH69" s="57"/>
      <c r="MI69" s="57"/>
      <c r="MJ69" s="57"/>
      <c r="MK69" s="57"/>
      <c r="ML69" s="57"/>
      <c r="MM69" s="58"/>
      <c r="MN69" s="58"/>
      <c r="MO69" s="57"/>
      <c r="MP69" s="57"/>
      <c r="MQ69" s="57"/>
      <c r="MR69" s="57"/>
      <c r="MS69" s="57"/>
      <c r="MT69" s="58"/>
      <c r="MU69" s="58"/>
      <c r="MV69" s="57"/>
      <c r="MW69" s="57"/>
      <c r="MX69" s="57"/>
      <c r="MY69" s="57"/>
      <c r="MZ69" s="57"/>
      <c r="NA69" s="58"/>
      <c r="NB69" s="58"/>
      <c r="NC69" s="55"/>
      <c r="ND69" s="55"/>
      <c r="NE69" s="55"/>
      <c r="NF69" s="55"/>
      <c r="NG69" s="55"/>
      <c r="NH69" s="55"/>
      <c r="NI69" s="55"/>
      <c r="NJ69" s="55"/>
      <c r="NK69" s="55"/>
      <c r="NL69" s="55"/>
      <c r="NM69" s="55"/>
      <c r="NN69" s="55"/>
      <c r="NO69" s="55"/>
      <c r="NP69" s="55"/>
      <c r="NQ69" s="55"/>
      <c r="NR69" s="55"/>
      <c r="NS69" s="55"/>
      <c r="NT69" s="55"/>
      <c r="NU69" s="55"/>
      <c r="NV69" s="55"/>
      <c r="NW69" s="55"/>
      <c r="NX69" s="55"/>
      <c r="NY69" s="55"/>
      <c r="NZ69" s="55"/>
      <c r="OA69" s="55"/>
      <c r="OB69" s="55"/>
      <c r="OC69" s="55"/>
      <c r="OD69" s="55"/>
      <c r="OE69" s="55"/>
      <c r="OF69" s="55"/>
      <c r="OG69" s="55"/>
      <c r="OH69" s="55"/>
      <c r="OI69" s="55"/>
      <c r="OJ69" s="55"/>
      <c r="OK69" s="55"/>
      <c r="OL69" s="55"/>
      <c r="OM69" s="55"/>
      <c r="ON69" s="55"/>
      <c r="OO69" s="55"/>
      <c r="OP69" s="55"/>
      <c r="OQ69" s="55"/>
      <c r="OR69" s="55"/>
      <c r="OS69" s="55"/>
      <c r="OT69" s="55"/>
      <c r="OU69" s="55"/>
      <c r="OV69" s="55"/>
      <c r="OW69" s="55"/>
      <c r="OX69" s="55"/>
      <c r="OY69" s="55"/>
      <c r="OZ69" s="55"/>
      <c r="PA69" s="55"/>
      <c r="PB69" s="55"/>
      <c r="PC69" s="55"/>
      <c r="PD69" s="55"/>
      <c r="PE69" s="55"/>
      <c r="PF69" s="55"/>
      <c r="PG69" s="55"/>
      <c r="PH69" s="55"/>
      <c r="PI69" s="55"/>
      <c r="PJ69" s="55"/>
      <c r="PK69" s="55"/>
      <c r="PL69" s="55"/>
      <c r="PM69" s="55"/>
      <c r="PN69" s="55"/>
      <c r="PO69" s="55"/>
      <c r="PP69" s="55"/>
      <c r="PQ69" s="55"/>
      <c r="PR69" s="55"/>
      <c r="PS69" s="55"/>
      <c r="PT69" s="55"/>
      <c r="PU69" s="55"/>
      <c r="PV69" s="55"/>
      <c r="PW69" s="55"/>
      <c r="PX69" s="55"/>
      <c r="PY69" s="55"/>
      <c r="PZ69" s="55"/>
      <c r="QA69" s="55"/>
      <c r="QB69" s="55"/>
      <c r="QC69" s="55"/>
      <c r="QD69" s="55"/>
    </row>
    <row r="70" spans="1:446" ht="13.5" customHeight="1">
      <c r="A70" s="2" t="s">
        <v>68</v>
      </c>
      <c r="B70" s="2" t="s">
        <v>345</v>
      </c>
      <c r="C70" s="2">
        <v>1.5599999999999999E-2</v>
      </c>
      <c r="D70" s="2">
        <v>1.5599999999999999E-2</v>
      </c>
      <c r="E70" s="2">
        <v>1.5599999999999999E-2</v>
      </c>
      <c r="F70" s="2">
        <v>1.5599999999999999E-2</v>
      </c>
      <c r="G70" s="2">
        <v>1.5599999999999999E-2</v>
      </c>
      <c r="H70" s="2">
        <v>1.5599999999999999E-2</v>
      </c>
      <c r="I70" s="2">
        <v>1.5599999999999999E-2</v>
      </c>
      <c r="J70" s="2">
        <v>1.5599999999999999E-2</v>
      </c>
      <c r="K70" s="2">
        <v>1.5599999999999999E-2</v>
      </c>
      <c r="L70" s="2">
        <v>1.5599999999999999E-2</v>
      </c>
      <c r="M70" s="2">
        <v>1.5599999999999999E-2</v>
      </c>
      <c r="N70" s="2">
        <v>1.5599999999999999E-2</v>
      </c>
      <c r="O70" s="2">
        <v>1.5599999999999999E-2</v>
      </c>
      <c r="P70" s="2">
        <v>1.5599999999999999E-2</v>
      </c>
      <c r="Q70" s="2">
        <v>1.5599999999999999E-2</v>
      </c>
      <c r="R70" s="2">
        <v>1.5599999999999999E-2</v>
      </c>
      <c r="S70" s="2">
        <v>1.5599999999999999E-2</v>
      </c>
      <c r="T70" s="2">
        <v>1.5599999999999999E-2</v>
      </c>
      <c r="U70" s="2">
        <v>1.5599999999999999E-2</v>
      </c>
      <c r="V70" s="2">
        <v>1.5599999999999999E-2</v>
      </c>
      <c r="W70" s="2">
        <v>1.5599999999999999E-2</v>
      </c>
      <c r="X70" s="2">
        <v>1.5599999999999999E-2</v>
      </c>
      <c r="Y70" s="2">
        <v>1.5599999999999999E-2</v>
      </c>
      <c r="Z70" s="2">
        <v>1.5599999999999999E-2</v>
      </c>
      <c r="AA70" s="2">
        <v>1.5599999999999999E-2</v>
      </c>
      <c r="AB70" s="2">
        <v>1.5599999999999999E-2</v>
      </c>
      <c r="AC70" s="2">
        <v>1.5599999999999999E-2</v>
      </c>
      <c r="AD70" s="2">
        <v>1.5599999999999999E-2</v>
      </c>
      <c r="AE70" s="2">
        <v>1.5599999999999999E-2</v>
      </c>
      <c r="AF70" s="2">
        <v>1.5599999999999999E-2</v>
      </c>
      <c r="AG70" s="2">
        <v>1.5599999999999999E-2</v>
      </c>
      <c r="AH70" s="2">
        <v>1.5599999999999999E-2</v>
      </c>
      <c r="AI70" s="2">
        <v>1.5599999999999999E-2</v>
      </c>
      <c r="AJ70" s="2">
        <v>1.5599999999999999E-2</v>
      </c>
      <c r="AK70" s="2">
        <v>1.5599999999999999E-2</v>
      </c>
      <c r="AL70" s="2">
        <v>1.5599999999999999E-2</v>
      </c>
      <c r="AM70" s="2">
        <v>1.5599999999999999E-2</v>
      </c>
      <c r="AN70" s="2">
        <v>1.5599999999999999E-2</v>
      </c>
      <c r="AO70" s="2">
        <v>1.5599999999999999E-2</v>
      </c>
      <c r="AP70" s="2">
        <v>1.5599999999999999E-2</v>
      </c>
      <c r="AQ70" s="2">
        <v>1.5599999999999999E-2</v>
      </c>
      <c r="AR70" s="2">
        <v>1.5599999999999999E-2</v>
      </c>
      <c r="AS70" s="2">
        <v>1.5599999999999999E-2</v>
      </c>
      <c r="AT70" s="2">
        <v>1.5599999999999999E-2</v>
      </c>
      <c r="AU70" s="2">
        <v>1.5599999999999999E-2</v>
      </c>
      <c r="AV70" s="2">
        <v>1.5599999999999999E-2</v>
      </c>
      <c r="AW70" s="2">
        <v>1.5599999999999999E-2</v>
      </c>
      <c r="AX70" s="2">
        <v>1.5599999999999999E-2</v>
      </c>
      <c r="AY70" s="2">
        <v>1.5599999999999999E-2</v>
      </c>
      <c r="AZ70" s="2">
        <v>1.5599999999999999E-2</v>
      </c>
      <c r="BA70" s="2">
        <v>1.5599999999999999E-2</v>
      </c>
      <c r="BB70" s="2">
        <v>1.5599999999999999E-2</v>
      </c>
      <c r="BC70" s="2">
        <v>1.5599999999999999E-2</v>
      </c>
      <c r="BD70" s="2">
        <v>1.5599999999999999E-2</v>
      </c>
      <c r="BE70" s="2">
        <v>1.4999999999999999E-2</v>
      </c>
      <c r="BF70" s="2">
        <v>1.4999999999999999E-2</v>
      </c>
      <c r="BG70" s="2">
        <v>1.4999999999999999E-2</v>
      </c>
      <c r="BH70" s="2">
        <v>1.4999999999999999E-2</v>
      </c>
      <c r="BI70" s="10">
        <v>1.4999999999999999E-2</v>
      </c>
      <c r="BJ70" s="10"/>
      <c r="BK70" s="10">
        <v>1.4999999999999999E-2</v>
      </c>
      <c r="BL70" s="10"/>
      <c r="BM70" s="10">
        <v>1.4999999999999999E-2</v>
      </c>
      <c r="BN70" s="10"/>
      <c r="BO70" s="10">
        <v>1.4999999999999999E-2</v>
      </c>
      <c r="BP70" s="10"/>
      <c r="BQ70" s="10">
        <v>1.4999999999999999E-2</v>
      </c>
      <c r="BR70" s="10"/>
      <c r="BS70" s="10">
        <v>1.4999999999999999E-2</v>
      </c>
      <c r="BT70" s="10"/>
      <c r="BU70" s="10">
        <v>1.4999999999999999E-2</v>
      </c>
      <c r="BV70" s="10"/>
      <c r="BW70" s="10">
        <v>1.4999999999999999E-2</v>
      </c>
      <c r="BX70" s="10"/>
      <c r="BY70" s="10">
        <v>1.4999999999999999E-2</v>
      </c>
      <c r="BZ70" s="10"/>
      <c r="CA70" s="10">
        <v>1.4999999999999999E-2</v>
      </c>
      <c r="CB70" s="10"/>
      <c r="CC70" s="10">
        <v>1.4999999999999999E-2</v>
      </c>
      <c r="CD70" s="10"/>
      <c r="CE70" s="10">
        <v>1.4999999999999999E-2</v>
      </c>
      <c r="CF70" s="10"/>
      <c r="CG70" s="10">
        <v>1.4999999999999999E-2</v>
      </c>
      <c r="CH70" s="10"/>
      <c r="CI70" s="10">
        <v>1.4999999999999999E-2</v>
      </c>
      <c r="CJ70" s="10"/>
      <c r="CK70" s="10">
        <v>1.4999999999999999E-2</v>
      </c>
      <c r="CL70" s="10"/>
      <c r="CM70" s="10">
        <v>1.4999999999999999E-2</v>
      </c>
      <c r="CN70" s="10"/>
      <c r="CO70" s="10">
        <v>1.4999999999999999E-2</v>
      </c>
      <c r="CP70" s="10"/>
      <c r="CQ70" s="10">
        <v>1.4999999999999999E-2</v>
      </c>
      <c r="CR70" s="10"/>
      <c r="CS70" s="10">
        <v>1.5599999999999999E-2</v>
      </c>
      <c r="CT70" s="10">
        <v>1.5599999999999999E-2</v>
      </c>
      <c r="CU70" s="10">
        <v>1.5599999999999999E-2</v>
      </c>
      <c r="CV70" s="10">
        <v>1.5599999999999999E-2</v>
      </c>
      <c r="CW70" s="10">
        <v>1.5599999999999999E-2</v>
      </c>
      <c r="CX70" s="10">
        <v>1.5599999999999999E-2</v>
      </c>
      <c r="CY70" s="10">
        <v>1.5599999999999999E-2</v>
      </c>
      <c r="CZ70" s="10">
        <v>1.5599999999999999E-2</v>
      </c>
      <c r="DA70" s="10">
        <v>1.4999999999999999E-2</v>
      </c>
      <c r="DB70" s="10">
        <v>1.4999999999999999E-2</v>
      </c>
      <c r="DC70" s="10">
        <v>1.4999999999999999E-2</v>
      </c>
      <c r="DD70" s="10">
        <v>1.4999999999999999E-2</v>
      </c>
      <c r="DE70" s="10">
        <v>1.4999999999999999E-2</v>
      </c>
      <c r="DF70" s="10">
        <v>1.4999999999999999E-2</v>
      </c>
      <c r="DG70" s="10">
        <v>1.4999999999999999E-2</v>
      </c>
      <c r="DH70" s="10">
        <v>1.4999999999999999E-2</v>
      </c>
      <c r="DI70" s="10">
        <v>1.4999999999999999E-2</v>
      </c>
      <c r="DJ70" s="10">
        <v>1.4999999999999999E-2</v>
      </c>
      <c r="DK70" s="10">
        <v>1.4999999999999999E-2</v>
      </c>
      <c r="DL70" s="10">
        <v>1.4999999999999999E-2</v>
      </c>
      <c r="DM70" s="10">
        <v>1.4999999999999999E-2</v>
      </c>
      <c r="DN70" s="10">
        <v>1.4999999999999999E-2</v>
      </c>
      <c r="DO70" s="10">
        <v>1.4999999999999999E-2</v>
      </c>
      <c r="DP70" s="10">
        <v>1.4999999999999999E-2</v>
      </c>
      <c r="DQ70" s="10">
        <v>1.4999999999999999E-2</v>
      </c>
      <c r="DR70" s="10">
        <v>1.4999999999999999E-2</v>
      </c>
      <c r="DS70" s="10">
        <v>1.4999999999999999E-2</v>
      </c>
      <c r="DT70" s="10">
        <v>1.4999999999999999E-2</v>
      </c>
      <c r="DU70" s="10">
        <v>1.4999999999999999E-2</v>
      </c>
      <c r="DV70" s="10">
        <v>1.4999999999999999E-2</v>
      </c>
      <c r="DW70" s="10">
        <v>1.4999999999999999E-2</v>
      </c>
      <c r="DX70" s="10">
        <v>1.4999999999999999E-2</v>
      </c>
      <c r="DY70" s="10">
        <v>1.4999999999999999E-2</v>
      </c>
      <c r="DZ70" s="10">
        <v>1.4999999999999999E-2</v>
      </c>
      <c r="EA70" s="10">
        <v>1.4999999999999999E-2</v>
      </c>
      <c r="EB70" s="10">
        <v>1.4999999999999999E-2</v>
      </c>
      <c r="EC70" s="10">
        <v>1.4999999999999999E-2</v>
      </c>
      <c r="ED70" s="10">
        <v>1.4999999999999999E-2</v>
      </c>
      <c r="EE70" s="10">
        <v>1.4999999999999999E-2</v>
      </c>
      <c r="EF70" s="10">
        <v>1.4999999999999999E-2</v>
      </c>
      <c r="EG70" s="10">
        <v>1.4999999999999999E-2</v>
      </c>
      <c r="EH70" s="10">
        <v>1.4999999999999999E-2</v>
      </c>
      <c r="EI70" s="10">
        <v>1.4999999999999999E-2</v>
      </c>
      <c r="EJ70" s="10">
        <v>1.4999999999999999E-2</v>
      </c>
      <c r="EK70" s="10">
        <v>1.4999999999999999E-2</v>
      </c>
      <c r="EL70" s="10">
        <v>1.4999999999999999E-2</v>
      </c>
      <c r="EM70" s="10">
        <v>1.4999999999999999E-2</v>
      </c>
      <c r="EN70" s="10">
        <v>1.4999999999999999E-2</v>
      </c>
      <c r="EO70" s="10">
        <v>1.4999999999999999E-2</v>
      </c>
      <c r="EP70" s="10">
        <v>1.4999999999999999E-2</v>
      </c>
      <c r="EQ70" s="10">
        <v>1.4999999999999999E-2</v>
      </c>
      <c r="ER70" s="10">
        <v>1.4999999999999999E-2</v>
      </c>
      <c r="ES70" s="10">
        <v>1.4999999999999999E-2</v>
      </c>
      <c r="ET70" s="10">
        <v>1.4999999999999999E-2</v>
      </c>
      <c r="EU70" s="10">
        <v>1.4999999999999999E-2</v>
      </c>
      <c r="EV70" s="10">
        <v>1.4999999999999999E-2</v>
      </c>
      <c r="EW70" s="10">
        <v>1.4999999999999999E-2</v>
      </c>
      <c r="EX70" s="10">
        <v>1.4999999999999999E-2</v>
      </c>
      <c r="EY70" s="10">
        <v>1.4999999999999999E-2</v>
      </c>
      <c r="EZ70" s="10">
        <v>1.4999999999999999E-2</v>
      </c>
      <c r="FA70" s="10">
        <v>1.4999999999999999E-2</v>
      </c>
      <c r="FB70" s="10">
        <v>1.4999999999999999E-2</v>
      </c>
      <c r="FC70" s="10">
        <v>1.4999999999999999E-2</v>
      </c>
      <c r="FD70" s="10">
        <v>1.4999999999999999E-2</v>
      </c>
      <c r="FE70" s="10">
        <v>1.4999999999999999E-2</v>
      </c>
      <c r="FF70" s="10">
        <v>1.4999999999999999E-2</v>
      </c>
      <c r="FG70" s="10">
        <v>1.4999999999999999E-2</v>
      </c>
      <c r="FH70" s="10">
        <v>1.4999999999999999E-2</v>
      </c>
      <c r="FI70" s="10">
        <v>1.4999999999999999E-2</v>
      </c>
      <c r="FJ70" s="10">
        <v>1.4999999999999999E-2</v>
      </c>
      <c r="FK70" s="10">
        <v>1.4999999999999999E-2</v>
      </c>
      <c r="FL70" s="10">
        <v>1.4999999999999999E-2</v>
      </c>
      <c r="FM70" s="10">
        <v>1.4999999999999999E-2</v>
      </c>
      <c r="FN70" s="10">
        <v>1.4999999999999999E-2</v>
      </c>
      <c r="FO70" s="10">
        <v>1.4999999999999999E-2</v>
      </c>
      <c r="FP70" s="10">
        <v>1.4999999999999999E-2</v>
      </c>
      <c r="FQ70" s="10">
        <v>1.4999999999999999E-2</v>
      </c>
      <c r="FR70" s="10">
        <v>1.4999999999999999E-2</v>
      </c>
      <c r="FS70" s="10">
        <v>1.4999999999999999E-2</v>
      </c>
      <c r="FT70" s="10">
        <v>1.4999999999999999E-2</v>
      </c>
      <c r="FU70" s="10">
        <v>1.4999999999999999E-2</v>
      </c>
      <c r="FV70" s="10">
        <v>1.4999999999999999E-2</v>
      </c>
      <c r="FW70" s="10">
        <v>1.4999999999999999E-2</v>
      </c>
      <c r="FX70" s="10">
        <v>1.4999999999999999E-2</v>
      </c>
      <c r="FY70" s="10">
        <v>1.4999999999999999E-2</v>
      </c>
      <c r="FZ70" s="10">
        <v>1.4999999999999999E-2</v>
      </c>
      <c r="GA70" s="10">
        <v>1.4999999999999999E-2</v>
      </c>
      <c r="GB70" s="10">
        <v>1.4999999999999999E-2</v>
      </c>
      <c r="GC70" s="10">
        <v>1.4999999999999999E-2</v>
      </c>
      <c r="GD70" s="10">
        <v>1.4999999999999999E-2</v>
      </c>
      <c r="GE70" s="10">
        <v>1.4999999999999999E-2</v>
      </c>
      <c r="GF70" s="10">
        <v>1.4999999999999999E-2</v>
      </c>
      <c r="GG70" s="10">
        <v>1.4999999999999999E-2</v>
      </c>
      <c r="GH70" s="10">
        <v>1.4999999999999999E-2</v>
      </c>
      <c r="GI70" s="10">
        <v>1.4999999999999999E-2</v>
      </c>
      <c r="GJ70" s="10">
        <v>1.4999999999999999E-2</v>
      </c>
      <c r="GK70" s="10">
        <v>1.4999999999999999E-2</v>
      </c>
      <c r="GL70" s="10">
        <v>1.4999999999999999E-2</v>
      </c>
      <c r="GM70" s="10">
        <v>1.4999999999999999E-2</v>
      </c>
      <c r="GN70" s="10">
        <v>1.4999999999999999E-2</v>
      </c>
      <c r="GO70" s="10">
        <v>1.4999999999999999E-2</v>
      </c>
      <c r="GP70" s="10">
        <v>1.4999999999999999E-2</v>
      </c>
      <c r="GQ70" s="10">
        <v>1.4999999999999999E-2</v>
      </c>
      <c r="GR70" s="10">
        <v>1.4999999999999999E-2</v>
      </c>
      <c r="GS70" s="10">
        <v>1.4999999999999999E-2</v>
      </c>
      <c r="GT70" s="10">
        <v>1.5599999999999999E-2</v>
      </c>
      <c r="GU70" s="10">
        <v>1.4999999999999999E-2</v>
      </c>
      <c r="GV70" s="10">
        <v>1.4999999999999999E-2</v>
      </c>
      <c r="GW70" s="10">
        <v>1.4999999999999999E-2</v>
      </c>
      <c r="GX70" s="10">
        <v>1.4999999999999999E-2</v>
      </c>
      <c r="GY70" s="10">
        <v>1.4999999999999999E-2</v>
      </c>
      <c r="GZ70" s="10">
        <v>1.4999999999999999E-2</v>
      </c>
      <c r="HA70" s="10">
        <v>1.4999999999999999E-2</v>
      </c>
      <c r="HB70" s="10">
        <v>1.4999999999999999E-2</v>
      </c>
      <c r="HC70" s="10">
        <v>1.4999999999999999E-2</v>
      </c>
      <c r="HD70" s="10">
        <v>1.4999999999999999E-2</v>
      </c>
      <c r="HE70" s="10">
        <v>1.4999999999999999E-2</v>
      </c>
      <c r="HF70" s="10">
        <v>1.4999999999999999E-2</v>
      </c>
      <c r="HG70" s="10">
        <v>1.4999999999999999E-2</v>
      </c>
      <c r="HH70" s="10">
        <v>1.4999999999999999E-2</v>
      </c>
      <c r="HI70" s="10">
        <v>1.4999999999999999E-2</v>
      </c>
      <c r="HJ70" s="10">
        <v>1.4999999999999999E-2</v>
      </c>
      <c r="HK70" s="10">
        <v>1.4999999999999999E-2</v>
      </c>
      <c r="HL70" s="10">
        <v>1.4999999999999999E-2</v>
      </c>
      <c r="HM70" s="10">
        <v>1.4999999999999999E-2</v>
      </c>
      <c r="HN70" s="10">
        <v>2.9000000000000001E-2</v>
      </c>
      <c r="HO70" s="10"/>
      <c r="HP70" s="10">
        <v>1.4999999999999999E-2</v>
      </c>
      <c r="HQ70" s="10"/>
      <c r="HR70" s="10">
        <v>1.4999999999999999E-2</v>
      </c>
      <c r="HS70" s="10"/>
      <c r="HT70" s="10">
        <v>1.4999999999999999E-2</v>
      </c>
      <c r="HU70" s="10"/>
      <c r="HV70" s="10">
        <v>1.4999999999999999E-2</v>
      </c>
      <c r="HW70" s="10"/>
      <c r="HX70" s="10">
        <v>1.4999999999999999E-2</v>
      </c>
      <c r="HY70" s="10"/>
      <c r="HZ70" s="10">
        <v>1.4999999999999999E-2</v>
      </c>
      <c r="IA70" s="10"/>
      <c r="IB70" s="10">
        <v>1.4999999999999999E-2</v>
      </c>
      <c r="IC70" s="10"/>
      <c r="ID70" s="10">
        <v>1.4999999999999999E-2</v>
      </c>
      <c r="IE70" s="10"/>
      <c r="IF70" s="10">
        <v>1.4999999999999999E-2</v>
      </c>
      <c r="IG70" s="10"/>
      <c r="IH70" s="65">
        <v>1.5599999999999999E-2</v>
      </c>
      <c r="II70" s="65">
        <v>1.5599999999999999E-2</v>
      </c>
      <c r="IJ70" s="65">
        <v>1.5599999999999999E-2</v>
      </c>
      <c r="IK70" s="65">
        <v>1.5599999999999999E-2</v>
      </c>
      <c r="IL70" s="65">
        <v>1.5599999999999999E-2</v>
      </c>
      <c r="IM70" s="65">
        <v>1.4999999999999999E-2</v>
      </c>
      <c r="IN70" s="65">
        <v>1.4999999999999999E-2</v>
      </c>
      <c r="IO70" s="65">
        <v>1.4999999999999999E-2</v>
      </c>
      <c r="IP70" s="65">
        <v>1.4999999999999999E-2</v>
      </c>
      <c r="IQ70" s="65">
        <v>1.4999999999999999E-2</v>
      </c>
      <c r="IR70" s="65">
        <v>1.4999999999999999E-2</v>
      </c>
      <c r="IS70" s="65">
        <v>1.4999999999999999E-2</v>
      </c>
      <c r="IT70" s="65">
        <v>1.4999999999999999E-2</v>
      </c>
      <c r="IU70" s="65">
        <v>1.4999999999999999E-2</v>
      </c>
      <c r="IV70" s="65">
        <v>1.4999999999999999E-2</v>
      </c>
      <c r="IW70" s="65">
        <v>1.4999999999999999E-2</v>
      </c>
      <c r="IX70" s="65">
        <v>1.4999999999999999E-2</v>
      </c>
      <c r="IY70" s="65">
        <v>1.4999999999999999E-2</v>
      </c>
      <c r="IZ70" s="65">
        <v>1.4999999999999999E-2</v>
      </c>
      <c r="JA70" s="65">
        <v>1.4999999999999999E-2</v>
      </c>
      <c r="JB70" s="65">
        <v>1.4999999999999999E-2</v>
      </c>
      <c r="JC70" s="65">
        <v>1.4999999999999999E-2</v>
      </c>
      <c r="JD70" s="65">
        <v>1.4999999999999999E-2</v>
      </c>
      <c r="JE70" s="65">
        <v>1.4999999999999999E-2</v>
      </c>
      <c r="JF70" s="65">
        <v>1.4999999999999999E-2</v>
      </c>
      <c r="JG70" s="65">
        <v>1.4999999999999999E-2</v>
      </c>
      <c r="JH70" s="65">
        <v>1.4999999999999999E-2</v>
      </c>
      <c r="JI70" s="65">
        <v>1.5599999999999999E-2</v>
      </c>
      <c r="JJ70" s="65">
        <v>1.5599999999999999E-2</v>
      </c>
      <c r="JK70" s="65">
        <v>1.5599999999999999E-2</v>
      </c>
      <c r="JL70" s="65">
        <v>1.5599999999999999E-2</v>
      </c>
      <c r="JM70" s="65">
        <v>1.5599999999999999E-2</v>
      </c>
      <c r="JN70" s="65">
        <v>1.5599999999999999E-2</v>
      </c>
      <c r="JO70" s="65">
        <v>1.5599999999999999E-2</v>
      </c>
      <c r="JP70" s="65">
        <v>1.5599999999999999E-2</v>
      </c>
      <c r="JQ70" s="65">
        <v>1.5599999999999999E-2</v>
      </c>
      <c r="JR70" s="65">
        <v>1.5599999999999999E-2</v>
      </c>
      <c r="JS70" s="65">
        <v>1.5599999999999999E-2</v>
      </c>
      <c r="JT70" s="65">
        <v>1.5599999999999999E-2</v>
      </c>
      <c r="JU70" s="65">
        <v>1.5599999999999999E-2</v>
      </c>
      <c r="JV70" s="65">
        <v>1.5599999999999999E-2</v>
      </c>
      <c r="JW70" s="65">
        <v>1.5599999999999999E-2</v>
      </c>
      <c r="JX70" s="65">
        <v>1.5599999999999999E-2</v>
      </c>
      <c r="JY70" s="65">
        <v>1.5599999999999999E-2</v>
      </c>
      <c r="JZ70" s="65">
        <v>1.5599999999999999E-2</v>
      </c>
      <c r="KA70" s="65">
        <v>1.5599999999999999E-2</v>
      </c>
      <c r="KB70" s="65">
        <v>1.5599999999999999E-2</v>
      </c>
      <c r="KC70" s="65">
        <v>1.5599999999999999E-2</v>
      </c>
      <c r="KD70" s="65">
        <v>1.5599999999999999E-2</v>
      </c>
      <c r="KE70" s="65">
        <v>1.5599999999999999E-2</v>
      </c>
      <c r="KF70" s="65">
        <v>1.5599999999999999E-2</v>
      </c>
      <c r="KG70" s="65">
        <v>1.5599999999999999E-2</v>
      </c>
      <c r="KH70" s="65">
        <v>1.5599999999999999E-2</v>
      </c>
      <c r="KI70" s="65">
        <v>1.5599999999999999E-2</v>
      </c>
      <c r="KJ70" s="65">
        <v>1.5599999999999999E-2</v>
      </c>
      <c r="KK70" s="65">
        <v>1.5599999999999999E-2</v>
      </c>
      <c r="KL70" s="65">
        <v>1.5599999999999999E-2</v>
      </c>
      <c r="KM70" s="65">
        <v>1.5599999999999999E-2</v>
      </c>
      <c r="KN70" s="65">
        <v>1.5599999999999999E-2</v>
      </c>
      <c r="KO70" s="65">
        <v>1.5599999999999999E-2</v>
      </c>
      <c r="KP70" s="65">
        <v>1.5599999999999999E-2</v>
      </c>
      <c r="KQ70" s="65">
        <v>1.5599999999999999E-2</v>
      </c>
      <c r="KR70" s="65">
        <v>1.5599999999999999E-2</v>
      </c>
      <c r="KS70" s="65">
        <v>1.5599999999999999E-2</v>
      </c>
      <c r="KT70" s="65">
        <v>1.5599999999999999E-2</v>
      </c>
      <c r="KU70" s="65">
        <v>1.5599999999999999E-2</v>
      </c>
      <c r="KV70" s="65">
        <v>1.5599999999999999E-2</v>
      </c>
      <c r="KW70" s="65">
        <v>1.5599999999999999E-2</v>
      </c>
      <c r="KX70" s="65">
        <v>1.5599999999999999E-2</v>
      </c>
      <c r="KY70" s="65">
        <v>1.5599999999999999E-2</v>
      </c>
      <c r="KZ70" s="65">
        <v>1.5599999999999999E-2</v>
      </c>
      <c r="LA70" s="65">
        <v>1.5599999999999999E-2</v>
      </c>
      <c r="LB70" s="65">
        <v>1.5599999999999999E-2</v>
      </c>
      <c r="LC70" s="65">
        <v>1.5599999999999999E-2</v>
      </c>
      <c r="LD70" s="65">
        <v>1.5599999999999999E-2</v>
      </c>
      <c r="LE70" s="65">
        <v>1.5599999999999999E-2</v>
      </c>
      <c r="LF70" s="65">
        <v>1.5599999999999999E-2</v>
      </c>
      <c r="LG70" s="65">
        <v>1.5599999999999999E-2</v>
      </c>
      <c r="LH70" s="65">
        <v>1.5599999999999999E-2</v>
      </c>
      <c r="LI70" s="65">
        <v>1.5599999999999999E-2</v>
      </c>
      <c r="LJ70" s="65">
        <v>1.5599999999999999E-2</v>
      </c>
      <c r="LK70" s="65">
        <v>1.5599999999999999E-2</v>
      </c>
      <c r="LL70" s="65">
        <v>1.5599999999999999E-2</v>
      </c>
      <c r="LM70" s="65">
        <v>1.5599999999999999E-2</v>
      </c>
      <c r="LN70" s="65">
        <v>1.5599999999999999E-2</v>
      </c>
      <c r="LO70" s="65">
        <v>1.5599999999999999E-2</v>
      </c>
      <c r="LP70" s="65">
        <v>1.5599999999999999E-2</v>
      </c>
      <c r="LQ70" s="65">
        <v>1.5599999999999999E-2</v>
      </c>
      <c r="LR70" s="65">
        <v>1.5599999999999999E-2</v>
      </c>
      <c r="LS70" s="65">
        <v>1.5599999999999999E-2</v>
      </c>
      <c r="LT70" s="65">
        <v>1.5599999999999999E-2</v>
      </c>
      <c r="LU70" s="65">
        <v>1.5599999999999999E-2</v>
      </c>
      <c r="LV70" s="65">
        <v>1.4999999999999999E-2</v>
      </c>
      <c r="LW70" s="65">
        <v>1.4999999999999999E-2</v>
      </c>
      <c r="LX70" s="65">
        <v>1.4999999999999999E-2</v>
      </c>
      <c r="LY70" s="65">
        <v>1.4999999999999999E-2</v>
      </c>
      <c r="LZ70" s="65">
        <v>1.4999999999999999E-2</v>
      </c>
      <c r="MA70" s="65">
        <v>1.4999999999999999E-2</v>
      </c>
      <c r="MB70" s="65">
        <v>1.4999999999999999E-2</v>
      </c>
      <c r="MC70" s="65">
        <v>1.4999999999999999E-2</v>
      </c>
      <c r="MD70" s="65">
        <v>1.4999999999999999E-2</v>
      </c>
      <c r="ME70" s="65">
        <v>1.4999999999999999E-2</v>
      </c>
      <c r="MF70" s="65">
        <v>1.4999999999999999E-2</v>
      </c>
      <c r="MG70" s="65">
        <v>1.4999999999999999E-2</v>
      </c>
      <c r="MH70" s="66">
        <v>1.5599999999999999E-2</v>
      </c>
      <c r="MI70" s="66">
        <v>1.5599999999999999E-2</v>
      </c>
      <c r="MJ70" s="66">
        <v>1.5599999999999999E-2</v>
      </c>
      <c r="MK70" s="66">
        <v>1.5599999999999999E-2</v>
      </c>
      <c r="ML70" s="66">
        <v>1.5599999999999999E-2</v>
      </c>
      <c r="MM70" s="67">
        <v>1.5599999999999999E-2</v>
      </c>
      <c r="MN70" s="67">
        <v>1.5599999999999999E-2</v>
      </c>
      <c r="MO70" s="66">
        <v>1.5599999999999999E-2</v>
      </c>
      <c r="MP70" s="66">
        <v>1.5599999999999999E-2</v>
      </c>
      <c r="MQ70" s="66">
        <v>1.5599999999999999E-2</v>
      </c>
      <c r="MR70" s="66">
        <v>1.5599999999999999E-2</v>
      </c>
      <c r="MS70" s="66">
        <v>1.5599999999999999E-2</v>
      </c>
      <c r="MT70" s="67">
        <v>1.5599999999999999E-2</v>
      </c>
      <c r="MU70" s="67">
        <v>1.5599999999999999E-2</v>
      </c>
      <c r="MV70" s="66">
        <v>1.5599999999999999E-2</v>
      </c>
      <c r="MW70" s="66">
        <v>1.5599999999999999E-2</v>
      </c>
      <c r="MX70" s="66">
        <v>1.5599999999999999E-2</v>
      </c>
      <c r="MY70" s="66">
        <v>1.5599999999999999E-2</v>
      </c>
      <c r="MZ70" s="66">
        <v>1.5599999999999999E-2</v>
      </c>
      <c r="NA70" s="67">
        <v>1.5599999999999999E-2</v>
      </c>
      <c r="NB70" s="67">
        <v>1.5599999999999999E-2</v>
      </c>
      <c r="NC70" s="65">
        <v>1.5599999999999999E-2</v>
      </c>
      <c r="ND70" s="65">
        <v>1.5599999999999999E-2</v>
      </c>
      <c r="NE70" s="65">
        <v>1.5599999999999999E-2</v>
      </c>
      <c r="NF70" s="65">
        <v>1.5599999999999999E-2</v>
      </c>
      <c r="NG70" s="65">
        <v>1.4999999999999999E-2</v>
      </c>
      <c r="NH70" s="65">
        <v>1.4999999999999999E-2</v>
      </c>
      <c r="NI70" s="65">
        <v>1.4999999999999999E-2</v>
      </c>
      <c r="NJ70" s="65">
        <v>1.4999999999999999E-2</v>
      </c>
      <c r="NK70" s="65">
        <v>1.4999999999999999E-2</v>
      </c>
      <c r="NL70" s="65">
        <v>1.5599999999999999E-2</v>
      </c>
      <c r="NM70" s="65">
        <v>1.5599999999999999E-2</v>
      </c>
      <c r="NN70" s="65">
        <v>1.5599999999999999E-2</v>
      </c>
      <c r="NO70" s="65">
        <v>1.5599999999999999E-2</v>
      </c>
      <c r="NP70" s="65">
        <v>1.5599999999999999E-2</v>
      </c>
      <c r="NQ70" s="65">
        <v>1.5599999999999999E-2</v>
      </c>
      <c r="NR70" s="65">
        <v>1.5599999999999999E-2</v>
      </c>
      <c r="NS70" s="65">
        <v>1.5599999999999999E-2</v>
      </c>
      <c r="NT70" s="65">
        <v>1.5599999999999999E-2</v>
      </c>
      <c r="NU70" s="65">
        <v>1.5599999999999999E-2</v>
      </c>
      <c r="NV70" s="65">
        <v>1.5599999999999999E-2</v>
      </c>
      <c r="NW70" s="65">
        <v>1.5599999999999999E-2</v>
      </c>
      <c r="NX70" s="65">
        <v>1.5599999999999999E-2</v>
      </c>
      <c r="NY70" s="65">
        <v>1.5599999999999999E-2</v>
      </c>
      <c r="NZ70" s="65">
        <v>1.5599999999999999E-2</v>
      </c>
      <c r="OA70" s="65">
        <v>1.5599999999999999E-2</v>
      </c>
      <c r="OB70" s="65">
        <v>1.5599999999999999E-2</v>
      </c>
      <c r="OC70" s="65">
        <v>1.5599999999999999E-2</v>
      </c>
      <c r="OD70" s="65">
        <v>1.5599999999999999E-2</v>
      </c>
      <c r="OE70" s="65">
        <v>1.5599999999999999E-2</v>
      </c>
      <c r="OF70" s="65">
        <v>1.5599999999999999E-2</v>
      </c>
      <c r="OG70" s="65">
        <v>1.5599999999999999E-2</v>
      </c>
      <c r="OH70" s="65">
        <v>1.5599999999999999E-2</v>
      </c>
      <c r="OI70" s="65">
        <v>1.5599999999999999E-2</v>
      </c>
      <c r="OJ70" s="65">
        <v>1.5599999999999999E-2</v>
      </c>
      <c r="OK70" s="65">
        <v>1.5599999999999999E-2</v>
      </c>
      <c r="OL70" s="65">
        <v>1.5599999999999999E-2</v>
      </c>
      <c r="OM70" s="65">
        <v>1.5599999999999999E-2</v>
      </c>
      <c r="ON70" s="65">
        <v>1.5599999999999999E-2</v>
      </c>
      <c r="OO70" s="65">
        <v>1.5599999999999999E-2</v>
      </c>
      <c r="OP70" s="65">
        <v>1.5599999999999999E-2</v>
      </c>
      <c r="OQ70" s="65">
        <v>1.5599999999999999E-2</v>
      </c>
      <c r="OR70" s="65">
        <v>1.5599999999999999E-2</v>
      </c>
      <c r="OS70" s="65">
        <v>1.5599999999999999E-2</v>
      </c>
      <c r="OT70" s="65">
        <v>1.5599999999999999E-2</v>
      </c>
      <c r="OU70" s="65">
        <v>1.5599999999999999E-2</v>
      </c>
      <c r="OV70" s="65">
        <v>1.5599999999999999E-2</v>
      </c>
      <c r="OW70" s="65">
        <v>1.5599999999999999E-2</v>
      </c>
      <c r="OX70" s="65">
        <v>1.5599999999999999E-2</v>
      </c>
      <c r="OY70" s="65">
        <v>1.5599999999999999E-2</v>
      </c>
      <c r="OZ70" s="65">
        <v>1.5599999999999999E-2</v>
      </c>
      <c r="PA70" s="65">
        <v>1.5599999999999999E-2</v>
      </c>
      <c r="PB70" s="65">
        <v>1.5599999999999999E-2</v>
      </c>
      <c r="PC70" s="65">
        <v>1.5599999999999999E-2</v>
      </c>
      <c r="PD70" s="65">
        <v>1.5599999999999999E-2</v>
      </c>
      <c r="PE70" s="65">
        <v>1.5599999999999999E-2</v>
      </c>
      <c r="PF70" s="65">
        <v>1.5599999999999999E-2</v>
      </c>
      <c r="PG70" s="65">
        <v>1.5599999999999999E-2</v>
      </c>
      <c r="PH70" s="65">
        <v>1.5599999999999999E-2</v>
      </c>
      <c r="PI70" s="65">
        <v>1.5599999999999999E-2</v>
      </c>
      <c r="PJ70" s="65">
        <v>1.5599999999999999E-2</v>
      </c>
      <c r="PK70" s="65">
        <v>1.5599999999999999E-2</v>
      </c>
      <c r="PL70" s="65">
        <v>1.5599999999999999E-2</v>
      </c>
      <c r="PM70" s="65">
        <v>1.5599999999999999E-2</v>
      </c>
      <c r="PN70" s="65">
        <v>1.5599999999999999E-2</v>
      </c>
      <c r="PO70" s="65">
        <v>1.5599999999999999E-2</v>
      </c>
      <c r="PP70" s="65">
        <v>1.5599999999999999E-2</v>
      </c>
      <c r="PQ70" s="65">
        <v>1.5599999999999999E-2</v>
      </c>
      <c r="PR70" s="65">
        <v>1.5599999999999999E-2</v>
      </c>
      <c r="PS70" s="65">
        <v>1.5599999999999999E-2</v>
      </c>
      <c r="PT70" s="65">
        <v>1.5599999999999999E-2</v>
      </c>
      <c r="PU70" s="65">
        <v>1.5599999999999999E-2</v>
      </c>
      <c r="PV70" s="65">
        <v>1.5599999999999999E-2</v>
      </c>
      <c r="PW70" s="65">
        <v>1.5599999999999999E-2</v>
      </c>
      <c r="PX70" s="65">
        <v>1.5599999999999999E-2</v>
      </c>
      <c r="PY70" s="65">
        <v>1.5599999999999999E-2</v>
      </c>
      <c r="PZ70" s="65">
        <v>1.5599999999999999E-2</v>
      </c>
      <c r="QA70" s="65">
        <v>1.5599999999999999E-2</v>
      </c>
      <c r="QB70" s="65">
        <v>1.5599999999999999E-2</v>
      </c>
      <c r="QC70" s="65">
        <v>1.5599999999999999E-2</v>
      </c>
      <c r="QD70" s="65">
        <v>1.5599999999999999E-2</v>
      </c>
    </row>
    <row r="71" spans="1:446" ht="13.5" customHeight="1">
      <c r="A71" s="2" t="s">
        <v>69</v>
      </c>
      <c r="B71" s="2" t="s">
        <v>345</v>
      </c>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10"/>
      <c r="BF71" s="10"/>
      <c r="BG71" s="10"/>
      <c r="BH71" s="10"/>
      <c r="BI71" s="10"/>
      <c r="BJ71" s="10">
        <v>1.4999999999999999E-2</v>
      </c>
      <c r="BK71" s="10"/>
      <c r="BL71" s="10">
        <v>1.4999999999999999E-2</v>
      </c>
      <c r="BM71" s="10"/>
      <c r="BN71" s="10">
        <v>1.4999999999999999E-2</v>
      </c>
      <c r="BO71" s="10"/>
      <c r="BP71" s="10">
        <v>1.4999999999999999E-2</v>
      </c>
      <c r="BQ71" s="10"/>
      <c r="BR71" s="10">
        <v>1.4999999999999999E-2</v>
      </c>
      <c r="BS71" s="10"/>
      <c r="BT71" s="10">
        <v>1.4999999999999999E-2</v>
      </c>
      <c r="BU71" s="10"/>
      <c r="BV71" s="10">
        <v>1.4999999999999999E-2</v>
      </c>
      <c r="BW71" s="10"/>
      <c r="BX71" s="10">
        <v>1.4999999999999999E-2</v>
      </c>
      <c r="BY71" s="10"/>
      <c r="BZ71" s="10">
        <v>1.4999999999999999E-2</v>
      </c>
      <c r="CA71" s="10"/>
      <c r="CB71" s="10">
        <v>1.4999999999999999E-2</v>
      </c>
      <c r="CC71" s="10"/>
      <c r="CD71" s="10">
        <v>1.4999999999999999E-2</v>
      </c>
      <c r="CE71" s="10"/>
      <c r="CF71" s="10">
        <v>1.4999999999999999E-2</v>
      </c>
      <c r="CG71" s="10"/>
      <c r="CH71" s="10">
        <v>1.4999999999999999E-2</v>
      </c>
      <c r="CI71" s="10"/>
      <c r="CJ71" s="10">
        <v>1.4999999999999999E-2</v>
      </c>
      <c r="CK71" s="10"/>
      <c r="CL71" s="10">
        <v>1.4999999999999999E-2</v>
      </c>
      <c r="CM71" s="10"/>
      <c r="CN71" s="10">
        <v>1.4999999999999999E-2</v>
      </c>
      <c r="CO71" s="10"/>
      <c r="CP71" s="10">
        <v>1.4999999999999999E-2</v>
      </c>
      <c r="CQ71" s="10"/>
      <c r="CR71" s="10">
        <v>1.4999999999999999E-2</v>
      </c>
      <c r="CS71" s="10"/>
      <c r="CT71" s="10"/>
      <c r="CU71" s="10"/>
      <c r="CV71" s="10"/>
      <c r="CW71" s="10"/>
      <c r="CX71" s="10"/>
      <c r="CY71" s="10"/>
      <c r="CZ71" s="10"/>
      <c r="DA71" s="10"/>
      <c r="DB71" s="10"/>
      <c r="DC71" s="10"/>
      <c r="DD71" s="10"/>
      <c r="DE71" s="10"/>
      <c r="DF71" s="10"/>
      <c r="DG71" s="10"/>
      <c r="DH71" s="10"/>
      <c r="DI71" s="10"/>
      <c r="DJ71" s="10"/>
      <c r="DK71" s="10"/>
      <c r="DL71" s="10"/>
      <c r="DM71" s="10"/>
      <c r="DN71" s="10"/>
      <c r="DO71" s="10"/>
      <c r="DP71" s="10"/>
      <c r="DQ71" s="10"/>
      <c r="DR71" s="10"/>
      <c r="DS71" s="10"/>
      <c r="DT71" s="10"/>
      <c r="DU71" s="10"/>
      <c r="DV71" s="10"/>
      <c r="DW71" s="10"/>
      <c r="DX71" s="10"/>
      <c r="DY71" s="10"/>
      <c r="DZ71" s="10"/>
      <c r="EA71" s="10"/>
      <c r="EB71" s="10"/>
      <c r="EC71" s="10"/>
      <c r="ED71" s="10"/>
      <c r="EE71" s="10"/>
      <c r="EF71" s="10"/>
      <c r="EG71" s="10"/>
      <c r="EH71" s="10"/>
      <c r="EI71" s="10"/>
      <c r="EJ71" s="10"/>
      <c r="EK71" s="10"/>
      <c r="EL71" s="10"/>
      <c r="EM71" s="10"/>
      <c r="EN71" s="10"/>
      <c r="EO71" s="10"/>
      <c r="EP71" s="10"/>
      <c r="EQ71" s="10"/>
      <c r="ER71" s="10"/>
      <c r="ES71" s="10"/>
      <c r="ET71" s="10"/>
      <c r="EU71" s="10"/>
      <c r="EV71" s="10"/>
      <c r="EW71" s="10"/>
      <c r="EX71" s="10"/>
      <c r="EY71" s="10"/>
      <c r="EZ71" s="10"/>
      <c r="FA71" s="10"/>
      <c r="FB71" s="10"/>
      <c r="FC71" s="10"/>
      <c r="FD71" s="10"/>
      <c r="FE71" s="10"/>
      <c r="FF71" s="10"/>
      <c r="FG71" s="10"/>
      <c r="FH71" s="10"/>
      <c r="FI71" s="10"/>
      <c r="FJ71" s="10"/>
      <c r="FK71" s="10"/>
      <c r="FL71" s="10"/>
      <c r="FM71" s="10"/>
      <c r="FN71" s="10"/>
      <c r="FO71" s="10"/>
      <c r="FP71" s="10"/>
      <c r="FQ71" s="10"/>
      <c r="FR71" s="10"/>
      <c r="FS71" s="10"/>
      <c r="FT71" s="10"/>
      <c r="FU71" s="10"/>
      <c r="FV71" s="10"/>
      <c r="FW71" s="10"/>
      <c r="FX71" s="10"/>
      <c r="FY71" s="10"/>
      <c r="FZ71" s="10"/>
      <c r="GA71" s="10"/>
      <c r="GB71" s="10"/>
      <c r="GC71" s="10"/>
      <c r="GD71" s="10"/>
      <c r="GE71" s="10"/>
      <c r="GF71" s="10"/>
      <c r="GG71" s="10"/>
      <c r="GH71" s="10"/>
      <c r="GI71" s="10"/>
      <c r="GJ71" s="10"/>
      <c r="GK71" s="10"/>
      <c r="GL71" s="10"/>
      <c r="GM71" s="10"/>
      <c r="GN71" s="10"/>
      <c r="GO71" s="10"/>
      <c r="GP71" s="10"/>
      <c r="GQ71" s="10"/>
      <c r="GR71" s="10"/>
      <c r="GS71" s="10"/>
      <c r="GT71" s="10"/>
      <c r="GU71" s="10"/>
      <c r="GV71" s="10"/>
      <c r="GW71" s="10"/>
      <c r="GX71" s="10"/>
      <c r="GY71" s="10"/>
      <c r="GZ71" s="10"/>
      <c r="HA71" s="10"/>
      <c r="HB71" s="10"/>
      <c r="HC71" s="10"/>
      <c r="HD71" s="10"/>
      <c r="HE71" s="10"/>
      <c r="HF71" s="10"/>
      <c r="HG71" s="10"/>
      <c r="HH71" s="10"/>
      <c r="HI71" s="10"/>
      <c r="HJ71" s="10"/>
      <c r="HK71" s="10"/>
      <c r="HL71" s="10"/>
      <c r="HM71" s="10"/>
      <c r="HN71" s="10"/>
      <c r="HO71" s="10">
        <v>2.9000000000000001E-2</v>
      </c>
      <c r="HP71" s="10"/>
      <c r="HQ71" s="10">
        <v>1.4999999999999999E-2</v>
      </c>
      <c r="HR71" s="10"/>
      <c r="HS71" s="10">
        <v>1.4999999999999999E-2</v>
      </c>
      <c r="HT71" s="10"/>
      <c r="HU71" s="10">
        <v>1.4999999999999999E-2</v>
      </c>
      <c r="HV71" s="10"/>
      <c r="HW71" s="10">
        <v>1.4999999999999999E-2</v>
      </c>
      <c r="HX71" s="10"/>
      <c r="HY71" s="10">
        <v>1.4999999999999999E-2</v>
      </c>
      <c r="HZ71" s="10"/>
      <c r="IA71" s="10">
        <v>1.4999999999999999E-2</v>
      </c>
      <c r="IB71" s="10"/>
      <c r="IC71" s="10">
        <v>1.4999999999999999E-2</v>
      </c>
      <c r="ID71" s="10"/>
      <c r="IE71" s="10">
        <v>1.4999999999999999E-2</v>
      </c>
      <c r="IF71" s="10"/>
      <c r="IG71" s="10">
        <v>1.4999999999999999E-2</v>
      </c>
      <c r="IH71" s="55"/>
      <c r="II71" s="55"/>
      <c r="IJ71" s="55">
        <v>2.9499999999999998E-2</v>
      </c>
      <c r="IK71" s="55">
        <v>2.9499999999999998E-2</v>
      </c>
      <c r="IL71" s="55">
        <v>2.9499999999999998E-2</v>
      </c>
      <c r="IM71" s="55">
        <v>2.9499999999999998E-2</v>
      </c>
      <c r="IN71" s="55">
        <v>2.9499999999999998E-2</v>
      </c>
      <c r="IO71" s="55">
        <v>2.9499999999999998E-2</v>
      </c>
      <c r="IP71" s="55">
        <v>2.9499999999999998E-2</v>
      </c>
      <c r="IQ71" s="55">
        <v>2.9499999999999998E-2</v>
      </c>
      <c r="IR71" s="55">
        <v>2.9499999999999998E-2</v>
      </c>
      <c r="IS71" s="55">
        <v>2.9499999999999998E-2</v>
      </c>
      <c r="IT71" s="55">
        <v>2.9499999999999998E-2</v>
      </c>
      <c r="IU71" s="55">
        <v>2.9499999999999998E-2</v>
      </c>
      <c r="IV71" s="55"/>
      <c r="IW71" s="55"/>
      <c r="IX71" s="55"/>
      <c r="IY71" s="55"/>
      <c r="IZ71" s="55"/>
      <c r="JA71" s="55"/>
      <c r="JB71" s="55"/>
      <c r="JC71" s="55"/>
      <c r="JD71" s="55"/>
      <c r="JE71" s="55"/>
      <c r="JF71" s="55"/>
      <c r="JG71" s="55"/>
      <c r="JH71" s="55"/>
      <c r="JI71" s="55"/>
      <c r="JJ71" s="55"/>
      <c r="JK71" s="55"/>
      <c r="JL71" s="55"/>
      <c r="JM71" s="55"/>
      <c r="JN71" s="55"/>
      <c r="JO71" s="55"/>
      <c r="JP71" s="55"/>
      <c r="JQ71" s="55"/>
      <c r="JR71" s="55"/>
      <c r="JS71" s="55"/>
      <c r="JT71" s="55"/>
      <c r="JU71" s="55"/>
      <c r="JV71" s="55"/>
      <c r="JW71" s="55"/>
      <c r="JX71" s="55"/>
      <c r="JY71" s="55"/>
      <c r="JZ71" s="55"/>
      <c r="KA71" s="55"/>
      <c r="KB71" s="55"/>
      <c r="KC71" s="55"/>
      <c r="KD71" s="55"/>
      <c r="KE71" s="55"/>
      <c r="KF71" s="55"/>
      <c r="KG71" s="55"/>
      <c r="KH71" s="55"/>
      <c r="KI71" s="55"/>
      <c r="KJ71" s="55"/>
      <c r="KK71" s="55"/>
      <c r="KL71" s="55"/>
      <c r="KM71" s="55"/>
      <c r="KN71" s="55"/>
      <c r="KO71" s="55"/>
      <c r="KP71" s="55"/>
      <c r="KQ71" s="55"/>
      <c r="KR71" s="55"/>
      <c r="KS71" s="55"/>
      <c r="KT71" s="55"/>
      <c r="KU71" s="55"/>
      <c r="KV71" s="55"/>
      <c r="KW71" s="55"/>
      <c r="KX71" s="55"/>
      <c r="KY71" s="55"/>
      <c r="KZ71" s="55"/>
      <c r="LA71" s="55"/>
      <c r="LB71" s="55"/>
      <c r="LC71" s="55"/>
      <c r="LD71" s="55"/>
      <c r="LE71" s="55"/>
      <c r="LF71" s="55"/>
      <c r="LG71" s="55"/>
      <c r="LH71" s="55"/>
      <c r="LI71" s="55"/>
      <c r="LJ71" s="55"/>
      <c r="LK71" s="55"/>
      <c r="LL71" s="55"/>
      <c r="LM71" s="55"/>
      <c r="LN71" s="55"/>
      <c r="LO71" s="55"/>
      <c r="LP71" s="55"/>
      <c r="LQ71" s="55"/>
      <c r="LR71" s="55"/>
      <c r="LS71" s="55"/>
      <c r="LT71" s="55"/>
      <c r="LU71" s="55"/>
      <c r="LV71" s="55"/>
      <c r="LW71" s="55"/>
      <c r="LX71" s="55"/>
      <c r="LY71" s="55"/>
      <c r="LZ71" s="55"/>
      <c r="MA71" s="55"/>
      <c r="MB71" s="55"/>
      <c r="MC71" s="55"/>
      <c r="MD71" s="55"/>
      <c r="ME71" s="55"/>
      <c r="MF71" s="55"/>
      <c r="MG71" s="55"/>
      <c r="MH71" s="57"/>
      <c r="MI71" s="57"/>
      <c r="MJ71" s="57"/>
      <c r="MK71" s="57"/>
      <c r="ML71" s="57"/>
      <c r="MM71" s="58"/>
      <c r="MN71" s="58"/>
      <c r="MO71" s="57"/>
      <c r="MP71" s="57"/>
      <c r="MQ71" s="57"/>
      <c r="MR71" s="57"/>
      <c r="MS71" s="57"/>
      <c r="MT71" s="58"/>
      <c r="MU71" s="58"/>
      <c r="MV71" s="57"/>
      <c r="MW71" s="57"/>
      <c r="MX71" s="57"/>
      <c r="MY71" s="57"/>
      <c r="MZ71" s="57"/>
      <c r="NA71" s="58"/>
      <c r="NB71" s="58"/>
      <c r="NC71" s="55"/>
      <c r="ND71" s="55"/>
      <c r="NE71" s="55"/>
      <c r="NF71" s="55"/>
      <c r="NG71" s="55"/>
      <c r="NH71" s="55"/>
      <c r="NI71" s="55"/>
      <c r="NJ71" s="55"/>
      <c r="NK71" s="55"/>
      <c r="NL71" s="55"/>
      <c r="NM71" s="55"/>
      <c r="NN71" s="55"/>
      <c r="NO71" s="55"/>
      <c r="NP71" s="55"/>
      <c r="NQ71" s="55"/>
      <c r="NR71" s="55"/>
      <c r="NS71" s="55"/>
      <c r="NT71" s="55"/>
      <c r="NU71" s="55"/>
      <c r="NV71" s="55"/>
      <c r="NW71" s="55"/>
      <c r="NX71" s="55"/>
      <c r="NY71" s="55"/>
      <c r="NZ71" s="55"/>
      <c r="OA71" s="55"/>
      <c r="OB71" s="55"/>
      <c r="OC71" s="55"/>
      <c r="OD71" s="55"/>
      <c r="OE71" s="55"/>
      <c r="OF71" s="55"/>
      <c r="OG71" s="55"/>
      <c r="OH71" s="55"/>
      <c r="OI71" s="55"/>
      <c r="OJ71" s="55"/>
      <c r="OK71" s="55"/>
      <c r="OL71" s="55"/>
      <c r="OM71" s="55"/>
      <c r="ON71" s="55"/>
      <c r="OO71" s="55"/>
      <c r="OP71" s="55"/>
      <c r="OQ71" s="55"/>
      <c r="OR71" s="55"/>
      <c r="OS71" s="55"/>
      <c r="OT71" s="55"/>
      <c r="OU71" s="55"/>
      <c r="OV71" s="55"/>
      <c r="OW71" s="55"/>
      <c r="OX71" s="55"/>
      <c r="OY71" s="55"/>
      <c r="OZ71" s="55"/>
      <c r="PA71" s="55"/>
      <c r="PB71" s="55"/>
      <c r="PC71" s="55"/>
      <c r="PD71" s="55"/>
      <c r="PE71" s="55"/>
      <c r="PF71" s="55"/>
      <c r="PG71" s="55"/>
      <c r="PH71" s="55"/>
      <c r="PI71" s="55"/>
      <c r="PJ71" s="55"/>
      <c r="PK71" s="55"/>
      <c r="PL71" s="55"/>
      <c r="PM71" s="55"/>
      <c r="PN71" s="55"/>
      <c r="PO71" s="55"/>
      <c r="PP71" s="55"/>
      <c r="PQ71" s="55"/>
      <c r="PR71" s="55"/>
      <c r="PS71" s="55"/>
      <c r="PT71" s="55"/>
      <c r="PU71" s="55"/>
      <c r="PV71" s="55"/>
      <c r="PW71" s="55"/>
      <c r="PX71" s="55"/>
      <c r="PY71" s="55"/>
      <c r="PZ71" s="55"/>
      <c r="QA71" s="55"/>
      <c r="QB71" s="55"/>
      <c r="QC71" s="55"/>
      <c r="QD71" s="55"/>
    </row>
    <row r="72" spans="1:446" ht="13.5" customHeight="1">
      <c r="A72" s="2" t="s">
        <v>70</v>
      </c>
      <c r="B72" s="2" t="s">
        <v>345</v>
      </c>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10"/>
      <c r="BF72" s="10"/>
      <c r="BG72" s="10"/>
      <c r="BH72" s="10"/>
      <c r="BI72" s="10"/>
      <c r="BJ72" s="10"/>
      <c r="BK72" s="10"/>
      <c r="BL72" s="10"/>
      <c r="BM72" s="10"/>
      <c r="BN72" s="10"/>
      <c r="BO72" s="10"/>
      <c r="BP72" s="10"/>
      <c r="BQ72" s="10"/>
      <c r="BR72" s="10"/>
      <c r="BS72" s="10"/>
      <c r="BT72" s="10"/>
      <c r="BU72" s="10"/>
      <c r="BV72" s="10"/>
      <c r="BW72" s="10"/>
      <c r="BX72" s="10"/>
      <c r="BY72" s="10"/>
      <c r="BZ72" s="10"/>
      <c r="CA72" s="10"/>
      <c r="CB72" s="10"/>
      <c r="CC72" s="10"/>
      <c r="CD72" s="10"/>
      <c r="CE72" s="10"/>
      <c r="CF72" s="10"/>
      <c r="CG72" s="10"/>
      <c r="CH72" s="10"/>
      <c r="CI72" s="10"/>
      <c r="CJ72" s="10"/>
      <c r="CK72" s="10"/>
      <c r="CL72" s="10"/>
      <c r="CM72" s="10"/>
      <c r="CN72" s="10"/>
      <c r="CO72" s="10"/>
      <c r="CP72" s="10"/>
      <c r="CQ72" s="10"/>
      <c r="CR72" s="10"/>
      <c r="CS72" s="10"/>
      <c r="CT72" s="10"/>
      <c r="CU72" s="10"/>
      <c r="CV72" s="10"/>
      <c r="CW72" s="10"/>
      <c r="CX72" s="10"/>
      <c r="CY72" s="10"/>
      <c r="CZ72" s="10"/>
      <c r="DA72" s="20"/>
      <c r="DB72" s="10"/>
      <c r="DC72" s="10"/>
      <c r="DD72" s="10"/>
      <c r="DE72" s="10"/>
      <c r="DF72" s="10"/>
      <c r="DG72" s="10"/>
      <c r="DH72" s="10"/>
      <c r="DI72" s="10"/>
      <c r="DJ72" s="10"/>
      <c r="DK72" s="10"/>
      <c r="DL72" s="10"/>
      <c r="DM72" s="10"/>
      <c r="DN72" s="10"/>
      <c r="DO72" s="10"/>
      <c r="DP72" s="10"/>
      <c r="DQ72" s="10"/>
      <c r="DR72" s="10"/>
      <c r="DS72" s="10"/>
      <c r="DT72" s="10"/>
      <c r="DU72" s="10"/>
      <c r="DV72" s="10"/>
      <c r="DW72" s="10"/>
      <c r="DX72" s="10"/>
      <c r="DY72" s="10"/>
      <c r="DZ72" s="10"/>
      <c r="EA72" s="10"/>
      <c r="EB72" s="10"/>
      <c r="EC72" s="10"/>
      <c r="ED72" s="10"/>
      <c r="EE72" s="10"/>
      <c r="EF72" s="10"/>
      <c r="EG72" s="10"/>
      <c r="EH72" s="10"/>
      <c r="EI72" s="10"/>
      <c r="EJ72" s="10"/>
      <c r="EK72" s="10"/>
      <c r="EL72" s="10"/>
      <c r="EM72" s="10"/>
      <c r="EN72" s="10"/>
      <c r="EO72" s="10"/>
      <c r="EP72" s="10"/>
      <c r="EQ72" s="10"/>
      <c r="ER72" s="10"/>
      <c r="ES72" s="10"/>
      <c r="ET72" s="10"/>
      <c r="EU72" s="10"/>
      <c r="EV72" s="10"/>
      <c r="EW72" s="10"/>
      <c r="EX72" s="10"/>
      <c r="EY72" s="10"/>
      <c r="EZ72" s="10"/>
      <c r="FA72" s="10"/>
      <c r="FB72" s="10"/>
      <c r="FC72" s="10"/>
      <c r="FD72" s="10"/>
      <c r="FE72" s="10"/>
      <c r="FF72" s="10"/>
      <c r="FG72" s="10"/>
      <c r="FH72" s="10"/>
      <c r="FI72" s="10"/>
      <c r="FJ72" s="10"/>
      <c r="FK72" s="10"/>
      <c r="FL72" s="10"/>
      <c r="FM72" s="10"/>
      <c r="FN72" s="10"/>
      <c r="FO72" s="10"/>
      <c r="FP72" s="10"/>
      <c r="FQ72" s="10"/>
      <c r="FR72" s="10"/>
      <c r="FS72" s="10"/>
      <c r="FT72" s="10"/>
      <c r="FU72" s="10"/>
      <c r="FV72" s="10"/>
      <c r="FW72" s="10"/>
      <c r="FX72" s="10"/>
      <c r="FY72" s="10"/>
      <c r="FZ72" s="10"/>
      <c r="GA72" s="10"/>
      <c r="GB72" s="10"/>
      <c r="GC72" s="10"/>
      <c r="GD72" s="10"/>
      <c r="GE72" s="10"/>
      <c r="GF72" s="10"/>
      <c r="GG72" s="10"/>
      <c r="GH72" s="10"/>
      <c r="GI72" s="10"/>
      <c r="GJ72" s="10"/>
      <c r="GK72" s="10"/>
      <c r="GL72" s="10"/>
      <c r="GM72" s="10"/>
      <c r="GN72" s="10"/>
      <c r="GO72" s="10"/>
      <c r="GP72" s="10"/>
      <c r="GQ72" s="10"/>
      <c r="GR72" s="10"/>
      <c r="GS72" s="10"/>
      <c r="GT72" s="10"/>
      <c r="GU72" s="10"/>
      <c r="GV72" s="10"/>
      <c r="GW72" s="10"/>
      <c r="GX72" s="10"/>
      <c r="GY72" s="10"/>
      <c r="GZ72" s="10"/>
      <c r="HA72" s="10"/>
      <c r="HB72" s="10"/>
      <c r="HC72" s="10"/>
      <c r="HD72" s="10"/>
      <c r="HE72" s="10"/>
      <c r="HF72" s="10"/>
      <c r="HG72" s="10"/>
      <c r="HH72" s="10"/>
      <c r="HI72" s="10"/>
      <c r="HJ72" s="10"/>
      <c r="HK72" s="10"/>
      <c r="HL72" s="10"/>
      <c r="HM72" s="10"/>
      <c r="HN72" s="10"/>
      <c r="HO72" s="10"/>
      <c r="HP72" s="10"/>
      <c r="HQ72" s="10"/>
      <c r="HR72" s="10"/>
      <c r="HS72" s="10"/>
      <c r="HT72" s="10"/>
      <c r="HU72" s="10"/>
      <c r="HV72" s="10"/>
      <c r="HW72" s="10"/>
      <c r="HX72" s="10"/>
      <c r="HY72" s="10"/>
      <c r="HZ72" s="10"/>
      <c r="IA72" s="10"/>
      <c r="IB72" s="10"/>
      <c r="IC72" s="10"/>
      <c r="ID72" s="10"/>
      <c r="IE72" s="10"/>
      <c r="IF72" s="10"/>
      <c r="IG72" s="10"/>
      <c r="IH72" s="55"/>
      <c r="II72" s="55"/>
      <c r="IJ72" s="55"/>
      <c r="IK72" s="55"/>
      <c r="IL72" s="55"/>
      <c r="IM72" s="55"/>
      <c r="IN72" s="55"/>
      <c r="IO72" s="55"/>
      <c r="IP72" s="55"/>
      <c r="IQ72" s="55"/>
      <c r="IR72" s="55"/>
      <c r="IS72" s="55"/>
      <c r="IT72" s="55"/>
      <c r="IU72" s="55"/>
      <c r="IV72" s="55"/>
      <c r="IW72" s="55"/>
      <c r="IX72" s="55"/>
      <c r="IY72" s="55"/>
      <c r="IZ72" s="55"/>
      <c r="JA72" s="55"/>
      <c r="JB72" s="55"/>
      <c r="JC72" s="55"/>
      <c r="JD72" s="55"/>
      <c r="JE72" s="55"/>
      <c r="JF72" s="55"/>
      <c r="JG72" s="55"/>
      <c r="JH72" s="55"/>
      <c r="JI72" s="55"/>
      <c r="JJ72" s="55"/>
      <c r="JK72" s="55"/>
      <c r="JL72" s="55"/>
      <c r="JM72" s="55"/>
      <c r="JN72" s="55"/>
      <c r="JO72" s="55"/>
      <c r="JP72" s="55"/>
      <c r="JQ72" s="55"/>
      <c r="JR72" s="55"/>
      <c r="JS72" s="55"/>
      <c r="JT72" s="55"/>
      <c r="JU72" s="55"/>
      <c r="JV72" s="55"/>
      <c r="JW72" s="55"/>
      <c r="JX72" s="55"/>
      <c r="JY72" s="55"/>
      <c r="JZ72" s="55"/>
      <c r="KA72" s="55"/>
      <c r="KB72" s="55"/>
      <c r="KC72" s="55"/>
      <c r="KD72" s="55"/>
      <c r="KE72" s="55"/>
      <c r="KF72" s="55"/>
      <c r="KG72" s="55"/>
      <c r="KH72" s="55"/>
      <c r="KI72" s="55"/>
      <c r="KJ72" s="55"/>
      <c r="KK72" s="55"/>
      <c r="KL72" s="55"/>
      <c r="KM72" s="55"/>
      <c r="KN72" s="55"/>
      <c r="KO72" s="55"/>
      <c r="KP72" s="55"/>
      <c r="KQ72" s="55"/>
      <c r="KR72" s="55"/>
      <c r="KS72" s="55"/>
      <c r="KT72" s="55"/>
      <c r="KU72" s="55"/>
      <c r="KV72" s="55"/>
      <c r="KW72" s="55"/>
      <c r="KX72" s="55"/>
      <c r="KY72" s="55"/>
      <c r="KZ72" s="55"/>
      <c r="LA72" s="55"/>
      <c r="LB72" s="55"/>
      <c r="LC72" s="55"/>
      <c r="LD72" s="55"/>
      <c r="LE72" s="55"/>
      <c r="LF72" s="55"/>
      <c r="LG72" s="55"/>
      <c r="LH72" s="55"/>
      <c r="LI72" s="55"/>
      <c r="LJ72" s="55"/>
      <c r="LK72" s="55"/>
      <c r="LL72" s="55"/>
      <c r="LM72" s="55"/>
      <c r="LN72" s="55"/>
      <c r="LO72" s="55"/>
      <c r="LP72" s="55"/>
      <c r="LQ72" s="55"/>
      <c r="LR72" s="55"/>
      <c r="LS72" s="55"/>
      <c r="LT72" s="55"/>
      <c r="LU72" s="55"/>
      <c r="LV72" s="55"/>
      <c r="LW72" s="55"/>
      <c r="LX72" s="55"/>
      <c r="LY72" s="55"/>
      <c r="LZ72" s="55"/>
      <c r="MA72" s="55"/>
      <c r="MB72" s="55"/>
      <c r="MC72" s="55"/>
      <c r="MD72" s="55"/>
      <c r="ME72" s="55"/>
      <c r="MF72" s="55"/>
      <c r="MG72" s="55"/>
      <c r="MH72" s="57"/>
      <c r="MI72" s="57"/>
      <c r="MJ72" s="57"/>
      <c r="MK72" s="57"/>
      <c r="ML72" s="57"/>
      <c r="MM72" s="58"/>
      <c r="MN72" s="58"/>
      <c r="MO72" s="57"/>
      <c r="MP72" s="57"/>
      <c r="MQ72" s="57"/>
      <c r="MR72" s="57"/>
      <c r="MS72" s="57"/>
      <c r="MT72" s="58"/>
      <c r="MU72" s="58"/>
      <c r="MV72" s="57"/>
      <c r="MW72" s="57"/>
      <c r="MX72" s="57"/>
      <c r="MY72" s="57"/>
      <c r="MZ72" s="57"/>
      <c r="NA72" s="58"/>
      <c r="NB72" s="58"/>
      <c r="NC72" s="55"/>
      <c r="ND72" s="55"/>
      <c r="NE72" s="55"/>
      <c r="NF72" s="55"/>
      <c r="NG72" s="55"/>
      <c r="NH72" s="55"/>
      <c r="NI72" s="55"/>
      <c r="NJ72" s="55"/>
      <c r="NK72" s="55"/>
      <c r="NL72" s="55"/>
      <c r="NM72" s="55"/>
      <c r="NN72" s="55"/>
      <c r="NO72" s="55"/>
      <c r="NP72" s="55"/>
      <c r="NQ72" s="55"/>
      <c r="NR72" s="55"/>
      <c r="NS72" s="55"/>
      <c r="NT72" s="55"/>
      <c r="NU72" s="55"/>
      <c r="NV72" s="55"/>
      <c r="NW72" s="55"/>
      <c r="NX72" s="55"/>
      <c r="NY72" s="55"/>
      <c r="NZ72" s="55"/>
      <c r="OA72" s="55"/>
      <c r="OB72" s="55"/>
      <c r="OC72" s="55"/>
      <c r="OD72" s="55"/>
      <c r="OE72" s="55"/>
      <c r="OF72" s="55"/>
      <c r="OG72" s="55"/>
      <c r="OH72" s="55"/>
      <c r="OI72" s="55"/>
      <c r="OJ72" s="55"/>
      <c r="OK72" s="55"/>
      <c r="OL72" s="55"/>
      <c r="OM72" s="55"/>
      <c r="ON72" s="55"/>
      <c r="OO72" s="55"/>
      <c r="OP72" s="55"/>
      <c r="OQ72" s="55"/>
      <c r="OR72" s="55"/>
      <c r="OS72" s="55"/>
      <c r="OT72" s="55"/>
      <c r="OU72" s="55"/>
      <c r="OV72" s="55"/>
      <c r="OW72" s="55"/>
      <c r="OX72" s="55"/>
      <c r="OY72" s="55"/>
      <c r="OZ72" s="55"/>
      <c r="PA72" s="55"/>
      <c r="PB72" s="55"/>
      <c r="PC72" s="55"/>
      <c r="PD72" s="55"/>
      <c r="PE72" s="55"/>
      <c r="PF72" s="55"/>
      <c r="PG72" s="55"/>
      <c r="PH72" s="55"/>
      <c r="PI72" s="55"/>
      <c r="PJ72" s="55"/>
      <c r="PK72" s="55"/>
      <c r="PL72" s="55"/>
      <c r="PM72" s="55"/>
      <c r="PN72" s="55"/>
      <c r="PO72" s="55"/>
      <c r="PP72" s="55"/>
      <c r="PQ72" s="55"/>
      <c r="PR72" s="55"/>
      <c r="PS72" s="55"/>
      <c r="PT72" s="55"/>
      <c r="PU72" s="55"/>
      <c r="PV72" s="55"/>
      <c r="PW72" s="55"/>
      <c r="PX72" s="55"/>
      <c r="PY72" s="55"/>
      <c r="PZ72" s="55"/>
      <c r="QA72" s="55"/>
      <c r="QB72" s="55"/>
      <c r="QC72" s="55"/>
      <c r="QD72" s="55"/>
    </row>
    <row r="73" spans="1:446" ht="13.5" customHeight="1">
      <c r="A73" s="12" t="s">
        <v>71</v>
      </c>
      <c r="B73" s="12" t="s">
        <v>345</v>
      </c>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2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c r="FE73" s="14"/>
      <c r="FF73" s="14"/>
      <c r="FG73" s="14"/>
      <c r="FH73" s="14"/>
      <c r="FI73" s="14"/>
      <c r="FJ73" s="14"/>
      <c r="FK73" s="14"/>
      <c r="FL73" s="14"/>
      <c r="FM73" s="14"/>
      <c r="FN73" s="14"/>
      <c r="FO73" s="14"/>
      <c r="FP73" s="14"/>
      <c r="FQ73" s="14"/>
      <c r="FR73" s="14"/>
      <c r="FS73" s="14"/>
      <c r="FT73" s="14"/>
      <c r="FU73" s="14"/>
      <c r="FV73" s="14"/>
      <c r="FW73" s="14"/>
      <c r="FX73" s="14"/>
      <c r="FY73" s="14"/>
      <c r="FZ73" s="14"/>
      <c r="GA73" s="14"/>
      <c r="GB73" s="14"/>
      <c r="GC73" s="14"/>
      <c r="GD73" s="14"/>
      <c r="GE73" s="14"/>
      <c r="GF73" s="14"/>
      <c r="GG73" s="14"/>
      <c r="GH73" s="14"/>
      <c r="GI73" s="14"/>
      <c r="GJ73" s="14"/>
      <c r="GK73" s="14"/>
      <c r="GL73" s="14"/>
      <c r="GM73" s="14"/>
      <c r="GN73" s="14"/>
      <c r="GO73" s="14"/>
      <c r="GP73" s="14"/>
      <c r="GQ73" s="14"/>
      <c r="GR73" s="14"/>
      <c r="GS73" s="14"/>
      <c r="GT73" s="14"/>
      <c r="GU73" s="14"/>
      <c r="GV73" s="14"/>
      <c r="GW73" s="14"/>
      <c r="GX73" s="14"/>
      <c r="GY73" s="14"/>
      <c r="GZ73" s="14"/>
      <c r="HA73" s="14"/>
      <c r="HB73" s="14"/>
      <c r="HC73" s="14"/>
      <c r="HD73" s="14"/>
      <c r="HE73" s="14"/>
      <c r="HF73" s="14"/>
      <c r="HG73" s="14"/>
      <c r="HH73" s="14"/>
      <c r="HI73" s="14"/>
      <c r="HJ73" s="14"/>
      <c r="HK73" s="14"/>
      <c r="HL73" s="14"/>
      <c r="HM73" s="14"/>
      <c r="HN73" s="14"/>
      <c r="HO73" s="14"/>
      <c r="HP73" s="14"/>
      <c r="HQ73" s="14"/>
      <c r="HR73" s="14"/>
      <c r="HS73" s="14"/>
      <c r="HT73" s="14"/>
      <c r="HU73" s="14"/>
      <c r="HV73" s="14"/>
      <c r="HW73" s="14"/>
      <c r="HX73" s="14"/>
      <c r="HY73" s="14"/>
      <c r="HZ73" s="14"/>
      <c r="IA73" s="14"/>
      <c r="IB73" s="14"/>
      <c r="IC73" s="14"/>
      <c r="ID73" s="14"/>
      <c r="IE73" s="14"/>
      <c r="IF73" s="14"/>
      <c r="IG73" s="14"/>
      <c r="IH73" s="55"/>
      <c r="II73" s="55"/>
      <c r="IJ73" s="55"/>
      <c r="IK73" s="55"/>
      <c r="IL73" s="55"/>
      <c r="IM73" s="55"/>
      <c r="IN73" s="55"/>
      <c r="IO73" s="55"/>
      <c r="IP73" s="55"/>
      <c r="IQ73" s="55"/>
      <c r="IR73" s="55"/>
      <c r="IS73" s="55"/>
      <c r="IT73" s="55"/>
      <c r="IU73" s="55"/>
      <c r="IV73" s="55"/>
      <c r="IW73" s="55"/>
      <c r="IX73" s="55"/>
      <c r="IY73" s="55"/>
      <c r="IZ73" s="55"/>
      <c r="JA73" s="55"/>
      <c r="JB73" s="55"/>
      <c r="JC73" s="55"/>
      <c r="JD73" s="55"/>
      <c r="JE73" s="55"/>
      <c r="JF73" s="55"/>
      <c r="JG73" s="55"/>
      <c r="JH73" s="55"/>
      <c r="JI73" s="55"/>
      <c r="JJ73" s="55"/>
      <c r="JK73" s="55"/>
      <c r="JL73" s="55"/>
      <c r="JM73" s="55"/>
      <c r="JN73" s="55"/>
      <c r="JO73" s="55"/>
      <c r="JP73" s="55"/>
      <c r="JQ73" s="55"/>
      <c r="JR73" s="55"/>
      <c r="JS73" s="55"/>
      <c r="JT73" s="55"/>
      <c r="JU73" s="55"/>
      <c r="JV73" s="55"/>
      <c r="JW73" s="55"/>
      <c r="JX73" s="55"/>
      <c r="JY73" s="55"/>
      <c r="JZ73" s="55"/>
      <c r="KA73" s="55"/>
      <c r="KB73" s="55"/>
      <c r="KC73" s="55"/>
      <c r="KD73" s="55"/>
      <c r="KE73" s="55"/>
      <c r="KF73" s="55"/>
      <c r="KG73" s="55"/>
      <c r="KH73" s="55"/>
      <c r="KI73" s="55"/>
      <c r="KJ73" s="55"/>
      <c r="KK73" s="55"/>
      <c r="KL73" s="55"/>
      <c r="KM73" s="55"/>
      <c r="KN73" s="55"/>
      <c r="KO73" s="55"/>
      <c r="KP73" s="55"/>
      <c r="KQ73" s="55"/>
      <c r="KR73" s="55"/>
      <c r="KS73" s="55"/>
      <c r="KT73" s="55"/>
      <c r="KU73" s="55"/>
      <c r="KV73" s="55"/>
      <c r="KW73" s="55"/>
      <c r="KX73" s="55"/>
      <c r="KY73" s="55"/>
      <c r="KZ73" s="55"/>
      <c r="LA73" s="55"/>
      <c r="LB73" s="55"/>
      <c r="LC73" s="55"/>
      <c r="LD73" s="55"/>
      <c r="LE73" s="55"/>
      <c r="LF73" s="55"/>
      <c r="LG73" s="55"/>
      <c r="LH73" s="55"/>
      <c r="LI73" s="55"/>
      <c r="LJ73" s="55"/>
      <c r="LK73" s="55"/>
      <c r="LL73" s="55"/>
      <c r="LM73" s="55"/>
      <c r="LN73" s="55"/>
      <c r="LO73" s="55"/>
      <c r="LP73" s="55"/>
      <c r="LQ73" s="55"/>
      <c r="LR73" s="55"/>
      <c r="LS73" s="55"/>
      <c r="LT73" s="55"/>
      <c r="LU73" s="55"/>
      <c r="LV73" s="55"/>
      <c r="LW73" s="55"/>
      <c r="LX73" s="55"/>
      <c r="LY73" s="55"/>
      <c r="LZ73" s="55"/>
      <c r="MA73" s="55"/>
      <c r="MB73" s="55"/>
      <c r="MC73" s="55"/>
      <c r="MD73" s="55"/>
      <c r="ME73" s="55"/>
      <c r="MF73" s="55"/>
      <c r="MG73" s="55"/>
      <c r="MH73" s="57"/>
      <c r="MI73" s="57"/>
      <c r="MJ73" s="57"/>
      <c r="MK73" s="57"/>
      <c r="ML73" s="57"/>
      <c r="MM73" s="58"/>
      <c r="MN73" s="58"/>
      <c r="MO73" s="57"/>
      <c r="MP73" s="57"/>
      <c r="MQ73" s="57"/>
      <c r="MR73" s="57"/>
      <c r="MS73" s="57"/>
      <c r="MT73" s="58"/>
      <c r="MU73" s="58"/>
      <c r="MV73" s="57"/>
      <c r="MW73" s="57"/>
      <c r="MX73" s="57"/>
      <c r="MY73" s="57"/>
      <c r="MZ73" s="57"/>
      <c r="NA73" s="58"/>
      <c r="NB73" s="58"/>
      <c r="NC73" s="55"/>
      <c r="ND73" s="55"/>
      <c r="NE73" s="55"/>
      <c r="NF73" s="55"/>
      <c r="NG73" s="55"/>
      <c r="NH73" s="55"/>
      <c r="NI73" s="55"/>
      <c r="NJ73" s="55"/>
      <c r="NK73" s="55"/>
      <c r="NL73" s="55"/>
      <c r="NM73" s="55"/>
      <c r="NN73" s="55"/>
      <c r="NO73" s="55"/>
      <c r="NP73" s="55"/>
      <c r="NQ73" s="55"/>
      <c r="NR73" s="55"/>
      <c r="NS73" s="55"/>
      <c r="NT73" s="55"/>
      <c r="NU73" s="55"/>
      <c r="NV73" s="55"/>
      <c r="NW73" s="55"/>
      <c r="NX73" s="55"/>
      <c r="NY73" s="55"/>
      <c r="NZ73" s="55"/>
      <c r="OA73" s="55"/>
      <c r="OB73" s="55"/>
      <c r="OC73" s="55"/>
      <c r="OD73" s="55"/>
      <c r="OE73" s="55"/>
      <c r="OF73" s="55"/>
      <c r="OG73" s="55"/>
      <c r="OH73" s="55"/>
      <c r="OI73" s="55"/>
      <c r="OJ73" s="55"/>
      <c r="OK73" s="55"/>
      <c r="OL73" s="55"/>
      <c r="OM73" s="55"/>
      <c r="ON73" s="55"/>
      <c r="OO73" s="55"/>
      <c r="OP73" s="55"/>
      <c r="OQ73" s="55"/>
      <c r="OR73" s="55"/>
      <c r="OS73" s="55"/>
      <c r="OT73" s="55"/>
      <c r="OU73" s="55"/>
      <c r="OV73" s="55"/>
      <c r="OW73" s="55"/>
      <c r="OX73" s="55"/>
      <c r="OY73" s="55"/>
      <c r="OZ73" s="55"/>
      <c r="PA73" s="55"/>
      <c r="PB73" s="55"/>
      <c r="PC73" s="55"/>
      <c r="PD73" s="55"/>
      <c r="PE73" s="55"/>
      <c r="PF73" s="55"/>
      <c r="PG73" s="55"/>
      <c r="PH73" s="55"/>
      <c r="PI73" s="55"/>
      <c r="PJ73" s="55"/>
      <c r="PK73" s="55"/>
      <c r="PL73" s="55"/>
      <c r="PM73" s="55"/>
      <c r="PN73" s="55"/>
      <c r="PO73" s="55"/>
      <c r="PP73" s="55"/>
      <c r="PQ73" s="55"/>
      <c r="PR73" s="55"/>
      <c r="PS73" s="55"/>
      <c r="PT73" s="55"/>
      <c r="PU73" s="55"/>
      <c r="PV73" s="55"/>
      <c r="PW73" s="55"/>
      <c r="PX73" s="55"/>
      <c r="PY73" s="55"/>
      <c r="PZ73" s="55"/>
      <c r="QA73" s="55"/>
      <c r="QB73" s="55"/>
      <c r="QC73" s="55"/>
      <c r="QD73" s="55"/>
    </row>
    <row r="74" spans="1:446" ht="13.5" customHeight="1">
      <c r="A74" s="12" t="s">
        <v>72</v>
      </c>
      <c r="B74" s="12" t="s">
        <v>345</v>
      </c>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14"/>
      <c r="DA74" s="24"/>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c r="EB74" s="14"/>
      <c r="EC74" s="14"/>
      <c r="ED74" s="14"/>
      <c r="EE74" s="14"/>
      <c r="EF74" s="14"/>
      <c r="EG74" s="14"/>
      <c r="EH74" s="14"/>
      <c r="EI74" s="14"/>
      <c r="EJ74" s="14"/>
      <c r="EK74" s="14"/>
      <c r="EL74" s="14"/>
      <c r="EM74" s="14"/>
      <c r="EN74" s="14"/>
      <c r="EO74" s="14"/>
      <c r="EP74" s="14"/>
      <c r="EQ74" s="14"/>
      <c r="ER74" s="14"/>
      <c r="ES74" s="14"/>
      <c r="ET74" s="14"/>
      <c r="EU74" s="14"/>
      <c r="EV74" s="14"/>
      <c r="EW74" s="14"/>
      <c r="EX74" s="14"/>
      <c r="EY74" s="14"/>
      <c r="EZ74" s="14"/>
      <c r="FA74" s="14"/>
      <c r="FB74" s="14"/>
      <c r="FC74" s="14"/>
      <c r="FD74" s="14"/>
      <c r="FE74" s="14"/>
      <c r="FF74" s="14"/>
      <c r="FG74" s="14"/>
      <c r="FH74" s="14"/>
      <c r="FI74" s="14"/>
      <c r="FJ74" s="14"/>
      <c r="FK74" s="14"/>
      <c r="FL74" s="14"/>
      <c r="FM74" s="14"/>
      <c r="FN74" s="14"/>
      <c r="FO74" s="14"/>
      <c r="FP74" s="14"/>
      <c r="FQ74" s="14"/>
      <c r="FR74" s="14"/>
      <c r="FS74" s="14"/>
      <c r="FT74" s="14"/>
      <c r="FU74" s="14"/>
      <c r="FV74" s="14"/>
      <c r="FW74" s="14"/>
      <c r="FX74" s="14"/>
      <c r="FY74" s="14"/>
      <c r="FZ74" s="14"/>
      <c r="GA74" s="14"/>
      <c r="GB74" s="14"/>
      <c r="GC74" s="14"/>
      <c r="GD74" s="14"/>
      <c r="GE74" s="14"/>
      <c r="GF74" s="14"/>
      <c r="GG74" s="14"/>
      <c r="GH74" s="14"/>
      <c r="GI74" s="14"/>
      <c r="GJ74" s="14"/>
      <c r="GK74" s="14"/>
      <c r="GL74" s="14"/>
      <c r="GM74" s="14"/>
      <c r="GN74" s="14"/>
      <c r="GO74" s="14"/>
      <c r="GP74" s="14"/>
      <c r="GQ74" s="14"/>
      <c r="GR74" s="14"/>
      <c r="GS74" s="14"/>
      <c r="GT74" s="14"/>
      <c r="GU74" s="14"/>
      <c r="GV74" s="14"/>
      <c r="GW74" s="14"/>
      <c r="GX74" s="14"/>
      <c r="GY74" s="14"/>
      <c r="GZ74" s="14"/>
      <c r="HA74" s="14"/>
      <c r="HB74" s="14"/>
      <c r="HC74" s="14"/>
      <c r="HD74" s="14"/>
      <c r="HE74" s="14"/>
      <c r="HF74" s="14"/>
      <c r="HG74" s="14"/>
      <c r="HH74" s="14"/>
      <c r="HI74" s="14"/>
      <c r="HJ74" s="14"/>
      <c r="HK74" s="14"/>
      <c r="HL74" s="14"/>
      <c r="HM74" s="14"/>
      <c r="HN74" s="14"/>
      <c r="HO74" s="14"/>
      <c r="HP74" s="14"/>
      <c r="HQ74" s="14"/>
      <c r="HR74" s="14"/>
      <c r="HS74" s="14"/>
      <c r="HT74" s="14"/>
      <c r="HU74" s="14"/>
      <c r="HV74" s="14"/>
      <c r="HW74" s="14"/>
      <c r="HX74" s="14"/>
      <c r="HY74" s="14"/>
      <c r="HZ74" s="14"/>
      <c r="IA74" s="14"/>
      <c r="IB74" s="14"/>
      <c r="IC74" s="14"/>
      <c r="ID74" s="14"/>
      <c r="IE74" s="14"/>
      <c r="IF74" s="14"/>
      <c r="IG74" s="14"/>
      <c r="IH74" s="55"/>
      <c r="II74" s="55"/>
      <c r="IJ74" s="55"/>
      <c r="IK74" s="55"/>
      <c r="IL74" s="55"/>
      <c r="IM74" s="55"/>
      <c r="IN74" s="55"/>
      <c r="IO74" s="55"/>
      <c r="IP74" s="55"/>
      <c r="IQ74" s="55"/>
      <c r="IR74" s="55"/>
      <c r="IS74" s="55"/>
      <c r="IT74" s="55"/>
      <c r="IU74" s="55"/>
      <c r="IV74" s="55"/>
      <c r="IW74" s="55"/>
      <c r="IX74" s="55"/>
      <c r="IY74" s="55"/>
      <c r="IZ74" s="55"/>
      <c r="JA74" s="55"/>
      <c r="JB74" s="55"/>
      <c r="JC74" s="55"/>
      <c r="JD74" s="55"/>
      <c r="JE74" s="55"/>
      <c r="JF74" s="55"/>
      <c r="JG74" s="55"/>
      <c r="JH74" s="55"/>
      <c r="JI74" s="55"/>
      <c r="JJ74" s="55"/>
      <c r="JK74" s="55"/>
      <c r="JL74" s="55"/>
      <c r="JM74" s="55"/>
      <c r="JN74" s="55"/>
      <c r="JO74" s="55"/>
      <c r="JP74" s="55"/>
      <c r="JQ74" s="55"/>
      <c r="JR74" s="55"/>
      <c r="JS74" s="55"/>
      <c r="JT74" s="55"/>
      <c r="JU74" s="55"/>
      <c r="JV74" s="55"/>
      <c r="JW74" s="55"/>
      <c r="JX74" s="55"/>
      <c r="JY74" s="55"/>
      <c r="JZ74" s="55"/>
      <c r="KA74" s="55"/>
      <c r="KB74" s="55"/>
      <c r="KC74" s="55"/>
      <c r="KD74" s="55"/>
      <c r="KE74" s="55"/>
      <c r="KF74" s="55"/>
      <c r="KG74" s="55"/>
      <c r="KH74" s="55"/>
      <c r="KI74" s="55"/>
      <c r="KJ74" s="55"/>
      <c r="KK74" s="55"/>
      <c r="KL74" s="55"/>
      <c r="KM74" s="55"/>
      <c r="KN74" s="55"/>
      <c r="KO74" s="55"/>
      <c r="KP74" s="55"/>
      <c r="KQ74" s="55"/>
      <c r="KR74" s="55"/>
      <c r="KS74" s="55"/>
      <c r="KT74" s="55"/>
      <c r="KU74" s="55"/>
      <c r="KV74" s="55"/>
      <c r="KW74" s="55"/>
      <c r="KX74" s="55"/>
      <c r="KY74" s="55"/>
      <c r="KZ74" s="55"/>
      <c r="LA74" s="55"/>
      <c r="LB74" s="55"/>
      <c r="LC74" s="55"/>
      <c r="LD74" s="55"/>
      <c r="LE74" s="55"/>
      <c r="LF74" s="55"/>
      <c r="LG74" s="55"/>
      <c r="LH74" s="55"/>
      <c r="LI74" s="55"/>
      <c r="LJ74" s="55"/>
      <c r="LK74" s="55"/>
      <c r="LL74" s="55"/>
      <c r="LM74" s="55"/>
      <c r="LN74" s="55"/>
      <c r="LO74" s="55"/>
      <c r="LP74" s="55"/>
      <c r="LQ74" s="55"/>
      <c r="LR74" s="55"/>
      <c r="LS74" s="55"/>
      <c r="LT74" s="55"/>
      <c r="LU74" s="55"/>
      <c r="LV74" s="55"/>
      <c r="LW74" s="55"/>
      <c r="LX74" s="55"/>
      <c r="LY74" s="55"/>
      <c r="LZ74" s="55"/>
      <c r="MA74" s="55"/>
      <c r="MB74" s="55"/>
      <c r="MC74" s="55"/>
      <c r="MD74" s="55"/>
      <c r="ME74" s="55"/>
      <c r="MF74" s="55"/>
      <c r="MG74" s="55"/>
      <c r="MH74" s="57"/>
      <c r="MI74" s="57"/>
      <c r="MJ74" s="57"/>
      <c r="MK74" s="57"/>
      <c r="ML74" s="57"/>
      <c r="MM74" s="58"/>
      <c r="MN74" s="58"/>
      <c r="MO74" s="57"/>
      <c r="MP74" s="57"/>
      <c r="MQ74" s="57"/>
      <c r="MR74" s="57"/>
      <c r="MS74" s="57"/>
      <c r="MT74" s="58"/>
      <c r="MU74" s="58"/>
      <c r="MV74" s="57"/>
      <c r="MW74" s="57"/>
      <c r="MX74" s="57"/>
      <c r="MY74" s="57"/>
      <c r="MZ74" s="57"/>
      <c r="NA74" s="58"/>
      <c r="NB74" s="58"/>
      <c r="NC74" s="55"/>
      <c r="ND74" s="55"/>
      <c r="NE74" s="55"/>
      <c r="NF74" s="55"/>
      <c r="NG74" s="55"/>
      <c r="NH74" s="55"/>
      <c r="NI74" s="55"/>
      <c r="NJ74" s="55"/>
      <c r="NK74" s="55"/>
      <c r="NL74" s="55"/>
      <c r="NM74" s="55"/>
      <c r="NN74" s="55"/>
      <c r="NO74" s="55"/>
      <c r="NP74" s="55"/>
      <c r="NQ74" s="55"/>
      <c r="NR74" s="55"/>
      <c r="NS74" s="55"/>
      <c r="NT74" s="55"/>
      <c r="NU74" s="55"/>
      <c r="NV74" s="55"/>
      <c r="NW74" s="55"/>
      <c r="NX74" s="55"/>
      <c r="NY74" s="55"/>
      <c r="NZ74" s="55"/>
      <c r="OA74" s="55"/>
      <c r="OB74" s="55"/>
      <c r="OC74" s="55"/>
      <c r="OD74" s="55"/>
      <c r="OE74" s="55"/>
      <c r="OF74" s="55"/>
      <c r="OG74" s="55"/>
      <c r="OH74" s="55"/>
      <c r="OI74" s="55"/>
      <c r="OJ74" s="55"/>
      <c r="OK74" s="55"/>
      <c r="OL74" s="55"/>
      <c r="OM74" s="55"/>
      <c r="ON74" s="55"/>
      <c r="OO74" s="55"/>
      <c r="OP74" s="55"/>
      <c r="OQ74" s="55"/>
      <c r="OR74" s="55"/>
      <c r="OS74" s="55"/>
      <c r="OT74" s="55"/>
      <c r="OU74" s="55"/>
      <c r="OV74" s="55"/>
      <c r="OW74" s="55"/>
      <c r="OX74" s="55"/>
      <c r="OY74" s="55"/>
      <c r="OZ74" s="55"/>
      <c r="PA74" s="55"/>
      <c r="PB74" s="55"/>
      <c r="PC74" s="55"/>
      <c r="PD74" s="55"/>
      <c r="PE74" s="55"/>
      <c r="PF74" s="55"/>
      <c r="PG74" s="55"/>
      <c r="PH74" s="55"/>
      <c r="PI74" s="55"/>
      <c r="PJ74" s="55"/>
      <c r="PK74" s="55"/>
      <c r="PL74" s="55"/>
      <c r="PM74" s="55"/>
      <c r="PN74" s="55"/>
      <c r="PO74" s="55"/>
      <c r="PP74" s="55"/>
      <c r="PQ74" s="55"/>
      <c r="PR74" s="55"/>
      <c r="PS74" s="55"/>
      <c r="PT74" s="55"/>
      <c r="PU74" s="55"/>
      <c r="PV74" s="55"/>
      <c r="PW74" s="55"/>
      <c r="PX74" s="55"/>
      <c r="PY74" s="55"/>
      <c r="PZ74" s="55"/>
      <c r="QA74" s="55"/>
      <c r="QB74" s="55"/>
      <c r="QC74" s="55"/>
      <c r="QD74" s="55"/>
    </row>
    <row r="75" spans="1:446" ht="13.5" customHeight="1">
      <c r="A75" s="12" t="s">
        <v>73</v>
      </c>
      <c r="B75" s="12" t="s">
        <v>345</v>
      </c>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14"/>
      <c r="DA75" s="24"/>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c r="EB75" s="14"/>
      <c r="EC75" s="14"/>
      <c r="ED75" s="14"/>
      <c r="EE75" s="14"/>
      <c r="EF75" s="14"/>
      <c r="EG75" s="14"/>
      <c r="EH75" s="14"/>
      <c r="EI75" s="14"/>
      <c r="EJ75" s="14"/>
      <c r="EK75" s="14"/>
      <c r="EL75" s="14"/>
      <c r="EM75" s="14"/>
      <c r="EN75" s="14"/>
      <c r="EO75" s="14"/>
      <c r="EP75" s="14"/>
      <c r="EQ75" s="14"/>
      <c r="ER75" s="14"/>
      <c r="ES75" s="14"/>
      <c r="ET75" s="14"/>
      <c r="EU75" s="14"/>
      <c r="EV75" s="14"/>
      <c r="EW75" s="14"/>
      <c r="EX75" s="14"/>
      <c r="EY75" s="14"/>
      <c r="EZ75" s="14"/>
      <c r="FA75" s="14"/>
      <c r="FB75" s="14"/>
      <c r="FC75" s="14"/>
      <c r="FD75" s="14"/>
      <c r="FE75" s="14"/>
      <c r="FF75" s="14"/>
      <c r="FG75" s="14"/>
      <c r="FH75" s="14"/>
      <c r="FI75" s="14"/>
      <c r="FJ75" s="14"/>
      <c r="FK75" s="14"/>
      <c r="FL75" s="14"/>
      <c r="FM75" s="14"/>
      <c r="FN75" s="14"/>
      <c r="FO75" s="14"/>
      <c r="FP75" s="14"/>
      <c r="FQ75" s="14"/>
      <c r="FR75" s="14"/>
      <c r="FS75" s="14"/>
      <c r="FT75" s="14"/>
      <c r="FU75" s="14"/>
      <c r="FV75" s="14"/>
      <c r="FW75" s="14"/>
      <c r="FX75" s="14"/>
      <c r="FY75" s="14"/>
      <c r="FZ75" s="14"/>
      <c r="GA75" s="14"/>
      <c r="GB75" s="14"/>
      <c r="GC75" s="14"/>
      <c r="GD75" s="14"/>
      <c r="GE75" s="14"/>
      <c r="GF75" s="14"/>
      <c r="GG75" s="14"/>
      <c r="GH75" s="14"/>
      <c r="GI75" s="14"/>
      <c r="GJ75" s="14"/>
      <c r="GK75" s="14"/>
      <c r="GL75" s="14"/>
      <c r="GM75" s="14"/>
      <c r="GN75" s="14"/>
      <c r="GO75" s="14"/>
      <c r="GP75" s="14"/>
      <c r="GQ75" s="14"/>
      <c r="GR75" s="14"/>
      <c r="GS75" s="14"/>
      <c r="GT75" s="14"/>
      <c r="GU75" s="14"/>
      <c r="GV75" s="14"/>
      <c r="GW75" s="14"/>
      <c r="GX75" s="14"/>
      <c r="GY75" s="14"/>
      <c r="GZ75" s="14"/>
      <c r="HA75" s="14"/>
      <c r="HB75" s="14"/>
      <c r="HC75" s="14"/>
      <c r="HD75" s="14"/>
      <c r="HE75" s="14"/>
      <c r="HF75" s="14"/>
      <c r="HG75" s="14"/>
      <c r="HH75" s="14"/>
      <c r="HI75" s="14"/>
      <c r="HJ75" s="14"/>
      <c r="HK75" s="14"/>
      <c r="HL75" s="14"/>
      <c r="HM75" s="14"/>
      <c r="HN75" s="14"/>
      <c r="HO75" s="14"/>
      <c r="HP75" s="14"/>
      <c r="HQ75" s="14"/>
      <c r="HR75" s="14"/>
      <c r="HS75" s="14"/>
      <c r="HT75" s="14"/>
      <c r="HU75" s="14"/>
      <c r="HV75" s="14"/>
      <c r="HW75" s="14"/>
      <c r="HX75" s="14"/>
      <c r="HY75" s="14"/>
      <c r="HZ75" s="14"/>
      <c r="IA75" s="14"/>
      <c r="IB75" s="14"/>
      <c r="IC75" s="14"/>
      <c r="ID75" s="14"/>
      <c r="IE75" s="14"/>
      <c r="IF75" s="14"/>
      <c r="IG75" s="14"/>
      <c r="IH75" s="55"/>
      <c r="II75" s="55"/>
      <c r="IJ75" s="55"/>
      <c r="IK75" s="55"/>
      <c r="IL75" s="55"/>
      <c r="IM75" s="55"/>
      <c r="IN75" s="55"/>
      <c r="IO75" s="55"/>
      <c r="IP75" s="55"/>
      <c r="IQ75" s="55"/>
      <c r="IR75" s="55"/>
      <c r="IS75" s="55"/>
      <c r="IT75" s="55"/>
      <c r="IU75" s="55"/>
      <c r="IV75" s="55"/>
      <c r="IW75" s="55"/>
      <c r="IX75" s="55"/>
      <c r="IY75" s="55"/>
      <c r="IZ75" s="55"/>
      <c r="JA75" s="55"/>
      <c r="JB75" s="55"/>
      <c r="JC75" s="55"/>
      <c r="JD75" s="55"/>
      <c r="JE75" s="55"/>
      <c r="JF75" s="55"/>
      <c r="JG75" s="55"/>
      <c r="JH75" s="55"/>
      <c r="JI75" s="55"/>
      <c r="JJ75" s="55"/>
      <c r="JK75" s="55"/>
      <c r="JL75" s="55"/>
      <c r="JM75" s="55"/>
      <c r="JN75" s="55"/>
      <c r="JO75" s="55"/>
      <c r="JP75" s="55"/>
      <c r="JQ75" s="55"/>
      <c r="JR75" s="55"/>
      <c r="JS75" s="55"/>
      <c r="JT75" s="55"/>
      <c r="JU75" s="55"/>
      <c r="JV75" s="55"/>
      <c r="JW75" s="55"/>
      <c r="JX75" s="55"/>
      <c r="JY75" s="55"/>
      <c r="JZ75" s="55"/>
      <c r="KA75" s="55"/>
      <c r="KB75" s="55"/>
      <c r="KC75" s="55"/>
      <c r="KD75" s="55"/>
      <c r="KE75" s="55"/>
      <c r="KF75" s="55"/>
      <c r="KG75" s="55"/>
      <c r="KH75" s="55"/>
      <c r="KI75" s="55"/>
      <c r="KJ75" s="55"/>
      <c r="KK75" s="55"/>
      <c r="KL75" s="55"/>
      <c r="KM75" s="55"/>
      <c r="KN75" s="55"/>
      <c r="KO75" s="55"/>
      <c r="KP75" s="55"/>
      <c r="KQ75" s="55"/>
      <c r="KR75" s="55"/>
      <c r="KS75" s="55"/>
      <c r="KT75" s="55"/>
      <c r="KU75" s="55"/>
      <c r="KV75" s="55"/>
      <c r="KW75" s="55"/>
      <c r="KX75" s="55"/>
      <c r="KY75" s="55"/>
      <c r="KZ75" s="55"/>
      <c r="LA75" s="55"/>
      <c r="LB75" s="55"/>
      <c r="LC75" s="55"/>
      <c r="LD75" s="55"/>
      <c r="LE75" s="55"/>
      <c r="LF75" s="55"/>
      <c r="LG75" s="55"/>
      <c r="LH75" s="55"/>
      <c r="LI75" s="55"/>
      <c r="LJ75" s="55"/>
      <c r="LK75" s="55"/>
      <c r="LL75" s="55"/>
      <c r="LM75" s="55"/>
      <c r="LN75" s="55"/>
      <c r="LO75" s="55"/>
      <c r="LP75" s="55"/>
      <c r="LQ75" s="55"/>
      <c r="LR75" s="55"/>
      <c r="LS75" s="55"/>
      <c r="LT75" s="55"/>
      <c r="LU75" s="55"/>
      <c r="LV75" s="55"/>
      <c r="LW75" s="55"/>
      <c r="LX75" s="55"/>
      <c r="LY75" s="55"/>
      <c r="LZ75" s="55"/>
      <c r="MA75" s="55"/>
      <c r="MB75" s="55"/>
      <c r="MC75" s="55"/>
      <c r="MD75" s="55"/>
      <c r="ME75" s="55"/>
      <c r="MF75" s="55"/>
      <c r="MG75" s="55"/>
      <c r="MH75" s="57"/>
      <c r="MI75" s="57"/>
      <c r="MJ75" s="57"/>
      <c r="MK75" s="57"/>
      <c r="ML75" s="57"/>
      <c r="MM75" s="58"/>
      <c r="MN75" s="58"/>
      <c r="MO75" s="57"/>
      <c r="MP75" s="57"/>
      <c r="MQ75" s="57"/>
      <c r="MR75" s="57"/>
      <c r="MS75" s="57"/>
      <c r="MT75" s="58"/>
      <c r="MU75" s="58"/>
      <c r="MV75" s="57"/>
      <c r="MW75" s="57"/>
      <c r="MX75" s="57"/>
      <c r="MY75" s="57"/>
      <c r="MZ75" s="57"/>
      <c r="NA75" s="58"/>
      <c r="NB75" s="58"/>
      <c r="NC75" s="55"/>
      <c r="ND75" s="55"/>
      <c r="NE75" s="55"/>
      <c r="NF75" s="55"/>
      <c r="NG75" s="55"/>
      <c r="NH75" s="55"/>
      <c r="NI75" s="55"/>
      <c r="NJ75" s="55"/>
      <c r="NK75" s="55"/>
      <c r="NL75" s="55"/>
      <c r="NM75" s="55"/>
      <c r="NN75" s="55"/>
      <c r="NO75" s="55"/>
      <c r="NP75" s="55"/>
      <c r="NQ75" s="55"/>
      <c r="NR75" s="55"/>
      <c r="NS75" s="55"/>
      <c r="NT75" s="55"/>
      <c r="NU75" s="55"/>
      <c r="NV75" s="55"/>
      <c r="NW75" s="55"/>
      <c r="NX75" s="55"/>
      <c r="NY75" s="55"/>
      <c r="NZ75" s="55"/>
      <c r="OA75" s="55"/>
      <c r="OB75" s="55"/>
      <c r="OC75" s="55"/>
      <c r="OD75" s="55"/>
      <c r="OE75" s="55"/>
      <c r="OF75" s="55"/>
      <c r="OG75" s="55"/>
      <c r="OH75" s="55"/>
      <c r="OI75" s="55"/>
      <c r="OJ75" s="55"/>
      <c r="OK75" s="55"/>
      <c r="OL75" s="55"/>
      <c r="OM75" s="55"/>
      <c r="ON75" s="55"/>
      <c r="OO75" s="55"/>
      <c r="OP75" s="55"/>
      <c r="OQ75" s="55"/>
      <c r="OR75" s="55"/>
      <c r="OS75" s="55"/>
      <c r="OT75" s="55"/>
      <c r="OU75" s="55"/>
      <c r="OV75" s="55"/>
      <c r="OW75" s="55"/>
      <c r="OX75" s="55"/>
      <c r="OY75" s="55"/>
      <c r="OZ75" s="55"/>
      <c r="PA75" s="55"/>
      <c r="PB75" s="55"/>
      <c r="PC75" s="55"/>
      <c r="PD75" s="55"/>
      <c r="PE75" s="55"/>
      <c r="PF75" s="55"/>
      <c r="PG75" s="55"/>
      <c r="PH75" s="55"/>
      <c r="PI75" s="55"/>
      <c r="PJ75" s="55"/>
      <c r="PK75" s="55"/>
      <c r="PL75" s="55"/>
      <c r="PM75" s="55"/>
      <c r="PN75" s="55"/>
      <c r="PO75" s="55"/>
      <c r="PP75" s="55"/>
      <c r="PQ75" s="55"/>
      <c r="PR75" s="55"/>
      <c r="PS75" s="55"/>
      <c r="PT75" s="55"/>
      <c r="PU75" s="55"/>
      <c r="PV75" s="55"/>
      <c r="PW75" s="55"/>
      <c r="PX75" s="55"/>
      <c r="PY75" s="55"/>
      <c r="PZ75" s="55"/>
      <c r="QA75" s="55"/>
      <c r="QB75" s="55"/>
      <c r="QC75" s="55"/>
      <c r="QD75" s="55"/>
    </row>
    <row r="76" spans="1:446" ht="13.5" customHeight="1">
      <c r="A76" s="2" t="s">
        <v>74</v>
      </c>
      <c r="B76" s="2" t="s">
        <v>346</v>
      </c>
      <c r="C76" s="2">
        <v>63.7</v>
      </c>
      <c r="D76" s="2">
        <v>63.7</v>
      </c>
      <c r="E76" s="2">
        <v>63.7</v>
      </c>
      <c r="F76" s="2">
        <v>63.7</v>
      </c>
      <c r="G76" s="2">
        <v>63.7</v>
      </c>
      <c r="H76" s="2">
        <v>63.7</v>
      </c>
      <c r="I76" s="2">
        <v>63.7</v>
      </c>
      <c r="J76" s="2">
        <v>63.7</v>
      </c>
      <c r="K76" s="2">
        <v>63.7</v>
      </c>
      <c r="L76" s="2">
        <v>63.7</v>
      </c>
      <c r="M76" s="2">
        <v>63.7</v>
      </c>
      <c r="N76" s="2">
        <v>63.7</v>
      </c>
      <c r="O76" s="2">
        <v>63.7</v>
      </c>
      <c r="P76" s="2">
        <v>63.7</v>
      </c>
      <c r="Q76" s="2">
        <v>63.7</v>
      </c>
      <c r="R76" s="2">
        <v>63.7</v>
      </c>
      <c r="S76" s="2">
        <v>63.7</v>
      </c>
      <c r="T76" s="2">
        <v>63.7</v>
      </c>
      <c r="U76" s="2">
        <v>63.7</v>
      </c>
      <c r="V76" s="2">
        <v>63.7</v>
      </c>
      <c r="W76" s="2">
        <v>63.7</v>
      </c>
      <c r="X76" s="2">
        <v>63.7</v>
      </c>
      <c r="Y76" s="2">
        <v>63.7</v>
      </c>
      <c r="Z76" s="2">
        <v>63.7</v>
      </c>
      <c r="AA76" s="2">
        <v>63.7</v>
      </c>
      <c r="AB76" s="2">
        <v>63.7</v>
      </c>
      <c r="AC76" s="2">
        <v>63.7</v>
      </c>
      <c r="AD76" s="2">
        <v>63.7</v>
      </c>
      <c r="AE76" s="2">
        <v>63.7</v>
      </c>
      <c r="AF76" s="2">
        <v>63.7</v>
      </c>
      <c r="AG76" s="2">
        <v>63.7</v>
      </c>
      <c r="AH76" s="2">
        <v>63.7</v>
      </c>
      <c r="AI76" s="2">
        <v>63.7</v>
      </c>
      <c r="AJ76" s="2">
        <v>63.7</v>
      </c>
      <c r="AK76" s="2">
        <v>63.7</v>
      </c>
      <c r="AL76" s="2">
        <v>63.7</v>
      </c>
      <c r="AM76" s="2">
        <v>63.7</v>
      </c>
      <c r="AN76" s="2">
        <v>63.7</v>
      </c>
      <c r="AO76" s="2">
        <v>63.7</v>
      </c>
      <c r="AP76" s="2">
        <v>63.7</v>
      </c>
      <c r="AQ76" s="2">
        <v>63.7</v>
      </c>
      <c r="AR76" s="2">
        <v>63.7</v>
      </c>
      <c r="AS76" s="2">
        <v>63.7</v>
      </c>
      <c r="AT76" s="2">
        <v>63.7</v>
      </c>
      <c r="AU76" s="2">
        <v>63.7</v>
      </c>
      <c r="AV76" s="2">
        <v>63.7</v>
      </c>
      <c r="AW76" s="2">
        <v>63.7</v>
      </c>
      <c r="AX76" s="2">
        <v>63.7</v>
      </c>
      <c r="AY76" s="2">
        <v>63.7</v>
      </c>
      <c r="AZ76" s="2">
        <v>63.7</v>
      </c>
      <c r="BA76" s="2">
        <v>63.7</v>
      </c>
      <c r="BB76" s="2">
        <v>63.7</v>
      </c>
      <c r="BC76" s="2">
        <v>63.7</v>
      </c>
      <c r="BD76" s="2">
        <v>63.7</v>
      </c>
      <c r="BE76" s="10">
        <v>81.599999999999994</v>
      </c>
      <c r="BF76" s="10">
        <v>81.599999999999994</v>
      </c>
      <c r="BG76" s="10">
        <v>81.599999999999994</v>
      </c>
      <c r="BH76" s="10">
        <v>81.599999999999994</v>
      </c>
      <c r="BI76" s="10">
        <v>81.599999999999994</v>
      </c>
      <c r="BJ76" s="10"/>
      <c r="BK76" s="10">
        <v>81.599999999999994</v>
      </c>
      <c r="BL76" s="10"/>
      <c r="BM76" s="10">
        <v>81.599999999999994</v>
      </c>
      <c r="BN76" s="10"/>
      <c r="BO76" s="10">
        <v>81.599999999999994</v>
      </c>
      <c r="BP76" s="10"/>
      <c r="BQ76" s="10">
        <v>81.599999999999994</v>
      </c>
      <c r="BR76" s="10"/>
      <c r="BS76" s="10">
        <v>81.599999999999994</v>
      </c>
      <c r="BT76" s="10"/>
      <c r="BU76" s="10">
        <v>81.599999999999994</v>
      </c>
      <c r="BV76" s="10"/>
      <c r="BW76" s="10">
        <v>81.599999999999994</v>
      </c>
      <c r="BX76" s="10"/>
      <c r="BY76" s="10">
        <v>81.599999999999994</v>
      </c>
      <c r="BZ76" s="10"/>
      <c r="CA76" s="10">
        <v>81.599999999999994</v>
      </c>
      <c r="CB76" s="10"/>
      <c r="CC76" s="10">
        <v>81.599999999999994</v>
      </c>
      <c r="CD76" s="10"/>
      <c r="CE76" s="10">
        <v>81.599999999999994</v>
      </c>
      <c r="CF76" s="10"/>
      <c r="CG76" s="10">
        <v>81.599999999999994</v>
      </c>
      <c r="CH76" s="10"/>
      <c r="CI76" s="10">
        <v>81.599999999999994</v>
      </c>
      <c r="CJ76" s="10"/>
      <c r="CK76" s="10">
        <v>81.599999999999994</v>
      </c>
      <c r="CL76" s="10"/>
      <c r="CM76" s="10">
        <v>81.599999999999994</v>
      </c>
      <c r="CN76" s="10"/>
      <c r="CO76" s="10">
        <v>81.599999999999994</v>
      </c>
      <c r="CP76" s="10"/>
      <c r="CQ76" s="10">
        <v>81.599999999999994</v>
      </c>
      <c r="CR76" s="10"/>
      <c r="CS76" s="10">
        <v>63.7</v>
      </c>
      <c r="CT76" s="10">
        <v>63.7</v>
      </c>
      <c r="CU76" s="10">
        <v>63.7</v>
      </c>
      <c r="CV76" s="10">
        <v>63.7</v>
      </c>
      <c r="CW76" s="10">
        <v>63.7</v>
      </c>
      <c r="CX76" s="10">
        <v>63.7</v>
      </c>
      <c r="CY76" s="10">
        <v>63.7</v>
      </c>
      <c r="CZ76" s="10">
        <v>63.7</v>
      </c>
      <c r="DA76" s="10">
        <v>81.599999999999994</v>
      </c>
      <c r="DB76" s="10">
        <v>81.599999999999994</v>
      </c>
      <c r="DC76" s="10">
        <v>81.599999999999994</v>
      </c>
      <c r="DD76" s="10">
        <v>81.599999999999994</v>
      </c>
      <c r="DE76" s="10">
        <v>81.599999999999994</v>
      </c>
      <c r="DF76" s="10">
        <v>81.599999999999994</v>
      </c>
      <c r="DG76" s="10">
        <v>81.599999999999994</v>
      </c>
      <c r="DH76" s="10">
        <v>81.599999999999994</v>
      </c>
      <c r="DI76" s="10">
        <v>81.599999999999994</v>
      </c>
      <c r="DJ76" s="10">
        <v>81.599999999999994</v>
      </c>
      <c r="DK76" s="10">
        <v>81.599999999999994</v>
      </c>
      <c r="DL76" s="10">
        <v>81.599999999999994</v>
      </c>
      <c r="DM76" s="10">
        <v>81.599999999999994</v>
      </c>
      <c r="DN76" s="10">
        <v>81.599999999999994</v>
      </c>
      <c r="DO76" s="10">
        <v>81.599999999999994</v>
      </c>
      <c r="DP76" s="10">
        <v>81.599999999999994</v>
      </c>
      <c r="DQ76" s="10">
        <v>81.599999999999994</v>
      </c>
      <c r="DR76" s="10">
        <v>81.599999999999994</v>
      </c>
      <c r="DS76" s="10">
        <v>81.599999999999994</v>
      </c>
      <c r="DT76" s="10">
        <v>81.599999999999994</v>
      </c>
      <c r="DU76" s="10">
        <v>81.599999999999994</v>
      </c>
      <c r="DV76" s="10">
        <v>81.599999999999994</v>
      </c>
      <c r="DW76" s="10">
        <v>81.599999999999994</v>
      </c>
      <c r="DX76" s="10">
        <v>81.599999999999994</v>
      </c>
      <c r="DY76" s="10">
        <v>81.599999999999994</v>
      </c>
      <c r="DZ76" s="10">
        <v>81.599999999999994</v>
      </c>
      <c r="EA76" s="10">
        <v>81.599999999999994</v>
      </c>
      <c r="EB76" s="10">
        <v>81.599999999999994</v>
      </c>
      <c r="EC76" s="10">
        <v>81.599999999999994</v>
      </c>
      <c r="ED76" s="10">
        <v>81.599999999999994</v>
      </c>
      <c r="EE76" s="10">
        <v>81.599999999999994</v>
      </c>
      <c r="EF76" s="10">
        <v>81.599999999999994</v>
      </c>
      <c r="EG76" s="10">
        <v>81.599999999999994</v>
      </c>
      <c r="EH76" s="10">
        <v>81.599999999999994</v>
      </c>
      <c r="EI76" s="10">
        <v>81.599999999999994</v>
      </c>
      <c r="EJ76" s="10">
        <v>81.599999999999994</v>
      </c>
      <c r="EK76" s="10">
        <v>81.599999999999994</v>
      </c>
      <c r="EL76" s="10">
        <v>81.599999999999994</v>
      </c>
      <c r="EM76" s="10">
        <v>81.599999999999994</v>
      </c>
      <c r="EN76" s="10">
        <v>81.599999999999994</v>
      </c>
      <c r="EO76" s="10">
        <v>81.599999999999994</v>
      </c>
      <c r="EP76" s="10">
        <v>81.599999999999994</v>
      </c>
      <c r="EQ76" s="10">
        <v>81.599999999999994</v>
      </c>
      <c r="ER76" s="10">
        <v>81.599999999999994</v>
      </c>
      <c r="ES76" s="10">
        <v>81.599999999999994</v>
      </c>
      <c r="ET76" s="10">
        <v>81.599999999999994</v>
      </c>
      <c r="EU76" s="10">
        <v>81.599999999999994</v>
      </c>
      <c r="EV76" s="10">
        <v>81.599999999999994</v>
      </c>
      <c r="EW76" s="10">
        <v>81.599999999999994</v>
      </c>
      <c r="EX76" s="10">
        <v>81.599999999999994</v>
      </c>
      <c r="EY76" s="10">
        <v>81.599999999999994</v>
      </c>
      <c r="EZ76" s="10">
        <v>81.599999999999994</v>
      </c>
      <c r="FA76" s="10">
        <v>81.599999999999994</v>
      </c>
      <c r="FB76" s="10">
        <v>81.599999999999994</v>
      </c>
      <c r="FC76" s="10">
        <v>81.599999999999994</v>
      </c>
      <c r="FD76" s="10">
        <v>81.599999999999994</v>
      </c>
      <c r="FE76" s="10">
        <v>81.599999999999994</v>
      </c>
      <c r="FF76" s="10">
        <v>81.599999999999994</v>
      </c>
      <c r="FG76" s="10">
        <v>81.599999999999994</v>
      </c>
      <c r="FH76" s="10">
        <v>81.599999999999994</v>
      </c>
      <c r="FI76" s="10">
        <v>81.599999999999994</v>
      </c>
      <c r="FJ76" s="10">
        <v>81.599999999999994</v>
      </c>
      <c r="FK76" s="10">
        <v>81.599999999999994</v>
      </c>
      <c r="FL76" s="10">
        <v>81.599999999999994</v>
      </c>
      <c r="FM76" s="10">
        <v>81.599999999999994</v>
      </c>
      <c r="FN76" s="10">
        <v>81.599999999999994</v>
      </c>
      <c r="FO76" s="10">
        <v>81.599999999999994</v>
      </c>
      <c r="FP76" s="10">
        <v>81.599999999999994</v>
      </c>
      <c r="FQ76" s="10">
        <v>81.599999999999994</v>
      </c>
      <c r="FR76" s="10">
        <v>81.599999999999994</v>
      </c>
      <c r="FS76" s="10">
        <v>81.599999999999994</v>
      </c>
      <c r="FT76" s="10">
        <v>81.599999999999994</v>
      </c>
      <c r="FU76" s="10">
        <v>81.599999999999994</v>
      </c>
      <c r="FV76" s="10">
        <v>81.599999999999994</v>
      </c>
      <c r="FW76" s="10">
        <v>81.599999999999994</v>
      </c>
      <c r="FX76" s="10">
        <v>81.599999999999994</v>
      </c>
      <c r="FY76" s="10">
        <v>81.599999999999994</v>
      </c>
      <c r="FZ76" s="10">
        <v>81.599999999999994</v>
      </c>
      <c r="GA76" s="10">
        <v>81.599999999999994</v>
      </c>
      <c r="GB76" s="10">
        <v>81.599999999999994</v>
      </c>
      <c r="GC76" s="10">
        <v>81.599999999999994</v>
      </c>
      <c r="GD76" s="10">
        <v>81.599999999999994</v>
      </c>
      <c r="GE76" s="10">
        <v>81.599999999999994</v>
      </c>
      <c r="GF76" s="10">
        <v>81.599999999999994</v>
      </c>
      <c r="GG76" s="10">
        <v>81.599999999999994</v>
      </c>
      <c r="GH76" s="10">
        <v>81.599999999999994</v>
      </c>
      <c r="GI76" s="10">
        <v>81.599999999999994</v>
      </c>
      <c r="GJ76" s="10">
        <v>81.599999999999994</v>
      </c>
      <c r="GK76" s="10">
        <v>81.599999999999994</v>
      </c>
      <c r="GL76" s="10">
        <v>81.599999999999994</v>
      </c>
      <c r="GM76" s="10">
        <v>81.599999999999994</v>
      </c>
      <c r="GN76" s="10">
        <v>81.599999999999994</v>
      </c>
      <c r="GO76" s="10">
        <v>81.599999999999994</v>
      </c>
      <c r="GP76" s="10">
        <v>81.599999999999994</v>
      </c>
      <c r="GQ76" s="10">
        <v>81.599999999999994</v>
      </c>
      <c r="GR76" s="10">
        <v>81.599999999999994</v>
      </c>
      <c r="GS76" s="10">
        <v>81.599999999999994</v>
      </c>
      <c r="GT76" s="10">
        <v>63.7</v>
      </c>
      <c r="GU76" s="10">
        <v>81.599999999999994</v>
      </c>
      <c r="GV76" s="10">
        <v>81.599999999999994</v>
      </c>
      <c r="GW76" s="10">
        <v>81.599999999999994</v>
      </c>
      <c r="GX76" s="10">
        <v>81.599999999999994</v>
      </c>
      <c r="GY76" s="10">
        <v>81.599999999999994</v>
      </c>
      <c r="GZ76" s="10">
        <v>81.599999999999994</v>
      </c>
      <c r="HA76" s="10">
        <v>81.599999999999994</v>
      </c>
      <c r="HB76" s="10">
        <v>81.599999999999994</v>
      </c>
      <c r="HC76" s="10">
        <v>81.599999999999994</v>
      </c>
      <c r="HD76" s="10">
        <v>81.599999999999994</v>
      </c>
      <c r="HE76" s="10">
        <v>81.599999999999994</v>
      </c>
      <c r="HF76" s="10">
        <v>81.599999999999994</v>
      </c>
      <c r="HG76" s="10">
        <v>81.599999999999994</v>
      </c>
      <c r="HH76" s="10">
        <v>81.599999999999994</v>
      </c>
      <c r="HI76" s="10">
        <v>81.599999999999994</v>
      </c>
      <c r="HJ76" s="10">
        <v>81.599999999999994</v>
      </c>
      <c r="HK76" s="10">
        <v>81.599999999999994</v>
      </c>
      <c r="HL76" s="10">
        <v>81.599999999999994</v>
      </c>
      <c r="HM76" s="10">
        <v>81.599999999999994</v>
      </c>
      <c r="HN76" s="10">
        <v>63.7</v>
      </c>
      <c r="HO76" s="10"/>
      <c r="HP76" s="10">
        <v>81.599999999999994</v>
      </c>
      <c r="HQ76" s="10"/>
      <c r="HR76" s="10">
        <v>81.599999999999994</v>
      </c>
      <c r="HS76" s="10"/>
      <c r="HT76" s="10">
        <v>81.599999999999994</v>
      </c>
      <c r="HU76" s="10"/>
      <c r="HV76" s="10">
        <v>81.599999999999994</v>
      </c>
      <c r="HW76" s="10"/>
      <c r="HX76" s="10">
        <v>81.599999999999994</v>
      </c>
      <c r="HY76" s="10"/>
      <c r="HZ76" s="10">
        <v>81.599999999999994</v>
      </c>
      <c r="IA76" s="10"/>
      <c r="IB76" s="10">
        <v>81.599999999999994</v>
      </c>
      <c r="IC76" s="10"/>
      <c r="ID76" s="10">
        <v>81.599999999999994</v>
      </c>
      <c r="IE76" s="10"/>
      <c r="IF76" s="10">
        <v>81.599999999999994</v>
      </c>
      <c r="IG76" s="10"/>
      <c r="IH76" s="65">
        <v>63.7</v>
      </c>
      <c r="II76" s="65">
        <v>63.7</v>
      </c>
      <c r="IJ76" s="65">
        <v>81.599999999999994</v>
      </c>
      <c r="IK76" s="65">
        <v>81.599999999999994</v>
      </c>
      <c r="IL76" s="65">
        <v>81.599999999999994</v>
      </c>
      <c r="IM76" s="65">
        <v>81.599999999999994</v>
      </c>
      <c r="IN76" s="65">
        <v>81.599999999999994</v>
      </c>
      <c r="IO76" s="65">
        <v>81.599999999999994</v>
      </c>
      <c r="IP76" s="65">
        <v>81.599999999999994</v>
      </c>
      <c r="IQ76" s="65">
        <v>81.599999999999994</v>
      </c>
      <c r="IR76" s="65">
        <v>81.599999999999994</v>
      </c>
      <c r="IS76" s="65">
        <v>81.599999999999994</v>
      </c>
      <c r="IT76" s="65">
        <v>81.599999999999994</v>
      </c>
      <c r="IU76" s="65">
        <v>81.599999999999994</v>
      </c>
      <c r="IV76" s="65">
        <v>81.599999999999994</v>
      </c>
      <c r="IW76" s="65">
        <v>81.599999999999994</v>
      </c>
      <c r="IX76" s="65">
        <v>81.599999999999994</v>
      </c>
      <c r="IY76" s="65">
        <v>81.599999999999994</v>
      </c>
      <c r="IZ76" s="65">
        <v>81.599999999999994</v>
      </c>
      <c r="JA76" s="65">
        <v>81.599999999999994</v>
      </c>
      <c r="JB76" s="65">
        <v>81.599999999999994</v>
      </c>
      <c r="JC76" s="65">
        <v>81.599999999999994</v>
      </c>
      <c r="JD76" s="65">
        <v>81.599999999999994</v>
      </c>
      <c r="JE76" s="65">
        <v>81.599999999999994</v>
      </c>
      <c r="JF76" s="65">
        <v>81.599999999999994</v>
      </c>
      <c r="JG76" s="65">
        <v>81.599999999999994</v>
      </c>
      <c r="JH76" s="65">
        <v>81.599999999999994</v>
      </c>
      <c r="JI76" s="65">
        <v>63.7</v>
      </c>
      <c r="JJ76" s="65">
        <v>63.7</v>
      </c>
      <c r="JK76" s="65">
        <v>63.7</v>
      </c>
      <c r="JL76" s="65">
        <v>63.7</v>
      </c>
      <c r="JM76" s="65">
        <v>63.7</v>
      </c>
      <c r="JN76" s="65">
        <v>63.7</v>
      </c>
      <c r="JO76" s="65">
        <v>63.7</v>
      </c>
      <c r="JP76" s="65">
        <v>63.7</v>
      </c>
      <c r="JQ76" s="65">
        <v>63.7</v>
      </c>
      <c r="JR76" s="65">
        <v>63.7</v>
      </c>
      <c r="JS76" s="65">
        <v>63.7</v>
      </c>
      <c r="JT76" s="65">
        <v>85.7</v>
      </c>
      <c r="JU76" s="65">
        <v>85.7</v>
      </c>
      <c r="JV76" s="65">
        <v>85.7</v>
      </c>
      <c r="JW76" s="65">
        <v>85.7</v>
      </c>
      <c r="JX76" s="65">
        <v>85.7</v>
      </c>
      <c r="JY76" s="65">
        <v>85.7</v>
      </c>
      <c r="JZ76" s="65">
        <v>85.7</v>
      </c>
      <c r="KA76" s="65">
        <v>85.7</v>
      </c>
      <c r="KB76" s="65">
        <v>85.7</v>
      </c>
      <c r="KC76" s="65">
        <v>85.7</v>
      </c>
      <c r="KD76" s="65">
        <v>85.7</v>
      </c>
      <c r="KE76" s="65">
        <v>85.7</v>
      </c>
      <c r="KF76" s="65">
        <v>85.7</v>
      </c>
      <c r="KG76" s="65">
        <v>85.7</v>
      </c>
      <c r="KH76" s="65">
        <v>85.7</v>
      </c>
      <c r="KI76" s="65">
        <v>85.7</v>
      </c>
      <c r="KJ76" s="65">
        <v>85.7</v>
      </c>
      <c r="KK76" s="65">
        <v>85.7</v>
      </c>
      <c r="KL76" s="65">
        <v>85.7</v>
      </c>
      <c r="KM76" s="65">
        <v>85.7</v>
      </c>
      <c r="KN76" s="65">
        <v>85.7</v>
      </c>
      <c r="KO76" s="65">
        <v>85.7</v>
      </c>
      <c r="KP76" s="65">
        <v>85.7</v>
      </c>
      <c r="KQ76" s="65">
        <v>85.7</v>
      </c>
      <c r="KR76" s="65">
        <v>85.7</v>
      </c>
      <c r="KS76" s="65">
        <v>85.7</v>
      </c>
      <c r="KT76" s="65">
        <v>85.7</v>
      </c>
      <c r="KU76" s="65">
        <v>85.7</v>
      </c>
      <c r="KV76" s="65">
        <v>85.7</v>
      </c>
      <c r="KW76" s="65">
        <v>85.7</v>
      </c>
      <c r="KX76" s="65">
        <v>85.7</v>
      </c>
      <c r="KY76" s="65">
        <v>85.7</v>
      </c>
      <c r="KZ76" s="65">
        <v>85.7</v>
      </c>
      <c r="LA76" s="65">
        <v>85.7</v>
      </c>
      <c r="LB76" s="65">
        <v>85.7</v>
      </c>
      <c r="LC76" s="65">
        <v>85.7</v>
      </c>
      <c r="LD76" s="65">
        <v>85.7</v>
      </c>
      <c r="LE76" s="65">
        <v>85.7</v>
      </c>
      <c r="LF76" s="65">
        <v>85.7</v>
      </c>
      <c r="LG76" s="65">
        <v>85.7</v>
      </c>
      <c r="LH76" s="65">
        <v>85.7</v>
      </c>
      <c r="LI76" s="65">
        <v>85.7</v>
      </c>
      <c r="LJ76" s="65">
        <v>85.7</v>
      </c>
      <c r="LK76" s="65">
        <v>85.7</v>
      </c>
      <c r="LL76" s="65">
        <v>85.7</v>
      </c>
      <c r="LM76" s="65">
        <v>85.7</v>
      </c>
      <c r="LN76" s="65">
        <v>85.7</v>
      </c>
      <c r="LO76" s="65">
        <v>85.7</v>
      </c>
      <c r="LP76" s="65">
        <v>85.7</v>
      </c>
      <c r="LQ76" s="65">
        <v>85.7</v>
      </c>
      <c r="LR76" s="65">
        <v>85.7</v>
      </c>
      <c r="LS76" s="65">
        <v>85.7</v>
      </c>
      <c r="LT76" s="65">
        <v>85.7</v>
      </c>
      <c r="LU76" s="65">
        <v>85.7</v>
      </c>
      <c r="LV76" s="65">
        <v>81.599999999999994</v>
      </c>
      <c r="LW76" s="65">
        <v>81.599999999999994</v>
      </c>
      <c r="LX76" s="65">
        <v>81.599999999999994</v>
      </c>
      <c r="LY76" s="65">
        <v>81.599999999999994</v>
      </c>
      <c r="LZ76" s="65">
        <v>81.599999999999994</v>
      </c>
      <c r="MA76" s="65">
        <v>81.599999999999994</v>
      </c>
      <c r="MB76" s="65">
        <v>81.599999999999994</v>
      </c>
      <c r="MC76" s="65">
        <v>81.599999999999994</v>
      </c>
      <c r="MD76" s="65">
        <v>81.599999999999994</v>
      </c>
      <c r="ME76" s="65">
        <v>81.599999999999994</v>
      </c>
      <c r="MF76" s="65">
        <v>81.599999999999994</v>
      </c>
      <c r="MG76" s="65">
        <v>81.599999999999994</v>
      </c>
      <c r="MH76" s="66">
        <v>81.599999999999994</v>
      </c>
      <c r="MI76" s="66">
        <v>81.599999999999994</v>
      </c>
      <c r="MJ76" s="66">
        <v>81.599999999999994</v>
      </c>
      <c r="MK76" s="66">
        <v>81.599999999999994</v>
      </c>
      <c r="ML76" s="66">
        <v>81.599999999999994</v>
      </c>
      <c r="MM76" s="67">
        <v>81.599999999999994</v>
      </c>
      <c r="MN76" s="67">
        <v>81.599999999999994</v>
      </c>
      <c r="MO76" s="66">
        <v>81.599999999999994</v>
      </c>
      <c r="MP76" s="66">
        <v>81.599999999999994</v>
      </c>
      <c r="MQ76" s="66">
        <v>81.599999999999994</v>
      </c>
      <c r="MR76" s="66">
        <v>81.599999999999994</v>
      </c>
      <c r="MS76" s="66">
        <v>81.599999999999994</v>
      </c>
      <c r="MT76" s="67">
        <v>81.599999999999994</v>
      </c>
      <c r="MU76" s="67">
        <v>81.599999999999994</v>
      </c>
      <c r="MV76" s="66">
        <v>81.599999999999994</v>
      </c>
      <c r="MW76" s="66">
        <v>81.599999999999994</v>
      </c>
      <c r="MX76" s="66">
        <v>81.599999999999994</v>
      </c>
      <c r="MY76" s="66">
        <v>81.599999999999994</v>
      </c>
      <c r="MZ76" s="66">
        <v>81.599999999999994</v>
      </c>
      <c r="NA76" s="67">
        <v>81.599999999999994</v>
      </c>
      <c r="NB76" s="67">
        <v>81.599999999999994</v>
      </c>
      <c r="NC76" s="65">
        <v>63.7</v>
      </c>
      <c r="ND76" s="65">
        <v>63.7</v>
      </c>
      <c r="NE76" s="65">
        <v>63.7</v>
      </c>
      <c r="NF76" s="65">
        <v>63.7</v>
      </c>
      <c r="NG76" s="65">
        <v>81.599999999999994</v>
      </c>
      <c r="NH76" s="65">
        <v>81.599999999999994</v>
      </c>
      <c r="NI76" s="65">
        <v>81.599999999999994</v>
      </c>
      <c r="NJ76" s="65">
        <v>81.599999999999994</v>
      </c>
      <c r="NK76" s="65">
        <v>81.599999999999994</v>
      </c>
      <c r="NL76" s="65">
        <v>63.7</v>
      </c>
      <c r="NM76" s="65">
        <v>63.7</v>
      </c>
      <c r="NN76" s="65">
        <v>63.7</v>
      </c>
      <c r="NO76" s="65">
        <v>63.7</v>
      </c>
      <c r="NP76" s="65">
        <v>63.7</v>
      </c>
      <c r="NQ76" s="65">
        <v>63.7</v>
      </c>
      <c r="NR76" s="65">
        <v>63.7</v>
      </c>
      <c r="NS76" s="65">
        <v>63.7</v>
      </c>
      <c r="NT76" s="65">
        <v>63.7</v>
      </c>
      <c r="NU76" s="65">
        <v>63.7</v>
      </c>
      <c r="NV76" s="65">
        <v>63.7</v>
      </c>
      <c r="NW76" s="65">
        <v>63.7</v>
      </c>
      <c r="NX76" s="65">
        <v>63.7</v>
      </c>
      <c r="NY76" s="65">
        <v>63.7</v>
      </c>
      <c r="NZ76" s="65">
        <v>63.7</v>
      </c>
      <c r="OA76" s="65">
        <v>63.7</v>
      </c>
      <c r="OB76" s="65">
        <v>63.7</v>
      </c>
      <c r="OC76" s="65">
        <v>63.7</v>
      </c>
      <c r="OD76" s="65">
        <v>63.7</v>
      </c>
      <c r="OE76" s="65">
        <v>63.7</v>
      </c>
      <c r="OF76" s="65">
        <v>63.7</v>
      </c>
      <c r="OG76" s="65">
        <v>63.7</v>
      </c>
      <c r="OH76" s="65">
        <v>63.7</v>
      </c>
      <c r="OI76" s="65">
        <v>63.7</v>
      </c>
      <c r="OJ76" s="65">
        <v>63.7</v>
      </c>
      <c r="OK76" s="65">
        <v>63.7</v>
      </c>
      <c r="OL76" s="65">
        <v>63.7</v>
      </c>
      <c r="OM76" s="65">
        <v>63.7</v>
      </c>
      <c r="ON76" s="65">
        <v>63.7</v>
      </c>
      <c r="OO76" s="65">
        <v>63.7</v>
      </c>
      <c r="OP76" s="65">
        <v>63.7</v>
      </c>
      <c r="OQ76" s="65">
        <v>63.7</v>
      </c>
      <c r="OR76" s="65">
        <v>63.7</v>
      </c>
      <c r="OS76" s="65">
        <v>63.7</v>
      </c>
      <c r="OT76" s="65">
        <v>63.7</v>
      </c>
      <c r="OU76" s="65">
        <v>63.7</v>
      </c>
      <c r="OV76" s="65">
        <v>63.7</v>
      </c>
      <c r="OW76" s="65">
        <v>63.7</v>
      </c>
      <c r="OX76" s="65">
        <v>63.7</v>
      </c>
      <c r="OY76" s="65">
        <v>63.7</v>
      </c>
      <c r="OZ76" s="65">
        <v>63.7</v>
      </c>
      <c r="PA76" s="65">
        <v>63.7</v>
      </c>
      <c r="PB76" s="65">
        <v>63.7</v>
      </c>
      <c r="PC76" s="65">
        <v>63.7</v>
      </c>
      <c r="PD76" s="65">
        <v>63.7</v>
      </c>
      <c r="PE76" s="65">
        <v>63.7</v>
      </c>
      <c r="PF76" s="65">
        <v>63.7</v>
      </c>
      <c r="PG76" s="65">
        <v>63.7</v>
      </c>
      <c r="PH76" s="65">
        <v>63.7</v>
      </c>
      <c r="PI76" s="65">
        <v>63.7</v>
      </c>
      <c r="PJ76" s="65">
        <v>63.7</v>
      </c>
      <c r="PK76" s="65">
        <v>63.7</v>
      </c>
      <c r="PL76" s="65">
        <v>63.7</v>
      </c>
      <c r="PM76" s="65">
        <v>63.7</v>
      </c>
      <c r="PN76" s="65">
        <v>63.7</v>
      </c>
      <c r="PO76" s="65">
        <v>63.7</v>
      </c>
      <c r="PP76" s="65">
        <v>63.7</v>
      </c>
      <c r="PQ76" s="65">
        <v>63.7</v>
      </c>
      <c r="PR76" s="65">
        <v>63.7</v>
      </c>
      <c r="PS76" s="65">
        <v>63.7</v>
      </c>
      <c r="PT76" s="65">
        <v>63.7</v>
      </c>
      <c r="PU76" s="65">
        <v>63.7</v>
      </c>
      <c r="PV76" s="65">
        <v>63.7</v>
      </c>
      <c r="PW76" s="65">
        <v>63.7</v>
      </c>
      <c r="PX76" s="65">
        <v>63.7</v>
      </c>
      <c r="PY76" s="65">
        <v>63.7</v>
      </c>
      <c r="PZ76" s="65">
        <v>63.7</v>
      </c>
      <c r="QA76" s="65">
        <v>63.7</v>
      </c>
      <c r="QB76" s="65">
        <v>63.7</v>
      </c>
      <c r="QC76" s="65">
        <v>63.7</v>
      </c>
      <c r="QD76" s="65">
        <v>63.7</v>
      </c>
    </row>
    <row r="77" spans="1:446" ht="13.5" customHeight="1">
      <c r="A77" s="2" t="s">
        <v>75</v>
      </c>
      <c r="B77" s="2" t="s">
        <v>346</v>
      </c>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10"/>
      <c r="BF77" s="10"/>
      <c r="BG77" s="10"/>
      <c r="BH77" s="10"/>
      <c r="BI77" s="10"/>
      <c r="BJ77" s="10">
        <v>81.599999999999994</v>
      </c>
      <c r="BK77" s="10"/>
      <c r="BL77" s="10">
        <v>81.599999999999994</v>
      </c>
      <c r="BM77" s="10"/>
      <c r="BN77" s="10">
        <v>81.599999999999994</v>
      </c>
      <c r="BO77" s="10"/>
      <c r="BP77" s="10">
        <v>81.599999999999994</v>
      </c>
      <c r="BQ77" s="10"/>
      <c r="BR77" s="10">
        <v>81.599999999999994</v>
      </c>
      <c r="BS77" s="10"/>
      <c r="BT77" s="10">
        <v>81.599999999999994</v>
      </c>
      <c r="BU77" s="10"/>
      <c r="BV77" s="10">
        <v>81.599999999999994</v>
      </c>
      <c r="BW77" s="10"/>
      <c r="BX77" s="10">
        <v>81.599999999999994</v>
      </c>
      <c r="BY77" s="10"/>
      <c r="BZ77" s="10">
        <v>81.599999999999994</v>
      </c>
      <c r="CA77" s="10"/>
      <c r="CB77" s="10">
        <v>81.599999999999994</v>
      </c>
      <c r="CC77" s="10"/>
      <c r="CD77" s="10">
        <v>81.599999999999994</v>
      </c>
      <c r="CE77" s="10"/>
      <c r="CF77" s="10">
        <v>81.599999999999994</v>
      </c>
      <c r="CG77" s="10"/>
      <c r="CH77" s="10">
        <v>81.599999999999994</v>
      </c>
      <c r="CI77" s="10"/>
      <c r="CJ77" s="10">
        <v>81.599999999999994</v>
      </c>
      <c r="CK77" s="10"/>
      <c r="CL77" s="10">
        <v>81.599999999999994</v>
      </c>
      <c r="CM77" s="10"/>
      <c r="CN77" s="10">
        <v>81.599999999999994</v>
      </c>
      <c r="CO77" s="10"/>
      <c r="CP77" s="10">
        <v>81.599999999999994</v>
      </c>
      <c r="CQ77" s="10"/>
      <c r="CR77" s="10">
        <v>81.599999999999994</v>
      </c>
      <c r="CS77" s="10"/>
      <c r="CT77" s="10"/>
      <c r="CU77" s="10"/>
      <c r="CV77" s="10"/>
      <c r="CW77" s="10"/>
      <c r="CX77" s="10"/>
      <c r="CY77" s="10"/>
      <c r="CZ77" s="10"/>
      <c r="DA77" s="20"/>
      <c r="DB77" s="10"/>
      <c r="DC77" s="10"/>
      <c r="DD77" s="10"/>
      <c r="DE77" s="10"/>
      <c r="DF77" s="10"/>
      <c r="DG77" s="10"/>
      <c r="DH77" s="10"/>
      <c r="DI77" s="10"/>
      <c r="DJ77" s="10"/>
      <c r="DK77" s="10"/>
      <c r="DL77" s="10"/>
      <c r="DM77" s="10"/>
      <c r="DN77" s="10"/>
      <c r="DO77" s="10"/>
      <c r="DP77" s="10"/>
      <c r="DQ77" s="10"/>
      <c r="DR77" s="10"/>
      <c r="DS77" s="10"/>
      <c r="DT77" s="10"/>
      <c r="DU77" s="10"/>
      <c r="DV77" s="10"/>
      <c r="DW77" s="10"/>
      <c r="DX77" s="10"/>
      <c r="DY77" s="10"/>
      <c r="DZ77" s="10"/>
      <c r="EA77" s="10"/>
      <c r="EB77" s="10"/>
      <c r="EC77" s="10"/>
      <c r="ED77" s="10"/>
      <c r="EE77" s="10"/>
      <c r="EF77" s="10"/>
      <c r="EG77" s="10"/>
      <c r="EH77" s="10"/>
      <c r="EI77" s="10"/>
      <c r="EJ77" s="10"/>
      <c r="EK77" s="10"/>
      <c r="EL77" s="10"/>
      <c r="EM77" s="10"/>
      <c r="EN77" s="10"/>
      <c r="EO77" s="10"/>
      <c r="EP77" s="10"/>
      <c r="EQ77" s="10"/>
      <c r="ER77" s="10"/>
      <c r="ES77" s="10"/>
      <c r="ET77" s="10"/>
      <c r="EU77" s="10"/>
      <c r="EV77" s="10"/>
      <c r="EW77" s="10"/>
      <c r="EX77" s="10"/>
      <c r="EY77" s="10"/>
      <c r="EZ77" s="10"/>
      <c r="FA77" s="10"/>
      <c r="FB77" s="10"/>
      <c r="FC77" s="10"/>
      <c r="FD77" s="10"/>
      <c r="FE77" s="10"/>
      <c r="FF77" s="10"/>
      <c r="FG77" s="10"/>
      <c r="FH77" s="10"/>
      <c r="FI77" s="10"/>
      <c r="FJ77" s="10"/>
      <c r="FK77" s="10"/>
      <c r="FL77" s="10"/>
      <c r="FM77" s="10"/>
      <c r="FN77" s="10"/>
      <c r="FO77" s="10"/>
      <c r="FP77" s="10"/>
      <c r="FQ77" s="10"/>
      <c r="FR77" s="10"/>
      <c r="FS77" s="10"/>
      <c r="FT77" s="10"/>
      <c r="FU77" s="10"/>
      <c r="FV77" s="10"/>
      <c r="FW77" s="10"/>
      <c r="FX77" s="10"/>
      <c r="FY77" s="10"/>
      <c r="FZ77" s="10"/>
      <c r="GA77" s="10"/>
      <c r="GB77" s="10"/>
      <c r="GC77" s="10"/>
      <c r="GD77" s="10"/>
      <c r="GE77" s="10"/>
      <c r="GF77" s="10"/>
      <c r="GG77" s="10"/>
      <c r="GH77" s="10"/>
      <c r="GI77" s="10"/>
      <c r="GJ77" s="10"/>
      <c r="GK77" s="10"/>
      <c r="GL77" s="10"/>
      <c r="GM77" s="10"/>
      <c r="GN77" s="10"/>
      <c r="GO77" s="10"/>
      <c r="GP77" s="10"/>
      <c r="GQ77" s="10"/>
      <c r="GR77" s="10"/>
      <c r="GS77" s="10"/>
      <c r="GT77" s="10"/>
      <c r="GU77" s="10"/>
      <c r="GV77" s="10"/>
      <c r="GW77" s="10"/>
      <c r="GX77" s="10"/>
      <c r="GY77" s="10"/>
      <c r="GZ77" s="10"/>
      <c r="HA77" s="10"/>
      <c r="HB77" s="10"/>
      <c r="HC77" s="10"/>
      <c r="HD77" s="10"/>
      <c r="HE77" s="10"/>
      <c r="HF77" s="10"/>
      <c r="HG77" s="10"/>
      <c r="HH77" s="10"/>
      <c r="HI77" s="10"/>
      <c r="HJ77" s="10"/>
      <c r="HK77" s="10"/>
      <c r="HL77" s="10"/>
      <c r="HM77" s="10"/>
      <c r="HN77" s="10"/>
      <c r="HO77" s="10">
        <v>63.7</v>
      </c>
      <c r="HP77" s="10"/>
      <c r="HQ77" s="10">
        <v>81.599999999999994</v>
      </c>
      <c r="HR77" s="10"/>
      <c r="HS77" s="10">
        <v>81.599999999999994</v>
      </c>
      <c r="HT77" s="10"/>
      <c r="HU77" s="10">
        <v>81.599999999999994</v>
      </c>
      <c r="HV77" s="10"/>
      <c r="HW77" s="10">
        <v>81.599999999999994</v>
      </c>
      <c r="HX77" s="10"/>
      <c r="HY77" s="10">
        <v>81.599999999999994</v>
      </c>
      <c r="HZ77" s="10"/>
      <c r="IA77" s="10">
        <v>81.599999999999994</v>
      </c>
      <c r="IB77" s="10"/>
      <c r="IC77" s="10">
        <v>81.599999999999994</v>
      </c>
      <c r="ID77" s="10"/>
      <c r="IE77" s="10">
        <v>81.599999999999994</v>
      </c>
      <c r="IF77" s="10"/>
      <c r="IG77" s="10">
        <v>81.599999999999994</v>
      </c>
      <c r="IH77" s="55"/>
      <c r="II77" s="55"/>
      <c r="IJ77" s="55"/>
      <c r="IK77" s="55"/>
      <c r="IL77" s="55"/>
      <c r="IM77" s="55"/>
      <c r="IN77" s="55"/>
      <c r="IO77" s="55"/>
      <c r="IP77" s="55"/>
      <c r="IQ77" s="55"/>
      <c r="IR77" s="55"/>
      <c r="IS77" s="55"/>
      <c r="IT77" s="55"/>
      <c r="IU77" s="55"/>
      <c r="IV77" s="55"/>
      <c r="IW77" s="55"/>
      <c r="IX77" s="55"/>
      <c r="IY77" s="55"/>
      <c r="IZ77" s="55"/>
      <c r="JA77" s="55"/>
      <c r="JB77" s="55"/>
      <c r="JC77" s="55"/>
      <c r="JD77" s="55"/>
      <c r="JE77" s="55"/>
      <c r="JF77" s="55"/>
      <c r="JG77" s="55"/>
      <c r="JH77" s="55"/>
      <c r="JI77" s="55"/>
      <c r="JJ77" s="55"/>
      <c r="JK77" s="55"/>
      <c r="JL77" s="55"/>
      <c r="JM77" s="55"/>
      <c r="JN77" s="55"/>
      <c r="JO77" s="55"/>
      <c r="JP77" s="55"/>
      <c r="JQ77" s="55"/>
      <c r="JR77" s="55"/>
      <c r="JS77" s="55"/>
      <c r="JT77" s="55"/>
      <c r="JU77" s="55"/>
      <c r="JV77" s="55"/>
      <c r="JW77" s="55"/>
      <c r="JX77" s="55"/>
      <c r="JY77" s="55"/>
      <c r="JZ77" s="55"/>
      <c r="KA77" s="55"/>
      <c r="KB77" s="55"/>
      <c r="KC77" s="55"/>
      <c r="KD77" s="55"/>
      <c r="KE77" s="55"/>
      <c r="KF77" s="55"/>
      <c r="KG77" s="55"/>
      <c r="KH77" s="55"/>
      <c r="KI77" s="55"/>
      <c r="KJ77" s="55"/>
      <c r="KK77" s="55"/>
      <c r="KL77" s="55"/>
      <c r="KM77" s="55"/>
      <c r="KN77" s="55"/>
      <c r="KO77" s="55"/>
      <c r="KP77" s="55"/>
      <c r="KQ77" s="55"/>
      <c r="KR77" s="55"/>
      <c r="KS77" s="55"/>
      <c r="KT77" s="55"/>
      <c r="KU77" s="55"/>
      <c r="KV77" s="55"/>
      <c r="KW77" s="55"/>
      <c r="KX77" s="55"/>
      <c r="KY77" s="55"/>
      <c r="KZ77" s="55"/>
      <c r="LA77" s="55"/>
      <c r="LB77" s="55"/>
      <c r="LC77" s="55"/>
      <c r="LD77" s="55"/>
      <c r="LE77" s="55"/>
      <c r="LF77" s="55"/>
      <c r="LG77" s="55"/>
      <c r="LH77" s="55"/>
      <c r="LI77" s="55"/>
      <c r="LJ77" s="55"/>
      <c r="LK77" s="55"/>
      <c r="LL77" s="55"/>
      <c r="LM77" s="55"/>
      <c r="LN77" s="55"/>
      <c r="LO77" s="55"/>
      <c r="LP77" s="55"/>
      <c r="LQ77" s="55"/>
      <c r="LR77" s="55"/>
      <c r="LS77" s="55"/>
      <c r="LT77" s="55"/>
      <c r="LU77" s="55"/>
      <c r="LV77" s="55"/>
      <c r="LW77" s="55"/>
      <c r="LX77" s="55"/>
      <c r="LY77" s="55"/>
      <c r="LZ77" s="55"/>
      <c r="MA77" s="55"/>
      <c r="MB77" s="55"/>
      <c r="MC77" s="55"/>
      <c r="MD77" s="55"/>
      <c r="ME77" s="55"/>
      <c r="MF77" s="55"/>
      <c r="MG77" s="55"/>
      <c r="MH77" s="57"/>
      <c r="MI77" s="57"/>
      <c r="MJ77" s="57"/>
      <c r="MK77" s="57"/>
      <c r="ML77" s="57"/>
      <c r="MM77" s="58"/>
      <c r="MN77" s="58"/>
      <c r="MO77" s="57"/>
      <c r="MP77" s="57"/>
      <c r="MQ77" s="57"/>
      <c r="MR77" s="57"/>
      <c r="MS77" s="57"/>
      <c r="MT77" s="58"/>
      <c r="MU77" s="58"/>
      <c r="MV77" s="57"/>
      <c r="MW77" s="57"/>
      <c r="MX77" s="57"/>
      <c r="MY77" s="57"/>
      <c r="MZ77" s="57"/>
      <c r="NA77" s="58"/>
      <c r="NB77" s="58"/>
      <c r="NC77" s="55"/>
      <c r="ND77" s="55"/>
      <c r="NE77" s="55"/>
      <c r="NF77" s="55"/>
      <c r="NG77" s="55"/>
      <c r="NH77" s="55"/>
      <c r="NI77" s="55"/>
      <c r="NJ77" s="55"/>
      <c r="NK77" s="55"/>
      <c r="NL77" s="55"/>
      <c r="NM77" s="55"/>
      <c r="NN77" s="55"/>
      <c r="NO77" s="55"/>
      <c r="NP77" s="55"/>
      <c r="NQ77" s="55"/>
      <c r="NR77" s="55"/>
      <c r="NS77" s="55"/>
      <c r="NT77" s="55"/>
      <c r="NU77" s="55"/>
      <c r="NV77" s="55"/>
      <c r="NW77" s="55"/>
      <c r="NX77" s="55"/>
      <c r="NY77" s="55"/>
      <c r="NZ77" s="55"/>
      <c r="OA77" s="55"/>
      <c r="OB77" s="55"/>
      <c r="OC77" s="55"/>
      <c r="OD77" s="55"/>
      <c r="OE77" s="55"/>
      <c r="OF77" s="55"/>
      <c r="OG77" s="55"/>
      <c r="OH77" s="55"/>
      <c r="OI77" s="55"/>
      <c r="OJ77" s="55"/>
      <c r="OK77" s="55"/>
      <c r="OL77" s="55"/>
      <c r="OM77" s="55"/>
      <c r="ON77" s="55"/>
      <c r="OO77" s="55"/>
      <c r="OP77" s="55"/>
      <c r="OQ77" s="55"/>
      <c r="OR77" s="55"/>
      <c r="OS77" s="55"/>
      <c r="OT77" s="55"/>
      <c r="OU77" s="55"/>
      <c r="OV77" s="55"/>
      <c r="OW77" s="55"/>
      <c r="OX77" s="55"/>
      <c r="OY77" s="55"/>
      <c r="OZ77" s="55"/>
      <c r="PA77" s="55"/>
      <c r="PB77" s="55"/>
      <c r="PC77" s="55"/>
      <c r="PD77" s="55"/>
      <c r="PE77" s="55"/>
      <c r="PF77" s="55"/>
      <c r="PG77" s="55"/>
      <c r="PH77" s="55"/>
      <c r="PI77" s="55"/>
      <c r="PJ77" s="55"/>
      <c r="PK77" s="55"/>
      <c r="PL77" s="55"/>
      <c r="PM77" s="55"/>
      <c r="PN77" s="55"/>
      <c r="PO77" s="55"/>
      <c r="PP77" s="55"/>
      <c r="PQ77" s="55"/>
      <c r="PR77" s="55"/>
      <c r="PS77" s="55"/>
      <c r="PT77" s="55"/>
      <c r="PU77" s="55"/>
      <c r="PV77" s="55"/>
      <c r="PW77" s="55"/>
      <c r="PX77" s="55"/>
      <c r="PY77" s="55"/>
      <c r="PZ77" s="55"/>
      <c r="QA77" s="55"/>
      <c r="QB77" s="55"/>
      <c r="QC77" s="55"/>
      <c r="QD77" s="55"/>
    </row>
    <row r="78" spans="1:446" ht="13.5" customHeight="1">
      <c r="A78" s="2" t="s">
        <v>76</v>
      </c>
      <c r="B78" s="2" t="s">
        <v>346</v>
      </c>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10"/>
      <c r="BF78" s="10"/>
      <c r="BG78" s="10"/>
      <c r="BH78" s="10"/>
      <c r="BI78" s="10"/>
      <c r="BJ78" s="10"/>
      <c r="BK78" s="10"/>
      <c r="BL78" s="10"/>
      <c r="BM78" s="10"/>
      <c r="BN78" s="10"/>
      <c r="BO78" s="10"/>
      <c r="BP78" s="10"/>
      <c r="BQ78" s="10"/>
      <c r="BR78" s="10"/>
      <c r="BS78" s="10"/>
      <c r="BT78" s="10"/>
      <c r="BU78" s="10"/>
      <c r="BV78" s="10"/>
      <c r="BW78" s="10"/>
      <c r="BX78" s="10"/>
      <c r="BY78" s="10"/>
      <c r="BZ78" s="10"/>
      <c r="CA78" s="10"/>
      <c r="CB78" s="10"/>
      <c r="CC78" s="10"/>
      <c r="CD78" s="10"/>
      <c r="CE78" s="10"/>
      <c r="CF78" s="10"/>
      <c r="CG78" s="10"/>
      <c r="CH78" s="10"/>
      <c r="CI78" s="10"/>
      <c r="CJ78" s="10"/>
      <c r="CK78" s="10"/>
      <c r="CL78" s="10"/>
      <c r="CM78" s="10"/>
      <c r="CN78" s="10"/>
      <c r="CO78" s="10"/>
      <c r="CP78" s="10"/>
      <c r="CQ78" s="10"/>
      <c r="CR78" s="10"/>
      <c r="CS78" s="10"/>
      <c r="CT78" s="10"/>
      <c r="CU78" s="10"/>
      <c r="CV78" s="10"/>
      <c r="CW78" s="10"/>
      <c r="CX78" s="10"/>
      <c r="CY78" s="10"/>
      <c r="CZ78" s="10"/>
      <c r="DA78" s="20"/>
      <c r="DB78" s="10"/>
      <c r="DC78" s="10"/>
      <c r="DD78" s="10"/>
      <c r="DE78" s="10"/>
      <c r="DF78" s="10"/>
      <c r="DG78" s="10"/>
      <c r="DH78" s="10"/>
      <c r="DI78" s="10"/>
      <c r="DJ78" s="10"/>
      <c r="DK78" s="10"/>
      <c r="DL78" s="10"/>
      <c r="DM78" s="10"/>
      <c r="DN78" s="10"/>
      <c r="DO78" s="10"/>
      <c r="DP78" s="10"/>
      <c r="DQ78" s="10"/>
      <c r="DR78" s="10"/>
      <c r="DS78" s="10"/>
      <c r="DT78" s="10"/>
      <c r="DU78" s="10"/>
      <c r="DV78" s="10"/>
      <c r="DW78" s="10"/>
      <c r="DX78" s="10"/>
      <c r="DY78" s="10"/>
      <c r="DZ78" s="10"/>
      <c r="EA78" s="10"/>
      <c r="EB78" s="10"/>
      <c r="EC78" s="10"/>
      <c r="ED78" s="10"/>
      <c r="EE78" s="10"/>
      <c r="EF78" s="10"/>
      <c r="EG78" s="10"/>
      <c r="EH78" s="10"/>
      <c r="EI78" s="10"/>
      <c r="EJ78" s="10"/>
      <c r="EK78" s="10"/>
      <c r="EL78" s="10"/>
      <c r="EM78" s="10"/>
      <c r="EN78" s="10"/>
      <c r="EO78" s="10"/>
      <c r="EP78" s="10"/>
      <c r="EQ78" s="10"/>
      <c r="ER78" s="10"/>
      <c r="ES78" s="10"/>
      <c r="ET78" s="10"/>
      <c r="EU78" s="10"/>
      <c r="EV78" s="10"/>
      <c r="EW78" s="10"/>
      <c r="EX78" s="10"/>
      <c r="EY78" s="10"/>
      <c r="EZ78" s="10"/>
      <c r="FA78" s="10"/>
      <c r="FB78" s="10"/>
      <c r="FC78" s="10"/>
      <c r="FD78" s="10"/>
      <c r="FE78" s="10"/>
      <c r="FF78" s="10"/>
      <c r="FG78" s="10"/>
      <c r="FH78" s="10"/>
      <c r="FI78" s="10"/>
      <c r="FJ78" s="10"/>
      <c r="FK78" s="10"/>
      <c r="FL78" s="10"/>
      <c r="FM78" s="10"/>
      <c r="FN78" s="10"/>
      <c r="FO78" s="10"/>
      <c r="FP78" s="10"/>
      <c r="FQ78" s="10"/>
      <c r="FR78" s="10"/>
      <c r="FS78" s="10"/>
      <c r="FT78" s="10"/>
      <c r="FU78" s="10"/>
      <c r="FV78" s="10"/>
      <c r="FW78" s="10"/>
      <c r="FX78" s="10"/>
      <c r="FY78" s="10"/>
      <c r="FZ78" s="10"/>
      <c r="GA78" s="10"/>
      <c r="GB78" s="10"/>
      <c r="GC78" s="10"/>
      <c r="GD78" s="10"/>
      <c r="GE78" s="10"/>
      <c r="GF78" s="10"/>
      <c r="GG78" s="10"/>
      <c r="GH78" s="10"/>
      <c r="GI78" s="10"/>
      <c r="GJ78" s="10"/>
      <c r="GK78" s="10"/>
      <c r="GL78" s="10"/>
      <c r="GM78" s="10"/>
      <c r="GN78" s="10"/>
      <c r="GO78" s="10"/>
      <c r="GP78" s="10"/>
      <c r="GQ78" s="10"/>
      <c r="GR78" s="10"/>
      <c r="GS78" s="10"/>
      <c r="GT78" s="10"/>
      <c r="GU78" s="10"/>
      <c r="GV78" s="10"/>
      <c r="GW78" s="10"/>
      <c r="GX78" s="10"/>
      <c r="GY78" s="10"/>
      <c r="GZ78" s="10"/>
      <c r="HA78" s="10"/>
      <c r="HB78" s="10"/>
      <c r="HC78" s="10"/>
      <c r="HD78" s="10"/>
      <c r="HE78" s="10"/>
      <c r="HF78" s="10"/>
      <c r="HG78" s="10"/>
      <c r="HH78" s="10"/>
      <c r="HI78" s="10"/>
      <c r="HJ78" s="10"/>
      <c r="HK78" s="10"/>
      <c r="HL78" s="10"/>
      <c r="HM78" s="10"/>
      <c r="HN78" s="10"/>
      <c r="HO78" s="10"/>
      <c r="HP78" s="10"/>
      <c r="HQ78" s="10"/>
      <c r="HR78" s="10"/>
      <c r="HS78" s="10"/>
      <c r="HT78" s="10"/>
      <c r="HU78" s="10"/>
      <c r="HV78" s="10"/>
      <c r="HW78" s="10"/>
      <c r="HX78" s="10"/>
      <c r="HY78" s="10"/>
      <c r="HZ78" s="10"/>
      <c r="IA78" s="10"/>
      <c r="IB78" s="10"/>
      <c r="IC78" s="10"/>
      <c r="ID78" s="10"/>
      <c r="IE78" s="10"/>
      <c r="IF78" s="10"/>
      <c r="IG78" s="10"/>
      <c r="IH78" s="55"/>
      <c r="II78" s="55"/>
      <c r="IJ78" s="55"/>
      <c r="IK78" s="55"/>
      <c r="IL78" s="55"/>
      <c r="IM78" s="55"/>
      <c r="IN78" s="55"/>
      <c r="IO78" s="55"/>
      <c r="IP78" s="55"/>
      <c r="IQ78" s="55"/>
      <c r="IR78" s="55"/>
      <c r="IS78" s="55"/>
      <c r="IT78" s="55"/>
      <c r="IU78" s="55"/>
      <c r="IV78" s="55"/>
      <c r="IW78" s="55"/>
      <c r="IX78" s="55"/>
      <c r="IY78" s="55"/>
      <c r="IZ78" s="55"/>
      <c r="JA78" s="55"/>
      <c r="JB78" s="55"/>
      <c r="JC78" s="55"/>
      <c r="JD78" s="55"/>
      <c r="JE78" s="55"/>
      <c r="JF78" s="55"/>
      <c r="JG78" s="55"/>
      <c r="JH78" s="55"/>
      <c r="JI78" s="55"/>
      <c r="JJ78" s="55"/>
      <c r="JK78" s="55"/>
      <c r="JL78" s="55"/>
      <c r="JM78" s="55"/>
      <c r="JN78" s="55"/>
      <c r="JO78" s="55"/>
      <c r="JP78" s="55"/>
      <c r="JQ78" s="55"/>
      <c r="JR78" s="55"/>
      <c r="JS78" s="55"/>
      <c r="JT78" s="55"/>
      <c r="JU78" s="55"/>
      <c r="JV78" s="55"/>
      <c r="JW78" s="55"/>
      <c r="JX78" s="55"/>
      <c r="JY78" s="55"/>
      <c r="JZ78" s="55"/>
      <c r="KA78" s="55"/>
      <c r="KB78" s="55"/>
      <c r="KC78" s="55"/>
      <c r="KD78" s="55"/>
      <c r="KE78" s="55"/>
      <c r="KF78" s="55"/>
      <c r="KG78" s="55"/>
      <c r="KH78" s="55"/>
      <c r="KI78" s="55"/>
      <c r="KJ78" s="55"/>
      <c r="KK78" s="55"/>
      <c r="KL78" s="55"/>
      <c r="KM78" s="55"/>
      <c r="KN78" s="55"/>
      <c r="KO78" s="55"/>
      <c r="KP78" s="55"/>
      <c r="KQ78" s="55"/>
      <c r="KR78" s="55"/>
      <c r="KS78" s="55"/>
      <c r="KT78" s="55"/>
      <c r="KU78" s="55"/>
      <c r="KV78" s="55"/>
      <c r="KW78" s="55"/>
      <c r="KX78" s="55"/>
      <c r="KY78" s="55"/>
      <c r="KZ78" s="55"/>
      <c r="LA78" s="55"/>
      <c r="LB78" s="55"/>
      <c r="LC78" s="55"/>
      <c r="LD78" s="55"/>
      <c r="LE78" s="55"/>
      <c r="LF78" s="55"/>
      <c r="LG78" s="55"/>
      <c r="LH78" s="55"/>
      <c r="LI78" s="55"/>
      <c r="LJ78" s="55"/>
      <c r="LK78" s="55"/>
      <c r="LL78" s="55"/>
      <c r="LM78" s="55"/>
      <c r="LN78" s="55"/>
      <c r="LO78" s="55"/>
      <c r="LP78" s="55"/>
      <c r="LQ78" s="55"/>
      <c r="LR78" s="55"/>
      <c r="LS78" s="55"/>
      <c r="LT78" s="55"/>
      <c r="LU78" s="55"/>
      <c r="LV78" s="55"/>
      <c r="LW78" s="55"/>
      <c r="LX78" s="55"/>
      <c r="LY78" s="55"/>
      <c r="LZ78" s="55"/>
      <c r="MA78" s="55"/>
      <c r="MB78" s="55"/>
      <c r="MC78" s="55"/>
      <c r="MD78" s="55"/>
      <c r="ME78" s="55"/>
      <c r="MF78" s="55"/>
      <c r="MG78" s="55"/>
      <c r="MH78" s="57"/>
      <c r="MI78" s="57"/>
      <c r="MJ78" s="57"/>
      <c r="MK78" s="57"/>
      <c r="ML78" s="57"/>
      <c r="MM78" s="58"/>
      <c r="MN78" s="58"/>
      <c r="MO78" s="57"/>
      <c r="MP78" s="57"/>
      <c r="MQ78" s="57"/>
      <c r="MR78" s="57"/>
      <c r="MS78" s="57"/>
      <c r="MT78" s="58"/>
      <c r="MU78" s="58"/>
      <c r="MV78" s="57"/>
      <c r="MW78" s="57"/>
      <c r="MX78" s="57"/>
      <c r="MY78" s="57"/>
      <c r="MZ78" s="57"/>
      <c r="NA78" s="58"/>
      <c r="NB78" s="58"/>
      <c r="NC78" s="55"/>
      <c r="ND78" s="55"/>
      <c r="NE78" s="55"/>
      <c r="NF78" s="55"/>
      <c r="NG78" s="55"/>
      <c r="NH78" s="55"/>
      <c r="NI78" s="55"/>
      <c r="NJ78" s="55"/>
      <c r="NK78" s="55"/>
      <c r="NL78" s="55"/>
      <c r="NM78" s="55"/>
      <c r="NN78" s="55"/>
      <c r="NO78" s="55"/>
      <c r="NP78" s="55"/>
      <c r="NQ78" s="55"/>
      <c r="NR78" s="55"/>
      <c r="NS78" s="55"/>
      <c r="NT78" s="55"/>
      <c r="NU78" s="55"/>
      <c r="NV78" s="55"/>
      <c r="NW78" s="55"/>
      <c r="NX78" s="55"/>
      <c r="NY78" s="55"/>
      <c r="NZ78" s="55"/>
      <c r="OA78" s="55"/>
      <c r="OB78" s="55"/>
      <c r="OC78" s="55"/>
      <c r="OD78" s="55"/>
      <c r="OE78" s="55"/>
      <c r="OF78" s="55"/>
      <c r="OG78" s="55"/>
      <c r="OH78" s="55"/>
      <c r="OI78" s="55"/>
      <c r="OJ78" s="55"/>
      <c r="OK78" s="55"/>
      <c r="OL78" s="55"/>
      <c r="OM78" s="55"/>
      <c r="ON78" s="55"/>
      <c r="OO78" s="55"/>
      <c r="OP78" s="55"/>
      <c r="OQ78" s="55"/>
      <c r="OR78" s="55"/>
      <c r="OS78" s="55"/>
      <c r="OT78" s="55"/>
      <c r="OU78" s="55"/>
      <c r="OV78" s="55"/>
      <c r="OW78" s="55"/>
      <c r="OX78" s="55"/>
      <c r="OY78" s="55"/>
      <c r="OZ78" s="55"/>
      <c r="PA78" s="55"/>
      <c r="PB78" s="55"/>
      <c r="PC78" s="55"/>
      <c r="PD78" s="55"/>
      <c r="PE78" s="55"/>
      <c r="PF78" s="55"/>
      <c r="PG78" s="55"/>
      <c r="PH78" s="55"/>
      <c r="PI78" s="55"/>
      <c r="PJ78" s="55"/>
      <c r="PK78" s="55"/>
      <c r="PL78" s="55"/>
      <c r="PM78" s="55"/>
      <c r="PN78" s="55"/>
      <c r="PO78" s="55"/>
      <c r="PP78" s="55"/>
      <c r="PQ78" s="55"/>
      <c r="PR78" s="55"/>
      <c r="PS78" s="55"/>
      <c r="PT78" s="55"/>
      <c r="PU78" s="55"/>
      <c r="PV78" s="55"/>
      <c r="PW78" s="55"/>
      <c r="PX78" s="55"/>
      <c r="PY78" s="55"/>
      <c r="PZ78" s="55"/>
      <c r="QA78" s="55"/>
      <c r="QB78" s="55"/>
      <c r="QC78" s="55"/>
      <c r="QD78" s="55"/>
    </row>
    <row r="79" spans="1:446" ht="13.5" customHeight="1">
      <c r="A79" s="12" t="s">
        <v>77</v>
      </c>
      <c r="B79" s="12" t="s">
        <v>346</v>
      </c>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4"/>
      <c r="BF79" s="14"/>
      <c r="BG79" s="14"/>
      <c r="BH79" s="14"/>
      <c r="BI79" s="14"/>
      <c r="BJ79" s="14"/>
      <c r="BK79" s="14"/>
      <c r="BL79" s="14"/>
      <c r="BM79" s="14"/>
      <c r="BN79" s="14"/>
      <c r="BO79" s="14"/>
      <c r="BP79" s="14"/>
      <c r="BQ79" s="14"/>
      <c r="BR79" s="14"/>
      <c r="BS79" s="14"/>
      <c r="BT79" s="14"/>
      <c r="BU79" s="14"/>
      <c r="BV79" s="14"/>
      <c r="BW79" s="14"/>
      <c r="BX79" s="14"/>
      <c r="BY79" s="14"/>
      <c r="BZ79" s="14"/>
      <c r="CA79" s="14"/>
      <c r="CB79" s="14"/>
      <c r="CC79" s="14"/>
      <c r="CD79" s="14"/>
      <c r="CE79" s="14"/>
      <c r="CF79" s="14"/>
      <c r="CG79" s="14"/>
      <c r="CH79" s="14"/>
      <c r="CI79" s="14"/>
      <c r="CJ79" s="14"/>
      <c r="CK79" s="14"/>
      <c r="CL79" s="14"/>
      <c r="CM79" s="14"/>
      <c r="CN79" s="14"/>
      <c r="CO79" s="14"/>
      <c r="CP79" s="14"/>
      <c r="CQ79" s="14"/>
      <c r="CR79" s="14"/>
      <c r="CS79" s="14"/>
      <c r="CT79" s="14"/>
      <c r="CU79" s="14"/>
      <c r="CV79" s="14"/>
      <c r="CW79" s="14"/>
      <c r="CX79" s="14"/>
      <c r="CY79" s="14"/>
      <c r="CZ79" s="14"/>
      <c r="DA79" s="24"/>
      <c r="DB79" s="14"/>
      <c r="DC79" s="14"/>
      <c r="DD79" s="14"/>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4"/>
      <c r="GH79" s="14"/>
      <c r="GI79" s="14"/>
      <c r="GJ79" s="14"/>
      <c r="GK79" s="14"/>
      <c r="GL79" s="14"/>
      <c r="GM79" s="14"/>
      <c r="GN79" s="14"/>
      <c r="GO79" s="14"/>
      <c r="GP79" s="14"/>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c r="HT79" s="14"/>
      <c r="HU79" s="14"/>
      <c r="HV79" s="14"/>
      <c r="HW79" s="14"/>
      <c r="HX79" s="14"/>
      <c r="HY79" s="14"/>
      <c r="HZ79" s="14"/>
      <c r="IA79" s="14"/>
      <c r="IB79" s="14"/>
      <c r="IC79" s="14"/>
      <c r="ID79" s="14"/>
      <c r="IE79" s="14"/>
      <c r="IF79" s="14"/>
      <c r="IG79" s="14"/>
      <c r="IH79" s="55"/>
      <c r="II79" s="55"/>
      <c r="IJ79" s="55"/>
      <c r="IK79" s="55"/>
      <c r="IL79" s="55"/>
      <c r="IM79" s="55"/>
      <c r="IN79" s="55"/>
      <c r="IO79" s="55"/>
      <c r="IP79" s="55"/>
      <c r="IQ79" s="55"/>
      <c r="IR79" s="55"/>
      <c r="IS79" s="55"/>
      <c r="IT79" s="55"/>
      <c r="IU79" s="55"/>
      <c r="IV79" s="55"/>
      <c r="IW79" s="55"/>
      <c r="IX79" s="55"/>
      <c r="IY79" s="55"/>
      <c r="IZ79" s="55"/>
      <c r="JA79" s="55"/>
      <c r="JB79" s="55"/>
      <c r="JC79" s="55"/>
      <c r="JD79" s="55"/>
      <c r="JE79" s="55"/>
      <c r="JF79" s="55"/>
      <c r="JG79" s="55"/>
      <c r="JH79" s="55"/>
      <c r="JI79" s="55"/>
      <c r="JJ79" s="55"/>
      <c r="JK79" s="55"/>
      <c r="JL79" s="55"/>
      <c r="JM79" s="55"/>
      <c r="JN79" s="55"/>
      <c r="JO79" s="55"/>
      <c r="JP79" s="55"/>
      <c r="JQ79" s="55"/>
      <c r="JR79" s="55"/>
      <c r="JS79" s="55"/>
      <c r="JT79" s="55"/>
      <c r="JU79" s="55"/>
      <c r="JV79" s="55"/>
      <c r="JW79" s="55"/>
      <c r="JX79" s="55"/>
      <c r="JY79" s="55"/>
      <c r="JZ79" s="55"/>
      <c r="KA79" s="55"/>
      <c r="KB79" s="55"/>
      <c r="KC79" s="55"/>
      <c r="KD79" s="55"/>
      <c r="KE79" s="55"/>
      <c r="KF79" s="55"/>
      <c r="KG79" s="55"/>
      <c r="KH79" s="55"/>
      <c r="KI79" s="55"/>
      <c r="KJ79" s="55"/>
      <c r="KK79" s="55"/>
      <c r="KL79" s="55"/>
      <c r="KM79" s="55"/>
      <c r="KN79" s="55"/>
      <c r="KO79" s="55"/>
      <c r="KP79" s="55"/>
      <c r="KQ79" s="55"/>
      <c r="KR79" s="55"/>
      <c r="KS79" s="55"/>
      <c r="KT79" s="55"/>
      <c r="KU79" s="55"/>
      <c r="KV79" s="55"/>
      <c r="KW79" s="55"/>
      <c r="KX79" s="55"/>
      <c r="KY79" s="55"/>
      <c r="KZ79" s="55"/>
      <c r="LA79" s="55"/>
      <c r="LB79" s="55"/>
      <c r="LC79" s="55"/>
      <c r="LD79" s="55"/>
      <c r="LE79" s="55"/>
      <c r="LF79" s="55"/>
      <c r="LG79" s="55"/>
      <c r="LH79" s="55"/>
      <c r="LI79" s="55"/>
      <c r="LJ79" s="55"/>
      <c r="LK79" s="55"/>
      <c r="LL79" s="55"/>
      <c r="LM79" s="55"/>
      <c r="LN79" s="55"/>
      <c r="LO79" s="55"/>
      <c r="LP79" s="55"/>
      <c r="LQ79" s="55"/>
      <c r="LR79" s="55"/>
      <c r="LS79" s="55"/>
      <c r="LT79" s="55"/>
      <c r="LU79" s="55"/>
      <c r="LV79" s="55"/>
      <c r="LW79" s="55"/>
      <c r="LX79" s="55"/>
      <c r="LY79" s="55"/>
      <c r="LZ79" s="55"/>
      <c r="MA79" s="55"/>
      <c r="MB79" s="55"/>
      <c r="MC79" s="55"/>
      <c r="MD79" s="55"/>
      <c r="ME79" s="55"/>
      <c r="MF79" s="55"/>
      <c r="MG79" s="55"/>
      <c r="MH79" s="57"/>
      <c r="MI79" s="57"/>
      <c r="MJ79" s="57"/>
      <c r="MK79" s="57"/>
      <c r="ML79" s="57"/>
      <c r="MM79" s="58"/>
      <c r="MN79" s="58"/>
      <c r="MO79" s="57"/>
      <c r="MP79" s="57"/>
      <c r="MQ79" s="57"/>
      <c r="MR79" s="57"/>
      <c r="MS79" s="57"/>
      <c r="MT79" s="58"/>
      <c r="MU79" s="58"/>
      <c r="MV79" s="57"/>
      <c r="MW79" s="57"/>
      <c r="MX79" s="57"/>
      <c r="MY79" s="57"/>
      <c r="MZ79" s="57"/>
      <c r="NA79" s="58"/>
      <c r="NB79" s="58"/>
      <c r="NC79" s="55"/>
      <c r="ND79" s="55"/>
      <c r="NE79" s="55"/>
      <c r="NF79" s="55"/>
      <c r="NG79" s="55"/>
      <c r="NH79" s="55"/>
      <c r="NI79" s="55"/>
      <c r="NJ79" s="55"/>
      <c r="NK79" s="55"/>
      <c r="NL79" s="55"/>
      <c r="NM79" s="55"/>
      <c r="NN79" s="55"/>
      <c r="NO79" s="55"/>
      <c r="NP79" s="55"/>
      <c r="NQ79" s="55"/>
      <c r="NR79" s="55"/>
      <c r="NS79" s="55"/>
      <c r="NT79" s="55"/>
      <c r="NU79" s="55"/>
      <c r="NV79" s="55"/>
      <c r="NW79" s="55"/>
      <c r="NX79" s="55"/>
      <c r="NY79" s="55"/>
      <c r="NZ79" s="55"/>
      <c r="OA79" s="55"/>
      <c r="OB79" s="55"/>
      <c r="OC79" s="55"/>
      <c r="OD79" s="55"/>
      <c r="OE79" s="55"/>
      <c r="OF79" s="55"/>
      <c r="OG79" s="55"/>
      <c r="OH79" s="55"/>
      <c r="OI79" s="55"/>
      <c r="OJ79" s="55"/>
      <c r="OK79" s="55"/>
      <c r="OL79" s="55"/>
      <c r="OM79" s="55"/>
      <c r="ON79" s="55"/>
      <c r="OO79" s="55"/>
      <c r="OP79" s="55"/>
      <c r="OQ79" s="55"/>
      <c r="OR79" s="55"/>
      <c r="OS79" s="55"/>
      <c r="OT79" s="55"/>
      <c r="OU79" s="55"/>
      <c r="OV79" s="55"/>
      <c r="OW79" s="55"/>
      <c r="OX79" s="55"/>
      <c r="OY79" s="55"/>
      <c r="OZ79" s="55"/>
      <c r="PA79" s="55"/>
      <c r="PB79" s="55"/>
      <c r="PC79" s="55"/>
      <c r="PD79" s="55"/>
      <c r="PE79" s="55"/>
      <c r="PF79" s="55"/>
      <c r="PG79" s="55"/>
      <c r="PH79" s="55"/>
      <c r="PI79" s="55"/>
      <c r="PJ79" s="55"/>
      <c r="PK79" s="55"/>
      <c r="PL79" s="55"/>
      <c r="PM79" s="55"/>
      <c r="PN79" s="55"/>
      <c r="PO79" s="55"/>
      <c r="PP79" s="55"/>
      <c r="PQ79" s="55"/>
      <c r="PR79" s="55"/>
      <c r="PS79" s="55"/>
      <c r="PT79" s="55"/>
      <c r="PU79" s="55"/>
      <c r="PV79" s="55"/>
      <c r="PW79" s="55"/>
      <c r="PX79" s="55"/>
      <c r="PY79" s="55"/>
      <c r="PZ79" s="55"/>
      <c r="QA79" s="55"/>
      <c r="QB79" s="55"/>
      <c r="QC79" s="55"/>
      <c r="QD79" s="55"/>
    </row>
    <row r="80" spans="1:446" ht="13.5" customHeight="1">
      <c r="A80" s="12" t="s">
        <v>78</v>
      </c>
      <c r="B80" s="12" t="s">
        <v>346</v>
      </c>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c r="CX80" s="14"/>
      <c r="CY80" s="14"/>
      <c r="CZ80" s="14"/>
      <c r="DA80" s="2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14"/>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14"/>
      <c r="IG80" s="14"/>
      <c r="IH80" s="55"/>
      <c r="II80" s="55"/>
      <c r="IJ80" s="55"/>
      <c r="IK80" s="55"/>
      <c r="IL80" s="55"/>
      <c r="IM80" s="55"/>
      <c r="IN80" s="55"/>
      <c r="IO80" s="55"/>
      <c r="IP80" s="55"/>
      <c r="IQ80" s="55"/>
      <c r="IR80" s="55"/>
      <c r="IS80" s="55"/>
      <c r="IT80" s="55"/>
      <c r="IU80" s="55"/>
      <c r="IV80" s="55"/>
      <c r="IW80" s="55"/>
      <c r="IX80" s="55"/>
      <c r="IY80" s="55"/>
      <c r="IZ80" s="55"/>
      <c r="JA80" s="55"/>
      <c r="JB80" s="55"/>
      <c r="JC80" s="55"/>
      <c r="JD80" s="55"/>
      <c r="JE80" s="55"/>
      <c r="JF80" s="55"/>
      <c r="JG80" s="55"/>
      <c r="JH80" s="55"/>
      <c r="JI80" s="55"/>
      <c r="JJ80" s="55"/>
      <c r="JK80" s="55"/>
      <c r="JL80" s="55"/>
      <c r="JM80" s="55"/>
      <c r="JN80" s="55"/>
      <c r="JO80" s="55"/>
      <c r="JP80" s="55"/>
      <c r="JQ80" s="55"/>
      <c r="JR80" s="55"/>
      <c r="JS80" s="55"/>
      <c r="JT80" s="55"/>
      <c r="JU80" s="55"/>
      <c r="JV80" s="55"/>
      <c r="JW80" s="55"/>
      <c r="JX80" s="55"/>
      <c r="JY80" s="55"/>
      <c r="JZ80" s="55"/>
      <c r="KA80" s="55"/>
      <c r="KB80" s="55"/>
      <c r="KC80" s="55"/>
      <c r="KD80" s="55"/>
      <c r="KE80" s="55"/>
      <c r="KF80" s="55"/>
      <c r="KG80" s="55"/>
      <c r="KH80" s="55"/>
      <c r="KI80" s="55"/>
      <c r="KJ80" s="55"/>
      <c r="KK80" s="55"/>
      <c r="KL80" s="55"/>
      <c r="KM80" s="55"/>
      <c r="KN80" s="55"/>
      <c r="KO80" s="55"/>
      <c r="KP80" s="55"/>
      <c r="KQ80" s="55"/>
      <c r="KR80" s="55"/>
      <c r="KS80" s="55"/>
      <c r="KT80" s="55"/>
      <c r="KU80" s="55"/>
      <c r="KV80" s="55"/>
      <c r="KW80" s="55"/>
      <c r="KX80" s="55"/>
      <c r="KY80" s="55"/>
      <c r="KZ80" s="55"/>
      <c r="LA80" s="55"/>
      <c r="LB80" s="55"/>
      <c r="LC80" s="55"/>
      <c r="LD80" s="55"/>
      <c r="LE80" s="55"/>
      <c r="LF80" s="55"/>
      <c r="LG80" s="55"/>
      <c r="LH80" s="55"/>
      <c r="LI80" s="55"/>
      <c r="LJ80" s="55"/>
      <c r="LK80" s="55"/>
      <c r="LL80" s="55"/>
      <c r="LM80" s="55"/>
      <c r="LN80" s="55"/>
      <c r="LO80" s="55"/>
      <c r="LP80" s="55"/>
      <c r="LQ80" s="55"/>
      <c r="LR80" s="55"/>
      <c r="LS80" s="55"/>
      <c r="LT80" s="55"/>
      <c r="LU80" s="55"/>
      <c r="LV80" s="55"/>
      <c r="LW80" s="55"/>
      <c r="LX80" s="55"/>
      <c r="LY80" s="55"/>
      <c r="LZ80" s="55"/>
      <c r="MA80" s="55"/>
      <c r="MB80" s="55"/>
      <c r="MC80" s="55"/>
      <c r="MD80" s="55"/>
      <c r="ME80" s="55"/>
      <c r="MF80" s="55"/>
      <c r="MG80" s="55"/>
      <c r="MH80" s="57"/>
      <c r="MI80" s="57"/>
      <c r="MJ80" s="57"/>
      <c r="MK80" s="57"/>
      <c r="ML80" s="57"/>
      <c r="MM80" s="58"/>
      <c r="MN80" s="58"/>
      <c r="MO80" s="57"/>
      <c r="MP80" s="57"/>
      <c r="MQ80" s="57"/>
      <c r="MR80" s="57"/>
      <c r="MS80" s="57"/>
      <c r="MT80" s="58"/>
      <c r="MU80" s="58"/>
      <c r="MV80" s="57"/>
      <c r="MW80" s="57"/>
      <c r="MX80" s="57"/>
      <c r="MY80" s="57"/>
      <c r="MZ80" s="57"/>
      <c r="NA80" s="58"/>
      <c r="NB80" s="58"/>
      <c r="NC80" s="55"/>
      <c r="ND80" s="55"/>
      <c r="NE80" s="55"/>
      <c r="NF80" s="55"/>
      <c r="NG80" s="55"/>
      <c r="NH80" s="55"/>
      <c r="NI80" s="55"/>
      <c r="NJ80" s="55"/>
      <c r="NK80" s="55"/>
      <c r="NL80" s="55"/>
      <c r="NM80" s="55"/>
      <c r="NN80" s="55"/>
      <c r="NO80" s="55"/>
      <c r="NP80" s="55"/>
      <c r="NQ80" s="55"/>
      <c r="NR80" s="55"/>
      <c r="NS80" s="55"/>
      <c r="NT80" s="55"/>
      <c r="NU80" s="55"/>
      <c r="NV80" s="55"/>
      <c r="NW80" s="55"/>
      <c r="NX80" s="55"/>
      <c r="NY80" s="55"/>
      <c r="NZ80" s="55"/>
      <c r="OA80" s="55"/>
      <c r="OB80" s="55"/>
      <c r="OC80" s="55"/>
      <c r="OD80" s="55"/>
      <c r="OE80" s="55"/>
      <c r="OF80" s="55"/>
      <c r="OG80" s="55"/>
      <c r="OH80" s="55"/>
      <c r="OI80" s="55"/>
      <c r="OJ80" s="55"/>
      <c r="OK80" s="55"/>
      <c r="OL80" s="55"/>
      <c r="OM80" s="55"/>
      <c r="ON80" s="55"/>
      <c r="OO80" s="55"/>
      <c r="OP80" s="55"/>
      <c r="OQ80" s="55"/>
      <c r="OR80" s="55"/>
      <c r="OS80" s="55"/>
      <c r="OT80" s="55"/>
      <c r="OU80" s="55"/>
      <c r="OV80" s="55"/>
      <c r="OW80" s="55"/>
      <c r="OX80" s="55"/>
      <c r="OY80" s="55"/>
      <c r="OZ80" s="55"/>
      <c r="PA80" s="55"/>
      <c r="PB80" s="55"/>
      <c r="PC80" s="55"/>
      <c r="PD80" s="55"/>
      <c r="PE80" s="55"/>
      <c r="PF80" s="55"/>
      <c r="PG80" s="55"/>
      <c r="PH80" s="55"/>
      <c r="PI80" s="55"/>
      <c r="PJ80" s="55"/>
      <c r="PK80" s="55"/>
      <c r="PL80" s="55"/>
      <c r="PM80" s="55"/>
      <c r="PN80" s="55"/>
      <c r="PO80" s="55"/>
      <c r="PP80" s="55"/>
      <c r="PQ80" s="55"/>
      <c r="PR80" s="55"/>
      <c r="PS80" s="55"/>
      <c r="PT80" s="55"/>
      <c r="PU80" s="55"/>
      <c r="PV80" s="55"/>
      <c r="PW80" s="55"/>
      <c r="PX80" s="55"/>
      <c r="PY80" s="55"/>
      <c r="PZ80" s="55"/>
      <c r="QA80" s="55"/>
      <c r="QB80" s="55"/>
      <c r="QC80" s="55"/>
      <c r="QD80" s="55"/>
    </row>
    <row r="81" spans="1:446" ht="13.5" customHeight="1">
      <c r="A81" s="12" t="s">
        <v>79</v>
      </c>
      <c r="B81" s="12" t="s">
        <v>346</v>
      </c>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4"/>
      <c r="BF81" s="14"/>
      <c r="BG81" s="14"/>
      <c r="BH81" s="14"/>
      <c r="BI81" s="14"/>
      <c r="BJ81" s="14"/>
      <c r="BK81" s="14"/>
      <c r="BL81" s="14"/>
      <c r="BM81" s="14"/>
      <c r="BN81" s="14"/>
      <c r="BO81" s="14"/>
      <c r="BP81" s="14"/>
      <c r="BQ81" s="14"/>
      <c r="BR81" s="14"/>
      <c r="BS81" s="14"/>
      <c r="BT81" s="14"/>
      <c r="BU81" s="14"/>
      <c r="BV81" s="14"/>
      <c r="BW81" s="14"/>
      <c r="BX81" s="14"/>
      <c r="BY81" s="14"/>
      <c r="BZ81" s="14"/>
      <c r="CA81" s="14"/>
      <c r="CB81" s="14"/>
      <c r="CC81" s="14"/>
      <c r="CD81" s="14"/>
      <c r="CE81" s="14"/>
      <c r="CF81" s="14"/>
      <c r="CG81" s="14"/>
      <c r="CH81" s="14"/>
      <c r="CI81" s="14"/>
      <c r="CJ81" s="14"/>
      <c r="CK81" s="14"/>
      <c r="CL81" s="14"/>
      <c r="CM81" s="14"/>
      <c r="CN81" s="14"/>
      <c r="CO81" s="14"/>
      <c r="CP81" s="14"/>
      <c r="CQ81" s="14"/>
      <c r="CR81" s="14"/>
      <c r="CS81" s="14"/>
      <c r="CT81" s="14"/>
      <c r="CU81" s="14"/>
      <c r="CV81" s="14"/>
      <c r="CW81" s="14"/>
      <c r="CX81" s="14"/>
      <c r="CY81" s="14"/>
      <c r="CZ81" s="14"/>
      <c r="DA81" s="2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14"/>
      <c r="EC81" s="14"/>
      <c r="ED81" s="14"/>
      <c r="EE81" s="14"/>
      <c r="EF81" s="14"/>
      <c r="EG81" s="14"/>
      <c r="EH81" s="14"/>
      <c r="EI81" s="14"/>
      <c r="EJ81" s="14"/>
      <c r="EK81" s="14"/>
      <c r="EL81" s="14"/>
      <c r="EM81" s="14"/>
      <c r="EN81" s="14"/>
      <c r="EO81" s="14"/>
      <c r="EP81" s="14"/>
      <c r="EQ81" s="14"/>
      <c r="ER81" s="14"/>
      <c r="ES81" s="14"/>
      <c r="ET81" s="14"/>
      <c r="EU81" s="14"/>
      <c r="EV81" s="14"/>
      <c r="EW81" s="14"/>
      <c r="EX81" s="14"/>
      <c r="EY81" s="14"/>
      <c r="EZ81" s="14"/>
      <c r="FA81" s="14"/>
      <c r="FB81" s="14"/>
      <c r="FC81" s="14"/>
      <c r="FD81" s="14"/>
      <c r="FE81" s="14"/>
      <c r="FF81" s="14"/>
      <c r="FG81" s="14"/>
      <c r="FH81" s="14"/>
      <c r="FI81" s="14"/>
      <c r="FJ81" s="14"/>
      <c r="FK81" s="14"/>
      <c r="FL81" s="14"/>
      <c r="FM81" s="14"/>
      <c r="FN81" s="14"/>
      <c r="FO81" s="14"/>
      <c r="FP81" s="14"/>
      <c r="FQ81" s="14"/>
      <c r="FR81" s="14"/>
      <c r="FS81" s="14"/>
      <c r="FT81" s="14"/>
      <c r="FU81" s="14"/>
      <c r="FV81" s="14"/>
      <c r="FW81" s="14"/>
      <c r="FX81" s="14"/>
      <c r="FY81" s="14"/>
      <c r="FZ81" s="14"/>
      <c r="GA81" s="14"/>
      <c r="GB81" s="14"/>
      <c r="GC81" s="14"/>
      <c r="GD81" s="14"/>
      <c r="GE81" s="14"/>
      <c r="GF81" s="14"/>
      <c r="GG81" s="14"/>
      <c r="GH81" s="14"/>
      <c r="GI81" s="14"/>
      <c r="GJ81" s="14"/>
      <c r="GK81" s="14"/>
      <c r="GL81" s="14"/>
      <c r="GM81" s="14"/>
      <c r="GN81" s="14"/>
      <c r="GO81" s="14"/>
      <c r="GP81" s="14"/>
      <c r="GQ81" s="14"/>
      <c r="GR81" s="14"/>
      <c r="GS81" s="14"/>
      <c r="GT81" s="14"/>
      <c r="GU81" s="14"/>
      <c r="GV81" s="14"/>
      <c r="GW81" s="14"/>
      <c r="GX81" s="14"/>
      <c r="GY81" s="14"/>
      <c r="GZ81" s="14"/>
      <c r="HA81" s="14"/>
      <c r="HB81" s="14"/>
      <c r="HC81" s="14"/>
      <c r="HD81" s="14"/>
      <c r="HE81" s="14"/>
      <c r="HF81" s="14"/>
      <c r="HG81" s="14"/>
      <c r="HH81" s="14"/>
      <c r="HI81" s="14"/>
      <c r="HJ81" s="14"/>
      <c r="HK81" s="14"/>
      <c r="HL81" s="14"/>
      <c r="HM81" s="14"/>
      <c r="HN81" s="14"/>
      <c r="HO81" s="14"/>
      <c r="HP81" s="14"/>
      <c r="HQ81" s="14"/>
      <c r="HR81" s="14"/>
      <c r="HS81" s="14"/>
      <c r="HT81" s="14"/>
      <c r="HU81" s="14"/>
      <c r="HV81" s="14"/>
      <c r="HW81" s="14"/>
      <c r="HX81" s="14"/>
      <c r="HY81" s="14"/>
      <c r="HZ81" s="14"/>
      <c r="IA81" s="14"/>
      <c r="IB81" s="14"/>
      <c r="IC81" s="14"/>
      <c r="ID81" s="14"/>
      <c r="IE81" s="14"/>
      <c r="IF81" s="14"/>
      <c r="IG81" s="14"/>
      <c r="IH81" s="55"/>
      <c r="II81" s="55"/>
      <c r="IJ81" s="55"/>
      <c r="IK81" s="55"/>
      <c r="IL81" s="55"/>
      <c r="IM81" s="55"/>
      <c r="IN81" s="55"/>
      <c r="IO81" s="55"/>
      <c r="IP81" s="55"/>
      <c r="IQ81" s="55"/>
      <c r="IR81" s="55"/>
      <c r="IS81" s="55"/>
      <c r="IT81" s="55"/>
      <c r="IU81" s="55"/>
      <c r="IV81" s="55"/>
      <c r="IW81" s="55"/>
      <c r="IX81" s="55"/>
      <c r="IY81" s="55"/>
      <c r="IZ81" s="55"/>
      <c r="JA81" s="55"/>
      <c r="JB81" s="55"/>
      <c r="JC81" s="55"/>
      <c r="JD81" s="55"/>
      <c r="JE81" s="55"/>
      <c r="JF81" s="55"/>
      <c r="JG81" s="55"/>
      <c r="JH81" s="55"/>
      <c r="JI81" s="55"/>
      <c r="JJ81" s="55"/>
      <c r="JK81" s="55"/>
      <c r="JL81" s="55"/>
      <c r="JM81" s="55"/>
      <c r="JN81" s="55"/>
      <c r="JO81" s="55"/>
      <c r="JP81" s="55"/>
      <c r="JQ81" s="55"/>
      <c r="JR81" s="55"/>
      <c r="JS81" s="55"/>
      <c r="JT81" s="55"/>
      <c r="JU81" s="55"/>
      <c r="JV81" s="55"/>
      <c r="JW81" s="55"/>
      <c r="JX81" s="55"/>
      <c r="JY81" s="55"/>
      <c r="JZ81" s="55"/>
      <c r="KA81" s="55"/>
      <c r="KB81" s="55"/>
      <c r="KC81" s="55"/>
      <c r="KD81" s="55"/>
      <c r="KE81" s="55"/>
      <c r="KF81" s="55"/>
      <c r="KG81" s="55"/>
      <c r="KH81" s="55"/>
      <c r="KI81" s="55"/>
      <c r="KJ81" s="55"/>
      <c r="KK81" s="55"/>
      <c r="KL81" s="55"/>
      <c r="KM81" s="55"/>
      <c r="KN81" s="55"/>
      <c r="KO81" s="55"/>
      <c r="KP81" s="55"/>
      <c r="KQ81" s="55"/>
      <c r="KR81" s="55"/>
      <c r="KS81" s="55"/>
      <c r="KT81" s="55"/>
      <c r="KU81" s="55"/>
      <c r="KV81" s="55"/>
      <c r="KW81" s="55"/>
      <c r="KX81" s="55"/>
      <c r="KY81" s="55"/>
      <c r="KZ81" s="55"/>
      <c r="LA81" s="55"/>
      <c r="LB81" s="55"/>
      <c r="LC81" s="55"/>
      <c r="LD81" s="55"/>
      <c r="LE81" s="55"/>
      <c r="LF81" s="55"/>
      <c r="LG81" s="55"/>
      <c r="LH81" s="55"/>
      <c r="LI81" s="55"/>
      <c r="LJ81" s="55"/>
      <c r="LK81" s="55"/>
      <c r="LL81" s="55"/>
      <c r="LM81" s="55"/>
      <c r="LN81" s="55"/>
      <c r="LO81" s="55"/>
      <c r="LP81" s="55"/>
      <c r="LQ81" s="55"/>
      <c r="LR81" s="55"/>
      <c r="LS81" s="55"/>
      <c r="LT81" s="55"/>
      <c r="LU81" s="55"/>
      <c r="LV81" s="55"/>
      <c r="LW81" s="55"/>
      <c r="LX81" s="55"/>
      <c r="LY81" s="55"/>
      <c r="LZ81" s="55"/>
      <c r="MA81" s="55"/>
      <c r="MB81" s="55"/>
      <c r="MC81" s="55"/>
      <c r="MD81" s="55"/>
      <c r="ME81" s="55"/>
      <c r="MF81" s="55"/>
      <c r="MG81" s="55"/>
      <c r="MH81" s="57"/>
      <c r="MI81" s="57"/>
      <c r="MJ81" s="57"/>
      <c r="MK81" s="57"/>
      <c r="ML81" s="57"/>
      <c r="MM81" s="58"/>
      <c r="MN81" s="58"/>
      <c r="MO81" s="57"/>
      <c r="MP81" s="57"/>
      <c r="MQ81" s="57"/>
      <c r="MR81" s="57"/>
      <c r="MS81" s="57"/>
      <c r="MT81" s="58"/>
      <c r="MU81" s="58"/>
      <c r="MV81" s="57"/>
      <c r="MW81" s="57"/>
      <c r="MX81" s="57"/>
      <c r="MY81" s="57"/>
      <c r="MZ81" s="57"/>
      <c r="NA81" s="58"/>
      <c r="NB81" s="58"/>
      <c r="NC81" s="55"/>
      <c r="ND81" s="55"/>
      <c r="NE81" s="55"/>
      <c r="NF81" s="55"/>
      <c r="NG81" s="55"/>
      <c r="NH81" s="55"/>
      <c r="NI81" s="55"/>
      <c r="NJ81" s="55"/>
      <c r="NK81" s="55"/>
      <c r="NL81" s="55"/>
      <c r="NM81" s="55"/>
      <c r="NN81" s="55"/>
      <c r="NO81" s="55"/>
      <c r="NP81" s="55"/>
      <c r="NQ81" s="55"/>
      <c r="NR81" s="55"/>
      <c r="NS81" s="55"/>
      <c r="NT81" s="55"/>
      <c r="NU81" s="55"/>
      <c r="NV81" s="55"/>
      <c r="NW81" s="55"/>
      <c r="NX81" s="55"/>
      <c r="NY81" s="55"/>
      <c r="NZ81" s="55"/>
      <c r="OA81" s="55"/>
      <c r="OB81" s="55"/>
      <c r="OC81" s="55"/>
      <c r="OD81" s="55"/>
      <c r="OE81" s="55"/>
      <c r="OF81" s="55"/>
      <c r="OG81" s="55"/>
      <c r="OH81" s="55"/>
      <c r="OI81" s="55"/>
      <c r="OJ81" s="55"/>
      <c r="OK81" s="55"/>
      <c r="OL81" s="55"/>
      <c r="OM81" s="55"/>
      <c r="ON81" s="55"/>
      <c r="OO81" s="55"/>
      <c r="OP81" s="55"/>
      <c r="OQ81" s="55"/>
      <c r="OR81" s="55"/>
      <c r="OS81" s="55"/>
      <c r="OT81" s="55"/>
      <c r="OU81" s="55"/>
      <c r="OV81" s="55"/>
      <c r="OW81" s="55"/>
      <c r="OX81" s="55"/>
      <c r="OY81" s="55"/>
      <c r="OZ81" s="55"/>
      <c r="PA81" s="55"/>
      <c r="PB81" s="55"/>
      <c r="PC81" s="55"/>
      <c r="PD81" s="55"/>
      <c r="PE81" s="55"/>
      <c r="PF81" s="55"/>
      <c r="PG81" s="55"/>
      <c r="PH81" s="55"/>
      <c r="PI81" s="55"/>
      <c r="PJ81" s="55"/>
      <c r="PK81" s="55"/>
      <c r="PL81" s="55"/>
      <c r="PM81" s="55"/>
      <c r="PN81" s="55"/>
      <c r="PO81" s="55"/>
      <c r="PP81" s="55"/>
      <c r="PQ81" s="55"/>
      <c r="PR81" s="55"/>
      <c r="PS81" s="55"/>
      <c r="PT81" s="55"/>
      <c r="PU81" s="55"/>
      <c r="PV81" s="55"/>
      <c r="PW81" s="55"/>
      <c r="PX81" s="55"/>
      <c r="PY81" s="55"/>
      <c r="PZ81" s="55"/>
      <c r="QA81" s="55"/>
      <c r="QB81" s="55"/>
      <c r="QC81" s="55"/>
      <c r="QD81" s="55"/>
    </row>
    <row r="82" spans="1:446" ht="13.5" customHeight="1">
      <c r="A82" s="12" t="s">
        <v>80</v>
      </c>
      <c r="B82" s="12" t="s">
        <v>346</v>
      </c>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2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55"/>
      <c r="II82" s="55"/>
      <c r="IJ82" s="55"/>
      <c r="IK82" s="55"/>
      <c r="IL82" s="55"/>
      <c r="IM82" s="55"/>
      <c r="IN82" s="55"/>
      <c r="IO82" s="55"/>
      <c r="IP82" s="55"/>
      <c r="IQ82" s="55"/>
      <c r="IR82" s="55"/>
      <c r="IS82" s="55"/>
      <c r="IT82" s="55"/>
      <c r="IU82" s="55"/>
      <c r="IV82" s="55"/>
      <c r="IW82" s="55"/>
      <c r="IX82" s="55"/>
      <c r="IY82" s="55"/>
      <c r="IZ82" s="55"/>
      <c r="JA82" s="55"/>
      <c r="JB82" s="55"/>
      <c r="JC82" s="55"/>
      <c r="JD82" s="55"/>
      <c r="JE82" s="55"/>
      <c r="JF82" s="55"/>
      <c r="JG82" s="55"/>
      <c r="JH82" s="55"/>
      <c r="JI82" s="55"/>
      <c r="JJ82" s="55"/>
      <c r="JK82" s="55"/>
      <c r="JL82" s="55"/>
      <c r="JM82" s="55"/>
      <c r="JN82" s="55"/>
      <c r="JO82" s="55"/>
      <c r="JP82" s="55"/>
      <c r="JQ82" s="55"/>
      <c r="JR82" s="55"/>
      <c r="JS82" s="55"/>
      <c r="JT82" s="55"/>
      <c r="JU82" s="55"/>
      <c r="JV82" s="55"/>
      <c r="JW82" s="55"/>
      <c r="JX82" s="55"/>
      <c r="JY82" s="55"/>
      <c r="JZ82" s="55"/>
      <c r="KA82" s="55"/>
      <c r="KB82" s="55"/>
      <c r="KC82" s="55"/>
      <c r="KD82" s="55"/>
      <c r="KE82" s="55"/>
      <c r="KF82" s="55"/>
      <c r="KG82" s="55"/>
      <c r="KH82" s="55"/>
      <c r="KI82" s="55"/>
      <c r="KJ82" s="55"/>
      <c r="KK82" s="55"/>
      <c r="KL82" s="55"/>
      <c r="KM82" s="55"/>
      <c r="KN82" s="55"/>
      <c r="KO82" s="55"/>
      <c r="KP82" s="55"/>
      <c r="KQ82" s="55"/>
      <c r="KR82" s="55"/>
      <c r="KS82" s="55"/>
      <c r="KT82" s="55"/>
      <c r="KU82" s="55"/>
      <c r="KV82" s="55"/>
      <c r="KW82" s="55"/>
      <c r="KX82" s="55"/>
      <c r="KY82" s="55"/>
      <c r="KZ82" s="55"/>
      <c r="LA82" s="55"/>
      <c r="LB82" s="55"/>
      <c r="LC82" s="55"/>
      <c r="LD82" s="55"/>
      <c r="LE82" s="55"/>
      <c r="LF82" s="55"/>
      <c r="LG82" s="55"/>
      <c r="LH82" s="55"/>
      <c r="LI82" s="55"/>
      <c r="LJ82" s="55"/>
      <c r="LK82" s="55"/>
      <c r="LL82" s="55"/>
      <c r="LM82" s="55"/>
      <c r="LN82" s="55"/>
      <c r="LO82" s="55"/>
      <c r="LP82" s="55"/>
      <c r="LQ82" s="55"/>
      <c r="LR82" s="55"/>
      <c r="LS82" s="55"/>
      <c r="LT82" s="55"/>
      <c r="LU82" s="55"/>
      <c r="LV82" s="55"/>
      <c r="LW82" s="55"/>
      <c r="LX82" s="55"/>
      <c r="LY82" s="55"/>
      <c r="LZ82" s="55"/>
      <c r="MA82" s="55"/>
      <c r="MB82" s="55"/>
      <c r="MC82" s="55"/>
      <c r="MD82" s="55"/>
      <c r="ME82" s="55"/>
      <c r="MF82" s="55"/>
      <c r="MG82" s="55"/>
      <c r="MH82" s="57"/>
      <c r="MI82" s="57"/>
      <c r="MJ82" s="57"/>
      <c r="MK82" s="57"/>
      <c r="ML82" s="57"/>
      <c r="MM82" s="58"/>
      <c r="MN82" s="58"/>
      <c r="MO82" s="57"/>
      <c r="MP82" s="57"/>
      <c r="MQ82" s="57"/>
      <c r="MR82" s="57"/>
      <c r="MS82" s="57"/>
      <c r="MT82" s="58"/>
      <c r="MU82" s="58"/>
      <c r="MV82" s="57"/>
      <c r="MW82" s="57"/>
      <c r="MX82" s="57"/>
      <c r="MY82" s="57"/>
      <c r="MZ82" s="57"/>
      <c r="NA82" s="58"/>
      <c r="NB82" s="58"/>
      <c r="NC82" s="55"/>
      <c r="ND82" s="55"/>
      <c r="NE82" s="55"/>
      <c r="NF82" s="55"/>
      <c r="NG82" s="55"/>
      <c r="NH82" s="55"/>
      <c r="NI82" s="55"/>
      <c r="NJ82" s="55"/>
      <c r="NK82" s="55"/>
      <c r="NL82" s="55"/>
      <c r="NM82" s="55"/>
      <c r="NN82" s="55"/>
      <c r="NO82" s="55"/>
      <c r="NP82" s="55"/>
      <c r="NQ82" s="55"/>
      <c r="NR82" s="55"/>
      <c r="NS82" s="55"/>
      <c r="NT82" s="55"/>
      <c r="NU82" s="55"/>
      <c r="NV82" s="55"/>
      <c r="NW82" s="55"/>
      <c r="NX82" s="55"/>
      <c r="NY82" s="55"/>
      <c r="NZ82" s="55"/>
      <c r="OA82" s="55"/>
      <c r="OB82" s="55"/>
      <c r="OC82" s="55"/>
      <c r="OD82" s="55"/>
      <c r="OE82" s="55"/>
      <c r="OF82" s="55"/>
      <c r="OG82" s="55"/>
      <c r="OH82" s="55"/>
      <c r="OI82" s="55"/>
      <c r="OJ82" s="55"/>
      <c r="OK82" s="55"/>
      <c r="OL82" s="55"/>
      <c r="OM82" s="55"/>
      <c r="ON82" s="55"/>
      <c r="OO82" s="55"/>
      <c r="OP82" s="55"/>
      <c r="OQ82" s="55"/>
      <c r="OR82" s="55"/>
      <c r="OS82" s="55"/>
      <c r="OT82" s="55"/>
      <c r="OU82" s="55"/>
      <c r="OV82" s="55"/>
      <c r="OW82" s="55"/>
      <c r="OX82" s="55"/>
      <c r="OY82" s="55"/>
      <c r="OZ82" s="55"/>
      <c r="PA82" s="55"/>
      <c r="PB82" s="55"/>
      <c r="PC82" s="55"/>
      <c r="PD82" s="55"/>
      <c r="PE82" s="55"/>
      <c r="PF82" s="55"/>
      <c r="PG82" s="55"/>
      <c r="PH82" s="55"/>
      <c r="PI82" s="55"/>
      <c r="PJ82" s="55"/>
      <c r="PK82" s="55"/>
      <c r="PL82" s="55"/>
      <c r="PM82" s="55"/>
      <c r="PN82" s="55"/>
      <c r="PO82" s="55"/>
      <c r="PP82" s="55"/>
      <c r="PQ82" s="55"/>
      <c r="PR82" s="55"/>
      <c r="PS82" s="55"/>
      <c r="PT82" s="55"/>
      <c r="PU82" s="55"/>
      <c r="PV82" s="55"/>
      <c r="PW82" s="55"/>
      <c r="PX82" s="55"/>
      <c r="PY82" s="55"/>
      <c r="PZ82" s="55"/>
      <c r="QA82" s="55"/>
      <c r="QB82" s="55"/>
      <c r="QC82" s="55"/>
      <c r="QD82" s="55"/>
    </row>
    <row r="83" spans="1:446" ht="13.5" customHeight="1">
      <c r="A83" s="2" t="s">
        <v>81</v>
      </c>
      <c r="B83" s="2" t="s">
        <v>347</v>
      </c>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10"/>
      <c r="BF83" s="10"/>
      <c r="BG83" s="10"/>
      <c r="BH83" s="10"/>
      <c r="BI83" s="10"/>
      <c r="BJ83" s="10"/>
      <c r="BK83" s="10"/>
      <c r="BL83" s="10"/>
      <c r="BM83" s="10"/>
      <c r="BN83" s="10"/>
      <c r="BO83" s="10"/>
      <c r="BP83" s="10"/>
      <c r="BQ83" s="10"/>
      <c r="BR83" s="10"/>
      <c r="BS83" s="10"/>
      <c r="BT83" s="10"/>
      <c r="BU83" s="10"/>
      <c r="BV83" s="10"/>
      <c r="BW83" s="10"/>
      <c r="BX83" s="10"/>
      <c r="BY83" s="10"/>
      <c r="BZ83" s="10"/>
      <c r="CA83" s="10"/>
      <c r="CB83" s="10"/>
      <c r="CC83" s="10"/>
      <c r="CD83" s="10"/>
      <c r="CE83" s="10"/>
      <c r="CF83" s="10"/>
      <c r="CG83" s="10"/>
      <c r="CH83" s="10"/>
      <c r="CI83" s="10"/>
      <c r="CJ83" s="10"/>
      <c r="CK83" s="10"/>
      <c r="CL83" s="10"/>
      <c r="CM83" s="10"/>
      <c r="CN83" s="10"/>
      <c r="CO83" s="10"/>
      <c r="CP83" s="10"/>
      <c r="CQ83" s="10"/>
      <c r="CR83" s="10"/>
      <c r="CS83" s="10"/>
      <c r="CT83" s="10"/>
      <c r="CU83" s="10"/>
      <c r="CV83" s="10"/>
      <c r="CW83" s="10"/>
      <c r="CX83" s="10"/>
      <c r="CY83" s="10"/>
      <c r="CZ83" s="10"/>
      <c r="DA83" s="20"/>
      <c r="DB83" s="10"/>
      <c r="DC83" s="10"/>
      <c r="DD83" s="10"/>
      <c r="DE83" s="10"/>
      <c r="DF83" s="10"/>
      <c r="DG83" s="10"/>
      <c r="DH83" s="10"/>
      <c r="DI83" s="10"/>
      <c r="DJ83" s="10"/>
      <c r="DK83" s="10"/>
      <c r="DL83" s="10"/>
      <c r="DM83" s="10"/>
      <c r="DN83" s="10"/>
      <c r="DO83" s="10"/>
      <c r="DP83" s="10"/>
      <c r="DQ83" s="10"/>
      <c r="DR83" s="10"/>
      <c r="DS83" s="10"/>
      <c r="DT83" s="10"/>
      <c r="DU83" s="10"/>
      <c r="DV83" s="10"/>
      <c r="DW83" s="10"/>
      <c r="DX83" s="10"/>
      <c r="DY83" s="10"/>
      <c r="DZ83" s="10"/>
      <c r="EA83" s="10"/>
      <c r="EB83" s="10"/>
      <c r="EC83" s="10"/>
      <c r="ED83" s="10"/>
      <c r="EE83" s="10"/>
      <c r="EF83" s="10"/>
      <c r="EG83" s="10"/>
      <c r="EH83" s="10"/>
      <c r="EI83" s="10"/>
      <c r="EJ83" s="10"/>
      <c r="EK83" s="10"/>
      <c r="EL83" s="10"/>
      <c r="EM83" s="10"/>
      <c r="EN83" s="10"/>
      <c r="EO83" s="10"/>
      <c r="EP83" s="10"/>
      <c r="EQ83" s="10"/>
      <c r="ER83" s="10"/>
      <c r="ES83" s="10"/>
      <c r="ET83" s="10"/>
      <c r="EU83" s="10"/>
      <c r="EV83" s="10"/>
      <c r="EW83" s="10"/>
      <c r="EX83" s="10"/>
      <c r="EY83" s="10"/>
      <c r="EZ83" s="10"/>
      <c r="FA83" s="10"/>
      <c r="FB83" s="10"/>
      <c r="FC83" s="10"/>
      <c r="FD83" s="10"/>
      <c r="FE83" s="10"/>
      <c r="FF83" s="10"/>
      <c r="FG83" s="10"/>
      <c r="FH83" s="10"/>
      <c r="FI83" s="10"/>
      <c r="FJ83" s="10"/>
      <c r="FK83" s="10"/>
      <c r="FL83" s="10"/>
      <c r="FM83" s="10"/>
      <c r="FN83" s="10"/>
      <c r="FO83" s="10"/>
      <c r="FP83" s="10"/>
      <c r="FQ83" s="10"/>
      <c r="FR83" s="10"/>
      <c r="FS83" s="10"/>
      <c r="FT83" s="10"/>
      <c r="FU83" s="10"/>
      <c r="FV83" s="10"/>
      <c r="FW83" s="10"/>
      <c r="FX83" s="10"/>
      <c r="FY83" s="10"/>
      <c r="FZ83" s="10"/>
      <c r="GA83" s="10"/>
      <c r="GB83" s="10"/>
      <c r="GC83" s="10"/>
      <c r="GD83" s="10"/>
      <c r="GE83" s="10"/>
      <c r="GF83" s="10"/>
      <c r="GG83" s="10"/>
      <c r="GH83" s="10"/>
      <c r="GI83" s="10"/>
      <c r="GJ83" s="10"/>
      <c r="GK83" s="10"/>
      <c r="GL83" s="10"/>
      <c r="GM83" s="10"/>
      <c r="GN83" s="10"/>
      <c r="GO83" s="10"/>
      <c r="GP83" s="10"/>
      <c r="GQ83" s="10"/>
      <c r="GR83" s="10"/>
      <c r="GS83" s="10"/>
      <c r="GT83" s="10"/>
      <c r="GU83" s="10"/>
      <c r="GV83" s="10"/>
      <c r="GW83" s="10"/>
      <c r="GX83" s="10"/>
      <c r="GY83" s="10"/>
      <c r="GZ83" s="10"/>
      <c r="HA83" s="10"/>
      <c r="HB83" s="10"/>
      <c r="HC83" s="10"/>
      <c r="HD83" s="10"/>
      <c r="HE83" s="10"/>
      <c r="HF83" s="10"/>
      <c r="HG83" s="10"/>
      <c r="HH83" s="10"/>
      <c r="HI83" s="10"/>
      <c r="HJ83" s="10"/>
      <c r="HK83" s="10"/>
      <c r="HL83" s="10"/>
      <c r="HM83" s="10"/>
      <c r="HN83" s="10"/>
      <c r="HO83" s="10"/>
      <c r="HP83" s="10"/>
      <c r="HQ83" s="10"/>
      <c r="HR83" s="10"/>
      <c r="HS83" s="10"/>
      <c r="HT83" s="10"/>
      <c r="HU83" s="10"/>
      <c r="HV83" s="10"/>
      <c r="HW83" s="10"/>
      <c r="HX83" s="10"/>
      <c r="HY83" s="10"/>
      <c r="HZ83" s="10"/>
      <c r="IA83" s="10"/>
      <c r="IB83" s="10"/>
      <c r="IC83" s="10"/>
      <c r="ID83" s="10"/>
      <c r="IE83" s="10"/>
      <c r="IF83" s="10"/>
      <c r="IG83" s="10"/>
      <c r="IH83" s="55"/>
      <c r="II83" s="55"/>
      <c r="IJ83" s="55"/>
      <c r="IK83" s="55"/>
      <c r="IL83" s="55"/>
      <c r="IM83" s="55"/>
      <c r="IN83" s="55"/>
      <c r="IO83" s="55"/>
      <c r="IP83" s="55"/>
      <c r="IQ83" s="55"/>
      <c r="IR83" s="55"/>
      <c r="IS83" s="55"/>
      <c r="IT83" s="55"/>
      <c r="IU83" s="55"/>
      <c r="IV83" s="55"/>
      <c r="IW83" s="55"/>
      <c r="IX83" s="55"/>
      <c r="IY83" s="55"/>
      <c r="IZ83" s="55"/>
      <c r="JA83" s="55"/>
      <c r="JB83" s="55"/>
      <c r="JC83" s="55"/>
      <c r="JD83" s="55"/>
      <c r="JE83" s="55"/>
      <c r="JF83" s="55"/>
      <c r="JG83" s="55"/>
      <c r="JH83" s="55"/>
      <c r="JI83" s="55"/>
      <c r="JJ83" s="55"/>
      <c r="JK83" s="55"/>
      <c r="JL83" s="55"/>
      <c r="JM83" s="55"/>
      <c r="JN83" s="55"/>
      <c r="JO83" s="55"/>
      <c r="JP83" s="55"/>
      <c r="JQ83" s="55"/>
      <c r="JR83" s="55"/>
      <c r="JS83" s="55"/>
      <c r="JT83" s="55"/>
      <c r="JU83" s="55"/>
      <c r="JV83" s="55"/>
      <c r="JW83" s="55"/>
      <c r="JX83" s="55"/>
      <c r="JY83" s="55"/>
      <c r="JZ83" s="55"/>
      <c r="KA83" s="55"/>
      <c r="KB83" s="55"/>
      <c r="KC83" s="55"/>
      <c r="KD83" s="55"/>
      <c r="KE83" s="55"/>
      <c r="KF83" s="55"/>
      <c r="KG83" s="55"/>
      <c r="KH83" s="55"/>
      <c r="KI83" s="55"/>
      <c r="KJ83" s="55"/>
      <c r="KK83" s="55"/>
      <c r="KL83" s="55"/>
      <c r="KM83" s="55"/>
      <c r="KN83" s="55"/>
      <c r="KO83" s="55"/>
      <c r="KP83" s="55"/>
      <c r="KQ83" s="55"/>
      <c r="KR83" s="55"/>
      <c r="KS83" s="55"/>
      <c r="KT83" s="55"/>
      <c r="KU83" s="55"/>
      <c r="KV83" s="55"/>
      <c r="KW83" s="55"/>
      <c r="KX83" s="55"/>
      <c r="KY83" s="55"/>
      <c r="KZ83" s="55"/>
      <c r="LA83" s="55"/>
      <c r="LB83" s="55"/>
      <c r="LC83" s="55"/>
      <c r="LD83" s="55"/>
      <c r="LE83" s="55"/>
      <c r="LF83" s="55"/>
      <c r="LG83" s="55"/>
      <c r="LH83" s="55"/>
      <c r="LI83" s="55"/>
      <c r="LJ83" s="55"/>
      <c r="LK83" s="55"/>
      <c r="LL83" s="55"/>
      <c r="LM83" s="55"/>
      <c r="LN83" s="55"/>
      <c r="LO83" s="55"/>
      <c r="LP83" s="55"/>
      <c r="LQ83" s="55"/>
      <c r="LR83" s="55"/>
      <c r="LS83" s="55"/>
      <c r="LT83" s="55"/>
      <c r="LU83" s="55"/>
      <c r="LV83" s="55"/>
      <c r="LW83" s="55"/>
      <c r="LX83" s="55"/>
      <c r="LY83" s="55"/>
      <c r="LZ83" s="55"/>
      <c r="MA83" s="55"/>
      <c r="MB83" s="55"/>
      <c r="MC83" s="55"/>
      <c r="MD83" s="55"/>
      <c r="ME83" s="55"/>
      <c r="MF83" s="55"/>
      <c r="MG83" s="55"/>
      <c r="MH83" s="57"/>
      <c r="MI83" s="57"/>
      <c r="MJ83" s="57"/>
      <c r="MK83" s="57"/>
      <c r="ML83" s="57"/>
      <c r="MM83" s="58"/>
      <c r="MN83" s="58"/>
      <c r="MO83" s="57"/>
      <c r="MP83" s="57"/>
      <c r="MQ83" s="57"/>
      <c r="MR83" s="57"/>
      <c r="MS83" s="57"/>
      <c r="MT83" s="58"/>
      <c r="MU83" s="58"/>
      <c r="MV83" s="57"/>
      <c r="MW83" s="57"/>
      <c r="MX83" s="57"/>
      <c r="MY83" s="57"/>
      <c r="MZ83" s="57"/>
      <c r="NA83" s="58"/>
      <c r="NB83" s="58"/>
      <c r="NC83" s="55"/>
      <c r="ND83" s="55"/>
      <c r="NE83" s="55"/>
      <c r="NF83" s="55"/>
      <c r="NG83" s="55"/>
      <c r="NH83" s="55"/>
      <c r="NI83" s="55"/>
      <c r="NJ83" s="55"/>
      <c r="NK83" s="55"/>
      <c r="NL83" s="55"/>
      <c r="NM83" s="55"/>
      <c r="NN83" s="55"/>
      <c r="NO83" s="55"/>
      <c r="NP83" s="55"/>
      <c r="NQ83" s="55"/>
      <c r="NR83" s="55"/>
      <c r="NS83" s="55"/>
      <c r="NT83" s="55"/>
      <c r="NU83" s="55"/>
      <c r="NV83" s="55"/>
      <c r="NW83" s="55"/>
      <c r="NX83" s="55"/>
      <c r="NY83" s="55"/>
      <c r="NZ83" s="55"/>
      <c r="OA83" s="55"/>
      <c r="OB83" s="55"/>
      <c r="OC83" s="55"/>
      <c r="OD83" s="55"/>
      <c r="OE83" s="55"/>
      <c r="OF83" s="55"/>
      <c r="OG83" s="55"/>
      <c r="OH83" s="55"/>
      <c r="OI83" s="55"/>
      <c r="OJ83" s="55"/>
      <c r="OK83" s="55"/>
      <c r="OL83" s="55"/>
      <c r="OM83" s="55"/>
      <c r="ON83" s="55"/>
      <c r="OO83" s="55"/>
      <c r="OP83" s="55"/>
      <c r="OQ83" s="55"/>
      <c r="OR83" s="55"/>
      <c r="OS83" s="55"/>
      <c r="OT83" s="55"/>
      <c r="OU83" s="55"/>
      <c r="OV83" s="55"/>
      <c r="OW83" s="55"/>
      <c r="OX83" s="55"/>
      <c r="OY83" s="55"/>
      <c r="OZ83" s="55"/>
      <c r="PA83" s="55"/>
      <c r="PB83" s="55"/>
      <c r="PC83" s="55"/>
      <c r="PD83" s="55"/>
      <c r="PE83" s="55"/>
      <c r="PF83" s="55"/>
      <c r="PG83" s="55"/>
      <c r="PH83" s="55"/>
      <c r="PI83" s="55"/>
      <c r="PJ83" s="55"/>
      <c r="PK83" s="55"/>
      <c r="PL83" s="55"/>
      <c r="PM83" s="55"/>
      <c r="PN83" s="55"/>
      <c r="PO83" s="55"/>
      <c r="PP83" s="55"/>
      <c r="PQ83" s="55"/>
      <c r="PR83" s="55"/>
      <c r="PS83" s="55"/>
      <c r="PT83" s="55"/>
      <c r="PU83" s="55"/>
      <c r="PV83" s="55"/>
      <c r="PW83" s="55"/>
      <c r="PX83" s="55"/>
      <c r="PY83" s="55"/>
      <c r="PZ83" s="55"/>
      <c r="QA83" s="55"/>
      <c r="QB83" s="55"/>
      <c r="QC83" s="55"/>
      <c r="QD83" s="55"/>
    </row>
    <row r="84" spans="1:446" ht="13.5" customHeight="1">
      <c r="A84" s="2" t="s">
        <v>82</v>
      </c>
      <c r="B84" s="2" t="s">
        <v>347</v>
      </c>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10"/>
      <c r="BF84" s="10"/>
      <c r="BG84" s="10"/>
      <c r="BH84" s="10"/>
      <c r="BI84" s="10"/>
      <c r="BJ84" s="10"/>
      <c r="BK84" s="10"/>
      <c r="BL84" s="10"/>
      <c r="BM84" s="10"/>
      <c r="BN84" s="10"/>
      <c r="BO84" s="10"/>
      <c r="BP84" s="10"/>
      <c r="BQ84" s="10"/>
      <c r="BR84" s="10"/>
      <c r="BS84" s="10"/>
      <c r="BT84" s="10"/>
      <c r="BU84" s="10"/>
      <c r="BV84" s="10"/>
      <c r="BW84" s="10"/>
      <c r="BX84" s="10"/>
      <c r="BY84" s="10"/>
      <c r="BZ84" s="10"/>
      <c r="CA84" s="10"/>
      <c r="CB84" s="10"/>
      <c r="CC84" s="10"/>
      <c r="CD84" s="10"/>
      <c r="CE84" s="10"/>
      <c r="CF84" s="10"/>
      <c r="CG84" s="10"/>
      <c r="CH84" s="10"/>
      <c r="CI84" s="10"/>
      <c r="CJ84" s="10"/>
      <c r="CK84" s="10"/>
      <c r="CL84" s="10"/>
      <c r="CM84" s="10"/>
      <c r="CN84" s="10"/>
      <c r="CO84" s="10"/>
      <c r="CP84" s="10"/>
      <c r="CQ84" s="10"/>
      <c r="CR84" s="10"/>
      <c r="CS84" s="10"/>
      <c r="CT84" s="10"/>
      <c r="CU84" s="10"/>
      <c r="CV84" s="10"/>
      <c r="CW84" s="10"/>
      <c r="CX84" s="10"/>
      <c r="CY84" s="10"/>
      <c r="CZ84" s="10"/>
      <c r="DA84" s="20"/>
      <c r="DB84" s="10"/>
      <c r="DC84" s="10"/>
      <c r="DD84" s="10"/>
      <c r="DE84" s="10"/>
      <c r="DF84" s="10"/>
      <c r="DG84" s="10"/>
      <c r="DH84" s="10"/>
      <c r="DI84" s="10"/>
      <c r="DJ84" s="10"/>
      <c r="DK84" s="10"/>
      <c r="DL84" s="10"/>
      <c r="DM84" s="10"/>
      <c r="DN84" s="10"/>
      <c r="DO84" s="10"/>
      <c r="DP84" s="10"/>
      <c r="DQ84" s="10"/>
      <c r="DR84" s="10"/>
      <c r="DS84" s="10"/>
      <c r="DT84" s="10"/>
      <c r="DU84" s="10"/>
      <c r="DV84" s="10"/>
      <c r="DW84" s="10"/>
      <c r="DX84" s="10"/>
      <c r="DY84" s="10"/>
      <c r="DZ84" s="10"/>
      <c r="EA84" s="10"/>
      <c r="EB84" s="10"/>
      <c r="EC84" s="10"/>
      <c r="ED84" s="10"/>
      <c r="EE84" s="10"/>
      <c r="EF84" s="10"/>
      <c r="EG84" s="10"/>
      <c r="EH84" s="10"/>
      <c r="EI84" s="10"/>
      <c r="EJ84" s="10"/>
      <c r="EK84" s="10"/>
      <c r="EL84" s="10"/>
      <c r="EM84" s="10"/>
      <c r="EN84" s="10"/>
      <c r="EO84" s="10"/>
      <c r="EP84" s="10"/>
      <c r="EQ84" s="10"/>
      <c r="ER84" s="10"/>
      <c r="ES84" s="10"/>
      <c r="ET84" s="10"/>
      <c r="EU84" s="10"/>
      <c r="EV84" s="10"/>
      <c r="EW84" s="10"/>
      <c r="EX84" s="10"/>
      <c r="EY84" s="10"/>
      <c r="EZ84" s="10"/>
      <c r="FA84" s="10"/>
      <c r="FB84" s="10"/>
      <c r="FC84" s="10"/>
      <c r="FD84" s="10"/>
      <c r="FE84" s="10"/>
      <c r="FF84" s="10"/>
      <c r="FG84" s="10"/>
      <c r="FH84" s="10"/>
      <c r="FI84" s="10"/>
      <c r="FJ84" s="10"/>
      <c r="FK84" s="10"/>
      <c r="FL84" s="10"/>
      <c r="FM84" s="10"/>
      <c r="FN84" s="10"/>
      <c r="FO84" s="10"/>
      <c r="FP84" s="10"/>
      <c r="FQ84" s="10"/>
      <c r="FR84" s="10"/>
      <c r="FS84" s="10"/>
      <c r="FT84" s="10"/>
      <c r="FU84" s="10"/>
      <c r="FV84" s="10"/>
      <c r="FW84" s="10"/>
      <c r="FX84" s="10"/>
      <c r="FY84" s="10"/>
      <c r="FZ84" s="10"/>
      <c r="GA84" s="10"/>
      <c r="GB84" s="10"/>
      <c r="GC84" s="10"/>
      <c r="GD84" s="10"/>
      <c r="GE84" s="10"/>
      <c r="GF84" s="10"/>
      <c r="GG84" s="10"/>
      <c r="GH84" s="10"/>
      <c r="GI84" s="10"/>
      <c r="GJ84" s="10"/>
      <c r="GK84" s="10"/>
      <c r="GL84" s="10"/>
      <c r="GM84" s="10"/>
      <c r="GN84" s="10"/>
      <c r="GO84" s="10"/>
      <c r="GP84" s="10"/>
      <c r="GQ84" s="10"/>
      <c r="GR84" s="10"/>
      <c r="GS84" s="10"/>
      <c r="GT84" s="10"/>
      <c r="GU84" s="10"/>
      <c r="GV84" s="10"/>
      <c r="GW84" s="10"/>
      <c r="GX84" s="10"/>
      <c r="GY84" s="10"/>
      <c r="GZ84" s="10"/>
      <c r="HA84" s="10"/>
      <c r="HB84" s="10"/>
      <c r="HC84" s="10"/>
      <c r="HD84" s="10"/>
      <c r="HE84" s="10"/>
      <c r="HF84" s="10"/>
      <c r="HG84" s="10"/>
      <c r="HH84" s="10"/>
      <c r="HI84" s="10"/>
      <c r="HJ84" s="10"/>
      <c r="HK84" s="10"/>
      <c r="HL84" s="10"/>
      <c r="HM84" s="10"/>
      <c r="HN84" s="10"/>
      <c r="HO84" s="10"/>
      <c r="HP84" s="10"/>
      <c r="HQ84" s="10"/>
      <c r="HR84" s="10"/>
      <c r="HS84" s="10"/>
      <c r="HT84" s="10"/>
      <c r="HU84" s="10"/>
      <c r="HV84" s="10"/>
      <c r="HW84" s="10"/>
      <c r="HX84" s="10"/>
      <c r="HY84" s="10"/>
      <c r="HZ84" s="10"/>
      <c r="IA84" s="10"/>
      <c r="IB84" s="10"/>
      <c r="IC84" s="10"/>
      <c r="ID84" s="10"/>
      <c r="IE84" s="10"/>
      <c r="IF84" s="10"/>
      <c r="IG84" s="10"/>
      <c r="IH84" s="55"/>
      <c r="II84" s="55"/>
      <c r="IJ84" s="55"/>
      <c r="IK84" s="55"/>
      <c r="IL84" s="55"/>
      <c r="IM84" s="55"/>
      <c r="IN84" s="55"/>
      <c r="IO84" s="55"/>
      <c r="IP84" s="55"/>
      <c r="IQ84" s="55"/>
      <c r="IR84" s="55"/>
      <c r="IS84" s="55"/>
      <c r="IT84" s="55"/>
      <c r="IU84" s="55"/>
      <c r="IV84" s="55"/>
      <c r="IW84" s="55"/>
      <c r="IX84" s="55"/>
      <c r="IY84" s="55"/>
      <c r="IZ84" s="55"/>
      <c r="JA84" s="55"/>
      <c r="JB84" s="55"/>
      <c r="JC84" s="55"/>
      <c r="JD84" s="55"/>
      <c r="JE84" s="55"/>
      <c r="JF84" s="55"/>
      <c r="JG84" s="55"/>
      <c r="JH84" s="55"/>
      <c r="JI84" s="55"/>
      <c r="JJ84" s="55"/>
      <c r="JK84" s="55"/>
      <c r="JL84" s="55"/>
      <c r="JM84" s="55"/>
      <c r="JN84" s="55"/>
      <c r="JO84" s="55"/>
      <c r="JP84" s="55"/>
      <c r="JQ84" s="55"/>
      <c r="JR84" s="55"/>
      <c r="JS84" s="55"/>
      <c r="JT84" s="55"/>
      <c r="JU84" s="55"/>
      <c r="JV84" s="55"/>
      <c r="JW84" s="55"/>
      <c r="JX84" s="55"/>
      <c r="JY84" s="55"/>
      <c r="JZ84" s="55"/>
      <c r="KA84" s="55"/>
      <c r="KB84" s="55"/>
      <c r="KC84" s="55"/>
      <c r="KD84" s="55"/>
      <c r="KE84" s="55"/>
      <c r="KF84" s="55"/>
      <c r="KG84" s="55"/>
      <c r="KH84" s="55"/>
      <c r="KI84" s="55"/>
      <c r="KJ84" s="55"/>
      <c r="KK84" s="55"/>
      <c r="KL84" s="55"/>
      <c r="KM84" s="55"/>
      <c r="KN84" s="55"/>
      <c r="KO84" s="55"/>
      <c r="KP84" s="55"/>
      <c r="KQ84" s="55"/>
      <c r="KR84" s="55"/>
      <c r="KS84" s="55"/>
      <c r="KT84" s="55"/>
      <c r="KU84" s="55"/>
      <c r="KV84" s="55"/>
      <c r="KW84" s="55"/>
      <c r="KX84" s="55"/>
      <c r="KY84" s="55"/>
      <c r="KZ84" s="55"/>
      <c r="LA84" s="55"/>
      <c r="LB84" s="55"/>
      <c r="LC84" s="55"/>
      <c r="LD84" s="55"/>
      <c r="LE84" s="55"/>
      <c r="LF84" s="55"/>
      <c r="LG84" s="55"/>
      <c r="LH84" s="55"/>
      <c r="LI84" s="55"/>
      <c r="LJ84" s="55"/>
      <c r="LK84" s="55"/>
      <c r="LL84" s="55"/>
      <c r="LM84" s="55"/>
      <c r="LN84" s="55"/>
      <c r="LO84" s="55"/>
      <c r="LP84" s="55"/>
      <c r="LQ84" s="55"/>
      <c r="LR84" s="55"/>
      <c r="LS84" s="55"/>
      <c r="LT84" s="55"/>
      <c r="LU84" s="55"/>
      <c r="LV84" s="55"/>
      <c r="LW84" s="55"/>
      <c r="LX84" s="55"/>
      <c r="LY84" s="55"/>
      <c r="LZ84" s="55"/>
      <c r="MA84" s="55"/>
      <c r="MB84" s="55"/>
      <c r="MC84" s="55"/>
      <c r="MD84" s="55"/>
      <c r="ME84" s="55"/>
      <c r="MF84" s="55"/>
      <c r="MG84" s="55"/>
      <c r="MH84" s="57"/>
      <c r="MI84" s="57"/>
      <c r="MJ84" s="57"/>
      <c r="MK84" s="57"/>
      <c r="ML84" s="57"/>
      <c r="MM84" s="58"/>
      <c r="MN84" s="58"/>
      <c r="MO84" s="57"/>
      <c r="MP84" s="57"/>
      <c r="MQ84" s="57"/>
      <c r="MR84" s="57"/>
      <c r="MS84" s="57"/>
      <c r="MT84" s="58"/>
      <c r="MU84" s="58"/>
      <c r="MV84" s="57"/>
      <c r="MW84" s="57"/>
      <c r="MX84" s="57"/>
      <c r="MY84" s="57"/>
      <c r="MZ84" s="57"/>
      <c r="NA84" s="58"/>
      <c r="NB84" s="58"/>
      <c r="NC84" s="55"/>
      <c r="ND84" s="55"/>
      <c r="NE84" s="55"/>
      <c r="NF84" s="55"/>
      <c r="NG84" s="55"/>
      <c r="NH84" s="55"/>
      <c r="NI84" s="55"/>
      <c r="NJ84" s="55"/>
      <c r="NK84" s="55"/>
      <c r="NL84" s="55"/>
      <c r="NM84" s="55"/>
      <c r="NN84" s="55"/>
      <c r="NO84" s="55"/>
      <c r="NP84" s="55"/>
      <c r="NQ84" s="55"/>
      <c r="NR84" s="55"/>
      <c r="NS84" s="55"/>
      <c r="NT84" s="55"/>
      <c r="NU84" s="55"/>
      <c r="NV84" s="55"/>
      <c r="NW84" s="55"/>
      <c r="NX84" s="55"/>
      <c r="NY84" s="55"/>
      <c r="NZ84" s="55"/>
      <c r="OA84" s="55"/>
      <c r="OB84" s="55"/>
      <c r="OC84" s="55"/>
      <c r="OD84" s="55"/>
      <c r="OE84" s="55"/>
      <c r="OF84" s="55"/>
      <c r="OG84" s="55"/>
      <c r="OH84" s="55"/>
      <c r="OI84" s="55"/>
      <c r="OJ84" s="55"/>
      <c r="OK84" s="55"/>
      <c r="OL84" s="55"/>
      <c r="OM84" s="55"/>
      <c r="ON84" s="55"/>
      <c r="OO84" s="55"/>
      <c r="OP84" s="55"/>
      <c r="OQ84" s="55"/>
      <c r="OR84" s="55"/>
      <c r="OS84" s="55"/>
      <c r="OT84" s="55"/>
      <c r="OU84" s="55"/>
      <c r="OV84" s="55"/>
      <c r="OW84" s="55"/>
      <c r="OX84" s="55"/>
      <c r="OY84" s="55"/>
      <c r="OZ84" s="55"/>
      <c r="PA84" s="55"/>
      <c r="PB84" s="55"/>
      <c r="PC84" s="55"/>
      <c r="PD84" s="55"/>
      <c r="PE84" s="55"/>
      <c r="PF84" s="55"/>
      <c r="PG84" s="55"/>
      <c r="PH84" s="55"/>
      <c r="PI84" s="55"/>
      <c r="PJ84" s="55"/>
      <c r="PK84" s="55"/>
      <c r="PL84" s="55"/>
      <c r="PM84" s="55"/>
      <c r="PN84" s="55"/>
      <c r="PO84" s="55"/>
      <c r="PP84" s="55"/>
      <c r="PQ84" s="55"/>
      <c r="PR84" s="55"/>
      <c r="PS84" s="55"/>
      <c r="PT84" s="55"/>
      <c r="PU84" s="55"/>
      <c r="PV84" s="55"/>
      <c r="PW84" s="55"/>
      <c r="PX84" s="55"/>
      <c r="PY84" s="55"/>
      <c r="PZ84" s="55"/>
      <c r="QA84" s="55"/>
      <c r="QB84" s="55"/>
      <c r="QC84" s="55"/>
      <c r="QD84" s="55"/>
    </row>
    <row r="85" spans="1:446" ht="13.5" customHeight="1">
      <c r="A85" s="2" t="s">
        <v>83</v>
      </c>
      <c r="B85" s="2" t="s">
        <v>347</v>
      </c>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10"/>
      <c r="BF85" s="10"/>
      <c r="BG85" s="10"/>
      <c r="BH85" s="10"/>
      <c r="BI85" s="10"/>
      <c r="BJ85" s="10"/>
      <c r="BK85" s="10"/>
      <c r="BL85" s="10"/>
      <c r="BM85" s="10"/>
      <c r="BN85" s="10"/>
      <c r="BO85" s="10"/>
      <c r="BP85" s="10"/>
      <c r="BQ85" s="10"/>
      <c r="BR85" s="10"/>
      <c r="BS85" s="10"/>
      <c r="BT85" s="10"/>
      <c r="BU85" s="10"/>
      <c r="BV85" s="10"/>
      <c r="BW85" s="10"/>
      <c r="BX85" s="10"/>
      <c r="BY85" s="10"/>
      <c r="BZ85" s="10"/>
      <c r="CA85" s="10"/>
      <c r="CB85" s="10"/>
      <c r="CC85" s="10"/>
      <c r="CD85" s="10"/>
      <c r="CE85" s="10"/>
      <c r="CF85" s="10"/>
      <c r="CG85" s="10"/>
      <c r="CH85" s="10"/>
      <c r="CI85" s="10"/>
      <c r="CJ85" s="10"/>
      <c r="CK85" s="10"/>
      <c r="CL85" s="10"/>
      <c r="CM85" s="10"/>
      <c r="CN85" s="10"/>
      <c r="CO85" s="10"/>
      <c r="CP85" s="10"/>
      <c r="CQ85" s="10"/>
      <c r="CR85" s="10"/>
      <c r="CS85" s="10"/>
      <c r="CT85" s="10"/>
      <c r="CU85" s="10"/>
      <c r="CV85" s="10"/>
      <c r="CW85" s="10"/>
      <c r="CX85" s="10"/>
      <c r="CY85" s="10"/>
      <c r="CZ85" s="10"/>
      <c r="DA85" s="20"/>
      <c r="DB85" s="10"/>
      <c r="DC85" s="10"/>
      <c r="DD85" s="10"/>
      <c r="DE85" s="10"/>
      <c r="DF85" s="10"/>
      <c r="DG85" s="10"/>
      <c r="DH85" s="10"/>
      <c r="DI85" s="10"/>
      <c r="DJ85" s="10"/>
      <c r="DK85" s="10"/>
      <c r="DL85" s="10"/>
      <c r="DM85" s="10"/>
      <c r="DN85" s="10"/>
      <c r="DO85" s="10"/>
      <c r="DP85" s="10"/>
      <c r="DQ85" s="10"/>
      <c r="DR85" s="10"/>
      <c r="DS85" s="10"/>
      <c r="DT85" s="10"/>
      <c r="DU85" s="10"/>
      <c r="DV85" s="10"/>
      <c r="DW85" s="10"/>
      <c r="DX85" s="10"/>
      <c r="DY85" s="10"/>
      <c r="DZ85" s="10"/>
      <c r="EA85" s="10"/>
      <c r="EB85" s="10"/>
      <c r="EC85" s="10"/>
      <c r="ED85" s="10"/>
      <c r="EE85" s="10"/>
      <c r="EF85" s="10"/>
      <c r="EG85" s="10"/>
      <c r="EH85" s="10"/>
      <c r="EI85" s="10"/>
      <c r="EJ85" s="10"/>
      <c r="EK85" s="10"/>
      <c r="EL85" s="10"/>
      <c r="EM85" s="10"/>
      <c r="EN85" s="10"/>
      <c r="EO85" s="10"/>
      <c r="EP85" s="10"/>
      <c r="EQ85" s="10"/>
      <c r="ER85" s="10"/>
      <c r="ES85" s="10"/>
      <c r="ET85" s="10"/>
      <c r="EU85" s="10"/>
      <c r="EV85" s="10"/>
      <c r="EW85" s="10"/>
      <c r="EX85" s="10"/>
      <c r="EY85" s="10"/>
      <c r="EZ85" s="10"/>
      <c r="FA85" s="10"/>
      <c r="FB85" s="10"/>
      <c r="FC85" s="10"/>
      <c r="FD85" s="10"/>
      <c r="FE85" s="10"/>
      <c r="FF85" s="10"/>
      <c r="FG85" s="10"/>
      <c r="FH85" s="10"/>
      <c r="FI85" s="10"/>
      <c r="FJ85" s="10"/>
      <c r="FK85" s="10"/>
      <c r="FL85" s="10"/>
      <c r="FM85" s="10"/>
      <c r="FN85" s="10"/>
      <c r="FO85" s="10"/>
      <c r="FP85" s="10"/>
      <c r="FQ85" s="10"/>
      <c r="FR85" s="10"/>
      <c r="FS85" s="10"/>
      <c r="FT85" s="10"/>
      <c r="FU85" s="10"/>
      <c r="FV85" s="10"/>
      <c r="FW85" s="10"/>
      <c r="FX85" s="10"/>
      <c r="FY85" s="10"/>
      <c r="FZ85" s="10"/>
      <c r="GA85" s="10"/>
      <c r="GB85" s="10"/>
      <c r="GC85" s="10"/>
      <c r="GD85" s="10"/>
      <c r="GE85" s="10"/>
      <c r="GF85" s="10"/>
      <c r="GG85" s="10"/>
      <c r="GH85" s="10"/>
      <c r="GI85" s="10"/>
      <c r="GJ85" s="10"/>
      <c r="GK85" s="10"/>
      <c r="GL85" s="10"/>
      <c r="GM85" s="10"/>
      <c r="GN85" s="10"/>
      <c r="GO85" s="10"/>
      <c r="GP85" s="10"/>
      <c r="GQ85" s="10"/>
      <c r="GR85" s="10"/>
      <c r="GS85" s="10"/>
      <c r="GT85" s="10"/>
      <c r="GU85" s="10"/>
      <c r="GV85" s="10"/>
      <c r="GW85" s="10"/>
      <c r="GX85" s="10"/>
      <c r="GY85" s="10"/>
      <c r="GZ85" s="10"/>
      <c r="HA85" s="10"/>
      <c r="HB85" s="10"/>
      <c r="HC85" s="10"/>
      <c r="HD85" s="10"/>
      <c r="HE85" s="10"/>
      <c r="HF85" s="10"/>
      <c r="HG85" s="10"/>
      <c r="HH85" s="10"/>
      <c r="HI85" s="10"/>
      <c r="HJ85" s="10"/>
      <c r="HK85" s="10"/>
      <c r="HL85" s="10"/>
      <c r="HM85" s="10"/>
      <c r="HN85" s="10"/>
      <c r="HO85" s="10"/>
      <c r="HP85" s="10"/>
      <c r="HQ85" s="10"/>
      <c r="HR85" s="10"/>
      <c r="HS85" s="10"/>
      <c r="HT85" s="10"/>
      <c r="HU85" s="10"/>
      <c r="HV85" s="10"/>
      <c r="HW85" s="10"/>
      <c r="HX85" s="10"/>
      <c r="HY85" s="10"/>
      <c r="HZ85" s="10"/>
      <c r="IA85" s="10"/>
      <c r="IB85" s="10"/>
      <c r="IC85" s="10"/>
      <c r="ID85" s="10"/>
      <c r="IE85" s="10"/>
      <c r="IF85" s="10"/>
      <c r="IG85" s="10"/>
      <c r="IH85" s="55"/>
      <c r="II85" s="55"/>
      <c r="IJ85" s="55"/>
      <c r="IK85" s="55"/>
      <c r="IL85" s="55"/>
      <c r="IM85" s="55"/>
      <c r="IN85" s="55"/>
      <c r="IO85" s="55"/>
      <c r="IP85" s="55"/>
      <c r="IQ85" s="55"/>
      <c r="IR85" s="55"/>
      <c r="IS85" s="55"/>
      <c r="IT85" s="55"/>
      <c r="IU85" s="55"/>
      <c r="IV85" s="55"/>
      <c r="IW85" s="55"/>
      <c r="IX85" s="55"/>
      <c r="IY85" s="55"/>
      <c r="IZ85" s="55"/>
      <c r="JA85" s="55"/>
      <c r="JB85" s="55"/>
      <c r="JC85" s="55"/>
      <c r="JD85" s="55"/>
      <c r="JE85" s="55"/>
      <c r="JF85" s="55"/>
      <c r="JG85" s="55"/>
      <c r="JH85" s="55"/>
      <c r="JI85" s="55"/>
      <c r="JJ85" s="55"/>
      <c r="JK85" s="55"/>
      <c r="JL85" s="55"/>
      <c r="JM85" s="55"/>
      <c r="JN85" s="55"/>
      <c r="JO85" s="55"/>
      <c r="JP85" s="55"/>
      <c r="JQ85" s="55"/>
      <c r="JR85" s="55"/>
      <c r="JS85" s="55"/>
      <c r="JT85" s="55"/>
      <c r="JU85" s="55"/>
      <c r="JV85" s="55"/>
      <c r="JW85" s="55"/>
      <c r="JX85" s="55"/>
      <c r="JY85" s="55"/>
      <c r="JZ85" s="55"/>
      <c r="KA85" s="55"/>
      <c r="KB85" s="55"/>
      <c r="KC85" s="55"/>
      <c r="KD85" s="55"/>
      <c r="KE85" s="55"/>
      <c r="KF85" s="55"/>
      <c r="KG85" s="55"/>
      <c r="KH85" s="55"/>
      <c r="KI85" s="55"/>
      <c r="KJ85" s="55"/>
      <c r="KK85" s="55"/>
      <c r="KL85" s="55"/>
      <c r="KM85" s="55"/>
      <c r="KN85" s="55"/>
      <c r="KO85" s="55"/>
      <c r="KP85" s="55"/>
      <c r="KQ85" s="55"/>
      <c r="KR85" s="55"/>
      <c r="KS85" s="55"/>
      <c r="KT85" s="55"/>
      <c r="KU85" s="55"/>
      <c r="KV85" s="55"/>
      <c r="KW85" s="55"/>
      <c r="KX85" s="55"/>
      <c r="KY85" s="55"/>
      <c r="KZ85" s="55"/>
      <c r="LA85" s="55"/>
      <c r="LB85" s="55"/>
      <c r="LC85" s="55"/>
      <c r="LD85" s="55"/>
      <c r="LE85" s="55"/>
      <c r="LF85" s="55"/>
      <c r="LG85" s="55"/>
      <c r="LH85" s="55"/>
      <c r="LI85" s="55"/>
      <c r="LJ85" s="55"/>
      <c r="LK85" s="55"/>
      <c r="LL85" s="55"/>
      <c r="LM85" s="55"/>
      <c r="LN85" s="55"/>
      <c r="LO85" s="55"/>
      <c r="LP85" s="55"/>
      <c r="LQ85" s="55"/>
      <c r="LR85" s="55"/>
      <c r="LS85" s="55"/>
      <c r="LT85" s="55"/>
      <c r="LU85" s="55"/>
      <c r="LV85" s="55"/>
      <c r="LW85" s="55"/>
      <c r="LX85" s="55"/>
      <c r="LY85" s="55"/>
      <c r="LZ85" s="55"/>
      <c r="MA85" s="55"/>
      <c r="MB85" s="55"/>
      <c r="MC85" s="55"/>
      <c r="MD85" s="55"/>
      <c r="ME85" s="55"/>
      <c r="MF85" s="55"/>
      <c r="MG85" s="55"/>
      <c r="MH85" s="57"/>
      <c r="MI85" s="57"/>
      <c r="MJ85" s="57"/>
      <c r="MK85" s="57"/>
      <c r="ML85" s="57"/>
      <c r="MM85" s="58"/>
      <c r="MN85" s="58"/>
      <c r="MO85" s="57"/>
      <c r="MP85" s="57"/>
      <c r="MQ85" s="57"/>
      <c r="MR85" s="57"/>
      <c r="MS85" s="57"/>
      <c r="MT85" s="58"/>
      <c r="MU85" s="58"/>
      <c r="MV85" s="57"/>
      <c r="MW85" s="57"/>
      <c r="MX85" s="57"/>
      <c r="MY85" s="57"/>
      <c r="MZ85" s="57"/>
      <c r="NA85" s="58"/>
      <c r="NB85" s="58"/>
      <c r="NC85" s="55"/>
      <c r="ND85" s="55"/>
      <c r="NE85" s="55"/>
      <c r="NF85" s="55"/>
      <c r="NG85" s="55"/>
      <c r="NH85" s="55"/>
      <c r="NI85" s="55"/>
      <c r="NJ85" s="55"/>
      <c r="NK85" s="55"/>
      <c r="NL85" s="55"/>
      <c r="NM85" s="55"/>
      <c r="NN85" s="55"/>
      <c r="NO85" s="55"/>
      <c r="NP85" s="55"/>
      <c r="NQ85" s="55"/>
      <c r="NR85" s="55"/>
      <c r="NS85" s="55"/>
      <c r="NT85" s="55"/>
      <c r="NU85" s="55"/>
      <c r="NV85" s="55"/>
      <c r="NW85" s="55"/>
      <c r="NX85" s="55"/>
      <c r="NY85" s="55"/>
      <c r="NZ85" s="55"/>
      <c r="OA85" s="55"/>
      <c r="OB85" s="55"/>
      <c r="OC85" s="55"/>
      <c r="OD85" s="55"/>
      <c r="OE85" s="55"/>
      <c r="OF85" s="55"/>
      <c r="OG85" s="55"/>
      <c r="OH85" s="55"/>
      <c r="OI85" s="55"/>
      <c r="OJ85" s="55"/>
      <c r="OK85" s="55"/>
      <c r="OL85" s="55"/>
      <c r="OM85" s="55"/>
      <c r="ON85" s="55"/>
      <c r="OO85" s="55"/>
      <c r="OP85" s="55"/>
      <c r="OQ85" s="55"/>
      <c r="OR85" s="55"/>
      <c r="OS85" s="55"/>
      <c r="OT85" s="55"/>
      <c r="OU85" s="55"/>
      <c r="OV85" s="55"/>
      <c r="OW85" s="55"/>
      <c r="OX85" s="55"/>
      <c r="OY85" s="55"/>
      <c r="OZ85" s="55"/>
      <c r="PA85" s="55"/>
      <c r="PB85" s="55"/>
      <c r="PC85" s="55"/>
      <c r="PD85" s="55"/>
      <c r="PE85" s="55"/>
      <c r="PF85" s="55"/>
      <c r="PG85" s="55"/>
      <c r="PH85" s="55"/>
      <c r="PI85" s="55"/>
      <c r="PJ85" s="55"/>
      <c r="PK85" s="55"/>
      <c r="PL85" s="55"/>
      <c r="PM85" s="55"/>
      <c r="PN85" s="55"/>
      <c r="PO85" s="55"/>
      <c r="PP85" s="55"/>
      <c r="PQ85" s="55"/>
      <c r="PR85" s="55"/>
      <c r="PS85" s="55"/>
      <c r="PT85" s="55"/>
      <c r="PU85" s="55"/>
      <c r="PV85" s="55"/>
      <c r="PW85" s="55"/>
      <c r="PX85" s="55"/>
      <c r="PY85" s="55"/>
      <c r="PZ85" s="55"/>
      <c r="QA85" s="55"/>
      <c r="QB85" s="55"/>
      <c r="QC85" s="55"/>
      <c r="QD85" s="55"/>
    </row>
    <row r="86" spans="1:446" ht="13.5" customHeight="1">
      <c r="A86" s="12" t="s">
        <v>84</v>
      </c>
      <c r="B86" s="12" t="s">
        <v>347</v>
      </c>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2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c r="HJ86" s="14"/>
      <c r="HK86" s="14"/>
      <c r="HL86" s="14"/>
      <c r="HM86" s="14"/>
      <c r="HN86" s="14"/>
      <c r="HO86" s="14"/>
      <c r="HP86" s="14"/>
      <c r="HQ86" s="14"/>
      <c r="HR86" s="14"/>
      <c r="HS86" s="14"/>
      <c r="HT86" s="14"/>
      <c r="HU86" s="14"/>
      <c r="HV86" s="14"/>
      <c r="HW86" s="14"/>
      <c r="HX86" s="14"/>
      <c r="HY86" s="14"/>
      <c r="HZ86" s="14"/>
      <c r="IA86" s="14"/>
      <c r="IB86" s="14"/>
      <c r="IC86" s="14"/>
      <c r="ID86" s="14"/>
      <c r="IE86" s="14"/>
      <c r="IF86" s="14"/>
      <c r="IG86" s="14"/>
      <c r="IH86" s="55"/>
      <c r="II86" s="55"/>
      <c r="IJ86" s="55"/>
      <c r="IK86" s="55"/>
      <c r="IL86" s="55"/>
      <c r="IM86" s="55"/>
      <c r="IN86" s="55"/>
      <c r="IO86" s="55"/>
      <c r="IP86" s="55"/>
      <c r="IQ86" s="55"/>
      <c r="IR86" s="55"/>
      <c r="IS86" s="55"/>
      <c r="IT86" s="55"/>
      <c r="IU86" s="55"/>
      <c r="IV86" s="55"/>
      <c r="IW86" s="55"/>
      <c r="IX86" s="55"/>
      <c r="IY86" s="55"/>
      <c r="IZ86" s="55"/>
      <c r="JA86" s="55"/>
      <c r="JB86" s="55"/>
      <c r="JC86" s="55"/>
      <c r="JD86" s="55"/>
      <c r="JE86" s="55"/>
      <c r="JF86" s="55"/>
      <c r="JG86" s="55"/>
      <c r="JH86" s="55"/>
      <c r="JI86" s="55"/>
      <c r="JJ86" s="55"/>
      <c r="JK86" s="55"/>
      <c r="JL86" s="55"/>
      <c r="JM86" s="55"/>
      <c r="JN86" s="55"/>
      <c r="JO86" s="55"/>
      <c r="JP86" s="55"/>
      <c r="JQ86" s="55"/>
      <c r="JR86" s="55"/>
      <c r="JS86" s="55"/>
      <c r="JT86" s="55"/>
      <c r="JU86" s="55"/>
      <c r="JV86" s="55"/>
      <c r="JW86" s="55"/>
      <c r="JX86" s="55"/>
      <c r="JY86" s="55"/>
      <c r="JZ86" s="55"/>
      <c r="KA86" s="55"/>
      <c r="KB86" s="55"/>
      <c r="KC86" s="55"/>
      <c r="KD86" s="55"/>
      <c r="KE86" s="55"/>
      <c r="KF86" s="55"/>
      <c r="KG86" s="55"/>
      <c r="KH86" s="55"/>
      <c r="KI86" s="55"/>
      <c r="KJ86" s="55"/>
      <c r="KK86" s="55"/>
      <c r="KL86" s="55"/>
      <c r="KM86" s="55"/>
      <c r="KN86" s="55"/>
      <c r="KO86" s="55"/>
      <c r="KP86" s="55"/>
      <c r="KQ86" s="55"/>
      <c r="KR86" s="55"/>
      <c r="KS86" s="55"/>
      <c r="KT86" s="55"/>
      <c r="KU86" s="55"/>
      <c r="KV86" s="55"/>
      <c r="KW86" s="55"/>
      <c r="KX86" s="55"/>
      <c r="KY86" s="55"/>
      <c r="KZ86" s="55"/>
      <c r="LA86" s="55"/>
      <c r="LB86" s="55"/>
      <c r="LC86" s="55"/>
      <c r="LD86" s="55"/>
      <c r="LE86" s="55"/>
      <c r="LF86" s="55"/>
      <c r="LG86" s="55"/>
      <c r="LH86" s="55"/>
      <c r="LI86" s="55"/>
      <c r="LJ86" s="55"/>
      <c r="LK86" s="55"/>
      <c r="LL86" s="55"/>
      <c r="LM86" s="55"/>
      <c r="LN86" s="55"/>
      <c r="LO86" s="55"/>
      <c r="LP86" s="55"/>
      <c r="LQ86" s="55"/>
      <c r="LR86" s="55"/>
      <c r="LS86" s="55"/>
      <c r="LT86" s="55"/>
      <c r="LU86" s="55"/>
      <c r="LV86" s="55"/>
      <c r="LW86" s="55"/>
      <c r="LX86" s="55"/>
      <c r="LY86" s="55"/>
      <c r="LZ86" s="55"/>
      <c r="MA86" s="55"/>
      <c r="MB86" s="55"/>
      <c r="MC86" s="55"/>
      <c r="MD86" s="55"/>
      <c r="ME86" s="55"/>
      <c r="MF86" s="55"/>
      <c r="MG86" s="55"/>
      <c r="MH86" s="57"/>
      <c r="MI86" s="57"/>
      <c r="MJ86" s="57"/>
      <c r="MK86" s="57"/>
      <c r="ML86" s="57"/>
      <c r="MM86" s="58"/>
      <c r="MN86" s="58"/>
      <c r="MO86" s="57"/>
      <c r="MP86" s="57"/>
      <c r="MQ86" s="57"/>
      <c r="MR86" s="57"/>
      <c r="MS86" s="57"/>
      <c r="MT86" s="58"/>
      <c r="MU86" s="58"/>
      <c r="MV86" s="57"/>
      <c r="MW86" s="57"/>
      <c r="MX86" s="57"/>
      <c r="MY86" s="57"/>
      <c r="MZ86" s="57"/>
      <c r="NA86" s="58"/>
      <c r="NB86" s="58"/>
      <c r="NC86" s="55"/>
      <c r="ND86" s="55"/>
      <c r="NE86" s="55"/>
      <c r="NF86" s="55"/>
      <c r="NG86" s="55"/>
      <c r="NH86" s="55"/>
      <c r="NI86" s="55"/>
      <c r="NJ86" s="55"/>
      <c r="NK86" s="55"/>
      <c r="NL86" s="55"/>
      <c r="NM86" s="55"/>
      <c r="NN86" s="55"/>
      <c r="NO86" s="55"/>
      <c r="NP86" s="55"/>
      <c r="NQ86" s="55"/>
      <c r="NR86" s="55"/>
      <c r="NS86" s="55"/>
      <c r="NT86" s="55"/>
      <c r="NU86" s="55"/>
      <c r="NV86" s="55"/>
      <c r="NW86" s="55"/>
      <c r="NX86" s="55"/>
      <c r="NY86" s="55"/>
      <c r="NZ86" s="55"/>
      <c r="OA86" s="55"/>
      <c r="OB86" s="55"/>
      <c r="OC86" s="55"/>
      <c r="OD86" s="55"/>
      <c r="OE86" s="55"/>
      <c r="OF86" s="55"/>
      <c r="OG86" s="55"/>
      <c r="OH86" s="55"/>
      <c r="OI86" s="55"/>
      <c r="OJ86" s="55"/>
      <c r="OK86" s="55"/>
      <c r="OL86" s="55"/>
      <c r="OM86" s="55"/>
      <c r="ON86" s="55"/>
      <c r="OO86" s="55"/>
      <c r="OP86" s="55"/>
      <c r="OQ86" s="55"/>
      <c r="OR86" s="55"/>
      <c r="OS86" s="55"/>
      <c r="OT86" s="55"/>
      <c r="OU86" s="55"/>
      <c r="OV86" s="55"/>
      <c r="OW86" s="55"/>
      <c r="OX86" s="55"/>
      <c r="OY86" s="55"/>
      <c r="OZ86" s="55"/>
      <c r="PA86" s="55"/>
      <c r="PB86" s="55"/>
      <c r="PC86" s="55"/>
      <c r="PD86" s="55"/>
      <c r="PE86" s="55"/>
      <c r="PF86" s="55"/>
      <c r="PG86" s="55"/>
      <c r="PH86" s="55"/>
      <c r="PI86" s="55"/>
      <c r="PJ86" s="55"/>
      <c r="PK86" s="55"/>
      <c r="PL86" s="55"/>
      <c r="PM86" s="55"/>
      <c r="PN86" s="55"/>
      <c r="PO86" s="55"/>
      <c r="PP86" s="55"/>
      <c r="PQ86" s="55"/>
      <c r="PR86" s="55"/>
      <c r="PS86" s="55"/>
      <c r="PT86" s="55"/>
      <c r="PU86" s="55"/>
      <c r="PV86" s="55"/>
      <c r="PW86" s="55"/>
      <c r="PX86" s="55"/>
      <c r="PY86" s="55"/>
      <c r="PZ86" s="55"/>
      <c r="QA86" s="55"/>
      <c r="QB86" s="55"/>
      <c r="QC86" s="55"/>
      <c r="QD86" s="55"/>
    </row>
    <row r="87" spans="1:446" ht="13.5" customHeight="1">
      <c r="A87" s="12" t="s">
        <v>85</v>
      </c>
      <c r="B87" s="12" t="s">
        <v>347</v>
      </c>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2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55"/>
      <c r="II87" s="55"/>
      <c r="IJ87" s="55"/>
      <c r="IK87" s="55"/>
      <c r="IL87" s="55"/>
      <c r="IM87" s="55"/>
      <c r="IN87" s="55"/>
      <c r="IO87" s="55"/>
      <c r="IP87" s="55"/>
      <c r="IQ87" s="55"/>
      <c r="IR87" s="55"/>
      <c r="IS87" s="55"/>
      <c r="IT87" s="55"/>
      <c r="IU87" s="55"/>
      <c r="IV87" s="55"/>
      <c r="IW87" s="55"/>
      <c r="IX87" s="55"/>
      <c r="IY87" s="55"/>
      <c r="IZ87" s="55"/>
      <c r="JA87" s="55"/>
      <c r="JB87" s="55"/>
      <c r="JC87" s="55"/>
      <c r="JD87" s="55"/>
      <c r="JE87" s="55"/>
      <c r="JF87" s="55"/>
      <c r="JG87" s="55"/>
      <c r="JH87" s="55"/>
      <c r="JI87" s="55"/>
      <c r="JJ87" s="55"/>
      <c r="JK87" s="55"/>
      <c r="JL87" s="55"/>
      <c r="JM87" s="55"/>
      <c r="JN87" s="55"/>
      <c r="JO87" s="55"/>
      <c r="JP87" s="55"/>
      <c r="JQ87" s="55"/>
      <c r="JR87" s="55"/>
      <c r="JS87" s="55"/>
      <c r="JT87" s="55"/>
      <c r="JU87" s="55"/>
      <c r="JV87" s="55"/>
      <c r="JW87" s="55"/>
      <c r="JX87" s="55"/>
      <c r="JY87" s="55"/>
      <c r="JZ87" s="55"/>
      <c r="KA87" s="55"/>
      <c r="KB87" s="55"/>
      <c r="KC87" s="55"/>
      <c r="KD87" s="55"/>
      <c r="KE87" s="55"/>
      <c r="KF87" s="55"/>
      <c r="KG87" s="55"/>
      <c r="KH87" s="55"/>
      <c r="KI87" s="55"/>
      <c r="KJ87" s="55"/>
      <c r="KK87" s="55"/>
      <c r="KL87" s="55"/>
      <c r="KM87" s="55"/>
      <c r="KN87" s="55"/>
      <c r="KO87" s="55"/>
      <c r="KP87" s="55"/>
      <c r="KQ87" s="55"/>
      <c r="KR87" s="55"/>
      <c r="KS87" s="55"/>
      <c r="KT87" s="55"/>
      <c r="KU87" s="55"/>
      <c r="KV87" s="55"/>
      <c r="KW87" s="55"/>
      <c r="KX87" s="55"/>
      <c r="KY87" s="55"/>
      <c r="KZ87" s="55"/>
      <c r="LA87" s="55"/>
      <c r="LB87" s="55"/>
      <c r="LC87" s="55"/>
      <c r="LD87" s="55"/>
      <c r="LE87" s="55"/>
      <c r="LF87" s="55"/>
      <c r="LG87" s="55"/>
      <c r="LH87" s="55"/>
      <c r="LI87" s="55"/>
      <c r="LJ87" s="55"/>
      <c r="LK87" s="55"/>
      <c r="LL87" s="55"/>
      <c r="LM87" s="55"/>
      <c r="LN87" s="55"/>
      <c r="LO87" s="55"/>
      <c r="LP87" s="55"/>
      <c r="LQ87" s="55"/>
      <c r="LR87" s="55"/>
      <c r="LS87" s="55"/>
      <c r="LT87" s="55"/>
      <c r="LU87" s="55"/>
      <c r="LV87" s="55"/>
      <c r="LW87" s="55"/>
      <c r="LX87" s="55"/>
      <c r="LY87" s="55"/>
      <c r="LZ87" s="55"/>
      <c r="MA87" s="55"/>
      <c r="MB87" s="55"/>
      <c r="MC87" s="55"/>
      <c r="MD87" s="55"/>
      <c r="ME87" s="55"/>
      <c r="MF87" s="55"/>
      <c r="MG87" s="55"/>
      <c r="MH87" s="57"/>
      <c r="MI87" s="57"/>
      <c r="MJ87" s="57"/>
      <c r="MK87" s="57"/>
      <c r="ML87" s="57"/>
      <c r="MM87" s="58"/>
      <c r="MN87" s="58"/>
      <c r="MO87" s="57"/>
      <c r="MP87" s="57"/>
      <c r="MQ87" s="57"/>
      <c r="MR87" s="57"/>
      <c r="MS87" s="57"/>
      <c r="MT87" s="58"/>
      <c r="MU87" s="58"/>
      <c r="MV87" s="57"/>
      <c r="MW87" s="57"/>
      <c r="MX87" s="57"/>
      <c r="MY87" s="57"/>
      <c r="MZ87" s="57"/>
      <c r="NA87" s="58"/>
      <c r="NB87" s="58"/>
      <c r="NC87" s="55"/>
      <c r="ND87" s="55"/>
      <c r="NE87" s="55"/>
      <c r="NF87" s="55"/>
      <c r="NG87" s="55"/>
      <c r="NH87" s="55"/>
      <c r="NI87" s="55"/>
      <c r="NJ87" s="55"/>
      <c r="NK87" s="55"/>
      <c r="NL87" s="55"/>
      <c r="NM87" s="55"/>
      <c r="NN87" s="55"/>
      <c r="NO87" s="55"/>
      <c r="NP87" s="55"/>
      <c r="NQ87" s="55"/>
      <c r="NR87" s="55"/>
      <c r="NS87" s="55"/>
      <c r="NT87" s="55"/>
      <c r="NU87" s="55"/>
      <c r="NV87" s="55"/>
      <c r="NW87" s="55"/>
      <c r="NX87" s="55"/>
      <c r="NY87" s="55"/>
      <c r="NZ87" s="55"/>
      <c r="OA87" s="55"/>
      <c r="OB87" s="55"/>
      <c r="OC87" s="55"/>
      <c r="OD87" s="55"/>
      <c r="OE87" s="55"/>
      <c r="OF87" s="55"/>
      <c r="OG87" s="55"/>
      <c r="OH87" s="55"/>
      <c r="OI87" s="55"/>
      <c r="OJ87" s="55"/>
      <c r="OK87" s="55"/>
      <c r="OL87" s="55"/>
      <c r="OM87" s="55"/>
      <c r="ON87" s="55"/>
      <c r="OO87" s="55"/>
      <c r="OP87" s="55"/>
      <c r="OQ87" s="55"/>
      <c r="OR87" s="55"/>
      <c r="OS87" s="55"/>
      <c r="OT87" s="55"/>
      <c r="OU87" s="55"/>
      <c r="OV87" s="55"/>
      <c r="OW87" s="55"/>
      <c r="OX87" s="55"/>
      <c r="OY87" s="55"/>
      <c r="OZ87" s="55"/>
      <c r="PA87" s="55"/>
      <c r="PB87" s="55"/>
      <c r="PC87" s="55"/>
      <c r="PD87" s="55"/>
      <c r="PE87" s="55"/>
      <c r="PF87" s="55"/>
      <c r="PG87" s="55"/>
      <c r="PH87" s="55"/>
      <c r="PI87" s="55"/>
      <c r="PJ87" s="55"/>
      <c r="PK87" s="55"/>
      <c r="PL87" s="55"/>
      <c r="PM87" s="55"/>
      <c r="PN87" s="55"/>
      <c r="PO87" s="55"/>
      <c r="PP87" s="55"/>
      <c r="PQ87" s="55"/>
      <c r="PR87" s="55"/>
      <c r="PS87" s="55"/>
      <c r="PT87" s="55"/>
      <c r="PU87" s="55"/>
      <c r="PV87" s="55"/>
      <c r="PW87" s="55"/>
      <c r="PX87" s="55"/>
      <c r="PY87" s="55"/>
      <c r="PZ87" s="55"/>
      <c r="QA87" s="55"/>
      <c r="QB87" s="55"/>
      <c r="QC87" s="55"/>
      <c r="QD87" s="55"/>
    </row>
    <row r="88" spans="1:446" ht="13.5" customHeight="1">
      <c r="A88" s="12" t="s">
        <v>86</v>
      </c>
      <c r="B88" s="12" t="s">
        <v>347</v>
      </c>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2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55"/>
      <c r="II88" s="55"/>
      <c r="IJ88" s="55"/>
      <c r="IK88" s="55"/>
      <c r="IL88" s="55"/>
      <c r="IM88" s="55"/>
      <c r="IN88" s="55"/>
      <c r="IO88" s="55"/>
      <c r="IP88" s="55"/>
      <c r="IQ88" s="55"/>
      <c r="IR88" s="55"/>
      <c r="IS88" s="55"/>
      <c r="IT88" s="55"/>
      <c r="IU88" s="55"/>
      <c r="IV88" s="55"/>
      <c r="IW88" s="55"/>
      <c r="IX88" s="55"/>
      <c r="IY88" s="55"/>
      <c r="IZ88" s="55"/>
      <c r="JA88" s="55"/>
      <c r="JB88" s="55"/>
      <c r="JC88" s="55"/>
      <c r="JD88" s="55"/>
      <c r="JE88" s="55"/>
      <c r="JF88" s="55"/>
      <c r="JG88" s="55"/>
      <c r="JH88" s="55"/>
      <c r="JI88" s="55"/>
      <c r="JJ88" s="55"/>
      <c r="JK88" s="55"/>
      <c r="JL88" s="55"/>
      <c r="JM88" s="55"/>
      <c r="JN88" s="55"/>
      <c r="JO88" s="55"/>
      <c r="JP88" s="55"/>
      <c r="JQ88" s="55"/>
      <c r="JR88" s="55"/>
      <c r="JS88" s="55"/>
      <c r="JT88" s="55"/>
      <c r="JU88" s="55"/>
      <c r="JV88" s="55"/>
      <c r="JW88" s="55"/>
      <c r="JX88" s="55"/>
      <c r="JY88" s="55"/>
      <c r="JZ88" s="55"/>
      <c r="KA88" s="55"/>
      <c r="KB88" s="55"/>
      <c r="KC88" s="55"/>
      <c r="KD88" s="55"/>
      <c r="KE88" s="55"/>
      <c r="KF88" s="55"/>
      <c r="KG88" s="55"/>
      <c r="KH88" s="55"/>
      <c r="KI88" s="55"/>
      <c r="KJ88" s="55"/>
      <c r="KK88" s="55"/>
      <c r="KL88" s="55"/>
      <c r="KM88" s="55"/>
      <c r="KN88" s="55"/>
      <c r="KO88" s="55"/>
      <c r="KP88" s="55"/>
      <c r="KQ88" s="55"/>
      <c r="KR88" s="55"/>
      <c r="KS88" s="55"/>
      <c r="KT88" s="55"/>
      <c r="KU88" s="55"/>
      <c r="KV88" s="55"/>
      <c r="KW88" s="55"/>
      <c r="KX88" s="55"/>
      <c r="KY88" s="55"/>
      <c r="KZ88" s="55"/>
      <c r="LA88" s="55"/>
      <c r="LB88" s="55"/>
      <c r="LC88" s="55"/>
      <c r="LD88" s="55"/>
      <c r="LE88" s="55"/>
      <c r="LF88" s="55"/>
      <c r="LG88" s="55"/>
      <c r="LH88" s="55"/>
      <c r="LI88" s="55"/>
      <c r="LJ88" s="55"/>
      <c r="LK88" s="55"/>
      <c r="LL88" s="55"/>
      <c r="LM88" s="55"/>
      <c r="LN88" s="55"/>
      <c r="LO88" s="55"/>
      <c r="LP88" s="55"/>
      <c r="LQ88" s="55"/>
      <c r="LR88" s="55"/>
      <c r="LS88" s="55"/>
      <c r="LT88" s="55"/>
      <c r="LU88" s="55"/>
      <c r="LV88" s="55"/>
      <c r="LW88" s="55"/>
      <c r="LX88" s="55"/>
      <c r="LY88" s="55"/>
      <c r="LZ88" s="55"/>
      <c r="MA88" s="55"/>
      <c r="MB88" s="55"/>
      <c r="MC88" s="55"/>
      <c r="MD88" s="55"/>
      <c r="ME88" s="55"/>
      <c r="MF88" s="55"/>
      <c r="MG88" s="55"/>
      <c r="MH88" s="57"/>
      <c r="MI88" s="57"/>
      <c r="MJ88" s="57"/>
      <c r="MK88" s="57"/>
      <c r="ML88" s="57"/>
      <c r="MM88" s="58"/>
      <c r="MN88" s="58"/>
      <c r="MO88" s="57"/>
      <c r="MP88" s="57"/>
      <c r="MQ88" s="57"/>
      <c r="MR88" s="57"/>
      <c r="MS88" s="57"/>
      <c r="MT88" s="58"/>
      <c r="MU88" s="58"/>
      <c r="MV88" s="57"/>
      <c r="MW88" s="57"/>
      <c r="MX88" s="57"/>
      <c r="MY88" s="57"/>
      <c r="MZ88" s="57"/>
      <c r="NA88" s="58"/>
      <c r="NB88" s="58"/>
      <c r="NC88" s="55"/>
      <c r="ND88" s="55"/>
      <c r="NE88" s="55"/>
      <c r="NF88" s="55"/>
      <c r="NG88" s="55"/>
      <c r="NH88" s="55"/>
      <c r="NI88" s="55"/>
      <c r="NJ88" s="55"/>
      <c r="NK88" s="55"/>
      <c r="NL88" s="55"/>
      <c r="NM88" s="55"/>
      <c r="NN88" s="55"/>
      <c r="NO88" s="55"/>
      <c r="NP88" s="55"/>
      <c r="NQ88" s="55"/>
      <c r="NR88" s="55"/>
      <c r="NS88" s="55"/>
      <c r="NT88" s="55"/>
      <c r="NU88" s="55"/>
      <c r="NV88" s="55"/>
      <c r="NW88" s="55"/>
      <c r="NX88" s="55"/>
      <c r="NY88" s="55"/>
      <c r="NZ88" s="55"/>
      <c r="OA88" s="55"/>
      <c r="OB88" s="55"/>
      <c r="OC88" s="55"/>
      <c r="OD88" s="55"/>
      <c r="OE88" s="55"/>
      <c r="OF88" s="55"/>
      <c r="OG88" s="55"/>
      <c r="OH88" s="55"/>
      <c r="OI88" s="55"/>
      <c r="OJ88" s="55"/>
      <c r="OK88" s="55"/>
      <c r="OL88" s="55"/>
      <c r="OM88" s="55"/>
      <c r="ON88" s="55"/>
      <c r="OO88" s="55"/>
      <c r="OP88" s="55"/>
      <c r="OQ88" s="55"/>
      <c r="OR88" s="55"/>
      <c r="OS88" s="55"/>
      <c r="OT88" s="55"/>
      <c r="OU88" s="55"/>
      <c r="OV88" s="55"/>
      <c r="OW88" s="55"/>
      <c r="OX88" s="55"/>
      <c r="OY88" s="55"/>
      <c r="OZ88" s="55"/>
      <c r="PA88" s="55"/>
      <c r="PB88" s="55"/>
      <c r="PC88" s="55"/>
      <c r="PD88" s="55"/>
      <c r="PE88" s="55"/>
      <c r="PF88" s="55"/>
      <c r="PG88" s="55"/>
      <c r="PH88" s="55"/>
      <c r="PI88" s="55"/>
      <c r="PJ88" s="55"/>
      <c r="PK88" s="55"/>
      <c r="PL88" s="55"/>
      <c r="PM88" s="55"/>
      <c r="PN88" s="55"/>
      <c r="PO88" s="55"/>
      <c r="PP88" s="55"/>
      <c r="PQ88" s="55"/>
      <c r="PR88" s="55"/>
      <c r="PS88" s="55"/>
      <c r="PT88" s="55"/>
      <c r="PU88" s="55"/>
      <c r="PV88" s="55"/>
      <c r="PW88" s="55"/>
      <c r="PX88" s="55"/>
      <c r="PY88" s="55"/>
      <c r="PZ88" s="55"/>
      <c r="QA88" s="55"/>
      <c r="QB88" s="55"/>
      <c r="QC88" s="55"/>
      <c r="QD88" s="55"/>
    </row>
    <row r="89" spans="1:446" ht="13.5" customHeight="1">
      <c r="A89" s="12" t="s">
        <v>87</v>
      </c>
      <c r="B89" s="12" t="s">
        <v>347</v>
      </c>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2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c r="IG89" s="14"/>
      <c r="IH89" s="55"/>
      <c r="II89" s="55"/>
      <c r="IJ89" s="55"/>
      <c r="IK89" s="55"/>
      <c r="IL89" s="55"/>
      <c r="IM89" s="55"/>
      <c r="IN89" s="55"/>
      <c r="IO89" s="55"/>
      <c r="IP89" s="55"/>
      <c r="IQ89" s="55"/>
      <c r="IR89" s="55"/>
      <c r="IS89" s="55"/>
      <c r="IT89" s="55"/>
      <c r="IU89" s="55"/>
      <c r="IV89" s="55"/>
      <c r="IW89" s="55"/>
      <c r="IX89" s="55"/>
      <c r="IY89" s="55"/>
      <c r="IZ89" s="55"/>
      <c r="JA89" s="55"/>
      <c r="JB89" s="55"/>
      <c r="JC89" s="55"/>
      <c r="JD89" s="55"/>
      <c r="JE89" s="55"/>
      <c r="JF89" s="55"/>
      <c r="JG89" s="55"/>
      <c r="JH89" s="55"/>
      <c r="JI89" s="55"/>
      <c r="JJ89" s="55"/>
      <c r="JK89" s="55"/>
      <c r="JL89" s="55"/>
      <c r="JM89" s="55"/>
      <c r="JN89" s="55"/>
      <c r="JO89" s="55"/>
      <c r="JP89" s="55"/>
      <c r="JQ89" s="55"/>
      <c r="JR89" s="55"/>
      <c r="JS89" s="55"/>
      <c r="JT89" s="55"/>
      <c r="JU89" s="55"/>
      <c r="JV89" s="55"/>
      <c r="JW89" s="55"/>
      <c r="JX89" s="55"/>
      <c r="JY89" s="55"/>
      <c r="JZ89" s="55"/>
      <c r="KA89" s="55"/>
      <c r="KB89" s="55"/>
      <c r="KC89" s="55"/>
      <c r="KD89" s="55"/>
      <c r="KE89" s="55"/>
      <c r="KF89" s="55"/>
      <c r="KG89" s="55"/>
      <c r="KH89" s="55"/>
      <c r="KI89" s="55"/>
      <c r="KJ89" s="55"/>
      <c r="KK89" s="55"/>
      <c r="KL89" s="55"/>
      <c r="KM89" s="55"/>
      <c r="KN89" s="55"/>
      <c r="KO89" s="55"/>
      <c r="KP89" s="55"/>
      <c r="KQ89" s="55"/>
      <c r="KR89" s="55"/>
      <c r="KS89" s="55"/>
      <c r="KT89" s="55"/>
      <c r="KU89" s="55"/>
      <c r="KV89" s="55"/>
      <c r="KW89" s="55"/>
      <c r="KX89" s="55"/>
      <c r="KY89" s="55"/>
      <c r="KZ89" s="55"/>
      <c r="LA89" s="55"/>
      <c r="LB89" s="55"/>
      <c r="LC89" s="55"/>
      <c r="LD89" s="55"/>
      <c r="LE89" s="55"/>
      <c r="LF89" s="55"/>
      <c r="LG89" s="55"/>
      <c r="LH89" s="55"/>
      <c r="LI89" s="55"/>
      <c r="LJ89" s="55"/>
      <c r="LK89" s="55"/>
      <c r="LL89" s="55"/>
      <c r="LM89" s="55"/>
      <c r="LN89" s="55"/>
      <c r="LO89" s="55"/>
      <c r="LP89" s="55"/>
      <c r="LQ89" s="55"/>
      <c r="LR89" s="55"/>
      <c r="LS89" s="55"/>
      <c r="LT89" s="55"/>
      <c r="LU89" s="55"/>
      <c r="LV89" s="55"/>
      <c r="LW89" s="55"/>
      <c r="LX89" s="55"/>
      <c r="LY89" s="55"/>
      <c r="LZ89" s="55"/>
      <c r="MA89" s="55"/>
      <c r="MB89" s="55"/>
      <c r="MC89" s="55"/>
      <c r="MD89" s="55"/>
      <c r="ME89" s="55"/>
      <c r="MF89" s="55"/>
      <c r="MG89" s="55"/>
      <c r="MH89" s="57"/>
      <c r="MI89" s="57"/>
      <c r="MJ89" s="57"/>
      <c r="MK89" s="57"/>
      <c r="ML89" s="57"/>
      <c r="MM89" s="58"/>
      <c r="MN89" s="58"/>
      <c r="MO89" s="57"/>
      <c r="MP89" s="57"/>
      <c r="MQ89" s="57"/>
      <c r="MR89" s="57"/>
      <c r="MS89" s="57"/>
      <c r="MT89" s="58"/>
      <c r="MU89" s="58"/>
      <c r="MV89" s="57"/>
      <c r="MW89" s="57"/>
      <c r="MX89" s="57"/>
      <c r="MY89" s="57"/>
      <c r="MZ89" s="57"/>
      <c r="NA89" s="58"/>
      <c r="NB89" s="58"/>
      <c r="NC89" s="55"/>
      <c r="ND89" s="55"/>
      <c r="NE89" s="55"/>
      <c r="NF89" s="55"/>
      <c r="NG89" s="55"/>
      <c r="NH89" s="55"/>
      <c r="NI89" s="55"/>
      <c r="NJ89" s="55"/>
      <c r="NK89" s="55"/>
      <c r="NL89" s="55"/>
      <c r="NM89" s="55"/>
      <c r="NN89" s="55"/>
      <c r="NO89" s="55"/>
      <c r="NP89" s="55"/>
      <c r="NQ89" s="55"/>
      <c r="NR89" s="55"/>
      <c r="NS89" s="55"/>
      <c r="NT89" s="55"/>
      <c r="NU89" s="55"/>
      <c r="NV89" s="55"/>
      <c r="NW89" s="55"/>
      <c r="NX89" s="55"/>
      <c r="NY89" s="55"/>
      <c r="NZ89" s="55"/>
      <c r="OA89" s="55"/>
      <c r="OB89" s="55"/>
      <c r="OC89" s="55"/>
      <c r="OD89" s="55"/>
      <c r="OE89" s="55"/>
      <c r="OF89" s="55"/>
      <c r="OG89" s="55"/>
      <c r="OH89" s="55"/>
      <c r="OI89" s="55"/>
      <c r="OJ89" s="55"/>
      <c r="OK89" s="55"/>
      <c r="OL89" s="55"/>
      <c r="OM89" s="55"/>
      <c r="ON89" s="55"/>
      <c r="OO89" s="55"/>
      <c r="OP89" s="55"/>
      <c r="OQ89" s="55"/>
      <c r="OR89" s="55"/>
      <c r="OS89" s="55"/>
      <c r="OT89" s="55"/>
      <c r="OU89" s="55"/>
      <c r="OV89" s="55"/>
      <c r="OW89" s="55"/>
      <c r="OX89" s="55"/>
      <c r="OY89" s="55"/>
      <c r="OZ89" s="55"/>
      <c r="PA89" s="55"/>
      <c r="PB89" s="55"/>
      <c r="PC89" s="55"/>
      <c r="PD89" s="55"/>
      <c r="PE89" s="55"/>
      <c r="PF89" s="55"/>
      <c r="PG89" s="55"/>
      <c r="PH89" s="55"/>
      <c r="PI89" s="55"/>
      <c r="PJ89" s="55"/>
      <c r="PK89" s="55"/>
      <c r="PL89" s="55"/>
      <c r="PM89" s="55"/>
      <c r="PN89" s="55"/>
      <c r="PO89" s="55"/>
      <c r="PP89" s="55"/>
      <c r="PQ89" s="55"/>
      <c r="PR89" s="55"/>
      <c r="PS89" s="55"/>
      <c r="PT89" s="55"/>
      <c r="PU89" s="55"/>
      <c r="PV89" s="55"/>
      <c r="PW89" s="55"/>
      <c r="PX89" s="55"/>
      <c r="PY89" s="55"/>
      <c r="PZ89" s="55"/>
      <c r="QA89" s="55"/>
      <c r="QB89" s="55"/>
      <c r="QC89" s="55"/>
      <c r="QD89" s="55"/>
    </row>
    <row r="90" spans="1:446" ht="13.5" customHeight="1">
      <c r="A90" s="12" t="s">
        <v>88</v>
      </c>
      <c r="B90" s="12" t="s">
        <v>346</v>
      </c>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2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55"/>
      <c r="II90" s="55"/>
      <c r="IJ90" s="55"/>
      <c r="IK90" s="55"/>
      <c r="IL90" s="55"/>
      <c r="IM90" s="55"/>
      <c r="IN90" s="55"/>
      <c r="IO90" s="55"/>
      <c r="IP90" s="55"/>
      <c r="IQ90" s="55"/>
      <c r="IR90" s="55"/>
      <c r="IS90" s="55"/>
      <c r="IT90" s="55"/>
      <c r="IU90" s="55"/>
      <c r="IV90" s="55"/>
      <c r="IW90" s="55"/>
      <c r="IX90" s="55"/>
      <c r="IY90" s="55"/>
      <c r="IZ90" s="55"/>
      <c r="JA90" s="55"/>
      <c r="JB90" s="55"/>
      <c r="JC90" s="55"/>
      <c r="JD90" s="55"/>
      <c r="JE90" s="55"/>
      <c r="JF90" s="55"/>
      <c r="JG90" s="55"/>
      <c r="JH90" s="55"/>
      <c r="JI90" s="55"/>
      <c r="JJ90" s="55"/>
      <c r="JK90" s="55"/>
      <c r="JL90" s="55"/>
      <c r="JM90" s="55"/>
      <c r="JN90" s="55"/>
      <c r="JO90" s="55"/>
      <c r="JP90" s="55"/>
      <c r="JQ90" s="55"/>
      <c r="JR90" s="55"/>
      <c r="JS90" s="55"/>
      <c r="JT90" s="55"/>
      <c r="JU90" s="55"/>
      <c r="JV90" s="55"/>
      <c r="JW90" s="55"/>
      <c r="JX90" s="55"/>
      <c r="JY90" s="55"/>
      <c r="JZ90" s="55"/>
      <c r="KA90" s="55"/>
      <c r="KB90" s="55"/>
      <c r="KC90" s="55"/>
      <c r="KD90" s="55"/>
      <c r="KE90" s="55"/>
      <c r="KF90" s="55"/>
      <c r="KG90" s="55"/>
      <c r="KH90" s="55"/>
      <c r="KI90" s="55"/>
      <c r="KJ90" s="55"/>
      <c r="KK90" s="55"/>
      <c r="KL90" s="55"/>
      <c r="KM90" s="55"/>
      <c r="KN90" s="55"/>
      <c r="KO90" s="55"/>
      <c r="KP90" s="55"/>
      <c r="KQ90" s="55"/>
      <c r="KR90" s="55"/>
      <c r="KS90" s="55"/>
      <c r="KT90" s="55"/>
      <c r="KU90" s="55"/>
      <c r="KV90" s="55"/>
      <c r="KW90" s="55"/>
      <c r="KX90" s="55"/>
      <c r="KY90" s="55"/>
      <c r="KZ90" s="55"/>
      <c r="LA90" s="55"/>
      <c r="LB90" s="55"/>
      <c r="LC90" s="55"/>
      <c r="LD90" s="55"/>
      <c r="LE90" s="55"/>
      <c r="LF90" s="55"/>
      <c r="LG90" s="55"/>
      <c r="LH90" s="55"/>
      <c r="LI90" s="55"/>
      <c r="LJ90" s="55"/>
      <c r="LK90" s="55"/>
      <c r="LL90" s="55"/>
      <c r="LM90" s="55"/>
      <c r="LN90" s="55"/>
      <c r="LO90" s="55"/>
      <c r="LP90" s="55"/>
      <c r="LQ90" s="55"/>
      <c r="LR90" s="55"/>
      <c r="LS90" s="55"/>
      <c r="LT90" s="55"/>
      <c r="LU90" s="55"/>
      <c r="LV90" s="55"/>
      <c r="LW90" s="55"/>
      <c r="LX90" s="55"/>
      <c r="LY90" s="55"/>
      <c r="LZ90" s="55"/>
      <c r="MA90" s="55"/>
      <c r="MB90" s="55"/>
      <c r="MC90" s="55"/>
      <c r="MD90" s="55"/>
      <c r="ME90" s="55"/>
      <c r="MF90" s="55"/>
      <c r="MG90" s="55"/>
      <c r="MH90" s="57"/>
      <c r="MI90" s="57"/>
      <c r="MJ90" s="57"/>
      <c r="MK90" s="57"/>
      <c r="ML90" s="57"/>
      <c r="MM90" s="58"/>
      <c r="MN90" s="58"/>
      <c r="MO90" s="57"/>
      <c r="MP90" s="57"/>
      <c r="MQ90" s="57"/>
      <c r="MR90" s="57"/>
      <c r="MS90" s="57"/>
      <c r="MT90" s="58"/>
      <c r="MU90" s="58"/>
      <c r="MV90" s="57"/>
      <c r="MW90" s="57"/>
      <c r="MX90" s="57"/>
      <c r="MY90" s="57"/>
      <c r="MZ90" s="57"/>
      <c r="NA90" s="58"/>
      <c r="NB90" s="58"/>
      <c r="NC90" s="55"/>
      <c r="ND90" s="55"/>
      <c r="NE90" s="55"/>
      <c r="NF90" s="55"/>
      <c r="NG90" s="55"/>
      <c r="NH90" s="55"/>
      <c r="NI90" s="55"/>
      <c r="NJ90" s="55"/>
      <c r="NK90" s="55"/>
      <c r="NL90" s="55"/>
      <c r="NM90" s="55"/>
      <c r="NN90" s="55"/>
      <c r="NO90" s="55"/>
      <c r="NP90" s="55"/>
      <c r="NQ90" s="55"/>
      <c r="NR90" s="55"/>
      <c r="NS90" s="55"/>
      <c r="NT90" s="55"/>
      <c r="NU90" s="55"/>
      <c r="NV90" s="55"/>
      <c r="NW90" s="55"/>
      <c r="NX90" s="55"/>
      <c r="NY90" s="55"/>
      <c r="NZ90" s="55"/>
      <c r="OA90" s="55"/>
      <c r="OB90" s="55"/>
      <c r="OC90" s="55"/>
      <c r="OD90" s="55"/>
      <c r="OE90" s="55"/>
      <c r="OF90" s="55"/>
      <c r="OG90" s="55"/>
      <c r="OH90" s="55"/>
      <c r="OI90" s="55"/>
      <c r="OJ90" s="55"/>
      <c r="OK90" s="55"/>
      <c r="OL90" s="55"/>
      <c r="OM90" s="55"/>
      <c r="ON90" s="55"/>
      <c r="OO90" s="55"/>
      <c r="OP90" s="55"/>
      <c r="OQ90" s="55"/>
      <c r="OR90" s="55"/>
      <c r="OS90" s="55"/>
      <c r="OT90" s="55"/>
      <c r="OU90" s="55"/>
      <c r="OV90" s="55"/>
      <c r="OW90" s="55"/>
      <c r="OX90" s="55"/>
      <c r="OY90" s="55"/>
      <c r="OZ90" s="55"/>
      <c r="PA90" s="55"/>
      <c r="PB90" s="55"/>
      <c r="PC90" s="55"/>
      <c r="PD90" s="55"/>
      <c r="PE90" s="55"/>
      <c r="PF90" s="55"/>
      <c r="PG90" s="55"/>
      <c r="PH90" s="55"/>
      <c r="PI90" s="55"/>
      <c r="PJ90" s="55"/>
      <c r="PK90" s="55"/>
      <c r="PL90" s="55"/>
      <c r="PM90" s="55"/>
      <c r="PN90" s="55"/>
      <c r="PO90" s="55"/>
      <c r="PP90" s="55"/>
      <c r="PQ90" s="55"/>
      <c r="PR90" s="55"/>
      <c r="PS90" s="55"/>
      <c r="PT90" s="55"/>
      <c r="PU90" s="55"/>
      <c r="PV90" s="55"/>
      <c r="PW90" s="55"/>
      <c r="PX90" s="55"/>
      <c r="PY90" s="55"/>
      <c r="PZ90" s="55"/>
      <c r="QA90" s="55"/>
      <c r="QB90" s="55"/>
      <c r="QC90" s="55"/>
      <c r="QD90" s="55"/>
    </row>
    <row r="91" spans="1:446" ht="13.5" customHeight="1">
      <c r="A91" s="12" t="s">
        <v>89</v>
      </c>
      <c r="B91" s="12" t="s">
        <v>348</v>
      </c>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2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55"/>
      <c r="II91" s="55"/>
      <c r="IJ91" s="55"/>
      <c r="IK91" s="55"/>
      <c r="IL91" s="55"/>
      <c r="IM91" s="55"/>
      <c r="IN91" s="55"/>
      <c r="IO91" s="55"/>
      <c r="IP91" s="55"/>
      <c r="IQ91" s="55"/>
      <c r="IR91" s="55"/>
      <c r="IS91" s="55"/>
      <c r="IT91" s="55"/>
      <c r="IU91" s="55"/>
      <c r="IV91" s="55"/>
      <c r="IW91" s="55"/>
      <c r="IX91" s="55"/>
      <c r="IY91" s="55"/>
      <c r="IZ91" s="55"/>
      <c r="JA91" s="55"/>
      <c r="JB91" s="55"/>
      <c r="JC91" s="55"/>
      <c r="JD91" s="55"/>
      <c r="JE91" s="55"/>
      <c r="JF91" s="55"/>
      <c r="JG91" s="55"/>
      <c r="JH91" s="55"/>
      <c r="JI91" s="55"/>
      <c r="JJ91" s="55"/>
      <c r="JK91" s="55"/>
      <c r="JL91" s="55"/>
      <c r="JM91" s="55"/>
      <c r="JN91" s="55"/>
      <c r="JO91" s="55"/>
      <c r="JP91" s="55"/>
      <c r="JQ91" s="55"/>
      <c r="JR91" s="55"/>
      <c r="JS91" s="55"/>
      <c r="JT91" s="55"/>
      <c r="JU91" s="55"/>
      <c r="JV91" s="55"/>
      <c r="JW91" s="55"/>
      <c r="JX91" s="55"/>
      <c r="JY91" s="55"/>
      <c r="JZ91" s="55"/>
      <c r="KA91" s="55"/>
      <c r="KB91" s="55"/>
      <c r="KC91" s="55"/>
      <c r="KD91" s="55"/>
      <c r="KE91" s="55"/>
      <c r="KF91" s="55"/>
      <c r="KG91" s="55"/>
      <c r="KH91" s="55"/>
      <c r="KI91" s="55"/>
      <c r="KJ91" s="55"/>
      <c r="KK91" s="55"/>
      <c r="KL91" s="55"/>
      <c r="KM91" s="55"/>
      <c r="KN91" s="55"/>
      <c r="KO91" s="55"/>
      <c r="KP91" s="55"/>
      <c r="KQ91" s="55"/>
      <c r="KR91" s="55"/>
      <c r="KS91" s="55"/>
      <c r="KT91" s="55"/>
      <c r="KU91" s="55"/>
      <c r="KV91" s="55"/>
      <c r="KW91" s="55"/>
      <c r="KX91" s="55"/>
      <c r="KY91" s="55"/>
      <c r="KZ91" s="55"/>
      <c r="LA91" s="55"/>
      <c r="LB91" s="55"/>
      <c r="LC91" s="55"/>
      <c r="LD91" s="55"/>
      <c r="LE91" s="55"/>
      <c r="LF91" s="55"/>
      <c r="LG91" s="55"/>
      <c r="LH91" s="55"/>
      <c r="LI91" s="55"/>
      <c r="LJ91" s="55"/>
      <c r="LK91" s="55"/>
      <c r="LL91" s="55"/>
      <c r="LM91" s="55"/>
      <c r="LN91" s="55"/>
      <c r="LO91" s="55"/>
      <c r="LP91" s="55"/>
      <c r="LQ91" s="55"/>
      <c r="LR91" s="55"/>
      <c r="LS91" s="55"/>
      <c r="LT91" s="55"/>
      <c r="LU91" s="55"/>
      <c r="LV91" s="55"/>
      <c r="LW91" s="55"/>
      <c r="LX91" s="55"/>
      <c r="LY91" s="55"/>
      <c r="LZ91" s="55"/>
      <c r="MA91" s="55"/>
      <c r="MB91" s="55"/>
      <c r="MC91" s="55"/>
      <c r="MD91" s="55"/>
      <c r="ME91" s="55"/>
      <c r="MF91" s="55"/>
      <c r="MG91" s="55"/>
      <c r="MH91" s="57"/>
      <c r="MI91" s="57"/>
      <c r="MJ91" s="57"/>
      <c r="MK91" s="57"/>
      <c r="ML91" s="57"/>
      <c r="MM91" s="58"/>
      <c r="MN91" s="58"/>
      <c r="MO91" s="57"/>
      <c r="MP91" s="57"/>
      <c r="MQ91" s="57"/>
      <c r="MR91" s="57"/>
      <c r="MS91" s="57"/>
      <c r="MT91" s="58"/>
      <c r="MU91" s="58"/>
      <c r="MV91" s="57"/>
      <c r="MW91" s="57"/>
      <c r="MX91" s="57"/>
      <c r="MY91" s="57"/>
      <c r="MZ91" s="57"/>
      <c r="NA91" s="58"/>
      <c r="NB91" s="58"/>
      <c r="NC91" s="55"/>
      <c r="ND91" s="55"/>
      <c r="NE91" s="55"/>
      <c r="NF91" s="55"/>
      <c r="NG91" s="55"/>
      <c r="NH91" s="55"/>
      <c r="NI91" s="55"/>
      <c r="NJ91" s="55"/>
      <c r="NK91" s="55"/>
      <c r="NL91" s="55"/>
      <c r="NM91" s="55"/>
      <c r="NN91" s="55"/>
      <c r="NO91" s="55"/>
      <c r="NP91" s="55"/>
      <c r="NQ91" s="55"/>
      <c r="NR91" s="55"/>
      <c r="NS91" s="55"/>
      <c r="NT91" s="55"/>
      <c r="NU91" s="55"/>
      <c r="NV91" s="55"/>
      <c r="NW91" s="55"/>
      <c r="NX91" s="55"/>
      <c r="NY91" s="55"/>
      <c r="NZ91" s="55"/>
      <c r="OA91" s="55"/>
      <c r="OB91" s="55"/>
      <c r="OC91" s="55"/>
      <c r="OD91" s="55"/>
      <c r="OE91" s="55"/>
      <c r="OF91" s="55"/>
      <c r="OG91" s="55"/>
      <c r="OH91" s="55"/>
      <c r="OI91" s="55"/>
      <c r="OJ91" s="55"/>
      <c r="OK91" s="55"/>
      <c r="OL91" s="55"/>
      <c r="OM91" s="55"/>
      <c r="ON91" s="55"/>
      <c r="OO91" s="55"/>
      <c r="OP91" s="55"/>
      <c r="OQ91" s="55"/>
      <c r="OR91" s="55"/>
      <c r="OS91" s="55"/>
      <c r="OT91" s="55"/>
      <c r="OU91" s="55"/>
      <c r="OV91" s="55"/>
      <c r="OW91" s="55"/>
      <c r="OX91" s="55"/>
      <c r="OY91" s="55"/>
      <c r="OZ91" s="55"/>
      <c r="PA91" s="55"/>
      <c r="PB91" s="55"/>
      <c r="PC91" s="55"/>
      <c r="PD91" s="55"/>
      <c r="PE91" s="55"/>
      <c r="PF91" s="55"/>
      <c r="PG91" s="55"/>
      <c r="PH91" s="55"/>
      <c r="PI91" s="55"/>
      <c r="PJ91" s="55"/>
      <c r="PK91" s="55"/>
      <c r="PL91" s="55"/>
      <c r="PM91" s="55"/>
      <c r="PN91" s="55"/>
      <c r="PO91" s="55"/>
      <c r="PP91" s="55"/>
      <c r="PQ91" s="55"/>
      <c r="PR91" s="55"/>
      <c r="PS91" s="55"/>
      <c r="PT91" s="55"/>
      <c r="PU91" s="55"/>
      <c r="PV91" s="55"/>
      <c r="PW91" s="55"/>
      <c r="PX91" s="55"/>
      <c r="PY91" s="55"/>
      <c r="PZ91" s="55"/>
      <c r="QA91" s="55"/>
      <c r="QB91" s="55"/>
      <c r="QC91" s="55"/>
      <c r="QD91" s="55"/>
    </row>
    <row r="92" spans="1:446" ht="13.5" customHeight="1">
      <c r="A92" s="12" t="s">
        <v>90</v>
      </c>
      <c r="B92" s="12" t="s">
        <v>349</v>
      </c>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2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55"/>
      <c r="II92" s="55"/>
      <c r="IJ92" s="55"/>
      <c r="IK92" s="55"/>
      <c r="IL92" s="55"/>
      <c r="IM92" s="55"/>
      <c r="IN92" s="55"/>
      <c r="IO92" s="55"/>
      <c r="IP92" s="55"/>
      <c r="IQ92" s="55"/>
      <c r="IR92" s="55"/>
      <c r="IS92" s="55"/>
      <c r="IT92" s="55"/>
      <c r="IU92" s="55"/>
      <c r="IV92" s="55"/>
      <c r="IW92" s="55"/>
      <c r="IX92" s="55"/>
      <c r="IY92" s="55"/>
      <c r="IZ92" s="55"/>
      <c r="JA92" s="55"/>
      <c r="JB92" s="55"/>
      <c r="JC92" s="55"/>
      <c r="JD92" s="55"/>
      <c r="JE92" s="55"/>
      <c r="JF92" s="55"/>
      <c r="JG92" s="55"/>
      <c r="JH92" s="55"/>
      <c r="JI92" s="55"/>
      <c r="JJ92" s="55"/>
      <c r="JK92" s="55"/>
      <c r="JL92" s="55"/>
      <c r="JM92" s="55"/>
      <c r="JN92" s="55"/>
      <c r="JO92" s="55"/>
      <c r="JP92" s="55"/>
      <c r="JQ92" s="55"/>
      <c r="JR92" s="55"/>
      <c r="JS92" s="55"/>
      <c r="JT92" s="55"/>
      <c r="JU92" s="55"/>
      <c r="JV92" s="55"/>
      <c r="JW92" s="55"/>
      <c r="JX92" s="55"/>
      <c r="JY92" s="55"/>
      <c r="JZ92" s="55"/>
      <c r="KA92" s="55"/>
      <c r="KB92" s="55"/>
      <c r="KC92" s="55"/>
      <c r="KD92" s="55"/>
      <c r="KE92" s="55"/>
      <c r="KF92" s="55"/>
      <c r="KG92" s="55"/>
      <c r="KH92" s="55"/>
      <c r="KI92" s="55"/>
      <c r="KJ92" s="55"/>
      <c r="KK92" s="55"/>
      <c r="KL92" s="55"/>
      <c r="KM92" s="55"/>
      <c r="KN92" s="55"/>
      <c r="KO92" s="55"/>
      <c r="KP92" s="55"/>
      <c r="KQ92" s="55"/>
      <c r="KR92" s="55"/>
      <c r="KS92" s="55"/>
      <c r="KT92" s="55"/>
      <c r="KU92" s="55"/>
      <c r="KV92" s="55"/>
      <c r="KW92" s="55"/>
      <c r="KX92" s="55"/>
      <c r="KY92" s="55"/>
      <c r="KZ92" s="55"/>
      <c r="LA92" s="55"/>
      <c r="LB92" s="55"/>
      <c r="LC92" s="55"/>
      <c r="LD92" s="55"/>
      <c r="LE92" s="55"/>
      <c r="LF92" s="55"/>
      <c r="LG92" s="55"/>
      <c r="LH92" s="55"/>
      <c r="LI92" s="55"/>
      <c r="LJ92" s="55"/>
      <c r="LK92" s="55"/>
      <c r="LL92" s="55"/>
      <c r="LM92" s="55"/>
      <c r="LN92" s="55"/>
      <c r="LO92" s="55"/>
      <c r="LP92" s="55"/>
      <c r="LQ92" s="55"/>
      <c r="LR92" s="55"/>
      <c r="LS92" s="55"/>
      <c r="LT92" s="55"/>
      <c r="LU92" s="55"/>
      <c r="LV92" s="55"/>
      <c r="LW92" s="55"/>
      <c r="LX92" s="55"/>
      <c r="LY92" s="55"/>
      <c r="LZ92" s="55"/>
      <c r="MA92" s="55"/>
      <c r="MB92" s="55"/>
      <c r="MC92" s="55"/>
      <c r="MD92" s="55"/>
      <c r="ME92" s="55"/>
      <c r="MF92" s="55"/>
      <c r="MG92" s="55"/>
      <c r="MH92" s="57"/>
      <c r="MI92" s="57"/>
      <c r="MJ92" s="57"/>
      <c r="MK92" s="57"/>
      <c r="ML92" s="57"/>
      <c r="MM92" s="58"/>
      <c r="MN92" s="58"/>
      <c r="MO92" s="57"/>
      <c r="MP92" s="57"/>
      <c r="MQ92" s="57"/>
      <c r="MR92" s="57"/>
      <c r="MS92" s="57"/>
      <c r="MT92" s="58"/>
      <c r="MU92" s="58"/>
      <c r="MV92" s="57"/>
      <c r="MW92" s="57"/>
      <c r="MX92" s="57"/>
      <c r="MY92" s="57"/>
      <c r="MZ92" s="57"/>
      <c r="NA92" s="58"/>
      <c r="NB92" s="58"/>
      <c r="NC92" s="55"/>
      <c r="ND92" s="55"/>
      <c r="NE92" s="55"/>
      <c r="NF92" s="55"/>
      <c r="NG92" s="55"/>
      <c r="NH92" s="55"/>
      <c r="NI92" s="55"/>
      <c r="NJ92" s="55"/>
      <c r="NK92" s="55"/>
      <c r="NL92" s="55"/>
      <c r="NM92" s="55"/>
      <c r="NN92" s="55"/>
      <c r="NO92" s="55"/>
      <c r="NP92" s="55"/>
      <c r="NQ92" s="55"/>
      <c r="NR92" s="55"/>
      <c r="NS92" s="55"/>
      <c r="NT92" s="55"/>
      <c r="NU92" s="55"/>
      <c r="NV92" s="55"/>
      <c r="NW92" s="55"/>
      <c r="NX92" s="55"/>
      <c r="NY92" s="55"/>
      <c r="NZ92" s="55"/>
      <c r="OA92" s="55"/>
      <c r="OB92" s="55"/>
      <c r="OC92" s="55"/>
      <c r="OD92" s="55"/>
      <c r="OE92" s="55"/>
      <c r="OF92" s="55"/>
      <c r="OG92" s="55"/>
      <c r="OH92" s="55"/>
      <c r="OI92" s="55"/>
      <c r="OJ92" s="55"/>
      <c r="OK92" s="55"/>
      <c r="OL92" s="55"/>
      <c r="OM92" s="55"/>
      <c r="ON92" s="55"/>
      <c r="OO92" s="55"/>
      <c r="OP92" s="55"/>
      <c r="OQ92" s="55"/>
      <c r="OR92" s="55"/>
      <c r="OS92" s="55"/>
      <c r="OT92" s="55"/>
      <c r="OU92" s="55"/>
      <c r="OV92" s="55"/>
      <c r="OW92" s="55"/>
      <c r="OX92" s="55"/>
      <c r="OY92" s="55"/>
      <c r="OZ92" s="55"/>
      <c r="PA92" s="55"/>
      <c r="PB92" s="55"/>
      <c r="PC92" s="55"/>
      <c r="PD92" s="55"/>
      <c r="PE92" s="55"/>
      <c r="PF92" s="55"/>
      <c r="PG92" s="55"/>
      <c r="PH92" s="55"/>
      <c r="PI92" s="55"/>
      <c r="PJ92" s="55"/>
      <c r="PK92" s="55"/>
      <c r="PL92" s="55"/>
      <c r="PM92" s="55"/>
      <c r="PN92" s="55"/>
      <c r="PO92" s="55"/>
      <c r="PP92" s="55"/>
      <c r="PQ92" s="55"/>
      <c r="PR92" s="55"/>
      <c r="PS92" s="55"/>
      <c r="PT92" s="55"/>
      <c r="PU92" s="55"/>
      <c r="PV92" s="55"/>
      <c r="PW92" s="55"/>
      <c r="PX92" s="55"/>
      <c r="PY92" s="55"/>
      <c r="PZ92" s="55"/>
      <c r="QA92" s="55"/>
      <c r="QB92" s="55"/>
      <c r="QC92" s="55"/>
      <c r="QD92" s="55"/>
    </row>
    <row r="93" spans="1:446" ht="13.5" customHeight="1">
      <c r="A93" s="12" t="s">
        <v>91</v>
      </c>
      <c r="B93" s="12" t="s">
        <v>346</v>
      </c>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2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55"/>
      <c r="II93" s="55"/>
      <c r="IJ93" s="55"/>
      <c r="IK93" s="55"/>
      <c r="IL93" s="55"/>
      <c r="IM93" s="55"/>
      <c r="IN93" s="55"/>
      <c r="IO93" s="55"/>
      <c r="IP93" s="55"/>
      <c r="IQ93" s="55"/>
      <c r="IR93" s="55"/>
      <c r="IS93" s="55"/>
      <c r="IT93" s="55"/>
      <c r="IU93" s="55"/>
      <c r="IV93" s="55"/>
      <c r="IW93" s="55"/>
      <c r="IX93" s="55"/>
      <c r="IY93" s="55"/>
      <c r="IZ93" s="55"/>
      <c r="JA93" s="55"/>
      <c r="JB93" s="55"/>
      <c r="JC93" s="55"/>
      <c r="JD93" s="55"/>
      <c r="JE93" s="55"/>
      <c r="JF93" s="55"/>
      <c r="JG93" s="55"/>
      <c r="JH93" s="55"/>
      <c r="JI93" s="55"/>
      <c r="JJ93" s="55"/>
      <c r="JK93" s="55"/>
      <c r="JL93" s="55"/>
      <c r="JM93" s="55"/>
      <c r="JN93" s="55"/>
      <c r="JO93" s="55"/>
      <c r="JP93" s="55"/>
      <c r="JQ93" s="55"/>
      <c r="JR93" s="55"/>
      <c r="JS93" s="55"/>
      <c r="JT93" s="55"/>
      <c r="JU93" s="55"/>
      <c r="JV93" s="55"/>
      <c r="JW93" s="55"/>
      <c r="JX93" s="55"/>
      <c r="JY93" s="55"/>
      <c r="JZ93" s="55"/>
      <c r="KA93" s="55"/>
      <c r="KB93" s="55"/>
      <c r="KC93" s="55"/>
      <c r="KD93" s="55"/>
      <c r="KE93" s="55"/>
      <c r="KF93" s="55"/>
      <c r="KG93" s="55"/>
      <c r="KH93" s="55"/>
      <c r="KI93" s="55"/>
      <c r="KJ93" s="55"/>
      <c r="KK93" s="55"/>
      <c r="KL93" s="55"/>
      <c r="KM93" s="55"/>
      <c r="KN93" s="55"/>
      <c r="KO93" s="55"/>
      <c r="KP93" s="55"/>
      <c r="KQ93" s="55"/>
      <c r="KR93" s="55"/>
      <c r="KS93" s="55"/>
      <c r="KT93" s="55"/>
      <c r="KU93" s="55"/>
      <c r="KV93" s="55"/>
      <c r="KW93" s="55"/>
      <c r="KX93" s="55"/>
      <c r="KY93" s="55"/>
      <c r="KZ93" s="55"/>
      <c r="LA93" s="55"/>
      <c r="LB93" s="55"/>
      <c r="LC93" s="55"/>
      <c r="LD93" s="55"/>
      <c r="LE93" s="55"/>
      <c r="LF93" s="55"/>
      <c r="LG93" s="55"/>
      <c r="LH93" s="55"/>
      <c r="LI93" s="55"/>
      <c r="LJ93" s="55"/>
      <c r="LK93" s="55"/>
      <c r="LL93" s="55"/>
      <c r="LM93" s="55"/>
      <c r="LN93" s="55"/>
      <c r="LO93" s="55"/>
      <c r="LP93" s="55"/>
      <c r="LQ93" s="55"/>
      <c r="LR93" s="55"/>
      <c r="LS93" s="55"/>
      <c r="LT93" s="55"/>
      <c r="LU93" s="55"/>
      <c r="LV93" s="55"/>
      <c r="LW93" s="55"/>
      <c r="LX93" s="55"/>
      <c r="LY93" s="55"/>
      <c r="LZ93" s="55"/>
      <c r="MA93" s="55"/>
      <c r="MB93" s="55"/>
      <c r="MC93" s="55"/>
      <c r="MD93" s="55"/>
      <c r="ME93" s="55"/>
      <c r="MF93" s="55"/>
      <c r="MG93" s="55"/>
      <c r="MH93" s="57"/>
      <c r="MI93" s="57"/>
      <c r="MJ93" s="57"/>
      <c r="MK93" s="57"/>
      <c r="ML93" s="57"/>
      <c r="MM93" s="58"/>
      <c r="MN93" s="58"/>
      <c r="MO93" s="57"/>
      <c r="MP93" s="57"/>
      <c r="MQ93" s="57"/>
      <c r="MR93" s="57"/>
      <c r="MS93" s="57"/>
      <c r="MT93" s="58"/>
      <c r="MU93" s="58"/>
      <c r="MV93" s="57"/>
      <c r="MW93" s="57"/>
      <c r="MX93" s="57"/>
      <c r="MY93" s="57"/>
      <c r="MZ93" s="57"/>
      <c r="NA93" s="58"/>
      <c r="NB93" s="58"/>
      <c r="NC93" s="55"/>
      <c r="ND93" s="55"/>
      <c r="NE93" s="55"/>
      <c r="NF93" s="55"/>
      <c r="NG93" s="55"/>
      <c r="NH93" s="55"/>
      <c r="NI93" s="55"/>
      <c r="NJ93" s="55"/>
      <c r="NK93" s="55"/>
      <c r="NL93" s="55"/>
      <c r="NM93" s="55"/>
      <c r="NN93" s="55"/>
      <c r="NO93" s="55"/>
      <c r="NP93" s="55"/>
      <c r="NQ93" s="55"/>
      <c r="NR93" s="55"/>
      <c r="NS93" s="55"/>
      <c r="NT93" s="55"/>
      <c r="NU93" s="55"/>
      <c r="NV93" s="55"/>
      <c r="NW93" s="55"/>
      <c r="NX93" s="55"/>
      <c r="NY93" s="55"/>
      <c r="NZ93" s="55"/>
      <c r="OA93" s="55"/>
      <c r="OB93" s="55"/>
      <c r="OC93" s="55"/>
      <c r="OD93" s="55"/>
      <c r="OE93" s="55"/>
      <c r="OF93" s="55"/>
      <c r="OG93" s="55"/>
      <c r="OH93" s="55"/>
      <c r="OI93" s="55"/>
      <c r="OJ93" s="55"/>
      <c r="OK93" s="55"/>
      <c r="OL93" s="55"/>
      <c r="OM93" s="55"/>
      <c r="ON93" s="55"/>
      <c r="OO93" s="55"/>
      <c r="OP93" s="55"/>
      <c r="OQ93" s="55"/>
      <c r="OR93" s="55"/>
      <c r="OS93" s="55"/>
      <c r="OT93" s="55"/>
      <c r="OU93" s="55"/>
      <c r="OV93" s="55"/>
      <c r="OW93" s="55"/>
      <c r="OX93" s="55"/>
      <c r="OY93" s="55"/>
      <c r="OZ93" s="55"/>
      <c r="PA93" s="55"/>
      <c r="PB93" s="55"/>
      <c r="PC93" s="55"/>
      <c r="PD93" s="55"/>
      <c r="PE93" s="55"/>
      <c r="PF93" s="55"/>
      <c r="PG93" s="55"/>
      <c r="PH93" s="55"/>
      <c r="PI93" s="55"/>
      <c r="PJ93" s="55"/>
      <c r="PK93" s="55"/>
      <c r="PL93" s="55"/>
      <c r="PM93" s="55"/>
      <c r="PN93" s="55"/>
      <c r="PO93" s="55"/>
      <c r="PP93" s="55"/>
      <c r="PQ93" s="55"/>
      <c r="PR93" s="55"/>
      <c r="PS93" s="55"/>
      <c r="PT93" s="55"/>
      <c r="PU93" s="55"/>
      <c r="PV93" s="55"/>
      <c r="PW93" s="55"/>
      <c r="PX93" s="55"/>
      <c r="PY93" s="55"/>
      <c r="PZ93" s="55"/>
      <c r="QA93" s="55"/>
      <c r="QB93" s="55"/>
      <c r="QC93" s="55"/>
      <c r="QD93" s="55"/>
    </row>
    <row r="94" spans="1:446" ht="13.5" customHeight="1">
      <c r="A94" s="12" t="s">
        <v>92</v>
      </c>
      <c r="B94" s="12" t="s">
        <v>348</v>
      </c>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2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55"/>
      <c r="II94" s="55"/>
      <c r="IJ94" s="55"/>
      <c r="IK94" s="55"/>
      <c r="IL94" s="55"/>
      <c r="IM94" s="55"/>
      <c r="IN94" s="55"/>
      <c r="IO94" s="55"/>
      <c r="IP94" s="55"/>
      <c r="IQ94" s="55"/>
      <c r="IR94" s="55"/>
      <c r="IS94" s="55"/>
      <c r="IT94" s="55"/>
      <c r="IU94" s="55"/>
      <c r="IV94" s="55"/>
      <c r="IW94" s="55"/>
      <c r="IX94" s="55"/>
      <c r="IY94" s="55"/>
      <c r="IZ94" s="55"/>
      <c r="JA94" s="55"/>
      <c r="JB94" s="55"/>
      <c r="JC94" s="55"/>
      <c r="JD94" s="55"/>
      <c r="JE94" s="55"/>
      <c r="JF94" s="55"/>
      <c r="JG94" s="55"/>
      <c r="JH94" s="55"/>
      <c r="JI94" s="55"/>
      <c r="JJ94" s="55"/>
      <c r="JK94" s="55"/>
      <c r="JL94" s="55"/>
      <c r="JM94" s="55"/>
      <c r="JN94" s="55"/>
      <c r="JO94" s="55"/>
      <c r="JP94" s="55"/>
      <c r="JQ94" s="55"/>
      <c r="JR94" s="55"/>
      <c r="JS94" s="55"/>
      <c r="JT94" s="55"/>
      <c r="JU94" s="55"/>
      <c r="JV94" s="55"/>
      <c r="JW94" s="55"/>
      <c r="JX94" s="55"/>
      <c r="JY94" s="55"/>
      <c r="JZ94" s="55"/>
      <c r="KA94" s="55"/>
      <c r="KB94" s="55"/>
      <c r="KC94" s="55"/>
      <c r="KD94" s="55"/>
      <c r="KE94" s="55"/>
      <c r="KF94" s="55"/>
      <c r="KG94" s="55"/>
      <c r="KH94" s="55"/>
      <c r="KI94" s="55"/>
      <c r="KJ94" s="55"/>
      <c r="KK94" s="55"/>
      <c r="KL94" s="55"/>
      <c r="KM94" s="55"/>
      <c r="KN94" s="55"/>
      <c r="KO94" s="55"/>
      <c r="KP94" s="55"/>
      <c r="KQ94" s="55"/>
      <c r="KR94" s="55"/>
      <c r="KS94" s="55"/>
      <c r="KT94" s="55"/>
      <c r="KU94" s="55"/>
      <c r="KV94" s="55"/>
      <c r="KW94" s="55"/>
      <c r="KX94" s="55"/>
      <c r="KY94" s="55"/>
      <c r="KZ94" s="55"/>
      <c r="LA94" s="55"/>
      <c r="LB94" s="55"/>
      <c r="LC94" s="55"/>
      <c r="LD94" s="55"/>
      <c r="LE94" s="55"/>
      <c r="LF94" s="55"/>
      <c r="LG94" s="55"/>
      <c r="LH94" s="55"/>
      <c r="LI94" s="55"/>
      <c r="LJ94" s="55"/>
      <c r="LK94" s="55"/>
      <c r="LL94" s="55"/>
      <c r="LM94" s="55"/>
      <c r="LN94" s="55"/>
      <c r="LO94" s="55"/>
      <c r="LP94" s="55"/>
      <c r="LQ94" s="55"/>
      <c r="LR94" s="55"/>
      <c r="LS94" s="55"/>
      <c r="LT94" s="55"/>
      <c r="LU94" s="55"/>
      <c r="LV94" s="55"/>
      <c r="LW94" s="55"/>
      <c r="LX94" s="55"/>
      <c r="LY94" s="55"/>
      <c r="LZ94" s="55"/>
      <c r="MA94" s="55"/>
      <c r="MB94" s="55"/>
      <c r="MC94" s="55"/>
      <c r="MD94" s="55"/>
      <c r="ME94" s="55"/>
      <c r="MF94" s="55"/>
      <c r="MG94" s="55"/>
      <c r="MH94" s="57"/>
      <c r="MI94" s="57"/>
      <c r="MJ94" s="57"/>
      <c r="MK94" s="57"/>
      <c r="ML94" s="57"/>
      <c r="MM94" s="58"/>
      <c r="MN94" s="58"/>
      <c r="MO94" s="57"/>
      <c r="MP94" s="57"/>
      <c r="MQ94" s="57"/>
      <c r="MR94" s="57"/>
      <c r="MS94" s="57"/>
      <c r="MT94" s="58"/>
      <c r="MU94" s="58"/>
      <c r="MV94" s="57"/>
      <c r="MW94" s="57"/>
      <c r="MX94" s="57"/>
      <c r="MY94" s="57"/>
      <c r="MZ94" s="57"/>
      <c r="NA94" s="58"/>
      <c r="NB94" s="58"/>
      <c r="NC94" s="55"/>
      <c r="ND94" s="55"/>
      <c r="NE94" s="55"/>
      <c r="NF94" s="55"/>
      <c r="NG94" s="55"/>
      <c r="NH94" s="55"/>
      <c r="NI94" s="55"/>
      <c r="NJ94" s="55"/>
      <c r="NK94" s="55"/>
      <c r="NL94" s="55"/>
      <c r="NM94" s="55"/>
      <c r="NN94" s="55"/>
      <c r="NO94" s="55"/>
      <c r="NP94" s="55"/>
      <c r="NQ94" s="55"/>
      <c r="NR94" s="55"/>
      <c r="NS94" s="55"/>
      <c r="NT94" s="55"/>
      <c r="NU94" s="55"/>
      <c r="NV94" s="55"/>
      <c r="NW94" s="55"/>
      <c r="NX94" s="55"/>
      <c r="NY94" s="55"/>
      <c r="NZ94" s="55"/>
      <c r="OA94" s="55"/>
      <c r="OB94" s="55"/>
      <c r="OC94" s="55"/>
      <c r="OD94" s="55"/>
      <c r="OE94" s="55"/>
      <c r="OF94" s="55"/>
      <c r="OG94" s="55"/>
      <c r="OH94" s="55"/>
      <c r="OI94" s="55"/>
      <c r="OJ94" s="55"/>
      <c r="OK94" s="55"/>
      <c r="OL94" s="55"/>
      <c r="OM94" s="55"/>
      <c r="ON94" s="55"/>
      <c r="OO94" s="55"/>
      <c r="OP94" s="55"/>
      <c r="OQ94" s="55"/>
      <c r="OR94" s="55"/>
      <c r="OS94" s="55"/>
      <c r="OT94" s="55"/>
      <c r="OU94" s="55"/>
      <c r="OV94" s="55"/>
      <c r="OW94" s="55"/>
      <c r="OX94" s="55"/>
      <c r="OY94" s="55"/>
      <c r="OZ94" s="55"/>
      <c r="PA94" s="55"/>
      <c r="PB94" s="55"/>
      <c r="PC94" s="55"/>
      <c r="PD94" s="55"/>
      <c r="PE94" s="55"/>
      <c r="PF94" s="55"/>
      <c r="PG94" s="55"/>
      <c r="PH94" s="55"/>
      <c r="PI94" s="55"/>
      <c r="PJ94" s="55"/>
      <c r="PK94" s="55"/>
      <c r="PL94" s="55"/>
      <c r="PM94" s="55"/>
      <c r="PN94" s="55"/>
      <c r="PO94" s="55"/>
      <c r="PP94" s="55"/>
      <c r="PQ94" s="55"/>
      <c r="PR94" s="55"/>
      <c r="PS94" s="55"/>
      <c r="PT94" s="55"/>
      <c r="PU94" s="55"/>
      <c r="PV94" s="55"/>
      <c r="PW94" s="55"/>
      <c r="PX94" s="55"/>
      <c r="PY94" s="55"/>
      <c r="PZ94" s="55"/>
      <c r="QA94" s="55"/>
      <c r="QB94" s="55"/>
      <c r="QC94" s="55"/>
      <c r="QD94" s="55"/>
    </row>
    <row r="95" spans="1:446" ht="13.5" customHeight="1">
      <c r="A95" s="12" t="s">
        <v>93</v>
      </c>
      <c r="B95" s="12" t="s">
        <v>349</v>
      </c>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2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55"/>
      <c r="II95" s="55"/>
      <c r="IJ95" s="55"/>
      <c r="IK95" s="55"/>
      <c r="IL95" s="55"/>
      <c r="IM95" s="55"/>
      <c r="IN95" s="55"/>
      <c r="IO95" s="55"/>
      <c r="IP95" s="55"/>
      <c r="IQ95" s="55"/>
      <c r="IR95" s="55"/>
      <c r="IS95" s="55"/>
      <c r="IT95" s="55"/>
      <c r="IU95" s="55"/>
      <c r="IV95" s="55"/>
      <c r="IW95" s="55"/>
      <c r="IX95" s="55"/>
      <c r="IY95" s="55"/>
      <c r="IZ95" s="55"/>
      <c r="JA95" s="55"/>
      <c r="JB95" s="55"/>
      <c r="JC95" s="55"/>
      <c r="JD95" s="55"/>
      <c r="JE95" s="55"/>
      <c r="JF95" s="55"/>
      <c r="JG95" s="55"/>
      <c r="JH95" s="55"/>
      <c r="JI95" s="55"/>
      <c r="JJ95" s="55"/>
      <c r="JK95" s="55"/>
      <c r="JL95" s="55"/>
      <c r="JM95" s="55"/>
      <c r="JN95" s="55"/>
      <c r="JO95" s="55"/>
      <c r="JP95" s="55"/>
      <c r="JQ95" s="55"/>
      <c r="JR95" s="55"/>
      <c r="JS95" s="55"/>
      <c r="JT95" s="55"/>
      <c r="JU95" s="55"/>
      <c r="JV95" s="55"/>
      <c r="JW95" s="55"/>
      <c r="JX95" s="55"/>
      <c r="JY95" s="55"/>
      <c r="JZ95" s="55"/>
      <c r="KA95" s="55"/>
      <c r="KB95" s="55"/>
      <c r="KC95" s="55"/>
      <c r="KD95" s="55"/>
      <c r="KE95" s="55"/>
      <c r="KF95" s="55"/>
      <c r="KG95" s="55"/>
      <c r="KH95" s="55"/>
      <c r="KI95" s="55"/>
      <c r="KJ95" s="55"/>
      <c r="KK95" s="55"/>
      <c r="KL95" s="55"/>
      <c r="KM95" s="55"/>
      <c r="KN95" s="55"/>
      <c r="KO95" s="55"/>
      <c r="KP95" s="55"/>
      <c r="KQ95" s="55"/>
      <c r="KR95" s="55"/>
      <c r="KS95" s="55"/>
      <c r="KT95" s="55"/>
      <c r="KU95" s="55"/>
      <c r="KV95" s="55"/>
      <c r="KW95" s="55"/>
      <c r="KX95" s="55"/>
      <c r="KY95" s="55"/>
      <c r="KZ95" s="55"/>
      <c r="LA95" s="55"/>
      <c r="LB95" s="55"/>
      <c r="LC95" s="55"/>
      <c r="LD95" s="55"/>
      <c r="LE95" s="55"/>
      <c r="LF95" s="55"/>
      <c r="LG95" s="55"/>
      <c r="LH95" s="55"/>
      <c r="LI95" s="55"/>
      <c r="LJ95" s="55"/>
      <c r="LK95" s="55"/>
      <c r="LL95" s="55"/>
      <c r="LM95" s="55"/>
      <c r="LN95" s="55"/>
      <c r="LO95" s="55"/>
      <c r="LP95" s="55"/>
      <c r="LQ95" s="55"/>
      <c r="LR95" s="55"/>
      <c r="LS95" s="55"/>
      <c r="LT95" s="55"/>
      <c r="LU95" s="55"/>
      <c r="LV95" s="55"/>
      <c r="LW95" s="55"/>
      <c r="LX95" s="55"/>
      <c r="LY95" s="55"/>
      <c r="LZ95" s="55"/>
      <c r="MA95" s="55"/>
      <c r="MB95" s="55"/>
      <c r="MC95" s="55"/>
      <c r="MD95" s="55"/>
      <c r="ME95" s="55"/>
      <c r="MF95" s="55"/>
      <c r="MG95" s="55"/>
      <c r="MH95" s="57"/>
      <c r="MI95" s="57"/>
      <c r="MJ95" s="57"/>
      <c r="MK95" s="57"/>
      <c r="ML95" s="57"/>
      <c r="MM95" s="58"/>
      <c r="MN95" s="58"/>
      <c r="MO95" s="57"/>
      <c r="MP95" s="57"/>
      <c r="MQ95" s="57"/>
      <c r="MR95" s="57"/>
      <c r="MS95" s="57"/>
      <c r="MT95" s="58"/>
      <c r="MU95" s="58"/>
      <c r="MV95" s="57"/>
      <c r="MW95" s="57"/>
      <c r="MX95" s="57"/>
      <c r="MY95" s="57"/>
      <c r="MZ95" s="57"/>
      <c r="NA95" s="58"/>
      <c r="NB95" s="58"/>
      <c r="NC95" s="55"/>
      <c r="ND95" s="55"/>
      <c r="NE95" s="55"/>
      <c r="NF95" s="55"/>
      <c r="NG95" s="55"/>
      <c r="NH95" s="55"/>
      <c r="NI95" s="55"/>
      <c r="NJ95" s="55"/>
      <c r="NK95" s="55"/>
      <c r="NL95" s="55"/>
      <c r="NM95" s="55"/>
      <c r="NN95" s="55"/>
      <c r="NO95" s="55"/>
      <c r="NP95" s="55"/>
      <c r="NQ95" s="55"/>
      <c r="NR95" s="55"/>
      <c r="NS95" s="55"/>
      <c r="NT95" s="55"/>
      <c r="NU95" s="55"/>
      <c r="NV95" s="55"/>
      <c r="NW95" s="55"/>
      <c r="NX95" s="55"/>
      <c r="NY95" s="55"/>
      <c r="NZ95" s="55"/>
      <c r="OA95" s="55"/>
      <c r="OB95" s="55"/>
      <c r="OC95" s="55"/>
      <c r="OD95" s="55"/>
      <c r="OE95" s="55"/>
      <c r="OF95" s="55"/>
      <c r="OG95" s="55"/>
      <c r="OH95" s="55"/>
      <c r="OI95" s="55"/>
      <c r="OJ95" s="55"/>
      <c r="OK95" s="55"/>
      <c r="OL95" s="55"/>
      <c r="OM95" s="55"/>
      <c r="ON95" s="55"/>
      <c r="OO95" s="55"/>
      <c r="OP95" s="55"/>
      <c r="OQ95" s="55"/>
      <c r="OR95" s="55"/>
      <c r="OS95" s="55"/>
      <c r="OT95" s="55"/>
      <c r="OU95" s="55"/>
      <c r="OV95" s="55"/>
      <c r="OW95" s="55"/>
      <c r="OX95" s="55"/>
      <c r="OY95" s="55"/>
      <c r="OZ95" s="55"/>
      <c r="PA95" s="55"/>
      <c r="PB95" s="55"/>
      <c r="PC95" s="55"/>
      <c r="PD95" s="55"/>
      <c r="PE95" s="55"/>
      <c r="PF95" s="55"/>
      <c r="PG95" s="55"/>
      <c r="PH95" s="55"/>
      <c r="PI95" s="55"/>
      <c r="PJ95" s="55"/>
      <c r="PK95" s="55"/>
      <c r="PL95" s="55"/>
      <c r="PM95" s="55"/>
      <c r="PN95" s="55"/>
      <c r="PO95" s="55"/>
      <c r="PP95" s="55"/>
      <c r="PQ95" s="55"/>
      <c r="PR95" s="55"/>
      <c r="PS95" s="55"/>
      <c r="PT95" s="55"/>
      <c r="PU95" s="55"/>
      <c r="PV95" s="55"/>
      <c r="PW95" s="55"/>
      <c r="PX95" s="55"/>
      <c r="PY95" s="55"/>
      <c r="PZ95" s="55"/>
      <c r="QA95" s="55"/>
      <c r="QB95" s="55"/>
      <c r="QC95" s="55"/>
      <c r="QD95" s="55"/>
    </row>
    <row r="96" spans="1:446" ht="13.5" customHeight="1">
      <c r="A96" s="12" t="s">
        <v>94</v>
      </c>
      <c r="B96" s="12" t="s">
        <v>346</v>
      </c>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2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55"/>
      <c r="II96" s="55"/>
      <c r="IJ96" s="55"/>
      <c r="IK96" s="55"/>
      <c r="IL96" s="55"/>
      <c r="IM96" s="55"/>
      <c r="IN96" s="55"/>
      <c r="IO96" s="55"/>
      <c r="IP96" s="55"/>
      <c r="IQ96" s="55"/>
      <c r="IR96" s="55"/>
      <c r="IS96" s="55"/>
      <c r="IT96" s="55"/>
      <c r="IU96" s="55"/>
      <c r="IV96" s="55"/>
      <c r="IW96" s="55"/>
      <c r="IX96" s="55"/>
      <c r="IY96" s="55"/>
      <c r="IZ96" s="55"/>
      <c r="JA96" s="55"/>
      <c r="JB96" s="55"/>
      <c r="JC96" s="55"/>
      <c r="JD96" s="55"/>
      <c r="JE96" s="55"/>
      <c r="JF96" s="55"/>
      <c r="JG96" s="55"/>
      <c r="JH96" s="55"/>
      <c r="JI96" s="55"/>
      <c r="JJ96" s="55"/>
      <c r="JK96" s="55"/>
      <c r="JL96" s="55"/>
      <c r="JM96" s="55"/>
      <c r="JN96" s="55"/>
      <c r="JO96" s="55"/>
      <c r="JP96" s="55"/>
      <c r="JQ96" s="55"/>
      <c r="JR96" s="55"/>
      <c r="JS96" s="55"/>
      <c r="JT96" s="55"/>
      <c r="JU96" s="55"/>
      <c r="JV96" s="55"/>
      <c r="JW96" s="55"/>
      <c r="JX96" s="55"/>
      <c r="JY96" s="55"/>
      <c r="JZ96" s="55"/>
      <c r="KA96" s="55"/>
      <c r="KB96" s="55"/>
      <c r="KC96" s="55"/>
      <c r="KD96" s="55"/>
      <c r="KE96" s="55"/>
      <c r="KF96" s="55"/>
      <c r="KG96" s="55"/>
      <c r="KH96" s="55"/>
      <c r="KI96" s="55"/>
      <c r="KJ96" s="55"/>
      <c r="KK96" s="55"/>
      <c r="KL96" s="55"/>
      <c r="KM96" s="55"/>
      <c r="KN96" s="55"/>
      <c r="KO96" s="55"/>
      <c r="KP96" s="55"/>
      <c r="KQ96" s="55"/>
      <c r="KR96" s="55"/>
      <c r="KS96" s="55"/>
      <c r="KT96" s="55"/>
      <c r="KU96" s="55"/>
      <c r="KV96" s="55"/>
      <c r="KW96" s="55"/>
      <c r="KX96" s="55"/>
      <c r="KY96" s="55"/>
      <c r="KZ96" s="55"/>
      <c r="LA96" s="55"/>
      <c r="LB96" s="55"/>
      <c r="LC96" s="55"/>
      <c r="LD96" s="55"/>
      <c r="LE96" s="55"/>
      <c r="LF96" s="55"/>
      <c r="LG96" s="55"/>
      <c r="LH96" s="55"/>
      <c r="LI96" s="55"/>
      <c r="LJ96" s="55"/>
      <c r="LK96" s="55"/>
      <c r="LL96" s="55"/>
      <c r="LM96" s="55"/>
      <c r="LN96" s="55"/>
      <c r="LO96" s="55"/>
      <c r="LP96" s="55"/>
      <c r="LQ96" s="55"/>
      <c r="LR96" s="55"/>
      <c r="LS96" s="55"/>
      <c r="LT96" s="55"/>
      <c r="LU96" s="55"/>
      <c r="LV96" s="55"/>
      <c r="LW96" s="55"/>
      <c r="LX96" s="55"/>
      <c r="LY96" s="55"/>
      <c r="LZ96" s="55"/>
      <c r="MA96" s="55"/>
      <c r="MB96" s="55"/>
      <c r="MC96" s="55"/>
      <c r="MD96" s="55"/>
      <c r="ME96" s="55"/>
      <c r="MF96" s="55"/>
      <c r="MG96" s="55"/>
      <c r="MH96" s="57"/>
      <c r="MI96" s="57"/>
      <c r="MJ96" s="57"/>
      <c r="MK96" s="57"/>
      <c r="ML96" s="57"/>
      <c r="MM96" s="58"/>
      <c r="MN96" s="58"/>
      <c r="MO96" s="57"/>
      <c r="MP96" s="57"/>
      <c r="MQ96" s="57"/>
      <c r="MR96" s="57"/>
      <c r="MS96" s="57"/>
      <c r="MT96" s="58"/>
      <c r="MU96" s="58"/>
      <c r="MV96" s="57"/>
      <c r="MW96" s="57"/>
      <c r="MX96" s="57"/>
      <c r="MY96" s="57"/>
      <c r="MZ96" s="57"/>
      <c r="NA96" s="58"/>
      <c r="NB96" s="58"/>
      <c r="NC96" s="55"/>
      <c r="ND96" s="55"/>
      <c r="NE96" s="55"/>
      <c r="NF96" s="55"/>
      <c r="NG96" s="55"/>
      <c r="NH96" s="55"/>
      <c r="NI96" s="55"/>
      <c r="NJ96" s="55"/>
      <c r="NK96" s="55"/>
      <c r="NL96" s="55"/>
      <c r="NM96" s="55"/>
      <c r="NN96" s="55"/>
      <c r="NO96" s="55"/>
      <c r="NP96" s="55"/>
      <c r="NQ96" s="55"/>
      <c r="NR96" s="55"/>
      <c r="NS96" s="55"/>
      <c r="NT96" s="55"/>
      <c r="NU96" s="55"/>
      <c r="NV96" s="55"/>
      <c r="NW96" s="55"/>
      <c r="NX96" s="55"/>
      <c r="NY96" s="55"/>
      <c r="NZ96" s="55"/>
      <c r="OA96" s="55"/>
      <c r="OB96" s="55"/>
      <c r="OC96" s="55"/>
      <c r="OD96" s="55"/>
      <c r="OE96" s="55"/>
      <c r="OF96" s="55"/>
      <c r="OG96" s="55"/>
      <c r="OH96" s="55"/>
      <c r="OI96" s="55"/>
      <c r="OJ96" s="55"/>
      <c r="OK96" s="55"/>
      <c r="OL96" s="55"/>
      <c r="OM96" s="55"/>
      <c r="ON96" s="55"/>
      <c r="OO96" s="55"/>
      <c r="OP96" s="55"/>
      <c r="OQ96" s="55"/>
      <c r="OR96" s="55"/>
      <c r="OS96" s="55"/>
      <c r="OT96" s="55"/>
      <c r="OU96" s="55"/>
      <c r="OV96" s="55"/>
      <c r="OW96" s="55"/>
      <c r="OX96" s="55"/>
      <c r="OY96" s="55"/>
      <c r="OZ96" s="55"/>
      <c r="PA96" s="55"/>
      <c r="PB96" s="55"/>
      <c r="PC96" s="55"/>
      <c r="PD96" s="55"/>
      <c r="PE96" s="55"/>
      <c r="PF96" s="55"/>
      <c r="PG96" s="55"/>
      <c r="PH96" s="55"/>
      <c r="PI96" s="55"/>
      <c r="PJ96" s="55"/>
      <c r="PK96" s="55"/>
      <c r="PL96" s="55"/>
      <c r="PM96" s="55"/>
      <c r="PN96" s="55"/>
      <c r="PO96" s="55"/>
      <c r="PP96" s="55"/>
      <c r="PQ96" s="55"/>
      <c r="PR96" s="55"/>
      <c r="PS96" s="55"/>
      <c r="PT96" s="55"/>
      <c r="PU96" s="55"/>
      <c r="PV96" s="55"/>
      <c r="PW96" s="55"/>
      <c r="PX96" s="55"/>
      <c r="PY96" s="55"/>
      <c r="PZ96" s="55"/>
      <c r="QA96" s="55"/>
      <c r="QB96" s="55"/>
      <c r="QC96" s="55"/>
      <c r="QD96" s="55"/>
    </row>
    <row r="97" spans="1:446" ht="13.5" customHeight="1">
      <c r="A97" s="12" t="s">
        <v>95</v>
      </c>
      <c r="B97" s="12" t="s">
        <v>348</v>
      </c>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2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55"/>
      <c r="II97" s="55"/>
      <c r="IJ97" s="55"/>
      <c r="IK97" s="55"/>
      <c r="IL97" s="55"/>
      <c r="IM97" s="55"/>
      <c r="IN97" s="55"/>
      <c r="IO97" s="55"/>
      <c r="IP97" s="55"/>
      <c r="IQ97" s="55"/>
      <c r="IR97" s="55"/>
      <c r="IS97" s="55"/>
      <c r="IT97" s="55"/>
      <c r="IU97" s="55"/>
      <c r="IV97" s="55"/>
      <c r="IW97" s="55"/>
      <c r="IX97" s="55"/>
      <c r="IY97" s="55"/>
      <c r="IZ97" s="55"/>
      <c r="JA97" s="55"/>
      <c r="JB97" s="55"/>
      <c r="JC97" s="55"/>
      <c r="JD97" s="55"/>
      <c r="JE97" s="55"/>
      <c r="JF97" s="55"/>
      <c r="JG97" s="55"/>
      <c r="JH97" s="55"/>
      <c r="JI97" s="55"/>
      <c r="JJ97" s="55"/>
      <c r="JK97" s="55"/>
      <c r="JL97" s="55"/>
      <c r="JM97" s="55"/>
      <c r="JN97" s="55"/>
      <c r="JO97" s="55"/>
      <c r="JP97" s="55"/>
      <c r="JQ97" s="55"/>
      <c r="JR97" s="55"/>
      <c r="JS97" s="55"/>
      <c r="JT97" s="55"/>
      <c r="JU97" s="55"/>
      <c r="JV97" s="55"/>
      <c r="JW97" s="55"/>
      <c r="JX97" s="55"/>
      <c r="JY97" s="55"/>
      <c r="JZ97" s="55"/>
      <c r="KA97" s="55"/>
      <c r="KB97" s="55"/>
      <c r="KC97" s="55"/>
      <c r="KD97" s="55"/>
      <c r="KE97" s="55"/>
      <c r="KF97" s="55"/>
      <c r="KG97" s="55"/>
      <c r="KH97" s="55"/>
      <c r="KI97" s="55"/>
      <c r="KJ97" s="55"/>
      <c r="KK97" s="55"/>
      <c r="KL97" s="55"/>
      <c r="KM97" s="55"/>
      <c r="KN97" s="55"/>
      <c r="KO97" s="55"/>
      <c r="KP97" s="55"/>
      <c r="KQ97" s="55"/>
      <c r="KR97" s="55"/>
      <c r="KS97" s="55"/>
      <c r="KT97" s="55"/>
      <c r="KU97" s="55"/>
      <c r="KV97" s="55"/>
      <c r="KW97" s="55"/>
      <c r="KX97" s="55"/>
      <c r="KY97" s="55"/>
      <c r="KZ97" s="55"/>
      <c r="LA97" s="55"/>
      <c r="LB97" s="55"/>
      <c r="LC97" s="55"/>
      <c r="LD97" s="55"/>
      <c r="LE97" s="55"/>
      <c r="LF97" s="55"/>
      <c r="LG97" s="55"/>
      <c r="LH97" s="55"/>
      <c r="LI97" s="55"/>
      <c r="LJ97" s="55"/>
      <c r="LK97" s="55"/>
      <c r="LL97" s="55"/>
      <c r="LM97" s="55"/>
      <c r="LN97" s="55"/>
      <c r="LO97" s="55"/>
      <c r="LP97" s="55"/>
      <c r="LQ97" s="55"/>
      <c r="LR97" s="55"/>
      <c r="LS97" s="55"/>
      <c r="LT97" s="55"/>
      <c r="LU97" s="55"/>
      <c r="LV97" s="55"/>
      <c r="LW97" s="55"/>
      <c r="LX97" s="55"/>
      <c r="LY97" s="55"/>
      <c r="LZ97" s="55"/>
      <c r="MA97" s="55"/>
      <c r="MB97" s="55"/>
      <c r="MC97" s="55"/>
      <c r="MD97" s="55"/>
      <c r="ME97" s="55"/>
      <c r="MF97" s="55"/>
      <c r="MG97" s="55"/>
      <c r="MH97" s="57"/>
      <c r="MI97" s="57"/>
      <c r="MJ97" s="57"/>
      <c r="MK97" s="57"/>
      <c r="ML97" s="57"/>
      <c r="MM97" s="58"/>
      <c r="MN97" s="58"/>
      <c r="MO97" s="57"/>
      <c r="MP97" s="57"/>
      <c r="MQ97" s="57"/>
      <c r="MR97" s="57"/>
      <c r="MS97" s="57"/>
      <c r="MT97" s="58"/>
      <c r="MU97" s="58"/>
      <c r="MV97" s="57"/>
      <c r="MW97" s="57"/>
      <c r="MX97" s="57"/>
      <c r="MY97" s="57"/>
      <c r="MZ97" s="57"/>
      <c r="NA97" s="58"/>
      <c r="NB97" s="58"/>
      <c r="NC97" s="55"/>
      <c r="ND97" s="55"/>
      <c r="NE97" s="55"/>
      <c r="NF97" s="55"/>
      <c r="NG97" s="55"/>
      <c r="NH97" s="55"/>
      <c r="NI97" s="55"/>
      <c r="NJ97" s="55"/>
      <c r="NK97" s="55"/>
      <c r="NL97" s="55"/>
      <c r="NM97" s="55"/>
      <c r="NN97" s="55"/>
      <c r="NO97" s="55"/>
      <c r="NP97" s="55"/>
      <c r="NQ97" s="55"/>
      <c r="NR97" s="55"/>
      <c r="NS97" s="55"/>
      <c r="NT97" s="55"/>
      <c r="NU97" s="55"/>
      <c r="NV97" s="55"/>
      <c r="NW97" s="55"/>
      <c r="NX97" s="55"/>
      <c r="NY97" s="55"/>
      <c r="NZ97" s="55"/>
      <c r="OA97" s="55"/>
      <c r="OB97" s="55"/>
      <c r="OC97" s="55"/>
      <c r="OD97" s="55"/>
      <c r="OE97" s="55"/>
      <c r="OF97" s="55"/>
      <c r="OG97" s="55"/>
      <c r="OH97" s="55"/>
      <c r="OI97" s="55"/>
      <c r="OJ97" s="55"/>
      <c r="OK97" s="55"/>
      <c r="OL97" s="55"/>
      <c r="OM97" s="55"/>
      <c r="ON97" s="55"/>
      <c r="OO97" s="55"/>
      <c r="OP97" s="55"/>
      <c r="OQ97" s="55"/>
      <c r="OR97" s="55"/>
      <c r="OS97" s="55"/>
      <c r="OT97" s="55"/>
      <c r="OU97" s="55"/>
      <c r="OV97" s="55"/>
      <c r="OW97" s="55"/>
      <c r="OX97" s="55"/>
      <c r="OY97" s="55"/>
      <c r="OZ97" s="55"/>
      <c r="PA97" s="55"/>
      <c r="PB97" s="55"/>
      <c r="PC97" s="55"/>
      <c r="PD97" s="55"/>
      <c r="PE97" s="55"/>
      <c r="PF97" s="55"/>
      <c r="PG97" s="55"/>
      <c r="PH97" s="55"/>
      <c r="PI97" s="55"/>
      <c r="PJ97" s="55"/>
      <c r="PK97" s="55"/>
      <c r="PL97" s="55"/>
      <c r="PM97" s="55"/>
      <c r="PN97" s="55"/>
      <c r="PO97" s="55"/>
      <c r="PP97" s="55"/>
      <c r="PQ97" s="55"/>
      <c r="PR97" s="55"/>
      <c r="PS97" s="55"/>
      <c r="PT97" s="55"/>
      <c r="PU97" s="55"/>
      <c r="PV97" s="55"/>
      <c r="PW97" s="55"/>
      <c r="PX97" s="55"/>
      <c r="PY97" s="55"/>
      <c r="PZ97" s="55"/>
      <c r="QA97" s="55"/>
      <c r="QB97" s="55"/>
      <c r="QC97" s="55"/>
      <c r="QD97" s="55"/>
    </row>
    <row r="98" spans="1:446" ht="13.5" customHeight="1">
      <c r="A98" s="12" t="s">
        <v>96</v>
      </c>
      <c r="B98" s="12" t="s">
        <v>349</v>
      </c>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2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55"/>
      <c r="II98" s="55"/>
      <c r="IJ98" s="55"/>
      <c r="IK98" s="55"/>
      <c r="IL98" s="55"/>
      <c r="IM98" s="55"/>
      <c r="IN98" s="55"/>
      <c r="IO98" s="55"/>
      <c r="IP98" s="55"/>
      <c r="IQ98" s="55"/>
      <c r="IR98" s="55"/>
      <c r="IS98" s="55"/>
      <c r="IT98" s="55"/>
      <c r="IU98" s="55"/>
      <c r="IV98" s="55"/>
      <c r="IW98" s="55"/>
      <c r="IX98" s="55"/>
      <c r="IY98" s="55"/>
      <c r="IZ98" s="55"/>
      <c r="JA98" s="55"/>
      <c r="JB98" s="55"/>
      <c r="JC98" s="55"/>
      <c r="JD98" s="55"/>
      <c r="JE98" s="55"/>
      <c r="JF98" s="55"/>
      <c r="JG98" s="55"/>
      <c r="JH98" s="55"/>
      <c r="JI98" s="55"/>
      <c r="JJ98" s="55"/>
      <c r="JK98" s="55"/>
      <c r="JL98" s="55"/>
      <c r="JM98" s="55"/>
      <c r="JN98" s="55"/>
      <c r="JO98" s="55"/>
      <c r="JP98" s="55"/>
      <c r="JQ98" s="55"/>
      <c r="JR98" s="55"/>
      <c r="JS98" s="55"/>
      <c r="JT98" s="55"/>
      <c r="JU98" s="55"/>
      <c r="JV98" s="55"/>
      <c r="JW98" s="55"/>
      <c r="JX98" s="55"/>
      <c r="JY98" s="55"/>
      <c r="JZ98" s="55"/>
      <c r="KA98" s="55"/>
      <c r="KB98" s="55"/>
      <c r="KC98" s="55"/>
      <c r="KD98" s="55"/>
      <c r="KE98" s="55"/>
      <c r="KF98" s="55"/>
      <c r="KG98" s="55"/>
      <c r="KH98" s="55"/>
      <c r="KI98" s="55"/>
      <c r="KJ98" s="55"/>
      <c r="KK98" s="55"/>
      <c r="KL98" s="55"/>
      <c r="KM98" s="55"/>
      <c r="KN98" s="55"/>
      <c r="KO98" s="55"/>
      <c r="KP98" s="55"/>
      <c r="KQ98" s="55"/>
      <c r="KR98" s="55"/>
      <c r="KS98" s="55"/>
      <c r="KT98" s="55"/>
      <c r="KU98" s="55"/>
      <c r="KV98" s="55"/>
      <c r="KW98" s="55"/>
      <c r="KX98" s="55"/>
      <c r="KY98" s="55"/>
      <c r="KZ98" s="55"/>
      <c r="LA98" s="55"/>
      <c r="LB98" s="55"/>
      <c r="LC98" s="55"/>
      <c r="LD98" s="55"/>
      <c r="LE98" s="55"/>
      <c r="LF98" s="55"/>
      <c r="LG98" s="55"/>
      <c r="LH98" s="55"/>
      <c r="LI98" s="55"/>
      <c r="LJ98" s="55"/>
      <c r="LK98" s="55"/>
      <c r="LL98" s="55"/>
      <c r="LM98" s="55"/>
      <c r="LN98" s="55"/>
      <c r="LO98" s="55"/>
      <c r="LP98" s="55"/>
      <c r="LQ98" s="55"/>
      <c r="LR98" s="55"/>
      <c r="LS98" s="55"/>
      <c r="LT98" s="55"/>
      <c r="LU98" s="55"/>
      <c r="LV98" s="55"/>
      <c r="LW98" s="55"/>
      <c r="LX98" s="55"/>
      <c r="LY98" s="55"/>
      <c r="LZ98" s="55"/>
      <c r="MA98" s="55"/>
      <c r="MB98" s="55"/>
      <c r="MC98" s="55"/>
      <c r="MD98" s="55"/>
      <c r="ME98" s="55"/>
      <c r="MF98" s="55"/>
      <c r="MG98" s="55"/>
      <c r="MH98" s="57"/>
      <c r="MI98" s="57"/>
      <c r="MJ98" s="57"/>
      <c r="MK98" s="57"/>
      <c r="ML98" s="57"/>
      <c r="MM98" s="58"/>
      <c r="MN98" s="58"/>
      <c r="MO98" s="57"/>
      <c r="MP98" s="57"/>
      <c r="MQ98" s="57"/>
      <c r="MR98" s="57"/>
      <c r="MS98" s="57"/>
      <c r="MT98" s="58"/>
      <c r="MU98" s="58"/>
      <c r="MV98" s="57"/>
      <c r="MW98" s="57"/>
      <c r="MX98" s="57"/>
      <c r="MY98" s="57"/>
      <c r="MZ98" s="57"/>
      <c r="NA98" s="58"/>
      <c r="NB98" s="58"/>
      <c r="NC98" s="55"/>
      <c r="ND98" s="55"/>
      <c r="NE98" s="55"/>
      <c r="NF98" s="55"/>
      <c r="NG98" s="55"/>
      <c r="NH98" s="55"/>
      <c r="NI98" s="55"/>
      <c r="NJ98" s="55"/>
      <c r="NK98" s="55"/>
      <c r="NL98" s="55"/>
      <c r="NM98" s="55"/>
      <c r="NN98" s="55"/>
      <c r="NO98" s="55"/>
      <c r="NP98" s="55"/>
      <c r="NQ98" s="55"/>
      <c r="NR98" s="55"/>
      <c r="NS98" s="55"/>
      <c r="NT98" s="55"/>
      <c r="NU98" s="55"/>
      <c r="NV98" s="55"/>
      <c r="NW98" s="55"/>
      <c r="NX98" s="55"/>
      <c r="NY98" s="55"/>
      <c r="NZ98" s="55"/>
      <c r="OA98" s="55"/>
      <c r="OB98" s="55"/>
      <c r="OC98" s="55"/>
      <c r="OD98" s="55"/>
      <c r="OE98" s="55"/>
      <c r="OF98" s="55"/>
      <c r="OG98" s="55"/>
      <c r="OH98" s="55"/>
      <c r="OI98" s="55"/>
      <c r="OJ98" s="55"/>
      <c r="OK98" s="55"/>
      <c r="OL98" s="55"/>
      <c r="OM98" s="55"/>
      <c r="ON98" s="55"/>
      <c r="OO98" s="55"/>
      <c r="OP98" s="55"/>
      <c r="OQ98" s="55"/>
      <c r="OR98" s="55"/>
      <c r="OS98" s="55"/>
      <c r="OT98" s="55"/>
      <c r="OU98" s="55"/>
      <c r="OV98" s="55"/>
      <c r="OW98" s="55"/>
      <c r="OX98" s="55"/>
      <c r="OY98" s="55"/>
      <c r="OZ98" s="55"/>
      <c r="PA98" s="55"/>
      <c r="PB98" s="55"/>
      <c r="PC98" s="55"/>
      <c r="PD98" s="55"/>
      <c r="PE98" s="55"/>
      <c r="PF98" s="55"/>
      <c r="PG98" s="55"/>
      <c r="PH98" s="55"/>
      <c r="PI98" s="55"/>
      <c r="PJ98" s="55"/>
      <c r="PK98" s="55"/>
      <c r="PL98" s="55"/>
      <c r="PM98" s="55"/>
      <c r="PN98" s="55"/>
      <c r="PO98" s="55"/>
      <c r="PP98" s="55"/>
      <c r="PQ98" s="55"/>
      <c r="PR98" s="55"/>
      <c r="PS98" s="55"/>
      <c r="PT98" s="55"/>
      <c r="PU98" s="55"/>
      <c r="PV98" s="55"/>
      <c r="PW98" s="55"/>
      <c r="PX98" s="55"/>
      <c r="PY98" s="55"/>
      <c r="PZ98" s="55"/>
      <c r="QA98" s="55"/>
      <c r="QB98" s="55"/>
      <c r="QC98" s="55"/>
      <c r="QD98" s="55"/>
    </row>
    <row r="99" spans="1:446" ht="13.5" customHeight="1">
      <c r="A99" s="12" t="s">
        <v>97</v>
      </c>
      <c r="B99" s="12" t="s">
        <v>346</v>
      </c>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2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55"/>
      <c r="II99" s="55"/>
      <c r="IJ99" s="55"/>
      <c r="IK99" s="55"/>
      <c r="IL99" s="55"/>
      <c r="IM99" s="55"/>
      <c r="IN99" s="55"/>
      <c r="IO99" s="55"/>
      <c r="IP99" s="55"/>
      <c r="IQ99" s="55"/>
      <c r="IR99" s="55"/>
      <c r="IS99" s="55"/>
      <c r="IT99" s="55"/>
      <c r="IU99" s="55"/>
      <c r="IV99" s="55"/>
      <c r="IW99" s="55"/>
      <c r="IX99" s="55"/>
      <c r="IY99" s="55"/>
      <c r="IZ99" s="55"/>
      <c r="JA99" s="55"/>
      <c r="JB99" s="55"/>
      <c r="JC99" s="55"/>
      <c r="JD99" s="55"/>
      <c r="JE99" s="55"/>
      <c r="JF99" s="55"/>
      <c r="JG99" s="55"/>
      <c r="JH99" s="55"/>
      <c r="JI99" s="55"/>
      <c r="JJ99" s="55"/>
      <c r="JK99" s="55"/>
      <c r="JL99" s="55"/>
      <c r="JM99" s="55"/>
      <c r="JN99" s="55"/>
      <c r="JO99" s="55"/>
      <c r="JP99" s="55"/>
      <c r="JQ99" s="55"/>
      <c r="JR99" s="55"/>
      <c r="JS99" s="55"/>
      <c r="JT99" s="55"/>
      <c r="JU99" s="55"/>
      <c r="JV99" s="55"/>
      <c r="JW99" s="55"/>
      <c r="JX99" s="55"/>
      <c r="JY99" s="55"/>
      <c r="JZ99" s="55"/>
      <c r="KA99" s="55"/>
      <c r="KB99" s="55"/>
      <c r="KC99" s="55"/>
      <c r="KD99" s="55"/>
      <c r="KE99" s="55"/>
      <c r="KF99" s="55"/>
      <c r="KG99" s="55"/>
      <c r="KH99" s="55"/>
      <c r="KI99" s="55"/>
      <c r="KJ99" s="55"/>
      <c r="KK99" s="55"/>
      <c r="KL99" s="55"/>
      <c r="KM99" s="55"/>
      <c r="KN99" s="55"/>
      <c r="KO99" s="55"/>
      <c r="KP99" s="55"/>
      <c r="KQ99" s="55"/>
      <c r="KR99" s="55"/>
      <c r="KS99" s="55"/>
      <c r="KT99" s="55"/>
      <c r="KU99" s="55"/>
      <c r="KV99" s="55"/>
      <c r="KW99" s="55"/>
      <c r="KX99" s="55"/>
      <c r="KY99" s="55"/>
      <c r="KZ99" s="55"/>
      <c r="LA99" s="55"/>
      <c r="LB99" s="55"/>
      <c r="LC99" s="55"/>
      <c r="LD99" s="55"/>
      <c r="LE99" s="55"/>
      <c r="LF99" s="55"/>
      <c r="LG99" s="55"/>
      <c r="LH99" s="55"/>
      <c r="LI99" s="55"/>
      <c r="LJ99" s="55"/>
      <c r="LK99" s="55"/>
      <c r="LL99" s="55"/>
      <c r="LM99" s="55"/>
      <c r="LN99" s="55"/>
      <c r="LO99" s="55"/>
      <c r="LP99" s="55"/>
      <c r="LQ99" s="55"/>
      <c r="LR99" s="55"/>
      <c r="LS99" s="55"/>
      <c r="LT99" s="55"/>
      <c r="LU99" s="55"/>
      <c r="LV99" s="55"/>
      <c r="LW99" s="55"/>
      <c r="LX99" s="55"/>
      <c r="LY99" s="55"/>
      <c r="LZ99" s="55"/>
      <c r="MA99" s="55"/>
      <c r="MB99" s="55"/>
      <c r="MC99" s="55"/>
      <c r="MD99" s="55"/>
      <c r="ME99" s="55"/>
      <c r="MF99" s="55"/>
      <c r="MG99" s="55"/>
      <c r="MH99" s="57"/>
      <c r="MI99" s="57"/>
      <c r="MJ99" s="57"/>
      <c r="MK99" s="57"/>
      <c r="ML99" s="57"/>
      <c r="MM99" s="58"/>
      <c r="MN99" s="58"/>
      <c r="MO99" s="57"/>
      <c r="MP99" s="57"/>
      <c r="MQ99" s="57"/>
      <c r="MR99" s="57"/>
      <c r="MS99" s="57"/>
      <c r="MT99" s="58"/>
      <c r="MU99" s="58"/>
      <c r="MV99" s="57"/>
      <c r="MW99" s="57"/>
      <c r="MX99" s="57"/>
      <c r="MY99" s="57"/>
      <c r="MZ99" s="57"/>
      <c r="NA99" s="58"/>
      <c r="NB99" s="58"/>
      <c r="NC99" s="55"/>
      <c r="ND99" s="55"/>
      <c r="NE99" s="55"/>
      <c r="NF99" s="55"/>
      <c r="NG99" s="55"/>
      <c r="NH99" s="55"/>
      <c r="NI99" s="55"/>
      <c r="NJ99" s="55"/>
      <c r="NK99" s="55"/>
      <c r="NL99" s="55"/>
      <c r="NM99" s="55"/>
      <c r="NN99" s="55"/>
      <c r="NO99" s="55"/>
      <c r="NP99" s="55"/>
      <c r="NQ99" s="55"/>
      <c r="NR99" s="55"/>
      <c r="NS99" s="55"/>
      <c r="NT99" s="55"/>
      <c r="NU99" s="55"/>
      <c r="NV99" s="55"/>
      <c r="NW99" s="55"/>
      <c r="NX99" s="55"/>
      <c r="NY99" s="55"/>
      <c r="NZ99" s="55"/>
      <c r="OA99" s="55"/>
      <c r="OB99" s="55"/>
      <c r="OC99" s="55"/>
      <c r="OD99" s="55"/>
      <c r="OE99" s="55"/>
      <c r="OF99" s="55"/>
      <c r="OG99" s="55"/>
      <c r="OH99" s="55"/>
      <c r="OI99" s="55"/>
      <c r="OJ99" s="55"/>
      <c r="OK99" s="55"/>
      <c r="OL99" s="55"/>
      <c r="OM99" s="55"/>
      <c r="ON99" s="55"/>
      <c r="OO99" s="55"/>
      <c r="OP99" s="55"/>
      <c r="OQ99" s="55"/>
      <c r="OR99" s="55"/>
      <c r="OS99" s="55"/>
      <c r="OT99" s="55"/>
      <c r="OU99" s="55"/>
      <c r="OV99" s="55"/>
      <c r="OW99" s="55"/>
      <c r="OX99" s="55"/>
      <c r="OY99" s="55"/>
      <c r="OZ99" s="55"/>
      <c r="PA99" s="55"/>
      <c r="PB99" s="55"/>
      <c r="PC99" s="55"/>
      <c r="PD99" s="55"/>
      <c r="PE99" s="55"/>
      <c r="PF99" s="55"/>
      <c r="PG99" s="55"/>
      <c r="PH99" s="55"/>
      <c r="PI99" s="55"/>
      <c r="PJ99" s="55"/>
      <c r="PK99" s="55"/>
      <c r="PL99" s="55"/>
      <c r="PM99" s="55"/>
      <c r="PN99" s="55"/>
      <c r="PO99" s="55"/>
      <c r="PP99" s="55"/>
      <c r="PQ99" s="55"/>
      <c r="PR99" s="55"/>
      <c r="PS99" s="55"/>
      <c r="PT99" s="55"/>
      <c r="PU99" s="55"/>
      <c r="PV99" s="55"/>
      <c r="PW99" s="55"/>
      <c r="PX99" s="55"/>
      <c r="PY99" s="55"/>
      <c r="PZ99" s="55"/>
      <c r="QA99" s="55"/>
      <c r="QB99" s="55"/>
      <c r="QC99" s="55"/>
      <c r="QD99" s="55"/>
    </row>
    <row r="100" spans="1:446" ht="13.5" customHeight="1">
      <c r="A100" s="12" t="s">
        <v>98</v>
      </c>
      <c r="B100" s="12" t="s">
        <v>348</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2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55"/>
      <c r="II100" s="55"/>
      <c r="IJ100" s="55"/>
      <c r="IK100" s="55"/>
      <c r="IL100" s="55"/>
      <c r="IM100" s="55"/>
      <c r="IN100" s="55"/>
      <c r="IO100" s="55"/>
      <c r="IP100" s="55"/>
      <c r="IQ100" s="55"/>
      <c r="IR100" s="55"/>
      <c r="IS100" s="55"/>
      <c r="IT100" s="55"/>
      <c r="IU100" s="55"/>
      <c r="IV100" s="55"/>
      <c r="IW100" s="55"/>
      <c r="IX100" s="55"/>
      <c r="IY100" s="55"/>
      <c r="IZ100" s="55"/>
      <c r="JA100" s="55"/>
      <c r="JB100" s="55"/>
      <c r="JC100" s="55"/>
      <c r="JD100" s="55"/>
      <c r="JE100" s="55"/>
      <c r="JF100" s="55"/>
      <c r="JG100" s="55"/>
      <c r="JH100" s="55"/>
      <c r="JI100" s="55"/>
      <c r="JJ100" s="55"/>
      <c r="JK100" s="55"/>
      <c r="JL100" s="55"/>
      <c r="JM100" s="55"/>
      <c r="JN100" s="55"/>
      <c r="JO100" s="55"/>
      <c r="JP100" s="55"/>
      <c r="JQ100" s="55"/>
      <c r="JR100" s="55"/>
      <c r="JS100" s="55"/>
      <c r="JT100" s="55"/>
      <c r="JU100" s="55"/>
      <c r="JV100" s="55"/>
      <c r="JW100" s="55"/>
      <c r="JX100" s="55"/>
      <c r="JY100" s="55"/>
      <c r="JZ100" s="55"/>
      <c r="KA100" s="55"/>
      <c r="KB100" s="55"/>
      <c r="KC100" s="55"/>
      <c r="KD100" s="55"/>
      <c r="KE100" s="55"/>
      <c r="KF100" s="55"/>
      <c r="KG100" s="55"/>
      <c r="KH100" s="55"/>
      <c r="KI100" s="55"/>
      <c r="KJ100" s="55"/>
      <c r="KK100" s="55"/>
      <c r="KL100" s="55"/>
      <c r="KM100" s="55"/>
      <c r="KN100" s="55"/>
      <c r="KO100" s="55"/>
      <c r="KP100" s="55"/>
      <c r="KQ100" s="55"/>
      <c r="KR100" s="55"/>
      <c r="KS100" s="55"/>
      <c r="KT100" s="55"/>
      <c r="KU100" s="55"/>
      <c r="KV100" s="55"/>
      <c r="KW100" s="55"/>
      <c r="KX100" s="55"/>
      <c r="KY100" s="55"/>
      <c r="KZ100" s="55"/>
      <c r="LA100" s="55"/>
      <c r="LB100" s="55"/>
      <c r="LC100" s="55"/>
      <c r="LD100" s="55"/>
      <c r="LE100" s="55"/>
      <c r="LF100" s="55"/>
      <c r="LG100" s="55"/>
      <c r="LH100" s="55"/>
      <c r="LI100" s="55"/>
      <c r="LJ100" s="55"/>
      <c r="LK100" s="55"/>
      <c r="LL100" s="55"/>
      <c r="LM100" s="55"/>
      <c r="LN100" s="55"/>
      <c r="LO100" s="55"/>
      <c r="LP100" s="55"/>
      <c r="LQ100" s="55"/>
      <c r="LR100" s="55"/>
      <c r="LS100" s="55"/>
      <c r="LT100" s="55"/>
      <c r="LU100" s="55"/>
      <c r="LV100" s="55"/>
      <c r="LW100" s="55"/>
      <c r="LX100" s="55"/>
      <c r="LY100" s="55"/>
      <c r="LZ100" s="55"/>
      <c r="MA100" s="55"/>
      <c r="MB100" s="55"/>
      <c r="MC100" s="55"/>
      <c r="MD100" s="55"/>
      <c r="ME100" s="55"/>
      <c r="MF100" s="55"/>
      <c r="MG100" s="55"/>
      <c r="MH100" s="57"/>
      <c r="MI100" s="57"/>
      <c r="MJ100" s="57"/>
      <c r="MK100" s="57"/>
      <c r="ML100" s="57"/>
      <c r="MM100" s="58"/>
      <c r="MN100" s="58"/>
      <c r="MO100" s="57"/>
      <c r="MP100" s="57"/>
      <c r="MQ100" s="57"/>
      <c r="MR100" s="57"/>
      <c r="MS100" s="57"/>
      <c r="MT100" s="58"/>
      <c r="MU100" s="58"/>
      <c r="MV100" s="57"/>
      <c r="MW100" s="57"/>
      <c r="MX100" s="57"/>
      <c r="MY100" s="57"/>
      <c r="MZ100" s="57"/>
      <c r="NA100" s="58"/>
      <c r="NB100" s="58"/>
      <c r="NC100" s="55"/>
      <c r="ND100" s="55"/>
      <c r="NE100" s="55"/>
      <c r="NF100" s="55"/>
      <c r="NG100" s="55"/>
      <c r="NH100" s="55"/>
      <c r="NI100" s="55"/>
      <c r="NJ100" s="55"/>
      <c r="NK100" s="55"/>
      <c r="NL100" s="55"/>
      <c r="NM100" s="55"/>
      <c r="NN100" s="55"/>
      <c r="NO100" s="55"/>
      <c r="NP100" s="55"/>
      <c r="NQ100" s="55"/>
      <c r="NR100" s="55"/>
      <c r="NS100" s="55"/>
      <c r="NT100" s="55"/>
      <c r="NU100" s="55"/>
      <c r="NV100" s="55"/>
      <c r="NW100" s="55"/>
      <c r="NX100" s="55"/>
      <c r="NY100" s="55"/>
      <c r="NZ100" s="55"/>
      <c r="OA100" s="55"/>
      <c r="OB100" s="55"/>
      <c r="OC100" s="55"/>
      <c r="OD100" s="55"/>
      <c r="OE100" s="55"/>
      <c r="OF100" s="55"/>
      <c r="OG100" s="55"/>
      <c r="OH100" s="55"/>
      <c r="OI100" s="55"/>
      <c r="OJ100" s="55"/>
      <c r="OK100" s="55"/>
      <c r="OL100" s="55"/>
      <c r="OM100" s="55"/>
      <c r="ON100" s="55"/>
      <c r="OO100" s="55"/>
      <c r="OP100" s="55"/>
      <c r="OQ100" s="55"/>
      <c r="OR100" s="55"/>
      <c r="OS100" s="55"/>
      <c r="OT100" s="55"/>
      <c r="OU100" s="55"/>
      <c r="OV100" s="55"/>
      <c r="OW100" s="55"/>
      <c r="OX100" s="55"/>
      <c r="OY100" s="55"/>
      <c r="OZ100" s="55"/>
      <c r="PA100" s="55"/>
      <c r="PB100" s="55"/>
      <c r="PC100" s="55"/>
      <c r="PD100" s="55"/>
      <c r="PE100" s="55"/>
      <c r="PF100" s="55"/>
      <c r="PG100" s="55"/>
      <c r="PH100" s="55"/>
      <c r="PI100" s="55"/>
      <c r="PJ100" s="55"/>
      <c r="PK100" s="55"/>
      <c r="PL100" s="55"/>
      <c r="PM100" s="55"/>
      <c r="PN100" s="55"/>
      <c r="PO100" s="55"/>
      <c r="PP100" s="55"/>
      <c r="PQ100" s="55"/>
      <c r="PR100" s="55"/>
      <c r="PS100" s="55"/>
      <c r="PT100" s="55"/>
      <c r="PU100" s="55"/>
      <c r="PV100" s="55"/>
      <c r="PW100" s="55"/>
      <c r="PX100" s="55"/>
      <c r="PY100" s="55"/>
      <c r="PZ100" s="55"/>
      <c r="QA100" s="55"/>
      <c r="QB100" s="55"/>
      <c r="QC100" s="55"/>
      <c r="QD100" s="55"/>
    </row>
    <row r="101" spans="1:446" ht="13.5" customHeight="1">
      <c r="A101" s="12" t="s">
        <v>99</v>
      </c>
      <c r="B101" s="12" t="s">
        <v>349</v>
      </c>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c r="CI101" s="14"/>
      <c r="CJ101" s="14"/>
      <c r="CK101" s="14"/>
      <c r="CL101" s="14"/>
      <c r="CM101" s="14"/>
      <c r="CN101" s="14"/>
      <c r="CO101" s="14"/>
      <c r="CP101" s="14"/>
      <c r="CQ101" s="14"/>
      <c r="CR101" s="14"/>
      <c r="CS101" s="14"/>
      <c r="CT101" s="14"/>
      <c r="CU101" s="14"/>
      <c r="CV101" s="14"/>
      <c r="CW101" s="14"/>
      <c r="CX101" s="14"/>
      <c r="CY101" s="14"/>
      <c r="CZ101" s="14"/>
      <c r="DA101" s="24"/>
      <c r="DB101" s="14"/>
      <c r="DC101" s="14"/>
      <c r="DD101" s="14"/>
      <c r="DE101" s="14"/>
      <c r="DF101" s="14"/>
      <c r="DG101" s="14"/>
      <c r="DH101" s="14"/>
      <c r="DI101" s="14"/>
      <c r="DJ101" s="14"/>
      <c r="DK101" s="14"/>
      <c r="DL101" s="14"/>
      <c r="DM101" s="14"/>
      <c r="DN101" s="14"/>
      <c r="DO101" s="14"/>
      <c r="DP101" s="14"/>
      <c r="DQ101" s="14"/>
      <c r="DR101" s="14"/>
      <c r="DS101" s="14"/>
      <c r="DT101" s="14"/>
      <c r="DU101" s="14"/>
      <c r="DV101" s="14"/>
      <c r="DW101" s="14"/>
      <c r="DX101" s="14"/>
      <c r="DY101" s="14"/>
      <c r="DZ101" s="14"/>
      <c r="EA101" s="14"/>
      <c r="EB101" s="14"/>
      <c r="EC101" s="14"/>
      <c r="ED101" s="14"/>
      <c r="EE101" s="14"/>
      <c r="EF101" s="14"/>
      <c r="EG101" s="14"/>
      <c r="EH101" s="14"/>
      <c r="EI101" s="14"/>
      <c r="EJ101" s="14"/>
      <c r="EK101" s="14"/>
      <c r="EL101" s="14"/>
      <c r="EM101" s="14"/>
      <c r="EN101" s="14"/>
      <c r="EO101" s="14"/>
      <c r="EP101" s="14"/>
      <c r="EQ101" s="14"/>
      <c r="ER101" s="14"/>
      <c r="ES101" s="14"/>
      <c r="ET101" s="14"/>
      <c r="EU101" s="14"/>
      <c r="EV101" s="14"/>
      <c r="EW101" s="14"/>
      <c r="EX101" s="14"/>
      <c r="EY101" s="14"/>
      <c r="EZ101" s="14"/>
      <c r="FA101" s="14"/>
      <c r="FB101" s="14"/>
      <c r="FC101" s="14"/>
      <c r="FD101" s="14"/>
      <c r="FE101" s="14"/>
      <c r="FF101" s="14"/>
      <c r="FG101" s="14"/>
      <c r="FH101" s="14"/>
      <c r="FI101" s="14"/>
      <c r="FJ101" s="14"/>
      <c r="FK101" s="14"/>
      <c r="FL101" s="14"/>
      <c r="FM101" s="14"/>
      <c r="FN101" s="14"/>
      <c r="FO101" s="14"/>
      <c r="FP101" s="14"/>
      <c r="FQ101" s="14"/>
      <c r="FR101" s="14"/>
      <c r="FS101" s="14"/>
      <c r="FT101" s="14"/>
      <c r="FU101" s="14"/>
      <c r="FV101" s="14"/>
      <c r="FW101" s="14"/>
      <c r="FX101" s="14"/>
      <c r="FY101" s="14"/>
      <c r="FZ101" s="14"/>
      <c r="GA101" s="14"/>
      <c r="GB101" s="14"/>
      <c r="GC101" s="14"/>
      <c r="GD101" s="14"/>
      <c r="GE101" s="14"/>
      <c r="GF101" s="14"/>
      <c r="GG101" s="14"/>
      <c r="GH101" s="14"/>
      <c r="GI101" s="14"/>
      <c r="GJ101" s="14"/>
      <c r="GK101" s="14"/>
      <c r="GL101" s="14"/>
      <c r="GM101" s="14"/>
      <c r="GN101" s="14"/>
      <c r="GO101" s="14"/>
      <c r="GP101" s="14"/>
      <c r="GQ101" s="14"/>
      <c r="GR101" s="14"/>
      <c r="GS101" s="14"/>
      <c r="GT101" s="14"/>
      <c r="GU101" s="14"/>
      <c r="GV101" s="14"/>
      <c r="GW101" s="14"/>
      <c r="GX101" s="14"/>
      <c r="GY101" s="14"/>
      <c r="GZ101" s="14"/>
      <c r="HA101" s="14"/>
      <c r="HB101" s="14"/>
      <c r="HC101" s="14"/>
      <c r="HD101" s="14"/>
      <c r="HE101" s="14"/>
      <c r="HF101" s="14"/>
      <c r="HG101" s="14"/>
      <c r="HH101" s="14"/>
      <c r="HI101" s="14"/>
      <c r="HJ101" s="14"/>
      <c r="HK101" s="14"/>
      <c r="HL101" s="14"/>
      <c r="HM101" s="14"/>
      <c r="HN101" s="14"/>
      <c r="HO101" s="14"/>
      <c r="HP101" s="14"/>
      <c r="HQ101" s="14"/>
      <c r="HR101" s="14"/>
      <c r="HS101" s="14"/>
      <c r="HT101" s="14"/>
      <c r="HU101" s="14"/>
      <c r="HV101" s="14"/>
      <c r="HW101" s="14"/>
      <c r="HX101" s="14"/>
      <c r="HY101" s="14"/>
      <c r="HZ101" s="14"/>
      <c r="IA101" s="14"/>
      <c r="IB101" s="14"/>
      <c r="IC101" s="14"/>
      <c r="ID101" s="14"/>
      <c r="IE101" s="14"/>
      <c r="IF101" s="14"/>
      <c r="IG101" s="14"/>
      <c r="IH101" s="55"/>
      <c r="II101" s="55"/>
      <c r="IJ101" s="55"/>
      <c r="IK101" s="55"/>
      <c r="IL101" s="55"/>
      <c r="IM101" s="55"/>
      <c r="IN101" s="55"/>
      <c r="IO101" s="55"/>
      <c r="IP101" s="55"/>
      <c r="IQ101" s="55"/>
      <c r="IR101" s="55"/>
      <c r="IS101" s="55"/>
      <c r="IT101" s="55"/>
      <c r="IU101" s="55"/>
      <c r="IV101" s="55"/>
      <c r="IW101" s="55"/>
      <c r="IX101" s="55"/>
      <c r="IY101" s="55"/>
      <c r="IZ101" s="55"/>
      <c r="JA101" s="55"/>
      <c r="JB101" s="55"/>
      <c r="JC101" s="55"/>
      <c r="JD101" s="55"/>
      <c r="JE101" s="55"/>
      <c r="JF101" s="55"/>
      <c r="JG101" s="55"/>
      <c r="JH101" s="55"/>
      <c r="JI101" s="55"/>
      <c r="JJ101" s="55"/>
      <c r="JK101" s="55"/>
      <c r="JL101" s="55"/>
      <c r="JM101" s="55"/>
      <c r="JN101" s="55"/>
      <c r="JO101" s="55"/>
      <c r="JP101" s="55"/>
      <c r="JQ101" s="55"/>
      <c r="JR101" s="55"/>
      <c r="JS101" s="55"/>
      <c r="JT101" s="55"/>
      <c r="JU101" s="55"/>
      <c r="JV101" s="55"/>
      <c r="JW101" s="55"/>
      <c r="JX101" s="55"/>
      <c r="JY101" s="55"/>
      <c r="JZ101" s="55"/>
      <c r="KA101" s="55"/>
      <c r="KB101" s="55"/>
      <c r="KC101" s="55"/>
      <c r="KD101" s="55"/>
      <c r="KE101" s="55"/>
      <c r="KF101" s="55"/>
      <c r="KG101" s="55"/>
      <c r="KH101" s="55"/>
      <c r="KI101" s="55"/>
      <c r="KJ101" s="55"/>
      <c r="KK101" s="55"/>
      <c r="KL101" s="55"/>
      <c r="KM101" s="55"/>
      <c r="KN101" s="55"/>
      <c r="KO101" s="55"/>
      <c r="KP101" s="55"/>
      <c r="KQ101" s="55"/>
      <c r="KR101" s="55"/>
      <c r="KS101" s="55"/>
      <c r="KT101" s="55"/>
      <c r="KU101" s="55"/>
      <c r="KV101" s="55"/>
      <c r="KW101" s="55"/>
      <c r="KX101" s="55"/>
      <c r="KY101" s="55"/>
      <c r="KZ101" s="55"/>
      <c r="LA101" s="55"/>
      <c r="LB101" s="55"/>
      <c r="LC101" s="55"/>
      <c r="LD101" s="55"/>
      <c r="LE101" s="55"/>
      <c r="LF101" s="55"/>
      <c r="LG101" s="55"/>
      <c r="LH101" s="55"/>
      <c r="LI101" s="55"/>
      <c r="LJ101" s="55"/>
      <c r="LK101" s="55"/>
      <c r="LL101" s="55"/>
      <c r="LM101" s="55"/>
      <c r="LN101" s="55"/>
      <c r="LO101" s="55"/>
      <c r="LP101" s="55"/>
      <c r="LQ101" s="55"/>
      <c r="LR101" s="55"/>
      <c r="LS101" s="55"/>
      <c r="LT101" s="55"/>
      <c r="LU101" s="55"/>
      <c r="LV101" s="55"/>
      <c r="LW101" s="55"/>
      <c r="LX101" s="55"/>
      <c r="LY101" s="55"/>
      <c r="LZ101" s="55"/>
      <c r="MA101" s="55"/>
      <c r="MB101" s="55"/>
      <c r="MC101" s="55"/>
      <c r="MD101" s="55"/>
      <c r="ME101" s="55"/>
      <c r="MF101" s="55"/>
      <c r="MG101" s="55"/>
      <c r="MH101" s="57"/>
      <c r="MI101" s="57"/>
      <c r="MJ101" s="57"/>
      <c r="MK101" s="57"/>
      <c r="ML101" s="57"/>
      <c r="MM101" s="58"/>
      <c r="MN101" s="58"/>
      <c r="MO101" s="57"/>
      <c r="MP101" s="57"/>
      <c r="MQ101" s="57"/>
      <c r="MR101" s="57"/>
      <c r="MS101" s="57"/>
      <c r="MT101" s="58"/>
      <c r="MU101" s="58"/>
      <c r="MV101" s="57"/>
      <c r="MW101" s="57"/>
      <c r="MX101" s="57"/>
      <c r="MY101" s="57"/>
      <c r="MZ101" s="57"/>
      <c r="NA101" s="58"/>
      <c r="NB101" s="58"/>
      <c r="NC101" s="55"/>
      <c r="ND101" s="55"/>
      <c r="NE101" s="55"/>
      <c r="NF101" s="55"/>
      <c r="NG101" s="55"/>
      <c r="NH101" s="55"/>
      <c r="NI101" s="55"/>
      <c r="NJ101" s="55"/>
      <c r="NK101" s="55"/>
      <c r="NL101" s="55"/>
      <c r="NM101" s="55"/>
      <c r="NN101" s="55"/>
      <c r="NO101" s="55"/>
      <c r="NP101" s="55"/>
      <c r="NQ101" s="55"/>
      <c r="NR101" s="55"/>
      <c r="NS101" s="55"/>
      <c r="NT101" s="55"/>
      <c r="NU101" s="55"/>
      <c r="NV101" s="55"/>
      <c r="NW101" s="55"/>
      <c r="NX101" s="55"/>
      <c r="NY101" s="55"/>
      <c r="NZ101" s="55"/>
      <c r="OA101" s="55"/>
      <c r="OB101" s="55"/>
      <c r="OC101" s="55"/>
      <c r="OD101" s="55"/>
      <c r="OE101" s="55"/>
      <c r="OF101" s="55"/>
      <c r="OG101" s="55"/>
      <c r="OH101" s="55"/>
      <c r="OI101" s="55"/>
      <c r="OJ101" s="55"/>
      <c r="OK101" s="55"/>
      <c r="OL101" s="55"/>
      <c r="OM101" s="55"/>
      <c r="ON101" s="55"/>
      <c r="OO101" s="55"/>
      <c r="OP101" s="55"/>
      <c r="OQ101" s="55"/>
      <c r="OR101" s="55"/>
      <c r="OS101" s="55"/>
      <c r="OT101" s="55"/>
      <c r="OU101" s="55"/>
      <c r="OV101" s="55"/>
      <c r="OW101" s="55"/>
      <c r="OX101" s="55"/>
      <c r="OY101" s="55"/>
      <c r="OZ101" s="55"/>
      <c r="PA101" s="55"/>
      <c r="PB101" s="55"/>
      <c r="PC101" s="55"/>
      <c r="PD101" s="55"/>
      <c r="PE101" s="55"/>
      <c r="PF101" s="55"/>
      <c r="PG101" s="55"/>
      <c r="PH101" s="55"/>
      <c r="PI101" s="55"/>
      <c r="PJ101" s="55"/>
      <c r="PK101" s="55"/>
      <c r="PL101" s="55"/>
      <c r="PM101" s="55"/>
      <c r="PN101" s="55"/>
      <c r="PO101" s="55"/>
      <c r="PP101" s="55"/>
      <c r="PQ101" s="55"/>
      <c r="PR101" s="55"/>
      <c r="PS101" s="55"/>
      <c r="PT101" s="55"/>
      <c r="PU101" s="55"/>
      <c r="PV101" s="55"/>
      <c r="PW101" s="55"/>
      <c r="PX101" s="55"/>
      <c r="PY101" s="55"/>
      <c r="PZ101" s="55"/>
      <c r="QA101" s="55"/>
      <c r="QB101" s="55"/>
      <c r="QC101" s="55"/>
      <c r="QD101" s="55"/>
    </row>
    <row r="102" spans="1:446" ht="13.5" customHeight="1">
      <c r="A102" s="12" t="s">
        <v>100</v>
      </c>
      <c r="B102" s="12" t="s">
        <v>346</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2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55"/>
      <c r="II102" s="55"/>
      <c r="IJ102" s="55"/>
      <c r="IK102" s="55"/>
      <c r="IL102" s="55"/>
      <c r="IM102" s="55"/>
      <c r="IN102" s="55"/>
      <c r="IO102" s="55"/>
      <c r="IP102" s="55"/>
      <c r="IQ102" s="55"/>
      <c r="IR102" s="55"/>
      <c r="IS102" s="55"/>
      <c r="IT102" s="55"/>
      <c r="IU102" s="55"/>
      <c r="IV102" s="55"/>
      <c r="IW102" s="55"/>
      <c r="IX102" s="55"/>
      <c r="IY102" s="55"/>
      <c r="IZ102" s="55"/>
      <c r="JA102" s="55"/>
      <c r="JB102" s="55"/>
      <c r="JC102" s="55"/>
      <c r="JD102" s="55"/>
      <c r="JE102" s="55"/>
      <c r="JF102" s="55"/>
      <c r="JG102" s="55"/>
      <c r="JH102" s="55"/>
      <c r="JI102" s="55"/>
      <c r="JJ102" s="55"/>
      <c r="JK102" s="55"/>
      <c r="JL102" s="55"/>
      <c r="JM102" s="55"/>
      <c r="JN102" s="55"/>
      <c r="JO102" s="55"/>
      <c r="JP102" s="55"/>
      <c r="JQ102" s="55"/>
      <c r="JR102" s="55"/>
      <c r="JS102" s="55"/>
      <c r="JT102" s="55"/>
      <c r="JU102" s="55"/>
      <c r="JV102" s="55"/>
      <c r="JW102" s="55"/>
      <c r="JX102" s="55"/>
      <c r="JY102" s="55"/>
      <c r="JZ102" s="55"/>
      <c r="KA102" s="55"/>
      <c r="KB102" s="55"/>
      <c r="KC102" s="55"/>
      <c r="KD102" s="55"/>
      <c r="KE102" s="55"/>
      <c r="KF102" s="55"/>
      <c r="KG102" s="55"/>
      <c r="KH102" s="55"/>
      <c r="KI102" s="55"/>
      <c r="KJ102" s="55"/>
      <c r="KK102" s="55"/>
      <c r="KL102" s="55"/>
      <c r="KM102" s="55"/>
      <c r="KN102" s="55"/>
      <c r="KO102" s="55"/>
      <c r="KP102" s="55"/>
      <c r="KQ102" s="55"/>
      <c r="KR102" s="55"/>
      <c r="KS102" s="55"/>
      <c r="KT102" s="55"/>
      <c r="KU102" s="55"/>
      <c r="KV102" s="55"/>
      <c r="KW102" s="55"/>
      <c r="KX102" s="55"/>
      <c r="KY102" s="55"/>
      <c r="KZ102" s="55"/>
      <c r="LA102" s="55"/>
      <c r="LB102" s="55"/>
      <c r="LC102" s="55"/>
      <c r="LD102" s="55"/>
      <c r="LE102" s="55"/>
      <c r="LF102" s="55"/>
      <c r="LG102" s="55"/>
      <c r="LH102" s="55"/>
      <c r="LI102" s="55"/>
      <c r="LJ102" s="55"/>
      <c r="LK102" s="55"/>
      <c r="LL102" s="55"/>
      <c r="LM102" s="55"/>
      <c r="LN102" s="55"/>
      <c r="LO102" s="55"/>
      <c r="LP102" s="55"/>
      <c r="LQ102" s="55"/>
      <c r="LR102" s="55"/>
      <c r="LS102" s="55"/>
      <c r="LT102" s="55"/>
      <c r="LU102" s="55"/>
      <c r="LV102" s="55"/>
      <c r="LW102" s="55"/>
      <c r="LX102" s="55"/>
      <c r="LY102" s="55"/>
      <c r="LZ102" s="55"/>
      <c r="MA102" s="55"/>
      <c r="MB102" s="55"/>
      <c r="MC102" s="55"/>
      <c r="MD102" s="55"/>
      <c r="ME102" s="55"/>
      <c r="MF102" s="55"/>
      <c r="MG102" s="55"/>
      <c r="MH102" s="57"/>
      <c r="MI102" s="57"/>
      <c r="MJ102" s="57"/>
      <c r="MK102" s="57"/>
      <c r="ML102" s="57"/>
      <c r="MM102" s="58"/>
      <c r="MN102" s="58"/>
      <c r="MO102" s="57"/>
      <c r="MP102" s="57"/>
      <c r="MQ102" s="57"/>
      <c r="MR102" s="57"/>
      <c r="MS102" s="57"/>
      <c r="MT102" s="58"/>
      <c r="MU102" s="58"/>
      <c r="MV102" s="57"/>
      <c r="MW102" s="57"/>
      <c r="MX102" s="57"/>
      <c r="MY102" s="57"/>
      <c r="MZ102" s="57"/>
      <c r="NA102" s="58"/>
      <c r="NB102" s="58"/>
      <c r="NC102" s="55"/>
      <c r="ND102" s="55"/>
      <c r="NE102" s="55"/>
      <c r="NF102" s="55"/>
      <c r="NG102" s="55"/>
      <c r="NH102" s="55"/>
      <c r="NI102" s="55"/>
      <c r="NJ102" s="55"/>
      <c r="NK102" s="55"/>
      <c r="NL102" s="55"/>
      <c r="NM102" s="55"/>
      <c r="NN102" s="55"/>
      <c r="NO102" s="55"/>
      <c r="NP102" s="55"/>
      <c r="NQ102" s="55"/>
      <c r="NR102" s="55"/>
      <c r="NS102" s="55"/>
      <c r="NT102" s="55"/>
      <c r="NU102" s="55"/>
      <c r="NV102" s="55"/>
      <c r="NW102" s="55"/>
      <c r="NX102" s="55"/>
      <c r="NY102" s="55"/>
      <c r="NZ102" s="55"/>
      <c r="OA102" s="55"/>
      <c r="OB102" s="55"/>
      <c r="OC102" s="55"/>
      <c r="OD102" s="55"/>
      <c r="OE102" s="55"/>
      <c r="OF102" s="55"/>
      <c r="OG102" s="55"/>
      <c r="OH102" s="55"/>
      <c r="OI102" s="55"/>
      <c r="OJ102" s="55"/>
      <c r="OK102" s="55"/>
      <c r="OL102" s="55"/>
      <c r="OM102" s="55"/>
      <c r="ON102" s="55"/>
      <c r="OO102" s="55"/>
      <c r="OP102" s="55"/>
      <c r="OQ102" s="55"/>
      <c r="OR102" s="55"/>
      <c r="OS102" s="55"/>
      <c r="OT102" s="55"/>
      <c r="OU102" s="55"/>
      <c r="OV102" s="55"/>
      <c r="OW102" s="55"/>
      <c r="OX102" s="55"/>
      <c r="OY102" s="55"/>
      <c r="OZ102" s="55"/>
      <c r="PA102" s="55"/>
      <c r="PB102" s="55"/>
      <c r="PC102" s="55"/>
      <c r="PD102" s="55"/>
      <c r="PE102" s="55"/>
      <c r="PF102" s="55"/>
      <c r="PG102" s="55"/>
      <c r="PH102" s="55"/>
      <c r="PI102" s="55"/>
      <c r="PJ102" s="55"/>
      <c r="PK102" s="55"/>
      <c r="PL102" s="55"/>
      <c r="PM102" s="55"/>
      <c r="PN102" s="55"/>
      <c r="PO102" s="55"/>
      <c r="PP102" s="55"/>
      <c r="PQ102" s="55"/>
      <c r="PR102" s="55"/>
      <c r="PS102" s="55"/>
      <c r="PT102" s="55"/>
      <c r="PU102" s="55"/>
      <c r="PV102" s="55"/>
      <c r="PW102" s="55"/>
      <c r="PX102" s="55"/>
      <c r="PY102" s="55"/>
      <c r="PZ102" s="55"/>
      <c r="QA102" s="55"/>
      <c r="QB102" s="55"/>
      <c r="QC102" s="55"/>
      <c r="QD102" s="55"/>
    </row>
    <row r="103" spans="1:446" ht="13.5" customHeight="1">
      <c r="A103" s="12" t="s">
        <v>101</v>
      </c>
      <c r="B103" s="12" t="s">
        <v>348</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2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55"/>
      <c r="II103" s="55"/>
      <c r="IJ103" s="55"/>
      <c r="IK103" s="55"/>
      <c r="IL103" s="55"/>
      <c r="IM103" s="55"/>
      <c r="IN103" s="55"/>
      <c r="IO103" s="55"/>
      <c r="IP103" s="55"/>
      <c r="IQ103" s="55"/>
      <c r="IR103" s="55"/>
      <c r="IS103" s="55"/>
      <c r="IT103" s="55"/>
      <c r="IU103" s="55"/>
      <c r="IV103" s="55"/>
      <c r="IW103" s="55"/>
      <c r="IX103" s="55"/>
      <c r="IY103" s="55"/>
      <c r="IZ103" s="55"/>
      <c r="JA103" s="55"/>
      <c r="JB103" s="55"/>
      <c r="JC103" s="55"/>
      <c r="JD103" s="55"/>
      <c r="JE103" s="55"/>
      <c r="JF103" s="55"/>
      <c r="JG103" s="55"/>
      <c r="JH103" s="55"/>
      <c r="JI103" s="55"/>
      <c r="JJ103" s="55"/>
      <c r="JK103" s="55"/>
      <c r="JL103" s="55"/>
      <c r="JM103" s="55"/>
      <c r="JN103" s="55"/>
      <c r="JO103" s="55"/>
      <c r="JP103" s="55"/>
      <c r="JQ103" s="55"/>
      <c r="JR103" s="55"/>
      <c r="JS103" s="55"/>
      <c r="JT103" s="55"/>
      <c r="JU103" s="55"/>
      <c r="JV103" s="55"/>
      <c r="JW103" s="55"/>
      <c r="JX103" s="55"/>
      <c r="JY103" s="55"/>
      <c r="JZ103" s="55"/>
      <c r="KA103" s="55"/>
      <c r="KB103" s="55"/>
      <c r="KC103" s="55"/>
      <c r="KD103" s="55"/>
      <c r="KE103" s="55"/>
      <c r="KF103" s="55"/>
      <c r="KG103" s="55"/>
      <c r="KH103" s="55"/>
      <c r="KI103" s="55"/>
      <c r="KJ103" s="55"/>
      <c r="KK103" s="55"/>
      <c r="KL103" s="55"/>
      <c r="KM103" s="55"/>
      <c r="KN103" s="55"/>
      <c r="KO103" s="55"/>
      <c r="KP103" s="55"/>
      <c r="KQ103" s="55"/>
      <c r="KR103" s="55"/>
      <c r="KS103" s="55"/>
      <c r="KT103" s="55"/>
      <c r="KU103" s="55"/>
      <c r="KV103" s="55"/>
      <c r="KW103" s="55"/>
      <c r="KX103" s="55"/>
      <c r="KY103" s="55"/>
      <c r="KZ103" s="55"/>
      <c r="LA103" s="55"/>
      <c r="LB103" s="55"/>
      <c r="LC103" s="55"/>
      <c r="LD103" s="55"/>
      <c r="LE103" s="55"/>
      <c r="LF103" s="55"/>
      <c r="LG103" s="55"/>
      <c r="LH103" s="55"/>
      <c r="LI103" s="55"/>
      <c r="LJ103" s="55"/>
      <c r="LK103" s="55"/>
      <c r="LL103" s="55"/>
      <c r="LM103" s="55"/>
      <c r="LN103" s="55"/>
      <c r="LO103" s="55"/>
      <c r="LP103" s="55"/>
      <c r="LQ103" s="55"/>
      <c r="LR103" s="55"/>
      <c r="LS103" s="55"/>
      <c r="LT103" s="55"/>
      <c r="LU103" s="55"/>
      <c r="LV103" s="55"/>
      <c r="LW103" s="55"/>
      <c r="LX103" s="55"/>
      <c r="LY103" s="55"/>
      <c r="LZ103" s="55"/>
      <c r="MA103" s="55"/>
      <c r="MB103" s="55"/>
      <c r="MC103" s="55"/>
      <c r="MD103" s="55"/>
      <c r="ME103" s="55"/>
      <c r="MF103" s="55"/>
      <c r="MG103" s="55"/>
      <c r="MH103" s="57"/>
      <c r="MI103" s="57"/>
      <c r="MJ103" s="57"/>
      <c r="MK103" s="57"/>
      <c r="ML103" s="57"/>
      <c r="MM103" s="58"/>
      <c r="MN103" s="58"/>
      <c r="MO103" s="57"/>
      <c r="MP103" s="57"/>
      <c r="MQ103" s="57"/>
      <c r="MR103" s="57"/>
      <c r="MS103" s="57"/>
      <c r="MT103" s="58"/>
      <c r="MU103" s="58"/>
      <c r="MV103" s="57"/>
      <c r="MW103" s="57"/>
      <c r="MX103" s="57"/>
      <c r="MY103" s="57"/>
      <c r="MZ103" s="57"/>
      <c r="NA103" s="58"/>
      <c r="NB103" s="58"/>
      <c r="NC103" s="55"/>
      <c r="ND103" s="55"/>
      <c r="NE103" s="55"/>
      <c r="NF103" s="55"/>
      <c r="NG103" s="55"/>
      <c r="NH103" s="55"/>
      <c r="NI103" s="55"/>
      <c r="NJ103" s="55"/>
      <c r="NK103" s="55"/>
      <c r="NL103" s="55"/>
      <c r="NM103" s="55"/>
      <c r="NN103" s="55"/>
      <c r="NO103" s="55"/>
      <c r="NP103" s="55"/>
      <c r="NQ103" s="55"/>
      <c r="NR103" s="55"/>
      <c r="NS103" s="55"/>
      <c r="NT103" s="55"/>
      <c r="NU103" s="55"/>
      <c r="NV103" s="55"/>
      <c r="NW103" s="55"/>
      <c r="NX103" s="55"/>
      <c r="NY103" s="55"/>
      <c r="NZ103" s="55"/>
      <c r="OA103" s="55"/>
      <c r="OB103" s="55"/>
      <c r="OC103" s="55"/>
      <c r="OD103" s="55"/>
      <c r="OE103" s="55"/>
      <c r="OF103" s="55"/>
      <c r="OG103" s="55"/>
      <c r="OH103" s="55"/>
      <c r="OI103" s="55"/>
      <c r="OJ103" s="55"/>
      <c r="OK103" s="55"/>
      <c r="OL103" s="55"/>
      <c r="OM103" s="55"/>
      <c r="ON103" s="55"/>
      <c r="OO103" s="55"/>
      <c r="OP103" s="55"/>
      <c r="OQ103" s="55"/>
      <c r="OR103" s="55"/>
      <c r="OS103" s="55"/>
      <c r="OT103" s="55"/>
      <c r="OU103" s="55"/>
      <c r="OV103" s="55"/>
      <c r="OW103" s="55"/>
      <c r="OX103" s="55"/>
      <c r="OY103" s="55"/>
      <c r="OZ103" s="55"/>
      <c r="PA103" s="55"/>
      <c r="PB103" s="55"/>
      <c r="PC103" s="55"/>
      <c r="PD103" s="55"/>
      <c r="PE103" s="55"/>
      <c r="PF103" s="55"/>
      <c r="PG103" s="55"/>
      <c r="PH103" s="55"/>
      <c r="PI103" s="55"/>
      <c r="PJ103" s="55"/>
      <c r="PK103" s="55"/>
      <c r="PL103" s="55"/>
      <c r="PM103" s="55"/>
      <c r="PN103" s="55"/>
      <c r="PO103" s="55"/>
      <c r="PP103" s="55"/>
      <c r="PQ103" s="55"/>
      <c r="PR103" s="55"/>
      <c r="PS103" s="55"/>
      <c r="PT103" s="55"/>
      <c r="PU103" s="55"/>
      <c r="PV103" s="55"/>
      <c r="PW103" s="55"/>
      <c r="PX103" s="55"/>
      <c r="PY103" s="55"/>
      <c r="PZ103" s="55"/>
      <c r="QA103" s="55"/>
      <c r="QB103" s="55"/>
      <c r="QC103" s="55"/>
      <c r="QD103" s="55"/>
    </row>
    <row r="104" spans="1:446" ht="13.5" customHeight="1">
      <c r="A104" s="12" t="s">
        <v>102</v>
      </c>
      <c r="B104" s="12" t="s">
        <v>349</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2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55"/>
      <c r="II104" s="55"/>
      <c r="IJ104" s="55"/>
      <c r="IK104" s="55"/>
      <c r="IL104" s="55"/>
      <c r="IM104" s="55"/>
      <c r="IN104" s="55"/>
      <c r="IO104" s="55"/>
      <c r="IP104" s="55"/>
      <c r="IQ104" s="55"/>
      <c r="IR104" s="55"/>
      <c r="IS104" s="55"/>
      <c r="IT104" s="55"/>
      <c r="IU104" s="55"/>
      <c r="IV104" s="55"/>
      <c r="IW104" s="55"/>
      <c r="IX104" s="55"/>
      <c r="IY104" s="55"/>
      <c r="IZ104" s="55"/>
      <c r="JA104" s="55"/>
      <c r="JB104" s="55"/>
      <c r="JC104" s="55"/>
      <c r="JD104" s="55"/>
      <c r="JE104" s="55"/>
      <c r="JF104" s="55"/>
      <c r="JG104" s="55"/>
      <c r="JH104" s="55"/>
      <c r="JI104" s="55"/>
      <c r="JJ104" s="55"/>
      <c r="JK104" s="55"/>
      <c r="JL104" s="55"/>
      <c r="JM104" s="55"/>
      <c r="JN104" s="55"/>
      <c r="JO104" s="55"/>
      <c r="JP104" s="55"/>
      <c r="JQ104" s="55"/>
      <c r="JR104" s="55"/>
      <c r="JS104" s="55"/>
      <c r="JT104" s="55"/>
      <c r="JU104" s="55"/>
      <c r="JV104" s="55"/>
      <c r="JW104" s="55"/>
      <c r="JX104" s="55"/>
      <c r="JY104" s="55"/>
      <c r="JZ104" s="55"/>
      <c r="KA104" s="55"/>
      <c r="KB104" s="55"/>
      <c r="KC104" s="55"/>
      <c r="KD104" s="55"/>
      <c r="KE104" s="55"/>
      <c r="KF104" s="55"/>
      <c r="KG104" s="55"/>
      <c r="KH104" s="55"/>
      <c r="KI104" s="55"/>
      <c r="KJ104" s="55"/>
      <c r="KK104" s="55"/>
      <c r="KL104" s="55"/>
      <c r="KM104" s="55"/>
      <c r="KN104" s="55"/>
      <c r="KO104" s="55"/>
      <c r="KP104" s="55"/>
      <c r="KQ104" s="55"/>
      <c r="KR104" s="55"/>
      <c r="KS104" s="55"/>
      <c r="KT104" s="55"/>
      <c r="KU104" s="55"/>
      <c r="KV104" s="55"/>
      <c r="KW104" s="55"/>
      <c r="KX104" s="55"/>
      <c r="KY104" s="55"/>
      <c r="KZ104" s="55"/>
      <c r="LA104" s="55"/>
      <c r="LB104" s="55"/>
      <c r="LC104" s="55"/>
      <c r="LD104" s="55"/>
      <c r="LE104" s="55"/>
      <c r="LF104" s="55"/>
      <c r="LG104" s="55"/>
      <c r="LH104" s="55"/>
      <c r="LI104" s="55"/>
      <c r="LJ104" s="55"/>
      <c r="LK104" s="55"/>
      <c r="LL104" s="55"/>
      <c r="LM104" s="55"/>
      <c r="LN104" s="55"/>
      <c r="LO104" s="55"/>
      <c r="LP104" s="55"/>
      <c r="LQ104" s="55"/>
      <c r="LR104" s="55"/>
      <c r="LS104" s="55"/>
      <c r="LT104" s="55"/>
      <c r="LU104" s="55"/>
      <c r="LV104" s="55"/>
      <c r="LW104" s="55"/>
      <c r="LX104" s="55"/>
      <c r="LY104" s="55"/>
      <c r="LZ104" s="55"/>
      <c r="MA104" s="55"/>
      <c r="MB104" s="55"/>
      <c r="MC104" s="55"/>
      <c r="MD104" s="55"/>
      <c r="ME104" s="55"/>
      <c r="MF104" s="55"/>
      <c r="MG104" s="55"/>
      <c r="MH104" s="57"/>
      <c r="MI104" s="57"/>
      <c r="MJ104" s="57"/>
      <c r="MK104" s="57"/>
      <c r="ML104" s="57"/>
      <c r="MM104" s="58"/>
      <c r="MN104" s="58"/>
      <c r="MO104" s="57"/>
      <c r="MP104" s="57"/>
      <c r="MQ104" s="57"/>
      <c r="MR104" s="57"/>
      <c r="MS104" s="57"/>
      <c r="MT104" s="58"/>
      <c r="MU104" s="58"/>
      <c r="MV104" s="57"/>
      <c r="MW104" s="57"/>
      <c r="MX104" s="57"/>
      <c r="MY104" s="57"/>
      <c r="MZ104" s="57"/>
      <c r="NA104" s="58"/>
      <c r="NB104" s="58"/>
      <c r="NC104" s="55"/>
      <c r="ND104" s="55"/>
      <c r="NE104" s="55"/>
      <c r="NF104" s="55"/>
      <c r="NG104" s="55"/>
      <c r="NH104" s="55"/>
      <c r="NI104" s="55"/>
      <c r="NJ104" s="55"/>
      <c r="NK104" s="55"/>
      <c r="NL104" s="55"/>
      <c r="NM104" s="55"/>
      <c r="NN104" s="55"/>
      <c r="NO104" s="55"/>
      <c r="NP104" s="55"/>
      <c r="NQ104" s="55"/>
      <c r="NR104" s="55"/>
      <c r="NS104" s="55"/>
      <c r="NT104" s="55"/>
      <c r="NU104" s="55"/>
      <c r="NV104" s="55"/>
      <c r="NW104" s="55"/>
      <c r="NX104" s="55"/>
      <c r="NY104" s="55"/>
      <c r="NZ104" s="55"/>
      <c r="OA104" s="55"/>
      <c r="OB104" s="55"/>
      <c r="OC104" s="55"/>
      <c r="OD104" s="55"/>
      <c r="OE104" s="55"/>
      <c r="OF104" s="55"/>
      <c r="OG104" s="55"/>
      <c r="OH104" s="55"/>
      <c r="OI104" s="55"/>
      <c r="OJ104" s="55"/>
      <c r="OK104" s="55"/>
      <c r="OL104" s="55"/>
      <c r="OM104" s="55"/>
      <c r="ON104" s="55"/>
      <c r="OO104" s="55"/>
      <c r="OP104" s="55"/>
      <c r="OQ104" s="55"/>
      <c r="OR104" s="55"/>
      <c r="OS104" s="55"/>
      <c r="OT104" s="55"/>
      <c r="OU104" s="55"/>
      <c r="OV104" s="55"/>
      <c r="OW104" s="55"/>
      <c r="OX104" s="55"/>
      <c r="OY104" s="55"/>
      <c r="OZ104" s="55"/>
      <c r="PA104" s="55"/>
      <c r="PB104" s="55"/>
      <c r="PC104" s="55"/>
      <c r="PD104" s="55"/>
      <c r="PE104" s="55"/>
      <c r="PF104" s="55"/>
      <c r="PG104" s="55"/>
      <c r="PH104" s="55"/>
      <c r="PI104" s="55"/>
      <c r="PJ104" s="55"/>
      <c r="PK104" s="55"/>
      <c r="PL104" s="55"/>
      <c r="PM104" s="55"/>
      <c r="PN104" s="55"/>
      <c r="PO104" s="55"/>
      <c r="PP104" s="55"/>
      <c r="PQ104" s="55"/>
      <c r="PR104" s="55"/>
      <c r="PS104" s="55"/>
      <c r="PT104" s="55"/>
      <c r="PU104" s="55"/>
      <c r="PV104" s="55"/>
      <c r="PW104" s="55"/>
      <c r="PX104" s="55"/>
      <c r="PY104" s="55"/>
      <c r="PZ104" s="55"/>
      <c r="QA104" s="55"/>
      <c r="QB104" s="55"/>
      <c r="QC104" s="55"/>
      <c r="QD104" s="55"/>
    </row>
    <row r="105" spans="1:446" ht="13.5" customHeight="1">
      <c r="A105" s="12" t="s">
        <v>103</v>
      </c>
      <c r="B105" s="12" t="s">
        <v>346</v>
      </c>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2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55"/>
      <c r="II105" s="55"/>
      <c r="IJ105" s="55"/>
      <c r="IK105" s="55"/>
      <c r="IL105" s="55"/>
      <c r="IM105" s="55"/>
      <c r="IN105" s="55"/>
      <c r="IO105" s="55"/>
      <c r="IP105" s="55"/>
      <c r="IQ105" s="55"/>
      <c r="IR105" s="55"/>
      <c r="IS105" s="55"/>
      <c r="IT105" s="55"/>
      <c r="IU105" s="55"/>
      <c r="IV105" s="55"/>
      <c r="IW105" s="55"/>
      <c r="IX105" s="55"/>
      <c r="IY105" s="55"/>
      <c r="IZ105" s="55"/>
      <c r="JA105" s="55"/>
      <c r="JB105" s="55"/>
      <c r="JC105" s="55"/>
      <c r="JD105" s="55"/>
      <c r="JE105" s="55"/>
      <c r="JF105" s="55"/>
      <c r="JG105" s="55"/>
      <c r="JH105" s="55"/>
      <c r="JI105" s="55"/>
      <c r="JJ105" s="55"/>
      <c r="JK105" s="55"/>
      <c r="JL105" s="55"/>
      <c r="JM105" s="55"/>
      <c r="JN105" s="55"/>
      <c r="JO105" s="55"/>
      <c r="JP105" s="55"/>
      <c r="JQ105" s="55"/>
      <c r="JR105" s="55"/>
      <c r="JS105" s="55"/>
      <c r="JT105" s="55"/>
      <c r="JU105" s="55"/>
      <c r="JV105" s="55"/>
      <c r="JW105" s="55"/>
      <c r="JX105" s="55"/>
      <c r="JY105" s="55"/>
      <c r="JZ105" s="55"/>
      <c r="KA105" s="55"/>
      <c r="KB105" s="55"/>
      <c r="KC105" s="55"/>
      <c r="KD105" s="55"/>
      <c r="KE105" s="55"/>
      <c r="KF105" s="55"/>
      <c r="KG105" s="55"/>
      <c r="KH105" s="55"/>
      <c r="KI105" s="55"/>
      <c r="KJ105" s="55"/>
      <c r="KK105" s="55"/>
      <c r="KL105" s="55"/>
      <c r="KM105" s="55"/>
      <c r="KN105" s="55"/>
      <c r="KO105" s="55"/>
      <c r="KP105" s="55"/>
      <c r="KQ105" s="55"/>
      <c r="KR105" s="55"/>
      <c r="KS105" s="55"/>
      <c r="KT105" s="55"/>
      <c r="KU105" s="55"/>
      <c r="KV105" s="55"/>
      <c r="KW105" s="55"/>
      <c r="KX105" s="55"/>
      <c r="KY105" s="55"/>
      <c r="KZ105" s="55"/>
      <c r="LA105" s="55"/>
      <c r="LB105" s="55"/>
      <c r="LC105" s="55"/>
      <c r="LD105" s="55"/>
      <c r="LE105" s="55"/>
      <c r="LF105" s="55"/>
      <c r="LG105" s="55"/>
      <c r="LH105" s="55"/>
      <c r="LI105" s="55"/>
      <c r="LJ105" s="55"/>
      <c r="LK105" s="55"/>
      <c r="LL105" s="55"/>
      <c r="LM105" s="55"/>
      <c r="LN105" s="55"/>
      <c r="LO105" s="55"/>
      <c r="LP105" s="55"/>
      <c r="LQ105" s="55"/>
      <c r="LR105" s="55"/>
      <c r="LS105" s="55"/>
      <c r="LT105" s="55"/>
      <c r="LU105" s="55"/>
      <c r="LV105" s="55"/>
      <c r="LW105" s="55"/>
      <c r="LX105" s="55"/>
      <c r="LY105" s="55"/>
      <c r="LZ105" s="55"/>
      <c r="MA105" s="55"/>
      <c r="MB105" s="55"/>
      <c r="MC105" s="55"/>
      <c r="MD105" s="55"/>
      <c r="ME105" s="55"/>
      <c r="MF105" s="55"/>
      <c r="MG105" s="55"/>
      <c r="MH105" s="57"/>
      <c r="MI105" s="57"/>
      <c r="MJ105" s="57"/>
      <c r="MK105" s="57"/>
      <c r="ML105" s="57"/>
      <c r="MM105" s="58"/>
      <c r="MN105" s="58"/>
      <c r="MO105" s="57"/>
      <c r="MP105" s="57"/>
      <c r="MQ105" s="57"/>
      <c r="MR105" s="57"/>
      <c r="MS105" s="57"/>
      <c r="MT105" s="58"/>
      <c r="MU105" s="58"/>
      <c r="MV105" s="57"/>
      <c r="MW105" s="57"/>
      <c r="MX105" s="57"/>
      <c r="MY105" s="57"/>
      <c r="MZ105" s="57"/>
      <c r="NA105" s="58"/>
      <c r="NB105" s="58"/>
      <c r="NC105" s="55"/>
      <c r="ND105" s="55"/>
      <c r="NE105" s="55"/>
      <c r="NF105" s="55"/>
      <c r="NG105" s="55"/>
      <c r="NH105" s="55"/>
      <c r="NI105" s="55"/>
      <c r="NJ105" s="55"/>
      <c r="NK105" s="55"/>
      <c r="NL105" s="55"/>
      <c r="NM105" s="55"/>
      <c r="NN105" s="55"/>
      <c r="NO105" s="55"/>
      <c r="NP105" s="55"/>
      <c r="NQ105" s="55"/>
      <c r="NR105" s="55"/>
      <c r="NS105" s="55"/>
      <c r="NT105" s="55"/>
      <c r="NU105" s="55"/>
      <c r="NV105" s="55"/>
      <c r="NW105" s="55"/>
      <c r="NX105" s="55"/>
      <c r="NY105" s="55"/>
      <c r="NZ105" s="55"/>
      <c r="OA105" s="55"/>
      <c r="OB105" s="55"/>
      <c r="OC105" s="55"/>
      <c r="OD105" s="55"/>
      <c r="OE105" s="55"/>
      <c r="OF105" s="55"/>
      <c r="OG105" s="55"/>
      <c r="OH105" s="55"/>
      <c r="OI105" s="55"/>
      <c r="OJ105" s="55"/>
      <c r="OK105" s="55"/>
      <c r="OL105" s="55"/>
      <c r="OM105" s="55"/>
      <c r="ON105" s="55"/>
      <c r="OO105" s="55"/>
      <c r="OP105" s="55"/>
      <c r="OQ105" s="55"/>
      <c r="OR105" s="55"/>
      <c r="OS105" s="55"/>
      <c r="OT105" s="55"/>
      <c r="OU105" s="55"/>
      <c r="OV105" s="55"/>
      <c r="OW105" s="55"/>
      <c r="OX105" s="55"/>
      <c r="OY105" s="55"/>
      <c r="OZ105" s="55"/>
      <c r="PA105" s="55"/>
      <c r="PB105" s="55"/>
      <c r="PC105" s="55"/>
      <c r="PD105" s="55"/>
      <c r="PE105" s="55"/>
      <c r="PF105" s="55"/>
      <c r="PG105" s="55"/>
      <c r="PH105" s="55"/>
      <c r="PI105" s="55"/>
      <c r="PJ105" s="55"/>
      <c r="PK105" s="55"/>
      <c r="PL105" s="55"/>
      <c r="PM105" s="55"/>
      <c r="PN105" s="55"/>
      <c r="PO105" s="55"/>
      <c r="PP105" s="55"/>
      <c r="PQ105" s="55"/>
      <c r="PR105" s="55"/>
      <c r="PS105" s="55"/>
      <c r="PT105" s="55"/>
      <c r="PU105" s="55"/>
      <c r="PV105" s="55"/>
      <c r="PW105" s="55"/>
      <c r="PX105" s="55"/>
      <c r="PY105" s="55"/>
      <c r="PZ105" s="55"/>
      <c r="QA105" s="55"/>
      <c r="QB105" s="55"/>
      <c r="QC105" s="55"/>
      <c r="QD105" s="55"/>
    </row>
    <row r="106" spans="1:446" ht="13.5" customHeight="1">
      <c r="A106" s="12" t="s">
        <v>104</v>
      </c>
      <c r="B106" s="12" t="s">
        <v>348</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2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14"/>
      <c r="IG106" s="14"/>
      <c r="IH106" s="55"/>
      <c r="II106" s="55"/>
      <c r="IJ106" s="55"/>
      <c r="IK106" s="55"/>
      <c r="IL106" s="55"/>
      <c r="IM106" s="55"/>
      <c r="IN106" s="55"/>
      <c r="IO106" s="55"/>
      <c r="IP106" s="55"/>
      <c r="IQ106" s="55"/>
      <c r="IR106" s="55"/>
      <c r="IS106" s="55"/>
      <c r="IT106" s="55"/>
      <c r="IU106" s="55"/>
      <c r="IV106" s="55"/>
      <c r="IW106" s="55"/>
      <c r="IX106" s="55"/>
      <c r="IY106" s="55"/>
      <c r="IZ106" s="55"/>
      <c r="JA106" s="55"/>
      <c r="JB106" s="55"/>
      <c r="JC106" s="55"/>
      <c r="JD106" s="55"/>
      <c r="JE106" s="55"/>
      <c r="JF106" s="55"/>
      <c r="JG106" s="55"/>
      <c r="JH106" s="55"/>
      <c r="JI106" s="55"/>
      <c r="JJ106" s="55"/>
      <c r="JK106" s="55"/>
      <c r="JL106" s="55"/>
      <c r="JM106" s="55"/>
      <c r="JN106" s="55"/>
      <c r="JO106" s="55"/>
      <c r="JP106" s="55"/>
      <c r="JQ106" s="55"/>
      <c r="JR106" s="55"/>
      <c r="JS106" s="55"/>
      <c r="JT106" s="55"/>
      <c r="JU106" s="55"/>
      <c r="JV106" s="55"/>
      <c r="JW106" s="55"/>
      <c r="JX106" s="55"/>
      <c r="JY106" s="55"/>
      <c r="JZ106" s="55"/>
      <c r="KA106" s="55"/>
      <c r="KB106" s="55"/>
      <c r="KC106" s="55"/>
      <c r="KD106" s="55"/>
      <c r="KE106" s="55"/>
      <c r="KF106" s="55"/>
      <c r="KG106" s="55"/>
      <c r="KH106" s="55"/>
      <c r="KI106" s="55"/>
      <c r="KJ106" s="55"/>
      <c r="KK106" s="55"/>
      <c r="KL106" s="55"/>
      <c r="KM106" s="55"/>
      <c r="KN106" s="55"/>
      <c r="KO106" s="55"/>
      <c r="KP106" s="55"/>
      <c r="KQ106" s="55"/>
      <c r="KR106" s="55"/>
      <c r="KS106" s="55"/>
      <c r="KT106" s="55"/>
      <c r="KU106" s="55"/>
      <c r="KV106" s="55"/>
      <c r="KW106" s="55"/>
      <c r="KX106" s="55"/>
      <c r="KY106" s="55"/>
      <c r="KZ106" s="55"/>
      <c r="LA106" s="55"/>
      <c r="LB106" s="55"/>
      <c r="LC106" s="55"/>
      <c r="LD106" s="55"/>
      <c r="LE106" s="55"/>
      <c r="LF106" s="55"/>
      <c r="LG106" s="55"/>
      <c r="LH106" s="55"/>
      <c r="LI106" s="55"/>
      <c r="LJ106" s="55"/>
      <c r="LK106" s="55"/>
      <c r="LL106" s="55"/>
      <c r="LM106" s="55"/>
      <c r="LN106" s="55"/>
      <c r="LO106" s="55"/>
      <c r="LP106" s="55"/>
      <c r="LQ106" s="55"/>
      <c r="LR106" s="55"/>
      <c r="LS106" s="55"/>
      <c r="LT106" s="55"/>
      <c r="LU106" s="55"/>
      <c r="LV106" s="55"/>
      <c r="LW106" s="55"/>
      <c r="LX106" s="55"/>
      <c r="LY106" s="55"/>
      <c r="LZ106" s="55"/>
      <c r="MA106" s="55"/>
      <c r="MB106" s="55"/>
      <c r="MC106" s="55"/>
      <c r="MD106" s="55"/>
      <c r="ME106" s="55"/>
      <c r="MF106" s="55"/>
      <c r="MG106" s="55"/>
      <c r="MH106" s="57"/>
      <c r="MI106" s="57"/>
      <c r="MJ106" s="57"/>
      <c r="MK106" s="57"/>
      <c r="ML106" s="57"/>
      <c r="MM106" s="58"/>
      <c r="MN106" s="58"/>
      <c r="MO106" s="57"/>
      <c r="MP106" s="57"/>
      <c r="MQ106" s="57"/>
      <c r="MR106" s="57"/>
      <c r="MS106" s="57"/>
      <c r="MT106" s="58"/>
      <c r="MU106" s="58"/>
      <c r="MV106" s="57"/>
      <c r="MW106" s="57"/>
      <c r="MX106" s="57"/>
      <c r="MY106" s="57"/>
      <c r="MZ106" s="57"/>
      <c r="NA106" s="58"/>
      <c r="NB106" s="58"/>
      <c r="NC106" s="55"/>
      <c r="ND106" s="55"/>
      <c r="NE106" s="55"/>
      <c r="NF106" s="55"/>
      <c r="NG106" s="55"/>
      <c r="NH106" s="55"/>
      <c r="NI106" s="55"/>
      <c r="NJ106" s="55"/>
      <c r="NK106" s="55"/>
      <c r="NL106" s="55"/>
      <c r="NM106" s="55"/>
      <c r="NN106" s="55"/>
      <c r="NO106" s="55"/>
      <c r="NP106" s="55"/>
      <c r="NQ106" s="55"/>
      <c r="NR106" s="55"/>
      <c r="NS106" s="55"/>
      <c r="NT106" s="55"/>
      <c r="NU106" s="55"/>
      <c r="NV106" s="55"/>
      <c r="NW106" s="55"/>
      <c r="NX106" s="55"/>
      <c r="NY106" s="55"/>
      <c r="NZ106" s="55"/>
      <c r="OA106" s="55"/>
      <c r="OB106" s="55"/>
      <c r="OC106" s="55"/>
      <c r="OD106" s="55"/>
      <c r="OE106" s="55"/>
      <c r="OF106" s="55"/>
      <c r="OG106" s="55"/>
      <c r="OH106" s="55"/>
      <c r="OI106" s="55"/>
      <c r="OJ106" s="55"/>
      <c r="OK106" s="55"/>
      <c r="OL106" s="55"/>
      <c r="OM106" s="55"/>
      <c r="ON106" s="55"/>
      <c r="OO106" s="55"/>
      <c r="OP106" s="55"/>
      <c r="OQ106" s="55"/>
      <c r="OR106" s="55"/>
      <c r="OS106" s="55"/>
      <c r="OT106" s="55"/>
      <c r="OU106" s="55"/>
      <c r="OV106" s="55"/>
      <c r="OW106" s="55"/>
      <c r="OX106" s="55"/>
      <c r="OY106" s="55"/>
      <c r="OZ106" s="55"/>
      <c r="PA106" s="55"/>
      <c r="PB106" s="55"/>
      <c r="PC106" s="55"/>
      <c r="PD106" s="55"/>
      <c r="PE106" s="55"/>
      <c r="PF106" s="55"/>
      <c r="PG106" s="55"/>
      <c r="PH106" s="55"/>
      <c r="PI106" s="55"/>
      <c r="PJ106" s="55"/>
      <c r="PK106" s="55"/>
      <c r="PL106" s="55"/>
      <c r="PM106" s="55"/>
      <c r="PN106" s="55"/>
      <c r="PO106" s="55"/>
      <c r="PP106" s="55"/>
      <c r="PQ106" s="55"/>
      <c r="PR106" s="55"/>
      <c r="PS106" s="55"/>
      <c r="PT106" s="55"/>
      <c r="PU106" s="55"/>
      <c r="PV106" s="55"/>
      <c r="PW106" s="55"/>
      <c r="PX106" s="55"/>
      <c r="PY106" s="55"/>
      <c r="PZ106" s="55"/>
      <c r="QA106" s="55"/>
      <c r="QB106" s="55"/>
      <c r="QC106" s="55"/>
      <c r="QD106" s="55"/>
    </row>
    <row r="107" spans="1:446" ht="13.5" customHeight="1">
      <c r="A107" s="12" t="s">
        <v>105</v>
      </c>
      <c r="B107" s="12" t="s">
        <v>349</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2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14"/>
      <c r="IG107" s="14"/>
      <c r="IH107" s="55"/>
      <c r="II107" s="55"/>
      <c r="IJ107" s="55"/>
      <c r="IK107" s="55"/>
      <c r="IL107" s="55"/>
      <c r="IM107" s="55"/>
      <c r="IN107" s="55"/>
      <c r="IO107" s="55"/>
      <c r="IP107" s="55"/>
      <c r="IQ107" s="55"/>
      <c r="IR107" s="55"/>
      <c r="IS107" s="55"/>
      <c r="IT107" s="55"/>
      <c r="IU107" s="55"/>
      <c r="IV107" s="55"/>
      <c r="IW107" s="55"/>
      <c r="IX107" s="55"/>
      <c r="IY107" s="55"/>
      <c r="IZ107" s="55"/>
      <c r="JA107" s="55"/>
      <c r="JB107" s="55"/>
      <c r="JC107" s="55"/>
      <c r="JD107" s="55"/>
      <c r="JE107" s="55"/>
      <c r="JF107" s="55"/>
      <c r="JG107" s="55"/>
      <c r="JH107" s="55"/>
      <c r="JI107" s="55"/>
      <c r="JJ107" s="55"/>
      <c r="JK107" s="55"/>
      <c r="JL107" s="55"/>
      <c r="JM107" s="55"/>
      <c r="JN107" s="55"/>
      <c r="JO107" s="55"/>
      <c r="JP107" s="55"/>
      <c r="JQ107" s="55"/>
      <c r="JR107" s="55"/>
      <c r="JS107" s="55"/>
      <c r="JT107" s="55"/>
      <c r="JU107" s="55"/>
      <c r="JV107" s="55"/>
      <c r="JW107" s="55"/>
      <c r="JX107" s="55"/>
      <c r="JY107" s="55"/>
      <c r="JZ107" s="55"/>
      <c r="KA107" s="55"/>
      <c r="KB107" s="55"/>
      <c r="KC107" s="55"/>
      <c r="KD107" s="55"/>
      <c r="KE107" s="55"/>
      <c r="KF107" s="55"/>
      <c r="KG107" s="55"/>
      <c r="KH107" s="55"/>
      <c r="KI107" s="55"/>
      <c r="KJ107" s="55"/>
      <c r="KK107" s="55"/>
      <c r="KL107" s="55"/>
      <c r="KM107" s="55"/>
      <c r="KN107" s="55"/>
      <c r="KO107" s="55"/>
      <c r="KP107" s="55"/>
      <c r="KQ107" s="55"/>
      <c r="KR107" s="55"/>
      <c r="KS107" s="55"/>
      <c r="KT107" s="55"/>
      <c r="KU107" s="55"/>
      <c r="KV107" s="55"/>
      <c r="KW107" s="55"/>
      <c r="KX107" s="55"/>
      <c r="KY107" s="55"/>
      <c r="KZ107" s="55"/>
      <c r="LA107" s="55"/>
      <c r="LB107" s="55"/>
      <c r="LC107" s="55"/>
      <c r="LD107" s="55"/>
      <c r="LE107" s="55"/>
      <c r="LF107" s="55"/>
      <c r="LG107" s="55"/>
      <c r="LH107" s="55"/>
      <c r="LI107" s="55"/>
      <c r="LJ107" s="55"/>
      <c r="LK107" s="55"/>
      <c r="LL107" s="55"/>
      <c r="LM107" s="55"/>
      <c r="LN107" s="55"/>
      <c r="LO107" s="55"/>
      <c r="LP107" s="55"/>
      <c r="LQ107" s="55"/>
      <c r="LR107" s="55"/>
      <c r="LS107" s="55"/>
      <c r="LT107" s="55"/>
      <c r="LU107" s="55"/>
      <c r="LV107" s="55"/>
      <c r="LW107" s="55"/>
      <c r="LX107" s="55"/>
      <c r="LY107" s="55"/>
      <c r="LZ107" s="55"/>
      <c r="MA107" s="55"/>
      <c r="MB107" s="55"/>
      <c r="MC107" s="55"/>
      <c r="MD107" s="55"/>
      <c r="ME107" s="55"/>
      <c r="MF107" s="55"/>
      <c r="MG107" s="55"/>
      <c r="MH107" s="57"/>
      <c r="MI107" s="57"/>
      <c r="MJ107" s="57"/>
      <c r="MK107" s="57"/>
      <c r="ML107" s="57"/>
      <c r="MM107" s="58"/>
      <c r="MN107" s="58"/>
      <c r="MO107" s="57"/>
      <c r="MP107" s="57"/>
      <c r="MQ107" s="57"/>
      <c r="MR107" s="57"/>
      <c r="MS107" s="57"/>
      <c r="MT107" s="58"/>
      <c r="MU107" s="58"/>
      <c r="MV107" s="57"/>
      <c r="MW107" s="57"/>
      <c r="MX107" s="57"/>
      <c r="MY107" s="57"/>
      <c r="MZ107" s="57"/>
      <c r="NA107" s="58"/>
      <c r="NB107" s="58"/>
      <c r="NC107" s="55"/>
      <c r="ND107" s="55"/>
      <c r="NE107" s="55"/>
      <c r="NF107" s="55"/>
      <c r="NG107" s="55"/>
      <c r="NH107" s="55"/>
      <c r="NI107" s="55"/>
      <c r="NJ107" s="55"/>
      <c r="NK107" s="55"/>
      <c r="NL107" s="55"/>
      <c r="NM107" s="55"/>
      <c r="NN107" s="55"/>
      <c r="NO107" s="55"/>
      <c r="NP107" s="55"/>
      <c r="NQ107" s="55"/>
      <c r="NR107" s="55"/>
      <c r="NS107" s="55"/>
      <c r="NT107" s="55"/>
      <c r="NU107" s="55"/>
      <c r="NV107" s="55"/>
      <c r="NW107" s="55"/>
      <c r="NX107" s="55"/>
      <c r="NY107" s="55"/>
      <c r="NZ107" s="55"/>
      <c r="OA107" s="55"/>
      <c r="OB107" s="55"/>
      <c r="OC107" s="55"/>
      <c r="OD107" s="55"/>
      <c r="OE107" s="55"/>
      <c r="OF107" s="55"/>
      <c r="OG107" s="55"/>
      <c r="OH107" s="55"/>
      <c r="OI107" s="55"/>
      <c r="OJ107" s="55"/>
      <c r="OK107" s="55"/>
      <c r="OL107" s="55"/>
      <c r="OM107" s="55"/>
      <c r="ON107" s="55"/>
      <c r="OO107" s="55"/>
      <c r="OP107" s="55"/>
      <c r="OQ107" s="55"/>
      <c r="OR107" s="55"/>
      <c r="OS107" s="55"/>
      <c r="OT107" s="55"/>
      <c r="OU107" s="55"/>
      <c r="OV107" s="55"/>
      <c r="OW107" s="55"/>
      <c r="OX107" s="55"/>
      <c r="OY107" s="55"/>
      <c r="OZ107" s="55"/>
      <c r="PA107" s="55"/>
      <c r="PB107" s="55"/>
      <c r="PC107" s="55"/>
      <c r="PD107" s="55"/>
      <c r="PE107" s="55"/>
      <c r="PF107" s="55"/>
      <c r="PG107" s="55"/>
      <c r="PH107" s="55"/>
      <c r="PI107" s="55"/>
      <c r="PJ107" s="55"/>
      <c r="PK107" s="55"/>
      <c r="PL107" s="55"/>
      <c r="PM107" s="55"/>
      <c r="PN107" s="55"/>
      <c r="PO107" s="55"/>
      <c r="PP107" s="55"/>
      <c r="PQ107" s="55"/>
      <c r="PR107" s="55"/>
      <c r="PS107" s="55"/>
      <c r="PT107" s="55"/>
      <c r="PU107" s="55"/>
      <c r="PV107" s="55"/>
      <c r="PW107" s="55"/>
      <c r="PX107" s="55"/>
      <c r="PY107" s="55"/>
      <c r="PZ107" s="55"/>
      <c r="QA107" s="55"/>
      <c r="QB107" s="55"/>
      <c r="QC107" s="55"/>
      <c r="QD107" s="55"/>
    </row>
    <row r="108" spans="1:446" ht="13.5" customHeight="1">
      <c r="A108" s="12" t="s">
        <v>106</v>
      </c>
      <c r="B108" s="12" t="s">
        <v>346</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2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c r="HJ108" s="14"/>
      <c r="HK108" s="14"/>
      <c r="HL108" s="14"/>
      <c r="HM108" s="14"/>
      <c r="HN108" s="14"/>
      <c r="HO108" s="14"/>
      <c r="HP108" s="14"/>
      <c r="HQ108" s="14"/>
      <c r="HR108" s="14"/>
      <c r="HS108" s="14"/>
      <c r="HT108" s="14"/>
      <c r="HU108" s="14"/>
      <c r="HV108" s="14"/>
      <c r="HW108" s="14"/>
      <c r="HX108" s="14"/>
      <c r="HY108" s="14"/>
      <c r="HZ108" s="14"/>
      <c r="IA108" s="14"/>
      <c r="IB108" s="14"/>
      <c r="IC108" s="14"/>
      <c r="ID108" s="14"/>
      <c r="IE108" s="14"/>
      <c r="IF108" s="14"/>
      <c r="IG108" s="14"/>
      <c r="IH108" s="55"/>
      <c r="II108" s="55"/>
      <c r="IJ108" s="55"/>
      <c r="IK108" s="55"/>
      <c r="IL108" s="55"/>
      <c r="IM108" s="55"/>
      <c r="IN108" s="55"/>
      <c r="IO108" s="55"/>
      <c r="IP108" s="55"/>
      <c r="IQ108" s="55"/>
      <c r="IR108" s="55"/>
      <c r="IS108" s="55"/>
      <c r="IT108" s="55"/>
      <c r="IU108" s="55"/>
      <c r="IV108" s="55"/>
      <c r="IW108" s="55"/>
      <c r="IX108" s="55"/>
      <c r="IY108" s="55"/>
      <c r="IZ108" s="55"/>
      <c r="JA108" s="55"/>
      <c r="JB108" s="55"/>
      <c r="JC108" s="55"/>
      <c r="JD108" s="55"/>
      <c r="JE108" s="55"/>
      <c r="JF108" s="55"/>
      <c r="JG108" s="55"/>
      <c r="JH108" s="55"/>
      <c r="JI108" s="55"/>
      <c r="JJ108" s="55"/>
      <c r="JK108" s="55"/>
      <c r="JL108" s="55"/>
      <c r="JM108" s="55"/>
      <c r="JN108" s="55"/>
      <c r="JO108" s="55"/>
      <c r="JP108" s="55"/>
      <c r="JQ108" s="55"/>
      <c r="JR108" s="55"/>
      <c r="JS108" s="55"/>
      <c r="JT108" s="55"/>
      <c r="JU108" s="55"/>
      <c r="JV108" s="55"/>
      <c r="JW108" s="55"/>
      <c r="JX108" s="55"/>
      <c r="JY108" s="55"/>
      <c r="JZ108" s="55"/>
      <c r="KA108" s="55"/>
      <c r="KB108" s="55"/>
      <c r="KC108" s="55"/>
      <c r="KD108" s="55"/>
      <c r="KE108" s="55"/>
      <c r="KF108" s="55"/>
      <c r="KG108" s="55"/>
      <c r="KH108" s="55"/>
      <c r="KI108" s="55"/>
      <c r="KJ108" s="55"/>
      <c r="KK108" s="55"/>
      <c r="KL108" s="55"/>
      <c r="KM108" s="55"/>
      <c r="KN108" s="55"/>
      <c r="KO108" s="55"/>
      <c r="KP108" s="55"/>
      <c r="KQ108" s="55"/>
      <c r="KR108" s="55"/>
      <c r="KS108" s="55"/>
      <c r="KT108" s="55"/>
      <c r="KU108" s="55"/>
      <c r="KV108" s="55"/>
      <c r="KW108" s="55"/>
      <c r="KX108" s="55"/>
      <c r="KY108" s="55"/>
      <c r="KZ108" s="55"/>
      <c r="LA108" s="55"/>
      <c r="LB108" s="55"/>
      <c r="LC108" s="55"/>
      <c r="LD108" s="55"/>
      <c r="LE108" s="55"/>
      <c r="LF108" s="55"/>
      <c r="LG108" s="55"/>
      <c r="LH108" s="55"/>
      <c r="LI108" s="55"/>
      <c r="LJ108" s="55"/>
      <c r="LK108" s="55"/>
      <c r="LL108" s="55"/>
      <c r="LM108" s="55"/>
      <c r="LN108" s="55"/>
      <c r="LO108" s="55"/>
      <c r="LP108" s="55"/>
      <c r="LQ108" s="55"/>
      <c r="LR108" s="55"/>
      <c r="LS108" s="55"/>
      <c r="LT108" s="55"/>
      <c r="LU108" s="55"/>
      <c r="LV108" s="55"/>
      <c r="LW108" s="55"/>
      <c r="LX108" s="55"/>
      <c r="LY108" s="55"/>
      <c r="LZ108" s="55"/>
      <c r="MA108" s="55"/>
      <c r="MB108" s="55"/>
      <c r="MC108" s="55"/>
      <c r="MD108" s="55"/>
      <c r="ME108" s="55"/>
      <c r="MF108" s="55"/>
      <c r="MG108" s="55"/>
      <c r="MH108" s="57"/>
      <c r="MI108" s="57"/>
      <c r="MJ108" s="57"/>
      <c r="MK108" s="57"/>
      <c r="ML108" s="57"/>
      <c r="MM108" s="58"/>
      <c r="MN108" s="58"/>
      <c r="MO108" s="57"/>
      <c r="MP108" s="57"/>
      <c r="MQ108" s="57"/>
      <c r="MR108" s="57"/>
      <c r="MS108" s="57"/>
      <c r="MT108" s="58"/>
      <c r="MU108" s="58"/>
      <c r="MV108" s="57"/>
      <c r="MW108" s="57"/>
      <c r="MX108" s="57"/>
      <c r="MY108" s="57"/>
      <c r="MZ108" s="57"/>
      <c r="NA108" s="58"/>
      <c r="NB108" s="58"/>
      <c r="NC108" s="55"/>
      <c r="ND108" s="55"/>
      <c r="NE108" s="55"/>
      <c r="NF108" s="55"/>
      <c r="NG108" s="55"/>
      <c r="NH108" s="55"/>
      <c r="NI108" s="55"/>
      <c r="NJ108" s="55"/>
      <c r="NK108" s="55"/>
      <c r="NL108" s="55"/>
      <c r="NM108" s="55"/>
      <c r="NN108" s="55"/>
      <c r="NO108" s="55"/>
      <c r="NP108" s="55"/>
      <c r="NQ108" s="55"/>
      <c r="NR108" s="55"/>
      <c r="NS108" s="55"/>
      <c r="NT108" s="55"/>
      <c r="NU108" s="55"/>
      <c r="NV108" s="55"/>
      <c r="NW108" s="55"/>
      <c r="NX108" s="55"/>
      <c r="NY108" s="55"/>
      <c r="NZ108" s="55"/>
      <c r="OA108" s="55"/>
      <c r="OB108" s="55"/>
      <c r="OC108" s="55"/>
      <c r="OD108" s="55"/>
      <c r="OE108" s="55"/>
      <c r="OF108" s="55"/>
      <c r="OG108" s="55"/>
      <c r="OH108" s="55"/>
      <c r="OI108" s="55"/>
      <c r="OJ108" s="55"/>
      <c r="OK108" s="55"/>
      <c r="OL108" s="55"/>
      <c r="OM108" s="55"/>
      <c r="ON108" s="55"/>
      <c r="OO108" s="55"/>
      <c r="OP108" s="55"/>
      <c r="OQ108" s="55"/>
      <c r="OR108" s="55"/>
      <c r="OS108" s="55"/>
      <c r="OT108" s="55"/>
      <c r="OU108" s="55"/>
      <c r="OV108" s="55"/>
      <c r="OW108" s="55"/>
      <c r="OX108" s="55"/>
      <c r="OY108" s="55"/>
      <c r="OZ108" s="55"/>
      <c r="PA108" s="55"/>
      <c r="PB108" s="55"/>
      <c r="PC108" s="55"/>
      <c r="PD108" s="55"/>
      <c r="PE108" s="55"/>
      <c r="PF108" s="55"/>
      <c r="PG108" s="55"/>
      <c r="PH108" s="55"/>
      <c r="PI108" s="55"/>
      <c r="PJ108" s="55"/>
      <c r="PK108" s="55"/>
      <c r="PL108" s="55"/>
      <c r="PM108" s="55"/>
      <c r="PN108" s="55"/>
      <c r="PO108" s="55"/>
      <c r="PP108" s="55"/>
      <c r="PQ108" s="55"/>
      <c r="PR108" s="55"/>
      <c r="PS108" s="55"/>
      <c r="PT108" s="55"/>
      <c r="PU108" s="55"/>
      <c r="PV108" s="55"/>
      <c r="PW108" s="55"/>
      <c r="PX108" s="55"/>
      <c r="PY108" s="55"/>
      <c r="PZ108" s="55"/>
      <c r="QA108" s="55"/>
      <c r="QB108" s="55"/>
      <c r="QC108" s="55"/>
      <c r="QD108" s="55"/>
    </row>
    <row r="109" spans="1:446" ht="13.5" customHeight="1">
      <c r="A109" s="12" t="s">
        <v>107</v>
      </c>
      <c r="B109" s="12" t="s">
        <v>348</v>
      </c>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2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c r="HJ109" s="14"/>
      <c r="HK109" s="14"/>
      <c r="HL109" s="14"/>
      <c r="HM109" s="14"/>
      <c r="HN109" s="14"/>
      <c r="HO109" s="14"/>
      <c r="HP109" s="14"/>
      <c r="HQ109" s="14"/>
      <c r="HR109" s="14"/>
      <c r="HS109" s="14"/>
      <c r="HT109" s="14"/>
      <c r="HU109" s="14"/>
      <c r="HV109" s="14"/>
      <c r="HW109" s="14"/>
      <c r="HX109" s="14"/>
      <c r="HY109" s="14"/>
      <c r="HZ109" s="14"/>
      <c r="IA109" s="14"/>
      <c r="IB109" s="14"/>
      <c r="IC109" s="14"/>
      <c r="ID109" s="14"/>
      <c r="IE109" s="14"/>
      <c r="IF109" s="14"/>
      <c r="IG109" s="14"/>
      <c r="IH109" s="55"/>
      <c r="II109" s="55"/>
      <c r="IJ109" s="55"/>
      <c r="IK109" s="55"/>
      <c r="IL109" s="55"/>
      <c r="IM109" s="55"/>
      <c r="IN109" s="55"/>
      <c r="IO109" s="55"/>
      <c r="IP109" s="55"/>
      <c r="IQ109" s="55"/>
      <c r="IR109" s="55"/>
      <c r="IS109" s="55"/>
      <c r="IT109" s="55"/>
      <c r="IU109" s="55"/>
      <c r="IV109" s="55"/>
      <c r="IW109" s="55"/>
      <c r="IX109" s="55"/>
      <c r="IY109" s="55"/>
      <c r="IZ109" s="55"/>
      <c r="JA109" s="55"/>
      <c r="JB109" s="55"/>
      <c r="JC109" s="55"/>
      <c r="JD109" s="55"/>
      <c r="JE109" s="55"/>
      <c r="JF109" s="55"/>
      <c r="JG109" s="55"/>
      <c r="JH109" s="55"/>
      <c r="JI109" s="55"/>
      <c r="JJ109" s="55"/>
      <c r="JK109" s="55"/>
      <c r="JL109" s="55"/>
      <c r="JM109" s="55"/>
      <c r="JN109" s="55"/>
      <c r="JO109" s="55"/>
      <c r="JP109" s="55"/>
      <c r="JQ109" s="55"/>
      <c r="JR109" s="55"/>
      <c r="JS109" s="55"/>
      <c r="JT109" s="55"/>
      <c r="JU109" s="55"/>
      <c r="JV109" s="55"/>
      <c r="JW109" s="55"/>
      <c r="JX109" s="55"/>
      <c r="JY109" s="55"/>
      <c r="JZ109" s="55"/>
      <c r="KA109" s="55"/>
      <c r="KB109" s="55"/>
      <c r="KC109" s="55"/>
      <c r="KD109" s="55"/>
      <c r="KE109" s="55"/>
      <c r="KF109" s="55"/>
      <c r="KG109" s="55"/>
      <c r="KH109" s="55"/>
      <c r="KI109" s="55"/>
      <c r="KJ109" s="55"/>
      <c r="KK109" s="55"/>
      <c r="KL109" s="55"/>
      <c r="KM109" s="55"/>
      <c r="KN109" s="55"/>
      <c r="KO109" s="55"/>
      <c r="KP109" s="55"/>
      <c r="KQ109" s="55"/>
      <c r="KR109" s="55"/>
      <c r="KS109" s="55"/>
      <c r="KT109" s="55"/>
      <c r="KU109" s="55"/>
      <c r="KV109" s="55"/>
      <c r="KW109" s="55"/>
      <c r="KX109" s="55"/>
      <c r="KY109" s="55"/>
      <c r="KZ109" s="55"/>
      <c r="LA109" s="55"/>
      <c r="LB109" s="55"/>
      <c r="LC109" s="55"/>
      <c r="LD109" s="55"/>
      <c r="LE109" s="55"/>
      <c r="LF109" s="55"/>
      <c r="LG109" s="55"/>
      <c r="LH109" s="55"/>
      <c r="LI109" s="55"/>
      <c r="LJ109" s="55"/>
      <c r="LK109" s="55"/>
      <c r="LL109" s="55"/>
      <c r="LM109" s="55"/>
      <c r="LN109" s="55"/>
      <c r="LO109" s="55"/>
      <c r="LP109" s="55"/>
      <c r="LQ109" s="55"/>
      <c r="LR109" s="55"/>
      <c r="LS109" s="55"/>
      <c r="LT109" s="55"/>
      <c r="LU109" s="55"/>
      <c r="LV109" s="55"/>
      <c r="LW109" s="55"/>
      <c r="LX109" s="55"/>
      <c r="LY109" s="55"/>
      <c r="LZ109" s="55"/>
      <c r="MA109" s="55"/>
      <c r="MB109" s="55"/>
      <c r="MC109" s="55"/>
      <c r="MD109" s="55"/>
      <c r="ME109" s="55"/>
      <c r="MF109" s="55"/>
      <c r="MG109" s="55"/>
      <c r="MH109" s="57"/>
      <c r="MI109" s="57"/>
      <c r="MJ109" s="57"/>
      <c r="MK109" s="57"/>
      <c r="ML109" s="57"/>
      <c r="MM109" s="58"/>
      <c r="MN109" s="58"/>
      <c r="MO109" s="57"/>
      <c r="MP109" s="57"/>
      <c r="MQ109" s="57"/>
      <c r="MR109" s="57"/>
      <c r="MS109" s="57"/>
      <c r="MT109" s="58"/>
      <c r="MU109" s="58"/>
      <c r="MV109" s="57"/>
      <c r="MW109" s="57"/>
      <c r="MX109" s="57"/>
      <c r="MY109" s="57"/>
      <c r="MZ109" s="57"/>
      <c r="NA109" s="58"/>
      <c r="NB109" s="58"/>
      <c r="NC109" s="55"/>
      <c r="ND109" s="55"/>
      <c r="NE109" s="55"/>
      <c r="NF109" s="55"/>
      <c r="NG109" s="55"/>
      <c r="NH109" s="55"/>
      <c r="NI109" s="55"/>
      <c r="NJ109" s="55"/>
      <c r="NK109" s="55"/>
      <c r="NL109" s="55"/>
      <c r="NM109" s="55"/>
      <c r="NN109" s="55"/>
      <c r="NO109" s="55"/>
      <c r="NP109" s="55"/>
      <c r="NQ109" s="55"/>
      <c r="NR109" s="55"/>
      <c r="NS109" s="55"/>
      <c r="NT109" s="55"/>
      <c r="NU109" s="55"/>
      <c r="NV109" s="55"/>
      <c r="NW109" s="55"/>
      <c r="NX109" s="55"/>
      <c r="NY109" s="55"/>
      <c r="NZ109" s="55"/>
      <c r="OA109" s="55"/>
      <c r="OB109" s="55"/>
      <c r="OC109" s="55"/>
      <c r="OD109" s="55"/>
      <c r="OE109" s="55"/>
      <c r="OF109" s="55"/>
      <c r="OG109" s="55"/>
      <c r="OH109" s="55"/>
      <c r="OI109" s="55"/>
      <c r="OJ109" s="55"/>
      <c r="OK109" s="55"/>
      <c r="OL109" s="55"/>
      <c r="OM109" s="55"/>
      <c r="ON109" s="55"/>
      <c r="OO109" s="55"/>
      <c r="OP109" s="55"/>
      <c r="OQ109" s="55"/>
      <c r="OR109" s="55"/>
      <c r="OS109" s="55"/>
      <c r="OT109" s="55"/>
      <c r="OU109" s="55"/>
      <c r="OV109" s="55"/>
      <c r="OW109" s="55"/>
      <c r="OX109" s="55"/>
      <c r="OY109" s="55"/>
      <c r="OZ109" s="55"/>
      <c r="PA109" s="55"/>
      <c r="PB109" s="55"/>
      <c r="PC109" s="55"/>
      <c r="PD109" s="55"/>
      <c r="PE109" s="55"/>
      <c r="PF109" s="55"/>
      <c r="PG109" s="55"/>
      <c r="PH109" s="55"/>
      <c r="PI109" s="55"/>
      <c r="PJ109" s="55"/>
      <c r="PK109" s="55"/>
      <c r="PL109" s="55"/>
      <c r="PM109" s="55"/>
      <c r="PN109" s="55"/>
      <c r="PO109" s="55"/>
      <c r="PP109" s="55"/>
      <c r="PQ109" s="55"/>
      <c r="PR109" s="55"/>
      <c r="PS109" s="55"/>
      <c r="PT109" s="55"/>
      <c r="PU109" s="55"/>
      <c r="PV109" s="55"/>
      <c r="PW109" s="55"/>
      <c r="PX109" s="55"/>
      <c r="PY109" s="55"/>
      <c r="PZ109" s="55"/>
      <c r="QA109" s="55"/>
      <c r="QB109" s="55"/>
      <c r="QC109" s="55"/>
      <c r="QD109" s="55"/>
    </row>
    <row r="110" spans="1:446" ht="13.5" customHeight="1">
      <c r="A110" s="12" t="s">
        <v>108</v>
      </c>
      <c r="B110" s="12" t="s">
        <v>349</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2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c r="HJ110" s="14"/>
      <c r="HK110" s="14"/>
      <c r="HL110" s="14"/>
      <c r="HM110" s="14"/>
      <c r="HN110" s="14"/>
      <c r="HO110" s="14"/>
      <c r="HP110" s="14"/>
      <c r="HQ110" s="14"/>
      <c r="HR110" s="14"/>
      <c r="HS110" s="14"/>
      <c r="HT110" s="14"/>
      <c r="HU110" s="14"/>
      <c r="HV110" s="14"/>
      <c r="HW110" s="14"/>
      <c r="HX110" s="14"/>
      <c r="HY110" s="14"/>
      <c r="HZ110" s="14"/>
      <c r="IA110" s="14"/>
      <c r="IB110" s="14"/>
      <c r="IC110" s="14"/>
      <c r="ID110" s="14"/>
      <c r="IE110" s="14"/>
      <c r="IF110" s="14"/>
      <c r="IG110" s="14"/>
      <c r="IH110" s="55"/>
      <c r="II110" s="55"/>
      <c r="IJ110" s="55"/>
      <c r="IK110" s="55"/>
      <c r="IL110" s="55"/>
      <c r="IM110" s="55"/>
      <c r="IN110" s="55"/>
      <c r="IO110" s="55"/>
      <c r="IP110" s="55"/>
      <c r="IQ110" s="55"/>
      <c r="IR110" s="55"/>
      <c r="IS110" s="55"/>
      <c r="IT110" s="55"/>
      <c r="IU110" s="55"/>
      <c r="IV110" s="55"/>
      <c r="IW110" s="55"/>
      <c r="IX110" s="55"/>
      <c r="IY110" s="55"/>
      <c r="IZ110" s="55"/>
      <c r="JA110" s="55"/>
      <c r="JB110" s="55"/>
      <c r="JC110" s="55"/>
      <c r="JD110" s="55"/>
      <c r="JE110" s="55"/>
      <c r="JF110" s="55"/>
      <c r="JG110" s="55"/>
      <c r="JH110" s="55"/>
      <c r="JI110" s="55"/>
      <c r="JJ110" s="55"/>
      <c r="JK110" s="55"/>
      <c r="JL110" s="55"/>
      <c r="JM110" s="55"/>
      <c r="JN110" s="55"/>
      <c r="JO110" s="55"/>
      <c r="JP110" s="55"/>
      <c r="JQ110" s="55"/>
      <c r="JR110" s="55"/>
      <c r="JS110" s="55"/>
      <c r="JT110" s="55"/>
      <c r="JU110" s="55"/>
      <c r="JV110" s="55"/>
      <c r="JW110" s="55"/>
      <c r="JX110" s="55"/>
      <c r="JY110" s="55"/>
      <c r="JZ110" s="55"/>
      <c r="KA110" s="55"/>
      <c r="KB110" s="55"/>
      <c r="KC110" s="55"/>
      <c r="KD110" s="55"/>
      <c r="KE110" s="55"/>
      <c r="KF110" s="55"/>
      <c r="KG110" s="55"/>
      <c r="KH110" s="55"/>
      <c r="KI110" s="55"/>
      <c r="KJ110" s="55"/>
      <c r="KK110" s="55"/>
      <c r="KL110" s="55"/>
      <c r="KM110" s="55"/>
      <c r="KN110" s="55"/>
      <c r="KO110" s="55"/>
      <c r="KP110" s="55"/>
      <c r="KQ110" s="55"/>
      <c r="KR110" s="55"/>
      <c r="KS110" s="55"/>
      <c r="KT110" s="55"/>
      <c r="KU110" s="55"/>
      <c r="KV110" s="55"/>
      <c r="KW110" s="55"/>
      <c r="KX110" s="55"/>
      <c r="KY110" s="55"/>
      <c r="KZ110" s="55"/>
      <c r="LA110" s="55"/>
      <c r="LB110" s="55"/>
      <c r="LC110" s="55"/>
      <c r="LD110" s="55"/>
      <c r="LE110" s="55"/>
      <c r="LF110" s="55"/>
      <c r="LG110" s="55"/>
      <c r="LH110" s="55"/>
      <c r="LI110" s="55"/>
      <c r="LJ110" s="55"/>
      <c r="LK110" s="55"/>
      <c r="LL110" s="55"/>
      <c r="LM110" s="55"/>
      <c r="LN110" s="55"/>
      <c r="LO110" s="55"/>
      <c r="LP110" s="55"/>
      <c r="LQ110" s="55"/>
      <c r="LR110" s="55"/>
      <c r="LS110" s="55"/>
      <c r="LT110" s="55"/>
      <c r="LU110" s="55"/>
      <c r="LV110" s="55"/>
      <c r="LW110" s="55"/>
      <c r="LX110" s="55"/>
      <c r="LY110" s="55"/>
      <c r="LZ110" s="55"/>
      <c r="MA110" s="55"/>
      <c r="MB110" s="55"/>
      <c r="MC110" s="55"/>
      <c r="MD110" s="55"/>
      <c r="ME110" s="55"/>
      <c r="MF110" s="55"/>
      <c r="MG110" s="55"/>
      <c r="MH110" s="57"/>
      <c r="MI110" s="57"/>
      <c r="MJ110" s="57"/>
      <c r="MK110" s="57"/>
      <c r="ML110" s="57"/>
      <c r="MM110" s="58"/>
      <c r="MN110" s="58"/>
      <c r="MO110" s="57"/>
      <c r="MP110" s="57"/>
      <c r="MQ110" s="57"/>
      <c r="MR110" s="57"/>
      <c r="MS110" s="57"/>
      <c r="MT110" s="58"/>
      <c r="MU110" s="58"/>
      <c r="MV110" s="57"/>
      <c r="MW110" s="57"/>
      <c r="MX110" s="57"/>
      <c r="MY110" s="57"/>
      <c r="MZ110" s="57"/>
      <c r="NA110" s="58"/>
      <c r="NB110" s="58"/>
      <c r="NC110" s="55"/>
      <c r="ND110" s="55"/>
      <c r="NE110" s="55"/>
      <c r="NF110" s="55"/>
      <c r="NG110" s="55"/>
      <c r="NH110" s="55"/>
      <c r="NI110" s="55"/>
      <c r="NJ110" s="55"/>
      <c r="NK110" s="55"/>
      <c r="NL110" s="55"/>
      <c r="NM110" s="55"/>
      <c r="NN110" s="55"/>
      <c r="NO110" s="55"/>
      <c r="NP110" s="55"/>
      <c r="NQ110" s="55"/>
      <c r="NR110" s="55"/>
      <c r="NS110" s="55"/>
      <c r="NT110" s="55"/>
      <c r="NU110" s="55"/>
      <c r="NV110" s="55"/>
      <c r="NW110" s="55"/>
      <c r="NX110" s="55"/>
      <c r="NY110" s="55"/>
      <c r="NZ110" s="55"/>
      <c r="OA110" s="55"/>
      <c r="OB110" s="55"/>
      <c r="OC110" s="55"/>
      <c r="OD110" s="55"/>
      <c r="OE110" s="55"/>
      <c r="OF110" s="55"/>
      <c r="OG110" s="55"/>
      <c r="OH110" s="55"/>
      <c r="OI110" s="55"/>
      <c r="OJ110" s="55"/>
      <c r="OK110" s="55"/>
      <c r="OL110" s="55"/>
      <c r="OM110" s="55"/>
      <c r="ON110" s="55"/>
      <c r="OO110" s="55"/>
      <c r="OP110" s="55"/>
      <c r="OQ110" s="55"/>
      <c r="OR110" s="55"/>
      <c r="OS110" s="55"/>
      <c r="OT110" s="55"/>
      <c r="OU110" s="55"/>
      <c r="OV110" s="55"/>
      <c r="OW110" s="55"/>
      <c r="OX110" s="55"/>
      <c r="OY110" s="55"/>
      <c r="OZ110" s="55"/>
      <c r="PA110" s="55"/>
      <c r="PB110" s="55"/>
      <c r="PC110" s="55"/>
      <c r="PD110" s="55"/>
      <c r="PE110" s="55"/>
      <c r="PF110" s="55"/>
      <c r="PG110" s="55"/>
      <c r="PH110" s="55"/>
      <c r="PI110" s="55"/>
      <c r="PJ110" s="55"/>
      <c r="PK110" s="55"/>
      <c r="PL110" s="55"/>
      <c r="PM110" s="55"/>
      <c r="PN110" s="55"/>
      <c r="PO110" s="55"/>
      <c r="PP110" s="55"/>
      <c r="PQ110" s="55"/>
      <c r="PR110" s="55"/>
      <c r="PS110" s="55"/>
      <c r="PT110" s="55"/>
      <c r="PU110" s="55"/>
      <c r="PV110" s="55"/>
      <c r="PW110" s="55"/>
      <c r="PX110" s="55"/>
      <c r="PY110" s="55"/>
      <c r="PZ110" s="55"/>
      <c r="QA110" s="55"/>
      <c r="QB110" s="55"/>
      <c r="QC110" s="55"/>
      <c r="QD110" s="55"/>
    </row>
    <row r="111" spans="1:446" ht="13.5" customHeight="1">
      <c r="A111" s="12" t="s">
        <v>109</v>
      </c>
      <c r="B111" s="12" t="s">
        <v>346</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2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c r="IG111" s="14"/>
      <c r="IH111" s="55"/>
      <c r="II111" s="55"/>
      <c r="IJ111" s="55"/>
      <c r="IK111" s="55"/>
      <c r="IL111" s="55"/>
      <c r="IM111" s="55"/>
      <c r="IN111" s="55"/>
      <c r="IO111" s="55"/>
      <c r="IP111" s="55"/>
      <c r="IQ111" s="55"/>
      <c r="IR111" s="55"/>
      <c r="IS111" s="55"/>
      <c r="IT111" s="55"/>
      <c r="IU111" s="55"/>
      <c r="IV111" s="55"/>
      <c r="IW111" s="55"/>
      <c r="IX111" s="55"/>
      <c r="IY111" s="55"/>
      <c r="IZ111" s="55"/>
      <c r="JA111" s="55"/>
      <c r="JB111" s="55"/>
      <c r="JC111" s="55"/>
      <c r="JD111" s="55"/>
      <c r="JE111" s="55"/>
      <c r="JF111" s="55"/>
      <c r="JG111" s="55"/>
      <c r="JH111" s="55"/>
      <c r="JI111" s="55"/>
      <c r="JJ111" s="55"/>
      <c r="JK111" s="55"/>
      <c r="JL111" s="55"/>
      <c r="JM111" s="55"/>
      <c r="JN111" s="55"/>
      <c r="JO111" s="55"/>
      <c r="JP111" s="55"/>
      <c r="JQ111" s="55"/>
      <c r="JR111" s="55"/>
      <c r="JS111" s="55"/>
      <c r="JT111" s="55"/>
      <c r="JU111" s="55"/>
      <c r="JV111" s="55"/>
      <c r="JW111" s="55"/>
      <c r="JX111" s="55"/>
      <c r="JY111" s="55"/>
      <c r="JZ111" s="55"/>
      <c r="KA111" s="55"/>
      <c r="KB111" s="55"/>
      <c r="KC111" s="55"/>
      <c r="KD111" s="55"/>
      <c r="KE111" s="55"/>
      <c r="KF111" s="55"/>
      <c r="KG111" s="55"/>
      <c r="KH111" s="55"/>
      <c r="KI111" s="55"/>
      <c r="KJ111" s="55"/>
      <c r="KK111" s="55"/>
      <c r="KL111" s="55"/>
      <c r="KM111" s="55"/>
      <c r="KN111" s="55"/>
      <c r="KO111" s="55"/>
      <c r="KP111" s="55"/>
      <c r="KQ111" s="55"/>
      <c r="KR111" s="55"/>
      <c r="KS111" s="55"/>
      <c r="KT111" s="55"/>
      <c r="KU111" s="55"/>
      <c r="KV111" s="55"/>
      <c r="KW111" s="55"/>
      <c r="KX111" s="55"/>
      <c r="KY111" s="55"/>
      <c r="KZ111" s="55"/>
      <c r="LA111" s="55"/>
      <c r="LB111" s="55"/>
      <c r="LC111" s="55"/>
      <c r="LD111" s="55"/>
      <c r="LE111" s="55"/>
      <c r="LF111" s="55"/>
      <c r="LG111" s="55"/>
      <c r="LH111" s="55"/>
      <c r="LI111" s="55"/>
      <c r="LJ111" s="55"/>
      <c r="LK111" s="55"/>
      <c r="LL111" s="55"/>
      <c r="LM111" s="55"/>
      <c r="LN111" s="55"/>
      <c r="LO111" s="55"/>
      <c r="LP111" s="55"/>
      <c r="LQ111" s="55"/>
      <c r="LR111" s="55"/>
      <c r="LS111" s="55"/>
      <c r="LT111" s="55"/>
      <c r="LU111" s="55"/>
      <c r="LV111" s="55"/>
      <c r="LW111" s="55"/>
      <c r="LX111" s="55"/>
      <c r="LY111" s="55"/>
      <c r="LZ111" s="55"/>
      <c r="MA111" s="55"/>
      <c r="MB111" s="55"/>
      <c r="MC111" s="55"/>
      <c r="MD111" s="55"/>
      <c r="ME111" s="55"/>
      <c r="MF111" s="55"/>
      <c r="MG111" s="55"/>
      <c r="MH111" s="57"/>
      <c r="MI111" s="57"/>
      <c r="MJ111" s="57"/>
      <c r="MK111" s="57"/>
      <c r="ML111" s="57"/>
      <c r="MM111" s="58"/>
      <c r="MN111" s="58"/>
      <c r="MO111" s="57"/>
      <c r="MP111" s="57"/>
      <c r="MQ111" s="57"/>
      <c r="MR111" s="57"/>
      <c r="MS111" s="57"/>
      <c r="MT111" s="58"/>
      <c r="MU111" s="58"/>
      <c r="MV111" s="57"/>
      <c r="MW111" s="57"/>
      <c r="MX111" s="57"/>
      <c r="MY111" s="57"/>
      <c r="MZ111" s="57"/>
      <c r="NA111" s="58"/>
      <c r="NB111" s="58"/>
      <c r="NC111" s="55"/>
      <c r="ND111" s="55"/>
      <c r="NE111" s="55"/>
      <c r="NF111" s="55"/>
      <c r="NG111" s="55"/>
      <c r="NH111" s="55"/>
      <c r="NI111" s="55"/>
      <c r="NJ111" s="55"/>
      <c r="NK111" s="55"/>
      <c r="NL111" s="55"/>
      <c r="NM111" s="55"/>
      <c r="NN111" s="55"/>
      <c r="NO111" s="55"/>
      <c r="NP111" s="55"/>
      <c r="NQ111" s="55"/>
      <c r="NR111" s="55"/>
      <c r="NS111" s="55"/>
      <c r="NT111" s="55"/>
      <c r="NU111" s="55"/>
      <c r="NV111" s="55"/>
      <c r="NW111" s="55"/>
      <c r="NX111" s="55"/>
      <c r="NY111" s="55"/>
      <c r="NZ111" s="55"/>
      <c r="OA111" s="55"/>
      <c r="OB111" s="55"/>
      <c r="OC111" s="55"/>
      <c r="OD111" s="55"/>
      <c r="OE111" s="55"/>
      <c r="OF111" s="55"/>
      <c r="OG111" s="55"/>
      <c r="OH111" s="55"/>
      <c r="OI111" s="55"/>
      <c r="OJ111" s="55"/>
      <c r="OK111" s="55"/>
      <c r="OL111" s="55"/>
      <c r="OM111" s="55"/>
      <c r="ON111" s="55"/>
      <c r="OO111" s="55"/>
      <c r="OP111" s="55"/>
      <c r="OQ111" s="55"/>
      <c r="OR111" s="55"/>
      <c r="OS111" s="55"/>
      <c r="OT111" s="55"/>
      <c r="OU111" s="55"/>
      <c r="OV111" s="55"/>
      <c r="OW111" s="55"/>
      <c r="OX111" s="55"/>
      <c r="OY111" s="55"/>
      <c r="OZ111" s="55"/>
      <c r="PA111" s="55"/>
      <c r="PB111" s="55"/>
      <c r="PC111" s="55"/>
      <c r="PD111" s="55"/>
      <c r="PE111" s="55"/>
      <c r="PF111" s="55"/>
      <c r="PG111" s="55"/>
      <c r="PH111" s="55"/>
      <c r="PI111" s="55"/>
      <c r="PJ111" s="55"/>
      <c r="PK111" s="55"/>
      <c r="PL111" s="55"/>
      <c r="PM111" s="55"/>
      <c r="PN111" s="55"/>
      <c r="PO111" s="55"/>
      <c r="PP111" s="55"/>
      <c r="PQ111" s="55"/>
      <c r="PR111" s="55"/>
      <c r="PS111" s="55"/>
      <c r="PT111" s="55"/>
      <c r="PU111" s="55"/>
      <c r="PV111" s="55"/>
      <c r="PW111" s="55"/>
      <c r="PX111" s="55"/>
      <c r="PY111" s="55"/>
      <c r="PZ111" s="55"/>
      <c r="QA111" s="55"/>
      <c r="QB111" s="55"/>
      <c r="QC111" s="55"/>
      <c r="QD111" s="55"/>
    </row>
    <row r="112" spans="1:446" ht="13.5" customHeight="1">
      <c r="A112" s="12" t="s">
        <v>110</v>
      </c>
      <c r="B112" s="12" t="s">
        <v>348</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2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c r="HJ112" s="14"/>
      <c r="HK112" s="14"/>
      <c r="HL112" s="14"/>
      <c r="HM112" s="14"/>
      <c r="HN112" s="14"/>
      <c r="HO112" s="14"/>
      <c r="HP112" s="14"/>
      <c r="HQ112" s="14"/>
      <c r="HR112" s="14"/>
      <c r="HS112" s="14"/>
      <c r="HT112" s="14"/>
      <c r="HU112" s="14"/>
      <c r="HV112" s="14"/>
      <c r="HW112" s="14"/>
      <c r="HX112" s="14"/>
      <c r="HY112" s="14"/>
      <c r="HZ112" s="14"/>
      <c r="IA112" s="14"/>
      <c r="IB112" s="14"/>
      <c r="IC112" s="14"/>
      <c r="ID112" s="14"/>
      <c r="IE112" s="14"/>
      <c r="IF112" s="14"/>
      <c r="IG112" s="14"/>
      <c r="IH112" s="55"/>
      <c r="II112" s="55"/>
      <c r="IJ112" s="55"/>
      <c r="IK112" s="55"/>
      <c r="IL112" s="55"/>
      <c r="IM112" s="55"/>
      <c r="IN112" s="55"/>
      <c r="IO112" s="55"/>
      <c r="IP112" s="55"/>
      <c r="IQ112" s="55"/>
      <c r="IR112" s="55"/>
      <c r="IS112" s="55"/>
      <c r="IT112" s="55"/>
      <c r="IU112" s="55"/>
      <c r="IV112" s="55"/>
      <c r="IW112" s="55"/>
      <c r="IX112" s="55"/>
      <c r="IY112" s="55"/>
      <c r="IZ112" s="55"/>
      <c r="JA112" s="55"/>
      <c r="JB112" s="55"/>
      <c r="JC112" s="55"/>
      <c r="JD112" s="55"/>
      <c r="JE112" s="55"/>
      <c r="JF112" s="55"/>
      <c r="JG112" s="55"/>
      <c r="JH112" s="55"/>
      <c r="JI112" s="55"/>
      <c r="JJ112" s="55"/>
      <c r="JK112" s="55"/>
      <c r="JL112" s="55"/>
      <c r="JM112" s="55"/>
      <c r="JN112" s="55"/>
      <c r="JO112" s="55"/>
      <c r="JP112" s="55"/>
      <c r="JQ112" s="55"/>
      <c r="JR112" s="55"/>
      <c r="JS112" s="55"/>
      <c r="JT112" s="55"/>
      <c r="JU112" s="55"/>
      <c r="JV112" s="55"/>
      <c r="JW112" s="55"/>
      <c r="JX112" s="55"/>
      <c r="JY112" s="55"/>
      <c r="JZ112" s="55"/>
      <c r="KA112" s="55"/>
      <c r="KB112" s="55"/>
      <c r="KC112" s="55"/>
      <c r="KD112" s="55"/>
      <c r="KE112" s="55"/>
      <c r="KF112" s="55"/>
      <c r="KG112" s="55"/>
      <c r="KH112" s="55"/>
      <c r="KI112" s="55"/>
      <c r="KJ112" s="55"/>
      <c r="KK112" s="55"/>
      <c r="KL112" s="55"/>
      <c r="KM112" s="55"/>
      <c r="KN112" s="55"/>
      <c r="KO112" s="55"/>
      <c r="KP112" s="55"/>
      <c r="KQ112" s="55"/>
      <c r="KR112" s="55"/>
      <c r="KS112" s="55"/>
      <c r="KT112" s="55"/>
      <c r="KU112" s="55"/>
      <c r="KV112" s="55"/>
      <c r="KW112" s="55"/>
      <c r="KX112" s="55"/>
      <c r="KY112" s="55"/>
      <c r="KZ112" s="55"/>
      <c r="LA112" s="55"/>
      <c r="LB112" s="55"/>
      <c r="LC112" s="55"/>
      <c r="LD112" s="55"/>
      <c r="LE112" s="55"/>
      <c r="LF112" s="55"/>
      <c r="LG112" s="55"/>
      <c r="LH112" s="55"/>
      <c r="LI112" s="55"/>
      <c r="LJ112" s="55"/>
      <c r="LK112" s="55"/>
      <c r="LL112" s="55"/>
      <c r="LM112" s="55"/>
      <c r="LN112" s="55"/>
      <c r="LO112" s="55"/>
      <c r="LP112" s="55"/>
      <c r="LQ112" s="55"/>
      <c r="LR112" s="55"/>
      <c r="LS112" s="55"/>
      <c r="LT112" s="55"/>
      <c r="LU112" s="55"/>
      <c r="LV112" s="55"/>
      <c r="LW112" s="55"/>
      <c r="LX112" s="55"/>
      <c r="LY112" s="55"/>
      <c r="LZ112" s="55"/>
      <c r="MA112" s="55"/>
      <c r="MB112" s="55"/>
      <c r="MC112" s="55"/>
      <c r="MD112" s="55"/>
      <c r="ME112" s="55"/>
      <c r="MF112" s="55"/>
      <c r="MG112" s="55"/>
      <c r="MH112" s="57"/>
      <c r="MI112" s="57"/>
      <c r="MJ112" s="57"/>
      <c r="MK112" s="57"/>
      <c r="ML112" s="57"/>
      <c r="MM112" s="58"/>
      <c r="MN112" s="58"/>
      <c r="MO112" s="57"/>
      <c r="MP112" s="57"/>
      <c r="MQ112" s="57"/>
      <c r="MR112" s="57"/>
      <c r="MS112" s="57"/>
      <c r="MT112" s="58"/>
      <c r="MU112" s="58"/>
      <c r="MV112" s="57"/>
      <c r="MW112" s="57"/>
      <c r="MX112" s="57"/>
      <c r="MY112" s="57"/>
      <c r="MZ112" s="57"/>
      <c r="NA112" s="58"/>
      <c r="NB112" s="58"/>
      <c r="NC112" s="55"/>
      <c r="ND112" s="55"/>
      <c r="NE112" s="55"/>
      <c r="NF112" s="55"/>
      <c r="NG112" s="55"/>
      <c r="NH112" s="55"/>
      <c r="NI112" s="55"/>
      <c r="NJ112" s="55"/>
      <c r="NK112" s="55"/>
      <c r="NL112" s="55"/>
      <c r="NM112" s="55"/>
      <c r="NN112" s="55"/>
      <c r="NO112" s="55"/>
      <c r="NP112" s="55"/>
      <c r="NQ112" s="55"/>
      <c r="NR112" s="55"/>
      <c r="NS112" s="55"/>
      <c r="NT112" s="55"/>
      <c r="NU112" s="55"/>
      <c r="NV112" s="55"/>
      <c r="NW112" s="55"/>
      <c r="NX112" s="55"/>
      <c r="NY112" s="55"/>
      <c r="NZ112" s="55"/>
      <c r="OA112" s="55"/>
      <c r="OB112" s="55"/>
      <c r="OC112" s="55"/>
      <c r="OD112" s="55"/>
      <c r="OE112" s="55"/>
      <c r="OF112" s="55"/>
      <c r="OG112" s="55"/>
      <c r="OH112" s="55"/>
      <c r="OI112" s="55"/>
      <c r="OJ112" s="55"/>
      <c r="OK112" s="55"/>
      <c r="OL112" s="55"/>
      <c r="OM112" s="55"/>
      <c r="ON112" s="55"/>
      <c r="OO112" s="55"/>
      <c r="OP112" s="55"/>
      <c r="OQ112" s="55"/>
      <c r="OR112" s="55"/>
      <c r="OS112" s="55"/>
      <c r="OT112" s="55"/>
      <c r="OU112" s="55"/>
      <c r="OV112" s="55"/>
      <c r="OW112" s="55"/>
      <c r="OX112" s="55"/>
      <c r="OY112" s="55"/>
      <c r="OZ112" s="55"/>
      <c r="PA112" s="55"/>
      <c r="PB112" s="55"/>
      <c r="PC112" s="55"/>
      <c r="PD112" s="55"/>
      <c r="PE112" s="55"/>
      <c r="PF112" s="55"/>
      <c r="PG112" s="55"/>
      <c r="PH112" s="55"/>
      <c r="PI112" s="55"/>
      <c r="PJ112" s="55"/>
      <c r="PK112" s="55"/>
      <c r="PL112" s="55"/>
      <c r="PM112" s="55"/>
      <c r="PN112" s="55"/>
      <c r="PO112" s="55"/>
      <c r="PP112" s="55"/>
      <c r="PQ112" s="55"/>
      <c r="PR112" s="55"/>
      <c r="PS112" s="55"/>
      <c r="PT112" s="55"/>
      <c r="PU112" s="55"/>
      <c r="PV112" s="55"/>
      <c r="PW112" s="55"/>
      <c r="PX112" s="55"/>
      <c r="PY112" s="55"/>
      <c r="PZ112" s="55"/>
      <c r="QA112" s="55"/>
      <c r="QB112" s="55"/>
      <c r="QC112" s="55"/>
      <c r="QD112" s="55"/>
    </row>
    <row r="113" spans="1:446" ht="13.5" customHeight="1">
      <c r="A113" s="12" t="s">
        <v>111</v>
      </c>
      <c r="B113" s="12" t="s">
        <v>349</v>
      </c>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2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c r="HJ113" s="14"/>
      <c r="HK113" s="14"/>
      <c r="HL113" s="14"/>
      <c r="HM113" s="14"/>
      <c r="HN113" s="14"/>
      <c r="HO113" s="14"/>
      <c r="HP113" s="14"/>
      <c r="HQ113" s="14"/>
      <c r="HR113" s="14"/>
      <c r="HS113" s="14"/>
      <c r="HT113" s="14"/>
      <c r="HU113" s="14"/>
      <c r="HV113" s="14"/>
      <c r="HW113" s="14"/>
      <c r="HX113" s="14"/>
      <c r="HY113" s="14"/>
      <c r="HZ113" s="14"/>
      <c r="IA113" s="14"/>
      <c r="IB113" s="14"/>
      <c r="IC113" s="14"/>
      <c r="ID113" s="14"/>
      <c r="IE113" s="14"/>
      <c r="IF113" s="14"/>
      <c r="IG113" s="14"/>
      <c r="IH113" s="55"/>
      <c r="II113" s="55"/>
      <c r="IJ113" s="55"/>
      <c r="IK113" s="55"/>
      <c r="IL113" s="55"/>
      <c r="IM113" s="55"/>
      <c r="IN113" s="55"/>
      <c r="IO113" s="55"/>
      <c r="IP113" s="55"/>
      <c r="IQ113" s="55"/>
      <c r="IR113" s="55"/>
      <c r="IS113" s="55"/>
      <c r="IT113" s="55"/>
      <c r="IU113" s="55"/>
      <c r="IV113" s="55"/>
      <c r="IW113" s="55"/>
      <c r="IX113" s="55"/>
      <c r="IY113" s="55"/>
      <c r="IZ113" s="55"/>
      <c r="JA113" s="55"/>
      <c r="JB113" s="55"/>
      <c r="JC113" s="55"/>
      <c r="JD113" s="55"/>
      <c r="JE113" s="55"/>
      <c r="JF113" s="55"/>
      <c r="JG113" s="55"/>
      <c r="JH113" s="55"/>
      <c r="JI113" s="55"/>
      <c r="JJ113" s="55"/>
      <c r="JK113" s="55"/>
      <c r="JL113" s="55"/>
      <c r="JM113" s="55"/>
      <c r="JN113" s="55"/>
      <c r="JO113" s="55"/>
      <c r="JP113" s="55"/>
      <c r="JQ113" s="55"/>
      <c r="JR113" s="55"/>
      <c r="JS113" s="55"/>
      <c r="JT113" s="55"/>
      <c r="JU113" s="55"/>
      <c r="JV113" s="55"/>
      <c r="JW113" s="55"/>
      <c r="JX113" s="55"/>
      <c r="JY113" s="55"/>
      <c r="JZ113" s="55"/>
      <c r="KA113" s="55"/>
      <c r="KB113" s="55"/>
      <c r="KC113" s="55"/>
      <c r="KD113" s="55"/>
      <c r="KE113" s="55"/>
      <c r="KF113" s="55"/>
      <c r="KG113" s="55"/>
      <c r="KH113" s="55"/>
      <c r="KI113" s="55"/>
      <c r="KJ113" s="55"/>
      <c r="KK113" s="55"/>
      <c r="KL113" s="55"/>
      <c r="KM113" s="55"/>
      <c r="KN113" s="55"/>
      <c r="KO113" s="55"/>
      <c r="KP113" s="55"/>
      <c r="KQ113" s="55"/>
      <c r="KR113" s="55"/>
      <c r="KS113" s="55"/>
      <c r="KT113" s="55"/>
      <c r="KU113" s="55"/>
      <c r="KV113" s="55"/>
      <c r="KW113" s="55"/>
      <c r="KX113" s="55"/>
      <c r="KY113" s="55"/>
      <c r="KZ113" s="55"/>
      <c r="LA113" s="55"/>
      <c r="LB113" s="55"/>
      <c r="LC113" s="55"/>
      <c r="LD113" s="55"/>
      <c r="LE113" s="55"/>
      <c r="LF113" s="55"/>
      <c r="LG113" s="55"/>
      <c r="LH113" s="55"/>
      <c r="LI113" s="55"/>
      <c r="LJ113" s="55"/>
      <c r="LK113" s="55"/>
      <c r="LL113" s="55"/>
      <c r="LM113" s="55"/>
      <c r="LN113" s="55"/>
      <c r="LO113" s="55"/>
      <c r="LP113" s="55"/>
      <c r="LQ113" s="55"/>
      <c r="LR113" s="55"/>
      <c r="LS113" s="55"/>
      <c r="LT113" s="55"/>
      <c r="LU113" s="55"/>
      <c r="LV113" s="55"/>
      <c r="LW113" s="55"/>
      <c r="LX113" s="55"/>
      <c r="LY113" s="55"/>
      <c r="LZ113" s="55"/>
      <c r="MA113" s="55"/>
      <c r="MB113" s="55"/>
      <c r="MC113" s="55"/>
      <c r="MD113" s="55"/>
      <c r="ME113" s="55"/>
      <c r="MF113" s="55"/>
      <c r="MG113" s="55"/>
      <c r="MH113" s="57"/>
      <c r="MI113" s="57"/>
      <c r="MJ113" s="57"/>
      <c r="MK113" s="57"/>
      <c r="ML113" s="57"/>
      <c r="MM113" s="58"/>
      <c r="MN113" s="58"/>
      <c r="MO113" s="57"/>
      <c r="MP113" s="57"/>
      <c r="MQ113" s="57"/>
      <c r="MR113" s="57"/>
      <c r="MS113" s="57"/>
      <c r="MT113" s="58"/>
      <c r="MU113" s="58"/>
      <c r="MV113" s="57"/>
      <c r="MW113" s="57"/>
      <c r="MX113" s="57"/>
      <c r="MY113" s="57"/>
      <c r="MZ113" s="57"/>
      <c r="NA113" s="58"/>
      <c r="NB113" s="58"/>
      <c r="NC113" s="55"/>
      <c r="ND113" s="55"/>
      <c r="NE113" s="55"/>
      <c r="NF113" s="55"/>
      <c r="NG113" s="55"/>
      <c r="NH113" s="55"/>
      <c r="NI113" s="55"/>
      <c r="NJ113" s="55"/>
      <c r="NK113" s="55"/>
      <c r="NL113" s="55"/>
      <c r="NM113" s="55"/>
      <c r="NN113" s="55"/>
      <c r="NO113" s="55"/>
      <c r="NP113" s="55"/>
      <c r="NQ113" s="55"/>
      <c r="NR113" s="55"/>
      <c r="NS113" s="55"/>
      <c r="NT113" s="55"/>
      <c r="NU113" s="55"/>
      <c r="NV113" s="55"/>
      <c r="NW113" s="55"/>
      <c r="NX113" s="55"/>
      <c r="NY113" s="55"/>
      <c r="NZ113" s="55"/>
      <c r="OA113" s="55"/>
      <c r="OB113" s="55"/>
      <c r="OC113" s="55"/>
      <c r="OD113" s="55"/>
      <c r="OE113" s="55"/>
      <c r="OF113" s="55"/>
      <c r="OG113" s="55"/>
      <c r="OH113" s="55"/>
      <c r="OI113" s="55"/>
      <c r="OJ113" s="55"/>
      <c r="OK113" s="55"/>
      <c r="OL113" s="55"/>
      <c r="OM113" s="55"/>
      <c r="ON113" s="55"/>
      <c r="OO113" s="55"/>
      <c r="OP113" s="55"/>
      <c r="OQ113" s="55"/>
      <c r="OR113" s="55"/>
      <c r="OS113" s="55"/>
      <c r="OT113" s="55"/>
      <c r="OU113" s="55"/>
      <c r="OV113" s="55"/>
      <c r="OW113" s="55"/>
      <c r="OX113" s="55"/>
      <c r="OY113" s="55"/>
      <c r="OZ113" s="55"/>
      <c r="PA113" s="55"/>
      <c r="PB113" s="55"/>
      <c r="PC113" s="55"/>
      <c r="PD113" s="55"/>
      <c r="PE113" s="55"/>
      <c r="PF113" s="55"/>
      <c r="PG113" s="55"/>
      <c r="PH113" s="55"/>
      <c r="PI113" s="55"/>
      <c r="PJ113" s="55"/>
      <c r="PK113" s="55"/>
      <c r="PL113" s="55"/>
      <c r="PM113" s="55"/>
      <c r="PN113" s="55"/>
      <c r="PO113" s="55"/>
      <c r="PP113" s="55"/>
      <c r="PQ113" s="55"/>
      <c r="PR113" s="55"/>
      <c r="PS113" s="55"/>
      <c r="PT113" s="55"/>
      <c r="PU113" s="55"/>
      <c r="PV113" s="55"/>
      <c r="PW113" s="55"/>
      <c r="PX113" s="55"/>
      <c r="PY113" s="55"/>
      <c r="PZ113" s="55"/>
      <c r="QA113" s="55"/>
      <c r="QB113" s="55"/>
      <c r="QC113" s="55"/>
      <c r="QD113" s="55"/>
    </row>
    <row r="114" spans="1:446" ht="13.5" customHeight="1">
      <c r="A114" s="12" t="s">
        <v>112</v>
      </c>
      <c r="B114" s="12" t="s">
        <v>346</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2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55"/>
      <c r="II114" s="55"/>
      <c r="IJ114" s="55"/>
      <c r="IK114" s="55"/>
      <c r="IL114" s="55"/>
      <c r="IM114" s="55"/>
      <c r="IN114" s="55"/>
      <c r="IO114" s="55"/>
      <c r="IP114" s="55"/>
      <c r="IQ114" s="55"/>
      <c r="IR114" s="55"/>
      <c r="IS114" s="55"/>
      <c r="IT114" s="55"/>
      <c r="IU114" s="55"/>
      <c r="IV114" s="55"/>
      <c r="IW114" s="55"/>
      <c r="IX114" s="55"/>
      <c r="IY114" s="55"/>
      <c r="IZ114" s="55"/>
      <c r="JA114" s="55"/>
      <c r="JB114" s="55"/>
      <c r="JC114" s="55"/>
      <c r="JD114" s="55"/>
      <c r="JE114" s="55"/>
      <c r="JF114" s="55"/>
      <c r="JG114" s="55"/>
      <c r="JH114" s="55"/>
      <c r="JI114" s="55"/>
      <c r="JJ114" s="55"/>
      <c r="JK114" s="55"/>
      <c r="JL114" s="55"/>
      <c r="JM114" s="55"/>
      <c r="JN114" s="55"/>
      <c r="JO114" s="55"/>
      <c r="JP114" s="55"/>
      <c r="JQ114" s="55"/>
      <c r="JR114" s="55"/>
      <c r="JS114" s="55"/>
      <c r="JT114" s="55"/>
      <c r="JU114" s="55"/>
      <c r="JV114" s="55"/>
      <c r="JW114" s="55"/>
      <c r="JX114" s="55"/>
      <c r="JY114" s="55"/>
      <c r="JZ114" s="55"/>
      <c r="KA114" s="55"/>
      <c r="KB114" s="55"/>
      <c r="KC114" s="55"/>
      <c r="KD114" s="55"/>
      <c r="KE114" s="55"/>
      <c r="KF114" s="55"/>
      <c r="KG114" s="55"/>
      <c r="KH114" s="55"/>
      <c r="KI114" s="55"/>
      <c r="KJ114" s="55"/>
      <c r="KK114" s="55"/>
      <c r="KL114" s="55"/>
      <c r="KM114" s="55"/>
      <c r="KN114" s="55"/>
      <c r="KO114" s="55"/>
      <c r="KP114" s="55"/>
      <c r="KQ114" s="55"/>
      <c r="KR114" s="55"/>
      <c r="KS114" s="55"/>
      <c r="KT114" s="55"/>
      <c r="KU114" s="55"/>
      <c r="KV114" s="55"/>
      <c r="KW114" s="55"/>
      <c r="KX114" s="55"/>
      <c r="KY114" s="55"/>
      <c r="KZ114" s="55"/>
      <c r="LA114" s="55"/>
      <c r="LB114" s="55"/>
      <c r="LC114" s="55"/>
      <c r="LD114" s="55"/>
      <c r="LE114" s="55"/>
      <c r="LF114" s="55"/>
      <c r="LG114" s="55"/>
      <c r="LH114" s="55"/>
      <c r="LI114" s="55"/>
      <c r="LJ114" s="55"/>
      <c r="LK114" s="55"/>
      <c r="LL114" s="55"/>
      <c r="LM114" s="55"/>
      <c r="LN114" s="55"/>
      <c r="LO114" s="55"/>
      <c r="LP114" s="55"/>
      <c r="LQ114" s="55"/>
      <c r="LR114" s="55"/>
      <c r="LS114" s="55"/>
      <c r="LT114" s="55"/>
      <c r="LU114" s="55"/>
      <c r="LV114" s="55"/>
      <c r="LW114" s="55"/>
      <c r="LX114" s="55"/>
      <c r="LY114" s="55"/>
      <c r="LZ114" s="55"/>
      <c r="MA114" s="55"/>
      <c r="MB114" s="55"/>
      <c r="MC114" s="55"/>
      <c r="MD114" s="55"/>
      <c r="ME114" s="55"/>
      <c r="MF114" s="55"/>
      <c r="MG114" s="55"/>
      <c r="MH114" s="57"/>
      <c r="MI114" s="57"/>
      <c r="MJ114" s="57"/>
      <c r="MK114" s="57"/>
      <c r="ML114" s="57"/>
      <c r="MM114" s="58"/>
      <c r="MN114" s="58"/>
      <c r="MO114" s="57"/>
      <c r="MP114" s="57"/>
      <c r="MQ114" s="57"/>
      <c r="MR114" s="57"/>
      <c r="MS114" s="57"/>
      <c r="MT114" s="58"/>
      <c r="MU114" s="58"/>
      <c r="MV114" s="57"/>
      <c r="MW114" s="57"/>
      <c r="MX114" s="57"/>
      <c r="MY114" s="57"/>
      <c r="MZ114" s="57"/>
      <c r="NA114" s="58"/>
      <c r="NB114" s="58"/>
      <c r="NC114" s="55"/>
      <c r="ND114" s="55"/>
      <c r="NE114" s="55"/>
      <c r="NF114" s="55"/>
      <c r="NG114" s="55"/>
      <c r="NH114" s="55"/>
      <c r="NI114" s="55"/>
      <c r="NJ114" s="55"/>
      <c r="NK114" s="55"/>
      <c r="NL114" s="55"/>
      <c r="NM114" s="55"/>
      <c r="NN114" s="55"/>
      <c r="NO114" s="55"/>
      <c r="NP114" s="55"/>
      <c r="NQ114" s="55"/>
      <c r="NR114" s="55"/>
      <c r="NS114" s="55"/>
      <c r="NT114" s="55"/>
      <c r="NU114" s="55"/>
      <c r="NV114" s="55"/>
      <c r="NW114" s="55"/>
      <c r="NX114" s="55"/>
      <c r="NY114" s="55"/>
      <c r="NZ114" s="55"/>
      <c r="OA114" s="55"/>
      <c r="OB114" s="55"/>
      <c r="OC114" s="55"/>
      <c r="OD114" s="55"/>
      <c r="OE114" s="55"/>
      <c r="OF114" s="55"/>
      <c r="OG114" s="55"/>
      <c r="OH114" s="55"/>
      <c r="OI114" s="55"/>
      <c r="OJ114" s="55"/>
      <c r="OK114" s="55"/>
      <c r="OL114" s="55"/>
      <c r="OM114" s="55"/>
      <c r="ON114" s="55"/>
      <c r="OO114" s="55"/>
      <c r="OP114" s="55"/>
      <c r="OQ114" s="55"/>
      <c r="OR114" s="55"/>
      <c r="OS114" s="55"/>
      <c r="OT114" s="55"/>
      <c r="OU114" s="55"/>
      <c r="OV114" s="55"/>
      <c r="OW114" s="55"/>
      <c r="OX114" s="55"/>
      <c r="OY114" s="55"/>
      <c r="OZ114" s="55"/>
      <c r="PA114" s="55"/>
      <c r="PB114" s="55"/>
      <c r="PC114" s="55"/>
      <c r="PD114" s="55"/>
      <c r="PE114" s="55"/>
      <c r="PF114" s="55"/>
      <c r="PG114" s="55"/>
      <c r="PH114" s="55"/>
      <c r="PI114" s="55"/>
      <c r="PJ114" s="55"/>
      <c r="PK114" s="55"/>
      <c r="PL114" s="55"/>
      <c r="PM114" s="55"/>
      <c r="PN114" s="55"/>
      <c r="PO114" s="55"/>
      <c r="PP114" s="55"/>
      <c r="PQ114" s="55"/>
      <c r="PR114" s="55"/>
      <c r="PS114" s="55"/>
      <c r="PT114" s="55"/>
      <c r="PU114" s="55"/>
      <c r="PV114" s="55"/>
      <c r="PW114" s="55"/>
      <c r="PX114" s="55"/>
      <c r="PY114" s="55"/>
      <c r="PZ114" s="55"/>
      <c r="QA114" s="55"/>
      <c r="QB114" s="55"/>
      <c r="QC114" s="55"/>
      <c r="QD114" s="55"/>
    </row>
    <row r="115" spans="1:446" ht="13.5" customHeight="1">
      <c r="A115" s="12" t="s">
        <v>113</v>
      </c>
      <c r="B115" s="12" t="s">
        <v>348</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4"/>
      <c r="CM115" s="14"/>
      <c r="CN115" s="14"/>
      <c r="CO115" s="14"/>
      <c r="CP115" s="14"/>
      <c r="CQ115" s="14"/>
      <c r="CR115" s="14"/>
      <c r="CS115" s="14"/>
      <c r="CT115" s="14"/>
      <c r="CU115" s="14"/>
      <c r="CV115" s="14"/>
      <c r="CW115" s="14"/>
      <c r="CX115" s="14"/>
      <c r="CY115" s="14"/>
      <c r="CZ115" s="14"/>
      <c r="DA115" s="24"/>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c r="EW115" s="14"/>
      <c r="EX115" s="14"/>
      <c r="EY115" s="14"/>
      <c r="EZ115" s="14"/>
      <c r="FA115" s="14"/>
      <c r="FB115" s="14"/>
      <c r="FC115" s="14"/>
      <c r="FD115" s="14"/>
      <c r="FE115" s="14"/>
      <c r="FF115" s="14"/>
      <c r="FG115" s="14"/>
      <c r="FH115" s="14"/>
      <c r="FI115" s="14"/>
      <c r="FJ115" s="14"/>
      <c r="FK115" s="14"/>
      <c r="FL115" s="14"/>
      <c r="FM115" s="14"/>
      <c r="FN115" s="14"/>
      <c r="FO115" s="14"/>
      <c r="FP115" s="14"/>
      <c r="FQ115" s="14"/>
      <c r="FR115" s="14"/>
      <c r="FS115" s="14"/>
      <c r="FT115" s="14"/>
      <c r="FU115" s="14"/>
      <c r="FV115" s="14"/>
      <c r="FW115" s="14"/>
      <c r="FX115" s="14"/>
      <c r="FY115" s="14"/>
      <c r="FZ115" s="14"/>
      <c r="GA115" s="14"/>
      <c r="GB115" s="14"/>
      <c r="GC115" s="14"/>
      <c r="GD115" s="14"/>
      <c r="GE115" s="14"/>
      <c r="GF115" s="14"/>
      <c r="GG115" s="14"/>
      <c r="GH115" s="14"/>
      <c r="GI115" s="14"/>
      <c r="GJ115" s="14"/>
      <c r="GK115" s="14"/>
      <c r="GL115" s="14"/>
      <c r="GM115" s="14"/>
      <c r="GN115" s="14"/>
      <c r="GO115" s="14"/>
      <c r="GP115" s="14"/>
      <c r="GQ115" s="14"/>
      <c r="GR115" s="14"/>
      <c r="GS115" s="14"/>
      <c r="GT115" s="14"/>
      <c r="GU115" s="14"/>
      <c r="GV115" s="14"/>
      <c r="GW115" s="14"/>
      <c r="GX115" s="14"/>
      <c r="GY115" s="14"/>
      <c r="GZ115" s="14"/>
      <c r="HA115" s="14"/>
      <c r="HB115" s="14"/>
      <c r="HC115" s="14"/>
      <c r="HD115" s="14"/>
      <c r="HE115" s="14"/>
      <c r="HF115" s="14"/>
      <c r="HG115" s="14"/>
      <c r="HH115" s="14"/>
      <c r="HI115" s="14"/>
      <c r="HJ115" s="14"/>
      <c r="HK115" s="14"/>
      <c r="HL115" s="14"/>
      <c r="HM115" s="14"/>
      <c r="HN115" s="14"/>
      <c r="HO115" s="14"/>
      <c r="HP115" s="14"/>
      <c r="HQ115" s="14"/>
      <c r="HR115" s="14"/>
      <c r="HS115" s="14"/>
      <c r="HT115" s="14"/>
      <c r="HU115" s="14"/>
      <c r="HV115" s="14"/>
      <c r="HW115" s="14"/>
      <c r="HX115" s="14"/>
      <c r="HY115" s="14"/>
      <c r="HZ115" s="14"/>
      <c r="IA115" s="14"/>
      <c r="IB115" s="14"/>
      <c r="IC115" s="14"/>
      <c r="ID115" s="14"/>
      <c r="IE115" s="14"/>
      <c r="IF115" s="14"/>
      <c r="IG115" s="14"/>
      <c r="IH115" s="55"/>
      <c r="II115" s="55"/>
      <c r="IJ115" s="55"/>
      <c r="IK115" s="55"/>
      <c r="IL115" s="55"/>
      <c r="IM115" s="55"/>
      <c r="IN115" s="55"/>
      <c r="IO115" s="55"/>
      <c r="IP115" s="55"/>
      <c r="IQ115" s="55"/>
      <c r="IR115" s="55"/>
      <c r="IS115" s="55"/>
      <c r="IT115" s="55"/>
      <c r="IU115" s="55"/>
      <c r="IV115" s="55"/>
      <c r="IW115" s="55"/>
      <c r="IX115" s="55"/>
      <c r="IY115" s="55"/>
      <c r="IZ115" s="55"/>
      <c r="JA115" s="55"/>
      <c r="JB115" s="55"/>
      <c r="JC115" s="55"/>
      <c r="JD115" s="55"/>
      <c r="JE115" s="55"/>
      <c r="JF115" s="55"/>
      <c r="JG115" s="55"/>
      <c r="JH115" s="55"/>
      <c r="JI115" s="55"/>
      <c r="JJ115" s="55"/>
      <c r="JK115" s="55"/>
      <c r="JL115" s="55"/>
      <c r="JM115" s="55"/>
      <c r="JN115" s="55"/>
      <c r="JO115" s="55"/>
      <c r="JP115" s="55"/>
      <c r="JQ115" s="55"/>
      <c r="JR115" s="55"/>
      <c r="JS115" s="55"/>
      <c r="JT115" s="55"/>
      <c r="JU115" s="55"/>
      <c r="JV115" s="55"/>
      <c r="JW115" s="55"/>
      <c r="JX115" s="55"/>
      <c r="JY115" s="55"/>
      <c r="JZ115" s="55"/>
      <c r="KA115" s="55"/>
      <c r="KB115" s="55"/>
      <c r="KC115" s="55"/>
      <c r="KD115" s="55"/>
      <c r="KE115" s="55"/>
      <c r="KF115" s="55"/>
      <c r="KG115" s="55"/>
      <c r="KH115" s="55"/>
      <c r="KI115" s="55"/>
      <c r="KJ115" s="55"/>
      <c r="KK115" s="55"/>
      <c r="KL115" s="55"/>
      <c r="KM115" s="55"/>
      <c r="KN115" s="55"/>
      <c r="KO115" s="55"/>
      <c r="KP115" s="55"/>
      <c r="KQ115" s="55"/>
      <c r="KR115" s="55"/>
      <c r="KS115" s="55"/>
      <c r="KT115" s="55"/>
      <c r="KU115" s="55"/>
      <c r="KV115" s="55"/>
      <c r="KW115" s="55"/>
      <c r="KX115" s="55"/>
      <c r="KY115" s="55"/>
      <c r="KZ115" s="55"/>
      <c r="LA115" s="55"/>
      <c r="LB115" s="55"/>
      <c r="LC115" s="55"/>
      <c r="LD115" s="55"/>
      <c r="LE115" s="55"/>
      <c r="LF115" s="55"/>
      <c r="LG115" s="55"/>
      <c r="LH115" s="55"/>
      <c r="LI115" s="55"/>
      <c r="LJ115" s="55"/>
      <c r="LK115" s="55"/>
      <c r="LL115" s="55"/>
      <c r="LM115" s="55"/>
      <c r="LN115" s="55"/>
      <c r="LO115" s="55"/>
      <c r="LP115" s="55"/>
      <c r="LQ115" s="55"/>
      <c r="LR115" s="55"/>
      <c r="LS115" s="55"/>
      <c r="LT115" s="55"/>
      <c r="LU115" s="55"/>
      <c r="LV115" s="55"/>
      <c r="LW115" s="55"/>
      <c r="LX115" s="55"/>
      <c r="LY115" s="55"/>
      <c r="LZ115" s="55"/>
      <c r="MA115" s="55"/>
      <c r="MB115" s="55"/>
      <c r="MC115" s="55"/>
      <c r="MD115" s="55"/>
      <c r="ME115" s="55"/>
      <c r="MF115" s="55"/>
      <c r="MG115" s="55"/>
      <c r="MH115" s="57"/>
      <c r="MI115" s="57"/>
      <c r="MJ115" s="57"/>
      <c r="MK115" s="57"/>
      <c r="ML115" s="57"/>
      <c r="MM115" s="58"/>
      <c r="MN115" s="58"/>
      <c r="MO115" s="57"/>
      <c r="MP115" s="57"/>
      <c r="MQ115" s="57"/>
      <c r="MR115" s="57"/>
      <c r="MS115" s="57"/>
      <c r="MT115" s="58"/>
      <c r="MU115" s="58"/>
      <c r="MV115" s="57"/>
      <c r="MW115" s="57"/>
      <c r="MX115" s="57"/>
      <c r="MY115" s="57"/>
      <c r="MZ115" s="57"/>
      <c r="NA115" s="58"/>
      <c r="NB115" s="58"/>
      <c r="NC115" s="55"/>
      <c r="ND115" s="55"/>
      <c r="NE115" s="55"/>
      <c r="NF115" s="55"/>
      <c r="NG115" s="55"/>
      <c r="NH115" s="55"/>
      <c r="NI115" s="55"/>
      <c r="NJ115" s="55"/>
      <c r="NK115" s="55"/>
      <c r="NL115" s="55"/>
      <c r="NM115" s="55"/>
      <c r="NN115" s="55"/>
      <c r="NO115" s="55"/>
      <c r="NP115" s="55"/>
      <c r="NQ115" s="55"/>
      <c r="NR115" s="55"/>
      <c r="NS115" s="55"/>
      <c r="NT115" s="55"/>
      <c r="NU115" s="55"/>
      <c r="NV115" s="55"/>
      <c r="NW115" s="55"/>
      <c r="NX115" s="55"/>
      <c r="NY115" s="55"/>
      <c r="NZ115" s="55"/>
      <c r="OA115" s="55"/>
      <c r="OB115" s="55"/>
      <c r="OC115" s="55"/>
      <c r="OD115" s="55"/>
      <c r="OE115" s="55"/>
      <c r="OF115" s="55"/>
      <c r="OG115" s="55"/>
      <c r="OH115" s="55"/>
      <c r="OI115" s="55"/>
      <c r="OJ115" s="55"/>
      <c r="OK115" s="55"/>
      <c r="OL115" s="55"/>
      <c r="OM115" s="55"/>
      <c r="ON115" s="55"/>
      <c r="OO115" s="55"/>
      <c r="OP115" s="55"/>
      <c r="OQ115" s="55"/>
      <c r="OR115" s="55"/>
      <c r="OS115" s="55"/>
      <c r="OT115" s="55"/>
      <c r="OU115" s="55"/>
      <c r="OV115" s="55"/>
      <c r="OW115" s="55"/>
      <c r="OX115" s="55"/>
      <c r="OY115" s="55"/>
      <c r="OZ115" s="55"/>
      <c r="PA115" s="55"/>
      <c r="PB115" s="55"/>
      <c r="PC115" s="55"/>
      <c r="PD115" s="55"/>
      <c r="PE115" s="55"/>
      <c r="PF115" s="55"/>
      <c r="PG115" s="55"/>
      <c r="PH115" s="55"/>
      <c r="PI115" s="55"/>
      <c r="PJ115" s="55"/>
      <c r="PK115" s="55"/>
      <c r="PL115" s="55"/>
      <c r="PM115" s="55"/>
      <c r="PN115" s="55"/>
      <c r="PO115" s="55"/>
      <c r="PP115" s="55"/>
      <c r="PQ115" s="55"/>
      <c r="PR115" s="55"/>
      <c r="PS115" s="55"/>
      <c r="PT115" s="55"/>
      <c r="PU115" s="55"/>
      <c r="PV115" s="55"/>
      <c r="PW115" s="55"/>
      <c r="PX115" s="55"/>
      <c r="PY115" s="55"/>
      <c r="PZ115" s="55"/>
      <c r="QA115" s="55"/>
      <c r="QB115" s="55"/>
      <c r="QC115" s="55"/>
      <c r="QD115" s="55"/>
    </row>
    <row r="116" spans="1:446" ht="13.5" customHeight="1">
      <c r="A116" s="12" t="s">
        <v>114</v>
      </c>
      <c r="B116" s="12" t="s">
        <v>349</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2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55"/>
      <c r="II116" s="55"/>
      <c r="IJ116" s="55"/>
      <c r="IK116" s="55"/>
      <c r="IL116" s="55"/>
      <c r="IM116" s="55"/>
      <c r="IN116" s="55"/>
      <c r="IO116" s="55"/>
      <c r="IP116" s="55"/>
      <c r="IQ116" s="55"/>
      <c r="IR116" s="55"/>
      <c r="IS116" s="55"/>
      <c r="IT116" s="55"/>
      <c r="IU116" s="55"/>
      <c r="IV116" s="55"/>
      <c r="IW116" s="55"/>
      <c r="IX116" s="55"/>
      <c r="IY116" s="55"/>
      <c r="IZ116" s="55"/>
      <c r="JA116" s="55"/>
      <c r="JB116" s="55"/>
      <c r="JC116" s="55"/>
      <c r="JD116" s="55"/>
      <c r="JE116" s="55"/>
      <c r="JF116" s="55"/>
      <c r="JG116" s="55"/>
      <c r="JH116" s="55"/>
      <c r="JI116" s="55"/>
      <c r="JJ116" s="55"/>
      <c r="JK116" s="55"/>
      <c r="JL116" s="55"/>
      <c r="JM116" s="55"/>
      <c r="JN116" s="55"/>
      <c r="JO116" s="55"/>
      <c r="JP116" s="55"/>
      <c r="JQ116" s="55"/>
      <c r="JR116" s="55"/>
      <c r="JS116" s="55"/>
      <c r="JT116" s="55"/>
      <c r="JU116" s="55"/>
      <c r="JV116" s="55"/>
      <c r="JW116" s="55"/>
      <c r="JX116" s="55"/>
      <c r="JY116" s="55"/>
      <c r="JZ116" s="55"/>
      <c r="KA116" s="55"/>
      <c r="KB116" s="55"/>
      <c r="KC116" s="55"/>
      <c r="KD116" s="55"/>
      <c r="KE116" s="55"/>
      <c r="KF116" s="55"/>
      <c r="KG116" s="55"/>
      <c r="KH116" s="55"/>
      <c r="KI116" s="55"/>
      <c r="KJ116" s="55"/>
      <c r="KK116" s="55"/>
      <c r="KL116" s="55"/>
      <c r="KM116" s="55"/>
      <c r="KN116" s="55"/>
      <c r="KO116" s="55"/>
      <c r="KP116" s="55"/>
      <c r="KQ116" s="55"/>
      <c r="KR116" s="55"/>
      <c r="KS116" s="55"/>
      <c r="KT116" s="55"/>
      <c r="KU116" s="55"/>
      <c r="KV116" s="55"/>
      <c r="KW116" s="55"/>
      <c r="KX116" s="55"/>
      <c r="KY116" s="55"/>
      <c r="KZ116" s="55"/>
      <c r="LA116" s="55"/>
      <c r="LB116" s="55"/>
      <c r="LC116" s="55"/>
      <c r="LD116" s="55"/>
      <c r="LE116" s="55"/>
      <c r="LF116" s="55"/>
      <c r="LG116" s="55"/>
      <c r="LH116" s="55"/>
      <c r="LI116" s="55"/>
      <c r="LJ116" s="55"/>
      <c r="LK116" s="55"/>
      <c r="LL116" s="55"/>
      <c r="LM116" s="55"/>
      <c r="LN116" s="55"/>
      <c r="LO116" s="55"/>
      <c r="LP116" s="55"/>
      <c r="LQ116" s="55"/>
      <c r="LR116" s="55"/>
      <c r="LS116" s="55"/>
      <c r="LT116" s="55"/>
      <c r="LU116" s="55"/>
      <c r="LV116" s="55"/>
      <c r="LW116" s="55"/>
      <c r="LX116" s="55"/>
      <c r="LY116" s="55"/>
      <c r="LZ116" s="55"/>
      <c r="MA116" s="55"/>
      <c r="MB116" s="55"/>
      <c r="MC116" s="55"/>
      <c r="MD116" s="55"/>
      <c r="ME116" s="55"/>
      <c r="MF116" s="55"/>
      <c r="MG116" s="55"/>
      <c r="MH116" s="57"/>
      <c r="MI116" s="57"/>
      <c r="MJ116" s="57"/>
      <c r="MK116" s="57"/>
      <c r="ML116" s="57"/>
      <c r="MM116" s="58"/>
      <c r="MN116" s="58"/>
      <c r="MO116" s="57"/>
      <c r="MP116" s="57"/>
      <c r="MQ116" s="57"/>
      <c r="MR116" s="57"/>
      <c r="MS116" s="57"/>
      <c r="MT116" s="58"/>
      <c r="MU116" s="58"/>
      <c r="MV116" s="57"/>
      <c r="MW116" s="57"/>
      <c r="MX116" s="57"/>
      <c r="MY116" s="57"/>
      <c r="MZ116" s="57"/>
      <c r="NA116" s="58"/>
      <c r="NB116" s="58"/>
      <c r="NC116" s="55"/>
      <c r="ND116" s="55"/>
      <c r="NE116" s="55"/>
      <c r="NF116" s="55"/>
      <c r="NG116" s="55"/>
      <c r="NH116" s="55"/>
      <c r="NI116" s="55"/>
      <c r="NJ116" s="55"/>
      <c r="NK116" s="55"/>
      <c r="NL116" s="55"/>
      <c r="NM116" s="55"/>
      <c r="NN116" s="55"/>
      <c r="NO116" s="55"/>
      <c r="NP116" s="55"/>
      <c r="NQ116" s="55"/>
      <c r="NR116" s="55"/>
      <c r="NS116" s="55"/>
      <c r="NT116" s="55"/>
      <c r="NU116" s="55"/>
      <c r="NV116" s="55"/>
      <c r="NW116" s="55"/>
      <c r="NX116" s="55"/>
      <c r="NY116" s="55"/>
      <c r="NZ116" s="55"/>
      <c r="OA116" s="55"/>
      <c r="OB116" s="55"/>
      <c r="OC116" s="55"/>
      <c r="OD116" s="55"/>
      <c r="OE116" s="55"/>
      <c r="OF116" s="55"/>
      <c r="OG116" s="55"/>
      <c r="OH116" s="55"/>
      <c r="OI116" s="55"/>
      <c r="OJ116" s="55"/>
      <c r="OK116" s="55"/>
      <c r="OL116" s="55"/>
      <c r="OM116" s="55"/>
      <c r="ON116" s="55"/>
      <c r="OO116" s="55"/>
      <c r="OP116" s="55"/>
      <c r="OQ116" s="55"/>
      <c r="OR116" s="55"/>
      <c r="OS116" s="55"/>
      <c r="OT116" s="55"/>
      <c r="OU116" s="55"/>
      <c r="OV116" s="55"/>
      <c r="OW116" s="55"/>
      <c r="OX116" s="55"/>
      <c r="OY116" s="55"/>
      <c r="OZ116" s="55"/>
      <c r="PA116" s="55"/>
      <c r="PB116" s="55"/>
      <c r="PC116" s="55"/>
      <c r="PD116" s="55"/>
      <c r="PE116" s="55"/>
      <c r="PF116" s="55"/>
      <c r="PG116" s="55"/>
      <c r="PH116" s="55"/>
      <c r="PI116" s="55"/>
      <c r="PJ116" s="55"/>
      <c r="PK116" s="55"/>
      <c r="PL116" s="55"/>
      <c r="PM116" s="55"/>
      <c r="PN116" s="55"/>
      <c r="PO116" s="55"/>
      <c r="PP116" s="55"/>
      <c r="PQ116" s="55"/>
      <c r="PR116" s="55"/>
      <c r="PS116" s="55"/>
      <c r="PT116" s="55"/>
      <c r="PU116" s="55"/>
      <c r="PV116" s="55"/>
      <c r="PW116" s="55"/>
      <c r="PX116" s="55"/>
      <c r="PY116" s="55"/>
      <c r="PZ116" s="55"/>
      <c r="QA116" s="55"/>
      <c r="QB116" s="55"/>
      <c r="QC116" s="55"/>
      <c r="QD116" s="55"/>
    </row>
    <row r="117" spans="1:446" ht="13.5" customHeight="1">
      <c r="A117" s="12" t="s">
        <v>115</v>
      </c>
      <c r="B117" s="12" t="s">
        <v>346</v>
      </c>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2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55"/>
      <c r="II117" s="55"/>
      <c r="IJ117" s="55"/>
      <c r="IK117" s="55"/>
      <c r="IL117" s="55"/>
      <c r="IM117" s="55"/>
      <c r="IN117" s="55"/>
      <c r="IO117" s="55"/>
      <c r="IP117" s="55"/>
      <c r="IQ117" s="55"/>
      <c r="IR117" s="55"/>
      <c r="IS117" s="55"/>
      <c r="IT117" s="55"/>
      <c r="IU117" s="55"/>
      <c r="IV117" s="55"/>
      <c r="IW117" s="55"/>
      <c r="IX117" s="55"/>
      <c r="IY117" s="55"/>
      <c r="IZ117" s="55"/>
      <c r="JA117" s="55"/>
      <c r="JB117" s="55"/>
      <c r="JC117" s="55"/>
      <c r="JD117" s="55"/>
      <c r="JE117" s="55"/>
      <c r="JF117" s="55"/>
      <c r="JG117" s="55"/>
      <c r="JH117" s="55"/>
      <c r="JI117" s="55"/>
      <c r="JJ117" s="55"/>
      <c r="JK117" s="55"/>
      <c r="JL117" s="55"/>
      <c r="JM117" s="55"/>
      <c r="JN117" s="55"/>
      <c r="JO117" s="55"/>
      <c r="JP117" s="55"/>
      <c r="JQ117" s="55"/>
      <c r="JR117" s="55"/>
      <c r="JS117" s="55"/>
      <c r="JT117" s="55"/>
      <c r="JU117" s="55"/>
      <c r="JV117" s="55"/>
      <c r="JW117" s="55"/>
      <c r="JX117" s="55"/>
      <c r="JY117" s="55"/>
      <c r="JZ117" s="55"/>
      <c r="KA117" s="55"/>
      <c r="KB117" s="55"/>
      <c r="KC117" s="55"/>
      <c r="KD117" s="55"/>
      <c r="KE117" s="55"/>
      <c r="KF117" s="55"/>
      <c r="KG117" s="55"/>
      <c r="KH117" s="55"/>
      <c r="KI117" s="55"/>
      <c r="KJ117" s="55"/>
      <c r="KK117" s="55"/>
      <c r="KL117" s="55"/>
      <c r="KM117" s="55"/>
      <c r="KN117" s="55"/>
      <c r="KO117" s="55"/>
      <c r="KP117" s="55"/>
      <c r="KQ117" s="55"/>
      <c r="KR117" s="55"/>
      <c r="KS117" s="55"/>
      <c r="KT117" s="55"/>
      <c r="KU117" s="55"/>
      <c r="KV117" s="55"/>
      <c r="KW117" s="55"/>
      <c r="KX117" s="55"/>
      <c r="KY117" s="55"/>
      <c r="KZ117" s="55"/>
      <c r="LA117" s="55"/>
      <c r="LB117" s="55"/>
      <c r="LC117" s="55"/>
      <c r="LD117" s="55"/>
      <c r="LE117" s="55"/>
      <c r="LF117" s="55"/>
      <c r="LG117" s="55"/>
      <c r="LH117" s="55"/>
      <c r="LI117" s="55"/>
      <c r="LJ117" s="55"/>
      <c r="LK117" s="55"/>
      <c r="LL117" s="55"/>
      <c r="LM117" s="55"/>
      <c r="LN117" s="55"/>
      <c r="LO117" s="55"/>
      <c r="LP117" s="55"/>
      <c r="LQ117" s="55"/>
      <c r="LR117" s="55"/>
      <c r="LS117" s="55"/>
      <c r="LT117" s="55"/>
      <c r="LU117" s="55"/>
      <c r="LV117" s="55"/>
      <c r="LW117" s="55"/>
      <c r="LX117" s="55"/>
      <c r="LY117" s="55"/>
      <c r="LZ117" s="55"/>
      <c r="MA117" s="55"/>
      <c r="MB117" s="55"/>
      <c r="MC117" s="55"/>
      <c r="MD117" s="55"/>
      <c r="ME117" s="55"/>
      <c r="MF117" s="55"/>
      <c r="MG117" s="55"/>
      <c r="MH117" s="57"/>
      <c r="MI117" s="57"/>
      <c r="MJ117" s="57"/>
      <c r="MK117" s="57"/>
      <c r="ML117" s="57"/>
      <c r="MM117" s="58"/>
      <c r="MN117" s="58"/>
      <c r="MO117" s="57"/>
      <c r="MP117" s="57"/>
      <c r="MQ117" s="57"/>
      <c r="MR117" s="57"/>
      <c r="MS117" s="57"/>
      <c r="MT117" s="58"/>
      <c r="MU117" s="58"/>
      <c r="MV117" s="57"/>
      <c r="MW117" s="57"/>
      <c r="MX117" s="57"/>
      <c r="MY117" s="57"/>
      <c r="MZ117" s="57"/>
      <c r="NA117" s="58"/>
      <c r="NB117" s="58"/>
      <c r="NC117" s="55"/>
      <c r="ND117" s="55"/>
      <c r="NE117" s="55"/>
      <c r="NF117" s="55"/>
      <c r="NG117" s="55"/>
      <c r="NH117" s="55"/>
      <c r="NI117" s="55"/>
      <c r="NJ117" s="55"/>
      <c r="NK117" s="55"/>
      <c r="NL117" s="55"/>
      <c r="NM117" s="55"/>
      <c r="NN117" s="55"/>
      <c r="NO117" s="55"/>
      <c r="NP117" s="55"/>
      <c r="NQ117" s="55"/>
      <c r="NR117" s="55"/>
      <c r="NS117" s="55"/>
      <c r="NT117" s="55"/>
      <c r="NU117" s="55"/>
      <c r="NV117" s="55"/>
      <c r="NW117" s="55"/>
      <c r="NX117" s="55"/>
      <c r="NY117" s="55"/>
      <c r="NZ117" s="55"/>
      <c r="OA117" s="55"/>
      <c r="OB117" s="55"/>
      <c r="OC117" s="55"/>
      <c r="OD117" s="55"/>
      <c r="OE117" s="55"/>
      <c r="OF117" s="55"/>
      <c r="OG117" s="55"/>
      <c r="OH117" s="55"/>
      <c r="OI117" s="55"/>
      <c r="OJ117" s="55"/>
      <c r="OK117" s="55"/>
      <c r="OL117" s="55"/>
      <c r="OM117" s="55"/>
      <c r="ON117" s="55"/>
      <c r="OO117" s="55"/>
      <c r="OP117" s="55"/>
      <c r="OQ117" s="55"/>
      <c r="OR117" s="55"/>
      <c r="OS117" s="55"/>
      <c r="OT117" s="55"/>
      <c r="OU117" s="55"/>
      <c r="OV117" s="55"/>
      <c r="OW117" s="55"/>
      <c r="OX117" s="55"/>
      <c r="OY117" s="55"/>
      <c r="OZ117" s="55"/>
      <c r="PA117" s="55"/>
      <c r="PB117" s="55"/>
      <c r="PC117" s="55"/>
      <c r="PD117" s="55"/>
      <c r="PE117" s="55"/>
      <c r="PF117" s="55"/>
      <c r="PG117" s="55"/>
      <c r="PH117" s="55"/>
      <c r="PI117" s="55"/>
      <c r="PJ117" s="55"/>
      <c r="PK117" s="55"/>
      <c r="PL117" s="55"/>
      <c r="PM117" s="55"/>
      <c r="PN117" s="55"/>
      <c r="PO117" s="55"/>
      <c r="PP117" s="55"/>
      <c r="PQ117" s="55"/>
      <c r="PR117" s="55"/>
      <c r="PS117" s="55"/>
      <c r="PT117" s="55"/>
      <c r="PU117" s="55"/>
      <c r="PV117" s="55"/>
      <c r="PW117" s="55"/>
      <c r="PX117" s="55"/>
      <c r="PY117" s="55"/>
      <c r="PZ117" s="55"/>
      <c r="QA117" s="55"/>
      <c r="QB117" s="55"/>
      <c r="QC117" s="55"/>
      <c r="QD117" s="55"/>
    </row>
    <row r="118" spans="1:446" ht="13.5" customHeight="1">
      <c r="A118" s="12" t="s">
        <v>116</v>
      </c>
      <c r="B118" s="12" t="s">
        <v>348</v>
      </c>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c r="CI118" s="14"/>
      <c r="CJ118" s="14"/>
      <c r="CK118" s="14"/>
      <c r="CL118" s="14"/>
      <c r="CM118" s="14"/>
      <c r="CN118" s="14"/>
      <c r="CO118" s="14"/>
      <c r="CP118" s="14"/>
      <c r="CQ118" s="14"/>
      <c r="CR118" s="14"/>
      <c r="CS118" s="14"/>
      <c r="CT118" s="14"/>
      <c r="CU118" s="14"/>
      <c r="CV118" s="14"/>
      <c r="CW118" s="14"/>
      <c r="CX118" s="14"/>
      <c r="CY118" s="14"/>
      <c r="CZ118" s="14"/>
      <c r="DA118" s="24"/>
      <c r="DB118" s="14"/>
      <c r="DC118" s="14"/>
      <c r="DD118" s="14"/>
      <c r="DE118" s="14"/>
      <c r="DF118" s="14"/>
      <c r="DG118" s="14"/>
      <c r="DH118" s="14"/>
      <c r="DI118" s="14"/>
      <c r="DJ118" s="14"/>
      <c r="DK118" s="14"/>
      <c r="DL118" s="14"/>
      <c r="DM118" s="14"/>
      <c r="DN118" s="14"/>
      <c r="DO118" s="14"/>
      <c r="DP118" s="14"/>
      <c r="DQ118" s="14"/>
      <c r="DR118" s="14"/>
      <c r="DS118" s="14"/>
      <c r="DT118" s="14"/>
      <c r="DU118" s="14"/>
      <c r="DV118" s="14"/>
      <c r="DW118" s="14"/>
      <c r="DX118" s="14"/>
      <c r="DY118" s="14"/>
      <c r="DZ118" s="14"/>
      <c r="EA118" s="14"/>
      <c r="EB118" s="14"/>
      <c r="EC118" s="14"/>
      <c r="ED118" s="14"/>
      <c r="EE118" s="14"/>
      <c r="EF118" s="14"/>
      <c r="EG118" s="14"/>
      <c r="EH118" s="14"/>
      <c r="EI118" s="14"/>
      <c r="EJ118" s="14"/>
      <c r="EK118" s="14"/>
      <c r="EL118" s="14"/>
      <c r="EM118" s="14"/>
      <c r="EN118" s="14"/>
      <c r="EO118" s="14"/>
      <c r="EP118" s="14"/>
      <c r="EQ118" s="14"/>
      <c r="ER118" s="14"/>
      <c r="ES118" s="14"/>
      <c r="ET118" s="14"/>
      <c r="EU118" s="14"/>
      <c r="EV118" s="14"/>
      <c r="EW118" s="14"/>
      <c r="EX118" s="14"/>
      <c r="EY118" s="14"/>
      <c r="EZ118" s="14"/>
      <c r="FA118" s="14"/>
      <c r="FB118" s="14"/>
      <c r="FC118" s="14"/>
      <c r="FD118" s="14"/>
      <c r="FE118" s="14"/>
      <c r="FF118" s="14"/>
      <c r="FG118" s="14"/>
      <c r="FH118" s="14"/>
      <c r="FI118" s="14"/>
      <c r="FJ118" s="14"/>
      <c r="FK118" s="14"/>
      <c r="FL118" s="14"/>
      <c r="FM118" s="14"/>
      <c r="FN118" s="14"/>
      <c r="FO118" s="14"/>
      <c r="FP118" s="14"/>
      <c r="FQ118" s="14"/>
      <c r="FR118" s="14"/>
      <c r="FS118" s="14"/>
      <c r="FT118" s="14"/>
      <c r="FU118" s="14"/>
      <c r="FV118" s="14"/>
      <c r="FW118" s="14"/>
      <c r="FX118" s="14"/>
      <c r="FY118" s="14"/>
      <c r="FZ118" s="14"/>
      <c r="GA118" s="14"/>
      <c r="GB118" s="14"/>
      <c r="GC118" s="14"/>
      <c r="GD118" s="14"/>
      <c r="GE118" s="14"/>
      <c r="GF118" s="14"/>
      <c r="GG118" s="14"/>
      <c r="GH118" s="14"/>
      <c r="GI118" s="14"/>
      <c r="GJ118" s="14"/>
      <c r="GK118" s="14"/>
      <c r="GL118" s="14"/>
      <c r="GM118" s="14"/>
      <c r="GN118" s="14"/>
      <c r="GO118" s="14"/>
      <c r="GP118" s="14"/>
      <c r="GQ118" s="14"/>
      <c r="GR118" s="14"/>
      <c r="GS118" s="14"/>
      <c r="GT118" s="14"/>
      <c r="GU118" s="14"/>
      <c r="GV118" s="14"/>
      <c r="GW118" s="14"/>
      <c r="GX118" s="14"/>
      <c r="GY118" s="14"/>
      <c r="GZ118" s="14"/>
      <c r="HA118" s="14"/>
      <c r="HB118" s="14"/>
      <c r="HC118" s="14"/>
      <c r="HD118" s="14"/>
      <c r="HE118" s="14"/>
      <c r="HF118" s="14"/>
      <c r="HG118" s="14"/>
      <c r="HH118" s="14"/>
      <c r="HI118" s="14"/>
      <c r="HJ118" s="14"/>
      <c r="HK118" s="14"/>
      <c r="HL118" s="14"/>
      <c r="HM118" s="14"/>
      <c r="HN118" s="14"/>
      <c r="HO118" s="14"/>
      <c r="HP118" s="14"/>
      <c r="HQ118" s="14"/>
      <c r="HR118" s="14"/>
      <c r="HS118" s="14"/>
      <c r="HT118" s="14"/>
      <c r="HU118" s="14"/>
      <c r="HV118" s="14"/>
      <c r="HW118" s="14"/>
      <c r="HX118" s="14"/>
      <c r="HY118" s="14"/>
      <c r="HZ118" s="14"/>
      <c r="IA118" s="14"/>
      <c r="IB118" s="14"/>
      <c r="IC118" s="14"/>
      <c r="ID118" s="14"/>
      <c r="IE118" s="14"/>
      <c r="IF118" s="14"/>
      <c r="IG118" s="14"/>
      <c r="IH118" s="55"/>
      <c r="II118" s="55"/>
      <c r="IJ118" s="55"/>
      <c r="IK118" s="55"/>
      <c r="IL118" s="55"/>
      <c r="IM118" s="55"/>
      <c r="IN118" s="55"/>
      <c r="IO118" s="55"/>
      <c r="IP118" s="55"/>
      <c r="IQ118" s="55"/>
      <c r="IR118" s="55"/>
      <c r="IS118" s="55"/>
      <c r="IT118" s="55"/>
      <c r="IU118" s="55"/>
      <c r="IV118" s="55"/>
      <c r="IW118" s="55"/>
      <c r="IX118" s="55"/>
      <c r="IY118" s="55"/>
      <c r="IZ118" s="55"/>
      <c r="JA118" s="55"/>
      <c r="JB118" s="55"/>
      <c r="JC118" s="55"/>
      <c r="JD118" s="55"/>
      <c r="JE118" s="55"/>
      <c r="JF118" s="55"/>
      <c r="JG118" s="55"/>
      <c r="JH118" s="55"/>
      <c r="JI118" s="55"/>
      <c r="JJ118" s="55"/>
      <c r="JK118" s="55"/>
      <c r="JL118" s="55"/>
      <c r="JM118" s="55"/>
      <c r="JN118" s="55"/>
      <c r="JO118" s="55"/>
      <c r="JP118" s="55"/>
      <c r="JQ118" s="55"/>
      <c r="JR118" s="55"/>
      <c r="JS118" s="55"/>
      <c r="JT118" s="55"/>
      <c r="JU118" s="55"/>
      <c r="JV118" s="55"/>
      <c r="JW118" s="55"/>
      <c r="JX118" s="55"/>
      <c r="JY118" s="55"/>
      <c r="JZ118" s="55"/>
      <c r="KA118" s="55"/>
      <c r="KB118" s="55"/>
      <c r="KC118" s="55"/>
      <c r="KD118" s="55"/>
      <c r="KE118" s="55"/>
      <c r="KF118" s="55"/>
      <c r="KG118" s="55"/>
      <c r="KH118" s="55"/>
      <c r="KI118" s="55"/>
      <c r="KJ118" s="55"/>
      <c r="KK118" s="55"/>
      <c r="KL118" s="55"/>
      <c r="KM118" s="55"/>
      <c r="KN118" s="55"/>
      <c r="KO118" s="55"/>
      <c r="KP118" s="55"/>
      <c r="KQ118" s="55"/>
      <c r="KR118" s="55"/>
      <c r="KS118" s="55"/>
      <c r="KT118" s="55"/>
      <c r="KU118" s="55"/>
      <c r="KV118" s="55"/>
      <c r="KW118" s="55"/>
      <c r="KX118" s="55"/>
      <c r="KY118" s="55"/>
      <c r="KZ118" s="55"/>
      <c r="LA118" s="55"/>
      <c r="LB118" s="55"/>
      <c r="LC118" s="55"/>
      <c r="LD118" s="55"/>
      <c r="LE118" s="55"/>
      <c r="LF118" s="55"/>
      <c r="LG118" s="55"/>
      <c r="LH118" s="55"/>
      <c r="LI118" s="55"/>
      <c r="LJ118" s="55"/>
      <c r="LK118" s="55"/>
      <c r="LL118" s="55"/>
      <c r="LM118" s="55"/>
      <c r="LN118" s="55"/>
      <c r="LO118" s="55"/>
      <c r="LP118" s="55"/>
      <c r="LQ118" s="55"/>
      <c r="LR118" s="55"/>
      <c r="LS118" s="55"/>
      <c r="LT118" s="55"/>
      <c r="LU118" s="55"/>
      <c r="LV118" s="55"/>
      <c r="LW118" s="55"/>
      <c r="LX118" s="55"/>
      <c r="LY118" s="55"/>
      <c r="LZ118" s="55"/>
      <c r="MA118" s="55"/>
      <c r="MB118" s="55"/>
      <c r="MC118" s="55"/>
      <c r="MD118" s="55"/>
      <c r="ME118" s="55"/>
      <c r="MF118" s="55"/>
      <c r="MG118" s="55"/>
      <c r="MH118" s="57"/>
      <c r="MI118" s="57"/>
      <c r="MJ118" s="57"/>
      <c r="MK118" s="57"/>
      <c r="ML118" s="57"/>
      <c r="MM118" s="58"/>
      <c r="MN118" s="58"/>
      <c r="MO118" s="57"/>
      <c r="MP118" s="57"/>
      <c r="MQ118" s="57"/>
      <c r="MR118" s="57"/>
      <c r="MS118" s="57"/>
      <c r="MT118" s="58"/>
      <c r="MU118" s="58"/>
      <c r="MV118" s="57"/>
      <c r="MW118" s="57"/>
      <c r="MX118" s="57"/>
      <c r="MY118" s="57"/>
      <c r="MZ118" s="57"/>
      <c r="NA118" s="58"/>
      <c r="NB118" s="58"/>
      <c r="NC118" s="55"/>
      <c r="ND118" s="55"/>
      <c r="NE118" s="55"/>
      <c r="NF118" s="55"/>
      <c r="NG118" s="55"/>
      <c r="NH118" s="55"/>
      <c r="NI118" s="55"/>
      <c r="NJ118" s="55"/>
      <c r="NK118" s="55"/>
      <c r="NL118" s="55"/>
      <c r="NM118" s="55"/>
      <c r="NN118" s="55"/>
      <c r="NO118" s="55"/>
      <c r="NP118" s="55"/>
      <c r="NQ118" s="55"/>
      <c r="NR118" s="55"/>
      <c r="NS118" s="55"/>
      <c r="NT118" s="55"/>
      <c r="NU118" s="55"/>
      <c r="NV118" s="55"/>
      <c r="NW118" s="55"/>
      <c r="NX118" s="55"/>
      <c r="NY118" s="55"/>
      <c r="NZ118" s="55"/>
      <c r="OA118" s="55"/>
      <c r="OB118" s="55"/>
      <c r="OC118" s="55"/>
      <c r="OD118" s="55"/>
      <c r="OE118" s="55"/>
      <c r="OF118" s="55"/>
      <c r="OG118" s="55"/>
      <c r="OH118" s="55"/>
      <c r="OI118" s="55"/>
      <c r="OJ118" s="55"/>
      <c r="OK118" s="55"/>
      <c r="OL118" s="55"/>
      <c r="OM118" s="55"/>
      <c r="ON118" s="55"/>
      <c r="OO118" s="55"/>
      <c r="OP118" s="55"/>
      <c r="OQ118" s="55"/>
      <c r="OR118" s="55"/>
      <c r="OS118" s="55"/>
      <c r="OT118" s="55"/>
      <c r="OU118" s="55"/>
      <c r="OV118" s="55"/>
      <c r="OW118" s="55"/>
      <c r="OX118" s="55"/>
      <c r="OY118" s="55"/>
      <c r="OZ118" s="55"/>
      <c r="PA118" s="55"/>
      <c r="PB118" s="55"/>
      <c r="PC118" s="55"/>
      <c r="PD118" s="55"/>
      <c r="PE118" s="55"/>
      <c r="PF118" s="55"/>
      <c r="PG118" s="55"/>
      <c r="PH118" s="55"/>
      <c r="PI118" s="55"/>
      <c r="PJ118" s="55"/>
      <c r="PK118" s="55"/>
      <c r="PL118" s="55"/>
      <c r="PM118" s="55"/>
      <c r="PN118" s="55"/>
      <c r="PO118" s="55"/>
      <c r="PP118" s="55"/>
      <c r="PQ118" s="55"/>
      <c r="PR118" s="55"/>
      <c r="PS118" s="55"/>
      <c r="PT118" s="55"/>
      <c r="PU118" s="55"/>
      <c r="PV118" s="55"/>
      <c r="PW118" s="55"/>
      <c r="PX118" s="55"/>
      <c r="PY118" s="55"/>
      <c r="PZ118" s="55"/>
      <c r="QA118" s="55"/>
      <c r="QB118" s="55"/>
      <c r="QC118" s="55"/>
      <c r="QD118" s="55"/>
    </row>
    <row r="119" spans="1:446" ht="13.5" customHeight="1">
      <c r="A119" s="12" t="s">
        <v>117</v>
      </c>
      <c r="B119" s="12" t="s">
        <v>349</v>
      </c>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2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55"/>
      <c r="II119" s="55"/>
      <c r="IJ119" s="55"/>
      <c r="IK119" s="55"/>
      <c r="IL119" s="55"/>
      <c r="IM119" s="55"/>
      <c r="IN119" s="55"/>
      <c r="IO119" s="55"/>
      <c r="IP119" s="55"/>
      <c r="IQ119" s="55"/>
      <c r="IR119" s="55"/>
      <c r="IS119" s="55"/>
      <c r="IT119" s="55"/>
      <c r="IU119" s="55"/>
      <c r="IV119" s="55"/>
      <c r="IW119" s="55"/>
      <c r="IX119" s="55"/>
      <c r="IY119" s="55"/>
      <c r="IZ119" s="55"/>
      <c r="JA119" s="55"/>
      <c r="JB119" s="55"/>
      <c r="JC119" s="55"/>
      <c r="JD119" s="55"/>
      <c r="JE119" s="55"/>
      <c r="JF119" s="55"/>
      <c r="JG119" s="55"/>
      <c r="JH119" s="55"/>
      <c r="JI119" s="55"/>
      <c r="JJ119" s="55"/>
      <c r="JK119" s="55"/>
      <c r="JL119" s="55"/>
      <c r="JM119" s="55"/>
      <c r="JN119" s="55"/>
      <c r="JO119" s="55"/>
      <c r="JP119" s="55"/>
      <c r="JQ119" s="55"/>
      <c r="JR119" s="55"/>
      <c r="JS119" s="55"/>
      <c r="JT119" s="55"/>
      <c r="JU119" s="55"/>
      <c r="JV119" s="55"/>
      <c r="JW119" s="55"/>
      <c r="JX119" s="55"/>
      <c r="JY119" s="55"/>
      <c r="JZ119" s="55"/>
      <c r="KA119" s="55"/>
      <c r="KB119" s="55"/>
      <c r="KC119" s="55"/>
      <c r="KD119" s="55"/>
      <c r="KE119" s="55"/>
      <c r="KF119" s="55"/>
      <c r="KG119" s="55"/>
      <c r="KH119" s="55"/>
      <c r="KI119" s="55"/>
      <c r="KJ119" s="55"/>
      <c r="KK119" s="55"/>
      <c r="KL119" s="55"/>
      <c r="KM119" s="55"/>
      <c r="KN119" s="55"/>
      <c r="KO119" s="55"/>
      <c r="KP119" s="55"/>
      <c r="KQ119" s="55"/>
      <c r="KR119" s="55"/>
      <c r="KS119" s="55"/>
      <c r="KT119" s="55"/>
      <c r="KU119" s="55"/>
      <c r="KV119" s="55"/>
      <c r="KW119" s="55"/>
      <c r="KX119" s="55"/>
      <c r="KY119" s="55"/>
      <c r="KZ119" s="55"/>
      <c r="LA119" s="55"/>
      <c r="LB119" s="55"/>
      <c r="LC119" s="55"/>
      <c r="LD119" s="55"/>
      <c r="LE119" s="55"/>
      <c r="LF119" s="55"/>
      <c r="LG119" s="55"/>
      <c r="LH119" s="55"/>
      <c r="LI119" s="55"/>
      <c r="LJ119" s="55"/>
      <c r="LK119" s="55"/>
      <c r="LL119" s="55"/>
      <c r="LM119" s="55"/>
      <c r="LN119" s="55"/>
      <c r="LO119" s="55"/>
      <c r="LP119" s="55"/>
      <c r="LQ119" s="55"/>
      <c r="LR119" s="55"/>
      <c r="LS119" s="55"/>
      <c r="LT119" s="55"/>
      <c r="LU119" s="55"/>
      <c r="LV119" s="55"/>
      <c r="LW119" s="55"/>
      <c r="LX119" s="55"/>
      <c r="LY119" s="55"/>
      <c r="LZ119" s="55"/>
      <c r="MA119" s="55"/>
      <c r="MB119" s="55"/>
      <c r="MC119" s="55"/>
      <c r="MD119" s="55"/>
      <c r="ME119" s="55"/>
      <c r="MF119" s="55"/>
      <c r="MG119" s="55"/>
      <c r="MH119" s="57"/>
      <c r="MI119" s="57"/>
      <c r="MJ119" s="57"/>
      <c r="MK119" s="57"/>
      <c r="ML119" s="57"/>
      <c r="MM119" s="58"/>
      <c r="MN119" s="58"/>
      <c r="MO119" s="57"/>
      <c r="MP119" s="57"/>
      <c r="MQ119" s="57"/>
      <c r="MR119" s="57"/>
      <c r="MS119" s="57"/>
      <c r="MT119" s="58"/>
      <c r="MU119" s="58"/>
      <c r="MV119" s="57"/>
      <c r="MW119" s="57"/>
      <c r="MX119" s="57"/>
      <c r="MY119" s="57"/>
      <c r="MZ119" s="57"/>
      <c r="NA119" s="58"/>
      <c r="NB119" s="58"/>
      <c r="NC119" s="55"/>
      <c r="ND119" s="55"/>
      <c r="NE119" s="55"/>
      <c r="NF119" s="55"/>
      <c r="NG119" s="55"/>
      <c r="NH119" s="55"/>
      <c r="NI119" s="55"/>
      <c r="NJ119" s="55"/>
      <c r="NK119" s="55"/>
      <c r="NL119" s="55"/>
      <c r="NM119" s="55"/>
      <c r="NN119" s="55"/>
      <c r="NO119" s="55"/>
      <c r="NP119" s="55"/>
      <c r="NQ119" s="55"/>
      <c r="NR119" s="55"/>
      <c r="NS119" s="55"/>
      <c r="NT119" s="55"/>
      <c r="NU119" s="55"/>
      <c r="NV119" s="55"/>
      <c r="NW119" s="55"/>
      <c r="NX119" s="55"/>
      <c r="NY119" s="55"/>
      <c r="NZ119" s="55"/>
      <c r="OA119" s="55"/>
      <c r="OB119" s="55"/>
      <c r="OC119" s="55"/>
      <c r="OD119" s="55"/>
      <c r="OE119" s="55"/>
      <c r="OF119" s="55"/>
      <c r="OG119" s="55"/>
      <c r="OH119" s="55"/>
      <c r="OI119" s="55"/>
      <c r="OJ119" s="55"/>
      <c r="OK119" s="55"/>
      <c r="OL119" s="55"/>
      <c r="OM119" s="55"/>
      <c r="ON119" s="55"/>
      <c r="OO119" s="55"/>
      <c r="OP119" s="55"/>
      <c r="OQ119" s="55"/>
      <c r="OR119" s="55"/>
      <c r="OS119" s="55"/>
      <c r="OT119" s="55"/>
      <c r="OU119" s="55"/>
      <c r="OV119" s="55"/>
      <c r="OW119" s="55"/>
      <c r="OX119" s="55"/>
      <c r="OY119" s="55"/>
      <c r="OZ119" s="55"/>
      <c r="PA119" s="55"/>
      <c r="PB119" s="55"/>
      <c r="PC119" s="55"/>
      <c r="PD119" s="55"/>
      <c r="PE119" s="55"/>
      <c r="PF119" s="55"/>
      <c r="PG119" s="55"/>
      <c r="PH119" s="55"/>
      <c r="PI119" s="55"/>
      <c r="PJ119" s="55"/>
      <c r="PK119" s="55"/>
      <c r="PL119" s="55"/>
      <c r="PM119" s="55"/>
      <c r="PN119" s="55"/>
      <c r="PO119" s="55"/>
      <c r="PP119" s="55"/>
      <c r="PQ119" s="55"/>
      <c r="PR119" s="55"/>
      <c r="PS119" s="55"/>
      <c r="PT119" s="55"/>
      <c r="PU119" s="55"/>
      <c r="PV119" s="55"/>
      <c r="PW119" s="55"/>
      <c r="PX119" s="55"/>
      <c r="PY119" s="55"/>
      <c r="PZ119" s="55"/>
      <c r="QA119" s="55"/>
      <c r="QB119" s="55"/>
      <c r="QC119" s="55"/>
      <c r="QD119" s="55"/>
    </row>
    <row r="120" spans="1:446" ht="13.5" customHeight="1">
      <c r="A120" s="12" t="s">
        <v>118</v>
      </c>
      <c r="B120" s="12" t="s">
        <v>346</v>
      </c>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c r="CI120" s="14"/>
      <c r="CJ120" s="14"/>
      <c r="CK120" s="14"/>
      <c r="CL120" s="14"/>
      <c r="CM120" s="14"/>
      <c r="CN120" s="14"/>
      <c r="CO120" s="14"/>
      <c r="CP120" s="14"/>
      <c r="CQ120" s="14"/>
      <c r="CR120" s="14"/>
      <c r="CS120" s="14"/>
      <c r="CT120" s="14"/>
      <c r="CU120" s="14"/>
      <c r="CV120" s="14"/>
      <c r="CW120" s="14"/>
      <c r="CX120" s="14"/>
      <c r="CY120" s="14"/>
      <c r="CZ120" s="14"/>
      <c r="DA120" s="24"/>
      <c r="DB120" s="14"/>
      <c r="DC120" s="14"/>
      <c r="DD120" s="14"/>
      <c r="DE120" s="14"/>
      <c r="DF120" s="14"/>
      <c r="DG120" s="14"/>
      <c r="DH120" s="14"/>
      <c r="DI120" s="14"/>
      <c r="DJ120" s="14"/>
      <c r="DK120" s="14"/>
      <c r="DL120" s="14"/>
      <c r="DM120" s="14"/>
      <c r="DN120" s="14"/>
      <c r="DO120" s="14"/>
      <c r="DP120" s="14"/>
      <c r="DQ120" s="14"/>
      <c r="DR120" s="14"/>
      <c r="DS120" s="14"/>
      <c r="DT120" s="14"/>
      <c r="DU120" s="14"/>
      <c r="DV120" s="14"/>
      <c r="DW120" s="14"/>
      <c r="DX120" s="14"/>
      <c r="DY120" s="14"/>
      <c r="DZ120" s="14"/>
      <c r="EA120" s="14"/>
      <c r="EB120" s="14"/>
      <c r="EC120" s="14"/>
      <c r="ED120" s="14"/>
      <c r="EE120" s="14"/>
      <c r="EF120" s="14"/>
      <c r="EG120" s="14"/>
      <c r="EH120" s="14"/>
      <c r="EI120" s="14"/>
      <c r="EJ120" s="14"/>
      <c r="EK120" s="14"/>
      <c r="EL120" s="14"/>
      <c r="EM120" s="14"/>
      <c r="EN120" s="14"/>
      <c r="EO120" s="14"/>
      <c r="EP120" s="14"/>
      <c r="EQ120" s="14"/>
      <c r="ER120" s="14"/>
      <c r="ES120" s="14"/>
      <c r="ET120" s="14"/>
      <c r="EU120" s="14"/>
      <c r="EV120" s="14"/>
      <c r="EW120" s="14"/>
      <c r="EX120" s="14"/>
      <c r="EY120" s="14"/>
      <c r="EZ120" s="14"/>
      <c r="FA120" s="14"/>
      <c r="FB120" s="14"/>
      <c r="FC120" s="14"/>
      <c r="FD120" s="14"/>
      <c r="FE120" s="14"/>
      <c r="FF120" s="14"/>
      <c r="FG120" s="14"/>
      <c r="FH120" s="14"/>
      <c r="FI120" s="14"/>
      <c r="FJ120" s="14"/>
      <c r="FK120" s="14"/>
      <c r="FL120" s="14"/>
      <c r="FM120" s="14"/>
      <c r="FN120" s="14"/>
      <c r="FO120" s="14"/>
      <c r="FP120" s="14"/>
      <c r="FQ120" s="14"/>
      <c r="FR120" s="14"/>
      <c r="FS120" s="14"/>
      <c r="FT120" s="14"/>
      <c r="FU120" s="14"/>
      <c r="FV120" s="14"/>
      <c r="FW120" s="14"/>
      <c r="FX120" s="14"/>
      <c r="FY120" s="14"/>
      <c r="FZ120" s="14"/>
      <c r="GA120" s="14"/>
      <c r="GB120" s="14"/>
      <c r="GC120" s="14"/>
      <c r="GD120" s="14"/>
      <c r="GE120" s="14"/>
      <c r="GF120" s="14"/>
      <c r="GG120" s="14"/>
      <c r="GH120" s="14"/>
      <c r="GI120" s="14"/>
      <c r="GJ120" s="14"/>
      <c r="GK120" s="14"/>
      <c r="GL120" s="14"/>
      <c r="GM120" s="14"/>
      <c r="GN120" s="14"/>
      <c r="GO120" s="14"/>
      <c r="GP120" s="14"/>
      <c r="GQ120" s="14"/>
      <c r="GR120" s="14"/>
      <c r="GS120" s="14"/>
      <c r="GT120" s="14"/>
      <c r="GU120" s="14"/>
      <c r="GV120" s="14"/>
      <c r="GW120" s="14"/>
      <c r="GX120" s="14"/>
      <c r="GY120" s="14"/>
      <c r="GZ120" s="14"/>
      <c r="HA120" s="14"/>
      <c r="HB120" s="14"/>
      <c r="HC120" s="14"/>
      <c r="HD120" s="14"/>
      <c r="HE120" s="14"/>
      <c r="HF120" s="14"/>
      <c r="HG120" s="14"/>
      <c r="HH120" s="14"/>
      <c r="HI120" s="14"/>
      <c r="HJ120" s="14"/>
      <c r="HK120" s="14"/>
      <c r="HL120" s="14"/>
      <c r="HM120" s="14"/>
      <c r="HN120" s="14"/>
      <c r="HO120" s="14"/>
      <c r="HP120" s="14"/>
      <c r="HQ120" s="14"/>
      <c r="HR120" s="14"/>
      <c r="HS120" s="14"/>
      <c r="HT120" s="14"/>
      <c r="HU120" s="14"/>
      <c r="HV120" s="14"/>
      <c r="HW120" s="14"/>
      <c r="HX120" s="14"/>
      <c r="HY120" s="14"/>
      <c r="HZ120" s="14"/>
      <c r="IA120" s="14"/>
      <c r="IB120" s="14"/>
      <c r="IC120" s="14"/>
      <c r="ID120" s="14"/>
      <c r="IE120" s="14"/>
      <c r="IF120" s="14"/>
      <c r="IG120" s="14"/>
      <c r="IH120" s="55"/>
      <c r="II120" s="55"/>
      <c r="IJ120" s="55"/>
      <c r="IK120" s="55"/>
      <c r="IL120" s="55"/>
      <c r="IM120" s="55"/>
      <c r="IN120" s="55"/>
      <c r="IO120" s="55"/>
      <c r="IP120" s="55"/>
      <c r="IQ120" s="55"/>
      <c r="IR120" s="55"/>
      <c r="IS120" s="55"/>
      <c r="IT120" s="55"/>
      <c r="IU120" s="55"/>
      <c r="IV120" s="55"/>
      <c r="IW120" s="55"/>
      <c r="IX120" s="55"/>
      <c r="IY120" s="55"/>
      <c r="IZ120" s="55"/>
      <c r="JA120" s="55"/>
      <c r="JB120" s="55"/>
      <c r="JC120" s="55"/>
      <c r="JD120" s="55"/>
      <c r="JE120" s="55"/>
      <c r="JF120" s="55"/>
      <c r="JG120" s="55"/>
      <c r="JH120" s="55"/>
      <c r="JI120" s="55"/>
      <c r="JJ120" s="55"/>
      <c r="JK120" s="55"/>
      <c r="JL120" s="55"/>
      <c r="JM120" s="55"/>
      <c r="JN120" s="55"/>
      <c r="JO120" s="55"/>
      <c r="JP120" s="55"/>
      <c r="JQ120" s="55"/>
      <c r="JR120" s="55"/>
      <c r="JS120" s="55"/>
      <c r="JT120" s="55"/>
      <c r="JU120" s="55"/>
      <c r="JV120" s="55"/>
      <c r="JW120" s="55"/>
      <c r="JX120" s="55"/>
      <c r="JY120" s="55"/>
      <c r="JZ120" s="55"/>
      <c r="KA120" s="55"/>
      <c r="KB120" s="55"/>
      <c r="KC120" s="55"/>
      <c r="KD120" s="55"/>
      <c r="KE120" s="55"/>
      <c r="KF120" s="55"/>
      <c r="KG120" s="55"/>
      <c r="KH120" s="55"/>
      <c r="KI120" s="55"/>
      <c r="KJ120" s="55"/>
      <c r="KK120" s="55"/>
      <c r="KL120" s="55"/>
      <c r="KM120" s="55"/>
      <c r="KN120" s="55"/>
      <c r="KO120" s="55"/>
      <c r="KP120" s="55"/>
      <c r="KQ120" s="55"/>
      <c r="KR120" s="55"/>
      <c r="KS120" s="55"/>
      <c r="KT120" s="55"/>
      <c r="KU120" s="55"/>
      <c r="KV120" s="55"/>
      <c r="KW120" s="55"/>
      <c r="KX120" s="55"/>
      <c r="KY120" s="55"/>
      <c r="KZ120" s="55"/>
      <c r="LA120" s="55"/>
      <c r="LB120" s="55"/>
      <c r="LC120" s="55"/>
      <c r="LD120" s="55"/>
      <c r="LE120" s="55"/>
      <c r="LF120" s="55"/>
      <c r="LG120" s="55"/>
      <c r="LH120" s="55"/>
      <c r="LI120" s="55"/>
      <c r="LJ120" s="55"/>
      <c r="LK120" s="55"/>
      <c r="LL120" s="55"/>
      <c r="LM120" s="55"/>
      <c r="LN120" s="55"/>
      <c r="LO120" s="55"/>
      <c r="LP120" s="55"/>
      <c r="LQ120" s="55"/>
      <c r="LR120" s="55"/>
      <c r="LS120" s="55"/>
      <c r="LT120" s="55"/>
      <c r="LU120" s="55"/>
      <c r="LV120" s="55"/>
      <c r="LW120" s="55"/>
      <c r="LX120" s="55"/>
      <c r="LY120" s="55"/>
      <c r="LZ120" s="55"/>
      <c r="MA120" s="55"/>
      <c r="MB120" s="55"/>
      <c r="MC120" s="55"/>
      <c r="MD120" s="55"/>
      <c r="ME120" s="55"/>
      <c r="MF120" s="55"/>
      <c r="MG120" s="55"/>
      <c r="MH120" s="57"/>
      <c r="MI120" s="57"/>
      <c r="MJ120" s="57"/>
      <c r="MK120" s="57"/>
      <c r="ML120" s="57"/>
      <c r="MM120" s="58"/>
      <c r="MN120" s="58"/>
      <c r="MO120" s="57"/>
      <c r="MP120" s="57"/>
      <c r="MQ120" s="57"/>
      <c r="MR120" s="57"/>
      <c r="MS120" s="57"/>
      <c r="MT120" s="58"/>
      <c r="MU120" s="58"/>
      <c r="MV120" s="57"/>
      <c r="MW120" s="57"/>
      <c r="MX120" s="57"/>
      <c r="MY120" s="57"/>
      <c r="MZ120" s="57"/>
      <c r="NA120" s="58"/>
      <c r="NB120" s="58"/>
      <c r="NC120" s="55"/>
      <c r="ND120" s="55"/>
      <c r="NE120" s="55"/>
      <c r="NF120" s="55"/>
      <c r="NG120" s="55"/>
      <c r="NH120" s="55"/>
      <c r="NI120" s="55"/>
      <c r="NJ120" s="55"/>
      <c r="NK120" s="55"/>
      <c r="NL120" s="55"/>
      <c r="NM120" s="55"/>
      <c r="NN120" s="55"/>
      <c r="NO120" s="55"/>
      <c r="NP120" s="55"/>
      <c r="NQ120" s="55"/>
      <c r="NR120" s="55"/>
      <c r="NS120" s="55"/>
      <c r="NT120" s="55"/>
      <c r="NU120" s="55"/>
      <c r="NV120" s="55"/>
      <c r="NW120" s="55"/>
      <c r="NX120" s="55"/>
      <c r="NY120" s="55"/>
      <c r="NZ120" s="55"/>
      <c r="OA120" s="55"/>
      <c r="OB120" s="55"/>
      <c r="OC120" s="55"/>
      <c r="OD120" s="55"/>
      <c r="OE120" s="55"/>
      <c r="OF120" s="55"/>
      <c r="OG120" s="55"/>
      <c r="OH120" s="55"/>
      <c r="OI120" s="55"/>
      <c r="OJ120" s="55"/>
      <c r="OK120" s="55"/>
      <c r="OL120" s="55"/>
      <c r="OM120" s="55"/>
      <c r="ON120" s="55"/>
      <c r="OO120" s="55"/>
      <c r="OP120" s="55"/>
      <c r="OQ120" s="55"/>
      <c r="OR120" s="55"/>
      <c r="OS120" s="55"/>
      <c r="OT120" s="55"/>
      <c r="OU120" s="55"/>
      <c r="OV120" s="55"/>
      <c r="OW120" s="55"/>
      <c r="OX120" s="55"/>
      <c r="OY120" s="55"/>
      <c r="OZ120" s="55"/>
      <c r="PA120" s="55"/>
      <c r="PB120" s="55"/>
      <c r="PC120" s="55"/>
      <c r="PD120" s="55"/>
      <c r="PE120" s="55"/>
      <c r="PF120" s="55"/>
      <c r="PG120" s="55"/>
      <c r="PH120" s="55"/>
      <c r="PI120" s="55"/>
      <c r="PJ120" s="55"/>
      <c r="PK120" s="55"/>
      <c r="PL120" s="55"/>
      <c r="PM120" s="55"/>
      <c r="PN120" s="55"/>
      <c r="PO120" s="55"/>
      <c r="PP120" s="55"/>
      <c r="PQ120" s="55"/>
      <c r="PR120" s="55"/>
      <c r="PS120" s="55"/>
      <c r="PT120" s="55"/>
      <c r="PU120" s="55"/>
      <c r="PV120" s="55"/>
      <c r="PW120" s="55"/>
      <c r="PX120" s="55"/>
      <c r="PY120" s="55"/>
      <c r="PZ120" s="55"/>
      <c r="QA120" s="55"/>
      <c r="QB120" s="55"/>
      <c r="QC120" s="55"/>
      <c r="QD120" s="55"/>
    </row>
    <row r="121" spans="1:446" ht="13.5" customHeight="1">
      <c r="A121" s="12" t="s">
        <v>119</v>
      </c>
      <c r="B121" s="12" t="s">
        <v>348</v>
      </c>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4"/>
      <c r="BF121" s="14"/>
      <c r="BG121" s="14"/>
      <c r="BH121" s="14"/>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c r="CI121" s="14"/>
      <c r="CJ121" s="14"/>
      <c r="CK121" s="14"/>
      <c r="CL121" s="14"/>
      <c r="CM121" s="14"/>
      <c r="CN121" s="14"/>
      <c r="CO121" s="14"/>
      <c r="CP121" s="14"/>
      <c r="CQ121" s="14"/>
      <c r="CR121" s="14"/>
      <c r="CS121" s="14"/>
      <c r="CT121" s="14"/>
      <c r="CU121" s="14"/>
      <c r="CV121" s="14"/>
      <c r="CW121" s="14"/>
      <c r="CX121" s="14"/>
      <c r="CY121" s="14"/>
      <c r="CZ121" s="14"/>
      <c r="DA121" s="24"/>
      <c r="DB121" s="14"/>
      <c r="DC121" s="14"/>
      <c r="DD121" s="14"/>
      <c r="DE121" s="14"/>
      <c r="DF121" s="14"/>
      <c r="DG121" s="14"/>
      <c r="DH121" s="14"/>
      <c r="DI121" s="14"/>
      <c r="DJ121" s="14"/>
      <c r="DK121" s="14"/>
      <c r="DL121" s="14"/>
      <c r="DM121" s="14"/>
      <c r="DN121" s="14"/>
      <c r="DO121" s="14"/>
      <c r="DP121" s="14"/>
      <c r="DQ121" s="14"/>
      <c r="DR121" s="14"/>
      <c r="DS121" s="14"/>
      <c r="DT121" s="14"/>
      <c r="DU121" s="14"/>
      <c r="DV121" s="14"/>
      <c r="DW121" s="14"/>
      <c r="DX121" s="14"/>
      <c r="DY121" s="14"/>
      <c r="DZ121" s="14"/>
      <c r="EA121" s="14"/>
      <c r="EB121" s="14"/>
      <c r="EC121" s="14"/>
      <c r="ED121" s="14"/>
      <c r="EE121" s="14"/>
      <c r="EF121" s="14"/>
      <c r="EG121" s="14"/>
      <c r="EH121" s="14"/>
      <c r="EI121" s="14"/>
      <c r="EJ121" s="14"/>
      <c r="EK121" s="14"/>
      <c r="EL121" s="14"/>
      <c r="EM121" s="14"/>
      <c r="EN121" s="14"/>
      <c r="EO121" s="14"/>
      <c r="EP121" s="14"/>
      <c r="EQ121" s="14"/>
      <c r="ER121" s="14"/>
      <c r="ES121" s="14"/>
      <c r="ET121" s="14"/>
      <c r="EU121" s="14"/>
      <c r="EV121" s="14"/>
      <c r="EW121" s="14"/>
      <c r="EX121" s="14"/>
      <c r="EY121" s="14"/>
      <c r="EZ121" s="14"/>
      <c r="FA121" s="14"/>
      <c r="FB121" s="14"/>
      <c r="FC121" s="14"/>
      <c r="FD121" s="14"/>
      <c r="FE121" s="14"/>
      <c r="FF121" s="14"/>
      <c r="FG121" s="14"/>
      <c r="FH121" s="14"/>
      <c r="FI121" s="14"/>
      <c r="FJ121" s="14"/>
      <c r="FK121" s="14"/>
      <c r="FL121" s="14"/>
      <c r="FM121" s="14"/>
      <c r="FN121" s="14"/>
      <c r="FO121" s="14"/>
      <c r="FP121" s="14"/>
      <c r="FQ121" s="14"/>
      <c r="FR121" s="14"/>
      <c r="FS121" s="14"/>
      <c r="FT121" s="14"/>
      <c r="FU121" s="14"/>
      <c r="FV121" s="14"/>
      <c r="FW121" s="14"/>
      <c r="FX121" s="14"/>
      <c r="FY121" s="14"/>
      <c r="FZ121" s="14"/>
      <c r="GA121" s="14"/>
      <c r="GB121" s="14"/>
      <c r="GC121" s="14"/>
      <c r="GD121" s="14"/>
      <c r="GE121" s="14"/>
      <c r="GF121" s="14"/>
      <c r="GG121" s="14"/>
      <c r="GH121" s="14"/>
      <c r="GI121" s="14"/>
      <c r="GJ121" s="14"/>
      <c r="GK121" s="14"/>
      <c r="GL121" s="14"/>
      <c r="GM121" s="14"/>
      <c r="GN121" s="14"/>
      <c r="GO121" s="14"/>
      <c r="GP121" s="14"/>
      <c r="GQ121" s="14"/>
      <c r="GR121" s="14"/>
      <c r="GS121" s="14"/>
      <c r="GT121" s="14"/>
      <c r="GU121" s="14"/>
      <c r="GV121" s="14"/>
      <c r="GW121" s="14"/>
      <c r="GX121" s="14"/>
      <c r="GY121" s="14"/>
      <c r="GZ121" s="14"/>
      <c r="HA121" s="14"/>
      <c r="HB121" s="14"/>
      <c r="HC121" s="14"/>
      <c r="HD121" s="14"/>
      <c r="HE121" s="14"/>
      <c r="HF121" s="14"/>
      <c r="HG121" s="14"/>
      <c r="HH121" s="14"/>
      <c r="HI121" s="14"/>
      <c r="HJ121" s="14"/>
      <c r="HK121" s="14"/>
      <c r="HL121" s="14"/>
      <c r="HM121" s="14"/>
      <c r="HN121" s="14"/>
      <c r="HO121" s="14"/>
      <c r="HP121" s="14"/>
      <c r="HQ121" s="14"/>
      <c r="HR121" s="14"/>
      <c r="HS121" s="14"/>
      <c r="HT121" s="14"/>
      <c r="HU121" s="14"/>
      <c r="HV121" s="14"/>
      <c r="HW121" s="14"/>
      <c r="HX121" s="14"/>
      <c r="HY121" s="14"/>
      <c r="HZ121" s="14"/>
      <c r="IA121" s="14"/>
      <c r="IB121" s="14"/>
      <c r="IC121" s="14"/>
      <c r="ID121" s="14"/>
      <c r="IE121" s="14"/>
      <c r="IF121" s="14"/>
      <c r="IG121" s="14"/>
      <c r="IH121" s="55"/>
      <c r="II121" s="55"/>
      <c r="IJ121" s="55"/>
      <c r="IK121" s="55"/>
      <c r="IL121" s="55"/>
      <c r="IM121" s="55"/>
      <c r="IN121" s="55"/>
      <c r="IO121" s="55"/>
      <c r="IP121" s="55"/>
      <c r="IQ121" s="55"/>
      <c r="IR121" s="55"/>
      <c r="IS121" s="55"/>
      <c r="IT121" s="55"/>
      <c r="IU121" s="55"/>
      <c r="IV121" s="55"/>
      <c r="IW121" s="55"/>
      <c r="IX121" s="55"/>
      <c r="IY121" s="55"/>
      <c r="IZ121" s="55"/>
      <c r="JA121" s="55"/>
      <c r="JB121" s="55"/>
      <c r="JC121" s="55"/>
      <c r="JD121" s="55"/>
      <c r="JE121" s="55"/>
      <c r="JF121" s="55"/>
      <c r="JG121" s="55"/>
      <c r="JH121" s="55"/>
      <c r="JI121" s="55"/>
      <c r="JJ121" s="55"/>
      <c r="JK121" s="55"/>
      <c r="JL121" s="55"/>
      <c r="JM121" s="55"/>
      <c r="JN121" s="55"/>
      <c r="JO121" s="55"/>
      <c r="JP121" s="55"/>
      <c r="JQ121" s="55"/>
      <c r="JR121" s="55"/>
      <c r="JS121" s="55"/>
      <c r="JT121" s="55"/>
      <c r="JU121" s="55"/>
      <c r="JV121" s="55"/>
      <c r="JW121" s="55"/>
      <c r="JX121" s="55"/>
      <c r="JY121" s="55"/>
      <c r="JZ121" s="55"/>
      <c r="KA121" s="55"/>
      <c r="KB121" s="55"/>
      <c r="KC121" s="55"/>
      <c r="KD121" s="55"/>
      <c r="KE121" s="55"/>
      <c r="KF121" s="55"/>
      <c r="KG121" s="55"/>
      <c r="KH121" s="55"/>
      <c r="KI121" s="55"/>
      <c r="KJ121" s="55"/>
      <c r="KK121" s="55"/>
      <c r="KL121" s="55"/>
      <c r="KM121" s="55"/>
      <c r="KN121" s="55"/>
      <c r="KO121" s="55"/>
      <c r="KP121" s="55"/>
      <c r="KQ121" s="55"/>
      <c r="KR121" s="55"/>
      <c r="KS121" s="55"/>
      <c r="KT121" s="55"/>
      <c r="KU121" s="55"/>
      <c r="KV121" s="55"/>
      <c r="KW121" s="55"/>
      <c r="KX121" s="55"/>
      <c r="KY121" s="55"/>
      <c r="KZ121" s="55"/>
      <c r="LA121" s="55"/>
      <c r="LB121" s="55"/>
      <c r="LC121" s="55"/>
      <c r="LD121" s="55"/>
      <c r="LE121" s="55"/>
      <c r="LF121" s="55"/>
      <c r="LG121" s="55"/>
      <c r="LH121" s="55"/>
      <c r="LI121" s="55"/>
      <c r="LJ121" s="55"/>
      <c r="LK121" s="55"/>
      <c r="LL121" s="55"/>
      <c r="LM121" s="55"/>
      <c r="LN121" s="55"/>
      <c r="LO121" s="55"/>
      <c r="LP121" s="55"/>
      <c r="LQ121" s="55"/>
      <c r="LR121" s="55"/>
      <c r="LS121" s="55"/>
      <c r="LT121" s="55"/>
      <c r="LU121" s="55"/>
      <c r="LV121" s="55"/>
      <c r="LW121" s="55"/>
      <c r="LX121" s="55"/>
      <c r="LY121" s="55"/>
      <c r="LZ121" s="55"/>
      <c r="MA121" s="55"/>
      <c r="MB121" s="55"/>
      <c r="MC121" s="55"/>
      <c r="MD121" s="55"/>
      <c r="ME121" s="55"/>
      <c r="MF121" s="55"/>
      <c r="MG121" s="55"/>
      <c r="MH121" s="57"/>
      <c r="MI121" s="57"/>
      <c r="MJ121" s="57"/>
      <c r="MK121" s="57"/>
      <c r="ML121" s="57"/>
      <c r="MM121" s="58"/>
      <c r="MN121" s="58"/>
      <c r="MO121" s="57"/>
      <c r="MP121" s="57"/>
      <c r="MQ121" s="57"/>
      <c r="MR121" s="57"/>
      <c r="MS121" s="57"/>
      <c r="MT121" s="58"/>
      <c r="MU121" s="58"/>
      <c r="MV121" s="57"/>
      <c r="MW121" s="57"/>
      <c r="MX121" s="57"/>
      <c r="MY121" s="57"/>
      <c r="MZ121" s="57"/>
      <c r="NA121" s="58"/>
      <c r="NB121" s="58"/>
      <c r="NC121" s="55"/>
      <c r="ND121" s="55"/>
      <c r="NE121" s="55"/>
      <c r="NF121" s="55"/>
      <c r="NG121" s="55"/>
      <c r="NH121" s="55"/>
      <c r="NI121" s="55"/>
      <c r="NJ121" s="55"/>
      <c r="NK121" s="55"/>
      <c r="NL121" s="55"/>
      <c r="NM121" s="55"/>
      <c r="NN121" s="55"/>
      <c r="NO121" s="55"/>
      <c r="NP121" s="55"/>
      <c r="NQ121" s="55"/>
      <c r="NR121" s="55"/>
      <c r="NS121" s="55"/>
      <c r="NT121" s="55"/>
      <c r="NU121" s="55"/>
      <c r="NV121" s="55"/>
      <c r="NW121" s="55"/>
      <c r="NX121" s="55"/>
      <c r="NY121" s="55"/>
      <c r="NZ121" s="55"/>
      <c r="OA121" s="55"/>
      <c r="OB121" s="55"/>
      <c r="OC121" s="55"/>
      <c r="OD121" s="55"/>
      <c r="OE121" s="55"/>
      <c r="OF121" s="55"/>
      <c r="OG121" s="55"/>
      <c r="OH121" s="55"/>
      <c r="OI121" s="55"/>
      <c r="OJ121" s="55"/>
      <c r="OK121" s="55"/>
      <c r="OL121" s="55"/>
      <c r="OM121" s="55"/>
      <c r="ON121" s="55"/>
      <c r="OO121" s="55"/>
      <c r="OP121" s="55"/>
      <c r="OQ121" s="55"/>
      <c r="OR121" s="55"/>
      <c r="OS121" s="55"/>
      <c r="OT121" s="55"/>
      <c r="OU121" s="55"/>
      <c r="OV121" s="55"/>
      <c r="OW121" s="55"/>
      <c r="OX121" s="55"/>
      <c r="OY121" s="55"/>
      <c r="OZ121" s="55"/>
      <c r="PA121" s="55"/>
      <c r="PB121" s="55"/>
      <c r="PC121" s="55"/>
      <c r="PD121" s="55"/>
      <c r="PE121" s="55"/>
      <c r="PF121" s="55"/>
      <c r="PG121" s="55"/>
      <c r="PH121" s="55"/>
      <c r="PI121" s="55"/>
      <c r="PJ121" s="55"/>
      <c r="PK121" s="55"/>
      <c r="PL121" s="55"/>
      <c r="PM121" s="55"/>
      <c r="PN121" s="55"/>
      <c r="PO121" s="55"/>
      <c r="PP121" s="55"/>
      <c r="PQ121" s="55"/>
      <c r="PR121" s="55"/>
      <c r="PS121" s="55"/>
      <c r="PT121" s="55"/>
      <c r="PU121" s="55"/>
      <c r="PV121" s="55"/>
      <c r="PW121" s="55"/>
      <c r="PX121" s="55"/>
      <c r="PY121" s="55"/>
      <c r="PZ121" s="55"/>
      <c r="QA121" s="55"/>
      <c r="QB121" s="55"/>
      <c r="QC121" s="55"/>
      <c r="QD121" s="55"/>
    </row>
    <row r="122" spans="1:446" ht="13.5" customHeight="1">
      <c r="A122" s="12" t="s">
        <v>120</v>
      </c>
      <c r="B122" s="12" t="s">
        <v>349</v>
      </c>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c r="CI122" s="14"/>
      <c r="CJ122" s="14"/>
      <c r="CK122" s="14"/>
      <c r="CL122" s="14"/>
      <c r="CM122" s="14"/>
      <c r="CN122" s="14"/>
      <c r="CO122" s="14"/>
      <c r="CP122" s="14"/>
      <c r="CQ122" s="14"/>
      <c r="CR122" s="14"/>
      <c r="CS122" s="14"/>
      <c r="CT122" s="14"/>
      <c r="CU122" s="14"/>
      <c r="CV122" s="14"/>
      <c r="CW122" s="14"/>
      <c r="CX122" s="14"/>
      <c r="CY122" s="14"/>
      <c r="CZ122" s="14"/>
      <c r="DA122" s="24"/>
      <c r="DB122" s="14"/>
      <c r="DC122" s="14"/>
      <c r="DD122" s="14"/>
      <c r="DE122" s="14"/>
      <c r="DF122" s="14"/>
      <c r="DG122" s="14"/>
      <c r="DH122" s="14"/>
      <c r="DI122" s="14"/>
      <c r="DJ122" s="14"/>
      <c r="DK122" s="14"/>
      <c r="DL122" s="14"/>
      <c r="DM122" s="14"/>
      <c r="DN122" s="14"/>
      <c r="DO122" s="14"/>
      <c r="DP122" s="14"/>
      <c r="DQ122" s="14"/>
      <c r="DR122" s="14"/>
      <c r="DS122" s="14"/>
      <c r="DT122" s="14"/>
      <c r="DU122" s="14"/>
      <c r="DV122" s="14"/>
      <c r="DW122" s="14"/>
      <c r="DX122" s="14"/>
      <c r="DY122" s="14"/>
      <c r="DZ122" s="14"/>
      <c r="EA122" s="14"/>
      <c r="EB122" s="14"/>
      <c r="EC122" s="14"/>
      <c r="ED122" s="14"/>
      <c r="EE122" s="14"/>
      <c r="EF122" s="14"/>
      <c r="EG122" s="14"/>
      <c r="EH122" s="14"/>
      <c r="EI122" s="14"/>
      <c r="EJ122" s="14"/>
      <c r="EK122" s="14"/>
      <c r="EL122" s="14"/>
      <c r="EM122" s="14"/>
      <c r="EN122" s="14"/>
      <c r="EO122" s="14"/>
      <c r="EP122" s="14"/>
      <c r="EQ122" s="14"/>
      <c r="ER122" s="14"/>
      <c r="ES122" s="14"/>
      <c r="ET122" s="14"/>
      <c r="EU122" s="14"/>
      <c r="EV122" s="14"/>
      <c r="EW122" s="14"/>
      <c r="EX122" s="14"/>
      <c r="EY122" s="14"/>
      <c r="EZ122" s="14"/>
      <c r="FA122" s="14"/>
      <c r="FB122" s="14"/>
      <c r="FC122" s="14"/>
      <c r="FD122" s="14"/>
      <c r="FE122" s="14"/>
      <c r="FF122" s="14"/>
      <c r="FG122" s="14"/>
      <c r="FH122" s="14"/>
      <c r="FI122" s="14"/>
      <c r="FJ122" s="14"/>
      <c r="FK122" s="14"/>
      <c r="FL122" s="14"/>
      <c r="FM122" s="14"/>
      <c r="FN122" s="14"/>
      <c r="FO122" s="14"/>
      <c r="FP122" s="14"/>
      <c r="FQ122" s="14"/>
      <c r="FR122" s="14"/>
      <c r="FS122" s="14"/>
      <c r="FT122" s="14"/>
      <c r="FU122" s="14"/>
      <c r="FV122" s="14"/>
      <c r="FW122" s="14"/>
      <c r="FX122" s="14"/>
      <c r="FY122" s="14"/>
      <c r="FZ122" s="14"/>
      <c r="GA122" s="14"/>
      <c r="GB122" s="14"/>
      <c r="GC122" s="14"/>
      <c r="GD122" s="14"/>
      <c r="GE122" s="14"/>
      <c r="GF122" s="14"/>
      <c r="GG122" s="14"/>
      <c r="GH122" s="14"/>
      <c r="GI122" s="14"/>
      <c r="GJ122" s="14"/>
      <c r="GK122" s="14"/>
      <c r="GL122" s="14"/>
      <c r="GM122" s="14"/>
      <c r="GN122" s="14"/>
      <c r="GO122" s="14"/>
      <c r="GP122" s="14"/>
      <c r="GQ122" s="14"/>
      <c r="GR122" s="14"/>
      <c r="GS122" s="14"/>
      <c r="GT122" s="14"/>
      <c r="GU122" s="14"/>
      <c r="GV122" s="14"/>
      <c r="GW122" s="14"/>
      <c r="GX122" s="14"/>
      <c r="GY122" s="14"/>
      <c r="GZ122" s="14"/>
      <c r="HA122" s="14"/>
      <c r="HB122" s="14"/>
      <c r="HC122" s="14"/>
      <c r="HD122" s="14"/>
      <c r="HE122" s="14"/>
      <c r="HF122" s="14"/>
      <c r="HG122" s="14"/>
      <c r="HH122" s="14"/>
      <c r="HI122" s="14"/>
      <c r="HJ122" s="14"/>
      <c r="HK122" s="14"/>
      <c r="HL122" s="14"/>
      <c r="HM122" s="14"/>
      <c r="HN122" s="14"/>
      <c r="HO122" s="14"/>
      <c r="HP122" s="14"/>
      <c r="HQ122" s="14"/>
      <c r="HR122" s="14"/>
      <c r="HS122" s="14"/>
      <c r="HT122" s="14"/>
      <c r="HU122" s="14"/>
      <c r="HV122" s="14"/>
      <c r="HW122" s="14"/>
      <c r="HX122" s="14"/>
      <c r="HY122" s="14"/>
      <c r="HZ122" s="14"/>
      <c r="IA122" s="14"/>
      <c r="IB122" s="14"/>
      <c r="IC122" s="14"/>
      <c r="ID122" s="14"/>
      <c r="IE122" s="14"/>
      <c r="IF122" s="14"/>
      <c r="IG122" s="14"/>
      <c r="IH122" s="55"/>
      <c r="II122" s="55"/>
      <c r="IJ122" s="55"/>
      <c r="IK122" s="55"/>
      <c r="IL122" s="55"/>
      <c r="IM122" s="55"/>
      <c r="IN122" s="55"/>
      <c r="IO122" s="55"/>
      <c r="IP122" s="55"/>
      <c r="IQ122" s="55"/>
      <c r="IR122" s="55"/>
      <c r="IS122" s="55"/>
      <c r="IT122" s="55"/>
      <c r="IU122" s="55"/>
      <c r="IV122" s="55"/>
      <c r="IW122" s="55"/>
      <c r="IX122" s="55"/>
      <c r="IY122" s="55"/>
      <c r="IZ122" s="55"/>
      <c r="JA122" s="55"/>
      <c r="JB122" s="55"/>
      <c r="JC122" s="55"/>
      <c r="JD122" s="55"/>
      <c r="JE122" s="55"/>
      <c r="JF122" s="55"/>
      <c r="JG122" s="55"/>
      <c r="JH122" s="55"/>
      <c r="JI122" s="55"/>
      <c r="JJ122" s="55"/>
      <c r="JK122" s="55"/>
      <c r="JL122" s="55"/>
      <c r="JM122" s="55"/>
      <c r="JN122" s="55"/>
      <c r="JO122" s="55"/>
      <c r="JP122" s="55"/>
      <c r="JQ122" s="55"/>
      <c r="JR122" s="55"/>
      <c r="JS122" s="55"/>
      <c r="JT122" s="55"/>
      <c r="JU122" s="55"/>
      <c r="JV122" s="55"/>
      <c r="JW122" s="55"/>
      <c r="JX122" s="55"/>
      <c r="JY122" s="55"/>
      <c r="JZ122" s="55"/>
      <c r="KA122" s="55"/>
      <c r="KB122" s="55"/>
      <c r="KC122" s="55"/>
      <c r="KD122" s="55"/>
      <c r="KE122" s="55"/>
      <c r="KF122" s="55"/>
      <c r="KG122" s="55"/>
      <c r="KH122" s="55"/>
      <c r="KI122" s="55"/>
      <c r="KJ122" s="55"/>
      <c r="KK122" s="55"/>
      <c r="KL122" s="55"/>
      <c r="KM122" s="55"/>
      <c r="KN122" s="55"/>
      <c r="KO122" s="55"/>
      <c r="KP122" s="55"/>
      <c r="KQ122" s="55"/>
      <c r="KR122" s="55"/>
      <c r="KS122" s="55"/>
      <c r="KT122" s="55"/>
      <c r="KU122" s="55"/>
      <c r="KV122" s="55"/>
      <c r="KW122" s="55"/>
      <c r="KX122" s="55"/>
      <c r="KY122" s="55"/>
      <c r="KZ122" s="55"/>
      <c r="LA122" s="55"/>
      <c r="LB122" s="55"/>
      <c r="LC122" s="55"/>
      <c r="LD122" s="55"/>
      <c r="LE122" s="55"/>
      <c r="LF122" s="55"/>
      <c r="LG122" s="55"/>
      <c r="LH122" s="55"/>
      <c r="LI122" s="55"/>
      <c r="LJ122" s="55"/>
      <c r="LK122" s="55"/>
      <c r="LL122" s="55"/>
      <c r="LM122" s="55"/>
      <c r="LN122" s="55"/>
      <c r="LO122" s="55"/>
      <c r="LP122" s="55"/>
      <c r="LQ122" s="55"/>
      <c r="LR122" s="55"/>
      <c r="LS122" s="55"/>
      <c r="LT122" s="55"/>
      <c r="LU122" s="55"/>
      <c r="LV122" s="55"/>
      <c r="LW122" s="55"/>
      <c r="LX122" s="55"/>
      <c r="LY122" s="55"/>
      <c r="LZ122" s="55"/>
      <c r="MA122" s="55"/>
      <c r="MB122" s="55"/>
      <c r="MC122" s="55"/>
      <c r="MD122" s="55"/>
      <c r="ME122" s="55"/>
      <c r="MF122" s="55"/>
      <c r="MG122" s="55"/>
      <c r="MH122" s="57"/>
      <c r="MI122" s="57"/>
      <c r="MJ122" s="57"/>
      <c r="MK122" s="57"/>
      <c r="ML122" s="57"/>
      <c r="MM122" s="58"/>
      <c r="MN122" s="58"/>
      <c r="MO122" s="57"/>
      <c r="MP122" s="57"/>
      <c r="MQ122" s="57"/>
      <c r="MR122" s="57"/>
      <c r="MS122" s="57"/>
      <c r="MT122" s="58"/>
      <c r="MU122" s="58"/>
      <c r="MV122" s="57"/>
      <c r="MW122" s="57"/>
      <c r="MX122" s="57"/>
      <c r="MY122" s="57"/>
      <c r="MZ122" s="57"/>
      <c r="NA122" s="58"/>
      <c r="NB122" s="58"/>
      <c r="NC122" s="55"/>
      <c r="ND122" s="55"/>
      <c r="NE122" s="55"/>
      <c r="NF122" s="55"/>
      <c r="NG122" s="55"/>
      <c r="NH122" s="55"/>
      <c r="NI122" s="55"/>
      <c r="NJ122" s="55"/>
      <c r="NK122" s="55"/>
      <c r="NL122" s="55"/>
      <c r="NM122" s="55"/>
      <c r="NN122" s="55"/>
      <c r="NO122" s="55"/>
      <c r="NP122" s="55"/>
      <c r="NQ122" s="55"/>
      <c r="NR122" s="55"/>
      <c r="NS122" s="55"/>
      <c r="NT122" s="55"/>
      <c r="NU122" s="55"/>
      <c r="NV122" s="55"/>
      <c r="NW122" s="55"/>
      <c r="NX122" s="55"/>
      <c r="NY122" s="55"/>
      <c r="NZ122" s="55"/>
      <c r="OA122" s="55"/>
      <c r="OB122" s="55"/>
      <c r="OC122" s="55"/>
      <c r="OD122" s="55"/>
      <c r="OE122" s="55"/>
      <c r="OF122" s="55"/>
      <c r="OG122" s="55"/>
      <c r="OH122" s="55"/>
      <c r="OI122" s="55"/>
      <c r="OJ122" s="55"/>
      <c r="OK122" s="55"/>
      <c r="OL122" s="55"/>
      <c r="OM122" s="55"/>
      <c r="ON122" s="55"/>
      <c r="OO122" s="55"/>
      <c r="OP122" s="55"/>
      <c r="OQ122" s="55"/>
      <c r="OR122" s="55"/>
      <c r="OS122" s="55"/>
      <c r="OT122" s="55"/>
      <c r="OU122" s="55"/>
      <c r="OV122" s="55"/>
      <c r="OW122" s="55"/>
      <c r="OX122" s="55"/>
      <c r="OY122" s="55"/>
      <c r="OZ122" s="55"/>
      <c r="PA122" s="55"/>
      <c r="PB122" s="55"/>
      <c r="PC122" s="55"/>
      <c r="PD122" s="55"/>
      <c r="PE122" s="55"/>
      <c r="PF122" s="55"/>
      <c r="PG122" s="55"/>
      <c r="PH122" s="55"/>
      <c r="PI122" s="55"/>
      <c r="PJ122" s="55"/>
      <c r="PK122" s="55"/>
      <c r="PL122" s="55"/>
      <c r="PM122" s="55"/>
      <c r="PN122" s="55"/>
      <c r="PO122" s="55"/>
      <c r="PP122" s="55"/>
      <c r="PQ122" s="55"/>
      <c r="PR122" s="55"/>
      <c r="PS122" s="55"/>
      <c r="PT122" s="55"/>
      <c r="PU122" s="55"/>
      <c r="PV122" s="55"/>
      <c r="PW122" s="55"/>
      <c r="PX122" s="55"/>
      <c r="PY122" s="55"/>
      <c r="PZ122" s="55"/>
      <c r="QA122" s="55"/>
      <c r="QB122" s="55"/>
      <c r="QC122" s="55"/>
      <c r="QD122" s="55"/>
    </row>
    <row r="123" spans="1:446" ht="13.5" customHeight="1">
      <c r="A123" s="12" t="s">
        <v>121</v>
      </c>
      <c r="B123" s="12" t="s">
        <v>346</v>
      </c>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2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14"/>
      <c r="IG123" s="14"/>
      <c r="IH123" s="55"/>
      <c r="II123" s="55"/>
      <c r="IJ123" s="55"/>
      <c r="IK123" s="55"/>
      <c r="IL123" s="55"/>
      <c r="IM123" s="55"/>
      <c r="IN123" s="55"/>
      <c r="IO123" s="55"/>
      <c r="IP123" s="55"/>
      <c r="IQ123" s="55"/>
      <c r="IR123" s="55"/>
      <c r="IS123" s="55"/>
      <c r="IT123" s="55"/>
      <c r="IU123" s="55"/>
      <c r="IV123" s="55"/>
      <c r="IW123" s="55"/>
      <c r="IX123" s="55"/>
      <c r="IY123" s="55"/>
      <c r="IZ123" s="55"/>
      <c r="JA123" s="55"/>
      <c r="JB123" s="55"/>
      <c r="JC123" s="55"/>
      <c r="JD123" s="55"/>
      <c r="JE123" s="55"/>
      <c r="JF123" s="55"/>
      <c r="JG123" s="55"/>
      <c r="JH123" s="55"/>
      <c r="JI123" s="55"/>
      <c r="JJ123" s="55"/>
      <c r="JK123" s="55"/>
      <c r="JL123" s="55"/>
      <c r="JM123" s="55"/>
      <c r="JN123" s="55"/>
      <c r="JO123" s="55"/>
      <c r="JP123" s="55"/>
      <c r="JQ123" s="55"/>
      <c r="JR123" s="55"/>
      <c r="JS123" s="55"/>
      <c r="JT123" s="55"/>
      <c r="JU123" s="55"/>
      <c r="JV123" s="55"/>
      <c r="JW123" s="55"/>
      <c r="JX123" s="55"/>
      <c r="JY123" s="55"/>
      <c r="JZ123" s="55"/>
      <c r="KA123" s="55"/>
      <c r="KB123" s="55"/>
      <c r="KC123" s="55"/>
      <c r="KD123" s="55"/>
      <c r="KE123" s="55"/>
      <c r="KF123" s="55"/>
      <c r="KG123" s="55"/>
      <c r="KH123" s="55"/>
      <c r="KI123" s="55"/>
      <c r="KJ123" s="55"/>
      <c r="KK123" s="55"/>
      <c r="KL123" s="55"/>
      <c r="KM123" s="55"/>
      <c r="KN123" s="55"/>
      <c r="KO123" s="55"/>
      <c r="KP123" s="55"/>
      <c r="KQ123" s="55"/>
      <c r="KR123" s="55"/>
      <c r="KS123" s="55"/>
      <c r="KT123" s="55"/>
      <c r="KU123" s="55"/>
      <c r="KV123" s="55"/>
      <c r="KW123" s="55"/>
      <c r="KX123" s="55"/>
      <c r="KY123" s="55"/>
      <c r="KZ123" s="55"/>
      <c r="LA123" s="55"/>
      <c r="LB123" s="55"/>
      <c r="LC123" s="55"/>
      <c r="LD123" s="55"/>
      <c r="LE123" s="55"/>
      <c r="LF123" s="55"/>
      <c r="LG123" s="55"/>
      <c r="LH123" s="55"/>
      <c r="LI123" s="55"/>
      <c r="LJ123" s="55"/>
      <c r="LK123" s="55"/>
      <c r="LL123" s="55"/>
      <c r="LM123" s="55"/>
      <c r="LN123" s="55"/>
      <c r="LO123" s="55"/>
      <c r="LP123" s="55"/>
      <c r="LQ123" s="55"/>
      <c r="LR123" s="55"/>
      <c r="LS123" s="55"/>
      <c r="LT123" s="55"/>
      <c r="LU123" s="55"/>
      <c r="LV123" s="55"/>
      <c r="LW123" s="55"/>
      <c r="LX123" s="55"/>
      <c r="LY123" s="55"/>
      <c r="LZ123" s="55"/>
      <c r="MA123" s="55"/>
      <c r="MB123" s="55"/>
      <c r="MC123" s="55"/>
      <c r="MD123" s="55"/>
      <c r="ME123" s="55"/>
      <c r="MF123" s="55"/>
      <c r="MG123" s="55"/>
      <c r="MH123" s="57"/>
      <c r="MI123" s="57"/>
      <c r="MJ123" s="57"/>
      <c r="MK123" s="57"/>
      <c r="ML123" s="57"/>
      <c r="MM123" s="58"/>
      <c r="MN123" s="58"/>
      <c r="MO123" s="57"/>
      <c r="MP123" s="57"/>
      <c r="MQ123" s="57"/>
      <c r="MR123" s="57"/>
      <c r="MS123" s="57"/>
      <c r="MT123" s="58"/>
      <c r="MU123" s="58"/>
      <c r="MV123" s="57"/>
      <c r="MW123" s="57"/>
      <c r="MX123" s="57"/>
      <c r="MY123" s="57"/>
      <c r="MZ123" s="57"/>
      <c r="NA123" s="58"/>
      <c r="NB123" s="58"/>
      <c r="NC123" s="55"/>
      <c r="ND123" s="55"/>
      <c r="NE123" s="55"/>
      <c r="NF123" s="55"/>
      <c r="NG123" s="55"/>
      <c r="NH123" s="55"/>
      <c r="NI123" s="55"/>
      <c r="NJ123" s="55"/>
      <c r="NK123" s="55"/>
      <c r="NL123" s="55"/>
      <c r="NM123" s="55"/>
      <c r="NN123" s="55"/>
      <c r="NO123" s="55"/>
      <c r="NP123" s="55"/>
      <c r="NQ123" s="55"/>
      <c r="NR123" s="55"/>
      <c r="NS123" s="55"/>
      <c r="NT123" s="55"/>
      <c r="NU123" s="55"/>
      <c r="NV123" s="55"/>
      <c r="NW123" s="55"/>
      <c r="NX123" s="55"/>
      <c r="NY123" s="55"/>
      <c r="NZ123" s="55"/>
      <c r="OA123" s="55"/>
      <c r="OB123" s="55"/>
      <c r="OC123" s="55"/>
      <c r="OD123" s="55"/>
      <c r="OE123" s="55"/>
      <c r="OF123" s="55"/>
      <c r="OG123" s="55"/>
      <c r="OH123" s="55"/>
      <c r="OI123" s="55"/>
      <c r="OJ123" s="55"/>
      <c r="OK123" s="55"/>
      <c r="OL123" s="55"/>
      <c r="OM123" s="55"/>
      <c r="ON123" s="55"/>
      <c r="OO123" s="55"/>
      <c r="OP123" s="55"/>
      <c r="OQ123" s="55"/>
      <c r="OR123" s="55"/>
      <c r="OS123" s="55"/>
      <c r="OT123" s="55"/>
      <c r="OU123" s="55"/>
      <c r="OV123" s="55"/>
      <c r="OW123" s="55"/>
      <c r="OX123" s="55"/>
      <c r="OY123" s="55"/>
      <c r="OZ123" s="55"/>
      <c r="PA123" s="55"/>
      <c r="PB123" s="55"/>
      <c r="PC123" s="55"/>
      <c r="PD123" s="55"/>
      <c r="PE123" s="55"/>
      <c r="PF123" s="55"/>
      <c r="PG123" s="55"/>
      <c r="PH123" s="55"/>
      <c r="PI123" s="55"/>
      <c r="PJ123" s="55"/>
      <c r="PK123" s="55"/>
      <c r="PL123" s="55"/>
      <c r="PM123" s="55"/>
      <c r="PN123" s="55"/>
      <c r="PO123" s="55"/>
      <c r="PP123" s="55"/>
      <c r="PQ123" s="55"/>
      <c r="PR123" s="55"/>
      <c r="PS123" s="55"/>
      <c r="PT123" s="55"/>
      <c r="PU123" s="55"/>
      <c r="PV123" s="55"/>
      <c r="PW123" s="55"/>
      <c r="PX123" s="55"/>
      <c r="PY123" s="55"/>
      <c r="PZ123" s="55"/>
      <c r="QA123" s="55"/>
      <c r="QB123" s="55"/>
      <c r="QC123" s="55"/>
      <c r="QD123" s="55"/>
    </row>
    <row r="124" spans="1:446" ht="13.5" customHeight="1">
      <c r="A124" s="12" t="s">
        <v>122</v>
      </c>
      <c r="B124" s="12" t="s">
        <v>348</v>
      </c>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c r="CQ124" s="14"/>
      <c r="CR124" s="14"/>
      <c r="CS124" s="14"/>
      <c r="CT124" s="14"/>
      <c r="CU124" s="14"/>
      <c r="CV124" s="14"/>
      <c r="CW124" s="14"/>
      <c r="CX124" s="14"/>
      <c r="CY124" s="14"/>
      <c r="CZ124" s="14"/>
      <c r="DA124" s="24"/>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4"/>
      <c r="DX124" s="14"/>
      <c r="DY124" s="14"/>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c r="EW124" s="14"/>
      <c r="EX124" s="14"/>
      <c r="EY124" s="14"/>
      <c r="EZ124" s="14"/>
      <c r="FA124" s="14"/>
      <c r="FB124" s="14"/>
      <c r="FC124" s="14"/>
      <c r="FD124" s="14"/>
      <c r="FE124" s="14"/>
      <c r="FF124" s="14"/>
      <c r="FG124" s="14"/>
      <c r="FH124" s="14"/>
      <c r="FI124" s="14"/>
      <c r="FJ124" s="14"/>
      <c r="FK124" s="14"/>
      <c r="FL124" s="14"/>
      <c r="FM124" s="14"/>
      <c r="FN124" s="14"/>
      <c r="FO124" s="14"/>
      <c r="FP124" s="14"/>
      <c r="FQ124" s="14"/>
      <c r="FR124" s="14"/>
      <c r="FS124" s="14"/>
      <c r="FT124" s="14"/>
      <c r="FU124" s="14"/>
      <c r="FV124" s="14"/>
      <c r="FW124" s="14"/>
      <c r="FX124" s="14"/>
      <c r="FY124" s="14"/>
      <c r="FZ124" s="14"/>
      <c r="GA124" s="14"/>
      <c r="GB124" s="14"/>
      <c r="GC124" s="14"/>
      <c r="GD124" s="14"/>
      <c r="GE124" s="14"/>
      <c r="GF124" s="14"/>
      <c r="GG124" s="14"/>
      <c r="GH124" s="14"/>
      <c r="GI124" s="14"/>
      <c r="GJ124" s="14"/>
      <c r="GK124" s="14"/>
      <c r="GL124" s="14"/>
      <c r="GM124" s="14"/>
      <c r="GN124" s="14"/>
      <c r="GO124" s="14"/>
      <c r="GP124" s="14"/>
      <c r="GQ124" s="14"/>
      <c r="GR124" s="14"/>
      <c r="GS124" s="14"/>
      <c r="GT124" s="14"/>
      <c r="GU124" s="14"/>
      <c r="GV124" s="14"/>
      <c r="GW124" s="14"/>
      <c r="GX124" s="14"/>
      <c r="GY124" s="14"/>
      <c r="GZ124" s="14"/>
      <c r="HA124" s="14"/>
      <c r="HB124" s="14"/>
      <c r="HC124" s="14"/>
      <c r="HD124" s="14"/>
      <c r="HE124" s="14"/>
      <c r="HF124" s="14"/>
      <c r="HG124" s="14"/>
      <c r="HH124" s="14"/>
      <c r="HI124" s="14"/>
      <c r="HJ124" s="14"/>
      <c r="HK124" s="14"/>
      <c r="HL124" s="14"/>
      <c r="HM124" s="14"/>
      <c r="HN124" s="14"/>
      <c r="HO124" s="14"/>
      <c r="HP124" s="14"/>
      <c r="HQ124" s="14"/>
      <c r="HR124" s="14"/>
      <c r="HS124" s="14"/>
      <c r="HT124" s="14"/>
      <c r="HU124" s="14"/>
      <c r="HV124" s="14"/>
      <c r="HW124" s="14"/>
      <c r="HX124" s="14"/>
      <c r="HY124" s="14"/>
      <c r="HZ124" s="14"/>
      <c r="IA124" s="14"/>
      <c r="IB124" s="14"/>
      <c r="IC124" s="14"/>
      <c r="ID124" s="14"/>
      <c r="IE124" s="14"/>
      <c r="IF124" s="14"/>
      <c r="IG124" s="14"/>
      <c r="IH124" s="55"/>
      <c r="II124" s="55"/>
      <c r="IJ124" s="55"/>
      <c r="IK124" s="55"/>
      <c r="IL124" s="55"/>
      <c r="IM124" s="55"/>
      <c r="IN124" s="55"/>
      <c r="IO124" s="55"/>
      <c r="IP124" s="55"/>
      <c r="IQ124" s="55"/>
      <c r="IR124" s="55"/>
      <c r="IS124" s="55"/>
      <c r="IT124" s="55"/>
      <c r="IU124" s="55"/>
      <c r="IV124" s="55"/>
      <c r="IW124" s="55"/>
      <c r="IX124" s="55"/>
      <c r="IY124" s="55"/>
      <c r="IZ124" s="55"/>
      <c r="JA124" s="55"/>
      <c r="JB124" s="55"/>
      <c r="JC124" s="55"/>
      <c r="JD124" s="55"/>
      <c r="JE124" s="55"/>
      <c r="JF124" s="55"/>
      <c r="JG124" s="55"/>
      <c r="JH124" s="55"/>
      <c r="JI124" s="55"/>
      <c r="JJ124" s="55"/>
      <c r="JK124" s="55"/>
      <c r="JL124" s="55"/>
      <c r="JM124" s="55"/>
      <c r="JN124" s="55"/>
      <c r="JO124" s="55"/>
      <c r="JP124" s="55"/>
      <c r="JQ124" s="55"/>
      <c r="JR124" s="55"/>
      <c r="JS124" s="55"/>
      <c r="JT124" s="55"/>
      <c r="JU124" s="55"/>
      <c r="JV124" s="55"/>
      <c r="JW124" s="55"/>
      <c r="JX124" s="55"/>
      <c r="JY124" s="55"/>
      <c r="JZ124" s="55"/>
      <c r="KA124" s="55"/>
      <c r="KB124" s="55"/>
      <c r="KC124" s="55"/>
      <c r="KD124" s="55"/>
      <c r="KE124" s="55"/>
      <c r="KF124" s="55"/>
      <c r="KG124" s="55"/>
      <c r="KH124" s="55"/>
      <c r="KI124" s="55"/>
      <c r="KJ124" s="55"/>
      <c r="KK124" s="55"/>
      <c r="KL124" s="55"/>
      <c r="KM124" s="55"/>
      <c r="KN124" s="55"/>
      <c r="KO124" s="55"/>
      <c r="KP124" s="55"/>
      <c r="KQ124" s="55"/>
      <c r="KR124" s="55"/>
      <c r="KS124" s="55"/>
      <c r="KT124" s="55"/>
      <c r="KU124" s="55"/>
      <c r="KV124" s="55"/>
      <c r="KW124" s="55"/>
      <c r="KX124" s="55"/>
      <c r="KY124" s="55"/>
      <c r="KZ124" s="55"/>
      <c r="LA124" s="55"/>
      <c r="LB124" s="55"/>
      <c r="LC124" s="55"/>
      <c r="LD124" s="55"/>
      <c r="LE124" s="55"/>
      <c r="LF124" s="55"/>
      <c r="LG124" s="55"/>
      <c r="LH124" s="55"/>
      <c r="LI124" s="55"/>
      <c r="LJ124" s="55"/>
      <c r="LK124" s="55"/>
      <c r="LL124" s="55"/>
      <c r="LM124" s="55"/>
      <c r="LN124" s="55"/>
      <c r="LO124" s="55"/>
      <c r="LP124" s="55"/>
      <c r="LQ124" s="55"/>
      <c r="LR124" s="55"/>
      <c r="LS124" s="55"/>
      <c r="LT124" s="55"/>
      <c r="LU124" s="55"/>
      <c r="LV124" s="55"/>
      <c r="LW124" s="55"/>
      <c r="LX124" s="55"/>
      <c r="LY124" s="55"/>
      <c r="LZ124" s="55"/>
      <c r="MA124" s="55"/>
      <c r="MB124" s="55"/>
      <c r="MC124" s="55"/>
      <c r="MD124" s="55"/>
      <c r="ME124" s="55"/>
      <c r="MF124" s="55"/>
      <c r="MG124" s="55"/>
      <c r="MH124" s="57"/>
      <c r="MI124" s="57"/>
      <c r="MJ124" s="57"/>
      <c r="MK124" s="57"/>
      <c r="ML124" s="57"/>
      <c r="MM124" s="58"/>
      <c r="MN124" s="58"/>
      <c r="MO124" s="57"/>
      <c r="MP124" s="57"/>
      <c r="MQ124" s="57"/>
      <c r="MR124" s="57"/>
      <c r="MS124" s="57"/>
      <c r="MT124" s="58"/>
      <c r="MU124" s="58"/>
      <c r="MV124" s="57"/>
      <c r="MW124" s="57"/>
      <c r="MX124" s="57"/>
      <c r="MY124" s="57"/>
      <c r="MZ124" s="57"/>
      <c r="NA124" s="58"/>
      <c r="NB124" s="58"/>
      <c r="NC124" s="55"/>
      <c r="ND124" s="55"/>
      <c r="NE124" s="55"/>
      <c r="NF124" s="55"/>
      <c r="NG124" s="55"/>
      <c r="NH124" s="55"/>
      <c r="NI124" s="55"/>
      <c r="NJ124" s="55"/>
      <c r="NK124" s="55"/>
      <c r="NL124" s="55"/>
      <c r="NM124" s="55"/>
      <c r="NN124" s="55"/>
      <c r="NO124" s="55"/>
      <c r="NP124" s="55"/>
      <c r="NQ124" s="55"/>
      <c r="NR124" s="55"/>
      <c r="NS124" s="55"/>
      <c r="NT124" s="55"/>
      <c r="NU124" s="55"/>
      <c r="NV124" s="55"/>
      <c r="NW124" s="55"/>
      <c r="NX124" s="55"/>
      <c r="NY124" s="55"/>
      <c r="NZ124" s="55"/>
      <c r="OA124" s="55"/>
      <c r="OB124" s="55"/>
      <c r="OC124" s="55"/>
      <c r="OD124" s="55"/>
      <c r="OE124" s="55"/>
      <c r="OF124" s="55"/>
      <c r="OG124" s="55"/>
      <c r="OH124" s="55"/>
      <c r="OI124" s="55"/>
      <c r="OJ124" s="55"/>
      <c r="OK124" s="55"/>
      <c r="OL124" s="55"/>
      <c r="OM124" s="55"/>
      <c r="ON124" s="55"/>
      <c r="OO124" s="55"/>
      <c r="OP124" s="55"/>
      <c r="OQ124" s="55"/>
      <c r="OR124" s="55"/>
      <c r="OS124" s="55"/>
      <c r="OT124" s="55"/>
      <c r="OU124" s="55"/>
      <c r="OV124" s="55"/>
      <c r="OW124" s="55"/>
      <c r="OX124" s="55"/>
      <c r="OY124" s="55"/>
      <c r="OZ124" s="55"/>
      <c r="PA124" s="55"/>
      <c r="PB124" s="55"/>
      <c r="PC124" s="55"/>
      <c r="PD124" s="55"/>
      <c r="PE124" s="55"/>
      <c r="PF124" s="55"/>
      <c r="PG124" s="55"/>
      <c r="PH124" s="55"/>
      <c r="PI124" s="55"/>
      <c r="PJ124" s="55"/>
      <c r="PK124" s="55"/>
      <c r="PL124" s="55"/>
      <c r="PM124" s="55"/>
      <c r="PN124" s="55"/>
      <c r="PO124" s="55"/>
      <c r="PP124" s="55"/>
      <c r="PQ124" s="55"/>
      <c r="PR124" s="55"/>
      <c r="PS124" s="55"/>
      <c r="PT124" s="55"/>
      <c r="PU124" s="55"/>
      <c r="PV124" s="55"/>
      <c r="PW124" s="55"/>
      <c r="PX124" s="55"/>
      <c r="PY124" s="55"/>
      <c r="PZ124" s="55"/>
      <c r="QA124" s="55"/>
      <c r="QB124" s="55"/>
      <c r="QC124" s="55"/>
      <c r="QD124" s="55"/>
    </row>
    <row r="125" spans="1:446" ht="13.5" customHeight="1">
      <c r="A125" s="12" t="s">
        <v>123</v>
      </c>
      <c r="B125" s="12" t="s">
        <v>349</v>
      </c>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c r="CI125" s="14"/>
      <c r="CJ125" s="14"/>
      <c r="CK125" s="14"/>
      <c r="CL125" s="14"/>
      <c r="CM125" s="14"/>
      <c r="CN125" s="14"/>
      <c r="CO125" s="14"/>
      <c r="CP125" s="14"/>
      <c r="CQ125" s="14"/>
      <c r="CR125" s="14"/>
      <c r="CS125" s="14"/>
      <c r="CT125" s="14"/>
      <c r="CU125" s="14"/>
      <c r="CV125" s="14"/>
      <c r="CW125" s="14"/>
      <c r="CX125" s="14"/>
      <c r="CY125" s="14"/>
      <c r="CZ125" s="14"/>
      <c r="DA125" s="2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14"/>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14"/>
      <c r="IG125" s="14"/>
      <c r="IH125" s="55"/>
      <c r="II125" s="55"/>
      <c r="IJ125" s="55"/>
      <c r="IK125" s="55"/>
      <c r="IL125" s="55"/>
      <c r="IM125" s="55"/>
      <c r="IN125" s="55"/>
      <c r="IO125" s="55"/>
      <c r="IP125" s="55"/>
      <c r="IQ125" s="55"/>
      <c r="IR125" s="55"/>
      <c r="IS125" s="55"/>
      <c r="IT125" s="55"/>
      <c r="IU125" s="55"/>
      <c r="IV125" s="55"/>
      <c r="IW125" s="55"/>
      <c r="IX125" s="55"/>
      <c r="IY125" s="55"/>
      <c r="IZ125" s="55"/>
      <c r="JA125" s="55"/>
      <c r="JB125" s="55"/>
      <c r="JC125" s="55"/>
      <c r="JD125" s="55"/>
      <c r="JE125" s="55"/>
      <c r="JF125" s="55"/>
      <c r="JG125" s="55"/>
      <c r="JH125" s="55"/>
      <c r="JI125" s="55"/>
      <c r="JJ125" s="55"/>
      <c r="JK125" s="55"/>
      <c r="JL125" s="55"/>
      <c r="JM125" s="55"/>
      <c r="JN125" s="55"/>
      <c r="JO125" s="55"/>
      <c r="JP125" s="55"/>
      <c r="JQ125" s="55"/>
      <c r="JR125" s="55"/>
      <c r="JS125" s="55"/>
      <c r="JT125" s="55"/>
      <c r="JU125" s="55"/>
      <c r="JV125" s="55"/>
      <c r="JW125" s="55"/>
      <c r="JX125" s="55"/>
      <c r="JY125" s="55"/>
      <c r="JZ125" s="55"/>
      <c r="KA125" s="55"/>
      <c r="KB125" s="55"/>
      <c r="KC125" s="55"/>
      <c r="KD125" s="55"/>
      <c r="KE125" s="55"/>
      <c r="KF125" s="55"/>
      <c r="KG125" s="55"/>
      <c r="KH125" s="55"/>
      <c r="KI125" s="55"/>
      <c r="KJ125" s="55"/>
      <c r="KK125" s="55"/>
      <c r="KL125" s="55"/>
      <c r="KM125" s="55"/>
      <c r="KN125" s="55"/>
      <c r="KO125" s="55"/>
      <c r="KP125" s="55"/>
      <c r="KQ125" s="55"/>
      <c r="KR125" s="55"/>
      <c r="KS125" s="55"/>
      <c r="KT125" s="55"/>
      <c r="KU125" s="55"/>
      <c r="KV125" s="55"/>
      <c r="KW125" s="55"/>
      <c r="KX125" s="55"/>
      <c r="KY125" s="55"/>
      <c r="KZ125" s="55"/>
      <c r="LA125" s="55"/>
      <c r="LB125" s="55"/>
      <c r="LC125" s="55"/>
      <c r="LD125" s="55"/>
      <c r="LE125" s="55"/>
      <c r="LF125" s="55"/>
      <c r="LG125" s="55"/>
      <c r="LH125" s="55"/>
      <c r="LI125" s="55"/>
      <c r="LJ125" s="55"/>
      <c r="LK125" s="55"/>
      <c r="LL125" s="55"/>
      <c r="LM125" s="55"/>
      <c r="LN125" s="55"/>
      <c r="LO125" s="55"/>
      <c r="LP125" s="55"/>
      <c r="LQ125" s="55"/>
      <c r="LR125" s="55"/>
      <c r="LS125" s="55"/>
      <c r="LT125" s="55"/>
      <c r="LU125" s="55"/>
      <c r="LV125" s="55"/>
      <c r="LW125" s="55"/>
      <c r="LX125" s="55"/>
      <c r="LY125" s="55"/>
      <c r="LZ125" s="55"/>
      <c r="MA125" s="55"/>
      <c r="MB125" s="55"/>
      <c r="MC125" s="55"/>
      <c r="MD125" s="55"/>
      <c r="ME125" s="55"/>
      <c r="MF125" s="55"/>
      <c r="MG125" s="55"/>
      <c r="MH125" s="57"/>
      <c r="MI125" s="57"/>
      <c r="MJ125" s="57"/>
      <c r="MK125" s="57"/>
      <c r="ML125" s="57"/>
      <c r="MM125" s="58"/>
      <c r="MN125" s="58"/>
      <c r="MO125" s="57"/>
      <c r="MP125" s="57"/>
      <c r="MQ125" s="57"/>
      <c r="MR125" s="57"/>
      <c r="MS125" s="57"/>
      <c r="MT125" s="58"/>
      <c r="MU125" s="58"/>
      <c r="MV125" s="57"/>
      <c r="MW125" s="57"/>
      <c r="MX125" s="57"/>
      <c r="MY125" s="57"/>
      <c r="MZ125" s="57"/>
      <c r="NA125" s="58"/>
      <c r="NB125" s="58"/>
      <c r="NC125" s="55"/>
      <c r="ND125" s="55"/>
      <c r="NE125" s="55"/>
      <c r="NF125" s="55"/>
      <c r="NG125" s="55"/>
      <c r="NH125" s="55"/>
      <c r="NI125" s="55"/>
      <c r="NJ125" s="55"/>
      <c r="NK125" s="55"/>
      <c r="NL125" s="55"/>
      <c r="NM125" s="55"/>
      <c r="NN125" s="55"/>
      <c r="NO125" s="55"/>
      <c r="NP125" s="55"/>
      <c r="NQ125" s="55"/>
      <c r="NR125" s="55"/>
      <c r="NS125" s="55"/>
      <c r="NT125" s="55"/>
      <c r="NU125" s="55"/>
      <c r="NV125" s="55"/>
      <c r="NW125" s="55"/>
      <c r="NX125" s="55"/>
      <c r="NY125" s="55"/>
      <c r="NZ125" s="55"/>
      <c r="OA125" s="55"/>
      <c r="OB125" s="55"/>
      <c r="OC125" s="55"/>
      <c r="OD125" s="55"/>
      <c r="OE125" s="55"/>
      <c r="OF125" s="55"/>
      <c r="OG125" s="55"/>
      <c r="OH125" s="55"/>
      <c r="OI125" s="55"/>
      <c r="OJ125" s="55"/>
      <c r="OK125" s="55"/>
      <c r="OL125" s="55"/>
      <c r="OM125" s="55"/>
      <c r="ON125" s="55"/>
      <c r="OO125" s="55"/>
      <c r="OP125" s="55"/>
      <c r="OQ125" s="55"/>
      <c r="OR125" s="55"/>
      <c r="OS125" s="55"/>
      <c r="OT125" s="55"/>
      <c r="OU125" s="55"/>
      <c r="OV125" s="55"/>
      <c r="OW125" s="55"/>
      <c r="OX125" s="55"/>
      <c r="OY125" s="55"/>
      <c r="OZ125" s="55"/>
      <c r="PA125" s="55"/>
      <c r="PB125" s="55"/>
      <c r="PC125" s="55"/>
      <c r="PD125" s="55"/>
      <c r="PE125" s="55"/>
      <c r="PF125" s="55"/>
      <c r="PG125" s="55"/>
      <c r="PH125" s="55"/>
      <c r="PI125" s="55"/>
      <c r="PJ125" s="55"/>
      <c r="PK125" s="55"/>
      <c r="PL125" s="55"/>
      <c r="PM125" s="55"/>
      <c r="PN125" s="55"/>
      <c r="PO125" s="55"/>
      <c r="PP125" s="55"/>
      <c r="PQ125" s="55"/>
      <c r="PR125" s="55"/>
      <c r="PS125" s="55"/>
      <c r="PT125" s="55"/>
      <c r="PU125" s="55"/>
      <c r="PV125" s="55"/>
      <c r="PW125" s="55"/>
      <c r="PX125" s="55"/>
      <c r="PY125" s="55"/>
      <c r="PZ125" s="55"/>
      <c r="QA125" s="55"/>
      <c r="QB125" s="55"/>
      <c r="QC125" s="55"/>
      <c r="QD125" s="55"/>
    </row>
    <row r="126" spans="1:446" ht="13.5" customHeight="1">
      <c r="A126" s="12" t="s">
        <v>124</v>
      </c>
      <c r="B126" s="12" t="s">
        <v>346</v>
      </c>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2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55"/>
      <c r="II126" s="55"/>
      <c r="IJ126" s="55"/>
      <c r="IK126" s="55"/>
      <c r="IL126" s="55"/>
      <c r="IM126" s="55"/>
      <c r="IN126" s="55"/>
      <c r="IO126" s="55"/>
      <c r="IP126" s="55"/>
      <c r="IQ126" s="55"/>
      <c r="IR126" s="55"/>
      <c r="IS126" s="55"/>
      <c r="IT126" s="55"/>
      <c r="IU126" s="55"/>
      <c r="IV126" s="55"/>
      <c r="IW126" s="55"/>
      <c r="IX126" s="55"/>
      <c r="IY126" s="55"/>
      <c r="IZ126" s="55"/>
      <c r="JA126" s="55"/>
      <c r="JB126" s="55"/>
      <c r="JC126" s="55"/>
      <c r="JD126" s="55"/>
      <c r="JE126" s="55"/>
      <c r="JF126" s="55"/>
      <c r="JG126" s="55"/>
      <c r="JH126" s="55"/>
      <c r="JI126" s="55"/>
      <c r="JJ126" s="55"/>
      <c r="JK126" s="55"/>
      <c r="JL126" s="55"/>
      <c r="JM126" s="55"/>
      <c r="JN126" s="55"/>
      <c r="JO126" s="55"/>
      <c r="JP126" s="55"/>
      <c r="JQ126" s="55"/>
      <c r="JR126" s="55"/>
      <c r="JS126" s="55"/>
      <c r="JT126" s="55"/>
      <c r="JU126" s="55"/>
      <c r="JV126" s="55"/>
      <c r="JW126" s="55"/>
      <c r="JX126" s="55"/>
      <c r="JY126" s="55"/>
      <c r="JZ126" s="55"/>
      <c r="KA126" s="55"/>
      <c r="KB126" s="55"/>
      <c r="KC126" s="55"/>
      <c r="KD126" s="55"/>
      <c r="KE126" s="55"/>
      <c r="KF126" s="55"/>
      <c r="KG126" s="55"/>
      <c r="KH126" s="55"/>
      <c r="KI126" s="55"/>
      <c r="KJ126" s="55"/>
      <c r="KK126" s="55"/>
      <c r="KL126" s="55"/>
      <c r="KM126" s="55"/>
      <c r="KN126" s="55"/>
      <c r="KO126" s="55"/>
      <c r="KP126" s="55"/>
      <c r="KQ126" s="55"/>
      <c r="KR126" s="55"/>
      <c r="KS126" s="55"/>
      <c r="KT126" s="55"/>
      <c r="KU126" s="55"/>
      <c r="KV126" s="55"/>
      <c r="KW126" s="55"/>
      <c r="KX126" s="55"/>
      <c r="KY126" s="55"/>
      <c r="KZ126" s="55"/>
      <c r="LA126" s="55"/>
      <c r="LB126" s="55"/>
      <c r="LC126" s="55"/>
      <c r="LD126" s="55"/>
      <c r="LE126" s="55"/>
      <c r="LF126" s="55"/>
      <c r="LG126" s="55"/>
      <c r="LH126" s="55"/>
      <c r="LI126" s="55"/>
      <c r="LJ126" s="55"/>
      <c r="LK126" s="55"/>
      <c r="LL126" s="55"/>
      <c r="LM126" s="55"/>
      <c r="LN126" s="55"/>
      <c r="LO126" s="55"/>
      <c r="LP126" s="55"/>
      <c r="LQ126" s="55"/>
      <c r="LR126" s="55"/>
      <c r="LS126" s="55"/>
      <c r="LT126" s="55"/>
      <c r="LU126" s="55"/>
      <c r="LV126" s="55"/>
      <c r="LW126" s="55"/>
      <c r="LX126" s="55"/>
      <c r="LY126" s="55"/>
      <c r="LZ126" s="55"/>
      <c r="MA126" s="55"/>
      <c r="MB126" s="55"/>
      <c r="MC126" s="55"/>
      <c r="MD126" s="55"/>
      <c r="ME126" s="55"/>
      <c r="MF126" s="55"/>
      <c r="MG126" s="55"/>
      <c r="MH126" s="57"/>
      <c r="MI126" s="57"/>
      <c r="MJ126" s="57"/>
      <c r="MK126" s="57"/>
      <c r="ML126" s="57"/>
      <c r="MM126" s="58"/>
      <c r="MN126" s="58"/>
      <c r="MO126" s="57"/>
      <c r="MP126" s="57"/>
      <c r="MQ126" s="57"/>
      <c r="MR126" s="57"/>
      <c r="MS126" s="57"/>
      <c r="MT126" s="58"/>
      <c r="MU126" s="58"/>
      <c r="MV126" s="57"/>
      <c r="MW126" s="57"/>
      <c r="MX126" s="57"/>
      <c r="MY126" s="57"/>
      <c r="MZ126" s="57"/>
      <c r="NA126" s="58"/>
      <c r="NB126" s="58"/>
      <c r="NC126" s="55"/>
      <c r="ND126" s="55"/>
      <c r="NE126" s="55"/>
      <c r="NF126" s="55"/>
      <c r="NG126" s="55"/>
      <c r="NH126" s="55"/>
      <c r="NI126" s="55"/>
      <c r="NJ126" s="55"/>
      <c r="NK126" s="55"/>
      <c r="NL126" s="55"/>
      <c r="NM126" s="55"/>
      <c r="NN126" s="55"/>
      <c r="NO126" s="55"/>
      <c r="NP126" s="55"/>
      <c r="NQ126" s="55"/>
      <c r="NR126" s="55"/>
      <c r="NS126" s="55"/>
      <c r="NT126" s="55"/>
      <c r="NU126" s="55"/>
      <c r="NV126" s="55"/>
      <c r="NW126" s="55"/>
      <c r="NX126" s="55"/>
      <c r="NY126" s="55"/>
      <c r="NZ126" s="55"/>
      <c r="OA126" s="55"/>
      <c r="OB126" s="55"/>
      <c r="OC126" s="55"/>
      <c r="OD126" s="55"/>
      <c r="OE126" s="55"/>
      <c r="OF126" s="55"/>
      <c r="OG126" s="55"/>
      <c r="OH126" s="55"/>
      <c r="OI126" s="55"/>
      <c r="OJ126" s="55"/>
      <c r="OK126" s="55"/>
      <c r="OL126" s="55"/>
      <c r="OM126" s="55"/>
      <c r="ON126" s="55"/>
      <c r="OO126" s="55"/>
      <c r="OP126" s="55"/>
      <c r="OQ126" s="55"/>
      <c r="OR126" s="55"/>
      <c r="OS126" s="55"/>
      <c r="OT126" s="55"/>
      <c r="OU126" s="55"/>
      <c r="OV126" s="55"/>
      <c r="OW126" s="55"/>
      <c r="OX126" s="55"/>
      <c r="OY126" s="55"/>
      <c r="OZ126" s="55"/>
      <c r="PA126" s="55"/>
      <c r="PB126" s="55"/>
      <c r="PC126" s="55"/>
      <c r="PD126" s="55"/>
      <c r="PE126" s="55"/>
      <c r="PF126" s="55"/>
      <c r="PG126" s="55"/>
      <c r="PH126" s="55"/>
      <c r="PI126" s="55"/>
      <c r="PJ126" s="55"/>
      <c r="PK126" s="55"/>
      <c r="PL126" s="55"/>
      <c r="PM126" s="55"/>
      <c r="PN126" s="55"/>
      <c r="PO126" s="55"/>
      <c r="PP126" s="55"/>
      <c r="PQ126" s="55"/>
      <c r="PR126" s="55"/>
      <c r="PS126" s="55"/>
      <c r="PT126" s="55"/>
      <c r="PU126" s="55"/>
      <c r="PV126" s="55"/>
      <c r="PW126" s="55"/>
      <c r="PX126" s="55"/>
      <c r="PY126" s="55"/>
      <c r="PZ126" s="55"/>
      <c r="QA126" s="55"/>
      <c r="QB126" s="55"/>
      <c r="QC126" s="55"/>
      <c r="QD126" s="55"/>
    </row>
    <row r="127" spans="1:446" ht="13.5" customHeight="1">
      <c r="A127" s="12" t="s">
        <v>125</v>
      </c>
      <c r="B127" s="12" t="s">
        <v>348</v>
      </c>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4"/>
      <c r="BF127" s="14"/>
      <c r="BG127" s="14"/>
      <c r="BH127" s="14"/>
      <c r="BI127" s="14"/>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14"/>
      <c r="CF127" s="14"/>
      <c r="CG127" s="14"/>
      <c r="CH127" s="14"/>
      <c r="CI127" s="14"/>
      <c r="CJ127" s="14"/>
      <c r="CK127" s="14"/>
      <c r="CL127" s="14"/>
      <c r="CM127" s="14"/>
      <c r="CN127" s="14"/>
      <c r="CO127" s="14"/>
      <c r="CP127" s="14"/>
      <c r="CQ127" s="14"/>
      <c r="CR127" s="14"/>
      <c r="CS127" s="14"/>
      <c r="CT127" s="14"/>
      <c r="CU127" s="14"/>
      <c r="CV127" s="14"/>
      <c r="CW127" s="14"/>
      <c r="CX127" s="14"/>
      <c r="CY127" s="14"/>
      <c r="CZ127" s="14"/>
      <c r="DA127" s="24"/>
      <c r="DB127" s="14"/>
      <c r="DC127" s="14"/>
      <c r="DD127" s="14"/>
      <c r="DE127" s="14"/>
      <c r="DF127" s="14"/>
      <c r="DG127" s="14"/>
      <c r="DH127" s="14"/>
      <c r="DI127" s="14"/>
      <c r="DJ127" s="14"/>
      <c r="DK127" s="14"/>
      <c r="DL127" s="14"/>
      <c r="DM127" s="14"/>
      <c r="DN127" s="14"/>
      <c r="DO127" s="14"/>
      <c r="DP127" s="14"/>
      <c r="DQ127" s="14"/>
      <c r="DR127" s="14"/>
      <c r="DS127" s="14"/>
      <c r="DT127" s="14"/>
      <c r="DU127" s="14"/>
      <c r="DV127" s="14"/>
      <c r="DW127" s="14"/>
      <c r="DX127" s="14"/>
      <c r="DY127" s="14"/>
      <c r="DZ127" s="14"/>
      <c r="EA127" s="14"/>
      <c r="EB127" s="14"/>
      <c r="EC127" s="14"/>
      <c r="ED127" s="14"/>
      <c r="EE127" s="14"/>
      <c r="EF127" s="14"/>
      <c r="EG127" s="14"/>
      <c r="EH127" s="14"/>
      <c r="EI127" s="14"/>
      <c r="EJ127" s="14"/>
      <c r="EK127" s="14"/>
      <c r="EL127" s="14"/>
      <c r="EM127" s="14"/>
      <c r="EN127" s="14"/>
      <c r="EO127" s="14"/>
      <c r="EP127" s="14"/>
      <c r="EQ127" s="14"/>
      <c r="ER127" s="14"/>
      <c r="ES127" s="14"/>
      <c r="ET127" s="14"/>
      <c r="EU127" s="14"/>
      <c r="EV127" s="14"/>
      <c r="EW127" s="14"/>
      <c r="EX127" s="14"/>
      <c r="EY127" s="14"/>
      <c r="EZ127" s="14"/>
      <c r="FA127" s="14"/>
      <c r="FB127" s="14"/>
      <c r="FC127" s="14"/>
      <c r="FD127" s="14"/>
      <c r="FE127" s="14"/>
      <c r="FF127" s="14"/>
      <c r="FG127" s="14"/>
      <c r="FH127" s="14"/>
      <c r="FI127" s="14"/>
      <c r="FJ127" s="14"/>
      <c r="FK127" s="14"/>
      <c r="FL127" s="14"/>
      <c r="FM127" s="14"/>
      <c r="FN127" s="14"/>
      <c r="FO127" s="14"/>
      <c r="FP127" s="14"/>
      <c r="FQ127" s="14"/>
      <c r="FR127" s="14"/>
      <c r="FS127" s="14"/>
      <c r="FT127" s="14"/>
      <c r="FU127" s="14"/>
      <c r="FV127" s="14"/>
      <c r="FW127" s="14"/>
      <c r="FX127" s="14"/>
      <c r="FY127" s="14"/>
      <c r="FZ127" s="14"/>
      <c r="GA127" s="14"/>
      <c r="GB127" s="14"/>
      <c r="GC127" s="14"/>
      <c r="GD127" s="14"/>
      <c r="GE127" s="14"/>
      <c r="GF127" s="14"/>
      <c r="GG127" s="14"/>
      <c r="GH127" s="14"/>
      <c r="GI127" s="14"/>
      <c r="GJ127" s="14"/>
      <c r="GK127" s="14"/>
      <c r="GL127" s="14"/>
      <c r="GM127" s="14"/>
      <c r="GN127" s="14"/>
      <c r="GO127" s="14"/>
      <c r="GP127" s="14"/>
      <c r="GQ127" s="14"/>
      <c r="GR127" s="14"/>
      <c r="GS127" s="14"/>
      <c r="GT127" s="14"/>
      <c r="GU127" s="14"/>
      <c r="GV127" s="14"/>
      <c r="GW127" s="14"/>
      <c r="GX127" s="14"/>
      <c r="GY127" s="14"/>
      <c r="GZ127" s="14"/>
      <c r="HA127" s="14"/>
      <c r="HB127" s="14"/>
      <c r="HC127" s="14"/>
      <c r="HD127" s="14"/>
      <c r="HE127" s="14"/>
      <c r="HF127" s="14"/>
      <c r="HG127" s="14"/>
      <c r="HH127" s="14"/>
      <c r="HI127" s="14"/>
      <c r="HJ127" s="14"/>
      <c r="HK127" s="14"/>
      <c r="HL127" s="14"/>
      <c r="HM127" s="14"/>
      <c r="HN127" s="14"/>
      <c r="HO127" s="14"/>
      <c r="HP127" s="14"/>
      <c r="HQ127" s="14"/>
      <c r="HR127" s="14"/>
      <c r="HS127" s="14"/>
      <c r="HT127" s="14"/>
      <c r="HU127" s="14"/>
      <c r="HV127" s="14"/>
      <c r="HW127" s="14"/>
      <c r="HX127" s="14"/>
      <c r="HY127" s="14"/>
      <c r="HZ127" s="14"/>
      <c r="IA127" s="14"/>
      <c r="IB127" s="14"/>
      <c r="IC127" s="14"/>
      <c r="ID127" s="14"/>
      <c r="IE127" s="14"/>
      <c r="IF127" s="14"/>
      <c r="IG127" s="14"/>
      <c r="IH127" s="55"/>
      <c r="II127" s="55"/>
      <c r="IJ127" s="55"/>
      <c r="IK127" s="55"/>
      <c r="IL127" s="55"/>
      <c r="IM127" s="55"/>
      <c r="IN127" s="55"/>
      <c r="IO127" s="55"/>
      <c r="IP127" s="55"/>
      <c r="IQ127" s="55"/>
      <c r="IR127" s="55"/>
      <c r="IS127" s="55"/>
      <c r="IT127" s="55"/>
      <c r="IU127" s="55"/>
      <c r="IV127" s="55"/>
      <c r="IW127" s="55"/>
      <c r="IX127" s="55"/>
      <c r="IY127" s="55"/>
      <c r="IZ127" s="55"/>
      <c r="JA127" s="55"/>
      <c r="JB127" s="55"/>
      <c r="JC127" s="55"/>
      <c r="JD127" s="55"/>
      <c r="JE127" s="55"/>
      <c r="JF127" s="55"/>
      <c r="JG127" s="55"/>
      <c r="JH127" s="55"/>
      <c r="JI127" s="55"/>
      <c r="JJ127" s="55"/>
      <c r="JK127" s="55"/>
      <c r="JL127" s="55"/>
      <c r="JM127" s="55"/>
      <c r="JN127" s="55"/>
      <c r="JO127" s="55"/>
      <c r="JP127" s="55"/>
      <c r="JQ127" s="55"/>
      <c r="JR127" s="55"/>
      <c r="JS127" s="55"/>
      <c r="JT127" s="55"/>
      <c r="JU127" s="55"/>
      <c r="JV127" s="55"/>
      <c r="JW127" s="55"/>
      <c r="JX127" s="55"/>
      <c r="JY127" s="55"/>
      <c r="JZ127" s="55"/>
      <c r="KA127" s="55"/>
      <c r="KB127" s="55"/>
      <c r="KC127" s="55"/>
      <c r="KD127" s="55"/>
      <c r="KE127" s="55"/>
      <c r="KF127" s="55"/>
      <c r="KG127" s="55"/>
      <c r="KH127" s="55"/>
      <c r="KI127" s="55"/>
      <c r="KJ127" s="55"/>
      <c r="KK127" s="55"/>
      <c r="KL127" s="55"/>
      <c r="KM127" s="55"/>
      <c r="KN127" s="55"/>
      <c r="KO127" s="55"/>
      <c r="KP127" s="55"/>
      <c r="KQ127" s="55"/>
      <c r="KR127" s="55"/>
      <c r="KS127" s="55"/>
      <c r="KT127" s="55"/>
      <c r="KU127" s="55"/>
      <c r="KV127" s="55"/>
      <c r="KW127" s="55"/>
      <c r="KX127" s="55"/>
      <c r="KY127" s="55"/>
      <c r="KZ127" s="55"/>
      <c r="LA127" s="55"/>
      <c r="LB127" s="55"/>
      <c r="LC127" s="55"/>
      <c r="LD127" s="55"/>
      <c r="LE127" s="55"/>
      <c r="LF127" s="55"/>
      <c r="LG127" s="55"/>
      <c r="LH127" s="55"/>
      <c r="LI127" s="55"/>
      <c r="LJ127" s="55"/>
      <c r="LK127" s="55"/>
      <c r="LL127" s="55"/>
      <c r="LM127" s="55"/>
      <c r="LN127" s="55"/>
      <c r="LO127" s="55"/>
      <c r="LP127" s="55"/>
      <c r="LQ127" s="55"/>
      <c r="LR127" s="55"/>
      <c r="LS127" s="55"/>
      <c r="LT127" s="55"/>
      <c r="LU127" s="55"/>
      <c r="LV127" s="55"/>
      <c r="LW127" s="55"/>
      <c r="LX127" s="55"/>
      <c r="LY127" s="55"/>
      <c r="LZ127" s="55"/>
      <c r="MA127" s="55"/>
      <c r="MB127" s="55"/>
      <c r="MC127" s="55"/>
      <c r="MD127" s="55"/>
      <c r="ME127" s="55"/>
      <c r="MF127" s="55"/>
      <c r="MG127" s="55"/>
      <c r="MH127" s="57"/>
      <c r="MI127" s="57"/>
      <c r="MJ127" s="57"/>
      <c r="MK127" s="57"/>
      <c r="ML127" s="57"/>
      <c r="MM127" s="58"/>
      <c r="MN127" s="58"/>
      <c r="MO127" s="57"/>
      <c r="MP127" s="57"/>
      <c r="MQ127" s="57"/>
      <c r="MR127" s="57"/>
      <c r="MS127" s="57"/>
      <c r="MT127" s="58"/>
      <c r="MU127" s="58"/>
      <c r="MV127" s="57"/>
      <c r="MW127" s="57"/>
      <c r="MX127" s="57"/>
      <c r="MY127" s="57"/>
      <c r="MZ127" s="57"/>
      <c r="NA127" s="58"/>
      <c r="NB127" s="58"/>
      <c r="NC127" s="55"/>
      <c r="ND127" s="55"/>
      <c r="NE127" s="55"/>
      <c r="NF127" s="55"/>
      <c r="NG127" s="55"/>
      <c r="NH127" s="55"/>
      <c r="NI127" s="55"/>
      <c r="NJ127" s="55"/>
      <c r="NK127" s="55"/>
      <c r="NL127" s="55"/>
      <c r="NM127" s="55"/>
      <c r="NN127" s="55"/>
      <c r="NO127" s="55"/>
      <c r="NP127" s="55"/>
      <c r="NQ127" s="55"/>
      <c r="NR127" s="55"/>
      <c r="NS127" s="55"/>
      <c r="NT127" s="55"/>
      <c r="NU127" s="55"/>
      <c r="NV127" s="55"/>
      <c r="NW127" s="55"/>
      <c r="NX127" s="55"/>
      <c r="NY127" s="55"/>
      <c r="NZ127" s="55"/>
      <c r="OA127" s="55"/>
      <c r="OB127" s="55"/>
      <c r="OC127" s="55"/>
      <c r="OD127" s="55"/>
      <c r="OE127" s="55"/>
      <c r="OF127" s="55"/>
      <c r="OG127" s="55"/>
      <c r="OH127" s="55"/>
      <c r="OI127" s="55"/>
      <c r="OJ127" s="55"/>
      <c r="OK127" s="55"/>
      <c r="OL127" s="55"/>
      <c r="OM127" s="55"/>
      <c r="ON127" s="55"/>
      <c r="OO127" s="55"/>
      <c r="OP127" s="55"/>
      <c r="OQ127" s="55"/>
      <c r="OR127" s="55"/>
      <c r="OS127" s="55"/>
      <c r="OT127" s="55"/>
      <c r="OU127" s="55"/>
      <c r="OV127" s="55"/>
      <c r="OW127" s="55"/>
      <c r="OX127" s="55"/>
      <c r="OY127" s="55"/>
      <c r="OZ127" s="55"/>
      <c r="PA127" s="55"/>
      <c r="PB127" s="55"/>
      <c r="PC127" s="55"/>
      <c r="PD127" s="55"/>
      <c r="PE127" s="55"/>
      <c r="PF127" s="55"/>
      <c r="PG127" s="55"/>
      <c r="PH127" s="55"/>
      <c r="PI127" s="55"/>
      <c r="PJ127" s="55"/>
      <c r="PK127" s="55"/>
      <c r="PL127" s="55"/>
      <c r="PM127" s="55"/>
      <c r="PN127" s="55"/>
      <c r="PO127" s="55"/>
      <c r="PP127" s="55"/>
      <c r="PQ127" s="55"/>
      <c r="PR127" s="55"/>
      <c r="PS127" s="55"/>
      <c r="PT127" s="55"/>
      <c r="PU127" s="55"/>
      <c r="PV127" s="55"/>
      <c r="PW127" s="55"/>
      <c r="PX127" s="55"/>
      <c r="PY127" s="55"/>
      <c r="PZ127" s="55"/>
      <c r="QA127" s="55"/>
      <c r="QB127" s="55"/>
      <c r="QC127" s="55"/>
      <c r="QD127" s="55"/>
    </row>
    <row r="128" spans="1:446" ht="13.5" customHeight="1">
      <c r="A128" s="12" t="s">
        <v>126</v>
      </c>
      <c r="B128" s="12" t="s">
        <v>349</v>
      </c>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c r="CI128" s="14"/>
      <c r="CJ128" s="14"/>
      <c r="CK128" s="14"/>
      <c r="CL128" s="14"/>
      <c r="CM128" s="14"/>
      <c r="CN128" s="14"/>
      <c r="CO128" s="14"/>
      <c r="CP128" s="14"/>
      <c r="CQ128" s="14"/>
      <c r="CR128" s="14"/>
      <c r="CS128" s="14"/>
      <c r="CT128" s="14"/>
      <c r="CU128" s="14"/>
      <c r="CV128" s="14"/>
      <c r="CW128" s="14"/>
      <c r="CX128" s="14"/>
      <c r="CY128" s="14"/>
      <c r="CZ128" s="14"/>
      <c r="DA128" s="24"/>
      <c r="DB128" s="14"/>
      <c r="DC128" s="14"/>
      <c r="DD128" s="14"/>
      <c r="DE128" s="14"/>
      <c r="DF128" s="14"/>
      <c r="DG128" s="14"/>
      <c r="DH128" s="14"/>
      <c r="DI128" s="14"/>
      <c r="DJ128" s="14"/>
      <c r="DK128" s="14"/>
      <c r="DL128" s="14"/>
      <c r="DM128" s="14"/>
      <c r="DN128" s="14"/>
      <c r="DO128" s="14"/>
      <c r="DP128" s="14"/>
      <c r="DQ128" s="14"/>
      <c r="DR128" s="14"/>
      <c r="DS128" s="14"/>
      <c r="DT128" s="14"/>
      <c r="DU128" s="14"/>
      <c r="DV128" s="14"/>
      <c r="DW128" s="14"/>
      <c r="DX128" s="14"/>
      <c r="DY128" s="14"/>
      <c r="DZ128" s="14"/>
      <c r="EA128" s="14"/>
      <c r="EB128" s="14"/>
      <c r="EC128" s="14"/>
      <c r="ED128" s="14"/>
      <c r="EE128" s="14"/>
      <c r="EF128" s="14"/>
      <c r="EG128" s="14"/>
      <c r="EH128" s="14"/>
      <c r="EI128" s="14"/>
      <c r="EJ128" s="14"/>
      <c r="EK128" s="14"/>
      <c r="EL128" s="14"/>
      <c r="EM128" s="14"/>
      <c r="EN128" s="14"/>
      <c r="EO128" s="14"/>
      <c r="EP128" s="14"/>
      <c r="EQ128" s="14"/>
      <c r="ER128" s="14"/>
      <c r="ES128" s="14"/>
      <c r="ET128" s="14"/>
      <c r="EU128" s="14"/>
      <c r="EV128" s="14"/>
      <c r="EW128" s="14"/>
      <c r="EX128" s="14"/>
      <c r="EY128" s="14"/>
      <c r="EZ128" s="14"/>
      <c r="FA128" s="14"/>
      <c r="FB128" s="14"/>
      <c r="FC128" s="14"/>
      <c r="FD128" s="14"/>
      <c r="FE128" s="14"/>
      <c r="FF128" s="14"/>
      <c r="FG128" s="14"/>
      <c r="FH128" s="14"/>
      <c r="FI128" s="14"/>
      <c r="FJ128" s="14"/>
      <c r="FK128" s="14"/>
      <c r="FL128" s="14"/>
      <c r="FM128" s="14"/>
      <c r="FN128" s="14"/>
      <c r="FO128" s="14"/>
      <c r="FP128" s="14"/>
      <c r="FQ128" s="14"/>
      <c r="FR128" s="14"/>
      <c r="FS128" s="14"/>
      <c r="FT128" s="14"/>
      <c r="FU128" s="14"/>
      <c r="FV128" s="14"/>
      <c r="FW128" s="14"/>
      <c r="FX128" s="14"/>
      <c r="FY128" s="14"/>
      <c r="FZ128" s="14"/>
      <c r="GA128" s="14"/>
      <c r="GB128" s="14"/>
      <c r="GC128" s="14"/>
      <c r="GD128" s="14"/>
      <c r="GE128" s="14"/>
      <c r="GF128" s="14"/>
      <c r="GG128" s="14"/>
      <c r="GH128" s="14"/>
      <c r="GI128" s="14"/>
      <c r="GJ128" s="14"/>
      <c r="GK128" s="14"/>
      <c r="GL128" s="14"/>
      <c r="GM128" s="14"/>
      <c r="GN128" s="14"/>
      <c r="GO128" s="14"/>
      <c r="GP128" s="14"/>
      <c r="GQ128" s="14"/>
      <c r="GR128" s="14"/>
      <c r="GS128" s="14"/>
      <c r="GT128" s="14"/>
      <c r="GU128" s="14"/>
      <c r="GV128" s="14"/>
      <c r="GW128" s="14"/>
      <c r="GX128" s="14"/>
      <c r="GY128" s="14"/>
      <c r="GZ128" s="14"/>
      <c r="HA128" s="14"/>
      <c r="HB128" s="14"/>
      <c r="HC128" s="14"/>
      <c r="HD128" s="14"/>
      <c r="HE128" s="14"/>
      <c r="HF128" s="14"/>
      <c r="HG128" s="14"/>
      <c r="HH128" s="14"/>
      <c r="HI128" s="14"/>
      <c r="HJ128" s="14"/>
      <c r="HK128" s="14"/>
      <c r="HL128" s="14"/>
      <c r="HM128" s="14"/>
      <c r="HN128" s="14"/>
      <c r="HO128" s="14"/>
      <c r="HP128" s="14"/>
      <c r="HQ128" s="14"/>
      <c r="HR128" s="14"/>
      <c r="HS128" s="14"/>
      <c r="HT128" s="14"/>
      <c r="HU128" s="14"/>
      <c r="HV128" s="14"/>
      <c r="HW128" s="14"/>
      <c r="HX128" s="14"/>
      <c r="HY128" s="14"/>
      <c r="HZ128" s="14"/>
      <c r="IA128" s="14"/>
      <c r="IB128" s="14"/>
      <c r="IC128" s="14"/>
      <c r="ID128" s="14"/>
      <c r="IE128" s="14"/>
      <c r="IF128" s="14"/>
      <c r="IG128" s="14"/>
      <c r="IH128" s="55"/>
      <c r="II128" s="55"/>
      <c r="IJ128" s="55"/>
      <c r="IK128" s="55"/>
      <c r="IL128" s="55"/>
      <c r="IM128" s="55"/>
      <c r="IN128" s="55"/>
      <c r="IO128" s="55"/>
      <c r="IP128" s="55"/>
      <c r="IQ128" s="55"/>
      <c r="IR128" s="55"/>
      <c r="IS128" s="55"/>
      <c r="IT128" s="55"/>
      <c r="IU128" s="55"/>
      <c r="IV128" s="55"/>
      <c r="IW128" s="55"/>
      <c r="IX128" s="55"/>
      <c r="IY128" s="55"/>
      <c r="IZ128" s="55"/>
      <c r="JA128" s="55"/>
      <c r="JB128" s="55"/>
      <c r="JC128" s="55"/>
      <c r="JD128" s="55"/>
      <c r="JE128" s="55"/>
      <c r="JF128" s="55"/>
      <c r="JG128" s="55"/>
      <c r="JH128" s="55"/>
      <c r="JI128" s="55"/>
      <c r="JJ128" s="55"/>
      <c r="JK128" s="55"/>
      <c r="JL128" s="55"/>
      <c r="JM128" s="55"/>
      <c r="JN128" s="55"/>
      <c r="JO128" s="55"/>
      <c r="JP128" s="55"/>
      <c r="JQ128" s="55"/>
      <c r="JR128" s="55"/>
      <c r="JS128" s="55"/>
      <c r="JT128" s="55"/>
      <c r="JU128" s="55"/>
      <c r="JV128" s="55"/>
      <c r="JW128" s="55"/>
      <c r="JX128" s="55"/>
      <c r="JY128" s="55"/>
      <c r="JZ128" s="55"/>
      <c r="KA128" s="55"/>
      <c r="KB128" s="55"/>
      <c r="KC128" s="55"/>
      <c r="KD128" s="55"/>
      <c r="KE128" s="55"/>
      <c r="KF128" s="55"/>
      <c r="KG128" s="55"/>
      <c r="KH128" s="55"/>
      <c r="KI128" s="55"/>
      <c r="KJ128" s="55"/>
      <c r="KK128" s="55"/>
      <c r="KL128" s="55"/>
      <c r="KM128" s="55"/>
      <c r="KN128" s="55"/>
      <c r="KO128" s="55"/>
      <c r="KP128" s="55"/>
      <c r="KQ128" s="55"/>
      <c r="KR128" s="55"/>
      <c r="KS128" s="55"/>
      <c r="KT128" s="55"/>
      <c r="KU128" s="55"/>
      <c r="KV128" s="55"/>
      <c r="KW128" s="55"/>
      <c r="KX128" s="55"/>
      <c r="KY128" s="55"/>
      <c r="KZ128" s="55"/>
      <c r="LA128" s="55"/>
      <c r="LB128" s="55"/>
      <c r="LC128" s="55"/>
      <c r="LD128" s="55"/>
      <c r="LE128" s="55"/>
      <c r="LF128" s="55"/>
      <c r="LG128" s="55"/>
      <c r="LH128" s="55"/>
      <c r="LI128" s="55"/>
      <c r="LJ128" s="55"/>
      <c r="LK128" s="55"/>
      <c r="LL128" s="55"/>
      <c r="LM128" s="55"/>
      <c r="LN128" s="55"/>
      <c r="LO128" s="55"/>
      <c r="LP128" s="55"/>
      <c r="LQ128" s="55"/>
      <c r="LR128" s="55"/>
      <c r="LS128" s="55"/>
      <c r="LT128" s="55"/>
      <c r="LU128" s="55"/>
      <c r="LV128" s="55"/>
      <c r="LW128" s="55"/>
      <c r="LX128" s="55"/>
      <c r="LY128" s="55"/>
      <c r="LZ128" s="55"/>
      <c r="MA128" s="55"/>
      <c r="MB128" s="55"/>
      <c r="MC128" s="55"/>
      <c r="MD128" s="55"/>
      <c r="ME128" s="55"/>
      <c r="MF128" s="55"/>
      <c r="MG128" s="55"/>
      <c r="MH128" s="57"/>
      <c r="MI128" s="57"/>
      <c r="MJ128" s="57"/>
      <c r="MK128" s="57"/>
      <c r="ML128" s="57"/>
      <c r="MM128" s="58"/>
      <c r="MN128" s="58"/>
      <c r="MO128" s="57"/>
      <c r="MP128" s="57"/>
      <c r="MQ128" s="57"/>
      <c r="MR128" s="57"/>
      <c r="MS128" s="57"/>
      <c r="MT128" s="58"/>
      <c r="MU128" s="58"/>
      <c r="MV128" s="57"/>
      <c r="MW128" s="57"/>
      <c r="MX128" s="57"/>
      <c r="MY128" s="57"/>
      <c r="MZ128" s="57"/>
      <c r="NA128" s="58"/>
      <c r="NB128" s="58"/>
      <c r="NC128" s="55"/>
      <c r="ND128" s="55"/>
      <c r="NE128" s="55"/>
      <c r="NF128" s="55"/>
      <c r="NG128" s="55"/>
      <c r="NH128" s="55"/>
      <c r="NI128" s="55"/>
      <c r="NJ128" s="55"/>
      <c r="NK128" s="55"/>
      <c r="NL128" s="55"/>
      <c r="NM128" s="55"/>
      <c r="NN128" s="55"/>
      <c r="NO128" s="55"/>
      <c r="NP128" s="55"/>
      <c r="NQ128" s="55"/>
      <c r="NR128" s="55"/>
      <c r="NS128" s="55"/>
      <c r="NT128" s="55"/>
      <c r="NU128" s="55"/>
      <c r="NV128" s="55"/>
      <c r="NW128" s="55"/>
      <c r="NX128" s="55"/>
      <c r="NY128" s="55"/>
      <c r="NZ128" s="55"/>
      <c r="OA128" s="55"/>
      <c r="OB128" s="55"/>
      <c r="OC128" s="55"/>
      <c r="OD128" s="55"/>
      <c r="OE128" s="55"/>
      <c r="OF128" s="55"/>
      <c r="OG128" s="55"/>
      <c r="OH128" s="55"/>
      <c r="OI128" s="55"/>
      <c r="OJ128" s="55"/>
      <c r="OK128" s="55"/>
      <c r="OL128" s="55"/>
      <c r="OM128" s="55"/>
      <c r="ON128" s="55"/>
      <c r="OO128" s="55"/>
      <c r="OP128" s="55"/>
      <c r="OQ128" s="55"/>
      <c r="OR128" s="55"/>
      <c r="OS128" s="55"/>
      <c r="OT128" s="55"/>
      <c r="OU128" s="55"/>
      <c r="OV128" s="55"/>
      <c r="OW128" s="55"/>
      <c r="OX128" s="55"/>
      <c r="OY128" s="55"/>
      <c r="OZ128" s="55"/>
      <c r="PA128" s="55"/>
      <c r="PB128" s="55"/>
      <c r="PC128" s="55"/>
      <c r="PD128" s="55"/>
      <c r="PE128" s="55"/>
      <c r="PF128" s="55"/>
      <c r="PG128" s="55"/>
      <c r="PH128" s="55"/>
      <c r="PI128" s="55"/>
      <c r="PJ128" s="55"/>
      <c r="PK128" s="55"/>
      <c r="PL128" s="55"/>
      <c r="PM128" s="55"/>
      <c r="PN128" s="55"/>
      <c r="PO128" s="55"/>
      <c r="PP128" s="55"/>
      <c r="PQ128" s="55"/>
      <c r="PR128" s="55"/>
      <c r="PS128" s="55"/>
      <c r="PT128" s="55"/>
      <c r="PU128" s="55"/>
      <c r="PV128" s="55"/>
      <c r="PW128" s="55"/>
      <c r="PX128" s="55"/>
      <c r="PY128" s="55"/>
      <c r="PZ128" s="55"/>
      <c r="QA128" s="55"/>
      <c r="QB128" s="55"/>
      <c r="QC128" s="55"/>
      <c r="QD128" s="55"/>
    </row>
    <row r="129" spans="1:446" ht="13.5" customHeight="1">
      <c r="A129" s="12" t="s">
        <v>127</v>
      </c>
      <c r="B129" s="12" t="s">
        <v>346</v>
      </c>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14"/>
      <c r="CF129" s="14"/>
      <c r="CG129" s="14"/>
      <c r="CH129" s="14"/>
      <c r="CI129" s="14"/>
      <c r="CJ129" s="14"/>
      <c r="CK129" s="14"/>
      <c r="CL129" s="14"/>
      <c r="CM129" s="14"/>
      <c r="CN129" s="14"/>
      <c r="CO129" s="14"/>
      <c r="CP129" s="14"/>
      <c r="CQ129" s="14"/>
      <c r="CR129" s="14"/>
      <c r="CS129" s="14"/>
      <c r="CT129" s="14"/>
      <c r="CU129" s="14"/>
      <c r="CV129" s="14"/>
      <c r="CW129" s="14"/>
      <c r="CX129" s="14"/>
      <c r="CY129" s="14"/>
      <c r="CZ129" s="14"/>
      <c r="DA129" s="24"/>
      <c r="DB129" s="14"/>
      <c r="DC129" s="14"/>
      <c r="DD129" s="14"/>
      <c r="DE129" s="14"/>
      <c r="DF129" s="14"/>
      <c r="DG129" s="14"/>
      <c r="DH129" s="14"/>
      <c r="DI129" s="14"/>
      <c r="DJ129" s="14"/>
      <c r="DK129" s="14"/>
      <c r="DL129" s="14"/>
      <c r="DM129" s="14"/>
      <c r="DN129" s="14"/>
      <c r="DO129" s="14"/>
      <c r="DP129" s="14"/>
      <c r="DQ129" s="14"/>
      <c r="DR129" s="14"/>
      <c r="DS129" s="14"/>
      <c r="DT129" s="14"/>
      <c r="DU129" s="14"/>
      <c r="DV129" s="14"/>
      <c r="DW129" s="14"/>
      <c r="DX129" s="14"/>
      <c r="DY129" s="14"/>
      <c r="DZ129" s="14"/>
      <c r="EA129" s="14"/>
      <c r="EB129" s="14"/>
      <c r="EC129" s="14"/>
      <c r="ED129" s="14"/>
      <c r="EE129" s="14"/>
      <c r="EF129" s="14"/>
      <c r="EG129" s="14"/>
      <c r="EH129" s="14"/>
      <c r="EI129" s="14"/>
      <c r="EJ129" s="14"/>
      <c r="EK129" s="14"/>
      <c r="EL129" s="14"/>
      <c r="EM129" s="14"/>
      <c r="EN129" s="14"/>
      <c r="EO129" s="14"/>
      <c r="EP129" s="14"/>
      <c r="EQ129" s="14"/>
      <c r="ER129" s="14"/>
      <c r="ES129" s="14"/>
      <c r="ET129" s="14"/>
      <c r="EU129" s="14"/>
      <c r="EV129" s="14"/>
      <c r="EW129" s="14"/>
      <c r="EX129" s="14"/>
      <c r="EY129" s="14"/>
      <c r="EZ129" s="14"/>
      <c r="FA129" s="14"/>
      <c r="FB129" s="14"/>
      <c r="FC129" s="14"/>
      <c r="FD129" s="14"/>
      <c r="FE129" s="14"/>
      <c r="FF129" s="14"/>
      <c r="FG129" s="14"/>
      <c r="FH129" s="14"/>
      <c r="FI129" s="14"/>
      <c r="FJ129" s="14"/>
      <c r="FK129" s="14"/>
      <c r="FL129" s="14"/>
      <c r="FM129" s="14"/>
      <c r="FN129" s="14"/>
      <c r="FO129" s="14"/>
      <c r="FP129" s="14"/>
      <c r="FQ129" s="14"/>
      <c r="FR129" s="14"/>
      <c r="FS129" s="14"/>
      <c r="FT129" s="14"/>
      <c r="FU129" s="14"/>
      <c r="FV129" s="14"/>
      <c r="FW129" s="14"/>
      <c r="FX129" s="14"/>
      <c r="FY129" s="14"/>
      <c r="FZ129" s="14"/>
      <c r="GA129" s="14"/>
      <c r="GB129" s="14"/>
      <c r="GC129" s="14"/>
      <c r="GD129" s="14"/>
      <c r="GE129" s="14"/>
      <c r="GF129" s="14"/>
      <c r="GG129" s="14"/>
      <c r="GH129" s="14"/>
      <c r="GI129" s="14"/>
      <c r="GJ129" s="14"/>
      <c r="GK129" s="14"/>
      <c r="GL129" s="14"/>
      <c r="GM129" s="14"/>
      <c r="GN129" s="14"/>
      <c r="GO129" s="14"/>
      <c r="GP129" s="14"/>
      <c r="GQ129" s="14"/>
      <c r="GR129" s="14"/>
      <c r="GS129" s="14"/>
      <c r="GT129" s="14"/>
      <c r="GU129" s="14"/>
      <c r="GV129" s="14"/>
      <c r="GW129" s="14"/>
      <c r="GX129" s="14"/>
      <c r="GY129" s="14"/>
      <c r="GZ129" s="14"/>
      <c r="HA129" s="14"/>
      <c r="HB129" s="14"/>
      <c r="HC129" s="14"/>
      <c r="HD129" s="14"/>
      <c r="HE129" s="14"/>
      <c r="HF129" s="14"/>
      <c r="HG129" s="14"/>
      <c r="HH129" s="14"/>
      <c r="HI129" s="14"/>
      <c r="HJ129" s="14"/>
      <c r="HK129" s="14"/>
      <c r="HL129" s="14"/>
      <c r="HM129" s="14"/>
      <c r="HN129" s="14"/>
      <c r="HO129" s="14"/>
      <c r="HP129" s="14"/>
      <c r="HQ129" s="14"/>
      <c r="HR129" s="14"/>
      <c r="HS129" s="14"/>
      <c r="HT129" s="14"/>
      <c r="HU129" s="14"/>
      <c r="HV129" s="14"/>
      <c r="HW129" s="14"/>
      <c r="HX129" s="14"/>
      <c r="HY129" s="14"/>
      <c r="HZ129" s="14"/>
      <c r="IA129" s="14"/>
      <c r="IB129" s="14"/>
      <c r="IC129" s="14"/>
      <c r="ID129" s="14"/>
      <c r="IE129" s="14"/>
      <c r="IF129" s="14"/>
      <c r="IG129" s="14"/>
      <c r="IH129" s="55"/>
      <c r="II129" s="55"/>
      <c r="IJ129" s="55"/>
      <c r="IK129" s="55"/>
      <c r="IL129" s="55"/>
      <c r="IM129" s="55"/>
      <c r="IN129" s="55"/>
      <c r="IO129" s="55"/>
      <c r="IP129" s="55"/>
      <c r="IQ129" s="55"/>
      <c r="IR129" s="55"/>
      <c r="IS129" s="55"/>
      <c r="IT129" s="55"/>
      <c r="IU129" s="55"/>
      <c r="IV129" s="55"/>
      <c r="IW129" s="55"/>
      <c r="IX129" s="55"/>
      <c r="IY129" s="55"/>
      <c r="IZ129" s="55"/>
      <c r="JA129" s="55"/>
      <c r="JB129" s="55"/>
      <c r="JC129" s="55"/>
      <c r="JD129" s="55"/>
      <c r="JE129" s="55"/>
      <c r="JF129" s="55"/>
      <c r="JG129" s="55"/>
      <c r="JH129" s="55"/>
      <c r="JI129" s="55"/>
      <c r="JJ129" s="55"/>
      <c r="JK129" s="55"/>
      <c r="JL129" s="55"/>
      <c r="JM129" s="55"/>
      <c r="JN129" s="55"/>
      <c r="JO129" s="55"/>
      <c r="JP129" s="55"/>
      <c r="JQ129" s="55"/>
      <c r="JR129" s="55"/>
      <c r="JS129" s="55"/>
      <c r="JT129" s="55"/>
      <c r="JU129" s="55"/>
      <c r="JV129" s="55"/>
      <c r="JW129" s="55"/>
      <c r="JX129" s="55"/>
      <c r="JY129" s="55"/>
      <c r="JZ129" s="55"/>
      <c r="KA129" s="55"/>
      <c r="KB129" s="55"/>
      <c r="KC129" s="55"/>
      <c r="KD129" s="55"/>
      <c r="KE129" s="55"/>
      <c r="KF129" s="55"/>
      <c r="KG129" s="55"/>
      <c r="KH129" s="55"/>
      <c r="KI129" s="55"/>
      <c r="KJ129" s="55"/>
      <c r="KK129" s="55"/>
      <c r="KL129" s="55"/>
      <c r="KM129" s="55"/>
      <c r="KN129" s="55"/>
      <c r="KO129" s="55"/>
      <c r="KP129" s="55"/>
      <c r="KQ129" s="55"/>
      <c r="KR129" s="55"/>
      <c r="KS129" s="55"/>
      <c r="KT129" s="55"/>
      <c r="KU129" s="55"/>
      <c r="KV129" s="55"/>
      <c r="KW129" s="55"/>
      <c r="KX129" s="55"/>
      <c r="KY129" s="55"/>
      <c r="KZ129" s="55"/>
      <c r="LA129" s="55"/>
      <c r="LB129" s="55"/>
      <c r="LC129" s="55"/>
      <c r="LD129" s="55"/>
      <c r="LE129" s="55"/>
      <c r="LF129" s="55"/>
      <c r="LG129" s="55"/>
      <c r="LH129" s="55"/>
      <c r="LI129" s="55"/>
      <c r="LJ129" s="55"/>
      <c r="LK129" s="55"/>
      <c r="LL129" s="55"/>
      <c r="LM129" s="55"/>
      <c r="LN129" s="55"/>
      <c r="LO129" s="55"/>
      <c r="LP129" s="55"/>
      <c r="LQ129" s="55"/>
      <c r="LR129" s="55"/>
      <c r="LS129" s="55"/>
      <c r="LT129" s="55"/>
      <c r="LU129" s="55"/>
      <c r="LV129" s="55"/>
      <c r="LW129" s="55"/>
      <c r="LX129" s="55"/>
      <c r="LY129" s="55"/>
      <c r="LZ129" s="55"/>
      <c r="MA129" s="55"/>
      <c r="MB129" s="55"/>
      <c r="MC129" s="55"/>
      <c r="MD129" s="55"/>
      <c r="ME129" s="55"/>
      <c r="MF129" s="55"/>
      <c r="MG129" s="55"/>
      <c r="MH129" s="57"/>
      <c r="MI129" s="57"/>
      <c r="MJ129" s="57"/>
      <c r="MK129" s="57"/>
      <c r="ML129" s="57"/>
      <c r="MM129" s="58"/>
      <c r="MN129" s="58"/>
      <c r="MO129" s="57"/>
      <c r="MP129" s="57"/>
      <c r="MQ129" s="57"/>
      <c r="MR129" s="57"/>
      <c r="MS129" s="57"/>
      <c r="MT129" s="58"/>
      <c r="MU129" s="58"/>
      <c r="MV129" s="57"/>
      <c r="MW129" s="57"/>
      <c r="MX129" s="57"/>
      <c r="MY129" s="57"/>
      <c r="MZ129" s="57"/>
      <c r="NA129" s="58"/>
      <c r="NB129" s="58"/>
      <c r="NC129" s="55"/>
      <c r="ND129" s="55"/>
      <c r="NE129" s="55"/>
      <c r="NF129" s="55"/>
      <c r="NG129" s="55"/>
      <c r="NH129" s="55"/>
      <c r="NI129" s="55"/>
      <c r="NJ129" s="55"/>
      <c r="NK129" s="55"/>
      <c r="NL129" s="55"/>
      <c r="NM129" s="55"/>
      <c r="NN129" s="55"/>
      <c r="NO129" s="55"/>
      <c r="NP129" s="55"/>
      <c r="NQ129" s="55"/>
      <c r="NR129" s="55"/>
      <c r="NS129" s="55"/>
      <c r="NT129" s="55"/>
      <c r="NU129" s="55"/>
      <c r="NV129" s="55"/>
      <c r="NW129" s="55"/>
      <c r="NX129" s="55"/>
      <c r="NY129" s="55"/>
      <c r="NZ129" s="55"/>
      <c r="OA129" s="55"/>
      <c r="OB129" s="55"/>
      <c r="OC129" s="55"/>
      <c r="OD129" s="55"/>
      <c r="OE129" s="55"/>
      <c r="OF129" s="55"/>
      <c r="OG129" s="55"/>
      <c r="OH129" s="55"/>
      <c r="OI129" s="55"/>
      <c r="OJ129" s="55"/>
      <c r="OK129" s="55"/>
      <c r="OL129" s="55"/>
      <c r="OM129" s="55"/>
      <c r="ON129" s="55"/>
      <c r="OO129" s="55"/>
      <c r="OP129" s="55"/>
      <c r="OQ129" s="55"/>
      <c r="OR129" s="55"/>
      <c r="OS129" s="55"/>
      <c r="OT129" s="55"/>
      <c r="OU129" s="55"/>
      <c r="OV129" s="55"/>
      <c r="OW129" s="55"/>
      <c r="OX129" s="55"/>
      <c r="OY129" s="55"/>
      <c r="OZ129" s="55"/>
      <c r="PA129" s="55"/>
      <c r="PB129" s="55"/>
      <c r="PC129" s="55"/>
      <c r="PD129" s="55"/>
      <c r="PE129" s="55"/>
      <c r="PF129" s="55"/>
      <c r="PG129" s="55"/>
      <c r="PH129" s="55"/>
      <c r="PI129" s="55"/>
      <c r="PJ129" s="55"/>
      <c r="PK129" s="55"/>
      <c r="PL129" s="55"/>
      <c r="PM129" s="55"/>
      <c r="PN129" s="55"/>
      <c r="PO129" s="55"/>
      <c r="PP129" s="55"/>
      <c r="PQ129" s="55"/>
      <c r="PR129" s="55"/>
      <c r="PS129" s="55"/>
      <c r="PT129" s="55"/>
      <c r="PU129" s="55"/>
      <c r="PV129" s="55"/>
      <c r="PW129" s="55"/>
      <c r="PX129" s="55"/>
      <c r="PY129" s="55"/>
      <c r="PZ129" s="55"/>
      <c r="QA129" s="55"/>
      <c r="QB129" s="55"/>
      <c r="QC129" s="55"/>
      <c r="QD129" s="55"/>
    </row>
    <row r="130" spans="1:446" ht="13.5" customHeight="1">
      <c r="A130" s="12" t="s">
        <v>128</v>
      </c>
      <c r="B130" s="12" t="s">
        <v>348</v>
      </c>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14"/>
      <c r="CF130" s="14"/>
      <c r="CG130" s="14"/>
      <c r="CH130" s="14"/>
      <c r="CI130" s="14"/>
      <c r="CJ130" s="14"/>
      <c r="CK130" s="14"/>
      <c r="CL130" s="14"/>
      <c r="CM130" s="14"/>
      <c r="CN130" s="14"/>
      <c r="CO130" s="14"/>
      <c r="CP130" s="14"/>
      <c r="CQ130" s="14"/>
      <c r="CR130" s="14"/>
      <c r="CS130" s="14"/>
      <c r="CT130" s="14"/>
      <c r="CU130" s="14"/>
      <c r="CV130" s="14"/>
      <c r="CW130" s="14"/>
      <c r="CX130" s="14"/>
      <c r="CY130" s="14"/>
      <c r="CZ130" s="14"/>
      <c r="DA130" s="24"/>
      <c r="DB130" s="14"/>
      <c r="DC130" s="14"/>
      <c r="DD130" s="14"/>
      <c r="DE130" s="14"/>
      <c r="DF130" s="14"/>
      <c r="DG130" s="14"/>
      <c r="DH130" s="14"/>
      <c r="DI130" s="14"/>
      <c r="DJ130" s="14"/>
      <c r="DK130" s="14"/>
      <c r="DL130" s="14"/>
      <c r="DM130" s="14"/>
      <c r="DN130" s="14"/>
      <c r="DO130" s="14"/>
      <c r="DP130" s="14"/>
      <c r="DQ130" s="14"/>
      <c r="DR130" s="14"/>
      <c r="DS130" s="14"/>
      <c r="DT130" s="14"/>
      <c r="DU130" s="14"/>
      <c r="DV130" s="14"/>
      <c r="DW130" s="14"/>
      <c r="DX130" s="14"/>
      <c r="DY130" s="14"/>
      <c r="DZ130" s="14"/>
      <c r="EA130" s="14"/>
      <c r="EB130" s="14"/>
      <c r="EC130" s="14"/>
      <c r="ED130" s="14"/>
      <c r="EE130" s="14"/>
      <c r="EF130" s="14"/>
      <c r="EG130" s="14"/>
      <c r="EH130" s="14"/>
      <c r="EI130" s="14"/>
      <c r="EJ130" s="14"/>
      <c r="EK130" s="14"/>
      <c r="EL130" s="14"/>
      <c r="EM130" s="14"/>
      <c r="EN130" s="14"/>
      <c r="EO130" s="14"/>
      <c r="EP130" s="14"/>
      <c r="EQ130" s="14"/>
      <c r="ER130" s="14"/>
      <c r="ES130" s="14"/>
      <c r="ET130" s="14"/>
      <c r="EU130" s="14"/>
      <c r="EV130" s="14"/>
      <c r="EW130" s="14"/>
      <c r="EX130" s="14"/>
      <c r="EY130" s="14"/>
      <c r="EZ130" s="14"/>
      <c r="FA130" s="14"/>
      <c r="FB130" s="14"/>
      <c r="FC130" s="14"/>
      <c r="FD130" s="14"/>
      <c r="FE130" s="14"/>
      <c r="FF130" s="14"/>
      <c r="FG130" s="14"/>
      <c r="FH130" s="14"/>
      <c r="FI130" s="14"/>
      <c r="FJ130" s="14"/>
      <c r="FK130" s="14"/>
      <c r="FL130" s="14"/>
      <c r="FM130" s="14"/>
      <c r="FN130" s="14"/>
      <c r="FO130" s="14"/>
      <c r="FP130" s="14"/>
      <c r="FQ130" s="14"/>
      <c r="FR130" s="14"/>
      <c r="FS130" s="14"/>
      <c r="FT130" s="14"/>
      <c r="FU130" s="14"/>
      <c r="FV130" s="14"/>
      <c r="FW130" s="14"/>
      <c r="FX130" s="14"/>
      <c r="FY130" s="14"/>
      <c r="FZ130" s="14"/>
      <c r="GA130" s="14"/>
      <c r="GB130" s="14"/>
      <c r="GC130" s="14"/>
      <c r="GD130" s="14"/>
      <c r="GE130" s="14"/>
      <c r="GF130" s="14"/>
      <c r="GG130" s="14"/>
      <c r="GH130" s="14"/>
      <c r="GI130" s="14"/>
      <c r="GJ130" s="14"/>
      <c r="GK130" s="14"/>
      <c r="GL130" s="14"/>
      <c r="GM130" s="14"/>
      <c r="GN130" s="14"/>
      <c r="GO130" s="14"/>
      <c r="GP130" s="14"/>
      <c r="GQ130" s="14"/>
      <c r="GR130" s="14"/>
      <c r="GS130" s="14"/>
      <c r="GT130" s="14"/>
      <c r="GU130" s="14"/>
      <c r="GV130" s="14"/>
      <c r="GW130" s="14"/>
      <c r="GX130" s="14"/>
      <c r="GY130" s="14"/>
      <c r="GZ130" s="14"/>
      <c r="HA130" s="14"/>
      <c r="HB130" s="14"/>
      <c r="HC130" s="14"/>
      <c r="HD130" s="14"/>
      <c r="HE130" s="14"/>
      <c r="HF130" s="14"/>
      <c r="HG130" s="14"/>
      <c r="HH130" s="14"/>
      <c r="HI130" s="14"/>
      <c r="HJ130" s="14"/>
      <c r="HK130" s="14"/>
      <c r="HL130" s="14"/>
      <c r="HM130" s="14"/>
      <c r="HN130" s="14"/>
      <c r="HO130" s="14"/>
      <c r="HP130" s="14"/>
      <c r="HQ130" s="14"/>
      <c r="HR130" s="14"/>
      <c r="HS130" s="14"/>
      <c r="HT130" s="14"/>
      <c r="HU130" s="14"/>
      <c r="HV130" s="14"/>
      <c r="HW130" s="14"/>
      <c r="HX130" s="14"/>
      <c r="HY130" s="14"/>
      <c r="HZ130" s="14"/>
      <c r="IA130" s="14"/>
      <c r="IB130" s="14"/>
      <c r="IC130" s="14"/>
      <c r="ID130" s="14"/>
      <c r="IE130" s="14"/>
      <c r="IF130" s="14"/>
      <c r="IG130" s="14"/>
      <c r="IH130" s="55"/>
      <c r="II130" s="55"/>
      <c r="IJ130" s="55"/>
      <c r="IK130" s="55"/>
      <c r="IL130" s="55"/>
      <c r="IM130" s="55"/>
      <c r="IN130" s="55"/>
      <c r="IO130" s="55"/>
      <c r="IP130" s="55"/>
      <c r="IQ130" s="55"/>
      <c r="IR130" s="55"/>
      <c r="IS130" s="55"/>
      <c r="IT130" s="55"/>
      <c r="IU130" s="55"/>
      <c r="IV130" s="55"/>
      <c r="IW130" s="55"/>
      <c r="IX130" s="55"/>
      <c r="IY130" s="55"/>
      <c r="IZ130" s="55"/>
      <c r="JA130" s="55"/>
      <c r="JB130" s="55"/>
      <c r="JC130" s="55"/>
      <c r="JD130" s="55"/>
      <c r="JE130" s="55"/>
      <c r="JF130" s="55"/>
      <c r="JG130" s="55"/>
      <c r="JH130" s="55"/>
      <c r="JI130" s="55"/>
      <c r="JJ130" s="55"/>
      <c r="JK130" s="55"/>
      <c r="JL130" s="55"/>
      <c r="JM130" s="55"/>
      <c r="JN130" s="55"/>
      <c r="JO130" s="55"/>
      <c r="JP130" s="55"/>
      <c r="JQ130" s="55"/>
      <c r="JR130" s="55"/>
      <c r="JS130" s="55"/>
      <c r="JT130" s="55"/>
      <c r="JU130" s="55"/>
      <c r="JV130" s="55"/>
      <c r="JW130" s="55"/>
      <c r="JX130" s="55"/>
      <c r="JY130" s="55"/>
      <c r="JZ130" s="55"/>
      <c r="KA130" s="55"/>
      <c r="KB130" s="55"/>
      <c r="KC130" s="55"/>
      <c r="KD130" s="55"/>
      <c r="KE130" s="55"/>
      <c r="KF130" s="55"/>
      <c r="KG130" s="55"/>
      <c r="KH130" s="55"/>
      <c r="KI130" s="55"/>
      <c r="KJ130" s="55"/>
      <c r="KK130" s="55"/>
      <c r="KL130" s="55"/>
      <c r="KM130" s="55"/>
      <c r="KN130" s="55"/>
      <c r="KO130" s="55"/>
      <c r="KP130" s="55"/>
      <c r="KQ130" s="55"/>
      <c r="KR130" s="55"/>
      <c r="KS130" s="55"/>
      <c r="KT130" s="55"/>
      <c r="KU130" s="55"/>
      <c r="KV130" s="55"/>
      <c r="KW130" s="55"/>
      <c r="KX130" s="55"/>
      <c r="KY130" s="55"/>
      <c r="KZ130" s="55"/>
      <c r="LA130" s="55"/>
      <c r="LB130" s="55"/>
      <c r="LC130" s="55"/>
      <c r="LD130" s="55"/>
      <c r="LE130" s="55"/>
      <c r="LF130" s="55"/>
      <c r="LG130" s="55"/>
      <c r="LH130" s="55"/>
      <c r="LI130" s="55"/>
      <c r="LJ130" s="55"/>
      <c r="LK130" s="55"/>
      <c r="LL130" s="55"/>
      <c r="LM130" s="55"/>
      <c r="LN130" s="55"/>
      <c r="LO130" s="55"/>
      <c r="LP130" s="55"/>
      <c r="LQ130" s="55"/>
      <c r="LR130" s="55"/>
      <c r="LS130" s="55"/>
      <c r="LT130" s="55"/>
      <c r="LU130" s="55"/>
      <c r="LV130" s="55"/>
      <c r="LW130" s="55"/>
      <c r="LX130" s="55"/>
      <c r="LY130" s="55"/>
      <c r="LZ130" s="55"/>
      <c r="MA130" s="55"/>
      <c r="MB130" s="55"/>
      <c r="MC130" s="55"/>
      <c r="MD130" s="55"/>
      <c r="ME130" s="55"/>
      <c r="MF130" s="55"/>
      <c r="MG130" s="55"/>
      <c r="MH130" s="57"/>
      <c r="MI130" s="57"/>
      <c r="MJ130" s="57"/>
      <c r="MK130" s="57"/>
      <c r="ML130" s="57"/>
      <c r="MM130" s="58"/>
      <c r="MN130" s="58"/>
      <c r="MO130" s="57"/>
      <c r="MP130" s="57"/>
      <c r="MQ130" s="57"/>
      <c r="MR130" s="57"/>
      <c r="MS130" s="57"/>
      <c r="MT130" s="58"/>
      <c r="MU130" s="58"/>
      <c r="MV130" s="57"/>
      <c r="MW130" s="57"/>
      <c r="MX130" s="57"/>
      <c r="MY130" s="57"/>
      <c r="MZ130" s="57"/>
      <c r="NA130" s="58"/>
      <c r="NB130" s="58"/>
      <c r="NC130" s="55"/>
      <c r="ND130" s="55"/>
      <c r="NE130" s="55"/>
      <c r="NF130" s="55"/>
      <c r="NG130" s="55"/>
      <c r="NH130" s="55"/>
      <c r="NI130" s="55"/>
      <c r="NJ130" s="55"/>
      <c r="NK130" s="55"/>
      <c r="NL130" s="55"/>
      <c r="NM130" s="55"/>
      <c r="NN130" s="55"/>
      <c r="NO130" s="55"/>
      <c r="NP130" s="55"/>
      <c r="NQ130" s="55"/>
      <c r="NR130" s="55"/>
      <c r="NS130" s="55"/>
      <c r="NT130" s="55"/>
      <c r="NU130" s="55"/>
      <c r="NV130" s="55"/>
      <c r="NW130" s="55"/>
      <c r="NX130" s="55"/>
      <c r="NY130" s="55"/>
      <c r="NZ130" s="55"/>
      <c r="OA130" s="55"/>
      <c r="OB130" s="55"/>
      <c r="OC130" s="55"/>
      <c r="OD130" s="55"/>
      <c r="OE130" s="55"/>
      <c r="OF130" s="55"/>
      <c r="OG130" s="55"/>
      <c r="OH130" s="55"/>
      <c r="OI130" s="55"/>
      <c r="OJ130" s="55"/>
      <c r="OK130" s="55"/>
      <c r="OL130" s="55"/>
      <c r="OM130" s="55"/>
      <c r="ON130" s="55"/>
      <c r="OO130" s="55"/>
      <c r="OP130" s="55"/>
      <c r="OQ130" s="55"/>
      <c r="OR130" s="55"/>
      <c r="OS130" s="55"/>
      <c r="OT130" s="55"/>
      <c r="OU130" s="55"/>
      <c r="OV130" s="55"/>
      <c r="OW130" s="55"/>
      <c r="OX130" s="55"/>
      <c r="OY130" s="55"/>
      <c r="OZ130" s="55"/>
      <c r="PA130" s="55"/>
      <c r="PB130" s="55"/>
      <c r="PC130" s="55"/>
      <c r="PD130" s="55"/>
      <c r="PE130" s="55"/>
      <c r="PF130" s="55"/>
      <c r="PG130" s="55"/>
      <c r="PH130" s="55"/>
      <c r="PI130" s="55"/>
      <c r="PJ130" s="55"/>
      <c r="PK130" s="55"/>
      <c r="PL130" s="55"/>
      <c r="PM130" s="55"/>
      <c r="PN130" s="55"/>
      <c r="PO130" s="55"/>
      <c r="PP130" s="55"/>
      <c r="PQ130" s="55"/>
      <c r="PR130" s="55"/>
      <c r="PS130" s="55"/>
      <c r="PT130" s="55"/>
      <c r="PU130" s="55"/>
      <c r="PV130" s="55"/>
      <c r="PW130" s="55"/>
      <c r="PX130" s="55"/>
      <c r="PY130" s="55"/>
      <c r="PZ130" s="55"/>
      <c r="QA130" s="55"/>
      <c r="QB130" s="55"/>
      <c r="QC130" s="55"/>
      <c r="QD130" s="55"/>
    </row>
    <row r="131" spans="1:446" ht="13.5" customHeight="1">
      <c r="A131" s="12" t="s">
        <v>129</v>
      </c>
      <c r="B131" s="12" t="s">
        <v>349</v>
      </c>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14"/>
      <c r="CR131" s="14"/>
      <c r="CS131" s="14"/>
      <c r="CT131" s="14"/>
      <c r="CU131" s="14"/>
      <c r="CV131" s="14"/>
      <c r="CW131" s="14"/>
      <c r="CX131" s="14"/>
      <c r="CY131" s="14"/>
      <c r="CZ131" s="14"/>
      <c r="DA131" s="24"/>
      <c r="DB131" s="14"/>
      <c r="DC131" s="14"/>
      <c r="DD131" s="14"/>
      <c r="DE131" s="14"/>
      <c r="DF131" s="14"/>
      <c r="DG131" s="14"/>
      <c r="DH131" s="14"/>
      <c r="DI131" s="14"/>
      <c r="DJ131" s="14"/>
      <c r="DK131" s="14"/>
      <c r="DL131" s="14"/>
      <c r="DM131" s="14"/>
      <c r="DN131" s="14"/>
      <c r="DO131" s="14"/>
      <c r="DP131" s="14"/>
      <c r="DQ131" s="14"/>
      <c r="DR131" s="14"/>
      <c r="DS131" s="14"/>
      <c r="DT131" s="14"/>
      <c r="DU131" s="14"/>
      <c r="DV131" s="14"/>
      <c r="DW131" s="14"/>
      <c r="DX131" s="14"/>
      <c r="DY131" s="14"/>
      <c r="DZ131" s="14"/>
      <c r="EA131" s="14"/>
      <c r="EB131" s="14"/>
      <c r="EC131" s="14"/>
      <c r="ED131" s="14"/>
      <c r="EE131" s="14"/>
      <c r="EF131" s="14"/>
      <c r="EG131" s="14"/>
      <c r="EH131" s="14"/>
      <c r="EI131" s="14"/>
      <c r="EJ131" s="14"/>
      <c r="EK131" s="14"/>
      <c r="EL131" s="14"/>
      <c r="EM131" s="14"/>
      <c r="EN131" s="14"/>
      <c r="EO131" s="14"/>
      <c r="EP131" s="14"/>
      <c r="EQ131" s="14"/>
      <c r="ER131" s="14"/>
      <c r="ES131" s="14"/>
      <c r="ET131" s="14"/>
      <c r="EU131" s="14"/>
      <c r="EV131" s="14"/>
      <c r="EW131" s="14"/>
      <c r="EX131" s="14"/>
      <c r="EY131" s="14"/>
      <c r="EZ131" s="14"/>
      <c r="FA131" s="14"/>
      <c r="FB131" s="14"/>
      <c r="FC131" s="14"/>
      <c r="FD131" s="14"/>
      <c r="FE131" s="14"/>
      <c r="FF131" s="14"/>
      <c r="FG131" s="14"/>
      <c r="FH131" s="14"/>
      <c r="FI131" s="14"/>
      <c r="FJ131" s="14"/>
      <c r="FK131" s="14"/>
      <c r="FL131" s="14"/>
      <c r="FM131" s="14"/>
      <c r="FN131" s="14"/>
      <c r="FO131" s="14"/>
      <c r="FP131" s="14"/>
      <c r="FQ131" s="14"/>
      <c r="FR131" s="14"/>
      <c r="FS131" s="14"/>
      <c r="FT131" s="14"/>
      <c r="FU131" s="14"/>
      <c r="FV131" s="14"/>
      <c r="FW131" s="14"/>
      <c r="FX131" s="14"/>
      <c r="FY131" s="14"/>
      <c r="FZ131" s="14"/>
      <c r="GA131" s="14"/>
      <c r="GB131" s="14"/>
      <c r="GC131" s="14"/>
      <c r="GD131" s="14"/>
      <c r="GE131" s="14"/>
      <c r="GF131" s="14"/>
      <c r="GG131" s="14"/>
      <c r="GH131" s="14"/>
      <c r="GI131" s="14"/>
      <c r="GJ131" s="14"/>
      <c r="GK131" s="14"/>
      <c r="GL131" s="14"/>
      <c r="GM131" s="14"/>
      <c r="GN131" s="14"/>
      <c r="GO131" s="14"/>
      <c r="GP131" s="14"/>
      <c r="GQ131" s="14"/>
      <c r="GR131" s="14"/>
      <c r="GS131" s="14"/>
      <c r="GT131" s="14"/>
      <c r="GU131" s="14"/>
      <c r="GV131" s="14"/>
      <c r="GW131" s="14"/>
      <c r="GX131" s="14"/>
      <c r="GY131" s="14"/>
      <c r="GZ131" s="14"/>
      <c r="HA131" s="14"/>
      <c r="HB131" s="14"/>
      <c r="HC131" s="14"/>
      <c r="HD131" s="14"/>
      <c r="HE131" s="14"/>
      <c r="HF131" s="14"/>
      <c r="HG131" s="14"/>
      <c r="HH131" s="14"/>
      <c r="HI131" s="14"/>
      <c r="HJ131" s="14"/>
      <c r="HK131" s="14"/>
      <c r="HL131" s="14"/>
      <c r="HM131" s="14"/>
      <c r="HN131" s="14"/>
      <c r="HO131" s="14"/>
      <c r="HP131" s="14"/>
      <c r="HQ131" s="14"/>
      <c r="HR131" s="14"/>
      <c r="HS131" s="14"/>
      <c r="HT131" s="14"/>
      <c r="HU131" s="14"/>
      <c r="HV131" s="14"/>
      <c r="HW131" s="14"/>
      <c r="HX131" s="14"/>
      <c r="HY131" s="14"/>
      <c r="HZ131" s="14"/>
      <c r="IA131" s="14"/>
      <c r="IB131" s="14"/>
      <c r="IC131" s="14"/>
      <c r="ID131" s="14"/>
      <c r="IE131" s="14"/>
      <c r="IF131" s="14"/>
      <c r="IG131" s="14"/>
      <c r="IH131" s="55"/>
      <c r="II131" s="55"/>
      <c r="IJ131" s="55"/>
      <c r="IK131" s="55"/>
      <c r="IL131" s="55"/>
      <c r="IM131" s="55"/>
      <c r="IN131" s="55"/>
      <c r="IO131" s="55"/>
      <c r="IP131" s="55"/>
      <c r="IQ131" s="55"/>
      <c r="IR131" s="55"/>
      <c r="IS131" s="55"/>
      <c r="IT131" s="55"/>
      <c r="IU131" s="55"/>
      <c r="IV131" s="55"/>
      <c r="IW131" s="55"/>
      <c r="IX131" s="55"/>
      <c r="IY131" s="55"/>
      <c r="IZ131" s="55"/>
      <c r="JA131" s="55"/>
      <c r="JB131" s="55"/>
      <c r="JC131" s="55"/>
      <c r="JD131" s="55"/>
      <c r="JE131" s="55"/>
      <c r="JF131" s="55"/>
      <c r="JG131" s="55"/>
      <c r="JH131" s="55"/>
      <c r="JI131" s="55"/>
      <c r="JJ131" s="55"/>
      <c r="JK131" s="55"/>
      <c r="JL131" s="55"/>
      <c r="JM131" s="55"/>
      <c r="JN131" s="55"/>
      <c r="JO131" s="55"/>
      <c r="JP131" s="55"/>
      <c r="JQ131" s="55"/>
      <c r="JR131" s="55"/>
      <c r="JS131" s="55"/>
      <c r="JT131" s="55"/>
      <c r="JU131" s="55"/>
      <c r="JV131" s="55"/>
      <c r="JW131" s="55"/>
      <c r="JX131" s="55"/>
      <c r="JY131" s="55"/>
      <c r="JZ131" s="55"/>
      <c r="KA131" s="55"/>
      <c r="KB131" s="55"/>
      <c r="KC131" s="55"/>
      <c r="KD131" s="55"/>
      <c r="KE131" s="55"/>
      <c r="KF131" s="55"/>
      <c r="KG131" s="55"/>
      <c r="KH131" s="55"/>
      <c r="KI131" s="55"/>
      <c r="KJ131" s="55"/>
      <c r="KK131" s="55"/>
      <c r="KL131" s="55"/>
      <c r="KM131" s="55"/>
      <c r="KN131" s="55"/>
      <c r="KO131" s="55"/>
      <c r="KP131" s="55"/>
      <c r="KQ131" s="55"/>
      <c r="KR131" s="55"/>
      <c r="KS131" s="55"/>
      <c r="KT131" s="55"/>
      <c r="KU131" s="55"/>
      <c r="KV131" s="55"/>
      <c r="KW131" s="55"/>
      <c r="KX131" s="55"/>
      <c r="KY131" s="55"/>
      <c r="KZ131" s="55"/>
      <c r="LA131" s="55"/>
      <c r="LB131" s="55"/>
      <c r="LC131" s="55"/>
      <c r="LD131" s="55"/>
      <c r="LE131" s="55"/>
      <c r="LF131" s="55"/>
      <c r="LG131" s="55"/>
      <c r="LH131" s="55"/>
      <c r="LI131" s="55"/>
      <c r="LJ131" s="55"/>
      <c r="LK131" s="55"/>
      <c r="LL131" s="55"/>
      <c r="LM131" s="55"/>
      <c r="LN131" s="55"/>
      <c r="LO131" s="55"/>
      <c r="LP131" s="55"/>
      <c r="LQ131" s="55"/>
      <c r="LR131" s="55"/>
      <c r="LS131" s="55"/>
      <c r="LT131" s="55"/>
      <c r="LU131" s="55"/>
      <c r="LV131" s="55"/>
      <c r="LW131" s="55"/>
      <c r="LX131" s="55"/>
      <c r="LY131" s="55"/>
      <c r="LZ131" s="55"/>
      <c r="MA131" s="55"/>
      <c r="MB131" s="55"/>
      <c r="MC131" s="55"/>
      <c r="MD131" s="55"/>
      <c r="ME131" s="55"/>
      <c r="MF131" s="55"/>
      <c r="MG131" s="55"/>
      <c r="MH131" s="57"/>
      <c r="MI131" s="57"/>
      <c r="MJ131" s="57"/>
      <c r="MK131" s="57"/>
      <c r="ML131" s="57"/>
      <c r="MM131" s="58"/>
      <c r="MN131" s="58"/>
      <c r="MO131" s="57"/>
      <c r="MP131" s="57"/>
      <c r="MQ131" s="57"/>
      <c r="MR131" s="57"/>
      <c r="MS131" s="57"/>
      <c r="MT131" s="58"/>
      <c r="MU131" s="58"/>
      <c r="MV131" s="57"/>
      <c r="MW131" s="57"/>
      <c r="MX131" s="57"/>
      <c r="MY131" s="57"/>
      <c r="MZ131" s="57"/>
      <c r="NA131" s="58"/>
      <c r="NB131" s="58"/>
      <c r="NC131" s="55"/>
      <c r="ND131" s="55"/>
      <c r="NE131" s="55"/>
      <c r="NF131" s="55"/>
      <c r="NG131" s="55"/>
      <c r="NH131" s="55"/>
      <c r="NI131" s="55"/>
      <c r="NJ131" s="55"/>
      <c r="NK131" s="55"/>
      <c r="NL131" s="55"/>
      <c r="NM131" s="55"/>
      <c r="NN131" s="55"/>
      <c r="NO131" s="55"/>
      <c r="NP131" s="55"/>
      <c r="NQ131" s="55"/>
      <c r="NR131" s="55"/>
      <c r="NS131" s="55"/>
      <c r="NT131" s="55"/>
      <c r="NU131" s="55"/>
      <c r="NV131" s="55"/>
      <c r="NW131" s="55"/>
      <c r="NX131" s="55"/>
      <c r="NY131" s="55"/>
      <c r="NZ131" s="55"/>
      <c r="OA131" s="55"/>
      <c r="OB131" s="55"/>
      <c r="OC131" s="55"/>
      <c r="OD131" s="55"/>
      <c r="OE131" s="55"/>
      <c r="OF131" s="55"/>
      <c r="OG131" s="55"/>
      <c r="OH131" s="55"/>
      <c r="OI131" s="55"/>
      <c r="OJ131" s="55"/>
      <c r="OK131" s="55"/>
      <c r="OL131" s="55"/>
      <c r="OM131" s="55"/>
      <c r="ON131" s="55"/>
      <c r="OO131" s="55"/>
      <c r="OP131" s="55"/>
      <c r="OQ131" s="55"/>
      <c r="OR131" s="55"/>
      <c r="OS131" s="55"/>
      <c r="OT131" s="55"/>
      <c r="OU131" s="55"/>
      <c r="OV131" s="55"/>
      <c r="OW131" s="55"/>
      <c r="OX131" s="55"/>
      <c r="OY131" s="55"/>
      <c r="OZ131" s="55"/>
      <c r="PA131" s="55"/>
      <c r="PB131" s="55"/>
      <c r="PC131" s="55"/>
      <c r="PD131" s="55"/>
      <c r="PE131" s="55"/>
      <c r="PF131" s="55"/>
      <c r="PG131" s="55"/>
      <c r="PH131" s="55"/>
      <c r="PI131" s="55"/>
      <c r="PJ131" s="55"/>
      <c r="PK131" s="55"/>
      <c r="PL131" s="55"/>
      <c r="PM131" s="55"/>
      <c r="PN131" s="55"/>
      <c r="PO131" s="55"/>
      <c r="PP131" s="55"/>
      <c r="PQ131" s="55"/>
      <c r="PR131" s="55"/>
      <c r="PS131" s="55"/>
      <c r="PT131" s="55"/>
      <c r="PU131" s="55"/>
      <c r="PV131" s="55"/>
      <c r="PW131" s="55"/>
      <c r="PX131" s="55"/>
      <c r="PY131" s="55"/>
      <c r="PZ131" s="55"/>
      <c r="QA131" s="55"/>
      <c r="QB131" s="55"/>
      <c r="QC131" s="55"/>
      <c r="QD131" s="55"/>
    </row>
    <row r="132" spans="1:446" ht="13.5" customHeight="1">
      <c r="A132" s="12" t="s">
        <v>130</v>
      </c>
      <c r="B132" s="12" t="s">
        <v>346</v>
      </c>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c r="CI132" s="14"/>
      <c r="CJ132" s="14"/>
      <c r="CK132" s="14"/>
      <c r="CL132" s="14"/>
      <c r="CM132" s="14"/>
      <c r="CN132" s="14"/>
      <c r="CO132" s="14"/>
      <c r="CP132" s="14"/>
      <c r="CQ132" s="14"/>
      <c r="CR132" s="14"/>
      <c r="CS132" s="14"/>
      <c r="CT132" s="14"/>
      <c r="CU132" s="14"/>
      <c r="CV132" s="14"/>
      <c r="CW132" s="14"/>
      <c r="CX132" s="14"/>
      <c r="CY132" s="14"/>
      <c r="CZ132" s="14"/>
      <c r="DA132" s="2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14"/>
      <c r="IG132" s="14"/>
      <c r="IH132" s="55"/>
      <c r="II132" s="55"/>
      <c r="IJ132" s="55"/>
      <c r="IK132" s="55"/>
      <c r="IL132" s="55"/>
      <c r="IM132" s="55"/>
      <c r="IN132" s="55"/>
      <c r="IO132" s="55"/>
      <c r="IP132" s="55"/>
      <c r="IQ132" s="55"/>
      <c r="IR132" s="55"/>
      <c r="IS132" s="55"/>
      <c r="IT132" s="55"/>
      <c r="IU132" s="55"/>
      <c r="IV132" s="55"/>
      <c r="IW132" s="55"/>
      <c r="IX132" s="55"/>
      <c r="IY132" s="55"/>
      <c r="IZ132" s="55"/>
      <c r="JA132" s="55"/>
      <c r="JB132" s="55"/>
      <c r="JC132" s="55"/>
      <c r="JD132" s="55"/>
      <c r="JE132" s="55"/>
      <c r="JF132" s="55"/>
      <c r="JG132" s="55"/>
      <c r="JH132" s="55"/>
      <c r="JI132" s="55"/>
      <c r="JJ132" s="55"/>
      <c r="JK132" s="55"/>
      <c r="JL132" s="55"/>
      <c r="JM132" s="55"/>
      <c r="JN132" s="55"/>
      <c r="JO132" s="55"/>
      <c r="JP132" s="55"/>
      <c r="JQ132" s="55"/>
      <c r="JR132" s="55"/>
      <c r="JS132" s="55"/>
      <c r="JT132" s="55"/>
      <c r="JU132" s="55"/>
      <c r="JV132" s="55"/>
      <c r="JW132" s="55"/>
      <c r="JX132" s="55"/>
      <c r="JY132" s="55"/>
      <c r="JZ132" s="55"/>
      <c r="KA132" s="55"/>
      <c r="KB132" s="55"/>
      <c r="KC132" s="55"/>
      <c r="KD132" s="55"/>
      <c r="KE132" s="55"/>
      <c r="KF132" s="55"/>
      <c r="KG132" s="55"/>
      <c r="KH132" s="55"/>
      <c r="KI132" s="55"/>
      <c r="KJ132" s="55"/>
      <c r="KK132" s="55"/>
      <c r="KL132" s="55"/>
      <c r="KM132" s="55"/>
      <c r="KN132" s="55"/>
      <c r="KO132" s="55"/>
      <c r="KP132" s="55"/>
      <c r="KQ132" s="55"/>
      <c r="KR132" s="55"/>
      <c r="KS132" s="55"/>
      <c r="KT132" s="55"/>
      <c r="KU132" s="55"/>
      <c r="KV132" s="55"/>
      <c r="KW132" s="55"/>
      <c r="KX132" s="55"/>
      <c r="KY132" s="55"/>
      <c r="KZ132" s="55"/>
      <c r="LA132" s="55"/>
      <c r="LB132" s="55"/>
      <c r="LC132" s="55"/>
      <c r="LD132" s="55"/>
      <c r="LE132" s="55"/>
      <c r="LF132" s="55"/>
      <c r="LG132" s="55"/>
      <c r="LH132" s="55"/>
      <c r="LI132" s="55"/>
      <c r="LJ132" s="55"/>
      <c r="LK132" s="55"/>
      <c r="LL132" s="55"/>
      <c r="LM132" s="55"/>
      <c r="LN132" s="55"/>
      <c r="LO132" s="55"/>
      <c r="LP132" s="55"/>
      <c r="LQ132" s="55"/>
      <c r="LR132" s="55"/>
      <c r="LS132" s="55"/>
      <c r="LT132" s="55"/>
      <c r="LU132" s="55"/>
      <c r="LV132" s="55"/>
      <c r="LW132" s="55"/>
      <c r="LX132" s="55"/>
      <c r="LY132" s="55"/>
      <c r="LZ132" s="55"/>
      <c r="MA132" s="55"/>
      <c r="MB132" s="55"/>
      <c r="MC132" s="55"/>
      <c r="MD132" s="55"/>
      <c r="ME132" s="55"/>
      <c r="MF132" s="55"/>
      <c r="MG132" s="55"/>
      <c r="MH132" s="57"/>
      <c r="MI132" s="57"/>
      <c r="MJ132" s="57"/>
      <c r="MK132" s="57"/>
      <c r="ML132" s="57"/>
      <c r="MM132" s="58"/>
      <c r="MN132" s="58"/>
      <c r="MO132" s="57"/>
      <c r="MP132" s="57"/>
      <c r="MQ132" s="57"/>
      <c r="MR132" s="57"/>
      <c r="MS132" s="57"/>
      <c r="MT132" s="58"/>
      <c r="MU132" s="58"/>
      <c r="MV132" s="57"/>
      <c r="MW132" s="57"/>
      <c r="MX132" s="57"/>
      <c r="MY132" s="57"/>
      <c r="MZ132" s="57"/>
      <c r="NA132" s="58"/>
      <c r="NB132" s="58"/>
      <c r="NC132" s="55"/>
      <c r="ND132" s="55"/>
      <c r="NE132" s="55"/>
      <c r="NF132" s="55"/>
      <c r="NG132" s="55"/>
      <c r="NH132" s="55"/>
      <c r="NI132" s="55"/>
      <c r="NJ132" s="55"/>
      <c r="NK132" s="55"/>
      <c r="NL132" s="55"/>
      <c r="NM132" s="55"/>
      <c r="NN132" s="55"/>
      <c r="NO132" s="55"/>
      <c r="NP132" s="55"/>
      <c r="NQ132" s="55"/>
      <c r="NR132" s="55"/>
      <c r="NS132" s="55"/>
      <c r="NT132" s="55"/>
      <c r="NU132" s="55"/>
      <c r="NV132" s="55"/>
      <c r="NW132" s="55"/>
      <c r="NX132" s="55"/>
      <c r="NY132" s="55"/>
      <c r="NZ132" s="55"/>
      <c r="OA132" s="55"/>
      <c r="OB132" s="55"/>
      <c r="OC132" s="55"/>
      <c r="OD132" s="55"/>
      <c r="OE132" s="55"/>
      <c r="OF132" s="55"/>
      <c r="OG132" s="55"/>
      <c r="OH132" s="55"/>
      <c r="OI132" s="55"/>
      <c r="OJ132" s="55"/>
      <c r="OK132" s="55"/>
      <c r="OL132" s="55"/>
      <c r="OM132" s="55"/>
      <c r="ON132" s="55"/>
      <c r="OO132" s="55"/>
      <c r="OP132" s="55"/>
      <c r="OQ132" s="55"/>
      <c r="OR132" s="55"/>
      <c r="OS132" s="55"/>
      <c r="OT132" s="55"/>
      <c r="OU132" s="55"/>
      <c r="OV132" s="55"/>
      <c r="OW132" s="55"/>
      <c r="OX132" s="55"/>
      <c r="OY132" s="55"/>
      <c r="OZ132" s="55"/>
      <c r="PA132" s="55"/>
      <c r="PB132" s="55"/>
      <c r="PC132" s="55"/>
      <c r="PD132" s="55"/>
      <c r="PE132" s="55"/>
      <c r="PF132" s="55"/>
      <c r="PG132" s="55"/>
      <c r="PH132" s="55"/>
      <c r="PI132" s="55"/>
      <c r="PJ132" s="55"/>
      <c r="PK132" s="55"/>
      <c r="PL132" s="55"/>
      <c r="PM132" s="55"/>
      <c r="PN132" s="55"/>
      <c r="PO132" s="55"/>
      <c r="PP132" s="55"/>
      <c r="PQ132" s="55"/>
      <c r="PR132" s="55"/>
      <c r="PS132" s="55"/>
      <c r="PT132" s="55"/>
      <c r="PU132" s="55"/>
      <c r="PV132" s="55"/>
      <c r="PW132" s="55"/>
      <c r="PX132" s="55"/>
      <c r="PY132" s="55"/>
      <c r="PZ132" s="55"/>
      <c r="QA132" s="55"/>
      <c r="QB132" s="55"/>
      <c r="QC132" s="55"/>
      <c r="QD132" s="55"/>
    </row>
    <row r="133" spans="1:446" ht="13.5" customHeight="1">
      <c r="A133" s="12" t="s">
        <v>131</v>
      </c>
      <c r="B133" s="12" t="s">
        <v>348</v>
      </c>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c r="CI133" s="14"/>
      <c r="CJ133" s="14"/>
      <c r="CK133" s="14"/>
      <c r="CL133" s="14"/>
      <c r="CM133" s="14"/>
      <c r="CN133" s="14"/>
      <c r="CO133" s="14"/>
      <c r="CP133" s="14"/>
      <c r="CQ133" s="14"/>
      <c r="CR133" s="14"/>
      <c r="CS133" s="14"/>
      <c r="CT133" s="14"/>
      <c r="CU133" s="14"/>
      <c r="CV133" s="14"/>
      <c r="CW133" s="14"/>
      <c r="CX133" s="14"/>
      <c r="CY133" s="14"/>
      <c r="CZ133" s="14"/>
      <c r="DA133" s="24"/>
      <c r="DB133" s="14"/>
      <c r="DC133" s="14"/>
      <c r="DD133" s="14"/>
      <c r="DE133" s="14"/>
      <c r="DF133" s="14"/>
      <c r="DG133" s="14"/>
      <c r="DH133" s="14"/>
      <c r="DI133" s="14"/>
      <c r="DJ133" s="14"/>
      <c r="DK133" s="14"/>
      <c r="DL133" s="14"/>
      <c r="DM133" s="14"/>
      <c r="DN133" s="14"/>
      <c r="DO133" s="14"/>
      <c r="DP133" s="14"/>
      <c r="DQ133" s="14"/>
      <c r="DR133" s="14"/>
      <c r="DS133" s="14"/>
      <c r="DT133" s="14"/>
      <c r="DU133" s="14"/>
      <c r="DV133" s="14"/>
      <c r="DW133" s="14"/>
      <c r="DX133" s="14"/>
      <c r="DY133" s="14"/>
      <c r="DZ133" s="14"/>
      <c r="EA133" s="14"/>
      <c r="EB133" s="14"/>
      <c r="EC133" s="14"/>
      <c r="ED133" s="14"/>
      <c r="EE133" s="14"/>
      <c r="EF133" s="14"/>
      <c r="EG133" s="14"/>
      <c r="EH133" s="14"/>
      <c r="EI133" s="14"/>
      <c r="EJ133" s="14"/>
      <c r="EK133" s="14"/>
      <c r="EL133" s="14"/>
      <c r="EM133" s="14"/>
      <c r="EN133" s="14"/>
      <c r="EO133" s="14"/>
      <c r="EP133" s="14"/>
      <c r="EQ133" s="14"/>
      <c r="ER133" s="14"/>
      <c r="ES133" s="14"/>
      <c r="ET133" s="14"/>
      <c r="EU133" s="14"/>
      <c r="EV133" s="14"/>
      <c r="EW133" s="14"/>
      <c r="EX133" s="14"/>
      <c r="EY133" s="14"/>
      <c r="EZ133" s="14"/>
      <c r="FA133" s="14"/>
      <c r="FB133" s="14"/>
      <c r="FC133" s="14"/>
      <c r="FD133" s="14"/>
      <c r="FE133" s="14"/>
      <c r="FF133" s="14"/>
      <c r="FG133" s="14"/>
      <c r="FH133" s="14"/>
      <c r="FI133" s="14"/>
      <c r="FJ133" s="14"/>
      <c r="FK133" s="14"/>
      <c r="FL133" s="14"/>
      <c r="FM133" s="14"/>
      <c r="FN133" s="14"/>
      <c r="FO133" s="14"/>
      <c r="FP133" s="14"/>
      <c r="FQ133" s="14"/>
      <c r="FR133" s="14"/>
      <c r="FS133" s="14"/>
      <c r="FT133" s="14"/>
      <c r="FU133" s="14"/>
      <c r="FV133" s="14"/>
      <c r="FW133" s="14"/>
      <c r="FX133" s="14"/>
      <c r="FY133" s="14"/>
      <c r="FZ133" s="14"/>
      <c r="GA133" s="14"/>
      <c r="GB133" s="14"/>
      <c r="GC133" s="14"/>
      <c r="GD133" s="14"/>
      <c r="GE133" s="14"/>
      <c r="GF133" s="14"/>
      <c r="GG133" s="14"/>
      <c r="GH133" s="14"/>
      <c r="GI133" s="14"/>
      <c r="GJ133" s="14"/>
      <c r="GK133" s="14"/>
      <c r="GL133" s="14"/>
      <c r="GM133" s="14"/>
      <c r="GN133" s="14"/>
      <c r="GO133" s="14"/>
      <c r="GP133" s="14"/>
      <c r="GQ133" s="14"/>
      <c r="GR133" s="14"/>
      <c r="GS133" s="14"/>
      <c r="GT133" s="14"/>
      <c r="GU133" s="14"/>
      <c r="GV133" s="14"/>
      <c r="GW133" s="14"/>
      <c r="GX133" s="14"/>
      <c r="GY133" s="14"/>
      <c r="GZ133" s="14"/>
      <c r="HA133" s="14"/>
      <c r="HB133" s="14"/>
      <c r="HC133" s="14"/>
      <c r="HD133" s="14"/>
      <c r="HE133" s="14"/>
      <c r="HF133" s="14"/>
      <c r="HG133" s="14"/>
      <c r="HH133" s="14"/>
      <c r="HI133" s="14"/>
      <c r="HJ133" s="14"/>
      <c r="HK133" s="14"/>
      <c r="HL133" s="14"/>
      <c r="HM133" s="14"/>
      <c r="HN133" s="14"/>
      <c r="HO133" s="14"/>
      <c r="HP133" s="14"/>
      <c r="HQ133" s="14"/>
      <c r="HR133" s="14"/>
      <c r="HS133" s="14"/>
      <c r="HT133" s="14"/>
      <c r="HU133" s="14"/>
      <c r="HV133" s="14"/>
      <c r="HW133" s="14"/>
      <c r="HX133" s="14"/>
      <c r="HY133" s="14"/>
      <c r="HZ133" s="14"/>
      <c r="IA133" s="14"/>
      <c r="IB133" s="14"/>
      <c r="IC133" s="14"/>
      <c r="ID133" s="14"/>
      <c r="IE133" s="14"/>
      <c r="IF133" s="14"/>
      <c r="IG133" s="14"/>
      <c r="IH133" s="55"/>
      <c r="II133" s="55"/>
      <c r="IJ133" s="55"/>
      <c r="IK133" s="55"/>
      <c r="IL133" s="55"/>
      <c r="IM133" s="55"/>
      <c r="IN133" s="55"/>
      <c r="IO133" s="55"/>
      <c r="IP133" s="55"/>
      <c r="IQ133" s="55"/>
      <c r="IR133" s="55"/>
      <c r="IS133" s="55"/>
      <c r="IT133" s="55"/>
      <c r="IU133" s="55"/>
      <c r="IV133" s="55"/>
      <c r="IW133" s="55"/>
      <c r="IX133" s="55"/>
      <c r="IY133" s="55"/>
      <c r="IZ133" s="55"/>
      <c r="JA133" s="55"/>
      <c r="JB133" s="55"/>
      <c r="JC133" s="55"/>
      <c r="JD133" s="55"/>
      <c r="JE133" s="55"/>
      <c r="JF133" s="55"/>
      <c r="JG133" s="55"/>
      <c r="JH133" s="55"/>
      <c r="JI133" s="55"/>
      <c r="JJ133" s="55"/>
      <c r="JK133" s="55"/>
      <c r="JL133" s="55"/>
      <c r="JM133" s="55"/>
      <c r="JN133" s="55"/>
      <c r="JO133" s="55"/>
      <c r="JP133" s="55"/>
      <c r="JQ133" s="55"/>
      <c r="JR133" s="55"/>
      <c r="JS133" s="55"/>
      <c r="JT133" s="55"/>
      <c r="JU133" s="55"/>
      <c r="JV133" s="55"/>
      <c r="JW133" s="55"/>
      <c r="JX133" s="55"/>
      <c r="JY133" s="55"/>
      <c r="JZ133" s="55"/>
      <c r="KA133" s="55"/>
      <c r="KB133" s="55"/>
      <c r="KC133" s="55"/>
      <c r="KD133" s="55"/>
      <c r="KE133" s="55"/>
      <c r="KF133" s="55"/>
      <c r="KG133" s="55"/>
      <c r="KH133" s="55"/>
      <c r="KI133" s="55"/>
      <c r="KJ133" s="55"/>
      <c r="KK133" s="55"/>
      <c r="KL133" s="55"/>
      <c r="KM133" s="55"/>
      <c r="KN133" s="55"/>
      <c r="KO133" s="55"/>
      <c r="KP133" s="55"/>
      <c r="KQ133" s="55"/>
      <c r="KR133" s="55"/>
      <c r="KS133" s="55"/>
      <c r="KT133" s="55"/>
      <c r="KU133" s="55"/>
      <c r="KV133" s="55"/>
      <c r="KW133" s="55"/>
      <c r="KX133" s="55"/>
      <c r="KY133" s="55"/>
      <c r="KZ133" s="55"/>
      <c r="LA133" s="55"/>
      <c r="LB133" s="55"/>
      <c r="LC133" s="55"/>
      <c r="LD133" s="55"/>
      <c r="LE133" s="55"/>
      <c r="LF133" s="55"/>
      <c r="LG133" s="55"/>
      <c r="LH133" s="55"/>
      <c r="LI133" s="55"/>
      <c r="LJ133" s="55"/>
      <c r="LK133" s="55"/>
      <c r="LL133" s="55"/>
      <c r="LM133" s="55"/>
      <c r="LN133" s="55"/>
      <c r="LO133" s="55"/>
      <c r="LP133" s="55"/>
      <c r="LQ133" s="55"/>
      <c r="LR133" s="55"/>
      <c r="LS133" s="55"/>
      <c r="LT133" s="55"/>
      <c r="LU133" s="55"/>
      <c r="LV133" s="55"/>
      <c r="LW133" s="55"/>
      <c r="LX133" s="55"/>
      <c r="LY133" s="55"/>
      <c r="LZ133" s="55"/>
      <c r="MA133" s="55"/>
      <c r="MB133" s="55"/>
      <c r="MC133" s="55"/>
      <c r="MD133" s="55"/>
      <c r="ME133" s="55"/>
      <c r="MF133" s="55"/>
      <c r="MG133" s="55"/>
      <c r="MH133" s="57"/>
      <c r="MI133" s="57"/>
      <c r="MJ133" s="57"/>
      <c r="MK133" s="57"/>
      <c r="ML133" s="57"/>
      <c r="MM133" s="58"/>
      <c r="MN133" s="58"/>
      <c r="MO133" s="57"/>
      <c r="MP133" s="57"/>
      <c r="MQ133" s="57"/>
      <c r="MR133" s="57"/>
      <c r="MS133" s="57"/>
      <c r="MT133" s="58"/>
      <c r="MU133" s="58"/>
      <c r="MV133" s="57"/>
      <c r="MW133" s="57"/>
      <c r="MX133" s="57"/>
      <c r="MY133" s="57"/>
      <c r="MZ133" s="57"/>
      <c r="NA133" s="58"/>
      <c r="NB133" s="58"/>
      <c r="NC133" s="55"/>
      <c r="ND133" s="55"/>
      <c r="NE133" s="55"/>
      <c r="NF133" s="55"/>
      <c r="NG133" s="55"/>
      <c r="NH133" s="55"/>
      <c r="NI133" s="55"/>
      <c r="NJ133" s="55"/>
      <c r="NK133" s="55"/>
      <c r="NL133" s="55"/>
      <c r="NM133" s="55"/>
      <c r="NN133" s="55"/>
      <c r="NO133" s="55"/>
      <c r="NP133" s="55"/>
      <c r="NQ133" s="55"/>
      <c r="NR133" s="55"/>
      <c r="NS133" s="55"/>
      <c r="NT133" s="55"/>
      <c r="NU133" s="55"/>
      <c r="NV133" s="55"/>
      <c r="NW133" s="55"/>
      <c r="NX133" s="55"/>
      <c r="NY133" s="55"/>
      <c r="NZ133" s="55"/>
      <c r="OA133" s="55"/>
      <c r="OB133" s="55"/>
      <c r="OC133" s="55"/>
      <c r="OD133" s="55"/>
      <c r="OE133" s="55"/>
      <c r="OF133" s="55"/>
      <c r="OG133" s="55"/>
      <c r="OH133" s="55"/>
      <c r="OI133" s="55"/>
      <c r="OJ133" s="55"/>
      <c r="OK133" s="55"/>
      <c r="OL133" s="55"/>
      <c r="OM133" s="55"/>
      <c r="ON133" s="55"/>
      <c r="OO133" s="55"/>
      <c r="OP133" s="55"/>
      <c r="OQ133" s="55"/>
      <c r="OR133" s="55"/>
      <c r="OS133" s="55"/>
      <c r="OT133" s="55"/>
      <c r="OU133" s="55"/>
      <c r="OV133" s="55"/>
      <c r="OW133" s="55"/>
      <c r="OX133" s="55"/>
      <c r="OY133" s="55"/>
      <c r="OZ133" s="55"/>
      <c r="PA133" s="55"/>
      <c r="PB133" s="55"/>
      <c r="PC133" s="55"/>
      <c r="PD133" s="55"/>
      <c r="PE133" s="55"/>
      <c r="PF133" s="55"/>
      <c r="PG133" s="55"/>
      <c r="PH133" s="55"/>
      <c r="PI133" s="55"/>
      <c r="PJ133" s="55"/>
      <c r="PK133" s="55"/>
      <c r="PL133" s="55"/>
      <c r="PM133" s="55"/>
      <c r="PN133" s="55"/>
      <c r="PO133" s="55"/>
      <c r="PP133" s="55"/>
      <c r="PQ133" s="55"/>
      <c r="PR133" s="55"/>
      <c r="PS133" s="55"/>
      <c r="PT133" s="55"/>
      <c r="PU133" s="55"/>
      <c r="PV133" s="55"/>
      <c r="PW133" s="55"/>
      <c r="PX133" s="55"/>
      <c r="PY133" s="55"/>
      <c r="PZ133" s="55"/>
      <c r="QA133" s="55"/>
      <c r="QB133" s="55"/>
      <c r="QC133" s="55"/>
      <c r="QD133" s="55"/>
    </row>
    <row r="134" spans="1:446" ht="13.5" customHeight="1">
      <c r="A134" s="12" t="s">
        <v>132</v>
      </c>
      <c r="B134" s="12" t="s">
        <v>349</v>
      </c>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c r="CI134" s="14"/>
      <c r="CJ134" s="14"/>
      <c r="CK134" s="14"/>
      <c r="CL134" s="14"/>
      <c r="CM134" s="14"/>
      <c r="CN134" s="14"/>
      <c r="CO134" s="14"/>
      <c r="CP134" s="14"/>
      <c r="CQ134" s="14"/>
      <c r="CR134" s="14"/>
      <c r="CS134" s="14"/>
      <c r="CT134" s="14"/>
      <c r="CU134" s="14"/>
      <c r="CV134" s="14"/>
      <c r="CW134" s="14"/>
      <c r="CX134" s="14"/>
      <c r="CY134" s="14"/>
      <c r="CZ134" s="14"/>
      <c r="DA134" s="2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14"/>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14"/>
      <c r="IG134" s="14"/>
      <c r="IH134" s="55"/>
      <c r="II134" s="55"/>
      <c r="IJ134" s="55"/>
      <c r="IK134" s="55"/>
      <c r="IL134" s="55"/>
      <c r="IM134" s="55"/>
      <c r="IN134" s="55"/>
      <c r="IO134" s="55"/>
      <c r="IP134" s="55"/>
      <c r="IQ134" s="55"/>
      <c r="IR134" s="55"/>
      <c r="IS134" s="55"/>
      <c r="IT134" s="55"/>
      <c r="IU134" s="55"/>
      <c r="IV134" s="55"/>
      <c r="IW134" s="55"/>
      <c r="IX134" s="55"/>
      <c r="IY134" s="55"/>
      <c r="IZ134" s="55"/>
      <c r="JA134" s="55"/>
      <c r="JB134" s="55"/>
      <c r="JC134" s="55"/>
      <c r="JD134" s="55"/>
      <c r="JE134" s="55"/>
      <c r="JF134" s="55"/>
      <c r="JG134" s="55"/>
      <c r="JH134" s="55"/>
      <c r="JI134" s="55"/>
      <c r="JJ134" s="55"/>
      <c r="JK134" s="55"/>
      <c r="JL134" s="55"/>
      <c r="JM134" s="55"/>
      <c r="JN134" s="55"/>
      <c r="JO134" s="55"/>
      <c r="JP134" s="55"/>
      <c r="JQ134" s="55"/>
      <c r="JR134" s="55"/>
      <c r="JS134" s="55"/>
      <c r="JT134" s="55"/>
      <c r="JU134" s="55"/>
      <c r="JV134" s="55"/>
      <c r="JW134" s="55"/>
      <c r="JX134" s="55"/>
      <c r="JY134" s="55"/>
      <c r="JZ134" s="55"/>
      <c r="KA134" s="55"/>
      <c r="KB134" s="55"/>
      <c r="KC134" s="55"/>
      <c r="KD134" s="55"/>
      <c r="KE134" s="55"/>
      <c r="KF134" s="55"/>
      <c r="KG134" s="55"/>
      <c r="KH134" s="55"/>
      <c r="KI134" s="55"/>
      <c r="KJ134" s="55"/>
      <c r="KK134" s="55"/>
      <c r="KL134" s="55"/>
      <c r="KM134" s="55"/>
      <c r="KN134" s="55"/>
      <c r="KO134" s="55"/>
      <c r="KP134" s="55"/>
      <c r="KQ134" s="55"/>
      <c r="KR134" s="55"/>
      <c r="KS134" s="55"/>
      <c r="KT134" s="55"/>
      <c r="KU134" s="55"/>
      <c r="KV134" s="55"/>
      <c r="KW134" s="55"/>
      <c r="KX134" s="55"/>
      <c r="KY134" s="55"/>
      <c r="KZ134" s="55"/>
      <c r="LA134" s="55"/>
      <c r="LB134" s="55"/>
      <c r="LC134" s="55"/>
      <c r="LD134" s="55"/>
      <c r="LE134" s="55"/>
      <c r="LF134" s="55"/>
      <c r="LG134" s="55"/>
      <c r="LH134" s="55"/>
      <c r="LI134" s="55"/>
      <c r="LJ134" s="55"/>
      <c r="LK134" s="55"/>
      <c r="LL134" s="55"/>
      <c r="LM134" s="55"/>
      <c r="LN134" s="55"/>
      <c r="LO134" s="55"/>
      <c r="LP134" s="55"/>
      <c r="LQ134" s="55"/>
      <c r="LR134" s="55"/>
      <c r="LS134" s="55"/>
      <c r="LT134" s="55"/>
      <c r="LU134" s="55"/>
      <c r="LV134" s="55"/>
      <c r="LW134" s="55"/>
      <c r="LX134" s="55"/>
      <c r="LY134" s="55"/>
      <c r="LZ134" s="55"/>
      <c r="MA134" s="55"/>
      <c r="MB134" s="55"/>
      <c r="MC134" s="55"/>
      <c r="MD134" s="55"/>
      <c r="ME134" s="55"/>
      <c r="MF134" s="55"/>
      <c r="MG134" s="55"/>
      <c r="MH134" s="57"/>
      <c r="MI134" s="57"/>
      <c r="MJ134" s="57"/>
      <c r="MK134" s="57"/>
      <c r="ML134" s="57"/>
      <c r="MM134" s="58"/>
      <c r="MN134" s="58"/>
      <c r="MO134" s="57"/>
      <c r="MP134" s="57"/>
      <c r="MQ134" s="57"/>
      <c r="MR134" s="57"/>
      <c r="MS134" s="57"/>
      <c r="MT134" s="58"/>
      <c r="MU134" s="58"/>
      <c r="MV134" s="57"/>
      <c r="MW134" s="57"/>
      <c r="MX134" s="57"/>
      <c r="MY134" s="57"/>
      <c r="MZ134" s="57"/>
      <c r="NA134" s="58"/>
      <c r="NB134" s="58"/>
      <c r="NC134" s="55"/>
      <c r="ND134" s="55"/>
      <c r="NE134" s="55"/>
      <c r="NF134" s="55"/>
      <c r="NG134" s="55"/>
      <c r="NH134" s="55"/>
      <c r="NI134" s="55"/>
      <c r="NJ134" s="55"/>
      <c r="NK134" s="55"/>
      <c r="NL134" s="55"/>
      <c r="NM134" s="55"/>
      <c r="NN134" s="55"/>
      <c r="NO134" s="55"/>
      <c r="NP134" s="55"/>
      <c r="NQ134" s="55"/>
      <c r="NR134" s="55"/>
      <c r="NS134" s="55"/>
      <c r="NT134" s="55"/>
      <c r="NU134" s="55"/>
      <c r="NV134" s="55"/>
      <c r="NW134" s="55"/>
      <c r="NX134" s="55"/>
      <c r="NY134" s="55"/>
      <c r="NZ134" s="55"/>
      <c r="OA134" s="55"/>
      <c r="OB134" s="55"/>
      <c r="OC134" s="55"/>
      <c r="OD134" s="55"/>
      <c r="OE134" s="55"/>
      <c r="OF134" s="55"/>
      <c r="OG134" s="55"/>
      <c r="OH134" s="55"/>
      <c r="OI134" s="55"/>
      <c r="OJ134" s="55"/>
      <c r="OK134" s="55"/>
      <c r="OL134" s="55"/>
      <c r="OM134" s="55"/>
      <c r="ON134" s="55"/>
      <c r="OO134" s="55"/>
      <c r="OP134" s="55"/>
      <c r="OQ134" s="55"/>
      <c r="OR134" s="55"/>
      <c r="OS134" s="55"/>
      <c r="OT134" s="55"/>
      <c r="OU134" s="55"/>
      <c r="OV134" s="55"/>
      <c r="OW134" s="55"/>
      <c r="OX134" s="55"/>
      <c r="OY134" s="55"/>
      <c r="OZ134" s="55"/>
      <c r="PA134" s="55"/>
      <c r="PB134" s="55"/>
      <c r="PC134" s="55"/>
      <c r="PD134" s="55"/>
      <c r="PE134" s="55"/>
      <c r="PF134" s="55"/>
      <c r="PG134" s="55"/>
      <c r="PH134" s="55"/>
      <c r="PI134" s="55"/>
      <c r="PJ134" s="55"/>
      <c r="PK134" s="55"/>
      <c r="PL134" s="55"/>
      <c r="PM134" s="55"/>
      <c r="PN134" s="55"/>
      <c r="PO134" s="55"/>
      <c r="PP134" s="55"/>
      <c r="PQ134" s="55"/>
      <c r="PR134" s="55"/>
      <c r="PS134" s="55"/>
      <c r="PT134" s="55"/>
      <c r="PU134" s="55"/>
      <c r="PV134" s="55"/>
      <c r="PW134" s="55"/>
      <c r="PX134" s="55"/>
      <c r="PY134" s="55"/>
      <c r="PZ134" s="55"/>
      <c r="QA134" s="55"/>
      <c r="QB134" s="55"/>
      <c r="QC134" s="55"/>
      <c r="QD134" s="55"/>
    </row>
    <row r="135" spans="1:446" ht="13.5" customHeight="1">
      <c r="A135" s="12" t="s">
        <v>133</v>
      </c>
      <c r="B135" s="12" t="s">
        <v>346</v>
      </c>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c r="CL135" s="14"/>
      <c r="CM135" s="14"/>
      <c r="CN135" s="14"/>
      <c r="CO135" s="14"/>
      <c r="CP135" s="14"/>
      <c r="CQ135" s="14"/>
      <c r="CR135" s="14"/>
      <c r="CS135" s="14"/>
      <c r="CT135" s="14"/>
      <c r="CU135" s="14"/>
      <c r="CV135" s="14"/>
      <c r="CW135" s="14"/>
      <c r="CX135" s="14"/>
      <c r="CY135" s="14"/>
      <c r="CZ135" s="14"/>
      <c r="DA135" s="24"/>
      <c r="DB135" s="14"/>
      <c r="DC135" s="14"/>
      <c r="DD135" s="14"/>
      <c r="DE135" s="14"/>
      <c r="DF135" s="14"/>
      <c r="DG135" s="14"/>
      <c r="DH135" s="14"/>
      <c r="DI135" s="14"/>
      <c r="DJ135" s="14"/>
      <c r="DK135" s="14"/>
      <c r="DL135" s="14"/>
      <c r="DM135" s="14"/>
      <c r="DN135" s="14"/>
      <c r="DO135" s="14"/>
      <c r="DP135" s="14"/>
      <c r="DQ135" s="14"/>
      <c r="DR135" s="14"/>
      <c r="DS135" s="14"/>
      <c r="DT135" s="14"/>
      <c r="DU135" s="14"/>
      <c r="DV135" s="14"/>
      <c r="DW135" s="14"/>
      <c r="DX135" s="14"/>
      <c r="DY135" s="14"/>
      <c r="DZ135" s="14"/>
      <c r="EA135" s="14"/>
      <c r="EB135" s="14"/>
      <c r="EC135" s="14"/>
      <c r="ED135" s="14"/>
      <c r="EE135" s="14"/>
      <c r="EF135" s="14"/>
      <c r="EG135" s="14"/>
      <c r="EH135" s="14"/>
      <c r="EI135" s="14"/>
      <c r="EJ135" s="14"/>
      <c r="EK135" s="14"/>
      <c r="EL135" s="14"/>
      <c r="EM135" s="14"/>
      <c r="EN135" s="14"/>
      <c r="EO135" s="14"/>
      <c r="EP135" s="14"/>
      <c r="EQ135" s="14"/>
      <c r="ER135" s="14"/>
      <c r="ES135" s="14"/>
      <c r="ET135" s="14"/>
      <c r="EU135" s="14"/>
      <c r="EV135" s="14"/>
      <c r="EW135" s="14"/>
      <c r="EX135" s="14"/>
      <c r="EY135" s="14"/>
      <c r="EZ135" s="14"/>
      <c r="FA135" s="14"/>
      <c r="FB135" s="14"/>
      <c r="FC135" s="14"/>
      <c r="FD135" s="14"/>
      <c r="FE135" s="14"/>
      <c r="FF135" s="14"/>
      <c r="FG135" s="14"/>
      <c r="FH135" s="14"/>
      <c r="FI135" s="14"/>
      <c r="FJ135" s="14"/>
      <c r="FK135" s="14"/>
      <c r="FL135" s="14"/>
      <c r="FM135" s="14"/>
      <c r="FN135" s="14"/>
      <c r="FO135" s="14"/>
      <c r="FP135" s="14"/>
      <c r="FQ135" s="14"/>
      <c r="FR135" s="14"/>
      <c r="FS135" s="14"/>
      <c r="FT135" s="14"/>
      <c r="FU135" s="14"/>
      <c r="FV135" s="14"/>
      <c r="FW135" s="14"/>
      <c r="FX135" s="14"/>
      <c r="FY135" s="14"/>
      <c r="FZ135" s="14"/>
      <c r="GA135" s="14"/>
      <c r="GB135" s="14"/>
      <c r="GC135" s="14"/>
      <c r="GD135" s="14"/>
      <c r="GE135" s="14"/>
      <c r="GF135" s="14"/>
      <c r="GG135" s="14"/>
      <c r="GH135" s="14"/>
      <c r="GI135" s="14"/>
      <c r="GJ135" s="14"/>
      <c r="GK135" s="14"/>
      <c r="GL135" s="14"/>
      <c r="GM135" s="14"/>
      <c r="GN135" s="14"/>
      <c r="GO135" s="14"/>
      <c r="GP135" s="14"/>
      <c r="GQ135" s="14"/>
      <c r="GR135" s="14"/>
      <c r="GS135" s="14"/>
      <c r="GT135" s="14"/>
      <c r="GU135" s="14"/>
      <c r="GV135" s="14"/>
      <c r="GW135" s="14"/>
      <c r="GX135" s="14"/>
      <c r="GY135" s="14"/>
      <c r="GZ135" s="14"/>
      <c r="HA135" s="14"/>
      <c r="HB135" s="14"/>
      <c r="HC135" s="14"/>
      <c r="HD135" s="14"/>
      <c r="HE135" s="14"/>
      <c r="HF135" s="14"/>
      <c r="HG135" s="14"/>
      <c r="HH135" s="14"/>
      <c r="HI135" s="14"/>
      <c r="HJ135" s="14"/>
      <c r="HK135" s="14"/>
      <c r="HL135" s="14"/>
      <c r="HM135" s="14"/>
      <c r="HN135" s="14"/>
      <c r="HO135" s="14"/>
      <c r="HP135" s="14"/>
      <c r="HQ135" s="14"/>
      <c r="HR135" s="14"/>
      <c r="HS135" s="14"/>
      <c r="HT135" s="14"/>
      <c r="HU135" s="14"/>
      <c r="HV135" s="14"/>
      <c r="HW135" s="14"/>
      <c r="HX135" s="14"/>
      <c r="HY135" s="14"/>
      <c r="HZ135" s="14"/>
      <c r="IA135" s="14"/>
      <c r="IB135" s="14"/>
      <c r="IC135" s="14"/>
      <c r="ID135" s="14"/>
      <c r="IE135" s="14"/>
      <c r="IF135" s="14"/>
      <c r="IG135" s="14"/>
      <c r="IH135" s="55"/>
      <c r="II135" s="55"/>
      <c r="IJ135" s="55"/>
      <c r="IK135" s="55"/>
      <c r="IL135" s="55"/>
      <c r="IM135" s="55"/>
      <c r="IN135" s="55"/>
      <c r="IO135" s="55"/>
      <c r="IP135" s="55"/>
      <c r="IQ135" s="55"/>
      <c r="IR135" s="55"/>
      <c r="IS135" s="55"/>
      <c r="IT135" s="55"/>
      <c r="IU135" s="55"/>
      <c r="IV135" s="55"/>
      <c r="IW135" s="55"/>
      <c r="IX135" s="55"/>
      <c r="IY135" s="55"/>
      <c r="IZ135" s="55"/>
      <c r="JA135" s="55"/>
      <c r="JB135" s="55"/>
      <c r="JC135" s="55"/>
      <c r="JD135" s="55"/>
      <c r="JE135" s="55"/>
      <c r="JF135" s="55"/>
      <c r="JG135" s="55"/>
      <c r="JH135" s="55"/>
      <c r="JI135" s="55"/>
      <c r="JJ135" s="55"/>
      <c r="JK135" s="55"/>
      <c r="JL135" s="55"/>
      <c r="JM135" s="55"/>
      <c r="JN135" s="55"/>
      <c r="JO135" s="55"/>
      <c r="JP135" s="55"/>
      <c r="JQ135" s="55"/>
      <c r="JR135" s="55"/>
      <c r="JS135" s="55"/>
      <c r="JT135" s="55"/>
      <c r="JU135" s="55"/>
      <c r="JV135" s="55"/>
      <c r="JW135" s="55"/>
      <c r="JX135" s="55"/>
      <c r="JY135" s="55"/>
      <c r="JZ135" s="55"/>
      <c r="KA135" s="55"/>
      <c r="KB135" s="55"/>
      <c r="KC135" s="55"/>
      <c r="KD135" s="55"/>
      <c r="KE135" s="55"/>
      <c r="KF135" s="55"/>
      <c r="KG135" s="55"/>
      <c r="KH135" s="55"/>
      <c r="KI135" s="55"/>
      <c r="KJ135" s="55"/>
      <c r="KK135" s="55"/>
      <c r="KL135" s="55"/>
      <c r="KM135" s="55"/>
      <c r="KN135" s="55"/>
      <c r="KO135" s="55"/>
      <c r="KP135" s="55"/>
      <c r="KQ135" s="55"/>
      <c r="KR135" s="55"/>
      <c r="KS135" s="55"/>
      <c r="KT135" s="55"/>
      <c r="KU135" s="55"/>
      <c r="KV135" s="55"/>
      <c r="KW135" s="55"/>
      <c r="KX135" s="55"/>
      <c r="KY135" s="55"/>
      <c r="KZ135" s="55"/>
      <c r="LA135" s="55"/>
      <c r="LB135" s="55"/>
      <c r="LC135" s="55"/>
      <c r="LD135" s="55"/>
      <c r="LE135" s="55"/>
      <c r="LF135" s="55"/>
      <c r="LG135" s="55"/>
      <c r="LH135" s="55"/>
      <c r="LI135" s="55"/>
      <c r="LJ135" s="55"/>
      <c r="LK135" s="55"/>
      <c r="LL135" s="55"/>
      <c r="LM135" s="55"/>
      <c r="LN135" s="55"/>
      <c r="LO135" s="55"/>
      <c r="LP135" s="55"/>
      <c r="LQ135" s="55"/>
      <c r="LR135" s="55"/>
      <c r="LS135" s="55"/>
      <c r="LT135" s="55"/>
      <c r="LU135" s="55"/>
      <c r="LV135" s="55"/>
      <c r="LW135" s="55"/>
      <c r="LX135" s="55"/>
      <c r="LY135" s="55"/>
      <c r="LZ135" s="55"/>
      <c r="MA135" s="55"/>
      <c r="MB135" s="55"/>
      <c r="MC135" s="55"/>
      <c r="MD135" s="55"/>
      <c r="ME135" s="55"/>
      <c r="MF135" s="55"/>
      <c r="MG135" s="55"/>
      <c r="MH135" s="57"/>
      <c r="MI135" s="57"/>
      <c r="MJ135" s="57"/>
      <c r="MK135" s="57"/>
      <c r="ML135" s="57"/>
      <c r="MM135" s="58"/>
      <c r="MN135" s="58"/>
      <c r="MO135" s="57"/>
      <c r="MP135" s="57"/>
      <c r="MQ135" s="57"/>
      <c r="MR135" s="57"/>
      <c r="MS135" s="57"/>
      <c r="MT135" s="58"/>
      <c r="MU135" s="58"/>
      <c r="MV135" s="57"/>
      <c r="MW135" s="57"/>
      <c r="MX135" s="57"/>
      <c r="MY135" s="57"/>
      <c r="MZ135" s="57"/>
      <c r="NA135" s="58"/>
      <c r="NB135" s="58"/>
      <c r="NC135" s="55"/>
      <c r="ND135" s="55"/>
      <c r="NE135" s="55"/>
      <c r="NF135" s="55"/>
      <c r="NG135" s="55"/>
      <c r="NH135" s="55"/>
      <c r="NI135" s="55"/>
      <c r="NJ135" s="55"/>
      <c r="NK135" s="55"/>
      <c r="NL135" s="55"/>
      <c r="NM135" s="55"/>
      <c r="NN135" s="55"/>
      <c r="NO135" s="55"/>
      <c r="NP135" s="55"/>
      <c r="NQ135" s="55"/>
      <c r="NR135" s="55"/>
      <c r="NS135" s="55"/>
      <c r="NT135" s="55"/>
      <c r="NU135" s="55"/>
      <c r="NV135" s="55"/>
      <c r="NW135" s="55"/>
      <c r="NX135" s="55"/>
      <c r="NY135" s="55"/>
      <c r="NZ135" s="55"/>
      <c r="OA135" s="55"/>
      <c r="OB135" s="55"/>
      <c r="OC135" s="55"/>
      <c r="OD135" s="55"/>
      <c r="OE135" s="55"/>
      <c r="OF135" s="55"/>
      <c r="OG135" s="55"/>
      <c r="OH135" s="55"/>
      <c r="OI135" s="55"/>
      <c r="OJ135" s="55"/>
      <c r="OK135" s="55"/>
      <c r="OL135" s="55"/>
      <c r="OM135" s="55"/>
      <c r="ON135" s="55"/>
      <c r="OO135" s="55"/>
      <c r="OP135" s="55"/>
      <c r="OQ135" s="55"/>
      <c r="OR135" s="55"/>
      <c r="OS135" s="55"/>
      <c r="OT135" s="55"/>
      <c r="OU135" s="55"/>
      <c r="OV135" s="55"/>
      <c r="OW135" s="55"/>
      <c r="OX135" s="55"/>
      <c r="OY135" s="55"/>
      <c r="OZ135" s="55"/>
      <c r="PA135" s="55"/>
      <c r="PB135" s="55"/>
      <c r="PC135" s="55"/>
      <c r="PD135" s="55"/>
      <c r="PE135" s="55"/>
      <c r="PF135" s="55"/>
      <c r="PG135" s="55"/>
      <c r="PH135" s="55"/>
      <c r="PI135" s="55"/>
      <c r="PJ135" s="55"/>
      <c r="PK135" s="55"/>
      <c r="PL135" s="55"/>
      <c r="PM135" s="55"/>
      <c r="PN135" s="55"/>
      <c r="PO135" s="55"/>
      <c r="PP135" s="55"/>
      <c r="PQ135" s="55"/>
      <c r="PR135" s="55"/>
      <c r="PS135" s="55"/>
      <c r="PT135" s="55"/>
      <c r="PU135" s="55"/>
      <c r="PV135" s="55"/>
      <c r="PW135" s="55"/>
      <c r="PX135" s="55"/>
      <c r="PY135" s="55"/>
      <c r="PZ135" s="55"/>
      <c r="QA135" s="55"/>
      <c r="QB135" s="55"/>
      <c r="QC135" s="55"/>
      <c r="QD135" s="55"/>
    </row>
    <row r="136" spans="1:446" ht="13.5" customHeight="1">
      <c r="A136" s="12" t="s">
        <v>134</v>
      </c>
      <c r="B136" s="12" t="s">
        <v>348</v>
      </c>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4"/>
      <c r="BF136" s="14"/>
      <c r="BG136" s="14"/>
      <c r="BH136" s="14"/>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c r="CI136" s="14"/>
      <c r="CJ136" s="14"/>
      <c r="CK136" s="14"/>
      <c r="CL136" s="14"/>
      <c r="CM136" s="14"/>
      <c r="CN136" s="14"/>
      <c r="CO136" s="14"/>
      <c r="CP136" s="14"/>
      <c r="CQ136" s="14"/>
      <c r="CR136" s="14"/>
      <c r="CS136" s="14"/>
      <c r="CT136" s="14"/>
      <c r="CU136" s="14"/>
      <c r="CV136" s="14"/>
      <c r="CW136" s="14"/>
      <c r="CX136" s="14"/>
      <c r="CY136" s="14"/>
      <c r="CZ136" s="14"/>
      <c r="DA136" s="24"/>
      <c r="DB136" s="14"/>
      <c r="DC136" s="14"/>
      <c r="DD136" s="14"/>
      <c r="DE136" s="14"/>
      <c r="DF136" s="14"/>
      <c r="DG136" s="14"/>
      <c r="DH136" s="14"/>
      <c r="DI136" s="14"/>
      <c r="DJ136" s="14"/>
      <c r="DK136" s="14"/>
      <c r="DL136" s="14"/>
      <c r="DM136" s="14"/>
      <c r="DN136" s="14"/>
      <c r="DO136" s="14"/>
      <c r="DP136" s="14"/>
      <c r="DQ136" s="14"/>
      <c r="DR136" s="14"/>
      <c r="DS136" s="14"/>
      <c r="DT136" s="14"/>
      <c r="DU136" s="14"/>
      <c r="DV136" s="14"/>
      <c r="DW136" s="14"/>
      <c r="DX136" s="14"/>
      <c r="DY136" s="14"/>
      <c r="DZ136" s="14"/>
      <c r="EA136" s="14"/>
      <c r="EB136" s="14"/>
      <c r="EC136" s="14"/>
      <c r="ED136" s="14"/>
      <c r="EE136" s="14"/>
      <c r="EF136" s="14"/>
      <c r="EG136" s="14"/>
      <c r="EH136" s="14"/>
      <c r="EI136" s="14"/>
      <c r="EJ136" s="14"/>
      <c r="EK136" s="14"/>
      <c r="EL136" s="14"/>
      <c r="EM136" s="14"/>
      <c r="EN136" s="14"/>
      <c r="EO136" s="14"/>
      <c r="EP136" s="14"/>
      <c r="EQ136" s="14"/>
      <c r="ER136" s="14"/>
      <c r="ES136" s="14"/>
      <c r="ET136" s="14"/>
      <c r="EU136" s="14"/>
      <c r="EV136" s="14"/>
      <c r="EW136" s="14"/>
      <c r="EX136" s="14"/>
      <c r="EY136" s="14"/>
      <c r="EZ136" s="14"/>
      <c r="FA136" s="14"/>
      <c r="FB136" s="14"/>
      <c r="FC136" s="14"/>
      <c r="FD136" s="14"/>
      <c r="FE136" s="14"/>
      <c r="FF136" s="14"/>
      <c r="FG136" s="14"/>
      <c r="FH136" s="14"/>
      <c r="FI136" s="14"/>
      <c r="FJ136" s="14"/>
      <c r="FK136" s="14"/>
      <c r="FL136" s="14"/>
      <c r="FM136" s="14"/>
      <c r="FN136" s="14"/>
      <c r="FO136" s="14"/>
      <c r="FP136" s="14"/>
      <c r="FQ136" s="14"/>
      <c r="FR136" s="14"/>
      <c r="FS136" s="14"/>
      <c r="FT136" s="14"/>
      <c r="FU136" s="14"/>
      <c r="FV136" s="14"/>
      <c r="FW136" s="14"/>
      <c r="FX136" s="14"/>
      <c r="FY136" s="14"/>
      <c r="FZ136" s="14"/>
      <c r="GA136" s="14"/>
      <c r="GB136" s="14"/>
      <c r="GC136" s="14"/>
      <c r="GD136" s="14"/>
      <c r="GE136" s="14"/>
      <c r="GF136" s="14"/>
      <c r="GG136" s="14"/>
      <c r="GH136" s="14"/>
      <c r="GI136" s="14"/>
      <c r="GJ136" s="14"/>
      <c r="GK136" s="14"/>
      <c r="GL136" s="14"/>
      <c r="GM136" s="14"/>
      <c r="GN136" s="14"/>
      <c r="GO136" s="14"/>
      <c r="GP136" s="14"/>
      <c r="GQ136" s="14"/>
      <c r="GR136" s="14"/>
      <c r="GS136" s="14"/>
      <c r="GT136" s="14"/>
      <c r="GU136" s="14"/>
      <c r="GV136" s="14"/>
      <c r="GW136" s="14"/>
      <c r="GX136" s="14"/>
      <c r="GY136" s="14"/>
      <c r="GZ136" s="14"/>
      <c r="HA136" s="14"/>
      <c r="HB136" s="14"/>
      <c r="HC136" s="14"/>
      <c r="HD136" s="14"/>
      <c r="HE136" s="14"/>
      <c r="HF136" s="14"/>
      <c r="HG136" s="14"/>
      <c r="HH136" s="14"/>
      <c r="HI136" s="14"/>
      <c r="HJ136" s="14"/>
      <c r="HK136" s="14"/>
      <c r="HL136" s="14"/>
      <c r="HM136" s="14"/>
      <c r="HN136" s="14"/>
      <c r="HO136" s="14"/>
      <c r="HP136" s="14"/>
      <c r="HQ136" s="14"/>
      <c r="HR136" s="14"/>
      <c r="HS136" s="14"/>
      <c r="HT136" s="14"/>
      <c r="HU136" s="14"/>
      <c r="HV136" s="14"/>
      <c r="HW136" s="14"/>
      <c r="HX136" s="14"/>
      <c r="HY136" s="14"/>
      <c r="HZ136" s="14"/>
      <c r="IA136" s="14"/>
      <c r="IB136" s="14"/>
      <c r="IC136" s="14"/>
      <c r="ID136" s="14"/>
      <c r="IE136" s="14"/>
      <c r="IF136" s="14"/>
      <c r="IG136" s="14"/>
      <c r="IH136" s="55"/>
      <c r="II136" s="55"/>
      <c r="IJ136" s="55"/>
      <c r="IK136" s="55"/>
      <c r="IL136" s="55"/>
      <c r="IM136" s="55"/>
      <c r="IN136" s="55"/>
      <c r="IO136" s="55"/>
      <c r="IP136" s="55"/>
      <c r="IQ136" s="55"/>
      <c r="IR136" s="55"/>
      <c r="IS136" s="55"/>
      <c r="IT136" s="55"/>
      <c r="IU136" s="55"/>
      <c r="IV136" s="55"/>
      <c r="IW136" s="55"/>
      <c r="IX136" s="55"/>
      <c r="IY136" s="55"/>
      <c r="IZ136" s="55"/>
      <c r="JA136" s="55"/>
      <c r="JB136" s="55"/>
      <c r="JC136" s="55"/>
      <c r="JD136" s="55"/>
      <c r="JE136" s="55"/>
      <c r="JF136" s="55"/>
      <c r="JG136" s="55"/>
      <c r="JH136" s="55"/>
      <c r="JI136" s="55"/>
      <c r="JJ136" s="55"/>
      <c r="JK136" s="55"/>
      <c r="JL136" s="55"/>
      <c r="JM136" s="55"/>
      <c r="JN136" s="55"/>
      <c r="JO136" s="55"/>
      <c r="JP136" s="55"/>
      <c r="JQ136" s="55"/>
      <c r="JR136" s="55"/>
      <c r="JS136" s="55"/>
      <c r="JT136" s="55"/>
      <c r="JU136" s="55"/>
      <c r="JV136" s="55"/>
      <c r="JW136" s="55"/>
      <c r="JX136" s="55"/>
      <c r="JY136" s="55"/>
      <c r="JZ136" s="55"/>
      <c r="KA136" s="55"/>
      <c r="KB136" s="55"/>
      <c r="KC136" s="55"/>
      <c r="KD136" s="55"/>
      <c r="KE136" s="55"/>
      <c r="KF136" s="55"/>
      <c r="KG136" s="55"/>
      <c r="KH136" s="55"/>
      <c r="KI136" s="55"/>
      <c r="KJ136" s="55"/>
      <c r="KK136" s="55"/>
      <c r="KL136" s="55"/>
      <c r="KM136" s="55"/>
      <c r="KN136" s="55"/>
      <c r="KO136" s="55"/>
      <c r="KP136" s="55"/>
      <c r="KQ136" s="55"/>
      <c r="KR136" s="55"/>
      <c r="KS136" s="55"/>
      <c r="KT136" s="55"/>
      <c r="KU136" s="55"/>
      <c r="KV136" s="55"/>
      <c r="KW136" s="55"/>
      <c r="KX136" s="55"/>
      <c r="KY136" s="55"/>
      <c r="KZ136" s="55"/>
      <c r="LA136" s="55"/>
      <c r="LB136" s="55"/>
      <c r="LC136" s="55"/>
      <c r="LD136" s="55"/>
      <c r="LE136" s="55"/>
      <c r="LF136" s="55"/>
      <c r="LG136" s="55"/>
      <c r="LH136" s="55"/>
      <c r="LI136" s="55"/>
      <c r="LJ136" s="55"/>
      <c r="LK136" s="55"/>
      <c r="LL136" s="55"/>
      <c r="LM136" s="55"/>
      <c r="LN136" s="55"/>
      <c r="LO136" s="55"/>
      <c r="LP136" s="55"/>
      <c r="LQ136" s="55"/>
      <c r="LR136" s="55"/>
      <c r="LS136" s="55"/>
      <c r="LT136" s="55"/>
      <c r="LU136" s="55"/>
      <c r="LV136" s="55"/>
      <c r="LW136" s="55"/>
      <c r="LX136" s="55"/>
      <c r="LY136" s="55"/>
      <c r="LZ136" s="55"/>
      <c r="MA136" s="55"/>
      <c r="MB136" s="55"/>
      <c r="MC136" s="55"/>
      <c r="MD136" s="55"/>
      <c r="ME136" s="55"/>
      <c r="MF136" s="55"/>
      <c r="MG136" s="55"/>
      <c r="MH136" s="57"/>
      <c r="MI136" s="57"/>
      <c r="MJ136" s="57"/>
      <c r="MK136" s="57"/>
      <c r="ML136" s="57"/>
      <c r="MM136" s="58"/>
      <c r="MN136" s="58"/>
      <c r="MO136" s="57"/>
      <c r="MP136" s="57"/>
      <c r="MQ136" s="57"/>
      <c r="MR136" s="57"/>
      <c r="MS136" s="57"/>
      <c r="MT136" s="58"/>
      <c r="MU136" s="58"/>
      <c r="MV136" s="57"/>
      <c r="MW136" s="57"/>
      <c r="MX136" s="57"/>
      <c r="MY136" s="57"/>
      <c r="MZ136" s="57"/>
      <c r="NA136" s="58"/>
      <c r="NB136" s="58"/>
      <c r="NC136" s="55"/>
      <c r="ND136" s="55"/>
      <c r="NE136" s="55"/>
      <c r="NF136" s="55"/>
      <c r="NG136" s="55"/>
      <c r="NH136" s="55"/>
      <c r="NI136" s="55"/>
      <c r="NJ136" s="55"/>
      <c r="NK136" s="55"/>
      <c r="NL136" s="55"/>
      <c r="NM136" s="55"/>
      <c r="NN136" s="55"/>
      <c r="NO136" s="55"/>
      <c r="NP136" s="55"/>
      <c r="NQ136" s="55"/>
      <c r="NR136" s="55"/>
      <c r="NS136" s="55"/>
      <c r="NT136" s="55"/>
      <c r="NU136" s="55"/>
      <c r="NV136" s="55"/>
      <c r="NW136" s="55"/>
      <c r="NX136" s="55"/>
      <c r="NY136" s="55"/>
      <c r="NZ136" s="55"/>
      <c r="OA136" s="55"/>
      <c r="OB136" s="55"/>
      <c r="OC136" s="55"/>
      <c r="OD136" s="55"/>
      <c r="OE136" s="55"/>
      <c r="OF136" s="55"/>
      <c r="OG136" s="55"/>
      <c r="OH136" s="55"/>
      <c r="OI136" s="55"/>
      <c r="OJ136" s="55"/>
      <c r="OK136" s="55"/>
      <c r="OL136" s="55"/>
      <c r="OM136" s="55"/>
      <c r="ON136" s="55"/>
      <c r="OO136" s="55"/>
      <c r="OP136" s="55"/>
      <c r="OQ136" s="55"/>
      <c r="OR136" s="55"/>
      <c r="OS136" s="55"/>
      <c r="OT136" s="55"/>
      <c r="OU136" s="55"/>
      <c r="OV136" s="55"/>
      <c r="OW136" s="55"/>
      <c r="OX136" s="55"/>
      <c r="OY136" s="55"/>
      <c r="OZ136" s="55"/>
      <c r="PA136" s="55"/>
      <c r="PB136" s="55"/>
      <c r="PC136" s="55"/>
      <c r="PD136" s="55"/>
      <c r="PE136" s="55"/>
      <c r="PF136" s="55"/>
      <c r="PG136" s="55"/>
      <c r="PH136" s="55"/>
      <c r="PI136" s="55"/>
      <c r="PJ136" s="55"/>
      <c r="PK136" s="55"/>
      <c r="PL136" s="55"/>
      <c r="PM136" s="55"/>
      <c r="PN136" s="55"/>
      <c r="PO136" s="55"/>
      <c r="PP136" s="55"/>
      <c r="PQ136" s="55"/>
      <c r="PR136" s="55"/>
      <c r="PS136" s="55"/>
      <c r="PT136" s="55"/>
      <c r="PU136" s="55"/>
      <c r="PV136" s="55"/>
      <c r="PW136" s="55"/>
      <c r="PX136" s="55"/>
      <c r="PY136" s="55"/>
      <c r="PZ136" s="55"/>
      <c r="QA136" s="55"/>
      <c r="QB136" s="55"/>
      <c r="QC136" s="55"/>
      <c r="QD136" s="55"/>
    </row>
    <row r="137" spans="1:446" ht="13.5" customHeight="1">
      <c r="A137" s="12" t="s">
        <v>135</v>
      </c>
      <c r="B137" s="12" t="s">
        <v>349</v>
      </c>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c r="CI137" s="14"/>
      <c r="CJ137" s="14"/>
      <c r="CK137" s="14"/>
      <c r="CL137" s="14"/>
      <c r="CM137" s="14"/>
      <c r="CN137" s="14"/>
      <c r="CO137" s="14"/>
      <c r="CP137" s="14"/>
      <c r="CQ137" s="14"/>
      <c r="CR137" s="14"/>
      <c r="CS137" s="14"/>
      <c r="CT137" s="14"/>
      <c r="CU137" s="14"/>
      <c r="CV137" s="14"/>
      <c r="CW137" s="14"/>
      <c r="CX137" s="14"/>
      <c r="CY137" s="14"/>
      <c r="CZ137" s="14"/>
      <c r="DA137" s="24"/>
      <c r="DB137" s="14"/>
      <c r="DC137" s="14"/>
      <c r="DD137" s="14"/>
      <c r="DE137" s="14"/>
      <c r="DF137" s="14"/>
      <c r="DG137" s="14"/>
      <c r="DH137" s="14"/>
      <c r="DI137" s="14"/>
      <c r="DJ137" s="14"/>
      <c r="DK137" s="14"/>
      <c r="DL137" s="14"/>
      <c r="DM137" s="14"/>
      <c r="DN137" s="14"/>
      <c r="DO137" s="14"/>
      <c r="DP137" s="14"/>
      <c r="DQ137" s="14"/>
      <c r="DR137" s="14"/>
      <c r="DS137" s="14"/>
      <c r="DT137" s="14"/>
      <c r="DU137" s="14"/>
      <c r="DV137" s="14"/>
      <c r="DW137" s="14"/>
      <c r="DX137" s="14"/>
      <c r="DY137" s="14"/>
      <c r="DZ137" s="14"/>
      <c r="EA137" s="14"/>
      <c r="EB137" s="14"/>
      <c r="EC137" s="14"/>
      <c r="ED137" s="14"/>
      <c r="EE137" s="14"/>
      <c r="EF137" s="14"/>
      <c r="EG137" s="14"/>
      <c r="EH137" s="14"/>
      <c r="EI137" s="14"/>
      <c r="EJ137" s="14"/>
      <c r="EK137" s="14"/>
      <c r="EL137" s="14"/>
      <c r="EM137" s="14"/>
      <c r="EN137" s="14"/>
      <c r="EO137" s="14"/>
      <c r="EP137" s="14"/>
      <c r="EQ137" s="14"/>
      <c r="ER137" s="14"/>
      <c r="ES137" s="14"/>
      <c r="ET137" s="14"/>
      <c r="EU137" s="14"/>
      <c r="EV137" s="14"/>
      <c r="EW137" s="14"/>
      <c r="EX137" s="14"/>
      <c r="EY137" s="14"/>
      <c r="EZ137" s="14"/>
      <c r="FA137" s="14"/>
      <c r="FB137" s="14"/>
      <c r="FC137" s="14"/>
      <c r="FD137" s="14"/>
      <c r="FE137" s="14"/>
      <c r="FF137" s="14"/>
      <c r="FG137" s="14"/>
      <c r="FH137" s="14"/>
      <c r="FI137" s="14"/>
      <c r="FJ137" s="14"/>
      <c r="FK137" s="14"/>
      <c r="FL137" s="14"/>
      <c r="FM137" s="14"/>
      <c r="FN137" s="14"/>
      <c r="FO137" s="14"/>
      <c r="FP137" s="14"/>
      <c r="FQ137" s="14"/>
      <c r="FR137" s="14"/>
      <c r="FS137" s="14"/>
      <c r="FT137" s="14"/>
      <c r="FU137" s="14"/>
      <c r="FV137" s="14"/>
      <c r="FW137" s="14"/>
      <c r="FX137" s="14"/>
      <c r="FY137" s="14"/>
      <c r="FZ137" s="14"/>
      <c r="GA137" s="14"/>
      <c r="GB137" s="14"/>
      <c r="GC137" s="14"/>
      <c r="GD137" s="14"/>
      <c r="GE137" s="14"/>
      <c r="GF137" s="14"/>
      <c r="GG137" s="14"/>
      <c r="GH137" s="14"/>
      <c r="GI137" s="14"/>
      <c r="GJ137" s="14"/>
      <c r="GK137" s="14"/>
      <c r="GL137" s="14"/>
      <c r="GM137" s="14"/>
      <c r="GN137" s="14"/>
      <c r="GO137" s="14"/>
      <c r="GP137" s="14"/>
      <c r="GQ137" s="14"/>
      <c r="GR137" s="14"/>
      <c r="GS137" s="14"/>
      <c r="GT137" s="14"/>
      <c r="GU137" s="14"/>
      <c r="GV137" s="14"/>
      <c r="GW137" s="14"/>
      <c r="GX137" s="14"/>
      <c r="GY137" s="14"/>
      <c r="GZ137" s="14"/>
      <c r="HA137" s="14"/>
      <c r="HB137" s="14"/>
      <c r="HC137" s="14"/>
      <c r="HD137" s="14"/>
      <c r="HE137" s="14"/>
      <c r="HF137" s="14"/>
      <c r="HG137" s="14"/>
      <c r="HH137" s="14"/>
      <c r="HI137" s="14"/>
      <c r="HJ137" s="14"/>
      <c r="HK137" s="14"/>
      <c r="HL137" s="14"/>
      <c r="HM137" s="14"/>
      <c r="HN137" s="14"/>
      <c r="HO137" s="14"/>
      <c r="HP137" s="14"/>
      <c r="HQ137" s="14"/>
      <c r="HR137" s="14"/>
      <c r="HS137" s="14"/>
      <c r="HT137" s="14"/>
      <c r="HU137" s="14"/>
      <c r="HV137" s="14"/>
      <c r="HW137" s="14"/>
      <c r="HX137" s="14"/>
      <c r="HY137" s="14"/>
      <c r="HZ137" s="14"/>
      <c r="IA137" s="14"/>
      <c r="IB137" s="14"/>
      <c r="IC137" s="14"/>
      <c r="ID137" s="14"/>
      <c r="IE137" s="14"/>
      <c r="IF137" s="14"/>
      <c r="IG137" s="14"/>
      <c r="IH137" s="55"/>
      <c r="II137" s="55"/>
      <c r="IJ137" s="55"/>
      <c r="IK137" s="55"/>
      <c r="IL137" s="55"/>
      <c r="IM137" s="55"/>
      <c r="IN137" s="55"/>
      <c r="IO137" s="55"/>
      <c r="IP137" s="55"/>
      <c r="IQ137" s="55"/>
      <c r="IR137" s="55"/>
      <c r="IS137" s="55"/>
      <c r="IT137" s="55"/>
      <c r="IU137" s="55"/>
      <c r="IV137" s="55"/>
      <c r="IW137" s="55"/>
      <c r="IX137" s="55"/>
      <c r="IY137" s="55"/>
      <c r="IZ137" s="55"/>
      <c r="JA137" s="55"/>
      <c r="JB137" s="55"/>
      <c r="JC137" s="55"/>
      <c r="JD137" s="55"/>
      <c r="JE137" s="55"/>
      <c r="JF137" s="55"/>
      <c r="JG137" s="55"/>
      <c r="JH137" s="55"/>
      <c r="JI137" s="55"/>
      <c r="JJ137" s="55"/>
      <c r="JK137" s="55"/>
      <c r="JL137" s="55"/>
      <c r="JM137" s="55"/>
      <c r="JN137" s="55"/>
      <c r="JO137" s="55"/>
      <c r="JP137" s="55"/>
      <c r="JQ137" s="55"/>
      <c r="JR137" s="55"/>
      <c r="JS137" s="55"/>
      <c r="JT137" s="55"/>
      <c r="JU137" s="55"/>
      <c r="JV137" s="55"/>
      <c r="JW137" s="55"/>
      <c r="JX137" s="55"/>
      <c r="JY137" s="55"/>
      <c r="JZ137" s="55"/>
      <c r="KA137" s="55"/>
      <c r="KB137" s="55"/>
      <c r="KC137" s="55"/>
      <c r="KD137" s="55"/>
      <c r="KE137" s="55"/>
      <c r="KF137" s="55"/>
      <c r="KG137" s="55"/>
      <c r="KH137" s="55"/>
      <c r="KI137" s="55"/>
      <c r="KJ137" s="55"/>
      <c r="KK137" s="55"/>
      <c r="KL137" s="55"/>
      <c r="KM137" s="55"/>
      <c r="KN137" s="55"/>
      <c r="KO137" s="55"/>
      <c r="KP137" s="55"/>
      <c r="KQ137" s="55"/>
      <c r="KR137" s="55"/>
      <c r="KS137" s="55"/>
      <c r="KT137" s="55"/>
      <c r="KU137" s="55"/>
      <c r="KV137" s="55"/>
      <c r="KW137" s="55"/>
      <c r="KX137" s="55"/>
      <c r="KY137" s="55"/>
      <c r="KZ137" s="55"/>
      <c r="LA137" s="55"/>
      <c r="LB137" s="55"/>
      <c r="LC137" s="55"/>
      <c r="LD137" s="55"/>
      <c r="LE137" s="55"/>
      <c r="LF137" s="55"/>
      <c r="LG137" s="55"/>
      <c r="LH137" s="55"/>
      <c r="LI137" s="55"/>
      <c r="LJ137" s="55"/>
      <c r="LK137" s="55"/>
      <c r="LL137" s="55"/>
      <c r="LM137" s="55"/>
      <c r="LN137" s="55"/>
      <c r="LO137" s="55"/>
      <c r="LP137" s="55"/>
      <c r="LQ137" s="55"/>
      <c r="LR137" s="55"/>
      <c r="LS137" s="55"/>
      <c r="LT137" s="55"/>
      <c r="LU137" s="55"/>
      <c r="LV137" s="55"/>
      <c r="LW137" s="55"/>
      <c r="LX137" s="55"/>
      <c r="LY137" s="55"/>
      <c r="LZ137" s="55"/>
      <c r="MA137" s="55"/>
      <c r="MB137" s="55"/>
      <c r="MC137" s="55"/>
      <c r="MD137" s="55"/>
      <c r="ME137" s="55"/>
      <c r="MF137" s="55"/>
      <c r="MG137" s="55"/>
      <c r="MH137" s="57"/>
      <c r="MI137" s="57"/>
      <c r="MJ137" s="57"/>
      <c r="MK137" s="57"/>
      <c r="ML137" s="57"/>
      <c r="MM137" s="58"/>
      <c r="MN137" s="58"/>
      <c r="MO137" s="57"/>
      <c r="MP137" s="57"/>
      <c r="MQ137" s="57"/>
      <c r="MR137" s="57"/>
      <c r="MS137" s="57"/>
      <c r="MT137" s="58"/>
      <c r="MU137" s="58"/>
      <c r="MV137" s="57"/>
      <c r="MW137" s="57"/>
      <c r="MX137" s="57"/>
      <c r="MY137" s="57"/>
      <c r="MZ137" s="57"/>
      <c r="NA137" s="58"/>
      <c r="NB137" s="58"/>
      <c r="NC137" s="55"/>
      <c r="ND137" s="55"/>
      <c r="NE137" s="55"/>
      <c r="NF137" s="55"/>
      <c r="NG137" s="55"/>
      <c r="NH137" s="55"/>
      <c r="NI137" s="55"/>
      <c r="NJ137" s="55"/>
      <c r="NK137" s="55"/>
      <c r="NL137" s="55"/>
      <c r="NM137" s="55"/>
      <c r="NN137" s="55"/>
      <c r="NO137" s="55"/>
      <c r="NP137" s="55"/>
      <c r="NQ137" s="55"/>
      <c r="NR137" s="55"/>
      <c r="NS137" s="55"/>
      <c r="NT137" s="55"/>
      <c r="NU137" s="55"/>
      <c r="NV137" s="55"/>
      <c r="NW137" s="55"/>
      <c r="NX137" s="55"/>
      <c r="NY137" s="55"/>
      <c r="NZ137" s="55"/>
      <c r="OA137" s="55"/>
      <c r="OB137" s="55"/>
      <c r="OC137" s="55"/>
      <c r="OD137" s="55"/>
      <c r="OE137" s="55"/>
      <c r="OF137" s="55"/>
      <c r="OG137" s="55"/>
      <c r="OH137" s="55"/>
      <c r="OI137" s="55"/>
      <c r="OJ137" s="55"/>
      <c r="OK137" s="55"/>
      <c r="OL137" s="55"/>
      <c r="OM137" s="55"/>
      <c r="ON137" s="55"/>
      <c r="OO137" s="55"/>
      <c r="OP137" s="55"/>
      <c r="OQ137" s="55"/>
      <c r="OR137" s="55"/>
      <c r="OS137" s="55"/>
      <c r="OT137" s="55"/>
      <c r="OU137" s="55"/>
      <c r="OV137" s="55"/>
      <c r="OW137" s="55"/>
      <c r="OX137" s="55"/>
      <c r="OY137" s="55"/>
      <c r="OZ137" s="55"/>
      <c r="PA137" s="55"/>
      <c r="PB137" s="55"/>
      <c r="PC137" s="55"/>
      <c r="PD137" s="55"/>
      <c r="PE137" s="55"/>
      <c r="PF137" s="55"/>
      <c r="PG137" s="55"/>
      <c r="PH137" s="55"/>
      <c r="PI137" s="55"/>
      <c r="PJ137" s="55"/>
      <c r="PK137" s="55"/>
      <c r="PL137" s="55"/>
      <c r="PM137" s="55"/>
      <c r="PN137" s="55"/>
      <c r="PO137" s="55"/>
      <c r="PP137" s="55"/>
      <c r="PQ137" s="55"/>
      <c r="PR137" s="55"/>
      <c r="PS137" s="55"/>
      <c r="PT137" s="55"/>
      <c r="PU137" s="55"/>
      <c r="PV137" s="55"/>
      <c r="PW137" s="55"/>
      <c r="PX137" s="55"/>
      <c r="PY137" s="55"/>
      <c r="PZ137" s="55"/>
      <c r="QA137" s="55"/>
      <c r="QB137" s="55"/>
      <c r="QC137" s="55"/>
      <c r="QD137" s="55"/>
    </row>
    <row r="138" spans="1:446" ht="13.5" customHeight="1">
      <c r="A138" s="12" t="s">
        <v>136</v>
      </c>
      <c r="B138" s="12" t="s">
        <v>346</v>
      </c>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c r="CI138" s="14"/>
      <c r="CJ138" s="14"/>
      <c r="CK138" s="14"/>
      <c r="CL138" s="14"/>
      <c r="CM138" s="14"/>
      <c r="CN138" s="14"/>
      <c r="CO138" s="14"/>
      <c r="CP138" s="14"/>
      <c r="CQ138" s="14"/>
      <c r="CR138" s="14"/>
      <c r="CS138" s="14"/>
      <c r="CT138" s="14"/>
      <c r="CU138" s="14"/>
      <c r="CV138" s="14"/>
      <c r="CW138" s="14"/>
      <c r="CX138" s="14"/>
      <c r="CY138" s="14"/>
      <c r="CZ138" s="14"/>
      <c r="DA138" s="24"/>
      <c r="DB138" s="14"/>
      <c r="DC138" s="14"/>
      <c r="DD138" s="14"/>
      <c r="DE138" s="14"/>
      <c r="DF138" s="14"/>
      <c r="DG138" s="14"/>
      <c r="DH138" s="14"/>
      <c r="DI138" s="14"/>
      <c r="DJ138" s="14"/>
      <c r="DK138" s="14"/>
      <c r="DL138" s="14"/>
      <c r="DM138" s="14"/>
      <c r="DN138" s="14"/>
      <c r="DO138" s="14"/>
      <c r="DP138" s="14"/>
      <c r="DQ138" s="14"/>
      <c r="DR138" s="14"/>
      <c r="DS138" s="14"/>
      <c r="DT138" s="14"/>
      <c r="DU138" s="14"/>
      <c r="DV138" s="14"/>
      <c r="DW138" s="14"/>
      <c r="DX138" s="14"/>
      <c r="DY138" s="14"/>
      <c r="DZ138" s="14"/>
      <c r="EA138" s="14"/>
      <c r="EB138" s="14"/>
      <c r="EC138" s="14"/>
      <c r="ED138" s="14"/>
      <c r="EE138" s="14"/>
      <c r="EF138" s="14"/>
      <c r="EG138" s="14"/>
      <c r="EH138" s="14"/>
      <c r="EI138" s="14"/>
      <c r="EJ138" s="14"/>
      <c r="EK138" s="14"/>
      <c r="EL138" s="14"/>
      <c r="EM138" s="14"/>
      <c r="EN138" s="14"/>
      <c r="EO138" s="14"/>
      <c r="EP138" s="14"/>
      <c r="EQ138" s="14"/>
      <c r="ER138" s="14"/>
      <c r="ES138" s="14"/>
      <c r="ET138" s="14"/>
      <c r="EU138" s="14"/>
      <c r="EV138" s="14"/>
      <c r="EW138" s="14"/>
      <c r="EX138" s="14"/>
      <c r="EY138" s="14"/>
      <c r="EZ138" s="14"/>
      <c r="FA138" s="14"/>
      <c r="FB138" s="14"/>
      <c r="FC138" s="14"/>
      <c r="FD138" s="14"/>
      <c r="FE138" s="14"/>
      <c r="FF138" s="14"/>
      <c r="FG138" s="14"/>
      <c r="FH138" s="14"/>
      <c r="FI138" s="14"/>
      <c r="FJ138" s="14"/>
      <c r="FK138" s="14"/>
      <c r="FL138" s="14"/>
      <c r="FM138" s="14"/>
      <c r="FN138" s="14"/>
      <c r="FO138" s="14"/>
      <c r="FP138" s="14"/>
      <c r="FQ138" s="14"/>
      <c r="FR138" s="14"/>
      <c r="FS138" s="14"/>
      <c r="FT138" s="14"/>
      <c r="FU138" s="14"/>
      <c r="FV138" s="14"/>
      <c r="FW138" s="14"/>
      <c r="FX138" s="14"/>
      <c r="FY138" s="14"/>
      <c r="FZ138" s="14"/>
      <c r="GA138" s="14"/>
      <c r="GB138" s="14"/>
      <c r="GC138" s="14"/>
      <c r="GD138" s="14"/>
      <c r="GE138" s="14"/>
      <c r="GF138" s="14"/>
      <c r="GG138" s="14"/>
      <c r="GH138" s="14"/>
      <c r="GI138" s="14"/>
      <c r="GJ138" s="14"/>
      <c r="GK138" s="14"/>
      <c r="GL138" s="14"/>
      <c r="GM138" s="14"/>
      <c r="GN138" s="14"/>
      <c r="GO138" s="14"/>
      <c r="GP138" s="14"/>
      <c r="GQ138" s="14"/>
      <c r="GR138" s="14"/>
      <c r="GS138" s="14"/>
      <c r="GT138" s="14"/>
      <c r="GU138" s="14"/>
      <c r="GV138" s="14"/>
      <c r="GW138" s="14"/>
      <c r="GX138" s="14"/>
      <c r="GY138" s="14"/>
      <c r="GZ138" s="14"/>
      <c r="HA138" s="14"/>
      <c r="HB138" s="14"/>
      <c r="HC138" s="14"/>
      <c r="HD138" s="14"/>
      <c r="HE138" s="14"/>
      <c r="HF138" s="14"/>
      <c r="HG138" s="14"/>
      <c r="HH138" s="14"/>
      <c r="HI138" s="14"/>
      <c r="HJ138" s="14"/>
      <c r="HK138" s="14"/>
      <c r="HL138" s="14"/>
      <c r="HM138" s="14"/>
      <c r="HN138" s="14"/>
      <c r="HO138" s="14"/>
      <c r="HP138" s="14"/>
      <c r="HQ138" s="14"/>
      <c r="HR138" s="14"/>
      <c r="HS138" s="14"/>
      <c r="HT138" s="14"/>
      <c r="HU138" s="14"/>
      <c r="HV138" s="14"/>
      <c r="HW138" s="14"/>
      <c r="HX138" s="14"/>
      <c r="HY138" s="14"/>
      <c r="HZ138" s="14"/>
      <c r="IA138" s="14"/>
      <c r="IB138" s="14"/>
      <c r="IC138" s="14"/>
      <c r="ID138" s="14"/>
      <c r="IE138" s="14"/>
      <c r="IF138" s="14"/>
      <c r="IG138" s="14"/>
      <c r="IH138" s="55"/>
      <c r="II138" s="55"/>
      <c r="IJ138" s="55"/>
      <c r="IK138" s="55"/>
      <c r="IL138" s="55"/>
      <c r="IM138" s="55"/>
      <c r="IN138" s="55"/>
      <c r="IO138" s="55"/>
      <c r="IP138" s="55"/>
      <c r="IQ138" s="55"/>
      <c r="IR138" s="55"/>
      <c r="IS138" s="55"/>
      <c r="IT138" s="55"/>
      <c r="IU138" s="55"/>
      <c r="IV138" s="55"/>
      <c r="IW138" s="55"/>
      <c r="IX138" s="55"/>
      <c r="IY138" s="55"/>
      <c r="IZ138" s="55"/>
      <c r="JA138" s="55"/>
      <c r="JB138" s="55"/>
      <c r="JC138" s="55"/>
      <c r="JD138" s="55"/>
      <c r="JE138" s="55"/>
      <c r="JF138" s="55"/>
      <c r="JG138" s="55"/>
      <c r="JH138" s="55"/>
      <c r="JI138" s="55"/>
      <c r="JJ138" s="55"/>
      <c r="JK138" s="55"/>
      <c r="JL138" s="55"/>
      <c r="JM138" s="55"/>
      <c r="JN138" s="55"/>
      <c r="JO138" s="55"/>
      <c r="JP138" s="55"/>
      <c r="JQ138" s="55"/>
      <c r="JR138" s="55"/>
      <c r="JS138" s="55"/>
      <c r="JT138" s="55"/>
      <c r="JU138" s="55"/>
      <c r="JV138" s="55"/>
      <c r="JW138" s="55"/>
      <c r="JX138" s="55"/>
      <c r="JY138" s="55"/>
      <c r="JZ138" s="55"/>
      <c r="KA138" s="55"/>
      <c r="KB138" s="55"/>
      <c r="KC138" s="55"/>
      <c r="KD138" s="55"/>
      <c r="KE138" s="55"/>
      <c r="KF138" s="55"/>
      <c r="KG138" s="55"/>
      <c r="KH138" s="55"/>
      <c r="KI138" s="55"/>
      <c r="KJ138" s="55"/>
      <c r="KK138" s="55"/>
      <c r="KL138" s="55"/>
      <c r="KM138" s="55"/>
      <c r="KN138" s="55"/>
      <c r="KO138" s="55"/>
      <c r="KP138" s="55"/>
      <c r="KQ138" s="55"/>
      <c r="KR138" s="55"/>
      <c r="KS138" s="55"/>
      <c r="KT138" s="55"/>
      <c r="KU138" s="55"/>
      <c r="KV138" s="55"/>
      <c r="KW138" s="55"/>
      <c r="KX138" s="55"/>
      <c r="KY138" s="55"/>
      <c r="KZ138" s="55"/>
      <c r="LA138" s="55"/>
      <c r="LB138" s="55"/>
      <c r="LC138" s="55"/>
      <c r="LD138" s="55"/>
      <c r="LE138" s="55"/>
      <c r="LF138" s="55"/>
      <c r="LG138" s="55"/>
      <c r="LH138" s="55"/>
      <c r="LI138" s="55"/>
      <c r="LJ138" s="55"/>
      <c r="LK138" s="55"/>
      <c r="LL138" s="55"/>
      <c r="LM138" s="55"/>
      <c r="LN138" s="55"/>
      <c r="LO138" s="55"/>
      <c r="LP138" s="55"/>
      <c r="LQ138" s="55"/>
      <c r="LR138" s="55"/>
      <c r="LS138" s="55"/>
      <c r="LT138" s="55"/>
      <c r="LU138" s="55"/>
      <c r="LV138" s="55"/>
      <c r="LW138" s="55"/>
      <c r="LX138" s="55"/>
      <c r="LY138" s="55"/>
      <c r="LZ138" s="55"/>
      <c r="MA138" s="55"/>
      <c r="MB138" s="55"/>
      <c r="MC138" s="55"/>
      <c r="MD138" s="55"/>
      <c r="ME138" s="55"/>
      <c r="MF138" s="55"/>
      <c r="MG138" s="55"/>
      <c r="MH138" s="57"/>
      <c r="MI138" s="57"/>
      <c r="MJ138" s="57"/>
      <c r="MK138" s="57"/>
      <c r="ML138" s="57"/>
      <c r="MM138" s="58"/>
      <c r="MN138" s="58"/>
      <c r="MO138" s="57"/>
      <c r="MP138" s="57"/>
      <c r="MQ138" s="57"/>
      <c r="MR138" s="57"/>
      <c r="MS138" s="57"/>
      <c r="MT138" s="58"/>
      <c r="MU138" s="58"/>
      <c r="MV138" s="57"/>
      <c r="MW138" s="57"/>
      <c r="MX138" s="57"/>
      <c r="MY138" s="57"/>
      <c r="MZ138" s="57"/>
      <c r="NA138" s="58"/>
      <c r="NB138" s="58"/>
      <c r="NC138" s="55"/>
      <c r="ND138" s="55"/>
      <c r="NE138" s="55"/>
      <c r="NF138" s="55"/>
      <c r="NG138" s="55"/>
      <c r="NH138" s="55"/>
      <c r="NI138" s="55"/>
      <c r="NJ138" s="55"/>
      <c r="NK138" s="55"/>
      <c r="NL138" s="55"/>
      <c r="NM138" s="55"/>
      <c r="NN138" s="55"/>
      <c r="NO138" s="55"/>
      <c r="NP138" s="55"/>
      <c r="NQ138" s="55"/>
      <c r="NR138" s="55"/>
      <c r="NS138" s="55"/>
      <c r="NT138" s="55"/>
      <c r="NU138" s="55"/>
      <c r="NV138" s="55"/>
      <c r="NW138" s="55"/>
      <c r="NX138" s="55"/>
      <c r="NY138" s="55"/>
      <c r="NZ138" s="55"/>
      <c r="OA138" s="55"/>
      <c r="OB138" s="55"/>
      <c r="OC138" s="55"/>
      <c r="OD138" s="55"/>
      <c r="OE138" s="55"/>
      <c r="OF138" s="55"/>
      <c r="OG138" s="55"/>
      <c r="OH138" s="55"/>
      <c r="OI138" s="55"/>
      <c r="OJ138" s="55"/>
      <c r="OK138" s="55"/>
      <c r="OL138" s="55"/>
      <c r="OM138" s="55"/>
      <c r="ON138" s="55"/>
      <c r="OO138" s="55"/>
      <c r="OP138" s="55"/>
      <c r="OQ138" s="55"/>
      <c r="OR138" s="55"/>
      <c r="OS138" s="55"/>
      <c r="OT138" s="55"/>
      <c r="OU138" s="55"/>
      <c r="OV138" s="55"/>
      <c r="OW138" s="55"/>
      <c r="OX138" s="55"/>
      <c r="OY138" s="55"/>
      <c r="OZ138" s="55"/>
      <c r="PA138" s="55"/>
      <c r="PB138" s="55"/>
      <c r="PC138" s="55"/>
      <c r="PD138" s="55"/>
      <c r="PE138" s="55"/>
      <c r="PF138" s="55"/>
      <c r="PG138" s="55"/>
      <c r="PH138" s="55"/>
      <c r="PI138" s="55"/>
      <c r="PJ138" s="55"/>
      <c r="PK138" s="55"/>
      <c r="PL138" s="55"/>
      <c r="PM138" s="55"/>
      <c r="PN138" s="55"/>
      <c r="PO138" s="55"/>
      <c r="PP138" s="55"/>
      <c r="PQ138" s="55"/>
      <c r="PR138" s="55"/>
      <c r="PS138" s="55"/>
      <c r="PT138" s="55"/>
      <c r="PU138" s="55"/>
      <c r="PV138" s="55"/>
      <c r="PW138" s="55"/>
      <c r="PX138" s="55"/>
      <c r="PY138" s="55"/>
      <c r="PZ138" s="55"/>
      <c r="QA138" s="55"/>
      <c r="QB138" s="55"/>
      <c r="QC138" s="55"/>
      <c r="QD138" s="55"/>
    </row>
    <row r="139" spans="1:446" ht="13.5" customHeight="1">
      <c r="A139" s="12" t="s">
        <v>137</v>
      </c>
      <c r="B139" s="12" t="s">
        <v>348</v>
      </c>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c r="CI139" s="14"/>
      <c r="CJ139" s="14"/>
      <c r="CK139" s="14"/>
      <c r="CL139" s="14"/>
      <c r="CM139" s="14"/>
      <c r="CN139" s="14"/>
      <c r="CO139" s="14"/>
      <c r="CP139" s="14"/>
      <c r="CQ139" s="14"/>
      <c r="CR139" s="14"/>
      <c r="CS139" s="14"/>
      <c r="CT139" s="14"/>
      <c r="CU139" s="14"/>
      <c r="CV139" s="14"/>
      <c r="CW139" s="14"/>
      <c r="CX139" s="14"/>
      <c r="CY139" s="14"/>
      <c r="CZ139" s="14"/>
      <c r="DA139" s="24"/>
      <c r="DB139" s="14"/>
      <c r="DC139" s="14"/>
      <c r="DD139" s="14"/>
      <c r="DE139" s="14"/>
      <c r="DF139" s="14"/>
      <c r="DG139" s="14"/>
      <c r="DH139" s="14"/>
      <c r="DI139" s="14"/>
      <c r="DJ139" s="14"/>
      <c r="DK139" s="14"/>
      <c r="DL139" s="14"/>
      <c r="DM139" s="14"/>
      <c r="DN139" s="14"/>
      <c r="DO139" s="14"/>
      <c r="DP139" s="14"/>
      <c r="DQ139" s="14"/>
      <c r="DR139" s="14"/>
      <c r="DS139" s="14"/>
      <c r="DT139" s="14"/>
      <c r="DU139" s="14"/>
      <c r="DV139" s="14"/>
      <c r="DW139" s="14"/>
      <c r="DX139" s="14"/>
      <c r="DY139" s="14"/>
      <c r="DZ139" s="14"/>
      <c r="EA139" s="14"/>
      <c r="EB139" s="14"/>
      <c r="EC139" s="14"/>
      <c r="ED139" s="14"/>
      <c r="EE139" s="14"/>
      <c r="EF139" s="14"/>
      <c r="EG139" s="14"/>
      <c r="EH139" s="14"/>
      <c r="EI139" s="14"/>
      <c r="EJ139" s="14"/>
      <c r="EK139" s="14"/>
      <c r="EL139" s="14"/>
      <c r="EM139" s="14"/>
      <c r="EN139" s="14"/>
      <c r="EO139" s="14"/>
      <c r="EP139" s="14"/>
      <c r="EQ139" s="14"/>
      <c r="ER139" s="14"/>
      <c r="ES139" s="14"/>
      <c r="ET139" s="14"/>
      <c r="EU139" s="14"/>
      <c r="EV139" s="14"/>
      <c r="EW139" s="14"/>
      <c r="EX139" s="14"/>
      <c r="EY139" s="14"/>
      <c r="EZ139" s="14"/>
      <c r="FA139" s="14"/>
      <c r="FB139" s="14"/>
      <c r="FC139" s="14"/>
      <c r="FD139" s="14"/>
      <c r="FE139" s="14"/>
      <c r="FF139" s="14"/>
      <c r="FG139" s="14"/>
      <c r="FH139" s="14"/>
      <c r="FI139" s="14"/>
      <c r="FJ139" s="14"/>
      <c r="FK139" s="14"/>
      <c r="FL139" s="14"/>
      <c r="FM139" s="14"/>
      <c r="FN139" s="14"/>
      <c r="FO139" s="14"/>
      <c r="FP139" s="14"/>
      <c r="FQ139" s="14"/>
      <c r="FR139" s="14"/>
      <c r="FS139" s="14"/>
      <c r="FT139" s="14"/>
      <c r="FU139" s="14"/>
      <c r="FV139" s="14"/>
      <c r="FW139" s="14"/>
      <c r="FX139" s="14"/>
      <c r="FY139" s="14"/>
      <c r="FZ139" s="14"/>
      <c r="GA139" s="14"/>
      <c r="GB139" s="14"/>
      <c r="GC139" s="14"/>
      <c r="GD139" s="14"/>
      <c r="GE139" s="14"/>
      <c r="GF139" s="14"/>
      <c r="GG139" s="14"/>
      <c r="GH139" s="14"/>
      <c r="GI139" s="14"/>
      <c r="GJ139" s="14"/>
      <c r="GK139" s="14"/>
      <c r="GL139" s="14"/>
      <c r="GM139" s="14"/>
      <c r="GN139" s="14"/>
      <c r="GO139" s="14"/>
      <c r="GP139" s="14"/>
      <c r="GQ139" s="14"/>
      <c r="GR139" s="14"/>
      <c r="GS139" s="14"/>
      <c r="GT139" s="14"/>
      <c r="GU139" s="14"/>
      <c r="GV139" s="14"/>
      <c r="GW139" s="14"/>
      <c r="GX139" s="14"/>
      <c r="GY139" s="14"/>
      <c r="GZ139" s="14"/>
      <c r="HA139" s="14"/>
      <c r="HB139" s="14"/>
      <c r="HC139" s="14"/>
      <c r="HD139" s="14"/>
      <c r="HE139" s="14"/>
      <c r="HF139" s="14"/>
      <c r="HG139" s="14"/>
      <c r="HH139" s="14"/>
      <c r="HI139" s="14"/>
      <c r="HJ139" s="14"/>
      <c r="HK139" s="14"/>
      <c r="HL139" s="14"/>
      <c r="HM139" s="14"/>
      <c r="HN139" s="14"/>
      <c r="HO139" s="14"/>
      <c r="HP139" s="14"/>
      <c r="HQ139" s="14"/>
      <c r="HR139" s="14"/>
      <c r="HS139" s="14"/>
      <c r="HT139" s="14"/>
      <c r="HU139" s="14"/>
      <c r="HV139" s="14"/>
      <c r="HW139" s="14"/>
      <c r="HX139" s="14"/>
      <c r="HY139" s="14"/>
      <c r="HZ139" s="14"/>
      <c r="IA139" s="14"/>
      <c r="IB139" s="14"/>
      <c r="IC139" s="14"/>
      <c r="ID139" s="14"/>
      <c r="IE139" s="14"/>
      <c r="IF139" s="14"/>
      <c r="IG139" s="14"/>
      <c r="IH139" s="55"/>
      <c r="II139" s="55"/>
      <c r="IJ139" s="55"/>
      <c r="IK139" s="55"/>
      <c r="IL139" s="55"/>
      <c r="IM139" s="55"/>
      <c r="IN139" s="55"/>
      <c r="IO139" s="55"/>
      <c r="IP139" s="55"/>
      <c r="IQ139" s="55"/>
      <c r="IR139" s="55"/>
      <c r="IS139" s="55"/>
      <c r="IT139" s="55"/>
      <c r="IU139" s="55"/>
      <c r="IV139" s="55"/>
      <c r="IW139" s="55"/>
      <c r="IX139" s="55"/>
      <c r="IY139" s="55"/>
      <c r="IZ139" s="55"/>
      <c r="JA139" s="55"/>
      <c r="JB139" s="55"/>
      <c r="JC139" s="55"/>
      <c r="JD139" s="55"/>
      <c r="JE139" s="55"/>
      <c r="JF139" s="55"/>
      <c r="JG139" s="55"/>
      <c r="JH139" s="55"/>
      <c r="JI139" s="55"/>
      <c r="JJ139" s="55"/>
      <c r="JK139" s="55"/>
      <c r="JL139" s="55"/>
      <c r="JM139" s="55"/>
      <c r="JN139" s="55"/>
      <c r="JO139" s="55"/>
      <c r="JP139" s="55"/>
      <c r="JQ139" s="55"/>
      <c r="JR139" s="55"/>
      <c r="JS139" s="55"/>
      <c r="JT139" s="55"/>
      <c r="JU139" s="55"/>
      <c r="JV139" s="55"/>
      <c r="JW139" s="55"/>
      <c r="JX139" s="55"/>
      <c r="JY139" s="55"/>
      <c r="JZ139" s="55"/>
      <c r="KA139" s="55"/>
      <c r="KB139" s="55"/>
      <c r="KC139" s="55"/>
      <c r="KD139" s="55"/>
      <c r="KE139" s="55"/>
      <c r="KF139" s="55"/>
      <c r="KG139" s="55"/>
      <c r="KH139" s="55"/>
      <c r="KI139" s="55"/>
      <c r="KJ139" s="55"/>
      <c r="KK139" s="55"/>
      <c r="KL139" s="55"/>
      <c r="KM139" s="55"/>
      <c r="KN139" s="55"/>
      <c r="KO139" s="55"/>
      <c r="KP139" s="55"/>
      <c r="KQ139" s="55"/>
      <c r="KR139" s="55"/>
      <c r="KS139" s="55"/>
      <c r="KT139" s="55"/>
      <c r="KU139" s="55"/>
      <c r="KV139" s="55"/>
      <c r="KW139" s="55"/>
      <c r="KX139" s="55"/>
      <c r="KY139" s="55"/>
      <c r="KZ139" s="55"/>
      <c r="LA139" s="55"/>
      <c r="LB139" s="55"/>
      <c r="LC139" s="55"/>
      <c r="LD139" s="55"/>
      <c r="LE139" s="55"/>
      <c r="LF139" s="55"/>
      <c r="LG139" s="55"/>
      <c r="LH139" s="55"/>
      <c r="LI139" s="55"/>
      <c r="LJ139" s="55"/>
      <c r="LK139" s="55"/>
      <c r="LL139" s="55"/>
      <c r="LM139" s="55"/>
      <c r="LN139" s="55"/>
      <c r="LO139" s="55"/>
      <c r="LP139" s="55"/>
      <c r="LQ139" s="55"/>
      <c r="LR139" s="55"/>
      <c r="LS139" s="55"/>
      <c r="LT139" s="55"/>
      <c r="LU139" s="55"/>
      <c r="LV139" s="55"/>
      <c r="LW139" s="55"/>
      <c r="LX139" s="55"/>
      <c r="LY139" s="55"/>
      <c r="LZ139" s="55"/>
      <c r="MA139" s="55"/>
      <c r="MB139" s="55"/>
      <c r="MC139" s="55"/>
      <c r="MD139" s="55"/>
      <c r="ME139" s="55"/>
      <c r="MF139" s="55"/>
      <c r="MG139" s="55"/>
      <c r="MH139" s="57"/>
      <c r="MI139" s="57"/>
      <c r="MJ139" s="57"/>
      <c r="MK139" s="57"/>
      <c r="ML139" s="57"/>
      <c r="MM139" s="58"/>
      <c r="MN139" s="58"/>
      <c r="MO139" s="57"/>
      <c r="MP139" s="57"/>
      <c r="MQ139" s="57"/>
      <c r="MR139" s="57"/>
      <c r="MS139" s="57"/>
      <c r="MT139" s="58"/>
      <c r="MU139" s="58"/>
      <c r="MV139" s="57"/>
      <c r="MW139" s="57"/>
      <c r="MX139" s="57"/>
      <c r="MY139" s="57"/>
      <c r="MZ139" s="57"/>
      <c r="NA139" s="58"/>
      <c r="NB139" s="58"/>
      <c r="NC139" s="55"/>
      <c r="ND139" s="55"/>
      <c r="NE139" s="55"/>
      <c r="NF139" s="55"/>
      <c r="NG139" s="55"/>
      <c r="NH139" s="55"/>
      <c r="NI139" s="55"/>
      <c r="NJ139" s="55"/>
      <c r="NK139" s="55"/>
      <c r="NL139" s="55"/>
      <c r="NM139" s="55"/>
      <c r="NN139" s="55"/>
      <c r="NO139" s="55"/>
      <c r="NP139" s="55"/>
      <c r="NQ139" s="55"/>
      <c r="NR139" s="55"/>
      <c r="NS139" s="55"/>
      <c r="NT139" s="55"/>
      <c r="NU139" s="55"/>
      <c r="NV139" s="55"/>
      <c r="NW139" s="55"/>
      <c r="NX139" s="55"/>
      <c r="NY139" s="55"/>
      <c r="NZ139" s="55"/>
      <c r="OA139" s="55"/>
      <c r="OB139" s="55"/>
      <c r="OC139" s="55"/>
      <c r="OD139" s="55"/>
      <c r="OE139" s="55"/>
      <c r="OF139" s="55"/>
      <c r="OG139" s="55"/>
      <c r="OH139" s="55"/>
      <c r="OI139" s="55"/>
      <c r="OJ139" s="55"/>
      <c r="OK139" s="55"/>
      <c r="OL139" s="55"/>
      <c r="OM139" s="55"/>
      <c r="ON139" s="55"/>
      <c r="OO139" s="55"/>
      <c r="OP139" s="55"/>
      <c r="OQ139" s="55"/>
      <c r="OR139" s="55"/>
      <c r="OS139" s="55"/>
      <c r="OT139" s="55"/>
      <c r="OU139" s="55"/>
      <c r="OV139" s="55"/>
      <c r="OW139" s="55"/>
      <c r="OX139" s="55"/>
      <c r="OY139" s="55"/>
      <c r="OZ139" s="55"/>
      <c r="PA139" s="55"/>
      <c r="PB139" s="55"/>
      <c r="PC139" s="55"/>
      <c r="PD139" s="55"/>
      <c r="PE139" s="55"/>
      <c r="PF139" s="55"/>
      <c r="PG139" s="55"/>
      <c r="PH139" s="55"/>
      <c r="PI139" s="55"/>
      <c r="PJ139" s="55"/>
      <c r="PK139" s="55"/>
      <c r="PL139" s="55"/>
      <c r="PM139" s="55"/>
      <c r="PN139" s="55"/>
      <c r="PO139" s="55"/>
      <c r="PP139" s="55"/>
      <c r="PQ139" s="55"/>
      <c r="PR139" s="55"/>
      <c r="PS139" s="55"/>
      <c r="PT139" s="55"/>
      <c r="PU139" s="55"/>
      <c r="PV139" s="55"/>
      <c r="PW139" s="55"/>
      <c r="PX139" s="55"/>
      <c r="PY139" s="55"/>
      <c r="PZ139" s="55"/>
      <c r="QA139" s="55"/>
      <c r="QB139" s="55"/>
      <c r="QC139" s="55"/>
      <c r="QD139" s="55"/>
    </row>
    <row r="140" spans="1:446" ht="13.5" customHeight="1">
      <c r="A140" s="12" t="s">
        <v>138</v>
      </c>
      <c r="B140" s="12" t="s">
        <v>349</v>
      </c>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c r="CI140" s="14"/>
      <c r="CJ140" s="14"/>
      <c r="CK140" s="14"/>
      <c r="CL140" s="14"/>
      <c r="CM140" s="14"/>
      <c r="CN140" s="14"/>
      <c r="CO140" s="14"/>
      <c r="CP140" s="14"/>
      <c r="CQ140" s="14"/>
      <c r="CR140" s="14"/>
      <c r="CS140" s="14"/>
      <c r="CT140" s="14"/>
      <c r="CU140" s="14"/>
      <c r="CV140" s="14"/>
      <c r="CW140" s="14"/>
      <c r="CX140" s="14"/>
      <c r="CY140" s="14"/>
      <c r="CZ140" s="14"/>
      <c r="DA140" s="24"/>
      <c r="DB140" s="14"/>
      <c r="DC140" s="14"/>
      <c r="DD140" s="14"/>
      <c r="DE140" s="14"/>
      <c r="DF140" s="14"/>
      <c r="DG140" s="14"/>
      <c r="DH140" s="14"/>
      <c r="DI140" s="14"/>
      <c r="DJ140" s="14"/>
      <c r="DK140" s="14"/>
      <c r="DL140" s="14"/>
      <c r="DM140" s="14"/>
      <c r="DN140" s="14"/>
      <c r="DO140" s="14"/>
      <c r="DP140" s="14"/>
      <c r="DQ140" s="14"/>
      <c r="DR140" s="14"/>
      <c r="DS140" s="14"/>
      <c r="DT140" s="14"/>
      <c r="DU140" s="14"/>
      <c r="DV140" s="14"/>
      <c r="DW140" s="14"/>
      <c r="DX140" s="14"/>
      <c r="DY140" s="14"/>
      <c r="DZ140" s="14"/>
      <c r="EA140" s="14"/>
      <c r="EB140" s="14"/>
      <c r="EC140" s="14"/>
      <c r="ED140" s="14"/>
      <c r="EE140" s="14"/>
      <c r="EF140" s="14"/>
      <c r="EG140" s="14"/>
      <c r="EH140" s="14"/>
      <c r="EI140" s="14"/>
      <c r="EJ140" s="14"/>
      <c r="EK140" s="14"/>
      <c r="EL140" s="14"/>
      <c r="EM140" s="14"/>
      <c r="EN140" s="14"/>
      <c r="EO140" s="14"/>
      <c r="EP140" s="14"/>
      <c r="EQ140" s="14"/>
      <c r="ER140" s="14"/>
      <c r="ES140" s="14"/>
      <c r="ET140" s="14"/>
      <c r="EU140" s="14"/>
      <c r="EV140" s="14"/>
      <c r="EW140" s="14"/>
      <c r="EX140" s="14"/>
      <c r="EY140" s="14"/>
      <c r="EZ140" s="14"/>
      <c r="FA140" s="14"/>
      <c r="FB140" s="14"/>
      <c r="FC140" s="14"/>
      <c r="FD140" s="14"/>
      <c r="FE140" s="14"/>
      <c r="FF140" s="14"/>
      <c r="FG140" s="14"/>
      <c r="FH140" s="14"/>
      <c r="FI140" s="14"/>
      <c r="FJ140" s="14"/>
      <c r="FK140" s="14"/>
      <c r="FL140" s="14"/>
      <c r="FM140" s="14"/>
      <c r="FN140" s="14"/>
      <c r="FO140" s="14"/>
      <c r="FP140" s="14"/>
      <c r="FQ140" s="14"/>
      <c r="FR140" s="14"/>
      <c r="FS140" s="14"/>
      <c r="FT140" s="14"/>
      <c r="FU140" s="14"/>
      <c r="FV140" s="14"/>
      <c r="FW140" s="14"/>
      <c r="FX140" s="14"/>
      <c r="FY140" s="14"/>
      <c r="FZ140" s="14"/>
      <c r="GA140" s="14"/>
      <c r="GB140" s="14"/>
      <c r="GC140" s="14"/>
      <c r="GD140" s="14"/>
      <c r="GE140" s="14"/>
      <c r="GF140" s="14"/>
      <c r="GG140" s="14"/>
      <c r="GH140" s="14"/>
      <c r="GI140" s="14"/>
      <c r="GJ140" s="14"/>
      <c r="GK140" s="14"/>
      <c r="GL140" s="14"/>
      <c r="GM140" s="14"/>
      <c r="GN140" s="14"/>
      <c r="GO140" s="14"/>
      <c r="GP140" s="14"/>
      <c r="GQ140" s="14"/>
      <c r="GR140" s="14"/>
      <c r="GS140" s="14"/>
      <c r="GT140" s="14"/>
      <c r="GU140" s="14"/>
      <c r="GV140" s="14"/>
      <c r="GW140" s="14"/>
      <c r="GX140" s="14"/>
      <c r="GY140" s="14"/>
      <c r="GZ140" s="14"/>
      <c r="HA140" s="14"/>
      <c r="HB140" s="14"/>
      <c r="HC140" s="14"/>
      <c r="HD140" s="14"/>
      <c r="HE140" s="14"/>
      <c r="HF140" s="14"/>
      <c r="HG140" s="14"/>
      <c r="HH140" s="14"/>
      <c r="HI140" s="14"/>
      <c r="HJ140" s="14"/>
      <c r="HK140" s="14"/>
      <c r="HL140" s="14"/>
      <c r="HM140" s="14"/>
      <c r="HN140" s="14"/>
      <c r="HO140" s="14"/>
      <c r="HP140" s="14"/>
      <c r="HQ140" s="14"/>
      <c r="HR140" s="14"/>
      <c r="HS140" s="14"/>
      <c r="HT140" s="14"/>
      <c r="HU140" s="14"/>
      <c r="HV140" s="14"/>
      <c r="HW140" s="14"/>
      <c r="HX140" s="14"/>
      <c r="HY140" s="14"/>
      <c r="HZ140" s="14"/>
      <c r="IA140" s="14"/>
      <c r="IB140" s="14"/>
      <c r="IC140" s="14"/>
      <c r="ID140" s="14"/>
      <c r="IE140" s="14"/>
      <c r="IF140" s="14"/>
      <c r="IG140" s="14"/>
      <c r="IH140" s="55"/>
      <c r="II140" s="55"/>
      <c r="IJ140" s="55"/>
      <c r="IK140" s="55"/>
      <c r="IL140" s="55"/>
      <c r="IM140" s="55"/>
      <c r="IN140" s="55"/>
      <c r="IO140" s="55"/>
      <c r="IP140" s="55"/>
      <c r="IQ140" s="55"/>
      <c r="IR140" s="55"/>
      <c r="IS140" s="55"/>
      <c r="IT140" s="55"/>
      <c r="IU140" s="55"/>
      <c r="IV140" s="55"/>
      <c r="IW140" s="55"/>
      <c r="IX140" s="55"/>
      <c r="IY140" s="55"/>
      <c r="IZ140" s="55"/>
      <c r="JA140" s="55"/>
      <c r="JB140" s="55"/>
      <c r="JC140" s="55"/>
      <c r="JD140" s="55"/>
      <c r="JE140" s="55"/>
      <c r="JF140" s="55"/>
      <c r="JG140" s="55"/>
      <c r="JH140" s="55"/>
      <c r="JI140" s="55"/>
      <c r="JJ140" s="55"/>
      <c r="JK140" s="55"/>
      <c r="JL140" s="55"/>
      <c r="JM140" s="55"/>
      <c r="JN140" s="55"/>
      <c r="JO140" s="55"/>
      <c r="JP140" s="55"/>
      <c r="JQ140" s="55"/>
      <c r="JR140" s="55"/>
      <c r="JS140" s="55"/>
      <c r="JT140" s="55"/>
      <c r="JU140" s="55"/>
      <c r="JV140" s="55"/>
      <c r="JW140" s="55"/>
      <c r="JX140" s="55"/>
      <c r="JY140" s="55"/>
      <c r="JZ140" s="55"/>
      <c r="KA140" s="55"/>
      <c r="KB140" s="55"/>
      <c r="KC140" s="55"/>
      <c r="KD140" s="55"/>
      <c r="KE140" s="55"/>
      <c r="KF140" s="55"/>
      <c r="KG140" s="55"/>
      <c r="KH140" s="55"/>
      <c r="KI140" s="55"/>
      <c r="KJ140" s="55"/>
      <c r="KK140" s="55"/>
      <c r="KL140" s="55"/>
      <c r="KM140" s="55"/>
      <c r="KN140" s="55"/>
      <c r="KO140" s="55"/>
      <c r="KP140" s="55"/>
      <c r="KQ140" s="55"/>
      <c r="KR140" s="55"/>
      <c r="KS140" s="55"/>
      <c r="KT140" s="55"/>
      <c r="KU140" s="55"/>
      <c r="KV140" s="55"/>
      <c r="KW140" s="55"/>
      <c r="KX140" s="55"/>
      <c r="KY140" s="55"/>
      <c r="KZ140" s="55"/>
      <c r="LA140" s="55"/>
      <c r="LB140" s="55"/>
      <c r="LC140" s="55"/>
      <c r="LD140" s="55"/>
      <c r="LE140" s="55"/>
      <c r="LF140" s="55"/>
      <c r="LG140" s="55"/>
      <c r="LH140" s="55"/>
      <c r="LI140" s="55"/>
      <c r="LJ140" s="55"/>
      <c r="LK140" s="55"/>
      <c r="LL140" s="55"/>
      <c r="LM140" s="55"/>
      <c r="LN140" s="55"/>
      <c r="LO140" s="55"/>
      <c r="LP140" s="55"/>
      <c r="LQ140" s="55"/>
      <c r="LR140" s="55"/>
      <c r="LS140" s="55"/>
      <c r="LT140" s="55"/>
      <c r="LU140" s="55"/>
      <c r="LV140" s="55"/>
      <c r="LW140" s="55"/>
      <c r="LX140" s="55"/>
      <c r="LY140" s="55"/>
      <c r="LZ140" s="55"/>
      <c r="MA140" s="55"/>
      <c r="MB140" s="55"/>
      <c r="MC140" s="55"/>
      <c r="MD140" s="55"/>
      <c r="ME140" s="55"/>
      <c r="MF140" s="55"/>
      <c r="MG140" s="55"/>
      <c r="MH140" s="57"/>
      <c r="MI140" s="57"/>
      <c r="MJ140" s="57"/>
      <c r="MK140" s="57"/>
      <c r="ML140" s="57"/>
      <c r="MM140" s="58"/>
      <c r="MN140" s="58"/>
      <c r="MO140" s="57"/>
      <c r="MP140" s="57"/>
      <c r="MQ140" s="57"/>
      <c r="MR140" s="57"/>
      <c r="MS140" s="57"/>
      <c r="MT140" s="58"/>
      <c r="MU140" s="58"/>
      <c r="MV140" s="57"/>
      <c r="MW140" s="57"/>
      <c r="MX140" s="57"/>
      <c r="MY140" s="57"/>
      <c r="MZ140" s="57"/>
      <c r="NA140" s="58"/>
      <c r="NB140" s="58"/>
      <c r="NC140" s="55"/>
      <c r="ND140" s="55"/>
      <c r="NE140" s="55"/>
      <c r="NF140" s="55"/>
      <c r="NG140" s="55"/>
      <c r="NH140" s="55"/>
      <c r="NI140" s="55"/>
      <c r="NJ140" s="55"/>
      <c r="NK140" s="55"/>
      <c r="NL140" s="55"/>
      <c r="NM140" s="55"/>
      <c r="NN140" s="55"/>
      <c r="NO140" s="55"/>
      <c r="NP140" s="55"/>
      <c r="NQ140" s="55"/>
      <c r="NR140" s="55"/>
      <c r="NS140" s="55"/>
      <c r="NT140" s="55"/>
      <c r="NU140" s="55"/>
      <c r="NV140" s="55"/>
      <c r="NW140" s="55"/>
      <c r="NX140" s="55"/>
      <c r="NY140" s="55"/>
      <c r="NZ140" s="55"/>
      <c r="OA140" s="55"/>
      <c r="OB140" s="55"/>
      <c r="OC140" s="55"/>
      <c r="OD140" s="55"/>
      <c r="OE140" s="55"/>
      <c r="OF140" s="55"/>
      <c r="OG140" s="55"/>
      <c r="OH140" s="55"/>
      <c r="OI140" s="55"/>
      <c r="OJ140" s="55"/>
      <c r="OK140" s="55"/>
      <c r="OL140" s="55"/>
      <c r="OM140" s="55"/>
      <c r="ON140" s="55"/>
      <c r="OO140" s="55"/>
      <c r="OP140" s="55"/>
      <c r="OQ140" s="55"/>
      <c r="OR140" s="55"/>
      <c r="OS140" s="55"/>
      <c r="OT140" s="55"/>
      <c r="OU140" s="55"/>
      <c r="OV140" s="55"/>
      <c r="OW140" s="55"/>
      <c r="OX140" s="55"/>
      <c r="OY140" s="55"/>
      <c r="OZ140" s="55"/>
      <c r="PA140" s="55"/>
      <c r="PB140" s="55"/>
      <c r="PC140" s="55"/>
      <c r="PD140" s="55"/>
      <c r="PE140" s="55"/>
      <c r="PF140" s="55"/>
      <c r="PG140" s="55"/>
      <c r="PH140" s="55"/>
      <c r="PI140" s="55"/>
      <c r="PJ140" s="55"/>
      <c r="PK140" s="55"/>
      <c r="PL140" s="55"/>
      <c r="PM140" s="55"/>
      <c r="PN140" s="55"/>
      <c r="PO140" s="55"/>
      <c r="PP140" s="55"/>
      <c r="PQ140" s="55"/>
      <c r="PR140" s="55"/>
      <c r="PS140" s="55"/>
      <c r="PT140" s="55"/>
      <c r="PU140" s="55"/>
      <c r="PV140" s="55"/>
      <c r="PW140" s="55"/>
      <c r="PX140" s="55"/>
      <c r="PY140" s="55"/>
      <c r="PZ140" s="55"/>
      <c r="QA140" s="55"/>
      <c r="QB140" s="55"/>
      <c r="QC140" s="55"/>
      <c r="QD140" s="55"/>
    </row>
    <row r="141" spans="1:446" ht="13.5" customHeight="1">
      <c r="A141" s="12" t="s">
        <v>139</v>
      </c>
      <c r="B141" s="12" t="s">
        <v>346</v>
      </c>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c r="CI141" s="14"/>
      <c r="CJ141" s="14"/>
      <c r="CK141" s="14"/>
      <c r="CL141" s="14"/>
      <c r="CM141" s="14"/>
      <c r="CN141" s="14"/>
      <c r="CO141" s="14"/>
      <c r="CP141" s="14"/>
      <c r="CQ141" s="14"/>
      <c r="CR141" s="14"/>
      <c r="CS141" s="14"/>
      <c r="CT141" s="14"/>
      <c r="CU141" s="14"/>
      <c r="CV141" s="14"/>
      <c r="CW141" s="14"/>
      <c r="CX141" s="14"/>
      <c r="CY141" s="14"/>
      <c r="CZ141" s="14"/>
      <c r="DA141" s="2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c r="GG141" s="14"/>
      <c r="GH141" s="14"/>
      <c r="GI141" s="14"/>
      <c r="GJ141" s="14"/>
      <c r="GK141" s="14"/>
      <c r="GL141" s="14"/>
      <c r="GM141" s="14"/>
      <c r="GN141" s="14"/>
      <c r="GO141" s="14"/>
      <c r="GP141" s="14"/>
      <c r="GQ141" s="14"/>
      <c r="GR141" s="14"/>
      <c r="GS141" s="14"/>
      <c r="GT141" s="14"/>
      <c r="GU141" s="14"/>
      <c r="GV141" s="14"/>
      <c r="GW141" s="14"/>
      <c r="GX141" s="14"/>
      <c r="GY141" s="14"/>
      <c r="GZ141" s="14"/>
      <c r="HA141" s="14"/>
      <c r="HB141" s="14"/>
      <c r="HC141" s="14"/>
      <c r="HD141" s="14"/>
      <c r="HE141" s="14"/>
      <c r="HF141" s="14"/>
      <c r="HG141" s="14"/>
      <c r="HH141" s="14"/>
      <c r="HI141" s="14"/>
      <c r="HJ141" s="14"/>
      <c r="HK141" s="14"/>
      <c r="HL141" s="14"/>
      <c r="HM141" s="14"/>
      <c r="HN141" s="14"/>
      <c r="HO141" s="14"/>
      <c r="HP141" s="14"/>
      <c r="HQ141" s="14"/>
      <c r="HR141" s="14"/>
      <c r="HS141" s="14"/>
      <c r="HT141" s="14"/>
      <c r="HU141" s="14"/>
      <c r="HV141" s="14"/>
      <c r="HW141" s="14"/>
      <c r="HX141" s="14"/>
      <c r="HY141" s="14"/>
      <c r="HZ141" s="14"/>
      <c r="IA141" s="14"/>
      <c r="IB141" s="14"/>
      <c r="IC141" s="14"/>
      <c r="ID141" s="14"/>
      <c r="IE141" s="14"/>
      <c r="IF141" s="14"/>
      <c r="IG141" s="14"/>
      <c r="IH141" s="55"/>
      <c r="II141" s="55"/>
      <c r="IJ141" s="55"/>
      <c r="IK141" s="55"/>
      <c r="IL141" s="55"/>
      <c r="IM141" s="55"/>
      <c r="IN141" s="55"/>
      <c r="IO141" s="55"/>
      <c r="IP141" s="55"/>
      <c r="IQ141" s="55"/>
      <c r="IR141" s="55"/>
      <c r="IS141" s="55"/>
      <c r="IT141" s="55"/>
      <c r="IU141" s="55"/>
      <c r="IV141" s="55"/>
      <c r="IW141" s="55"/>
      <c r="IX141" s="55"/>
      <c r="IY141" s="55"/>
      <c r="IZ141" s="55"/>
      <c r="JA141" s="55"/>
      <c r="JB141" s="55"/>
      <c r="JC141" s="55"/>
      <c r="JD141" s="55"/>
      <c r="JE141" s="55"/>
      <c r="JF141" s="55"/>
      <c r="JG141" s="55"/>
      <c r="JH141" s="55"/>
      <c r="JI141" s="55"/>
      <c r="JJ141" s="55"/>
      <c r="JK141" s="55"/>
      <c r="JL141" s="55"/>
      <c r="JM141" s="55"/>
      <c r="JN141" s="55"/>
      <c r="JO141" s="55"/>
      <c r="JP141" s="55"/>
      <c r="JQ141" s="55"/>
      <c r="JR141" s="55"/>
      <c r="JS141" s="55"/>
      <c r="JT141" s="55"/>
      <c r="JU141" s="55"/>
      <c r="JV141" s="55"/>
      <c r="JW141" s="55"/>
      <c r="JX141" s="55"/>
      <c r="JY141" s="55"/>
      <c r="JZ141" s="55"/>
      <c r="KA141" s="55"/>
      <c r="KB141" s="55"/>
      <c r="KC141" s="55"/>
      <c r="KD141" s="55"/>
      <c r="KE141" s="55"/>
      <c r="KF141" s="55"/>
      <c r="KG141" s="55"/>
      <c r="KH141" s="55"/>
      <c r="KI141" s="55"/>
      <c r="KJ141" s="55"/>
      <c r="KK141" s="55"/>
      <c r="KL141" s="55"/>
      <c r="KM141" s="55"/>
      <c r="KN141" s="55"/>
      <c r="KO141" s="55"/>
      <c r="KP141" s="55"/>
      <c r="KQ141" s="55"/>
      <c r="KR141" s="55"/>
      <c r="KS141" s="55"/>
      <c r="KT141" s="55"/>
      <c r="KU141" s="55"/>
      <c r="KV141" s="55"/>
      <c r="KW141" s="55"/>
      <c r="KX141" s="55"/>
      <c r="KY141" s="55"/>
      <c r="KZ141" s="55"/>
      <c r="LA141" s="55"/>
      <c r="LB141" s="55"/>
      <c r="LC141" s="55"/>
      <c r="LD141" s="55"/>
      <c r="LE141" s="55"/>
      <c r="LF141" s="55"/>
      <c r="LG141" s="55"/>
      <c r="LH141" s="55"/>
      <c r="LI141" s="55"/>
      <c r="LJ141" s="55"/>
      <c r="LK141" s="55"/>
      <c r="LL141" s="55"/>
      <c r="LM141" s="55"/>
      <c r="LN141" s="55"/>
      <c r="LO141" s="55"/>
      <c r="LP141" s="55"/>
      <c r="LQ141" s="55"/>
      <c r="LR141" s="55"/>
      <c r="LS141" s="55"/>
      <c r="LT141" s="55"/>
      <c r="LU141" s="55"/>
      <c r="LV141" s="55"/>
      <c r="LW141" s="55"/>
      <c r="LX141" s="55"/>
      <c r="LY141" s="55"/>
      <c r="LZ141" s="55"/>
      <c r="MA141" s="55"/>
      <c r="MB141" s="55"/>
      <c r="MC141" s="55"/>
      <c r="MD141" s="55"/>
      <c r="ME141" s="55"/>
      <c r="MF141" s="55"/>
      <c r="MG141" s="55"/>
      <c r="MH141" s="57"/>
      <c r="MI141" s="57"/>
      <c r="MJ141" s="57"/>
      <c r="MK141" s="57"/>
      <c r="ML141" s="57"/>
      <c r="MM141" s="58"/>
      <c r="MN141" s="58"/>
      <c r="MO141" s="57"/>
      <c r="MP141" s="57"/>
      <c r="MQ141" s="57"/>
      <c r="MR141" s="57"/>
      <c r="MS141" s="57"/>
      <c r="MT141" s="58"/>
      <c r="MU141" s="58"/>
      <c r="MV141" s="57"/>
      <c r="MW141" s="57"/>
      <c r="MX141" s="57"/>
      <c r="MY141" s="57"/>
      <c r="MZ141" s="57"/>
      <c r="NA141" s="58"/>
      <c r="NB141" s="58"/>
      <c r="NC141" s="55"/>
      <c r="ND141" s="55"/>
      <c r="NE141" s="55"/>
      <c r="NF141" s="55"/>
      <c r="NG141" s="55"/>
      <c r="NH141" s="55"/>
      <c r="NI141" s="55"/>
      <c r="NJ141" s="55"/>
      <c r="NK141" s="55"/>
      <c r="NL141" s="55"/>
      <c r="NM141" s="55"/>
      <c r="NN141" s="55"/>
      <c r="NO141" s="55"/>
      <c r="NP141" s="55"/>
      <c r="NQ141" s="55"/>
      <c r="NR141" s="55"/>
      <c r="NS141" s="55"/>
      <c r="NT141" s="55"/>
      <c r="NU141" s="55"/>
      <c r="NV141" s="55"/>
      <c r="NW141" s="55"/>
      <c r="NX141" s="55"/>
      <c r="NY141" s="55"/>
      <c r="NZ141" s="55"/>
      <c r="OA141" s="55"/>
      <c r="OB141" s="55"/>
      <c r="OC141" s="55"/>
      <c r="OD141" s="55"/>
      <c r="OE141" s="55"/>
      <c r="OF141" s="55"/>
      <c r="OG141" s="55"/>
      <c r="OH141" s="55"/>
      <c r="OI141" s="55"/>
      <c r="OJ141" s="55"/>
      <c r="OK141" s="55"/>
      <c r="OL141" s="55"/>
      <c r="OM141" s="55"/>
      <c r="ON141" s="55"/>
      <c r="OO141" s="55"/>
      <c r="OP141" s="55"/>
      <c r="OQ141" s="55"/>
      <c r="OR141" s="55"/>
      <c r="OS141" s="55"/>
      <c r="OT141" s="55"/>
      <c r="OU141" s="55"/>
      <c r="OV141" s="55"/>
      <c r="OW141" s="55"/>
      <c r="OX141" s="55"/>
      <c r="OY141" s="55"/>
      <c r="OZ141" s="55"/>
      <c r="PA141" s="55"/>
      <c r="PB141" s="55"/>
      <c r="PC141" s="55"/>
      <c r="PD141" s="55"/>
      <c r="PE141" s="55"/>
      <c r="PF141" s="55"/>
      <c r="PG141" s="55"/>
      <c r="PH141" s="55"/>
      <c r="PI141" s="55"/>
      <c r="PJ141" s="55"/>
      <c r="PK141" s="55"/>
      <c r="PL141" s="55"/>
      <c r="PM141" s="55"/>
      <c r="PN141" s="55"/>
      <c r="PO141" s="55"/>
      <c r="PP141" s="55"/>
      <c r="PQ141" s="55"/>
      <c r="PR141" s="55"/>
      <c r="PS141" s="55"/>
      <c r="PT141" s="55"/>
      <c r="PU141" s="55"/>
      <c r="PV141" s="55"/>
      <c r="PW141" s="55"/>
      <c r="PX141" s="55"/>
      <c r="PY141" s="55"/>
      <c r="PZ141" s="55"/>
      <c r="QA141" s="55"/>
      <c r="QB141" s="55"/>
      <c r="QC141" s="55"/>
      <c r="QD141" s="55"/>
    </row>
    <row r="142" spans="1:446" ht="13.5" customHeight="1">
      <c r="A142" s="12" t="s">
        <v>140</v>
      </c>
      <c r="B142" s="12" t="s">
        <v>348</v>
      </c>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4"/>
      <c r="BF142" s="14"/>
      <c r="BG142" s="14"/>
      <c r="BH142" s="14"/>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c r="CI142" s="14"/>
      <c r="CJ142" s="14"/>
      <c r="CK142" s="14"/>
      <c r="CL142" s="14"/>
      <c r="CM142" s="14"/>
      <c r="CN142" s="14"/>
      <c r="CO142" s="14"/>
      <c r="CP142" s="14"/>
      <c r="CQ142" s="14"/>
      <c r="CR142" s="14"/>
      <c r="CS142" s="14"/>
      <c r="CT142" s="14"/>
      <c r="CU142" s="14"/>
      <c r="CV142" s="14"/>
      <c r="CW142" s="14"/>
      <c r="CX142" s="14"/>
      <c r="CY142" s="14"/>
      <c r="CZ142" s="14"/>
      <c r="DA142" s="24"/>
      <c r="DB142" s="14"/>
      <c r="DC142" s="14"/>
      <c r="DD142" s="14"/>
      <c r="DE142" s="14"/>
      <c r="DF142" s="14"/>
      <c r="DG142" s="14"/>
      <c r="DH142" s="14"/>
      <c r="DI142" s="14"/>
      <c r="DJ142" s="14"/>
      <c r="DK142" s="14"/>
      <c r="DL142" s="14"/>
      <c r="DM142" s="14"/>
      <c r="DN142" s="14"/>
      <c r="DO142" s="14"/>
      <c r="DP142" s="14"/>
      <c r="DQ142" s="14"/>
      <c r="DR142" s="14"/>
      <c r="DS142" s="14"/>
      <c r="DT142" s="14"/>
      <c r="DU142" s="14"/>
      <c r="DV142" s="14"/>
      <c r="DW142" s="14"/>
      <c r="DX142" s="14"/>
      <c r="DY142" s="14"/>
      <c r="DZ142" s="14"/>
      <c r="EA142" s="14"/>
      <c r="EB142" s="14"/>
      <c r="EC142" s="14"/>
      <c r="ED142" s="14"/>
      <c r="EE142" s="14"/>
      <c r="EF142" s="14"/>
      <c r="EG142" s="14"/>
      <c r="EH142" s="14"/>
      <c r="EI142" s="14"/>
      <c r="EJ142" s="14"/>
      <c r="EK142" s="14"/>
      <c r="EL142" s="14"/>
      <c r="EM142" s="14"/>
      <c r="EN142" s="14"/>
      <c r="EO142" s="14"/>
      <c r="EP142" s="14"/>
      <c r="EQ142" s="14"/>
      <c r="ER142" s="14"/>
      <c r="ES142" s="14"/>
      <c r="ET142" s="14"/>
      <c r="EU142" s="14"/>
      <c r="EV142" s="14"/>
      <c r="EW142" s="14"/>
      <c r="EX142" s="14"/>
      <c r="EY142" s="14"/>
      <c r="EZ142" s="14"/>
      <c r="FA142" s="14"/>
      <c r="FB142" s="14"/>
      <c r="FC142" s="14"/>
      <c r="FD142" s="14"/>
      <c r="FE142" s="14"/>
      <c r="FF142" s="14"/>
      <c r="FG142" s="14"/>
      <c r="FH142" s="14"/>
      <c r="FI142" s="14"/>
      <c r="FJ142" s="14"/>
      <c r="FK142" s="14"/>
      <c r="FL142" s="14"/>
      <c r="FM142" s="14"/>
      <c r="FN142" s="14"/>
      <c r="FO142" s="14"/>
      <c r="FP142" s="14"/>
      <c r="FQ142" s="14"/>
      <c r="FR142" s="14"/>
      <c r="FS142" s="14"/>
      <c r="FT142" s="14"/>
      <c r="FU142" s="14"/>
      <c r="FV142" s="14"/>
      <c r="FW142" s="14"/>
      <c r="FX142" s="14"/>
      <c r="FY142" s="14"/>
      <c r="FZ142" s="14"/>
      <c r="GA142" s="14"/>
      <c r="GB142" s="14"/>
      <c r="GC142" s="14"/>
      <c r="GD142" s="14"/>
      <c r="GE142" s="14"/>
      <c r="GF142" s="14"/>
      <c r="GG142" s="14"/>
      <c r="GH142" s="14"/>
      <c r="GI142" s="14"/>
      <c r="GJ142" s="14"/>
      <c r="GK142" s="14"/>
      <c r="GL142" s="14"/>
      <c r="GM142" s="14"/>
      <c r="GN142" s="14"/>
      <c r="GO142" s="14"/>
      <c r="GP142" s="14"/>
      <c r="GQ142" s="14"/>
      <c r="GR142" s="14"/>
      <c r="GS142" s="14"/>
      <c r="GT142" s="14"/>
      <c r="GU142" s="14"/>
      <c r="GV142" s="14"/>
      <c r="GW142" s="14"/>
      <c r="GX142" s="14"/>
      <c r="GY142" s="14"/>
      <c r="GZ142" s="14"/>
      <c r="HA142" s="14"/>
      <c r="HB142" s="14"/>
      <c r="HC142" s="14"/>
      <c r="HD142" s="14"/>
      <c r="HE142" s="14"/>
      <c r="HF142" s="14"/>
      <c r="HG142" s="14"/>
      <c r="HH142" s="14"/>
      <c r="HI142" s="14"/>
      <c r="HJ142" s="14"/>
      <c r="HK142" s="14"/>
      <c r="HL142" s="14"/>
      <c r="HM142" s="14"/>
      <c r="HN142" s="14"/>
      <c r="HO142" s="14"/>
      <c r="HP142" s="14"/>
      <c r="HQ142" s="14"/>
      <c r="HR142" s="14"/>
      <c r="HS142" s="14"/>
      <c r="HT142" s="14"/>
      <c r="HU142" s="14"/>
      <c r="HV142" s="14"/>
      <c r="HW142" s="14"/>
      <c r="HX142" s="14"/>
      <c r="HY142" s="14"/>
      <c r="HZ142" s="14"/>
      <c r="IA142" s="14"/>
      <c r="IB142" s="14"/>
      <c r="IC142" s="14"/>
      <c r="ID142" s="14"/>
      <c r="IE142" s="14"/>
      <c r="IF142" s="14"/>
      <c r="IG142" s="14"/>
      <c r="IH142" s="55"/>
      <c r="II142" s="55"/>
      <c r="IJ142" s="55"/>
      <c r="IK142" s="55"/>
      <c r="IL142" s="55"/>
      <c r="IM142" s="55"/>
      <c r="IN142" s="55"/>
      <c r="IO142" s="55"/>
      <c r="IP142" s="55"/>
      <c r="IQ142" s="55"/>
      <c r="IR142" s="55"/>
      <c r="IS142" s="55"/>
      <c r="IT142" s="55"/>
      <c r="IU142" s="55"/>
      <c r="IV142" s="55"/>
      <c r="IW142" s="55"/>
      <c r="IX142" s="55"/>
      <c r="IY142" s="55"/>
      <c r="IZ142" s="55"/>
      <c r="JA142" s="55"/>
      <c r="JB142" s="55"/>
      <c r="JC142" s="55"/>
      <c r="JD142" s="55"/>
      <c r="JE142" s="55"/>
      <c r="JF142" s="55"/>
      <c r="JG142" s="55"/>
      <c r="JH142" s="55"/>
      <c r="JI142" s="55"/>
      <c r="JJ142" s="55"/>
      <c r="JK142" s="55"/>
      <c r="JL142" s="55"/>
      <c r="JM142" s="55"/>
      <c r="JN142" s="55"/>
      <c r="JO142" s="55"/>
      <c r="JP142" s="55"/>
      <c r="JQ142" s="55"/>
      <c r="JR142" s="55"/>
      <c r="JS142" s="55"/>
      <c r="JT142" s="55"/>
      <c r="JU142" s="55"/>
      <c r="JV142" s="55"/>
      <c r="JW142" s="55"/>
      <c r="JX142" s="55"/>
      <c r="JY142" s="55"/>
      <c r="JZ142" s="55"/>
      <c r="KA142" s="55"/>
      <c r="KB142" s="55"/>
      <c r="KC142" s="55"/>
      <c r="KD142" s="55"/>
      <c r="KE142" s="55"/>
      <c r="KF142" s="55"/>
      <c r="KG142" s="55"/>
      <c r="KH142" s="55"/>
      <c r="KI142" s="55"/>
      <c r="KJ142" s="55"/>
      <c r="KK142" s="55"/>
      <c r="KL142" s="55"/>
      <c r="KM142" s="55"/>
      <c r="KN142" s="55"/>
      <c r="KO142" s="55"/>
      <c r="KP142" s="55"/>
      <c r="KQ142" s="55"/>
      <c r="KR142" s="55"/>
      <c r="KS142" s="55"/>
      <c r="KT142" s="55"/>
      <c r="KU142" s="55"/>
      <c r="KV142" s="55"/>
      <c r="KW142" s="55"/>
      <c r="KX142" s="55"/>
      <c r="KY142" s="55"/>
      <c r="KZ142" s="55"/>
      <c r="LA142" s="55"/>
      <c r="LB142" s="55"/>
      <c r="LC142" s="55"/>
      <c r="LD142" s="55"/>
      <c r="LE142" s="55"/>
      <c r="LF142" s="55"/>
      <c r="LG142" s="55"/>
      <c r="LH142" s="55"/>
      <c r="LI142" s="55"/>
      <c r="LJ142" s="55"/>
      <c r="LK142" s="55"/>
      <c r="LL142" s="55"/>
      <c r="LM142" s="55"/>
      <c r="LN142" s="55"/>
      <c r="LO142" s="55"/>
      <c r="LP142" s="55"/>
      <c r="LQ142" s="55"/>
      <c r="LR142" s="55"/>
      <c r="LS142" s="55"/>
      <c r="LT142" s="55"/>
      <c r="LU142" s="55"/>
      <c r="LV142" s="55"/>
      <c r="LW142" s="55"/>
      <c r="LX142" s="55"/>
      <c r="LY142" s="55"/>
      <c r="LZ142" s="55"/>
      <c r="MA142" s="55"/>
      <c r="MB142" s="55"/>
      <c r="MC142" s="55"/>
      <c r="MD142" s="55"/>
      <c r="ME142" s="55"/>
      <c r="MF142" s="55"/>
      <c r="MG142" s="55"/>
      <c r="MH142" s="57"/>
      <c r="MI142" s="57"/>
      <c r="MJ142" s="57"/>
      <c r="MK142" s="57"/>
      <c r="ML142" s="57"/>
      <c r="MM142" s="58"/>
      <c r="MN142" s="58"/>
      <c r="MO142" s="57"/>
      <c r="MP142" s="57"/>
      <c r="MQ142" s="57"/>
      <c r="MR142" s="57"/>
      <c r="MS142" s="57"/>
      <c r="MT142" s="58"/>
      <c r="MU142" s="58"/>
      <c r="MV142" s="57"/>
      <c r="MW142" s="57"/>
      <c r="MX142" s="57"/>
      <c r="MY142" s="57"/>
      <c r="MZ142" s="57"/>
      <c r="NA142" s="58"/>
      <c r="NB142" s="58"/>
      <c r="NC142" s="55"/>
      <c r="ND142" s="55"/>
      <c r="NE142" s="55"/>
      <c r="NF142" s="55"/>
      <c r="NG142" s="55"/>
      <c r="NH142" s="55"/>
      <c r="NI142" s="55"/>
      <c r="NJ142" s="55"/>
      <c r="NK142" s="55"/>
      <c r="NL142" s="55"/>
      <c r="NM142" s="55"/>
      <c r="NN142" s="55"/>
      <c r="NO142" s="55"/>
      <c r="NP142" s="55"/>
      <c r="NQ142" s="55"/>
      <c r="NR142" s="55"/>
      <c r="NS142" s="55"/>
      <c r="NT142" s="55"/>
      <c r="NU142" s="55"/>
      <c r="NV142" s="55"/>
      <c r="NW142" s="55"/>
      <c r="NX142" s="55"/>
      <c r="NY142" s="55"/>
      <c r="NZ142" s="55"/>
      <c r="OA142" s="55"/>
      <c r="OB142" s="55"/>
      <c r="OC142" s="55"/>
      <c r="OD142" s="55"/>
      <c r="OE142" s="55"/>
      <c r="OF142" s="55"/>
      <c r="OG142" s="55"/>
      <c r="OH142" s="55"/>
      <c r="OI142" s="55"/>
      <c r="OJ142" s="55"/>
      <c r="OK142" s="55"/>
      <c r="OL142" s="55"/>
      <c r="OM142" s="55"/>
      <c r="ON142" s="55"/>
      <c r="OO142" s="55"/>
      <c r="OP142" s="55"/>
      <c r="OQ142" s="55"/>
      <c r="OR142" s="55"/>
      <c r="OS142" s="55"/>
      <c r="OT142" s="55"/>
      <c r="OU142" s="55"/>
      <c r="OV142" s="55"/>
      <c r="OW142" s="55"/>
      <c r="OX142" s="55"/>
      <c r="OY142" s="55"/>
      <c r="OZ142" s="55"/>
      <c r="PA142" s="55"/>
      <c r="PB142" s="55"/>
      <c r="PC142" s="55"/>
      <c r="PD142" s="55"/>
      <c r="PE142" s="55"/>
      <c r="PF142" s="55"/>
      <c r="PG142" s="55"/>
      <c r="PH142" s="55"/>
      <c r="PI142" s="55"/>
      <c r="PJ142" s="55"/>
      <c r="PK142" s="55"/>
      <c r="PL142" s="55"/>
      <c r="PM142" s="55"/>
      <c r="PN142" s="55"/>
      <c r="PO142" s="55"/>
      <c r="PP142" s="55"/>
      <c r="PQ142" s="55"/>
      <c r="PR142" s="55"/>
      <c r="PS142" s="55"/>
      <c r="PT142" s="55"/>
      <c r="PU142" s="55"/>
      <c r="PV142" s="55"/>
      <c r="PW142" s="55"/>
      <c r="PX142" s="55"/>
      <c r="PY142" s="55"/>
      <c r="PZ142" s="55"/>
      <c r="QA142" s="55"/>
      <c r="QB142" s="55"/>
      <c r="QC142" s="55"/>
      <c r="QD142" s="55"/>
    </row>
    <row r="143" spans="1:446" ht="13.5" customHeight="1">
      <c r="A143" s="12" t="s">
        <v>141</v>
      </c>
      <c r="B143" s="12" t="s">
        <v>349</v>
      </c>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c r="CI143" s="14"/>
      <c r="CJ143" s="14"/>
      <c r="CK143" s="14"/>
      <c r="CL143" s="14"/>
      <c r="CM143" s="14"/>
      <c r="CN143" s="14"/>
      <c r="CO143" s="14"/>
      <c r="CP143" s="14"/>
      <c r="CQ143" s="14"/>
      <c r="CR143" s="14"/>
      <c r="CS143" s="14"/>
      <c r="CT143" s="14"/>
      <c r="CU143" s="14"/>
      <c r="CV143" s="14"/>
      <c r="CW143" s="14"/>
      <c r="CX143" s="14"/>
      <c r="CY143" s="14"/>
      <c r="CZ143" s="14"/>
      <c r="DA143" s="2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14"/>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4"/>
      <c r="GH143" s="14"/>
      <c r="GI143" s="14"/>
      <c r="GJ143" s="14"/>
      <c r="GK143" s="14"/>
      <c r="GL143" s="14"/>
      <c r="GM143" s="14"/>
      <c r="GN143" s="14"/>
      <c r="GO143" s="14"/>
      <c r="GP143" s="14"/>
      <c r="GQ143" s="14"/>
      <c r="GR143" s="14"/>
      <c r="GS143" s="14"/>
      <c r="GT143" s="14"/>
      <c r="GU143" s="14"/>
      <c r="GV143" s="14"/>
      <c r="GW143" s="14"/>
      <c r="GX143" s="14"/>
      <c r="GY143" s="14"/>
      <c r="GZ143" s="14"/>
      <c r="HA143" s="14"/>
      <c r="HB143" s="14"/>
      <c r="HC143" s="14"/>
      <c r="HD143" s="14"/>
      <c r="HE143" s="14"/>
      <c r="HF143" s="14"/>
      <c r="HG143" s="14"/>
      <c r="HH143" s="14"/>
      <c r="HI143" s="14"/>
      <c r="HJ143" s="14"/>
      <c r="HK143" s="14"/>
      <c r="HL143" s="14"/>
      <c r="HM143" s="14"/>
      <c r="HN143" s="14"/>
      <c r="HO143" s="14"/>
      <c r="HP143" s="14"/>
      <c r="HQ143" s="14"/>
      <c r="HR143" s="14"/>
      <c r="HS143" s="14"/>
      <c r="HT143" s="14"/>
      <c r="HU143" s="14"/>
      <c r="HV143" s="14"/>
      <c r="HW143" s="14"/>
      <c r="HX143" s="14"/>
      <c r="HY143" s="14"/>
      <c r="HZ143" s="14"/>
      <c r="IA143" s="14"/>
      <c r="IB143" s="14"/>
      <c r="IC143" s="14"/>
      <c r="ID143" s="14"/>
      <c r="IE143" s="14"/>
      <c r="IF143" s="14"/>
      <c r="IG143" s="14"/>
      <c r="IH143" s="55"/>
      <c r="II143" s="55"/>
      <c r="IJ143" s="55"/>
      <c r="IK143" s="55"/>
      <c r="IL143" s="55"/>
      <c r="IM143" s="55"/>
      <c r="IN143" s="55"/>
      <c r="IO143" s="55"/>
      <c r="IP143" s="55"/>
      <c r="IQ143" s="55"/>
      <c r="IR143" s="55"/>
      <c r="IS143" s="55"/>
      <c r="IT143" s="55"/>
      <c r="IU143" s="55"/>
      <c r="IV143" s="55"/>
      <c r="IW143" s="55"/>
      <c r="IX143" s="55"/>
      <c r="IY143" s="55"/>
      <c r="IZ143" s="55"/>
      <c r="JA143" s="55"/>
      <c r="JB143" s="55"/>
      <c r="JC143" s="55"/>
      <c r="JD143" s="55"/>
      <c r="JE143" s="55"/>
      <c r="JF143" s="55"/>
      <c r="JG143" s="55"/>
      <c r="JH143" s="55"/>
      <c r="JI143" s="55"/>
      <c r="JJ143" s="55"/>
      <c r="JK143" s="55"/>
      <c r="JL143" s="55"/>
      <c r="JM143" s="55"/>
      <c r="JN143" s="55"/>
      <c r="JO143" s="55"/>
      <c r="JP143" s="55"/>
      <c r="JQ143" s="55"/>
      <c r="JR143" s="55"/>
      <c r="JS143" s="55"/>
      <c r="JT143" s="55"/>
      <c r="JU143" s="55"/>
      <c r="JV143" s="55"/>
      <c r="JW143" s="55"/>
      <c r="JX143" s="55"/>
      <c r="JY143" s="55"/>
      <c r="JZ143" s="55"/>
      <c r="KA143" s="55"/>
      <c r="KB143" s="55"/>
      <c r="KC143" s="55"/>
      <c r="KD143" s="55"/>
      <c r="KE143" s="55"/>
      <c r="KF143" s="55"/>
      <c r="KG143" s="55"/>
      <c r="KH143" s="55"/>
      <c r="KI143" s="55"/>
      <c r="KJ143" s="55"/>
      <c r="KK143" s="55"/>
      <c r="KL143" s="55"/>
      <c r="KM143" s="55"/>
      <c r="KN143" s="55"/>
      <c r="KO143" s="55"/>
      <c r="KP143" s="55"/>
      <c r="KQ143" s="55"/>
      <c r="KR143" s="55"/>
      <c r="KS143" s="55"/>
      <c r="KT143" s="55"/>
      <c r="KU143" s="55"/>
      <c r="KV143" s="55"/>
      <c r="KW143" s="55"/>
      <c r="KX143" s="55"/>
      <c r="KY143" s="55"/>
      <c r="KZ143" s="55"/>
      <c r="LA143" s="55"/>
      <c r="LB143" s="55"/>
      <c r="LC143" s="55"/>
      <c r="LD143" s="55"/>
      <c r="LE143" s="55"/>
      <c r="LF143" s="55"/>
      <c r="LG143" s="55"/>
      <c r="LH143" s="55"/>
      <c r="LI143" s="55"/>
      <c r="LJ143" s="55"/>
      <c r="LK143" s="55"/>
      <c r="LL143" s="55"/>
      <c r="LM143" s="55"/>
      <c r="LN143" s="55"/>
      <c r="LO143" s="55"/>
      <c r="LP143" s="55"/>
      <c r="LQ143" s="55"/>
      <c r="LR143" s="55"/>
      <c r="LS143" s="55"/>
      <c r="LT143" s="55"/>
      <c r="LU143" s="55"/>
      <c r="LV143" s="55"/>
      <c r="LW143" s="55"/>
      <c r="LX143" s="55"/>
      <c r="LY143" s="55"/>
      <c r="LZ143" s="55"/>
      <c r="MA143" s="55"/>
      <c r="MB143" s="55"/>
      <c r="MC143" s="55"/>
      <c r="MD143" s="55"/>
      <c r="ME143" s="55"/>
      <c r="MF143" s="55"/>
      <c r="MG143" s="55"/>
      <c r="MH143" s="57"/>
      <c r="MI143" s="57"/>
      <c r="MJ143" s="57"/>
      <c r="MK143" s="57"/>
      <c r="ML143" s="57"/>
      <c r="MM143" s="58"/>
      <c r="MN143" s="58"/>
      <c r="MO143" s="57"/>
      <c r="MP143" s="57"/>
      <c r="MQ143" s="57"/>
      <c r="MR143" s="57"/>
      <c r="MS143" s="57"/>
      <c r="MT143" s="58"/>
      <c r="MU143" s="58"/>
      <c r="MV143" s="57"/>
      <c r="MW143" s="57"/>
      <c r="MX143" s="57"/>
      <c r="MY143" s="57"/>
      <c r="MZ143" s="57"/>
      <c r="NA143" s="58"/>
      <c r="NB143" s="58"/>
      <c r="NC143" s="55"/>
      <c r="ND143" s="55"/>
      <c r="NE143" s="55"/>
      <c r="NF143" s="55"/>
      <c r="NG143" s="55"/>
      <c r="NH143" s="55"/>
      <c r="NI143" s="55"/>
      <c r="NJ143" s="55"/>
      <c r="NK143" s="55"/>
      <c r="NL143" s="55"/>
      <c r="NM143" s="55"/>
      <c r="NN143" s="55"/>
      <c r="NO143" s="55"/>
      <c r="NP143" s="55"/>
      <c r="NQ143" s="55"/>
      <c r="NR143" s="55"/>
      <c r="NS143" s="55"/>
      <c r="NT143" s="55"/>
      <c r="NU143" s="55"/>
      <c r="NV143" s="55"/>
      <c r="NW143" s="55"/>
      <c r="NX143" s="55"/>
      <c r="NY143" s="55"/>
      <c r="NZ143" s="55"/>
      <c r="OA143" s="55"/>
      <c r="OB143" s="55"/>
      <c r="OC143" s="55"/>
      <c r="OD143" s="55"/>
      <c r="OE143" s="55"/>
      <c r="OF143" s="55"/>
      <c r="OG143" s="55"/>
      <c r="OH143" s="55"/>
      <c r="OI143" s="55"/>
      <c r="OJ143" s="55"/>
      <c r="OK143" s="55"/>
      <c r="OL143" s="55"/>
      <c r="OM143" s="55"/>
      <c r="ON143" s="55"/>
      <c r="OO143" s="55"/>
      <c r="OP143" s="55"/>
      <c r="OQ143" s="55"/>
      <c r="OR143" s="55"/>
      <c r="OS143" s="55"/>
      <c r="OT143" s="55"/>
      <c r="OU143" s="55"/>
      <c r="OV143" s="55"/>
      <c r="OW143" s="55"/>
      <c r="OX143" s="55"/>
      <c r="OY143" s="55"/>
      <c r="OZ143" s="55"/>
      <c r="PA143" s="55"/>
      <c r="PB143" s="55"/>
      <c r="PC143" s="55"/>
      <c r="PD143" s="55"/>
      <c r="PE143" s="55"/>
      <c r="PF143" s="55"/>
      <c r="PG143" s="55"/>
      <c r="PH143" s="55"/>
      <c r="PI143" s="55"/>
      <c r="PJ143" s="55"/>
      <c r="PK143" s="55"/>
      <c r="PL143" s="55"/>
      <c r="PM143" s="55"/>
      <c r="PN143" s="55"/>
      <c r="PO143" s="55"/>
      <c r="PP143" s="55"/>
      <c r="PQ143" s="55"/>
      <c r="PR143" s="55"/>
      <c r="PS143" s="55"/>
      <c r="PT143" s="55"/>
      <c r="PU143" s="55"/>
      <c r="PV143" s="55"/>
      <c r="PW143" s="55"/>
      <c r="PX143" s="55"/>
      <c r="PY143" s="55"/>
      <c r="PZ143" s="55"/>
      <c r="QA143" s="55"/>
      <c r="QB143" s="55"/>
      <c r="QC143" s="55"/>
      <c r="QD143" s="55"/>
    </row>
    <row r="144" spans="1:446" ht="13.5" customHeight="1">
      <c r="A144" s="12" t="s">
        <v>142</v>
      </c>
      <c r="B144" s="12" t="s">
        <v>346</v>
      </c>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4"/>
      <c r="BF144" s="14"/>
      <c r="BG144" s="14"/>
      <c r="BH144" s="14"/>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c r="CI144" s="14"/>
      <c r="CJ144" s="14"/>
      <c r="CK144" s="14"/>
      <c r="CL144" s="14"/>
      <c r="CM144" s="14"/>
      <c r="CN144" s="14"/>
      <c r="CO144" s="14"/>
      <c r="CP144" s="14"/>
      <c r="CQ144" s="14"/>
      <c r="CR144" s="14"/>
      <c r="CS144" s="14"/>
      <c r="CT144" s="14"/>
      <c r="CU144" s="14"/>
      <c r="CV144" s="14"/>
      <c r="CW144" s="14"/>
      <c r="CX144" s="14"/>
      <c r="CY144" s="14"/>
      <c r="CZ144" s="14"/>
      <c r="DA144" s="24"/>
      <c r="DB144" s="14"/>
      <c r="DC144" s="14"/>
      <c r="DD144" s="14"/>
      <c r="DE144" s="14"/>
      <c r="DF144" s="14"/>
      <c r="DG144" s="14"/>
      <c r="DH144" s="14"/>
      <c r="DI144" s="14"/>
      <c r="DJ144" s="14"/>
      <c r="DK144" s="14"/>
      <c r="DL144" s="14"/>
      <c r="DM144" s="14"/>
      <c r="DN144" s="14"/>
      <c r="DO144" s="14"/>
      <c r="DP144" s="14"/>
      <c r="DQ144" s="14"/>
      <c r="DR144" s="14"/>
      <c r="DS144" s="14"/>
      <c r="DT144" s="14"/>
      <c r="DU144" s="14"/>
      <c r="DV144" s="14"/>
      <c r="DW144" s="14"/>
      <c r="DX144" s="14"/>
      <c r="DY144" s="14"/>
      <c r="DZ144" s="14"/>
      <c r="EA144" s="14"/>
      <c r="EB144" s="14"/>
      <c r="EC144" s="14"/>
      <c r="ED144" s="14"/>
      <c r="EE144" s="14"/>
      <c r="EF144" s="14"/>
      <c r="EG144" s="14"/>
      <c r="EH144" s="14"/>
      <c r="EI144" s="14"/>
      <c r="EJ144" s="14"/>
      <c r="EK144" s="14"/>
      <c r="EL144" s="14"/>
      <c r="EM144" s="14"/>
      <c r="EN144" s="14"/>
      <c r="EO144" s="14"/>
      <c r="EP144" s="14"/>
      <c r="EQ144" s="14"/>
      <c r="ER144" s="14"/>
      <c r="ES144" s="14"/>
      <c r="ET144" s="14"/>
      <c r="EU144" s="14"/>
      <c r="EV144" s="14"/>
      <c r="EW144" s="14"/>
      <c r="EX144" s="14"/>
      <c r="EY144" s="14"/>
      <c r="EZ144" s="14"/>
      <c r="FA144" s="14"/>
      <c r="FB144" s="14"/>
      <c r="FC144" s="14"/>
      <c r="FD144" s="14"/>
      <c r="FE144" s="14"/>
      <c r="FF144" s="14"/>
      <c r="FG144" s="14"/>
      <c r="FH144" s="14"/>
      <c r="FI144" s="14"/>
      <c r="FJ144" s="14"/>
      <c r="FK144" s="14"/>
      <c r="FL144" s="14"/>
      <c r="FM144" s="14"/>
      <c r="FN144" s="14"/>
      <c r="FO144" s="14"/>
      <c r="FP144" s="14"/>
      <c r="FQ144" s="14"/>
      <c r="FR144" s="14"/>
      <c r="FS144" s="14"/>
      <c r="FT144" s="14"/>
      <c r="FU144" s="14"/>
      <c r="FV144" s="14"/>
      <c r="FW144" s="14"/>
      <c r="FX144" s="14"/>
      <c r="FY144" s="14"/>
      <c r="FZ144" s="14"/>
      <c r="GA144" s="14"/>
      <c r="GB144" s="14"/>
      <c r="GC144" s="14"/>
      <c r="GD144" s="14"/>
      <c r="GE144" s="14"/>
      <c r="GF144" s="14"/>
      <c r="GG144" s="14"/>
      <c r="GH144" s="14"/>
      <c r="GI144" s="14"/>
      <c r="GJ144" s="14"/>
      <c r="GK144" s="14"/>
      <c r="GL144" s="14"/>
      <c r="GM144" s="14"/>
      <c r="GN144" s="14"/>
      <c r="GO144" s="14"/>
      <c r="GP144" s="14"/>
      <c r="GQ144" s="14"/>
      <c r="GR144" s="14"/>
      <c r="GS144" s="14"/>
      <c r="GT144" s="14"/>
      <c r="GU144" s="14"/>
      <c r="GV144" s="14"/>
      <c r="GW144" s="14"/>
      <c r="GX144" s="14"/>
      <c r="GY144" s="14"/>
      <c r="GZ144" s="14"/>
      <c r="HA144" s="14"/>
      <c r="HB144" s="14"/>
      <c r="HC144" s="14"/>
      <c r="HD144" s="14"/>
      <c r="HE144" s="14"/>
      <c r="HF144" s="14"/>
      <c r="HG144" s="14"/>
      <c r="HH144" s="14"/>
      <c r="HI144" s="14"/>
      <c r="HJ144" s="14"/>
      <c r="HK144" s="14"/>
      <c r="HL144" s="14"/>
      <c r="HM144" s="14"/>
      <c r="HN144" s="14"/>
      <c r="HO144" s="14"/>
      <c r="HP144" s="14"/>
      <c r="HQ144" s="14"/>
      <c r="HR144" s="14"/>
      <c r="HS144" s="14"/>
      <c r="HT144" s="14"/>
      <c r="HU144" s="14"/>
      <c r="HV144" s="14"/>
      <c r="HW144" s="14"/>
      <c r="HX144" s="14"/>
      <c r="HY144" s="14"/>
      <c r="HZ144" s="14"/>
      <c r="IA144" s="14"/>
      <c r="IB144" s="14"/>
      <c r="IC144" s="14"/>
      <c r="ID144" s="14"/>
      <c r="IE144" s="14"/>
      <c r="IF144" s="14"/>
      <c r="IG144" s="14"/>
      <c r="IH144" s="55"/>
      <c r="II144" s="55"/>
      <c r="IJ144" s="55"/>
      <c r="IK144" s="55"/>
      <c r="IL144" s="55"/>
      <c r="IM144" s="55"/>
      <c r="IN144" s="55"/>
      <c r="IO144" s="55"/>
      <c r="IP144" s="55"/>
      <c r="IQ144" s="55"/>
      <c r="IR144" s="55"/>
      <c r="IS144" s="55"/>
      <c r="IT144" s="55"/>
      <c r="IU144" s="55"/>
      <c r="IV144" s="55"/>
      <c r="IW144" s="55"/>
      <c r="IX144" s="55"/>
      <c r="IY144" s="55"/>
      <c r="IZ144" s="55"/>
      <c r="JA144" s="55"/>
      <c r="JB144" s="55"/>
      <c r="JC144" s="55"/>
      <c r="JD144" s="55"/>
      <c r="JE144" s="55"/>
      <c r="JF144" s="55"/>
      <c r="JG144" s="55"/>
      <c r="JH144" s="55"/>
      <c r="JI144" s="55"/>
      <c r="JJ144" s="55"/>
      <c r="JK144" s="55"/>
      <c r="JL144" s="55"/>
      <c r="JM144" s="55"/>
      <c r="JN144" s="55"/>
      <c r="JO144" s="55"/>
      <c r="JP144" s="55"/>
      <c r="JQ144" s="55"/>
      <c r="JR144" s="55"/>
      <c r="JS144" s="55"/>
      <c r="JT144" s="55"/>
      <c r="JU144" s="55"/>
      <c r="JV144" s="55"/>
      <c r="JW144" s="55"/>
      <c r="JX144" s="55"/>
      <c r="JY144" s="55"/>
      <c r="JZ144" s="55"/>
      <c r="KA144" s="55"/>
      <c r="KB144" s="55"/>
      <c r="KC144" s="55"/>
      <c r="KD144" s="55"/>
      <c r="KE144" s="55"/>
      <c r="KF144" s="55"/>
      <c r="KG144" s="55"/>
      <c r="KH144" s="55"/>
      <c r="KI144" s="55"/>
      <c r="KJ144" s="55"/>
      <c r="KK144" s="55"/>
      <c r="KL144" s="55"/>
      <c r="KM144" s="55"/>
      <c r="KN144" s="55"/>
      <c r="KO144" s="55"/>
      <c r="KP144" s="55"/>
      <c r="KQ144" s="55"/>
      <c r="KR144" s="55"/>
      <c r="KS144" s="55"/>
      <c r="KT144" s="55"/>
      <c r="KU144" s="55"/>
      <c r="KV144" s="55"/>
      <c r="KW144" s="55"/>
      <c r="KX144" s="55"/>
      <c r="KY144" s="55"/>
      <c r="KZ144" s="55"/>
      <c r="LA144" s="55"/>
      <c r="LB144" s="55"/>
      <c r="LC144" s="55"/>
      <c r="LD144" s="55"/>
      <c r="LE144" s="55"/>
      <c r="LF144" s="55"/>
      <c r="LG144" s="55"/>
      <c r="LH144" s="55"/>
      <c r="LI144" s="55"/>
      <c r="LJ144" s="55"/>
      <c r="LK144" s="55"/>
      <c r="LL144" s="55"/>
      <c r="LM144" s="55"/>
      <c r="LN144" s="55"/>
      <c r="LO144" s="55"/>
      <c r="LP144" s="55"/>
      <c r="LQ144" s="55"/>
      <c r="LR144" s="55"/>
      <c r="LS144" s="55"/>
      <c r="LT144" s="55"/>
      <c r="LU144" s="55"/>
      <c r="LV144" s="55"/>
      <c r="LW144" s="55"/>
      <c r="LX144" s="55"/>
      <c r="LY144" s="55"/>
      <c r="LZ144" s="55"/>
      <c r="MA144" s="55"/>
      <c r="MB144" s="55"/>
      <c r="MC144" s="55"/>
      <c r="MD144" s="55"/>
      <c r="ME144" s="55"/>
      <c r="MF144" s="55"/>
      <c r="MG144" s="55"/>
      <c r="MH144" s="57"/>
      <c r="MI144" s="57"/>
      <c r="MJ144" s="57"/>
      <c r="MK144" s="57"/>
      <c r="ML144" s="57"/>
      <c r="MM144" s="58"/>
      <c r="MN144" s="58"/>
      <c r="MO144" s="57"/>
      <c r="MP144" s="57"/>
      <c r="MQ144" s="57"/>
      <c r="MR144" s="57"/>
      <c r="MS144" s="57"/>
      <c r="MT144" s="58"/>
      <c r="MU144" s="58"/>
      <c r="MV144" s="57"/>
      <c r="MW144" s="57"/>
      <c r="MX144" s="57"/>
      <c r="MY144" s="57"/>
      <c r="MZ144" s="57"/>
      <c r="NA144" s="58"/>
      <c r="NB144" s="58"/>
      <c r="NC144" s="55"/>
      <c r="ND144" s="55"/>
      <c r="NE144" s="55"/>
      <c r="NF144" s="55"/>
      <c r="NG144" s="55"/>
      <c r="NH144" s="55"/>
      <c r="NI144" s="55"/>
      <c r="NJ144" s="55"/>
      <c r="NK144" s="55"/>
      <c r="NL144" s="55"/>
      <c r="NM144" s="55"/>
      <c r="NN144" s="55"/>
      <c r="NO144" s="55"/>
      <c r="NP144" s="55"/>
      <c r="NQ144" s="55"/>
      <c r="NR144" s="55"/>
      <c r="NS144" s="55"/>
      <c r="NT144" s="55"/>
      <c r="NU144" s="55"/>
      <c r="NV144" s="55"/>
      <c r="NW144" s="55"/>
      <c r="NX144" s="55"/>
      <c r="NY144" s="55"/>
      <c r="NZ144" s="55"/>
      <c r="OA144" s="55"/>
      <c r="OB144" s="55"/>
      <c r="OC144" s="55"/>
      <c r="OD144" s="55"/>
      <c r="OE144" s="55"/>
      <c r="OF144" s="55"/>
      <c r="OG144" s="55"/>
      <c r="OH144" s="55"/>
      <c r="OI144" s="55"/>
      <c r="OJ144" s="55"/>
      <c r="OK144" s="55"/>
      <c r="OL144" s="55"/>
      <c r="OM144" s="55"/>
      <c r="ON144" s="55"/>
      <c r="OO144" s="55"/>
      <c r="OP144" s="55"/>
      <c r="OQ144" s="55"/>
      <c r="OR144" s="55"/>
      <c r="OS144" s="55"/>
      <c r="OT144" s="55"/>
      <c r="OU144" s="55"/>
      <c r="OV144" s="55"/>
      <c r="OW144" s="55"/>
      <c r="OX144" s="55"/>
      <c r="OY144" s="55"/>
      <c r="OZ144" s="55"/>
      <c r="PA144" s="55"/>
      <c r="PB144" s="55"/>
      <c r="PC144" s="55"/>
      <c r="PD144" s="55"/>
      <c r="PE144" s="55"/>
      <c r="PF144" s="55"/>
      <c r="PG144" s="55"/>
      <c r="PH144" s="55"/>
      <c r="PI144" s="55"/>
      <c r="PJ144" s="55"/>
      <c r="PK144" s="55"/>
      <c r="PL144" s="55"/>
      <c r="PM144" s="55"/>
      <c r="PN144" s="55"/>
      <c r="PO144" s="55"/>
      <c r="PP144" s="55"/>
      <c r="PQ144" s="55"/>
      <c r="PR144" s="55"/>
      <c r="PS144" s="55"/>
      <c r="PT144" s="55"/>
      <c r="PU144" s="55"/>
      <c r="PV144" s="55"/>
      <c r="PW144" s="55"/>
      <c r="PX144" s="55"/>
      <c r="PY144" s="55"/>
      <c r="PZ144" s="55"/>
      <c r="QA144" s="55"/>
      <c r="QB144" s="55"/>
      <c r="QC144" s="55"/>
      <c r="QD144" s="55"/>
    </row>
    <row r="145" spans="1:446" ht="13.5" customHeight="1">
      <c r="A145" s="12" t="s">
        <v>143</v>
      </c>
      <c r="B145" s="12" t="s">
        <v>348</v>
      </c>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4"/>
      <c r="BF145" s="14"/>
      <c r="BG145" s="14"/>
      <c r="BH145" s="14"/>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c r="CI145" s="14"/>
      <c r="CJ145" s="14"/>
      <c r="CK145" s="14"/>
      <c r="CL145" s="14"/>
      <c r="CM145" s="14"/>
      <c r="CN145" s="14"/>
      <c r="CO145" s="14"/>
      <c r="CP145" s="14"/>
      <c r="CQ145" s="14"/>
      <c r="CR145" s="14"/>
      <c r="CS145" s="14"/>
      <c r="CT145" s="14"/>
      <c r="CU145" s="14"/>
      <c r="CV145" s="14"/>
      <c r="CW145" s="14"/>
      <c r="CX145" s="14"/>
      <c r="CY145" s="14"/>
      <c r="CZ145" s="14"/>
      <c r="DA145" s="24"/>
      <c r="DB145" s="14"/>
      <c r="DC145" s="14"/>
      <c r="DD145" s="14"/>
      <c r="DE145" s="14"/>
      <c r="DF145" s="14"/>
      <c r="DG145" s="14"/>
      <c r="DH145" s="14"/>
      <c r="DI145" s="14"/>
      <c r="DJ145" s="14"/>
      <c r="DK145" s="14"/>
      <c r="DL145" s="14"/>
      <c r="DM145" s="14"/>
      <c r="DN145" s="14"/>
      <c r="DO145" s="14"/>
      <c r="DP145" s="14"/>
      <c r="DQ145" s="14"/>
      <c r="DR145" s="14"/>
      <c r="DS145" s="14"/>
      <c r="DT145" s="14"/>
      <c r="DU145" s="14"/>
      <c r="DV145" s="14"/>
      <c r="DW145" s="14"/>
      <c r="DX145" s="14"/>
      <c r="DY145" s="14"/>
      <c r="DZ145" s="14"/>
      <c r="EA145" s="14"/>
      <c r="EB145" s="14"/>
      <c r="EC145" s="14"/>
      <c r="ED145" s="14"/>
      <c r="EE145" s="14"/>
      <c r="EF145" s="14"/>
      <c r="EG145" s="14"/>
      <c r="EH145" s="14"/>
      <c r="EI145" s="14"/>
      <c r="EJ145" s="14"/>
      <c r="EK145" s="14"/>
      <c r="EL145" s="14"/>
      <c r="EM145" s="14"/>
      <c r="EN145" s="14"/>
      <c r="EO145" s="14"/>
      <c r="EP145" s="14"/>
      <c r="EQ145" s="14"/>
      <c r="ER145" s="14"/>
      <c r="ES145" s="14"/>
      <c r="ET145" s="14"/>
      <c r="EU145" s="14"/>
      <c r="EV145" s="14"/>
      <c r="EW145" s="14"/>
      <c r="EX145" s="14"/>
      <c r="EY145" s="14"/>
      <c r="EZ145" s="14"/>
      <c r="FA145" s="14"/>
      <c r="FB145" s="14"/>
      <c r="FC145" s="14"/>
      <c r="FD145" s="14"/>
      <c r="FE145" s="14"/>
      <c r="FF145" s="14"/>
      <c r="FG145" s="14"/>
      <c r="FH145" s="14"/>
      <c r="FI145" s="14"/>
      <c r="FJ145" s="14"/>
      <c r="FK145" s="14"/>
      <c r="FL145" s="14"/>
      <c r="FM145" s="14"/>
      <c r="FN145" s="14"/>
      <c r="FO145" s="14"/>
      <c r="FP145" s="14"/>
      <c r="FQ145" s="14"/>
      <c r="FR145" s="14"/>
      <c r="FS145" s="14"/>
      <c r="FT145" s="14"/>
      <c r="FU145" s="14"/>
      <c r="FV145" s="14"/>
      <c r="FW145" s="14"/>
      <c r="FX145" s="14"/>
      <c r="FY145" s="14"/>
      <c r="FZ145" s="14"/>
      <c r="GA145" s="14"/>
      <c r="GB145" s="14"/>
      <c r="GC145" s="14"/>
      <c r="GD145" s="14"/>
      <c r="GE145" s="14"/>
      <c r="GF145" s="14"/>
      <c r="GG145" s="14"/>
      <c r="GH145" s="14"/>
      <c r="GI145" s="14"/>
      <c r="GJ145" s="14"/>
      <c r="GK145" s="14"/>
      <c r="GL145" s="14"/>
      <c r="GM145" s="14"/>
      <c r="GN145" s="14"/>
      <c r="GO145" s="14"/>
      <c r="GP145" s="14"/>
      <c r="GQ145" s="14"/>
      <c r="GR145" s="14"/>
      <c r="GS145" s="14"/>
      <c r="GT145" s="14"/>
      <c r="GU145" s="14"/>
      <c r="GV145" s="14"/>
      <c r="GW145" s="14"/>
      <c r="GX145" s="14"/>
      <c r="GY145" s="14"/>
      <c r="GZ145" s="14"/>
      <c r="HA145" s="14"/>
      <c r="HB145" s="14"/>
      <c r="HC145" s="14"/>
      <c r="HD145" s="14"/>
      <c r="HE145" s="14"/>
      <c r="HF145" s="14"/>
      <c r="HG145" s="14"/>
      <c r="HH145" s="14"/>
      <c r="HI145" s="14"/>
      <c r="HJ145" s="14"/>
      <c r="HK145" s="14"/>
      <c r="HL145" s="14"/>
      <c r="HM145" s="14"/>
      <c r="HN145" s="14"/>
      <c r="HO145" s="14"/>
      <c r="HP145" s="14"/>
      <c r="HQ145" s="14"/>
      <c r="HR145" s="14"/>
      <c r="HS145" s="14"/>
      <c r="HT145" s="14"/>
      <c r="HU145" s="14"/>
      <c r="HV145" s="14"/>
      <c r="HW145" s="14"/>
      <c r="HX145" s="14"/>
      <c r="HY145" s="14"/>
      <c r="HZ145" s="14"/>
      <c r="IA145" s="14"/>
      <c r="IB145" s="14"/>
      <c r="IC145" s="14"/>
      <c r="ID145" s="14"/>
      <c r="IE145" s="14"/>
      <c r="IF145" s="14"/>
      <c r="IG145" s="14"/>
      <c r="IH145" s="55"/>
      <c r="II145" s="55"/>
      <c r="IJ145" s="55"/>
      <c r="IK145" s="55"/>
      <c r="IL145" s="55"/>
      <c r="IM145" s="55"/>
      <c r="IN145" s="55"/>
      <c r="IO145" s="55"/>
      <c r="IP145" s="55"/>
      <c r="IQ145" s="55"/>
      <c r="IR145" s="55"/>
      <c r="IS145" s="55"/>
      <c r="IT145" s="55"/>
      <c r="IU145" s="55"/>
      <c r="IV145" s="55"/>
      <c r="IW145" s="55"/>
      <c r="IX145" s="55"/>
      <c r="IY145" s="55"/>
      <c r="IZ145" s="55"/>
      <c r="JA145" s="55"/>
      <c r="JB145" s="55"/>
      <c r="JC145" s="55"/>
      <c r="JD145" s="55"/>
      <c r="JE145" s="55"/>
      <c r="JF145" s="55"/>
      <c r="JG145" s="55"/>
      <c r="JH145" s="55"/>
      <c r="JI145" s="55"/>
      <c r="JJ145" s="55"/>
      <c r="JK145" s="55"/>
      <c r="JL145" s="55"/>
      <c r="JM145" s="55"/>
      <c r="JN145" s="55"/>
      <c r="JO145" s="55"/>
      <c r="JP145" s="55"/>
      <c r="JQ145" s="55"/>
      <c r="JR145" s="55"/>
      <c r="JS145" s="55"/>
      <c r="JT145" s="55"/>
      <c r="JU145" s="55"/>
      <c r="JV145" s="55"/>
      <c r="JW145" s="55"/>
      <c r="JX145" s="55"/>
      <c r="JY145" s="55"/>
      <c r="JZ145" s="55"/>
      <c r="KA145" s="55"/>
      <c r="KB145" s="55"/>
      <c r="KC145" s="55"/>
      <c r="KD145" s="55"/>
      <c r="KE145" s="55"/>
      <c r="KF145" s="55"/>
      <c r="KG145" s="55"/>
      <c r="KH145" s="55"/>
      <c r="KI145" s="55"/>
      <c r="KJ145" s="55"/>
      <c r="KK145" s="55"/>
      <c r="KL145" s="55"/>
      <c r="KM145" s="55"/>
      <c r="KN145" s="55"/>
      <c r="KO145" s="55"/>
      <c r="KP145" s="55"/>
      <c r="KQ145" s="55"/>
      <c r="KR145" s="55"/>
      <c r="KS145" s="55"/>
      <c r="KT145" s="55"/>
      <c r="KU145" s="55"/>
      <c r="KV145" s="55"/>
      <c r="KW145" s="55"/>
      <c r="KX145" s="55"/>
      <c r="KY145" s="55"/>
      <c r="KZ145" s="55"/>
      <c r="LA145" s="55"/>
      <c r="LB145" s="55"/>
      <c r="LC145" s="55"/>
      <c r="LD145" s="55"/>
      <c r="LE145" s="55"/>
      <c r="LF145" s="55"/>
      <c r="LG145" s="55"/>
      <c r="LH145" s="55"/>
      <c r="LI145" s="55"/>
      <c r="LJ145" s="55"/>
      <c r="LK145" s="55"/>
      <c r="LL145" s="55"/>
      <c r="LM145" s="55"/>
      <c r="LN145" s="55"/>
      <c r="LO145" s="55"/>
      <c r="LP145" s="55"/>
      <c r="LQ145" s="55"/>
      <c r="LR145" s="55"/>
      <c r="LS145" s="55"/>
      <c r="LT145" s="55"/>
      <c r="LU145" s="55"/>
      <c r="LV145" s="55"/>
      <c r="LW145" s="55"/>
      <c r="LX145" s="55"/>
      <c r="LY145" s="55"/>
      <c r="LZ145" s="55"/>
      <c r="MA145" s="55"/>
      <c r="MB145" s="55"/>
      <c r="MC145" s="55"/>
      <c r="MD145" s="55"/>
      <c r="ME145" s="55"/>
      <c r="MF145" s="55"/>
      <c r="MG145" s="55"/>
      <c r="MH145" s="57"/>
      <c r="MI145" s="57"/>
      <c r="MJ145" s="57"/>
      <c r="MK145" s="57"/>
      <c r="ML145" s="57"/>
      <c r="MM145" s="58"/>
      <c r="MN145" s="58"/>
      <c r="MO145" s="57"/>
      <c r="MP145" s="57"/>
      <c r="MQ145" s="57"/>
      <c r="MR145" s="57"/>
      <c r="MS145" s="57"/>
      <c r="MT145" s="58"/>
      <c r="MU145" s="58"/>
      <c r="MV145" s="57"/>
      <c r="MW145" s="57"/>
      <c r="MX145" s="57"/>
      <c r="MY145" s="57"/>
      <c r="MZ145" s="57"/>
      <c r="NA145" s="58"/>
      <c r="NB145" s="58"/>
      <c r="NC145" s="55"/>
      <c r="ND145" s="55"/>
      <c r="NE145" s="55"/>
      <c r="NF145" s="55"/>
      <c r="NG145" s="55"/>
      <c r="NH145" s="55"/>
      <c r="NI145" s="55"/>
      <c r="NJ145" s="55"/>
      <c r="NK145" s="55"/>
      <c r="NL145" s="55"/>
      <c r="NM145" s="55"/>
      <c r="NN145" s="55"/>
      <c r="NO145" s="55"/>
      <c r="NP145" s="55"/>
      <c r="NQ145" s="55"/>
      <c r="NR145" s="55"/>
      <c r="NS145" s="55"/>
      <c r="NT145" s="55"/>
      <c r="NU145" s="55"/>
      <c r="NV145" s="55"/>
      <c r="NW145" s="55"/>
      <c r="NX145" s="55"/>
      <c r="NY145" s="55"/>
      <c r="NZ145" s="55"/>
      <c r="OA145" s="55"/>
      <c r="OB145" s="55"/>
      <c r="OC145" s="55"/>
      <c r="OD145" s="55"/>
      <c r="OE145" s="55"/>
      <c r="OF145" s="55"/>
      <c r="OG145" s="55"/>
      <c r="OH145" s="55"/>
      <c r="OI145" s="55"/>
      <c r="OJ145" s="55"/>
      <c r="OK145" s="55"/>
      <c r="OL145" s="55"/>
      <c r="OM145" s="55"/>
      <c r="ON145" s="55"/>
      <c r="OO145" s="55"/>
      <c r="OP145" s="55"/>
      <c r="OQ145" s="55"/>
      <c r="OR145" s="55"/>
      <c r="OS145" s="55"/>
      <c r="OT145" s="55"/>
      <c r="OU145" s="55"/>
      <c r="OV145" s="55"/>
      <c r="OW145" s="55"/>
      <c r="OX145" s="55"/>
      <c r="OY145" s="55"/>
      <c r="OZ145" s="55"/>
      <c r="PA145" s="55"/>
      <c r="PB145" s="55"/>
      <c r="PC145" s="55"/>
      <c r="PD145" s="55"/>
      <c r="PE145" s="55"/>
      <c r="PF145" s="55"/>
      <c r="PG145" s="55"/>
      <c r="PH145" s="55"/>
      <c r="PI145" s="55"/>
      <c r="PJ145" s="55"/>
      <c r="PK145" s="55"/>
      <c r="PL145" s="55"/>
      <c r="PM145" s="55"/>
      <c r="PN145" s="55"/>
      <c r="PO145" s="55"/>
      <c r="PP145" s="55"/>
      <c r="PQ145" s="55"/>
      <c r="PR145" s="55"/>
      <c r="PS145" s="55"/>
      <c r="PT145" s="55"/>
      <c r="PU145" s="55"/>
      <c r="PV145" s="55"/>
      <c r="PW145" s="55"/>
      <c r="PX145" s="55"/>
      <c r="PY145" s="55"/>
      <c r="PZ145" s="55"/>
      <c r="QA145" s="55"/>
      <c r="QB145" s="55"/>
      <c r="QC145" s="55"/>
      <c r="QD145" s="55"/>
    </row>
    <row r="146" spans="1:446" ht="13.5" customHeight="1">
      <c r="A146" s="12" t="s">
        <v>144</v>
      </c>
      <c r="B146" s="12" t="s">
        <v>349</v>
      </c>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4"/>
      <c r="BF146" s="14"/>
      <c r="BG146" s="14"/>
      <c r="BH146" s="14"/>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c r="CI146" s="14"/>
      <c r="CJ146" s="14"/>
      <c r="CK146" s="14"/>
      <c r="CL146" s="14"/>
      <c r="CM146" s="14"/>
      <c r="CN146" s="14"/>
      <c r="CO146" s="14"/>
      <c r="CP146" s="14"/>
      <c r="CQ146" s="14"/>
      <c r="CR146" s="14"/>
      <c r="CS146" s="14"/>
      <c r="CT146" s="14"/>
      <c r="CU146" s="14"/>
      <c r="CV146" s="14"/>
      <c r="CW146" s="14"/>
      <c r="CX146" s="14"/>
      <c r="CY146" s="14"/>
      <c r="CZ146" s="14"/>
      <c r="DA146" s="24"/>
      <c r="DB146" s="14"/>
      <c r="DC146" s="14"/>
      <c r="DD146" s="14"/>
      <c r="DE146" s="14"/>
      <c r="DF146" s="14"/>
      <c r="DG146" s="14"/>
      <c r="DH146" s="14"/>
      <c r="DI146" s="14"/>
      <c r="DJ146" s="14"/>
      <c r="DK146" s="14"/>
      <c r="DL146" s="14"/>
      <c r="DM146" s="14"/>
      <c r="DN146" s="14"/>
      <c r="DO146" s="14"/>
      <c r="DP146" s="14"/>
      <c r="DQ146" s="14"/>
      <c r="DR146" s="14"/>
      <c r="DS146" s="14"/>
      <c r="DT146" s="14"/>
      <c r="DU146" s="14"/>
      <c r="DV146" s="14"/>
      <c r="DW146" s="14"/>
      <c r="DX146" s="14"/>
      <c r="DY146" s="14"/>
      <c r="DZ146" s="14"/>
      <c r="EA146" s="14"/>
      <c r="EB146" s="14"/>
      <c r="EC146" s="14"/>
      <c r="ED146" s="14"/>
      <c r="EE146" s="14"/>
      <c r="EF146" s="14"/>
      <c r="EG146" s="14"/>
      <c r="EH146" s="14"/>
      <c r="EI146" s="14"/>
      <c r="EJ146" s="14"/>
      <c r="EK146" s="14"/>
      <c r="EL146" s="14"/>
      <c r="EM146" s="14"/>
      <c r="EN146" s="14"/>
      <c r="EO146" s="14"/>
      <c r="EP146" s="14"/>
      <c r="EQ146" s="14"/>
      <c r="ER146" s="14"/>
      <c r="ES146" s="14"/>
      <c r="ET146" s="14"/>
      <c r="EU146" s="14"/>
      <c r="EV146" s="14"/>
      <c r="EW146" s="14"/>
      <c r="EX146" s="14"/>
      <c r="EY146" s="14"/>
      <c r="EZ146" s="14"/>
      <c r="FA146" s="14"/>
      <c r="FB146" s="14"/>
      <c r="FC146" s="14"/>
      <c r="FD146" s="14"/>
      <c r="FE146" s="14"/>
      <c r="FF146" s="14"/>
      <c r="FG146" s="14"/>
      <c r="FH146" s="14"/>
      <c r="FI146" s="14"/>
      <c r="FJ146" s="14"/>
      <c r="FK146" s="14"/>
      <c r="FL146" s="14"/>
      <c r="FM146" s="14"/>
      <c r="FN146" s="14"/>
      <c r="FO146" s="14"/>
      <c r="FP146" s="14"/>
      <c r="FQ146" s="14"/>
      <c r="FR146" s="14"/>
      <c r="FS146" s="14"/>
      <c r="FT146" s="14"/>
      <c r="FU146" s="14"/>
      <c r="FV146" s="14"/>
      <c r="FW146" s="14"/>
      <c r="FX146" s="14"/>
      <c r="FY146" s="14"/>
      <c r="FZ146" s="14"/>
      <c r="GA146" s="14"/>
      <c r="GB146" s="14"/>
      <c r="GC146" s="14"/>
      <c r="GD146" s="14"/>
      <c r="GE146" s="14"/>
      <c r="GF146" s="14"/>
      <c r="GG146" s="14"/>
      <c r="GH146" s="14"/>
      <c r="GI146" s="14"/>
      <c r="GJ146" s="14"/>
      <c r="GK146" s="14"/>
      <c r="GL146" s="14"/>
      <c r="GM146" s="14"/>
      <c r="GN146" s="14"/>
      <c r="GO146" s="14"/>
      <c r="GP146" s="14"/>
      <c r="GQ146" s="14"/>
      <c r="GR146" s="14"/>
      <c r="GS146" s="14"/>
      <c r="GT146" s="14"/>
      <c r="GU146" s="14"/>
      <c r="GV146" s="14"/>
      <c r="GW146" s="14"/>
      <c r="GX146" s="14"/>
      <c r="GY146" s="14"/>
      <c r="GZ146" s="14"/>
      <c r="HA146" s="14"/>
      <c r="HB146" s="14"/>
      <c r="HC146" s="14"/>
      <c r="HD146" s="14"/>
      <c r="HE146" s="14"/>
      <c r="HF146" s="14"/>
      <c r="HG146" s="14"/>
      <c r="HH146" s="14"/>
      <c r="HI146" s="14"/>
      <c r="HJ146" s="14"/>
      <c r="HK146" s="14"/>
      <c r="HL146" s="14"/>
      <c r="HM146" s="14"/>
      <c r="HN146" s="14"/>
      <c r="HO146" s="14"/>
      <c r="HP146" s="14"/>
      <c r="HQ146" s="14"/>
      <c r="HR146" s="14"/>
      <c r="HS146" s="14"/>
      <c r="HT146" s="14"/>
      <c r="HU146" s="14"/>
      <c r="HV146" s="14"/>
      <c r="HW146" s="14"/>
      <c r="HX146" s="14"/>
      <c r="HY146" s="14"/>
      <c r="HZ146" s="14"/>
      <c r="IA146" s="14"/>
      <c r="IB146" s="14"/>
      <c r="IC146" s="14"/>
      <c r="ID146" s="14"/>
      <c r="IE146" s="14"/>
      <c r="IF146" s="14"/>
      <c r="IG146" s="14"/>
      <c r="IH146" s="55"/>
      <c r="II146" s="55"/>
      <c r="IJ146" s="55"/>
      <c r="IK146" s="55"/>
      <c r="IL146" s="55"/>
      <c r="IM146" s="55"/>
      <c r="IN146" s="55"/>
      <c r="IO146" s="55"/>
      <c r="IP146" s="55"/>
      <c r="IQ146" s="55"/>
      <c r="IR146" s="55"/>
      <c r="IS146" s="55"/>
      <c r="IT146" s="55"/>
      <c r="IU146" s="55"/>
      <c r="IV146" s="55"/>
      <c r="IW146" s="55"/>
      <c r="IX146" s="55"/>
      <c r="IY146" s="55"/>
      <c r="IZ146" s="55"/>
      <c r="JA146" s="55"/>
      <c r="JB146" s="55"/>
      <c r="JC146" s="55"/>
      <c r="JD146" s="55"/>
      <c r="JE146" s="55"/>
      <c r="JF146" s="55"/>
      <c r="JG146" s="55"/>
      <c r="JH146" s="55"/>
      <c r="JI146" s="55"/>
      <c r="JJ146" s="55"/>
      <c r="JK146" s="55"/>
      <c r="JL146" s="55"/>
      <c r="JM146" s="55"/>
      <c r="JN146" s="55"/>
      <c r="JO146" s="55"/>
      <c r="JP146" s="55"/>
      <c r="JQ146" s="55"/>
      <c r="JR146" s="55"/>
      <c r="JS146" s="55"/>
      <c r="JT146" s="55"/>
      <c r="JU146" s="55"/>
      <c r="JV146" s="55"/>
      <c r="JW146" s="55"/>
      <c r="JX146" s="55"/>
      <c r="JY146" s="55"/>
      <c r="JZ146" s="55"/>
      <c r="KA146" s="55"/>
      <c r="KB146" s="55"/>
      <c r="KC146" s="55"/>
      <c r="KD146" s="55"/>
      <c r="KE146" s="55"/>
      <c r="KF146" s="55"/>
      <c r="KG146" s="55"/>
      <c r="KH146" s="55"/>
      <c r="KI146" s="55"/>
      <c r="KJ146" s="55"/>
      <c r="KK146" s="55"/>
      <c r="KL146" s="55"/>
      <c r="KM146" s="55"/>
      <c r="KN146" s="55"/>
      <c r="KO146" s="55"/>
      <c r="KP146" s="55"/>
      <c r="KQ146" s="55"/>
      <c r="KR146" s="55"/>
      <c r="KS146" s="55"/>
      <c r="KT146" s="55"/>
      <c r="KU146" s="55"/>
      <c r="KV146" s="55"/>
      <c r="KW146" s="55"/>
      <c r="KX146" s="55"/>
      <c r="KY146" s="55"/>
      <c r="KZ146" s="55"/>
      <c r="LA146" s="55"/>
      <c r="LB146" s="55"/>
      <c r="LC146" s="55"/>
      <c r="LD146" s="55"/>
      <c r="LE146" s="55"/>
      <c r="LF146" s="55"/>
      <c r="LG146" s="55"/>
      <c r="LH146" s="55"/>
      <c r="LI146" s="55"/>
      <c r="LJ146" s="55"/>
      <c r="LK146" s="55"/>
      <c r="LL146" s="55"/>
      <c r="LM146" s="55"/>
      <c r="LN146" s="55"/>
      <c r="LO146" s="55"/>
      <c r="LP146" s="55"/>
      <c r="LQ146" s="55"/>
      <c r="LR146" s="55"/>
      <c r="LS146" s="55"/>
      <c r="LT146" s="55"/>
      <c r="LU146" s="55"/>
      <c r="LV146" s="55"/>
      <c r="LW146" s="55"/>
      <c r="LX146" s="55"/>
      <c r="LY146" s="55"/>
      <c r="LZ146" s="55"/>
      <c r="MA146" s="55"/>
      <c r="MB146" s="55"/>
      <c r="MC146" s="55"/>
      <c r="MD146" s="55"/>
      <c r="ME146" s="55"/>
      <c r="MF146" s="55"/>
      <c r="MG146" s="55"/>
      <c r="MH146" s="57"/>
      <c r="MI146" s="57"/>
      <c r="MJ146" s="57"/>
      <c r="MK146" s="57"/>
      <c r="ML146" s="57"/>
      <c r="MM146" s="58"/>
      <c r="MN146" s="58"/>
      <c r="MO146" s="57"/>
      <c r="MP146" s="57"/>
      <c r="MQ146" s="57"/>
      <c r="MR146" s="57"/>
      <c r="MS146" s="57"/>
      <c r="MT146" s="58"/>
      <c r="MU146" s="58"/>
      <c r="MV146" s="57"/>
      <c r="MW146" s="57"/>
      <c r="MX146" s="57"/>
      <c r="MY146" s="57"/>
      <c r="MZ146" s="57"/>
      <c r="NA146" s="58"/>
      <c r="NB146" s="58"/>
      <c r="NC146" s="55"/>
      <c r="ND146" s="55"/>
      <c r="NE146" s="55"/>
      <c r="NF146" s="55"/>
      <c r="NG146" s="55"/>
      <c r="NH146" s="55"/>
      <c r="NI146" s="55"/>
      <c r="NJ146" s="55"/>
      <c r="NK146" s="55"/>
      <c r="NL146" s="55"/>
      <c r="NM146" s="55"/>
      <c r="NN146" s="55"/>
      <c r="NO146" s="55"/>
      <c r="NP146" s="55"/>
      <c r="NQ146" s="55"/>
      <c r="NR146" s="55"/>
      <c r="NS146" s="55"/>
      <c r="NT146" s="55"/>
      <c r="NU146" s="55"/>
      <c r="NV146" s="55"/>
      <c r="NW146" s="55"/>
      <c r="NX146" s="55"/>
      <c r="NY146" s="55"/>
      <c r="NZ146" s="55"/>
      <c r="OA146" s="55"/>
      <c r="OB146" s="55"/>
      <c r="OC146" s="55"/>
      <c r="OD146" s="55"/>
      <c r="OE146" s="55"/>
      <c r="OF146" s="55"/>
      <c r="OG146" s="55"/>
      <c r="OH146" s="55"/>
      <c r="OI146" s="55"/>
      <c r="OJ146" s="55"/>
      <c r="OK146" s="55"/>
      <c r="OL146" s="55"/>
      <c r="OM146" s="55"/>
      <c r="ON146" s="55"/>
      <c r="OO146" s="55"/>
      <c r="OP146" s="55"/>
      <c r="OQ146" s="55"/>
      <c r="OR146" s="55"/>
      <c r="OS146" s="55"/>
      <c r="OT146" s="55"/>
      <c r="OU146" s="55"/>
      <c r="OV146" s="55"/>
      <c r="OW146" s="55"/>
      <c r="OX146" s="55"/>
      <c r="OY146" s="55"/>
      <c r="OZ146" s="55"/>
      <c r="PA146" s="55"/>
      <c r="PB146" s="55"/>
      <c r="PC146" s="55"/>
      <c r="PD146" s="55"/>
      <c r="PE146" s="55"/>
      <c r="PF146" s="55"/>
      <c r="PG146" s="55"/>
      <c r="PH146" s="55"/>
      <c r="PI146" s="55"/>
      <c r="PJ146" s="55"/>
      <c r="PK146" s="55"/>
      <c r="PL146" s="55"/>
      <c r="PM146" s="55"/>
      <c r="PN146" s="55"/>
      <c r="PO146" s="55"/>
      <c r="PP146" s="55"/>
      <c r="PQ146" s="55"/>
      <c r="PR146" s="55"/>
      <c r="PS146" s="55"/>
      <c r="PT146" s="55"/>
      <c r="PU146" s="55"/>
      <c r="PV146" s="55"/>
      <c r="PW146" s="55"/>
      <c r="PX146" s="55"/>
      <c r="PY146" s="55"/>
      <c r="PZ146" s="55"/>
      <c r="QA146" s="55"/>
      <c r="QB146" s="55"/>
      <c r="QC146" s="55"/>
      <c r="QD146" s="55"/>
    </row>
    <row r="147" spans="1:446" ht="13.5" customHeight="1">
      <c r="A147" s="12" t="s">
        <v>145</v>
      </c>
      <c r="B147" s="12" t="s">
        <v>346</v>
      </c>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c r="CI147" s="14"/>
      <c r="CJ147" s="14"/>
      <c r="CK147" s="14"/>
      <c r="CL147" s="14"/>
      <c r="CM147" s="14"/>
      <c r="CN147" s="14"/>
      <c r="CO147" s="14"/>
      <c r="CP147" s="14"/>
      <c r="CQ147" s="14"/>
      <c r="CR147" s="14"/>
      <c r="CS147" s="14"/>
      <c r="CT147" s="14"/>
      <c r="CU147" s="14"/>
      <c r="CV147" s="14"/>
      <c r="CW147" s="14"/>
      <c r="CX147" s="14"/>
      <c r="CY147" s="14"/>
      <c r="CZ147" s="14"/>
      <c r="DA147" s="24"/>
      <c r="DB147" s="14"/>
      <c r="DC147" s="14"/>
      <c r="DD147" s="14"/>
      <c r="DE147" s="14"/>
      <c r="DF147" s="14"/>
      <c r="DG147" s="14"/>
      <c r="DH147" s="14"/>
      <c r="DI147" s="14"/>
      <c r="DJ147" s="14"/>
      <c r="DK147" s="14"/>
      <c r="DL147" s="14"/>
      <c r="DM147" s="14"/>
      <c r="DN147" s="14"/>
      <c r="DO147" s="14"/>
      <c r="DP147" s="14"/>
      <c r="DQ147" s="14"/>
      <c r="DR147" s="14"/>
      <c r="DS147" s="14"/>
      <c r="DT147" s="14"/>
      <c r="DU147" s="14"/>
      <c r="DV147" s="14"/>
      <c r="DW147" s="14"/>
      <c r="DX147" s="14"/>
      <c r="DY147" s="14"/>
      <c r="DZ147" s="14"/>
      <c r="EA147" s="14"/>
      <c r="EB147" s="14"/>
      <c r="EC147" s="14"/>
      <c r="ED147" s="14"/>
      <c r="EE147" s="14"/>
      <c r="EF147" s="14"/>
      <c r="EG147" s="14"/>
      <c r="EH147" s="14"/>
      <c r="EI147" s="14"/>
      <c r="EJ147" s="14"/>
      <c r="EK147" s="14"/>
      <c r="EL147" s="14"/>
      <c r="EM147" s="14"/>
      <c r="EN147" s="14"/>
      <c r="EO147" s="14"/>
      <c r="EP147" s="14"/>
      <c r="EQ147" s="14"/>
      <c r="ER147" s="14"/>
      <c r="ES147" s="14"/>
      <c r="ET147" s="14"/>
      <c r="EU147" s="14"/>
      <c r="EV147" s="14"/>
      <c r="EW147" s="14"/>
      <c r="EX147" s="14"/>
      <c r="EY147" s="14"/>
      <c r="EZ147" s="14"/>
      <c r="FA147" s="14"/>
      <c r="FB147" s="14"/>
      <c r="FC147" s="14"/>
      <c r="FD147" s="14"/>
      <c r="FE147" s="14"/>
      <c r="FF147" s="14"/>
      <c r="FG147" s="14"/>
      <c r="FH147" s="14"/>
      <c r="FI147" s="14"/>
      <c r="FJ147" s="14"/>
      <c r="FK147" s="14"/>
      <c r="FL147" s="14"/>
      <c r="FM147" s="14"/>
      <c r="FN147" s="14"/>
      <c r="FO147" s="14"/>
      <c r="FP147" s="14"/>
      <c r="FQ147" s="14"/>
      <c r="FR147" s="14"/>
      <c r="FS147" s="14"/>
      <c r="FT147" s="14"/>
      <c r="FU147" s="14"/>
      <c r="FV147" s="14"/>
      <c r="FW147" s="14"/>
      <c r="FX147" s="14"/>
      <c r="FY147" s="14"/>
      <c r="FZ147" s="14"/>
      <c r="GA147" s="14"/>
      <c r="GB147" s="14"/>
      <c r="GC147" s="14"/>
      <c r="GD147" s="14"/>
      <c r="GE147" s="14"/>
      <c r="GF147" s="14"/>
      <c r="GG147" s="14"/>
      <c r="GH147" s="14"/>
      <c r="GI147" s="14"/>
      <c r="GJ147" s="14"/>
      <c r="GK147" s="14"/>
      <c r="GL147" s="14"/>
      <c r="GM147" s="14"/>
      <c r="GN147" s="14"/>
      <c r="GO147" s="14"/>
      <c r="GP147" s="14"/>
      <c r="GQ147" s="14"/>
      <c r="GR147" s="14"/>
      <c r="GS147" s="14"/>
      <c r="GT147" s="14"/>
      <c r="GU147" s="14"/>
      <c r="GV147" s="14"/>
      <c r="GW147" s="14"/>
      <c r="GX147" s="14"/>
      <c r="GY147" s="14"/>
      <c r="GZ147" s="14"/>
      <c r="HA147" s="14"/>
      <c r="HB147" s="14"/>
      <c r="HC147" s="14"/>
      <c r="HD147" s="14"/>
      <c r="HE147" s="14"/>
      <c r="HF147" s="14"/>
      <c r="HG147" s="14"/>
      <c r="HH147" s="14"/>
      <c r="HI147" s="14"/>
      <c r="HJ147" s="14"/>
      <c r="HK147" s="14"/>
      <c r="HL147" s="14"/>
      <c r="HM147" s="14"/>
      <c r="HN147" s="14"/>
      <c r="HO147" s="14"/>
      <c r="HP147" s="14"/>
      <c r="HQ147" s="14"/>
      <c r="HR147" s="14"/>
      <c r="HS147" s="14"/>
      <c r="HT147" s="14"/>
      <c r="HU147" s="14"/>
      <c r="HV147" s="14"/>
      <c r="HW147" s="14"/>
      <c r="HX147" s="14"/>
      <c r="HY147" s="14"/>
      <c r="HZ147" s="14"/>
      <c r="IA147" s="14"/>
      <c r="IB147" s="14"/>
      <c r="IC147" s="14"/>
      <c r="ID147" s="14"/>
      <c r="IE147" s="14"/>
      <c r="IF147" s="14"/>
      <c r="IG147" s="14"/>
      <c r="IH147" s="55"/>
      <c r="II147" s="55"/>
      <c r="IJ147" s="55"/>
      <c r="IK147" s="55"/>
      <c r="IL147" s="55"/>
      <c r="IM147" s="55"/>
      <c r="IN147" s="55"/>
      <c r="IO147" s="55"/>
      <c r="IP147" s="55"/>
      <c r="IQ147" s="55"/>
      <c r="IR147" s="55"/>
      <c r="IS147" s="55"/>
      <c r="IT147" s="55"/>
      <c r="IU147" s="55"/>
      <c r="IV147" s="55"/>
      <c r="IW147" s="55"/>
      <c r="IX147" s="55"/>
      <c r="IY147" s="55"/>
      <c r="IZ147" s="55"/>
      <c r="JA147" s="55"/>
      <c r="JB147" s="55"/>
      <c r="JC147" s="55"/>
      <c r="JD147" s="55"/>
      <c r="JE147" s="55"/>
      <c r="JF147" s="55"/>
      <c r="JG147" s="55"/>
      <c r="JH147" s="55"/>
      <c r="JI147" s="55"/>
      <c r="JJ147" s="55"/>
      <c r="JK147" s="55"/>
      <c r="JL147" s="55"/>
      <c r="JM147" s="55"/>
      <c r="JN147" s="55"/>
      <c r="JO147" s="55"/>
      <c r="JP147" s="55"/>
      <c r="JQ147" s="55"/>
      <c r="JR147" s="55"/>
      <c r="JS147" s="55"/>
      <c r="JT147" s="55"/>
      <c r="JU147" s="55"/>
      <c r="JV147" s="55"/>
      <c r="JW147" s="55"/>
      <c r="JX147" s="55"/>
      <c r="JY147" s="55"/>
      <c r="JZ147" s="55"/>
      <c r="KA147" s="55"/>
      <c r="KB147" s="55"/>
      <c r="KC147" s="55"/>
      <c r="KD147" s="55"/>
      <c r="KE147" s="55"/>
      <c r="KF147" s="55"/>
      <c r="KG147" s="55"/>
      <c r="KH147" s="55"/>
      <c r="KI147" s="55"/>
      <c r="KJ147" s="55"/>
      <c r="KK147" s="55"/>
      <c r="KL147" s="55"/>
      <c r="KM147" s="55"/>
      <c r="KN147" s="55"/>
      <c r="KO147" s="55"/>
      <c r="KP147" s="55"/>
      <c r="KQ147" s="55"/>
      <c r="KR147" s="55"/>
      <c r="KS147" s="55"/>
      <c r="KT147" s="55"/>
      <c r="KU147" s="55"/>
      <c r="KV147" s="55"/>
      <c r="KW147" s="55"/>
      <c r="KX147" s="55"/>
      <c r="KY147" s="55"/>
      <c r="KZ147" s="55"/>
      <c r="LA147" s="55"/>
      <c r="LB147" s="55"/>
      <c r="LC147" s="55"/>
      <c r="LD147" s="55"/>
      <c r="LE147" s="55"/>
      <c r="LF147" s="55"/>
      <c r="LG147" s="55"/>
      <c r="LH147" s="55"/>
      <c r="LI147" s="55"/>
      <c r="LJ147" s="55"/>
      <c r="LK147" s="55"/>
      <c r="LL147" s="55"/>
      <c r="LM147" s="55"/>
      <c r="LN147" s="55"/>
      <c r="LO147" s="55"/>
      <c r="LP147" s="55"/>
      <c r="LQ147" s="55"/>
      <c r="LR147" s="55"/>
      <c r="LS147" s="55"/>
      <c r="LT147" s="55"/>
      <c r="LU147" s="55"/>
      <c r="LV147" s="55"/>
      <c r="LW147" s="55"/>
      <c r="LX147" s="55"/>
      <c r="LY147" s="55"/>
      <c r="LZ147" s="55"/>
      <c r="MA147" s="55"/>
      <c r="MB147" s="55"/>
      <c r="MC147" s="55"/>
      <c r="MD147" s="55"/>
      <c r="ME147" s="55"/>
      <c r="MF147" s="55"/>
      <c r="MG147" s="55"/>
      <c r="MH147" s="57"/>
      <c r="MI147" s="57"/>
      <c r="MJ147" s="57"/>
      <c r="MK147" s="57"/>
      <c r="ML147" s="57"/>
      <c r="MM147" s="58"/>
      <c r="MN147" s="58"/>
      <c r="MO147" s="57"/>
      <c r="MP147" s="57"/>
      <c r="MQ147" s="57"/>
      <c r="MR147" s="57"/>
      <c r="MS147" s="57"/>
      <c r="MT147" s="58"/>
      <c r="MU147" s="58"/>
      <c r="MV147" s="57"/>
      <c r="MW147" s="57"/>
      <c r="MX147" s="57"/>
      <c r="MY147" s="57"/>
      <c r="MZ147" s="57"/>
      <c r="NA147" s="58"/>
      <c r="NB147" s="58"/>
      <c r="NC147" s="55"/>
      <c r="ND147" s="55"/>
      <c r="NE147" s="55"/>
      <c r="NF147" s="55"/>
      <c r="NG147" s="55"/>
      <c r="NH147" s="55"/>
      <c r="NI147" s="55"/>
      <c r="NJ147" s="55"/>
      <c r="NK147" s="55"/>
      <c r="NL147" s="55"/>
      <c r="NM147" s="55"/>
      <c r="NN147" s="55"/>
      <c r="NO147" s="55"/>
      <c r="NP147" s="55"/>
      <c r="NQ147" s="55"/>
      <c r="NR147" s="55"/>
      <c r="NS147" s="55"/>
      <c r="NT147" s="55"/>
      <c r="NU147" s="55"/>
      <c r="NV147" s="55"/>
      <c r="NW147" s="55"/>
      <c r="NX147" s="55"/>
      <c r="NY147" s="55"/>
      <c r="NZ147" s="55"/>
      <c r="OA147" s="55"/>
      <c r="OB147" s="55"/>
      <c r="OC147" s="55"/>
      <c r="OD147" s="55"/>
      <c r="OE147" s="55"/>
      <c r="OF147" s="55"/>
      <c r="OG147" s="55"/>
      <c r="OH147" s="55"/>
      <c r="OI147" s="55"/>
      <c r="OJ147" s="55"/>
      <c r="OK147" s="55"/>
      <c r="OL147" s="55"/>
      <c r="OM147" s="55"/>
      <c r="ON147" s="55"/>
      <c r="OO147" s="55"/>
      <c r="OP147" s="55"/>
      <c r="OQ147" s="55"/>
      <c r="OR147" s="55"/>
      <c r="OS147" s="55"/>
      <c r="OT147" s="55"/>
      <c r="OU147" s="55"/>
      <c r="OV147" s="55"/>
      <c r="OW147" s="55"/>
      <c r="OX147" s="55"/>
      <c r="OY147" s="55"/>
      <c r="OZ147" s="55"/>
      <c r="PA147" s="55"/>
      <c r="PB147" s="55"/>
      <c r="PC147" s="55"/>
      <c r="PD147" s="55"/>
      <c r="PE147" s="55"/>
      <c r="PF147" s="55"/>
      <c r="PG147" s="55"/>
      <c r="PH147" s="55"/>
      <c r="PI147" s="55"/>
      <c r="PJ147" s="55"/>
      <c r="PK147" s="55"/>
      <c r="PL147" s="55"/>
      <c r="PM147" s="55"/>
      <c r="PN147" s="55"/>
      <c r="PO147" s="55"/>
      <c r="PP147" s="55"/>
      <c r="PQ147" s="55"/>
      <c r="PR147" s="55"/>
      <c r="PS147" s="55"/>
      <c r="PT147" s="55"/>
      <c r="PU147" s="55"/>
      <c r="PV147" s="55"/>
      <c r="PW147" s="55"/>
      <c r="PX147" s="55"/>
      <c r="PY147" s="55"/>
      <c r="PZ147" s="55"/>
      <c r="QA147" s="55"/>
      <c r="QB147" s="55"/>
      <c r="QC147" s="55"/>
      <c r="QD147" s="55"/>
    </row>
    <row r="148" spans="1:446" ht="13.5" customHeight="1">
      <c r="A148" s="12" t="s">
        <v>146</v>
      </c>
      <c r="B148" s="12" t="s">
        <v>348</v>
      </c>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14"/>
      <c r="CQ148" s="14"/>
      <c r="CR148" s="14"/>
      <c r="CS148" s="14"/>
      <c r="CT148" s="14"/>
      <c r="CU148" s="14"/>
      <c r="CV148" s="14"/>
      <c r="CW148" s="14"/>
      <c r="CX148" s="14"/>
      <c r="CY148" s="14"/>
      <c r="CZ148" s="14"/>
      <c r="DA148" s="24"/>
      <c r="DB148" s="14"/>
      <c r="DC148" s="14"/>
      <c r="DD148" s="14"/>
      <c r="DE148" s="14"/>
      <c r="DF148" s="14"/>
      <c r="DG148" s="14"/>
      <c r="DH148" s="14"/>
      <c r="DI148" s="14"/>
      <c r="DJ148" s="14"/>
      <c r="DK148" s="14"/>
      <c r="DL148" s="14"/>
      <c r="DM148" s="14"/>
      <c r="DN148" s="14"/>
      <c r="DO148" s="14"/>
      <c r="DP148" s="14"/>
      <c r="DQ148" s="14"/>
      <c r="DR148" s="14"/>
      <c r="DS148" s="14"/>
      <c r="DT148" s="14"/>
      <c r="DU148" s="14"/>
      <c r="DV148" s="14"/>
      <c r="DW148" s="14"/>
      <c r="DX148" s="14"/>
      <c r="DY148" s="14"/>
      <c r="DZ148" s="14"/>
      <c r="EA148" s="14"/>
      <c r="EB148" s="14"/>
      <c r="EC148" s="14"/>
      <c r="ED148" s="14"/>
      <c r="EE148" s="14"/>
      <c r="EF148" s="14"/>
      <c r="EG148" s="14"/>
      <c r="EH148" s="14"/>
      <c r="EI148" s="14"/>
      <c r="EJ148" s="14"/>
      <c r="EK148" s="14"/>
      <c r="EL148" s="14"/>
      <c r="EM148" s="14"/>
      <c r="EN148" s="14"/>
      <c r="EO148" s="14"/>
      <c r="EP148" s="14"/>
      <c r="EQ148" s="14"/>
      <c r="ER148" s="14"/>
      <c r="ES148" s="14"/>
      <c r="ET148" s="14"/>
      <c r="EU148" s="14"/>
      <c r="EV148" s="14"/>
      <c r="EW148" s="14"/>
      <c r="EX148" s="14"/>
      <c r="EY148" s="14"/>
      <c r="EZ148" s="14"/>
      <c r="FA148" s="14"/>
      <c r="FB148" s="14"/>
      <c r="FC148" s="14"/>
      <c r="FD148" s="14"/>
      <c r="FE148" s="14"/>
      <c r="FF148" s="14"/>
      <c r="FG148" s="14"/>
      <c r="FH148" s="14"/>
      <c r="FI148" s="14"/>
      <c r="FJ148" s="14"/>
      <c r="FK148" s="14"/>
      <c r="FL148" s="14"/>
      <c r="FM148" s="14"/>
      <c r="FN148" s="14"/>
      <c r="FO148" s="14"/>
      <c r="FP148" s="14"/>
      <c r="FQ148" s="14"/>
      <c r="FR148" s="14"/>
      <c r="FS148" s="14"/>
      <c r="FT148" s="14"/>
      <c r="FU148" s="14"/>
      <c r="FV148" s="14"/>
      <c r="FW148" s="14"/>
      <c r="FX148" s="14"/>
      <c r="FY148" s="14"/>
      <c r="FZ148" s="14"/>
      <c r="GA148" s="14"/>
      <c r="GB148" s="14"/>
      <c r="GC148" s="14"/>
      <c r="GD148" s="14"/>
      <c r="GE148" s="14"/>
      <c r="GF148" s="14"/>
      <c r="GG148" s="14"/>
      <c r="GH148" s="14"/>
      <c r="GI148" s="14"/>
      <c r="GJ148" s="14"/>
      <c r="GK148" s="14"/>
      <c r="GL148" s="14"/>
      <c r="GM148" s="14"/>
      <c r="GN148" s="14"/>
      <c r="GO148" s="14"/>
      <c r="GP148" s="14"/>
      <c r="GQ148" s="14"/>
      <c r="GR148" s="14"/>
      <c r="GS148" s="14"/>
      <c r="GT148" s="14"/>
      <c r="GU148" s="14"/>
      <c r="GV148" s="14"/>
      <c r="GW148" s="14"/>
      <c r="GX148" s="14"/>
      <c r="GY148" s="14"/>
      <c r="GZ148" s="14"/>
      <c r="HA148" s="14"/>
      <c r="HB148" s="14"/>
      <c r="HC148" s="14"/>
      <c r="HD148" s="14"/>
      <c r="HE148" s="14"/>
      <c r="HF148" s="14"/>
      <c r="HG148" s="14"/>
      <c r="HH148" s="14"/>
      <c r="HI148" s="14"/>
      <c r="HJ148" s="14"/>
      <c r="HK148" s="14"/>
      <c r="HL148" s="14"/>
      <c r="HM148" s="14"/>
      <c r="HN148" s="14"/>
      <c r="HO148" s="14"/>
      <c r="HP148" s="14"/>
      <c r="HQ148" s="14"/>
      <c r="HR148" s="14"/>
      <c r="HS148" s="14"/>
      <c r="HT148" s="14"/>
      <c r="HU148" s="14"/>
      <c r="HV148" s="14"/>
      <c r="HW148" s="14"/>
      <c r="HX148" s="14"/>
      <c r="HY148" s="14"/>
      <c r="HZ148" s="14"/>
      <c r="IA148" s="14"/>
      <c r="IB148" s="14"/>
      <c r="IC148" s="14"/>
      <c r="ID148" s="14"/>
      <c r="IE148" s="14"/>
      <c r="IF148" s="14"/>
      <c r="IG148" s="14"/>
      <c r="IH148" s="55"/>
      <c r="II148" s="55"/>
      <c r="IJ148" s="55"/>
      <c r="IK148" s="55"/>
      <c r="IL148" s="55"/>
      <c r="IM148" s="55"/>
      <c r="IN148" s="55"/>
      <c r="IO148" s="55"/>
      <c r="IP148" s="55"/>
      <c r="IQ148" s="55"/>
      <c r="IR148" s="55"/>
      <c r="IS148" s="55"/>
      <c r="IT148" s="55"/>
      <c r="IU148" s="55"/>
      <c r="IV148" s="55"/>
      <c r="IW148" s="55"/>
      <c r="IX148" s="55"/>
      <c r="IY148" s="55"/>
      <c r="IZ148" s="55"/>
      <c r="JA148" s="55"/>
      <c r="JB148" s="55"/>
      <c r="JC148" s="55"/>
      <c r="JD148" s="55"/>
      <c r="JE148" s="55"/>
      <c r="JF148" s="55"/>
      <c r="JG148" s="55"/>
      <c r="JH148" s="55"/>
      <c r="JI148" s="55"/>
      <c r="JJ148" s="55"/>
      <c r="JK148" s="55"/>
      <c r="JL148" s="55"/>
      <c r="JM148" s="55"/>
      <c r="JN148" s="55"/>
      <c r="JO148" s="55"/>
      <c r="JP148" s="55"/>
      <c r="JQ148" s="55"/>
      <c r="JR148" s="55"/>
      <c r="JS148" s="55"/>
      <c r="JT148" s="55"/>
      <c r="JU148" s="55"/>
      <c r="JV148" s="55"/>
      <c r="JW148" s="55"/>
      <c r="JX148" s="55"/>
      <c r="JY148" s="55"/>
      <c r="JZ148" s="55"/>
      <c r="KA148" s="55"/>
      <c r="KB148" s="55"/>
      <c r="KC148" s="55"/>
      <c r="KD148" s="55"/>
      <c r="KE148" s="55"/>
      <c r="KF148" s="55"/>
      <c r="KG148" s="55"/>
      <c r="KH148" s="55"/>
      <c r="KI148" s="55"/>
      <c r="KJ148" s="55"/>
      <c r="KK148" s="55"/>
      <c r="KL148" s="55"/>
      <c r="KM148" s="55"/>
      <c r="KN148" s="55"/>
      <c r="KO148" s="55"/>
      <c r="KP148" s="55"/>
      <c r="KQ148" s="55"/>
      <c r="KR148" s="55"/>
      <c r="KS148" s="55"/>
      <c r="KT148" s="55"/>
      <c r="KU148" s="55"/>
      <c r="KV148" s="55"/>
      <c r="KW148" s="55"/>
      <c r="KX148" s="55"/>
      <c r="KY148" s="55"/>
      <c r="KZ148" s="55"/>
      <c r="LA148" s="55"/>
      <c r="LB148" s="55"/>
      <c r="LC148" s="55"/>
      <c r="LD148" s="55"/>
      <c r="LE148" s="55"/>
      <c r="LF148" s="55"/>
      <c r="LG148" s="55"/>
      <c r="LH148" s="55"/>
      <c r="LI148" s="55"/>
      <c r="LJ148" s="55"/>
      <c r="LK148" s="55"/>
      <c r="LL148" s="55"/>
      <c r="LM148" s="55"/>
      <c r="LN148" s="55"/>
      <c r="LO148" s="55"/>
      <c r="LP148" s="55"/>
      <c r="LQ148" s="55"/>
      <c r="LR148" s="55"/>
      <c r="LS148" s="55"/>
      <c r="LT148" s="55"/>
      <c r="LU148" s="55"/>
      <c r="LV148" s="55"/>
      <c r="LW148" s="55"/>
      <c r="LX148" s="55"/>
      <c r="LY148" s="55"/>
      <c r="LZ148" s="55"/>
      <c r="MA148" s="55"/>
      <c r="MB148" s="55"/>
      <c r="MC148" s="55"/>
      <c r="MD148" s="55"/>
      <c r="ME148" s="55"/>
      <c r="MF148" s="55"/>
      <c r="MG148" s="55"/>
      <c r="MH148" s="57"/>
      <c r="MI148" s="57"/>
      <c r="MJ148" s="57"/>
      <c r="MK148" s="57"/>
      <c r="ML148" s="57"/>
      <c r="MM148" s="58"/>
      <c r="MN148" s="58"/>
      <c r="MO148" s="57"/>
      <c r="MP148" s="57"/>
      <c r="MQ148" s="57"/>
      <c r="MR148" s="57"/>
      <c r="MS148" s="57"/>
      <c r="MT148" s="58"/>
      <c r="MU148" s="58"/>
      <c r="MV148" s="57"/>
      <c r="MW148" s="57"/>
      <c r="MX148" s="57"/>
      <c r="MY148" s="57"/>
      <c r="MZ148" s="57"/>
      <c r="NA148" s="58"/>
      <c r="NB148" s="58"/>
      <c r="NC148" s="55"/>
      <c r="ND148" s="55"/>
      <c r="NE148" s="55"/>
      <c r="NF148" s="55"/>
      <c r="NG148" s="55"/>
      <c r="NH148" s="55"/>
      <c r="NI148" s="55"/>
      <c r="NJ148" s="55"/>
      <c r="NK148" s="55"/>
      <c r="NL148" s="55"/>
      <c r="NM148" s="55"/>
      <c r="NN148" s="55"/>
      <c r="NO148" s="55"/>
      <c r="NP148" s="55"/>
      <c r="NQ148" s="55"/>
      <c r="NR148" s="55"/>
      <c r="NS148" s="55"/>
      <c r="NT148" s="55"/>
      <c r="NU148" s="55"/>
      <c r="NV148" s="55"/>
      <c r="NW148" s="55"/>
      <c r="NX148" s="55"/>
      <c r="NY148" s="55"/>
      <c r="NZ148" s="55"/>
      <c r="OA148" s="55"/>
      <c r="OB148" s="55"/>
      <c r="OC148" s="55"/>
      <c r="OD148" s="55"/>
      <c r="OE148" s="55"/>
      <c r="OF148" s="55"/>
      <c r="OG148" s="55"/>
      <c r="OH148" s="55"/>
      <c r="OI148" s="55"/>
      <c r="OJ148" s="55"/>
      <c r="OK148" s="55"/>
      <c r="OL148" s="55"/>
      <c r="OM148" s="55"/>
      <c r="ON148" s="55"/>
      <c r="OO148" s="55"/>
      <c r="OP148" s="55"/>
      <c r="OQ148" s="55"/>
      <c r="OR148" s="55"/>
      <c r="OS148" s="55"/>
      <c r="OT148" s="55"/>
      <c r="OU148" s="55"/>
      <c r="OV148" s="55"/>
      <c r="OW148" s="55"/>
      <c r="OX148" s="55"/>
      <c r="OY148" s="55"/>
      <c r="OZ148" s="55"/>
      <c r="PA148" s="55"/>
      <c r="PB148" s="55"/>
      <c r="PC148" s="55"/>
      <c r="PD148" s="55"/>
      <c r="PE148" s="55"/>
      <c r="PF148" s="55"/>
      <c r="PG148" s="55"/>
      <c r="PH148" s="55"/>
      <c r="PI148" s="55"/>
      <c r="PJ148" s="55"/>
      <c r="PK148" s="55"/>
      <c r="PL148" s="55"/>
      <c r="PM148" s="55"/>
      <c r="PN148" s="55"/>
      <c r="PO148" s="55"/>
      <c r="PP148" s="55"/>
      <c r="PQ148" s="55"/>
      <c r="PR148" s="55"/>
      <c r="PS148" s="55"/>
      <c r="PT148" s="55"/>
      <c r="PU148" s="55"/>
      <c r="PV148" s="55"/>
      <c r="PW148" s="55"/>
      <c r="PX148" s="55"/>
      <c r="PY148" s="55"/>
      <c r="PZ148" s="55"/>
      <c r="QA148" s="55"/>
      <c r="QB148" s="55"/>
      <c r="QC148" s="55"/>
      <c r="QD148" s="55"/>
    </row>
    <row r="149" spans="1:446" ht="13.5" customHeight="1">
      <c r="A149" s="12" t="s">
        <v>147</v>
      </c>
      <c r="B149" s="12" t="s">
        <v>349</v>
      </c>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c r="CI149" s="14"/>
      <c r="CJ149" s="14"/>
      <c r="CK149" s="14"/>
      <c r="CL149" s="14"/>
      <c r="CM149" s="14"/>
      <c r="CN149" s="14"/>
      <c r="CO149" s="14"/>
      <c r="CP149" s="14"/>
      <c r="CQ149" s="14"/>
      <c r="CR149" s="14"/>
      <c r="CS149" s="14"/>
      <c r="CT149" s="14"/>
      <c r="CU149" s="14"/>
      <c r="CV149" s="14"/>
      <c r="CW149" s="14"/>
      <c r="CX149" s="14"/>
      <c r="CY149" s="14"/>
      <c r="CZ149" s="14"/>
      <c r="DA149" s="24"/>
      <c r="DB149" s="14"/>
      <c r="DC149" s="14"/>
      <c r="DD149" s="14"/>
      <c r="DE149" s="14"/>
      <c r="DF149" s="14"/>
      <c r="DG149" s="14"/>
      <c r="DH149" s="14"/>
      <c r="DI149" s="14"/>
      <c r="DJ149" s="14"/>
      <c r="DK149" s="14"/>
      <c r="DL149" s="14"/>
      <c r="DM149" s="14"/>
      <c r="DN149" s="14"/>
      <c r="DO149" s="14"/>
      <c r="DP149" s="14"/>
      <c r="DQ149" s="14"/>
      <c r="DR149" s="14"/>
      <c r="DS149" s="14"/>
      <c r="DT149" s="14"/>
      <c r="DU149" s="14"/>
      <c r="DV149" s="14"/>
      <c r="DW149" s="14"/>
      <c r="DX149" s="14"/>
      <c r="DY149" s="14"/>
      <c r="DZ149" s="14"/>
      <c r="EA149" s="14"/>
      <c r="EB149" s="14"/>
      <c r="EC149" s="14"/>
      <c r="ED149" s="14"/>
      <c r="EE149" s="14"/>
      <c r="EF149" s="14"/>
      <c r="EG149" s="14"/>
      <c r="EH149" s="14"/>
      <c r="EI149" s="14"/>
      <c r="EJ149" s="14"/>
      <c r="EK149" s="14"/>
      <c r="EL149" s="14"/>
      <c r="EM149" s="14"/>
      <c r="EN149" s="14"/>
      <c r="EO149" s="14"/>
      <c r="EP149" s="14"/>
      <c r="EQ149" s="14"/>
      <c r="ER149" s="14"/>
      <c r="ES149" s="14"/>
      <c r="ET149" s="14"/>
      <c r="EU149" s="14"/>
      <c r="EV149" s="14"/>
      <c r="EW149" s="14"/>
      <c r="EX149" s="14"/>
      <c r="EY149" s="14"/>
      <c r="EZ149" s="14"/>
      <c r="FA149" s="14"/>
      <c r="FB149" s="14"/>
      <c r="FC149" s="14"/>
      <c r="FD149" s="14"/>
      <c r="FE149" s="14"/>
      <c r="FF149" s="14"/>
      <c r="FG149" s="14"/>
      <c r="FH149" s="14"/>
      <c r="FI149" s="14"/>
      <c r="FJ149" s="14"/>
      <c r="FK149" s="14"/>
      <c r="FL149" s="14"/>
      <c r="FM149" s="14"/>
      <c r="FN149" s="14"/>
      <c r="FO149" s="14"/>
      <c r="FP149" s="14"/>
      <c r="FQ149" s="14"/>
      <c r="FR149" s="14"/>
      <c r="FS149" s="14"/>
      <c r="FT149" s="14"/>
      <c r="FU149" s="14"/>
      <c r="FV149" s="14"/>
      <c r="FW149" s="14"/>
      <c r="FX149" s="14"/>
      <c r="FY149" s="14"/>
      <c r="FZ149" s="14"/>
      <c r="GA149" s="14"/>
      <c r="GB149" s="14"/>
      <c r="GC149" s="14"/>
      <c r="GD149" s="14"/>
      <c r="GE149" s="14"/>
      <c r="GF149" s="14"/>
      <c r="GG149" s="14"/>
      <c r="GH149" s="14"/>
      <c r="GI149" s="14"/>
      <c r="GJ149" s="14"/>
      <c r="GK149" s="14"/>
      <c r="GL149" s="14"/>
      <c r="GM149" s="14"/>
      <c r="GN149" s="14"/>
      <c r="GO149" s="14"/>
      <c r="GP149" s="14"/>
      <c r="GQ149" s="14"/>
      <c r="GR149" s="14"/>
      <c r="GS149" s="14"/>
      <c r="GT149" s="14"/>
      <c r="GU149" s="14"/>
      <c r="GV149" s="14"/>
      <c r="GW149" s="14"/>
      <c r="GX149" s="14"/>
      <c r="GY149" s="14"/>
      <c r="GZ149" s="14"/>
      <c r="HA149" s="14"/>
      <c r="HB149" s="14"/>
      <c r="HC149" s="14"/>
      <c r="HD149" s="14"/>
      <c r="HE149" s="14"/>
      <c r="HF149" s="14"/>
      <c r="HG149" s="14"/>
      <c r="HH149" s="14"/>
      <c r="HI149" s="14"/>
      <c r="HJ149" s="14"/>
      <c r="HK149" s="14"/>
      <c r="HL149" s="14"/>
      <c r="HM149" s="14"/>
      <c r="HN149" s="14"/>
      <c r="HO149" s="14"/>
      <c r="HP149" s="14"/>
      <c r="HQ149" s="14"/>
      <c r="HR149" s="14"/>
      <c r="HS149" s="14"/>
      <c r="HT149" s="14"/>
      <c r="HU149" s="14"/>
      <c r="HV149" s="14"/>
      <c r="HW149" s="14"/>
      <c r="HX149" s="14"/>
      <c r="HY149" s="14"/>
      <c r="HZ149" s="14"/>
      <c r="IA149" s="14"/>
      <c r="IB149" s="14"/>
      <c r="IC149" s="14"/>
      <c r="ID149" s="14"/>
      <c r="IE149" s="14"/>
      <c r="IF149" s="14"/>
      <c r="IG149" s="14"/>
      <c r="IH149" s="55"/>
      <c r="II149" s="55"/>
      <c r="IJ149" s="55"/>
      <c r="IK149" s="55"/>
      <c r="IL149" s="55"/>
      <c r="IM149" s="55"/>
      <c r="IN149" s="55"/>
      <c r="IO149" s="55"/>
      <c r="IP149" s="55"/>
      <c r="IQ149" s="55"/>
      <c r="IR149" s="55"/>
      <c r="IS149" s="55"/>
      <c r="IT149" s="55"/>
      <c r="IU149" s="55"/>
      <c r="IV149" s="55"/>
      <c r="IW149" s="55"/>
      <c r="IX149" s="55"/>
      <c r="IY149" s="55"/>
      <c r="IZ149" s="55"/>
      <c r="JA149" s="55"/>
      <c r="JB149" s="55"/>
      <c r="JC149" s="55"/>
      <c r="JD149" s="55"/>
      <c r="JE149" s="55"/>
      <c r="JF149" s="55"/>
      <c r="JG149" s="55"/>
      <c r="JH149" s="55"/>
      <c r="JI149" s="55"/>
      <c r="JJ149" s="55"/>
      <c r="JK149" s="55"/>
      <c r="JL149" s="55"/>
      <c r="JM149" s="55"/>
      <c r="JN149" s="55"/>
      <c r="JO149" s="55"/>
      <c r="JP149" s="55"/>
      <c r="JQ149" s="55"/>
      <c r="JR149" s="55"/>
      <c r="JS149" s="55"/>
      <c r="JT149" s="55"/>
      <c r="JU149" s="55"/>
      <c r="JV149" s="55"/>
      <c r="JW149" s="55"/>
      <c r="JX149" s="55"/>
      <c r="JY149" s="55"/>
      <c r="JZ149" s="55"/>
      <c r="KA149" s="55"/>
      <c r="KB149" s="55"/>
      <c r="KC149" s="55"/>
      <c r="KD149" s="55"/>
      <c r="KE149" s="55"/>
      <c r="KF149" s="55"/>
      <c r="KG149" s="55"/>
      <c r="KH149" s="55"/>
      <c r="KI149" s="55"/>
      <c r="KJ149" s="55"/>
      <c r="KK149" s="55"/>
      <c r="KL149" s="55"/>
      <c r="KM149" s="55"/>
      <c r="KN149" s="55"/>
      <c r="KO149" s="55"/>
      <c r="KP149" s="55"/>
      <c r="KQ149" s="55"/>
      <c r="KR149" s="55"/>
      <c r="KS149" s="55"/>
      <c r="KT149" s="55"/>
      <c r="KU149" s="55"/>
      <c r="KV149" s="55"/>
      <c r="KW149" s="55"/>
      <c r="KX149" s="55"/>
      <c r="KY149" s="55"/>
      <c r="KZ149" s="55"/>
      <c r="LA149" s="55"/>
      <c r="LB149" s="55"/>
      <c r="LC149" s="55"/>
      <c r="LD149" s="55"/>
      <c r="LE149" s="55"/>
      <c r="LF149" s="55"/>
      <c r="LG149" s="55"/>
      <c r="LH149" s="55"/>
      <c r="LI149" s="55"/>
      <c r="LJ149" s="55"/>
      <c r="LK149" s="55"/>
      <c r="LL149" s="55"/>
      <c r="LM149" s="55"/>
      <c r="LN149" s="55"/>
      <c r="LO149" s="55"/>
      <c r="LP149" s="55"/>
      <c r="LQ149" s="55"/>
      <c r="LR149" s="55"/>
      <c r="LS149" s="55"/>
      <c r="LT149" s="55"/>
      <c r="LU149" s="55"/>
      <c r="LV149" s="55"/>
      <c r="LW149" s="55"/>
      <c r="LX149" s="55"/>
      <c r="LY149" s="55"/>
      <c r="LZ149" s="55"/>
      <c r="MA149" s="55"/>
      <c r="MB149" s="55"/>
      <c r="MC149" s="55"/>
      <c r="MD149" s="55"/>
      <c r="ME149" s="55"/>
      <c r="MF149" s="55"/>
      <c r="MG149" s="55"/>
      <c r="MH149" s="57"/>
      <c r="MI149" s="57"/>
      <c r="MJ149" s="57"/>
      <c r="MK149" s="57"/>
      <c r="ML149" s="57"/>
      <c r="MM149" s="58"/>
      <c r="MN149" s="58"/>
      <c r="MO149" s="57"/>
      <c r="MP149" s="57"/>
      <c r="MQ149" s="57"/>
      <c r="MR149" s="57"/>
      <c r="MS149" s="57"/>
      <c r="MT149" s="58"/>
      <c r="MU149" s="58"/>
      <c r="MV149" s="57"/>
      <c r="MW149" s="57"/>
      <c r="MX149" s="57"/>
      <c r="MY149" s="57"/>
      <c r="MZ149" s="57"/>
      <c r="NA149" s="58"/>
      <c r="NB149" s="58"/>
      <c r="NC149" s="55"/>
      <c r="ND149" s="55"/>
      <c r="NE149" s="55"/>
      <c r="NF149" s="55"/>
      <c r="NG149" s="55"/>
      <c r="NH149" s="55"/>
      <c r="NI149" s="55"/>
      <c r="NJ149" s="55"/>
      <c r="NK149" s="55"/>
      <c r="NL149" s="55"/>
      <c r="NM149" s="55"/>
      <c r="NN149" s="55"/>
      <c r="NO149" s="55"/>
      <c r="NP149" s="55"/>
      <c r="NQ149" s="55"/>
      <c r="NR149" s="55"/>
      <c r="NS149" s="55"/>
      <c r="NT149" s="55"/>
      <c r="NU149" s="55"/>
      <c r="NV149" s="55"/>
      <c r="NW149" s="55"/>
      <c r="NX149" s="55"/>
      <c r="NY149" s="55"/>
      <c r="NZ149" s="55"/>
      <c r="OA149" s="55"/>
      <c r="OB149" s="55"/>
      <c r="OC149" s="55"/>
      <c r="OD149" s="55"/>
      <c r="OE149" s="55"/>
      <c r="OF149" s="55"/>
      <c r="OG149" s="55"/>
      <c r="OH149" s="55"/>
      <c r="OI149" s="55"/>
      <c r="OJ149" s="55"/>
      <c r="OK149" s="55"/>
      <c r="OL149" s="55"/>
      <c r="OM149" s="55"/>
      <c r="ON149" s="55"/>
      <c r="OO149" s="55"/>
      <c r="OP149" s="55"/>
      <c r="OQ149" s="55"/>
      <c r="OR149" s="55"/>
      <c r="OS149" s="55"/>
      <c r="OT149" s="55"/>
      <c r="OU149" s="55"/>
      <c r="OV149" s="55"/>
      <c r="OW149" s="55"/>
      <c r="OX149" s="55"/>
      <c r="OY149" s="55"/>
      <c r="OZ149" s="55"/>
      <c r="PA149" s="55"/>
      <c r="PB149" s="55"/>
      <c r="PC149" s="55"/>
      <c r="PD149" s="55"/>
      <c r="PE149" s="55"/>
      <c r="PF149" s="55"/>
      <c r="PG149" s="55"/>
      <c r="PH149" s="55"/>
      <c r="PI149" s="55"/>
      <c r="PJ149" s="55"/>
      <c r="PK149" s="55"/>
      <c r="PL149" s="55"/>
      <c r="PM149" s="55"/>
      <c r="PN149" s="55"/>
      <c r="PO149" s="55"/>
      <c r="PP149" s="55"/>
      <c r="PQ149" s="55"/>
      <c r="PR149" s="55"/>
      <c r="PS149" s="55"/>
      <c r="PT149" s="55"/>
      <c r="PU149" s="55"/>
      <c r="PV149" s="55"/>
      <c r="PW149" s="55"/>
      <c r="PX149" s="55"/>
      <c r="PY149" s="55"/>
      <c r="PZ149" s="55"/>
      <c r="QA149" s="55"/>
      <c r="QB149" s="55"/>
      <c r="QC149" s="55"/>
      <c r="QD149" s="55"/>
    </row>
    <row r="150" spans="1:446" ht="13.5" customHeight="1">
      <c r="A150" s="12" t="s">
        <v>148</v>
      </c>
      <c r="B150" s="12" t="s">
        <v>346</v>
      </c>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c r="CQ150" s="14"/>
      <c r="CR150" s="14"/>
      <c r="CS150" s="14"/>
      <c r="CT150" s="14"/>
      <c r="CU150" s="14"/>
      <c r="CV150" s="14"/>
      <c r="CW150" s="14"/>
      <c r="CX150" s="14"/>
      <c r="CY150" s="14"/>
      <c r="CZ150" s="14"/>
      <c r="DA150" s="2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c r="GA150" s="14"/>
      <c r="GB150" s="14"/>
      <c r="GC150" s="14"/>
      <c r="GD150" s="14"/>
      <c r="GE150" s="14"/>
      <c r="GF150" s="14"/>
      <c r="GG150" s="14"/>
      <c r="GH150" s="14"/>
      <c r="GI150" s="14"/>
      <c r="GJ150" s="14"/>
      <c r="GK150" s="14"/>
      <c r="GL150" s="14"/>
      <c r="GM150" s="14"/>
      <c r="GN150" s="14"/>
      <c r="GO150" s="14"/>
      <c r="GP150" s="14"/>
      <c r="GQ150" s="14"/>
      <c r="GR150" s="14"/>
      <c r="GS150" s="14"/>
      <c r="GT150" s="14"/>
      <c r="GU150" s="14"/>
      <c r="GV150" s="14"/>
      <c r="GW150" s="14"/>
      <c r="GX150" s="14"/>
      <c r="GY150" s="14"/>
      <c r="GZ150" s="14"/>
      <c r="HA150" s="14"/>
      <c r="HB150" s="14"/>
      <c r="HC150" s="14"/>
      <c r="HD150" s="14"/>
      <c r="HE150" s="14"/>
      <c r="HF150" s="14"/>
      <c r="HG150" s="14"/>
      <c r="HH150" s="14"/>
      <c r="HI150" s="14"/>
      <c r="HJ150" s="14"/>
      <c r="HK150" s="14"/>
      <c r="HL150" s="14"/>
      <c r="HM150" s="14"/>
      <c r="HN150" s="14"/>
      <c r="HO150" s="14"/>
      <c r="HP150" s="14"/>
      <c r="HQ150" s="14"/>
      <c r="HR150" s="14"/>
      <c r="HS150" s="14"/>
      <c r="HT150" s="14"/>
      <c r="HU150" s="14"/>
      <c r="HV150" s="14"/>
      <c r="HW150" s="14"/>
      <c r="HX150" s="14"/>
      <c r="HY150" s="14"/>
      <c r="HZ150" s="14"/>
      <c r="IA150" s="14"/>
      <c r="IB150" s="14"/>
      <c r="IC150" s="14"/>
      <c r="ID150" s="14"/>
      <c r="IE150" s="14"/>
      <c r="IF150" s="14"/>
      <c r="IG150" s="14"/>
      <c r="IH150" s="55"/>
      <c r="II150" s="55"/>
      <c r="IJ150" s="55"/>
      <c r="IK150" s="55"/>
      <c r="IL150" s="55"/>
      <c r="IM150" s="55"/>
      <c r="IN150" s="55"/>
      <c r="IO150" s="55"/>
      <c r="IP150" s="55"/>
      <c r="IQ150" s="55"/>
      <c r="IR150" s="55"/>
      <c r="IS150" s="55"/>
      <c r="IT150" s="55"/>
      <c r="IU150" s="55"/>
      <c r="IV150" s="55"/>
      <c r="IW150" s="55"/>
      <c r="IX150" s="55"/>
      <c r="IY150" s="55"/>
      <c r="IZ150" s="55"/>
      <c r="JA150" s="55"/>
      <c r="JB150" s="55"/>
      <c r="JC150" s="55"/>
      <c r="JD150" s="55"/>
      <c r="JE150" s="55"/>
      <c r="JF150" s="55"/>
      <c r="JG150" s="55"/>
      <c r="JH150" s="55"/>
      <c r="JI150" s="55"/>
      <c r="JJ150" s="55"/>
      <c r="JK150" s="55"/>
      <c r="JL150" s="55"/>
      <c r="JM150" s="55"/>
      <c r="JN150" s="55"/>
      <c r="JO150" s="55"/>
      <c r="JP150" s="55"/>
      <c r="JQ150" s="55"/>
      <c r="JR150" s="55"/>
      <c r="JS150" s="55"/>
      <c r="JT150" s="55"/>
      <c r="JU150" s="55"/>
      <c r="JV150" s="55"/>
      <c r="JW150" s="55"/>
      <c r="JX150" s="55"/>
      <c r="JY150" s="55"/>
      <c r="JZ150" s="55"/>
      <c r="KA150" s="55"/>
      <c r="KB150" s="55"/>
      <c r="KC150" s="55"/>
      <c r="KD150" s="55"/>
      <c r="KE150" s="55"/>
      <c r="KF150" s="55"/>
      <c r="KG150" s="55"/>
      <c r="KH150" s="55"/>
      <c r="KI150" s="55"/>
      <c r="KJ150" s="55"/>
      <c r="KK150" s="55"/>
      <c r="KL150" s="55"/>
      <c r="KM150" s="55"/>
      <c r="KN150" s="55"/>
      <c r="KO150" s="55"/>
      <c r="KP150" s="55"/>
      <c r="KQ150" s="55"/>
      <c r="KR150" s="55"/>
      <c r="KS150" s="55"/>
      <c r="KT150" s="55"/>
      <c r="KU150" s="55"/>
      <c r="KV150" s="55"/>
      <c r="KW150" s="55"/>
      <c r="KX150" s="55"/>
      <c r="KY150" s="55"/>
      <c r="KZ150" s="55"/>
      <c r="LA150" s="55"/>
      <c r="LB150" s="55"/>
      <c r="LC150" s="55"/>
      <c r="LD150" s="55"/>
      <c r="LE150" s="55"/>
      <c r="LF150" s="55"/>
      <c r="LG150" s="55"/>
      <c r="LH150" s="55"/>
      <c r="LI150" s="55"/>
      <c r="LJ150" s="55"/>
      <c r="LK150" s="55"/>
      <c r="LL150" s="55"/>
      <c r="LM150" s="55"/>
      <c r="LN150" s="55"/>
      <c r="LO150" s="55"/>
      <c r="LP150" s="55"/>
      <c r="LQ150" s="55"/>
      <c r="LR150" s="55"/>
      <c r="LS150" s="55"/>
      <c r="LT150" s="55"/>
      <c r="LU150" s="55"/>
      <c r="LV150" s="55"/>
      <c r="LW150" s="55"/>
      <c r="LX150" s="55"/>
      <c r="LY150" s="55"/>
      <c r="LZ150" s="55"/>
      <c r="MA150" s="55"/>
      <c r="MB150" s="55"/>
      <c r="MC150" s="55"/>
      <c r="MD150" s="55"/>
      <c r="ME150" s="55"/>
      <c r="MF150" s="55"/>
      <c r="MG150" s="55"/>
      <c r="MH150" s="57"/>
      <c r="MI150" s="57"/>
      <c r="MJ150" s="57"/>
      <c r="MK150" s="57"/>
      <c r="ML150" s="57"/>
      <c r="MM150" s="58"/>
      <c r="MN150" s="58"/>
      <c r="MO150" s="57"/>
      <c r="MP150" s="57"/>
      <c r="MQ150" s="57"/>
      <c r="MR150" s="57"/>
      <c r="MS150" s="57"/>
      <c r="MT150" s="58"/>
      <c r="MU150" s="58"/>
      <c r="MV150" s="57"/>
      <c r="MW150" s="57"/>
      <c r="MX150" s="57"/>
      <c r="MY150" s="57"/>
      <c r="MZ150" s="57"/>
      <c r="NA150" s="58"/>
      <c r="NB150" s="58"/>
      <c r="NC150" s="55"/>
      <c r="ND150" s="55"/>
      <c r="NE150" s="55"/>
      <c r="NF150" s="55"/>
      <c r="NG150" s="55"/>
      <c r="NH150" s="55"/>
      <c r="NI150" s="55"/>
      <c r="NJ150" s="55"/>
      <c r="NK150" s="55"/>
      <c r="NL150" s="55"/>
      <c r="NM150" s="55"/>
      <c r="NN150" s="55"/>
      <c r="NO150" s="55"/>
      <c r="NP150" s="55"/>
      <c r="NQ150" s="55"/>
      <c r="NR150" s="55"/>
      <c r="NS150" s="55"/>
      <c r="NT150" s="55"/>
      <c r="NU150" s="55"/>
      <c r="NV150" s="55"/>
      <c r="NW150" s="55"/>
      <c r="NX150" s="55"/>
      <c r="NY150" s="55"/>
      <c r="NZ150" s="55"/>
      <c r="OA150" s="55"/>
      <c r="OB150" s="55"/>
      <c r="OC150" s="55"/>
      <c r="OD150" s="55"/>
      <c r="OE150" s="55"/>
      <c r="OF150" s="55"/>
      <c r="OG150" s="55"/>
      <c r="OH150" s="55"/>
      <c r="OI150" s="55"/>
      <c r="OJ150" s="55"/>
      <c r="OK150" s="55"/>
      <c r="OL150" s="55"/>
      <c r="OM150" s="55"/>
      <c r="ON150" s="55"/>
      <c r="OO150" s="55"/>
      <c r="OP150" s="55"/>
      <c r="OQ150" s="55"/>
      <c r="OR150" s="55"/>
      <c r="OS150" s="55"/>
      <c r="OT150" s="55"/>
      <c r="OU150" s="55"/>
      <c r="OV150" s="55"/>
      <c r="OW150" s="55"/>
      <c r="OX150" s="55"/>
      <c r="OY150" s="55"/>
      <c r="OZ150" s="55"/>
      <c r="PA150" s="55"/>
      <c r="PB150" s="55"/>
      <c r="PC150" s="55"/>
      <c r="PD150" s="55"/>
      <c r="PE150" s="55"/>
      <c r="PF150" s="55"/>
      <c r="PG150" s="55"/>
      <c r="PH150" s="55"/>
      <c r="PI150" s="55"/>
      <c r="PJ150" s="55"/>
      <c r="PK150" s="55"/>
      <c r="PL150" s="55"/>
      <c r="PM150" s="55"/>
      <c r="PN150" s="55"/>
      <c r="PO150" s="55"/>
      <c r="PP150" s="55"/>
      <c r="PQ150" s="55"/>
      <c r="PR150" s="55"/>
      <c r="PS150" s="55"/>
      <c r="PT150" s="55"/>
      <c r="PU150" s="55"/>
      <c r="PV150" s="55"/>
      <c r="PW150" s="55"/>
      <c r="PX150" s="55"/>
      <c r="PY150" s="55"/>
      <c r="PZ150" s="55"/>
      <c r="QA150" s="55"/>
      <c r="QB150" s="55"/>
      <c r="QC150" s="55"/>
      <c r="QD150" s="55"/>
    </row>
    <row r="151" spans="1:446" ht="13.5" customHeight="1">
      <c r="A151" s="12" t="s">
        <v>149</v>
      </c>
      <c r="B151" s="12" t="s">
        <v>348</v>
      </c>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24"/>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14"/>
      <c r="EW151" s="14"/>
      <c r="EX151" s="14"/>
      <c r="EY151" s="14"/>
      <c r="EZ151" s="14"/>
      <c r="FA151" s="14"/>
      <c r="FB151" s="14"/>
      <c r="FC151" s="14"/>
      <c r="FD151" s="14"/>
      <c r="FE151" s="14"/>
      <c r="FF151" s="14"/>
      <c r="FG151" s="14"/>
      <c r="FH151" s="14"/>
      <c r="FI151" s="14"/>
      <c r="FJ151" s="14"/>
      <c r="FK151" s="14"/>
      <c r="FL151" s="14"/>
      <c r="FM151" s="14"/>
      <c r="FN151" s="14"/>
      <c r="FO151" s="14"/>
      <c r="FP151" s="14"/>
      <c r="FQ151" s="14"/>
      <c r="FR151" s="14"/>
      <c r="FS151" s="14"/>
      <c r="FT151" s="14"/>
      <c r="FU151" s="14"/>
      <c r="FV151" s="14"/>
      <c r="FW151" s="14"/>
      <c r="FX151" s="14"/>
      <c r="FY151" s="14"/>
      <c r="FZ151" s="14"/>
      <c r="GA151" s="14"/>
      <c r="GB151" s="14"/>
      <c r="GC151" s="14"/>
      <c r="GD151" s="14"/>
      <c r="GE151" s="14"/>
      <c r="GF151" s="14"/>
      <c r="GG151" s="14"/>
      <c r="GH151" s="14"/>
      <c r="GI151" s="14"/>
      <c r="GJ151" s="14"/>
      <c r="GK151" s="14"/>
      <c r="GL151" s="14"/>
      <c r="GM151" s="14"/>
      <c r="GN151" s="14"/>
      <c r="GO151" s="14"/>
      <c r="GP151" s="14"/>
      <c r="GQ151" s="14"/>
      <c r="GR151" s="14"/>
      <c r="GS151" s="14"/>
      <c r="GT151" s="14"/>
      <c r="GU151" s="14"/>
      <c r="GV151" s="14"/>
      <c r="GW151" s="14"/>
      <c r="GX151" s="14"/>
      <c r="GY151" s="14"/>
      <c r="GZ151" s="14"/>
      <c r="HA151" s="14"/>
      <c r="HB151" s="14"/>
      <c r="HC151" s="14"/>
      <c r="HD151" s="14"/>
      <c r="HE151" s="14"/>
      <c r="HF151" s="14"/>
      <c r="HG151" s="14"/>
      <c r="HH151" s="14"/>
      <c r="HI151" s="14"/>
      <c r="HJ151" s="14"/>
      <c r="HK151" s="14"/>
      <c r="HL151" s="14"/>
      <c r="HM151" s="14"/>
      <c r="HN151" s="14"/>
      <c r="HO151" s="14"/>
      <c r="HP151" s="14"/>
      <c r="HQ151" s="14"/>
      <c r="HR151" s="14"/>
      <c r="HS151" s="14"/>
      <c r="HT151" s="14"/>
      <c r="HU151" s="14"/>
      <c r="HV151" s="14"/>
      <c r="HW151" s="14"/>
      <c r="HX151" s="14"/>
      <c r="HY151" s="14"/>
      <c r="HZ151" s="14"/>
      <c r="IA151" s="14"/>
      <c r="IB151" s="14"/>
      <c r="IC151" s="14"/>
      <c r="ID151" s="14"/>
      <c r="IE151" s="14"/>
      <c r="IF151" s="14"/>
      <c r="IG151" s="14"/>
      <c r="IH151" s="55"/>
      <c r="II151" s="55"/>
      <c r="IJ151" s="55"/>
      <c r="IK151" s="55"/>
      <c r="IL151" s="55"/>
      <c r="IM151" s="55"/>
      <c r="IN151" s="55"/>
      <c r="IO151" s="55"/>
      <c r="IP151" s="55"/>
      <c r="IQ151" s="55"/>
      <c r="IR151" s="55"/>
      <c r="IS151" s="55"/>
      <c r="IT151" s="55"/>
      <c r="IU151" s="55"/>
      <c r="IV151" s="55"/>
      <c r="IW151" s="55"/>
      <c r="IX151" s="55"/>
      <c r="IY151" s="55"/>
      <c r="IZ151" s="55"/>
      <c r="JA151" s="55"/>
      <c r="JB151" s="55"/>
      <c r="JC151" s="55"/>
      <c r="JD151" s="55"/>
      <c r="JE151" s="55"/>
      <c r="JF151" s="55"/>
      <c r="JG151" s="55"/>
      <c r="JH151" s="55"/>
      <c r="JI151" s="55"/>
      <c r="JJ151" s="55"/>
      <c r="JK151" s="55"/>
      <c r="JL151" s="55"/>
      <c r="JM151" s="55"/>
      <c r="JN151" s="55"/>
      <c r="JO151" s="55"/>
      <c r="JP151" s="55"/>
      <c r="JQ151" s="55"/>
      <c r="JR151" s="55"/>
      <c r="JS151" s="55"/>
      <c r="JT151" s="55"/>
      <c r="JU151" s="55"/>
      <c r="JV151" s="55"/>
      <c r="JW151" s="55"/>
      <c r="JX151" s="55"/>
      <c r="JY151" s="55"/>
      <c r="JZ151" s="55"/>
      <c r="KA151" s="55"/>
      <c r="KB151" s="55"/>
      <c r="KC151" s="55"/>
      <c r="KD151" s="55"/>
      <c r="KE151" s="55"/>
      <c r="KF151" s="55"/>
      <c r="KG151" s="55"/>
      <c r="KH151" s="55"/>
      <c r="KI151" s="55"/>
      <c r="KJ151" s="55"/>
      <c r="KK151" s="55"/>
      <c r="KL151" s="55"/>
      <c r="KM151" s="55"/>
      <c r="KN151" s="55"/>
      <c r="KO151" s="55"/>
      <c r="KP151" s="55"/>
      <c r="KQ151" s="55"/>
      <c r="KR151" s="55"/>
      <c r="KS151" s="55"/>
      <c r="KT151" s="55"/>
      <c r="KU151" s="55"/>
      <c r="KV151" s="55"/>
      <c r="KW151" s="55"/>
      <c r="KX151" s="55"/>
      <c r="KY151" s="55"/>
      <c r="KZ151" s="55"/>
      <c r="LA151" s="55"/>
      <c r="LB151" s="55"/>
      <c r="LC151" s="55"/>
      <c r="LD151" s="55"/>
      <c r="LE151" s="55"/>
      <c r="LF151" s="55"/>
      <c r="LG151" s="55"/>
      <c r="LH151" s="55"/>
      <c r="LI151" s="55"/>
      <c r="LJ151" s="55"/>
      <c r="LK151" s="55"/>
      <c r="LL151" s="55"/>
      <c r="LM151" s="55"/>
      <c r="LN151" s="55"/>
      <c r="LO151" s="55"/>
      <c r="LP151" s="55"/>
      <c r="LQ151" s="55"/>
      <c r="LR151" s="55"/>
      <c r="LS151" s="55"/>
      <c r="LT151" s="55"/>
      <c r="LU151" s="55"/>
      <c r="LV151" s="55"/>
      <c r="LW151" s="55"/>
      <c r="LX151" s="55"/>
      <c r="LY151" s="55"/>
      <c r="LZ151" s="55"/>
      <c r="MA151" s="55"/>
      <c r="MB151" s="55"/>
      <c r="MC151" s="55"/>
      <c r="MD151" s="55"/>
      <c r="ME151" s="55"/>
      <c r="MF151" s="55"/>
      <c r="MG151" s="55"/>
      <c r="MH151" s="57"/>
      <c r="MI151" s="57"/>
      <c r="MJ151" s="57"/>
      <c r="MK151" s="57"/>
      <c r="ML151" s="57"/>
      <c r="MM151" s="58"/>
      <c r="MN151" s="58"/>
      <c r="MO151" s="57"/>
      <c r="MP151" s="57"/>
      <c r="MQ151" s="57"/>
      <c r="MR151" s="57"/>
      <c r="MS151" s="57"/>
      <c r="MT151" s="58"/>
      <c r="MU151" s="58"/>
      <c r="MV151" s="57"/>
      <c r="MW151" s="57"/>
      <c r="MX151" s="57"/>
      <c r="MY151" s="57"/>
      <c r="MZ151" s="57"/>
      <c r="NA151" s="58"/>
      <c r="NB151" s="58"/>
      <c r="NC151" s="55"/>
      <c r="ND151" s="55"/>
      <c r="NE151" s="55"/>
      <c r="NF151" s="55"/>
      <c r="NG151" s="55"/>
      <c r="NH151" s="55"/>
      <c r="NI151" s="55"/>
      <c r="NJ151" s="55"/>
      <c r="NK151" s="55"/>
      <c r="NL151" s="55"/>
      <c r="NM151" s="55"/>
      <c r="NN151" s="55"/>
      <c r="NO151" s="55"/>
      <c r="NP151" s="55"/>
      <c r="NQ151" s="55"/>
      <c r="NR151" s="55"/>
      <c r="NS151" s="55"/>
      <c r="NT151" s="55"/>
      <c r="NU151" s="55"/>
      <c r="NV151" s="55"/>
      <c r="NW151" s="55"/>
      <c r="NX151" s="55"/>
      <c r="NY151" s="55"/>
      <c r="NZ151" s="55"/>
      <c r="OA151" s="55"/>
      <c r="OB151" s="55"/>
      <c r="OC151" s="55"/>
      <c r="OD151" s="55"/>
      <c r="OE151" s="55"/>
      <c r="OF151" s="55"/>
      <c r="OG151" s="55"/>
      <c r="OH151" s="55"/>
      <c r="OI151" s="55"/>
      <c r="OJ151" s="55"/>
      <c r="OK151" s="55"/>
      <c r="OL151" s="55"/>
      <c r="OM151" s="55"/>
      <c r="ON151" s="55"/>
      <c r="OO151" s="55"/>
      <c r="OP151" s="55"/>
      <c r="OQ151" s="55"/>
      <c r="OR151" s="55"/>
      <c r="OS151" s="55"/>
      <c r="OT151" s="55"/>
      <c r="OU151" s="55"/>
      <c r="OV151" s="55"/>
      <c r="OW151" s="55"/>
      <c r="OX151" s="55"/>
      <c r="OY151" s="55"/>
      <c r="OZ151" s="55"/>
      <c r="PA151" s="55"/>
      <c r="PB151" s="55"/>
      <c r="PC151" s="55"/>
      <c r="PD151" s="55"/>
      <c r="PE151" s="55"/>
      <c r="PF151" s="55"/>
      <c r="PG151" s="55"/>
      <c r="PH151" s="55"/>
      <c r="PI151" s="55"/>
      <c r="PJ151" s="55"/>
      <c r="PK151" s="55"/>
      <c r="PL151" s="55"/>
      <c r="PM151" s="55"/>
      <c r="PN151" s="55"/>
      <c r="PO151" s="55"/>
      <c r="PP151" s="55"/>
      <c r="PQ151" s="55"/>
      <c r="PR151" s="55"/>
      <c r="PS151" s="55"/>
      <c r="PT151" s="55"/>
      <c r="PU151" s="55"/>
      <c r="PV151" s="55"/>
      <c r="PW151" s="55"/>
      <c r="PX151" s="55"/>
      <c r="PY151" s="55"/>
      <c r="PZ151" s="55"/>
      <c r="QA151" s="55"/>
      <c r="QB151" s="55"/>
      <c r="QC151" s="55"/>
      <c r="QD151" s="55"/>
    </row>
    <row r="152" spans="1:446" ht="13.5" customHeight="1">
      <c r="A152" s="12" t="s">
        <v>150</v>
      </c>
      <c r="B152" s="12" t="s">
        <v>349</v>
      </c>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4"/>
      <c r="BF152" s="14"/>
      <c r="BG152" s="14"/>
      <c r="BH152" s="14"/>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c r="CI152" s="14"/>
      <c r="CJ152" s="14"/>
      <c r="CK152" s="14"/>
      <c r="CL152" s="14"/>
      <c r="CM152" s="14"/>
      <c r="CN152" s="14"/>
      <c r="CO152" s="14"/>
      <c r="CP152" s="14"/>
      <c r="CQ152" s="14"/>
      <c r="CR152" s="14"/>
      <c r="CS152" s="14"/>
      <c r="CT152" s="14"/>
      <c r="CU152" s="14"/>
      <c r="CV152" s="14"/>
      <c r="CW152" s="14"/>
      <c r="CX152" s="14"/>
      <c r="CY152" s="14"/>
      <c r="CZ152" s="14"/>
      <c r="DA152" s="24"/>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14"/>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c r="HJ152" s="14"/>
      <c r="HK152" s="14"/>
      <c r="HL152" s="14"/>
      <c r="HM152" s="14"/>
      <c r="HN152" s="14"/>
      <c r="HO152" s="14"/>
      <c r="HP152" s="14"/>
      <c r="HQ152" s="14"/>
      <c r="HR152" s="14"/>
      <c r="HS152" s="14"/>
      <c r="HT152" s="14"/>
      <c r="HU152" s="14"/>
      <c r="HV152" s="14"/>
      <c r="HW152" s="14"/>
      <c r="HX152" s="14"/>
      <c r="HY152" s="14"/>
      <c r="HZ152" s="14"/>
      <c r="IA152" s="14"/>
      <c r="IB152" s="14"/>
      <c r="IC152" s="14"/>
      <c r="ID152" s="14"/>
      <c r="IE152" s="14"/>
      <c r="IF152" s="14"/>
      <c r="IG152" s="14"/>
      <c r="IH152" s="55"/>
      <c r="II152" s="55"/>
      <c r="IJ152" s="55"/>
      <c r="IK152" s="55"/>
      <c r="IL152" s="55"/>
      <c r="IM152" s="55"/>
      <c r="IN152" s="55"/>
      <c r="IO152" s="55"/>
      <c r="IP152" s="55"/>
      <c r="IQ152" s="55"/>
      <c r="IR152" s="55"/>
      <c r="IS152" s="55"/>
      <c r="IT152" s="55"/>
      <c r="IU152" s="55"/>
      <c r="IV152" s="55"/>
      <c r="IW152" s="55"/>
      <c r="IX152" s="55"/>
      <c r="IY152" s="55"/>
      <c r="IZ152" s="55"/>
      <c r="JA152" s="55"/>
      <c r="JB152" s="55"/>
      <c r="JC152" s="55"/>
      <c r="JD152" s="55"/>
      <c r="JE152" s="55"/>
      <c r="JF152" s="55"/>
      <c r="JG152" s="55"/>
      <c r="JH152" s="55"/>
      <c r="JI152" s="55"/>
      <c r="JJ152" s="55"/>
      <c r="JK152" s="55"/>
      <c r="JL152" s="55"/>
      <c r="JM152" s="55"/>
      <c r="JN152" s="55"/>
      <c r="JO152" s="55"/>
      <c r="JP152" s="55"/>
      <c r="JQ152" s="55"/>
      <c r="JR152" s="55"/>
      <c r="JS152" s="55"/>
      <c r="JT152" s="55"/>
      <c r="JU152" s="55"/>
      <c r="JV152" s="55"/>
      <c r="JW152" s="55"/>
      <c r="JX152" s="55"/>
      <c r="JY152" s="55"/>
      <c r="JZ152" s="55"/>
      <c r="KA152" s="55"/>
      <c r="KB152" s="55"/>
      <c r="KC152" s="55"/>
      <c r="KD152" s="55"/>
      <c r="KE152" s="55"/>
      <c r="KF152" s="55"/>
      <c r="KG152" s="55"/>
      <c r="KH152" s="55"/>
      <c r="KI152" s="55"/>
      <c r="KJ152" s="55"/>
      <c r="KK152" s="55"/>
      <c r="KL152" s="55"/>
      <c r="KM152" s="55"/>
      <c r="KN152" s="55"/>
      <c r="KO152" s="55"/>
      <c r="KP152" s="55"/>
      <c r="KQ152" s="55"/>
      <c r="KR152" s="55"/>
      <c r="KS152" s="55"/>
      <c r="KT152" s="55"/>
      <c r="KU152" s="55"/>
      <c r="KV152" s="55"/>
      <c r="KW152" s="55"/>
      <c r="KX152" s="55"/>
      <c r="KY152" s="55"/>
      <c r="KZ152" s="55"/>
      <c r="LA152" s="55"/>
      <c r="LB152" s="55"/>
      <c r="LC152" s="55"/>
      <c r="LD152" s="55"/>
      <c r="LE152" s="55"/>
      <c r="LF152" s="55"/>
      <c r="LG152" s="55"/>
      <c r="LH152" s="55"/>
      <c r="LI152" s="55"/>
      <c r="LJ152" s="55"/>
      <c r="LK152" s="55"/>
      <c r="LL152" s="55"/>
      <c r="LM152" s="55"/>
      <c r="LN152" s="55"/>
      <c r="LO152" s="55"/>
      <c r="LP152" s="55"/>
      <c r="LQ152" s="55"/>
      <c r="LR152" s="55"/>
      <c r="LS152" s="55"/>
      <c r="LT152" s="55"/>
      <c r="LU152" s="55"/>
      <c r="LV152" s="55"/>
      <c r="LW152" s="55"/>
      <c r="LX152" s="55"/>
      <c r="LY152" s="55"/>
      <c r="LZ152" s="55"/>
      <c r="MA152" s="55"/>
      <c r="MB152" s="55"/>
      <c r="MC152" s="55"/>
      <c r="MD152" s="55"/>
      <c r="ME152" s="55"/>
      <c r="MF152" s="55"/>
      <c r="MG152" s="55"/>
      <c r="MH152" s="57"/>
      <c r="MI152" s="57"/>
      <c r="MJ152" s="57"/>
      <c r="MK152" s="57"/>
      <c r="ML152" s="57"/>
      <c r="MM152" s="58"/>
      <c r="MN152" s="58"/>
      <c r="MO152" s="57"/>
      <c r="MP152" s="57"/>
      <c r="MQ152" s="57"/>
      <c r="MR152" s="57"/>
      <c r="MS152" s="57"/>
      <c r="MT152" s="58"/>
      <c r="MU152" s="58"/>
      <c r="MV152" s="57"/>
      <c r="MW152" s="57"/>
      <c r="MX152" s="57"/>
      <c r="MY152" s="57"/>
      <c r="MZ152" s="57"/>
      <c r="NA152" s="58"/>
      <c r="NB152" s="58"/>
      <c r="NC152" s="55"/>
      <c r="ND152" s="55"/>
      <c r="NE152" s="55"/>
      <c r="NF152" s="55"/>
      <c r="NG152" s="55"/>
      <c r="NH152" s="55"/>
      <c r="NI152" s="55"/>
      <c r="NJ152" s="55"/>
      <c r="NK152" s="55"/>
      <c r="NL152" s="55"/>
      <c r="NM152" s="55"/>
      <c r="NN152" s="55"/>
      <c r="NO152" s="55"/>
      <c r="NP152" s="55"/>
      <c r="NQ152" s="55"/>
      <c r="NR152" s="55"/>
      <c r="NS152" s="55"/>
      <c r="NT152" s="55"/>
      <c r="NU152" s="55"/>
      <c r="NV152" s="55"/>
      <c r="NW152" s="55"/>
      <c r="NX152" s="55"/>
      <c r="NY152" s="55"/>
      <c r="NZ152" s="55"/>
      <c r="OA152" s="55"/>
      <c r="OB152" s="55"/>
      <c r="OC152" s="55"/>
      <c r="OD152" s="55"/>
      <c r="OE152" s="55"/>
      <c r="OF152" s="55"/>
      <c r="OG152" s="55"/>
      <c r="OH152" s="55"/>
      <c r="OI152" s="55"/>
      <c r="OJ152" s="55"/>
      <c r="OK152" s="55"/>
      <c r="OL152" s="55"/>
      <c r="OM152" s="55"/>
      <c r="ON152" s="55"/>
      <c r="OO152" s="55"/>
      <c r="OP152" s="55"/>
      <c r="OQ152" s="55"/>
      <c r="OR152" s="55"/>
      <c r="OS152" s="55"/>
      <c r="OT152" s="55"/>
      <c r="OU152" s="55"/>
      <c r="OV152" s="55"/>
      <c r="OW152" s="55"/>
      <c r="OX152" s="55"/>
      <c r="OY152" s="55"/>
      <c r="OZ152" s="55"/>
      <c r="PA152" s="55"/>
      <c r="PB152" s="55"/>
      <c r="PC152" s="55"/>
      <c r="PD152" s="55"/>
      <c r="PE152" s="55"/>
      <c r="PF152" s="55"/>
      <c r="PG152" s="55"/>
      <c r="PH152" s="55"/>
      <c r="PI152" s="55"/>
      <c r="PJ152" s="55"/>
      <c r="PK152" s="55"/>
      <c r="PL152" s="55"/>
      <c r="PM152" s="55"/>
      <c r="PN152" s="55"/>
      <c r="PO152" s="55"/>
      <c r="PP152" s="55"/>
      <c r="PQ152" s="55"/>
      <c r="PR152" s="55"/>
      <c r="PS152" s="55"/>
      <c r="PT152" s="55"/>
      <c r="PU152" s="55"/>
      <c r="PV152" s="55"/>
      <c r="PW152" s="55"/>
      <c r="PX152" s="55"/>
      <c r="PY152" s="55"/>
      <c r="PZ152" s="55"/>
      <c r="QA152" s="55"/>
      <c r="QB152" s="55"/>
      <c r="QC152" s="55"/>
      <c r="QD152" s="55"/>
    </row>
    <row r="153" spans="1:446" ht="13.5" customHeight="1">
      <c r="A153" s="12" t="s">
        <v>151</v>
      </c>
      <c r="B153" s="12" t="s">
        <v>346</v>
      </c>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c r="CL153" s="14"/>
      <c r="CM153" s="14"/>
      <c r="CN153" s="14"/>
      <c r="CO153" s="14"/>
      <c r="CP153" s="14"/>
      <c r="CQ153" s="14"/>
      <c r="CR153" s="14"/>
      <c r="CS153" s="14"/>
      <c r="CT153" s="14"/>
      <c r="CU153" s="14"/>
      <c r="CV153" s="14"/>
      <c r="CW153" s="14"/>
      <c r="CX153" s="14"/>
      <c r="CY153" s="14"/>
      <c r="CZ153" s="14"/>
      <c r="DA153" s="24"/>
      <c r="DB153" s="14"/>
      <c r="DC153" s="14"/>
      <c r="DD153" s="14"/>
      <c r="DE153" s="14"/>
      <c r="DF153" s="14"/>
      <c r="DG153" s="14"/>
      <c r="DH153" s="14"/>
      <c r="DI153" s="14"/>
      <c r="DJ153" s="14"/>
      <c r="DK153" s="14"/>
      <c r="DL153" s="14"/>
      <c r="DM153" s="14"/>
      <c r="DN153" s="14"/>
      <c r="DO153" s="14"/>
      <c r="DP153" s="14"/>
      <c r="DQ153" s="14"/>
      <c r="DR153" s="14"/>
      <c r="DS153" s="14"/>
      <c r="DT153" s="14"/>
      <c r="DU153" s="14"/>
      <c r="DV153" s="14"/>
      <c r="DW153" s="14"/>
      <c r="DX153" s="14"/>
      <c r="DY153" s="14"/>
      <c r="DZ153" s="14"/>
      <c r="EA153" s="14"/>
      <c r="EB153" s="14"/>
      <c r="EC153" s="14"/>
      <c r="ED153" s="14"/>
      <c r="EE153" s="14"/>
      <c r="EF153" s="14"/>
      <c r="EG153" s="14"/>
      <c r="EH153" s="14"/>
      <c r="EI153" s="14"/>
      <c r="EJ153" s="14"/>
      <c r="EK153" s="14"/>
      <c r="EL153" s="14"/>
      <c r="EM153" s="14"/>
      <c r="EN153" s="14"/>
      <c r="EO153" s="14"/>
      <c r="EP153" s="14"/>
      <c r="EQ153" s="14"/>
      <c r="ER153" s="14"/>
      <c r="ES153" s="14"/>
      <c r="ET153" s="14"/>
      <c r="EU153" s="14"/>
      <c r="EV153" s="14"/>
      <c r="EW153" s="14"/>
      <c r="EX153" s="14"/>
      <c r="EY153" s="14"/>
      <c r="EZ153" s="14"/>
      <c r="FA153" s="14"/>
      <c r="FB153" s="14"/>
      <c r="FC153" s="14"/>
      <c r="FD153" s="14"/>
      <c r="FE153" s="14"/>
      <c r="FF153" s="14"/>
      <c r="FG153" s="14"/>
      <c r="FH153" s="14"/>
      <c r="FI153" s="14"/>
      <c r="FJ153" s="14"/>
      <c r="FK153" s="14"/>
      <c r="FL153" s="14"/>
      <c r="FM153" s="14"/>
      <c r="FN153" s="14"/>
      <c r="FO153" s="14"/>
      <c r="FP153" s="14"/>
      <c r="FQ153" s="14"/>
      <c r="FR153" s="14"/>
      <c r="FS153" s="14"/>
      <c r="FT153" s="14"/>
      <c r="FU153" s="14"/>
      <c r="FV153" s="14"/>
      <c r="FW153" s="14"/>
      <c r="FX153" s="14"/>
      <c r="FY153" s="14"/>
      <c r="FZ153" s="14"/>
      <c r="GA153" s="14"/>
      <c r="GB153" s="14"/>
      <c r="GC153" s="14"/>
      <c r="GD153" s="14"/>
      <c r="GE153" s="14"/>
      <c r="GF153" s="14"/>
      <c r="GG153" s="14"/>
      <c r="GH153" s="14"/>
      <c r="GI153" s="14"/>
      <c r="GJ153" s="14"/>
      <c r="GK153" s="14"/>
      <c r="GL153" s="14"/>
      <c r="GM153" s="14"/>
      <c r="GN153" s="14"/>
      <c r="GO153" s="14"/>
      <c r="GP153" s="14"/>
      <c r="GQ153" s="14"/>
      <c r="GR153" s="14"/>
      <c r="GS153" s="14"/>
      <c r="GT153" s="14"/>
      <c r="GU153" s="14"/>
      <c r="GV153" s="14"/>
      <c r="GW153" s="14"/>
      <c r="GX153" s="14"/>
      <c r="GY153" s="14"/>
      <c r="GZ153" s="14"/>
      <c r="HA153" s="14"/>
      <c r="HB153" s="14"/>
      <c r="HC153" s="14"/>
      <c r="HD153" s="14"/>
      <c r="HE153" s="14"/>
      <c r="HF153" s="14"/>
      <c r="HG153" s="14"/>
      <c r="HH153" s="14"/>
      <c r="HI153" s="14"/>
      <c r="HJ153" s="14"/>
      <c r="HK153" s="14"/>
      <c r="HL153" s="14"/>
      <c r="HM153" s="14"/>
      <c r="HN153" s="14"/>
      <c r="HO153" s="14"/>
      <c r="HP153" s="14"/>
      <c r="HQ153" s="14"/>
      <c r="HR153" s="14"/>
      <c r="HS153" s="14"/>
      <c r="HT153" s="14"/>
      <c r="HU153" s="14"/>
      <c r="HV153" s="14"/>
      <c r="HW153" s="14"/>
      <c r="HX153" s="14"/>
      <c r="HY153" s="14"/>
      <c r="HZ153" s="14"/>
      <c r="IA153" s="14"/>
      <c r="IB153" s="14"/>
      <c r="IC153" s="14"/>
      <c r="ID153" s="14"/>
      <c r="IE153" s="14"/>
      <c r="IF153" s="14"/>
      <c r="IG153" s="14"/>
      <c r="IH153" s="55"/>
      <c r="II153" s="55"/>
      <c r="IJ153" s="55"/>
      <c r="IK153" s="55"/>
      <c r="IL153" s="55"/>
      <c r="IM153" s="55"/>
      <c r="IN153" s="55"/>
      <c r="IO153" s="55"/>
      <c r="IP153" s="55"/>
      <c r="IQ153" s="55"/>
      <c r="IR153" s="55"/>
      <c r="IS153" s="55"/>
      <c r="IT153" s="55"/>
      <c r="IU153" s="55"/>
      <c r="IV153" s="55"/>
      <c r="IW153" s="55"/>
      <c r="IX153" s="55"/>
      <c r="IY153" s="55"/>
      <c r="IZ153" s="55"/>
      <c r="JA153" s="55"/>
      <c r="JB153" s="55"/>
      <c r="JC153" s="55"/>
      <c r="JD153" s="55"/>
      <c r="JE153" s="55"/>
      <c r="JF153" s="55"/>
      <c r="JG153" s="55"/>
      <c r="JH153" s="55"/>
      <c r="JI153" s="55"/>
      <c r="JJ153" s="55"/>
      <c r="JK153" s="55"/>
      <c r="JL153" s="55"/>
      <c r="JM153" s="55"/>
      <c r="JN153" s="55"/>
      <c r="JO153" s="55"/>
      <c r="JP153" s="55"/>
      <c r="JQ153" s="55"/>
      <c r="JR153" s="55"/>
      <c r="JS153" s="55"/>
      <c r="JT153" s="55"/>
      <c r="JU153" s="55"/>
      <c r="JV153" s="55"/>
      <c r="JW153" s="55"/>
      <c r="JX153" s="55"/>
      <c r="JY153" s="55"/>
      <c r="JZ153" s="55"/>
      <c r="KA153" s="55"/>
      <c r="KB153" s="55"/>
      <c r="KC153" s="55"/>
      <c r="KD153" s="55"/>
      <c r="KE153" s="55"/>
      <c r="KF153" s="55"/>
      <c r="KG153" s="55"/>
      <c r="KH153" s="55"/>
      <c r="KI153" s="55"/>
      <c r="KJ153" s="55"/>
      <c r="KK153" s="55"/>
      <c r="KL153" s="55"/>
      <c r="KM153" s="55"/>
      <c r="KN153" s="55"/>
      <c r="KO153" s="55"/>
      <c r="KP153" s="55"/>
      <c r="KQ153" s="55"/>
      <c r="KR153" s="55"/>
      <c r="KS153" s="55"/>
      <c r="KT153" s="55"/>
      <c r="KU153" s="55"/>
      <c r="KV153" s="55"/>
      <c r="KW153" s="55"/>
      <c r="KX153" s="55"/>
      <c r="KY153" s="55"/>
      <c r="KZ153" s="55"/>
      <c r="LA153" s="55"/>
      <c r="LB153" s="55"/>
      <c r="LC153" s="55"/>
      <c r="LD153" s="55"/>
      <c r="LE153" s="55"/>
      <c r="LF153" s="55"/>
      <c r="LG153" s="55"/>
      <c r="LH153" s="55"/>
      <c r="LI153" s="55"/>
      <c r="LJ153" s="55"/>
      <c r="LK153" s="55"/>
      <c r="LL153" s="55"/>
      <c r="LM153" s="55"/>
      <c r="LN153" s="55"/>
      <c r="LO153" s="55"/>
      <c r="LP153" s="55"/>
      <c r="LQ153" s="55"/>
      <c r="LR153" s="55"/>
      <c r="LS153" s="55"/>
      <c r="LT153" s="55"/>
      <c r="LU153" s="55"/>
      <c r="LV153" s="55"/>
      <c r="LW153" s="55"/>
      <c r="LX153" s="55"/>
      <c r="LY153" s="55"/>
      <c r="LZ153" s="55"/>
      <c r="MA153" s="55"/>
      <c r="MB153" s="55"/>
      <c r="MC153" s="55"/>
      <c r="MD153" s="55"/>
      <c r="ME153" s="55"/>
      <c r="MF153" s="55"/>
      <c r="MG153" s="55"/>
      <c r="MH153" s="57"/>
      <c r="MI153" s="57"/>
      <c r="MJ153" s="57"/>
      <c r="MK153" s="57"/>
      <c r="ML153" s="57"/>
      <c r="MM153" s="58"/>
      <c r="MN153" s="58"/>
      <c r="MO153" s="57"/>
      <c r="MP153" s="57"/>
      <c r="MQ153" s="57"/>
      <c r="MR153" s="57"/>
      <c r="MS153" s="57"/>
      <c r="MT153" s="58"/>
      <c r="MU153" s="58"/>
      <c r="MV153" s="57"/>
      <c r="MW153" s="57"/>
      <c r="MX153" s="57"/>
      <c r="MY153" s="57"/>
      <c r="MZ153" s="57"/>
      <c r="NA153" s="58"/>
      <c r="NB153" s="58"/>
      <c r="NC153" s="55"/>
      <c r="ND153" s="55"/>
      <c r="NE153" s="55"/>
      <c r="NF153" s="55"/>
      <c r="NG153" s="55"/>
      <c r="NH153" s="55"/>
      <c r="NI153" s="55"/>
      <c r="NJ153" s="55"/>
      <c r="NK153" s="55"/>
      <c r="NL153" s="55"/>
      <c r="NM153" s="55"/>
      <c r="NN153" s="55"/>
      <c r="NO153" s="55"/>
      <c r="NP153" s="55"/>
      <c r="NQ153" s="55"/>
      <c r="NR153" s="55"/>
      <c r="NS153" s="55"/>
      <c r="NT153" s="55"/>
      <c r="NU153" s="55"/>
      <c r="NV153" s="55"/>
      <c r="NW153" s="55"/>
      <c r="NX153" s="55"/>
      <c r="NY153" s="55"/>
      <c r="NZ153" s="55"/>
      <c r="OA153" s="55"/>
      <c r="OB153" s="55"/>
      <c r="OC153" s="55"/>
      <c r="OD153" s="55"/>
      <c r="OE153" s="55"/>
      <c r="OF153" s="55"/>
      <c r="OG153" s="55"/>
      <c r="OH153" s="55"/>
      <c r="OI153" s="55"/>
      <c r="OJ153" s="55"/>
      <c r="OK153" s="55"/>
      <c r="OL153" s="55"/>
      <c r="OM153" s="55"/>
      <c r="ON153" s="55"/>
      <c r="OO153" s="55"/>
      <c r="OP153" s="55"/>
      <c r="OQ153" s="55"/>
      <c r="OR153" s="55"/>
      <c r="OS153" s="55"/>
      <c r="OT153" s="55"/>
      <c r="OU153" s="55"/>
      <c r="OV153" s="55"/>
      <c r="OW153" s="55"/>
      <c r="OX153" s="55"/>
      <c r="OY153" s="55"/>
      <c r="OZ153" s="55"/>
      <c r="PA153" s="55"/>
      <c r="PB153" s="55"/>
      <c r="PC153" s="55"/>
      <c r="PD153" s="55"/>
      <c r="PE153" s="55"/>
      <c r="PF153" s="55"/>
      <c r="PG153" s="55"/>
      <c r="PH153" s="55"/>
      <c r="PI153" s="55"/>
      <c r="PJ153" s="55"/>
      <c r="PK153" s="55"/>
      <c r="PL153" s="55"/>
      <c r="PM153" s="55"/>
      <c r="PN153" s="55"/>
      <c r="PO153" s="55"/>
      <c r="PP153" s="55"/>
      <c r="PQ153" s="55"/>
      <c r="PR153" s="55"/>
      <c r="PS153" s="55"/>
      <c r="PT153" s="55"/>
      <c r="PU153" s="55"/>
      <c r="PV153" s="55"/>
      <c r="PW153" s="55"/>
      <c r="PX153" s="55"/>
      <c r="PY153" s="55"/>
      <c r="PZ153" s="55"/>
      <c r="QA153" s="55"/>
      <c r="QB153" s="55"/>
      <c r="QC153" s="55"/>
      <c r="QD153" s="55"/>
    </row>
    <row r="154" spans="1:446" ht="13.5" customHeight="1">
      <c r="A154" s="12" t="s">
        <v>152</v>
      </c>
      <c r="B154" s="12" t="s">
        <v>348</v>
      </c>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c r="CI154" s="14"/>
      <c r="CJ154" s="14"/>
      <c r="CK154" s="14"/>
      <c r="CL154" s="14"/>
      <c r="CM154" s="14"/>
      <c r="CN154" s="14"/>
      <c r="CO154" s="14"/>
      <c r="CP154" s="14"/>
      <c r="CQ154" s="14"/>
      <c r="CR154" s="14"/>
      <c r="CS154" s="14"/>
      <c r="CT154" s="14"/>
      <c r="CU154" s="14"/>
      <c r="CV154" s="14"/>
      <c r="CW154" s="14"/>
      <c r="CX154" s="14"/>
      <c r="CY154" s="14"/>
      <c r="CZ154" s="14"/>
      <c r="DA154" s="24"/>
      <c r="DB154" s="14"/>
      <c r="DC154" s="14"/>
      <c r="DD154" s="14"/>
      <c r="DE154" s="14"/>
      <c r="DF154" s="14"/>
      <c r="DG154" s="14"/>
      <c r="DH154" s="14"/>
      <c r="DI154" s="14"/>
      <c r="DJ154" s="14"/>
      <c r="DK154" s="14"/>
      <c r="DL154" s="14"/>
      <c r="DM154" s="14"/>
      <c r="DN154" s="14"/>
      <c r="DO154" s="14"/>
      <c r="DP154" s="14"/>
      <c r="DQ154" s="14"/>
      <c r="DR154" s="14"/>
      <c r="DS154" s="14"/>
      <c r="DT154" s="14"/>
      <c r="DU154" s="14"/>
      <c r="DV154" s="14"/>
      <c r="DW154" s="14"/>
      <c r="DX154" s="14"/>
      <c r="DY154" s="14"/>
      <c r="DZ154" s="14"/>
      <c r="EA154" s="14"/>
      <c r="EB154" s="14"/>
      <c r="EC154" s="14"/>
      <c r="ED154" s="14"/>
      <c r="EE154" s="14"/>
      <c r="EF154" s="14"/>
      <c r="EG154" s="14"/>
      <c r="EH154" s="14"/>
      <c r="EI154" s="14"/>
      <c r="EJ154" s="14"/>
      <c r="EK154" s="14"/>
      <c r="EL154" s="14"/>
      <c r="EM154" s="14"/>
      <c r="EN154" s="14"/>
      <c r="EO154" s="14"/>
      <c r="EP154" s="14"/>
      <c r="EQ154" s="14"/>
      <c r="ER154" s="14"/>
      <c r="ES154" s="14"/>
      <c r="ET154" s="14"/>
      <c r="EU154" s="14"/>
      <c r="EV154" s="14"/>
      <c r="EW154" s="14"/>
      <c r="EX154" s="14"/>
      <c r="EY154" s="14"/>
      <c r="EZ154" s="14"/>
      <c r="FA154" s="14"/>
      <c r="FB154" s="14"/>
      <c r="FC154" s="14"/>
      <c r="FD154" s="14"/>
      <c r="FE154" s="14"/>
      <c r="FF154" s="14"/>
      <c r="FG154" s="14"/>
      <c r="FH154" s="14"/>
      <c r="FI154" s="14"/>
      <c r="FJ154" s="14"/>
      <c r="FK154" s="14"/>
      <c r="FL154" s="14"/>
      <c r="FM154" s="14"/>
      <c r="FN154" s="14"/>
      <c r="FO154" s="14"/>
      <c r="FP154" s="14"/>
      <c r="FQ154" s="14"/>
      <c r="FR154" s="14"/>
      <c r="FS154" s="14"/>
      <c r="FT154" s="14"/>
      <c r="FU154" s="14"/>
      <c r="FV154" s="14"/>
      <c r="FW154" s="14"/>
      <c r="FX154" s="14"/>
      <c r="FY154" s="14"/>
      <c r="FZ154" s="14"/>
      <c r="GA154" s="14"/>
      <c r="GB154" s="14"/>
      <c r="GC154" s="14"/>
      <c r="GD154" s="14"/>
      <c r="GE154" s="14"/>
      <c r="GF154" s="14"/>
      <c r="GG154" s="14"/>
      <c r="GH154" s="14"/>
      <c r="GI154" s="14"/>
      <c r="GJ154" s="14"/>
      <c r="GK154" s="14"/>
      <c r="GL154" s="14"/>
      <c r="GM154" s="14"/>
      <c r="GN154" s="14"/>
      <c r="GO154" s="14"/>
      <c r="GP154" s="14"/>
      <c r="GQ154" s="14"/>
      <c r="GR154" s="14"/>
      <c r="GS154" s="14"/>
      <c r="GT154" s="14"/>
      <c r="GU154" s="14"/>
      <c r="GV154" s="14"/>
      <c r="GW154" s="14"/>
      <c r="GX154" s="14"/>
      <c r="GY154" s="14"/>
      <c r="GZ154" s="14"/>
      <c r="HA154" s="14"/>
      <c r="HB154" s="14"/>
      <c r="HC154" s="14"/>
      <c r="HD154" s="14"/>
      <c r="HE154" s="14"/>
      <c r="HF154" s="14"/>
      <c r="HG154" s="14"/>
      <c r="HH154" s="14"/>
      <c r="HI154" s="14"/>
      <c r="HJ154" s="14"/>
      <c r="HK154" s="14"/>
      <c r="HL154" s="14"/>
      <c r="HM154" s="14"/>
      <c r="HN154" s="14"/>
      <c r="HO154" s="14"/>
      <c r="HP154" s="14"/>
      <c r="HQ154" s="14"/>
      <c r="HR154" s="14"/>
      <c r="HS154" s="14"/>
      <c r="HT154" s="14"/>
      <c r="HU154" s="14"/>
      <c r="HV154" s="14"/>
      <c r="HW154" s="14"/>
      <c r="HX154" s="14"/>
      <c r="HY154" s="14"/>
      <c r="HZ154" s="14"/>
      <c r="IA154" s="14"/>
      <c r="IB154" s="14"/>
      <c r="IC154" s="14"/>
      <c r="ID154" s="14"/>
      <c r="IE154" s="14"/>
      <c r="IF154" s="14"/>
      <c r="IG154" s="14"/>
      <c r="IH154" s="55"/>
      <c r="II154" s="55"/>
      <c r="IJ154" s="55"/>
      <c r="IK154" s="55"/>
      <c r="IL154" s="55"/>
      <c r="IM154" s="55"/>
      <c r="IN154" s="55"/>
      <c r="IO154" s="55"/>
      <c r="IP154" s="55"/>
      <c r="IQ154" s="55"/>
      <c r="IR154" s="55"/>
      <c r="IS154" s="55"/>
      <c r="IT154" s="55"/>
      <c r="IU154" s="55"/>
      <c r="IV154" s="55"/>
      <c r="IW154" s="55"/>
      <c r="IX154" s="55"/>
      <c r="IY154" s="55"/>
      <c r="IZ154" s="55"/>
      <c r="JA154" s="55"/>
      <c r="JB154" s="55"/>
      <c r="JC154" s="55"/>
      <c r="JD154" s="55"/>
      <c r="JE154" s="55"/>
      <c r="JF154" s="55"/>
      <c r="JG154" s="55"/>
      <c r="JH154" s="55"/>
      <c r="JI154" s="55"/>
      <c r="JJ154" s="55"/>
      <c r="JK154" s="55"/>
      <c r="JL154" s="55"/>
      <c r="JM154" s="55"/>
      <c r="JN154" s="55"/>
      <c r="JO154" s="55"/>
      <c r="JP154" s="55"/>
      <c r="JQ154" s="55"/>
      <c r="JR154" s="55"/>
      <c r="JS154" s="55"/>
      <c r="JT154" s="55"/>
      <c r="JU154" s="55"/>
      <c r="JV154" s="55"/>
      <c r="JW154" s="55"/>
      <c r="JX154" s="55"/>
      <c r="JY154" s="55"/>
      <c r="JZ154" s="55"/>
      <c r="KA154" s="55"/>
      <c r="KB154" s="55"/>
      <c r="KC154" s="55"/>
      <c r="KD154" s="55"/>
      <c r="KE154" s="55"/>
      <c r="KF154" s="55"/>
      <c r="KG154" s="55"/>
      <c r="KH154" s="55"/>
      <c r="KI154" s="55"/>
      <c r="KJ154" s="55"/>
      <c r="KK154" s="55"/>
      <c r="KL154" s="55"/>
      <c r="KM154" s="55"/>
      <c r="KN154" s="55"/>
      <c r="KO154" s="55"/>
      <c r="KP154" s="55"/>
      <c r="KQ154" s="55"/>
      <c r="KR154" s="55"/>
      <c r="KS154" s="55"/>
      <c r="KT154" s="55"/>
      <c r="KU154" s="55"/>
      <c r="KV154" s="55"/>
      <c r="KW154" s="55"/>
      <c r="KX154" s="55"/>
      <c r="KY154" s="55"/>
      <c r="KZ154" s="55"/>
      <c r="LA154" s="55"/>
      <c r="LB154" s="55"/>
      <c r="LC154" s="55"/>
      <c r="LD154" s="55"/>
      <c r="LE154" s="55"/>
      <c r="LF154" s="55"/>
      <c r="LG154" s="55"/>
      <c r="LH154" s="55"/>
      <c r="LI154" s="55"/>
      <c r="LJ154" s="55"/>
      <c r="LK154" s="55"/>
      <c r="LL154" s="55"/>
      <c r="LM154" s="55"/>
      <c r="LN154" s="55"/>
      <c r="LO154" s="55"/>
      <c r="LP154" s="55"/>
      <c r="LQ154" s="55"/>
      <c r="LR154" s="55"/>
      <c r="LS154" s="55"/>
      <c r="LT154" s="55"/>
      <c r="LU154" s="55"/>
      <c r="LV154" s="55"/>
      <c r="LW154" s="55"/>
      <c r="LX154" s="55"/>
      <c r="LY154" s="55"/>
      <c r="LZ154" s="55"/>
      <c r="MA154" s="55"/>
      <c r="MB154" s="55"/>
      <c r="MC154" s="55"/>
      <c r="MD154" s="55"/>
      <c r="ME154" s="55"/>
      <c r="MF154" s="55"/>
      <c r="MG154" s="55"/>
      <c r="MH154" s="57"/>
      <c r="MI154" s="57"/>
      <c r="MJ154" s="57"/>
      <c r="MK154" s="57"/>
      <c r="ML154" s="57"/>
      <c r="MM154" s="58"/>
      <c r="MN154" s="58"/>
      <c r="MO154" s="57"/>
      <c r="MP154" s="57"/>
      <c r="MQ154" s="57"/>
      <c r="MR154" s="57"/>
      <c r="MS154" s="57"/>
      <c r="MT154" s="58"/>
      <c r="MU154" s="58"/>
      <c r="MV154" s="57"/>
      <c r="MW154" s="57"/>
      <c r="MX154" s="57"/>
      <c r="MY154" s="57"/>
      <c r="MZ154" s="57"/>
      <c r="NA154" s="58"/>
      <c r="NB154" s="58"/>
      <c r="NC154" s="55"/>
      <c r="ND154" s="55"/>
      <c r="NE154" s="55"/>
      <c r="NF154" s="55"/>
      <c r="NG154" s="55"/>
      <c r="NH154" s="55"/>
      <c r="NI154" s="55"/>
      <c r="NJ154" s="55"/>
      <c r="NK154" s="55"/>
      <c r="NL154" s="55"/>
      <c r="NM154" s="55"/>
      <c r="NN154" s="55"/>
      <c r="NO154" s="55"/>
      <c r="NP154" s="55"/>
      <c r="NQ154" s="55"/>
      <c r="NR154" s="55"/>
      <c r="NS154" s="55"/>
      <c r="NT154" s="55"/>
      <c r="NU154" s="55"/>
      <c r="NV154" s="55"/>
      <c r="NW154" s="55"/>
      <c r="NX154" s="55"/>
      <c r="NY154" s="55"/>
      <c r="NZ154" s="55"/>
      <c r="OA154" s="55"/>
      <c r="OB154" s="55"/>
      <c r="OC154" s="55"/>
      <c r="OD154" s="55"/>
      <c r="OE154" s="55"/>
      <c r="OF154" s="55"/>
      <c r="OG154" s="55"/>
      <c r="OH154" s="55"/>
      <c r="OI154" s="55"/>
      <c r="OJ154" s="55"/>
      <c r="OK154" s="55"/>
      <c r="OL154" s="55"/>
      <c r="OM154" s="55"/>
      <c r="ON154" s="55"/>
      <c r="OO154" s="55"/>
      <c r="OP154" s="55"/>
      <c r="OQ154" s="55"/>
      <c r="OR154" s="55"/>
      <c r="OS154" s="55"/>
      <c r="OT154" s="55"/>
      <c r="OU154" s="55"/>
      <c r="OV154" s="55"/>
      <c r="OW154" s="55"/>
      <c r="OX154" s="55"/>
      <c r="OY154" s="55"/>
      <c r="OZ154" s="55"/>
      <c r="PA154" s="55"/>
      <c r="PB154" s="55"/>
      <c r="PC154" s="55"/>
      <c r="PD154" s="55"/>
      <c r="PE154" s="55"/>
      <c r="PF154" s="55"/>
      <c r="PG154" s="55"/>
      <c r="PH154" s="55"/>
      <c r="PI154" s="55"/>
      <c r="PJ154" s="55"/>
      <c r="PK154" s="55"/>
      <c r="PL154" s="55"/>
      <c r="PM154" s="55"/>
      <c r="PN154" s="55"/>
      <c r="PO154" s="55"/>
      <c r="PP154" s="55"/>
      <c r="PQ154" s="55"/>
      <c r="PR154" s="55"/>
      <c r="PS154" s="55"/>
      <c r="PT154" s="55"/>
      <c r="PU154" s="55"/>
      <c r="PV154" s="55"/>
      <c r="PW154" s="55"/>
      <c r="PX154" s="55"/>
      <c r="PY154" s="55"/>
      <c r="PZ154" s="55"/>
      <c r="QA154" s="55"/>
      <c r="QB154" s="55"/>
      <c r="QC154" s="55"/>
      <c r="QD154" s="55"/>
    </row>
    <row r="155" spans="1:446" ht="13.5" customHeight="1">
      <c r="A155" s="12" t="s">
        <v>153</v>
      </c>
      <c r="B155" s="12" t="s">
        <v>349</v>
      </c>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14"/>
      <c r="DA155" s="24"/>
      <c r="DB155" s="14"/>
      <c r="DC155" s="14"/>
      <c r="DD155" s="14"/>
      <c r="DE155" s="14"/>
      <c r="DF155" s="14"/>
      <c r="DG155" s="14"/>
      <c r="DH155" s="14"/>
      <c r="DI155" s="14"/>
      <c r="DJ155" s="14"/>
      <c r="DK155" s="14"/>
      <c r="DL155" s="14"/>
      <c r="DM155" s="14"/>
      <c r="DN155" s="14"/>
      <c r="DO155" s="14"/>
      <c r="DP155" s="14"/>
      <c r="DQ155" s="14"/>
      <c r="DR155" s="14"/>
      <c r="DS155" s="14"/>
      <c r="DT155" s="14"/>
      <c r="DU155" s="14"/>
      <c r="DV155" s="14"/>
      <c r="DW155" s="14"/>
      <c r="DX155" s="14"/>
      <c r="DY155" s="14"/>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14"/>
      <c r="EW155" s="14"/>
      <c r="EX155" s="14"/>
      <c r="EY155" s="14"/>
      <c r="EZ155" s="14"/>
      <c r="FA155" s="14"/>
      <c r="FB155" s="14"/>
      <c r="FC155" s="14"/>
      <c r="FD155" s="14"/>
      <c r="FE155" s="14"/>
      <c r="FF155" s="14"/>
      <c r="FG155" s="14"/>
      <c r="FH155" s="14"/>
      <c r="FI155" s="14"/>
      <c r="FJ155" s="14"/>
      <c r="FK155" s="14"/>
      <c r="FL155" s="14"/>
      <c r="FM155" s="14"/>
      <c r="FN155" s="14"/>
      <c r="FO155" s="14"/>
      <c r="FP155" s="14"/>
      <c r="FQ155" s="14"/>
      <c r="FR155" s="14"/>
      <c r="FS155" s="14"/>
      <c r="FT155" s="14"/>
      <c r="FU155" s="14"/>
      <c r="FV155" s="14"/>
      <c r="FW155" s="14"/>
      <c r="FX155" s="14"/>
      <c r="FY155" s="14"/>
      <c r="FZ155" s="14"/>
      <c r="GA155" s="14"/>
      <c r="GB155" s="14"/>
      <c r="GC155" s="14"/>
      <c r="GD155" s="14"/>
      <c r="GE155" s="14"/>
      <c r="GF155" s="14"/>
      <c r="GG155" s="14"/>
      <c r="GH155" s="14"/>
      <c r="GI155" s="14"/>
      <c r="GJ155" s="14"/>
      <c r="GK155" s="14"/>
      <c r="GL155" s="14"/>
      <c r="GM155" s="14"/>
      <c r="GN155" s="14"/>
      <c r="GO155" s="14"/>
      <c r="GP155" s="14"/>
      <c r="GQ155" s="14"/>
      <c r="GR155" s="14"/>
      <c r="GS155" s="14"/>
      <c r="GT155" s="14"/>
      <c r="GU155" s="14"/>
      <c r="GV155" s="14"/>
      <c r="GW155" s="14"/>
      <c r="GX155" s="14"/>
      <c r="GY155" s="14"/>
      <c r="GZ155" s="14"/>
      <c r="HA155" s="14"/>
      <c r="HB155" s="14"/>
      <c r="HC155" s="14"/>
      <c r="HD155" s="14"/>
      <c r="HE155" s="14"/>
      <c r="HF155" s="14"/>
      <c r="HG155" s="14"/>
      <c r="HH155" s="14"/>
      <c r="HI155" s="14"/>
      <c r="HJ155" s="14"/>
      <c r="HK155" s="14"/>
      <c r="HL155" s="14"/>
      <c r="HM155" s="14"/>
      <c r="HN155" s="14"/>
      <c r="HO155" s="14"/>
      <c r="HP155" s="14"/>
      <c r="HQ155" s="14"/>
      <c r="HR155" s="14"/>
      <c r="HS155" s="14"/>
      <c r="HT155" s="14"/>
      <c r="HU155" s="14"/>
      <c r="HV155" s="14"/>
      <c r="HW155" s="14"/>
      <c r="HX155" s="14"/>
      <c r="HY155" s="14"/>
      <c r="HZ155" s="14"/>
      <c r="IA155" s="14"/>
      <c r="IB155" s="14"/>
      <c r="IC155" s="14"/>
      <c r="ID155" s="14"/>
      <c r="IE155" s="14"/>
      <c r="IF155" s="14"/>
      <c r="IG155" s="14"/>
      <c r="IH155" s="55"/>
      <c r="II155" s="55"/>
      <c r="IJ155" s="55"/>
      <c r="IK155" s="55"/>
      <c r="IL155" s="55"/>
      <c r="IM155" s="55"/>
      <c r="IN155" s="55"/>
      <c r="IO155" s="55"/>
      <c r="IP155" s="55"/>
      <c r="IQ155" s="55"/>
      <c r="IR155" s="55"/>
      <c r="IS155" s="55"/>
      <c r="IT155" s="55"/>
      <c r="IU155" s="55"/>
      <c r="IV155" s="55"/>
      <c r="IW155" s="55"/>
      <c r="IX155" s="55"/>
      <c r="IY155" s="55"/>
      <c r="IZ155" s="55"/>
      <c r="JA155" s="55"/>
      <c r="JB155" s="55"/>
      <c r="JC155" s="55"/>
      <c r="JD155" s="55"/>
      <c r="JE155" s="55"/>
      <c r="JF155" s="55"/>
      <c r="JG155" s="55"/>
      <c r="JH155" s="55"/>
      <c r="JI155" s="55"/>
      <c r="JJ155" s="55"/>
      <c r="JK155" s="55"/>
      <c r="JL155" s="55"/>
      <c r="JM155" s="55"/>
      <c r="JN155" s="55"/>
      <c r="JO155" s="55"/>
      <c r="JP155" s="55"/>
      <c r="JQ155" s="55"/>
      <c r="JR155" s="55"/>
      <c r="JS155" s="55"/>
      <c r="JT155" s="55"/>
      <c r="JU155" s="55"/>
      <c r="JV155" s="55"/>
      <c r="JW155" s="55"/>
      <c r="JX155" s="55"/>
      <c r="JY155" s="55"/>
      <c r="JZ155" s="55"/>
      <c r="KA155" s="55"/>
      <c r="KB155" s="55"/>
      <c r="KC155" s="55"/>
      <c r="KD155" s="55"/>
      <c r="KE155" s="55"/>
      <c r="KF155" s="55"/>
      <c r="KG155" s="55"/>
      <c r="KH155" s="55"/>
      <c r="KI155" s="55"/>
      <c r="KJ155" s="55"/>
      <c r="KK155" s="55"/>
      <c r="KL155" s="55"/>
      <c r="KM155" s="55"/>
      <c r="KN155" s="55"/>
      <c r="KO155" s="55"/>
      <c r="KP155" s="55"/>
      <c r="KQ155" s="55"/>
      <c r="KR155" s="55"/>
      <c r="KS155" s="55"/>
      <c r="KT155" s="55"/>
      <c r="KU155" s="55"/>
      <c r="KV155" s="55"/>
      <c r="KW155" s="55"/>
      <c r="KX155" s="55"/>
      <c r="KY155" s="55"/>
      <c r="KZ155" s="55"/>
      <c r="LA155" s="55"/>
      <c r="LB155" s="55"/>
      <c r="LC155" s="55"/>
      <c r="LD155" s="55"/>
      <c r="LE155" s="55"/>
      <c r="LF155" s="55"/>
      <c r="LG155" s="55"/>
      <c r="LH155" s="55"/>
      <c r="LI155" s="55"/>
      <c r="LJ155" s="55"/>
      <c r="LK155" s="55"/>
      <c r="LL155" s="55"/>
      <c r="LM155" s="55"/>
      <c r="LN155" s="55"/>
      <c r="LO155" s="55"/>
      <c r="LP155" s="55"/>
      <c r="LQ155" s="55"/>
      <c r="LR155" s="55"/>
      <c r="LS155" s="55"/>
      <c r="LT155" s="55"/>
      <c r="LU155" s="55"/>
      <c r="LV155" s="55"/>
      <c r="LW155" s="55"/>
      <c r="LX155" s="55"/>
      <c r="LY155" s="55"/>
      <c r="LZ155" s="55"/>
      <c r="MA155" s="55"/>
      <c r="MB155" s="55"/>
      <c r="MC155" s="55"/>
      <c r="MD155" s="55"/>
      <c r="ME155" s="55"/>
      <c r="MF155" s="55"/>
      <c r="MG155" s="55"/>
      <c r="MH155" s="57"/>
      <c r="MI155" s="57"/>
      <c r="MJ155" s="57"/>
      <c r="MK155" s="57"/>
      <c r="ML155" s="57"/>
      <c r="MM155" s="58"/>
      <c r="MN155" s="58"/>
      <c r="MO155" s="57"/>
      <c r="MP155" s="57"/>
      <c r="MQ155" s="57"/>
      <c r="MR155" s="57"/>
      <c r="MS155" s="57"/>
      <c r="MT155" s="58"/>
      <c r="MU155" s="58"/>
      <c r="MV155" s="57"/>
      <c r="MW155" s="57"/>
      <c r="MX155" s="57"/>
      <c r="MY155" s="57"/>
      <c r="MZ155" s="57"/>
      <c r="NA155" s="58"/>
      <c r="NB155" s="58"/>
      <c r="NC155" s="55"/>
      <c r="ND155" s="55"/>
      <c r="NE155" s="55"/>
      <c r="NF155" s="55"/>
      <c r="NG155" s="55"/>
      <c r="NH155" s="55"/>
      <c r="NI155" s="55"/>
      <c r="NJ155" s="55"/>
      <c r="NK155" s="55"/>
      <c r="NL155" s="55"/>
      <c r="NM155" s="55"/>
      <c r="NN155" s="55"/>
      <c r="NO155" s="55"/>
      <c r="NP155" s="55"/>
      <c r="NQ155" s="55"/>
      <c r="NR155" s="55"/>
      <c r="NS155" s="55"/>
      <c r="NT155" s="55"/>
      <c r="NU155" s="55"/>
      <c r="NV155" s="55"/>
      <c r="NW155" s="55"/>
      <c r="NX155" s="55"/>
      <c r="NY155" s="55"/>
      <c r="NZ155" s="55"/>
      <c r="OA155" s="55"/>
      <c r="OB155" s="55"/>
      <c r="OC155" s="55"/>
      <c r="OD155" s="55"/>
      <c r="OE155" s="55"/>
      <c r="OF155" s="55"/>
      <c r="OG155" s="55"/>
      <c r="OH155" s="55"/>
      <c r="OI155" s="55"/>
      <c r="OJ155" s="55"/>
      <c r="OK155" s="55"/>
      <c r="OL155" s="55"/>
      <c r="OM155" s="55"/>
      <c r="ON155" s="55"/>
      <c r="OO155" s="55"/>
      <c r="OP155" s="55"/>
      <c r="OQ155" s="55"/>
      <c r="OR155" s="55"/>
      <c r="OS155" s="55"/>
      <c r="OT155" s="55"/>
      <c r="OU155" s="55"/>
      <c r="OV155" s="55"/>
      <c r="OW155" s="55"/>
      <c r="OX155" s="55"/>
      <c r="OY155" s="55"/>
      <c r="OZ155" s="55"/>
      <c r="PA155" s="55"/>
      <c r="PB155" s="55"/>
      <c r="PC155" s="55"/>
      <c r="PD155" s="55"/>
      <c r="PE155" s="55"/>
      <c r="PF155" s="55"/>
      <c r="PG155" s="55"/>
      <c r="PH155" s="55"/>
      <c r="PI155" s="55"/>
      <c r="PJ155" s="55"/>
      <c r="PK155" s="55"/>
      <c r="PL155" s="55"/>
      <c r="PM155" s="55"/>
      <c r="PN155" s="55"/>
      <c r="PO155" s="55"/>
      <c r="PP155" s="55"/>
      <c r="PQ155" s="55"/>
      <c r="PR155" s="55"/>
      <c r="PS155" s="55"/>
      <c r="PT155" s="55"/>
      <c r="PU155" s="55"/>
      <c r="PV155" s="55"/>
      <c r="PW155" s="55"/>
      <c r="PX155" s="55"/>
      <c r="PY155" s="55"/>
      <c r="PZ155" s="55"/>
      <c r="QA155" s="55"/>
      <c r="QB155" s="55"/>
      <c r="QC155" s="55"/>
      <c r="QD155" s="55"/>
    </row>
    <row r="156" spans="1:446" ht="13.5" customHeight="1">
      <c r="A156" s="12" t="s">
        <v>154</v>
      </c>
      <c r="B156" s="12" t="s">
        <v>346</v>
      </c>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c r="CL156" s="14"/>
      <c r="CM156" s="14"/>
      <c r="CN156" s="14"/>
      <c r="CO156" s="14"/>
      <c r="CP156" s="14"/>
      <c r="CQ156" s="14"/>
      <c r="CR156" s="14"/>
      <c r="CS156" s="14"/>
      <c r="CT156" s="14"/>
      <c r="CU156" s="14"/>
      <c r="CV156" s="14"/>
      <c r="CW156" s="14"/>
      <c r="CX156" s="14"/>
      <c r="CY156" s="14"/>
      <c r="CZ156" s="14"/>
      <c r="DA156" s="24"/>
      <c r="DB156" s="14"/>
      <c r="DC156" s="14"/>
      <c r="DD156" s="14"/>
      <c r="DE156" s="14"/>
      <c r="DF156" s="14"/>
      <c r="DG156" s="14"/>
      <c r="DH156" s="14"/>
      <c r="DI156" s="14"/>
      <c r="DJ156" s="14"/>
      <c r="DK156" s="14"/>
      <c r="DL156" s="14"/>
      <c r="DM156" s="14"/>
      <c r="DN156" s="14"/>
      <c r="DO156" s="14"/>
      <c r="DP156" s="14"/>
      <c r="DQ156" s="14"/>
      <c r="DR156" s="14"/>
      <c r="DS156" s="14"/>
      <c r="DT156" s="14"/>
      <c r="DU156" s="14"/>
      <c r="DV156" s="14"/>
      <c r="DW156" s="14"/>
      <c r="DX156" s="14"/>
      <c r="DY156" s="14"/>
      <c r="DZ156" s="14"/>
      <c r="EA156" s="14"/>
      <c r="EB156" s="14"/>
      <c r="EC156" s="14"/>
      <c r="ED156" s="14"/>
      <c r="EE156" s="14"/>
      <c r="EF156" s="14"/>
      <c r="EG156" s="14"/>
      <c r="EH156" s="14"/>
      <c r="EI156" s="14"/>
      <c r="EJ156" s="14"/>
      <c r="EK156" s="14"/>
      <c r="EL156" s="14"/>
      <c r="EM156" s="14"/>
      <c r="EN156" s="14"/>
      <c r="EO156" s="14"/>
      <c r="EP156" s="14"/>
      <c r="EQ156" s="14"/>
      <c r="ER156" s="14"/>
      <c r="ES156" s="14"/>
      <c r="ET156" s="14"/>
      <c r="EU156" s="14"/>
      <c r="EV156" s="14"/>
      <c r="EW156" s="14"/>
      <c r="EX156" s="14"/>
      <c r="EY156" s="14"/>
      <c r="EZ156" s="14"/>
      <c r="FA156" s="14"/>
      <c r="FB156" s="14"/>
      <c r="FC156" s="14"/>
      <c r="FD156" s="14"/>
      <c r="FE156" s="14"/>
      <c r="FF156" s="14"/>
      <c r="FG156" s="14"/>
      <c r="FH156" s="14"/>
      <c r="FI156" s="14"/>
      <c r="FJ156" s="14"/>
      <c r="FK156" s="14"/>
      <c r="FL156" s="14"/>
      <c r="FM156" s="14"/>
      <c r="FN156" s="14"/>
      <c r="FO156" s="14"/>
      <c r="FP156" s="14"/>
      <c r="FQ156" s="14"/>
      <c r="FR156" s="14"/>
      <c r="FS156" s="14"/>
      <c r="FT156" s="14"/>
      <c r="FU156" s="14"/>
      <c r="FV156" s="14"/>
      <c r="FW156" s="14"/>
      <c r="FX156" s="14"/>
      <c r="FY156" s="14"/>
      <c r="FZ156" s="14"/>
      <c r="GA156" s="14"/>
      <c r="GB156" s="14"/>
      <c r="GC156" s="14"/>
      <c r="GD156" s="14"/>
      <c r="GE156" s="14"/>
      <c r="GF156" s="14"/>
      <c r="GG156" s="14"/>
      <c r="GH156" s="14"/>
      <c r="GI156" s="14"/>
      <c r="GJ156" s="14"/>
      <c r="GK156" s="14"/>
      <c r="GL156" s="14"/>
      <c r="GM156" s="14"/>
      <c r="GN156" s="14"/>
      <c r="GO156" s="14"/>
      <c r="GP156" s="14"/>
      <c r="GQ156" s="14"/>
      <c r="GR156" s="14"/>
      <c r="GS156" s="14"/>
      <c r="GT156" s="14"/>
      <c r="GU156" s="14"/>
      <c r="GV156" s="14"/>
      <c r="GW156" s="14"/>
      <c r="GX156" s="14"/>
      <c r="GY156" s="14"/>
      <c r="GZ156" s="14"/>
      <c r="HA156" s="14"/>
      <c r="HB156" s="14"/>
      <c r="HC156" s="14"/>
      <c r="HD156" s="14"/>
      <c r="HE156" s="14"/>
      <c r="HF156" s="14"/>
      <c r="HG156" s="14"/>
      <c r="HH156" s="14"/>
      <c r="HI156" s="14"/>
      <c r="HJ156" s="14"/>
      <c r="HK156" s="14"/>
      <c r="HL156" s="14"/>
      <c r="HM156" s="14"/>
      <c r="HN156" s="14"/>
      <c r="HO156" s="14"/>
      <c r="HP156" s="14"/>
      <c r="HQ156" s="14"/>
      <c r="HR156" s="14"/>
      <c r="HS156" s="14"/>
      <c r="HT156" s="14"/>
      <c r="HU156" s="14"/>
      <c r="HV156" s="14"/>
      <c r="HW156" s="14"/>
      <c r="HX156" s="14"/>
      <c r="HY156" s="14"/>
      <c r="HZ156" s="14"/>
      <c r="IA156" s="14"/>
      <c r="IB156" s="14"/>
      <c r="IC156" s="14"/>
      <c r="ID156" s="14"/>
      <c r="IE156" s="14"/>
      <c r="IF156" s="14"/>
      <c r="IG156" s="14"/>
      <c r="IH156" s="55"/>
      <c r="II156" s="55"/>
      <c r="IJ156" s="55"/>
      <c r="IK156" s="55"/>
      <c r="IL156" s="55"/>
      <c r="IM156" s="55"/>
      <c r="IN156" s="55"/>
      <c r="IO156" s="55"/>
      <c r="IP156" s="55"/>
      <c r="IQ156" s="55"/>
      <c r="IR156" s="55"/>
      <c r="IS156" s="55"/>
      <c r="IT156" s="55"/>
      <c r="IU156" s="55"/>
      <c r="IV156" s="55"/>
      <c r="IW156" s="55"/>
      <c r="IX156" s="55"/>
      <c r="IY156" s="55"/>
      <c r="IZ156" s="55"/>
      <c r="JA156" s="55"/>
      <c r="JB156" s="55"/>
      <c r="JC156" s="55"/>
      <c r="JD156" s="55"/>
      <c r="JE156" s="55"/>
      <c r="JF156" s="55"/>
      <c r="JG156" s="55"/>
      <c r="JH156" s="55"/>
      <c r="JI156" s="55"/>
      <c r="JJ156" s="55"/>
      <c r="JK156" s="55"/>
      <c r="JL156" s="55"/>
      <c r="JM156" s="55"/>
      <c r="JN156" s="55"/>
      <c r="JO156" s="55"/>
      <c r="JP156" s="55"/>
      <c r="JQ156" s="55"/>
      <c r="JR156" s="55"/>
      <c r="JS156" s="55"/>
      <c r="JT156" s="55"/>
      <c r="JU156" s="55"/>
      <c r="JV156" s="55"/>
      <c r="JW156" s="55"/>
      <c r="JX156" s="55"/>
      <c r="JY156" s="55"/>
      <c r="JZ156" s="55"/>
      <c r="KA156" s="55"/>
      <c r="KB156" s="55"/>
      <c r="KC156" s="55"/>
      <c r="KD156" s="55"/>
      <c r="KE156" s="55"/>
      <c r="KF156" s="55"/>
      <c r="KG156" s="55"/>
      <c r="KH156" s="55"/>
      <c r="KI156" s="55"/>
      <c r="KJ156" s="55"/>
      <c r="KK156" s="55"/>
      <c r="KL156" s="55"/>
      <c r="KM156" s="55"/>
      <c r="KN156" s="55"/>
      <c r="KO156" s="55"/>
      <c r="KP156" s="55"/>
      <c r="KQ156" s="55"/>
      <c r="KR156" s="55"/>
      <c r="KS156" s="55"/>
      <c r="KT156" s="55"/>
      <c r="KU156" s="55"/>
      <c r="KV156" s="55"/>
      <c r="KW156" s="55"/>
      <c r="KX156" s="55"/>
      <c r="KY156" s="55"/>
      <c r="KZ156" s="55"/>
      <c r="LA156" s="55"/>
      <c r="LB156" s="55"/>
      <c r="LC156" s="55"/>
      <c r="LD156" s="55"/>
      <c r="LE156" s="55"/>
      <c r="LF156" s="55"/>
      <c r="LG156" s="55"/>
      <c r="LH156" s="55"/>
      <c r="LI156" s="55"/>
      <c r="LJ156" s="55"/>
      <c r="LK156" s="55"/>
      <c r="LL156" s="55"/>
      <c r="LM156" s="55"/>
      <c r="LN156" s="55"/>
      <c r="LO156" s="55"/>
      <c r="LP156" s="55"/>
      <c r="LQ156" s="55"/>
      <c r="LR156" s="55"/>
      <c r="LS156" s="55"/>
      <c r="LT156" s="55"/>
      <c r="LU156" s="55"/>
      <c r="LV156" s="55"/>
      <c r="LW156" s="55"/>
      <c r="LX156" s="55"/>
      <c r="LY156" s="55"/>
      <c r="LZ156" s="55"/>
      <c r="MA156" s="55"/>
      <c r="MB156" s="55"/>
      <c r="MC156" s="55"/>
      <c r="MD156" s="55"/>
      <c r="ME156" s="55"/>
      <c r="MF156" s="55"/>
      <c r="MG156" s="55"/>
      <c r="MH156" s="57"/>
      <c r="MI156" s="57"/>
      <c r="MJ156" s="57"/>
      <c r="MK156" s="57"/>
      <c r="ML156" s="57"/>
      <c r="MM156" s="58"/>
      <c r="MN156" s="58"/>
      <c r="MO156" s="57"/>
      <c r="MP156" s="57"/>
      <c r="MQ156" s="57"/>
      <c r="MR156" s="57"/>
      <c r="MS156" s="57"/>
      <c r="MT156" s="58"/>
      <c r="MU156" s="58"/>
      <c r="MV156" s="57"/>
      <c r="MW156" s="57"/>
      <c r="MX156" s="57"/>
      <c r="MY156" s="57"/>
      <c r="MZ156" s="57"/>
      <c r="NA156" s="58"/>
      <c r="NB156" s="58"/>
      <c r="NC156" s="55"/>
      <c r="ND156" s="55"/>
      <c r="NE156" s="55"/>
      <c r="NF156" s="55"/>
      <c r="NG156" s="55"/>
      <c r="NH156" s="55"/>
      <c r="NI156" s="55"/>
      <c r="NJ156" s="55"/>
      <c r="NK156" s="55"/>
      <c r="NL156" s="55"/>
      <c r="NM156" s="55"/>
      <c r="NN156" s="55"/>
      <c r="NO156" s="55"/>
      <c r="NP156" s="55"/>
      <c r="NQ156" s="55"/>
      <c r="NR156" s="55"/>
      <c r="NS156" s="55"/>
      <c r="NT156" s="55"/>
      <c r="NU156" s="55"/>
      <c r="NV156" s="55"/>
      <c r="NW156" s="55"/>
      <c r="NX156" s="55"/>
      <c r="NY156" s="55"/>
      <c r="NZ156" s="55"/>
      <c r="OA156" s="55"/>
      <c r="OB156" s="55"/>
      <c r="OC156" s="55"/>
      <c r="OD156" s="55"/>
      <c r="OE156" s="55"/>
      <c r="OF156" s="55"/>
      <c r="OG156" s="55"/>
      <c r="OH156" s="55"/>
      <c r="OI156" s="55"/>
      <c r="OJ156" s="55"/>
      <c r="OK156" s="55"/>
      <c r="OL156" s="55"/>
      <c r="OM156" s="55"/>
      <c r="ON156" s="55"/>
      <c r="OO156" s="55"/>
      <c r="OP156" s="55"/>
      <c r="OQ156" s="55"/>
      <c r="OR156" s="55"/>
      <c r="OS156" s="55"/>
      <c r="OT156" s="55"/>
      <c r="OU156" s="55"/>
      <c r="OV156" s="55"/>
      <c r="OW156" s="55"/>
      <c r="OX156" s="55"/>
      <c r="OY156" s="55"/>
      <c r="OZ156" s="55"/>
      <c r="PA156" s="55"/>
      <c r="PB156" s="55"/>
      <c r="PC156" s="55"/>
      <c r="PD156" s="55"/>
      <c r="PE156" s="55"/>
      <c r="PF156" s="55"/>
      <c r="PG156" s="55"/>
      <c r="PH156" s="55"/>
      <c r="PI156" s="55"/>
      <c r="PJ156" s="55"/>
      <c r="PK156" s="55"/>
      <c r="PL156" s="55"/>
      <c r="PM156" s="55"/>
      <c r="PN156" s="55"/>
      <c r="PO156" s="55"/>
      <c r="PP156" s="55"/>
      <c r="PQ156" s="55"/>
      <c r="PR156" s="55"/>
      <c r="PS156" s="55"/>
      <c r="PT156" s="55"/>
      <c r="PU156" s="55"/>
      <c r="PV156" s="55"/>
      <c r="PW156" s="55"/>
      <c r="PX156" s="55"/>
      <c r="PY156" s="55"/>
      <c r="PZ156" s="55"/>
      <c r="QA156" s="55"/>
      <c r="QB156" s="55"/>
      <c r="QC156" s="55"/>
      <c r="QD156" s="55"/>
    </row>
    <row r="157" spans="1:446" ht="13.5" customHeight="1">
      <c r="A157" s="12" t="s">
        <v>155</v>
      </c>
      <c r="B157" s="12" t="s">
        <v>348</v>
      </c>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14"/>
      <c r="DA157" s="24"/>
      <c r="DB157" s="14"/>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c r="EG157" s="14"/>
      <c r="EH157" s="14"/>
      <c r="EI157" s="14"/>
      <c r="EJ157" s="14"/>
      <c r="EK157" s="14"/>
      <c r="EL157" s="14"/>
      <c r="EM157" s="14"/>
      <c r="EN157" s="14"/>
      <c r="EO157" s="14"/>
      <c r="EP157" s="14"/>
      <c r="EQ157" s="14"/>
      <c r="ER157" s="14"/>
      <c r="ES157" s="14"/>
      <c r="ET157" s="14"/>
      <c r="EU157" s="14"/>
      <c r="EV157" s="14"/>
      <c r="EW157" s="14"/>
      <c r="EX157" s="14"/>
      <c r="EY157" s="14"/>
      <c r="EZ157" s="14"/>
      <c r="FA157" s="14"/>
      <c r="FB157" s="14"/>
      <c r="FC157" s="14"/>
      <c r="FD157" s="14"/>
      <c r="FE157" s="14"/>
      <c r="FF157" s="14"/>
      <c r="FG157" s="14"/>
      <c r="FH157" s="14"/>
      <c r="FI157" s="14"/>
      <c r="FJ157" s="14"/>
      <c r="FK157" s="14"/>
      <c r="FL157" s="14"/>
      <c r="FM157" s="14"/>
      <c r="FN157" s="14"/>
      <c r="FO157" s="14"/>
      <c r="FP157" s="14"/>
      <c r="FQ157" s="14"/>
      <c r="FR157" s="14"/>
      <c r="FS157" s="14"/>
      <c r="FT157" s="14"/>
      <c r="FU157" s="14"/>
      <c r="FV157" s="14"/>
      <c r="FW157" s="14"/>
      <c r="FX157" s="14"/>
      <c r="FY157" s="14"/>
      <c r="FZ157" s="14"/>
      <c r="GA157" s="14"/>
      <c r="GB157" s="14"/>
      <c r="GC157" s="14"/>
      <c r="GD157" s="14"/>
      <c r="GE157" s="14"/>
      <c r="GF157" s="14"/>
      <c r="GG157" s="14"/>
      <c r="GH157" s="14"/>
      <c r="GI157" s="14"/>
      <c r="GJ157" s="14"/>
      <c r="GK157" s="14"/>
      <c r="GL157" s="14"/>
      <c r="GM157" s="14"/>
      <c r="GN157" s="14"/>
      <c r="GO157" s="14"/>
      <c r="GP157" s="14"/>
      <c r="GQ157" s="14"/>
      <c r="GR157" s="14"/>
      <c r="GS157" s="14"/>
      <c r="GT157" s="14"/>
      <c r="GU157" s="14"/>
      <c r="GV157" s="14"/>
      <c r="GW157" s="14"/>
      <c r="GX157" s="14"/>
      <c r="GY157" s="14"/>
      <c r="GZ157" s="14"/>
      <c r="HA157" s="14"/>
      <c r="HB157" s="14"/>
      <c r="HC157" s="14"/>
      <c r="HD157" s="14"/>
      <c r="HE157" s="14"/>
      <c r="HF157" s="14"/>
      <c r="HG157" s="14"/>
      <c r="HH157" s="14"/>
      <c r="HI157" s="14"/>
      <c r="HJ157" s="14"/>
      <c r="HK157" s="14"/>
      <c r="HL157" s="14"/>
      <c r="HM157" s="14"/>
      <c r="HN157" s="14"/>
      <c r="HO157" s="14"/>
      <c r="HP157" s="14"/>
      <c r="HQ157" s="14"/>
      <c r="HR157" s="14"/>
      <c r="HS157" s="14"/>
      <c r="HT157" s="14"/>
      <c r="HU157" s="14"/>
      <c r="HV157" s="14"/>
      <c r="HW157" s="14"/>
      <c r="HX157" s="14"/>
      <c r="HY157" s="14"/>
      <c r="HZ157" s="14"/>
      <c r="IA157" s="14"/>
      <c r="IB157" s="14"/>
      <c r="IC157" s="14"/>
      <c r="ID157" s="14"/>
      <c r="IE157" s="14"/>
      <c r="IF157" s="14"/>
      <c r="IG157" s="14"/>
      <c r="IH157" s="55"/>
      <c r="II157" s="55"/>
      <c r="IJ157" s="55"/>
      <c r="IK157" s="55"/>
      <c r="IL157" s="55"/>
      <c r="IM157" s="55"/>
      <c r="IN157" s="55"/>
      <c r="IO157" s="55"/>
      <c r="IP157" s="55"/>
      <c r="IQ157" s="55"/>
      <c r="IR157" s="55"/>
      <c r="IS157" s="55"/>
      <c r="IT157" s="55"/>
      <c r="IU157" s="55"/>
      <c r="IV157" s="55"/>
      <c r="IW157" s="55"/>
      <c r="IX157" s="55"/>
      <c r="IY157" s="55"/>
      <c r="IZ157" s="55"/>
      <c r="JA157" s="55"/>
      <c r="JB157" s="55"/>
      <c r="JC157" s="55"/>
      <c r="JD157" s="55"/>
      <c r="JE157" s="55"/>
      <c r="JF157" s="55"/>
      <c r="JG157" s="55"/>
      <c r="JH157" s="55"/>
      <c r="JI157" s="55"/>
      <c r="JJ157" s="55"/>
      <c r="JK157" s="55"/>
      <c r="JL157" s="55"/>
      <c r="JM157" s="55"/>
      <c r="JN157" s="55"/>
      <c r="JO157" s="55"/>
      <c r="JP157" s="55"/>
      <c r="JQ157" s="55"/>
      <c r="JR157" s="55"/>
      <c r="JS157" s="55"/>
      <c r="JT157" s="55"/>
      <c r="JU157" s="55"/>
      <c r="JV157" s="55"/>
      <c r="JW157" s="55"/>
      <c r="JX157" s="55"/>
      <c r="JY157" s="55"/>
      <c r="JZ157" s="55"/>
      <c r="KA157" s="55"/>
      <c r="KB157" s="55"/>
      <c r="KC157" s="55"/>
      <c r="KD157" s="55"/>
      <c r="KE157" s="55"/>
      <c r="KF157" s="55"/>
      <c r="KG157" s="55"/>
      <c r="KH157" s="55"/>
      <c r="KI157" s="55"/>
      <c r="KJ157" s="55"/>
      <c r="KK157" s="55"/>
      <c r="KL157" s="55"/>
      <c r="KM157" s="55"/>
      <c r="KN157" s="55"/>
      <c r="KO157" s="55"/>
      <c r="KP157" s="55"/>
      <c r="KQ157" s="55"/>
      <c r="KR157" s="55"/>
      <c r="KS157" s="55"/>
      <c r="KT157" s="55"/>
      <c r="KU157" s="55"/>
      <c r="KV157" s="55"/>
      <c r="KW157" s="55"/>
      <c r="KX157" s="55"/>
      <c r="KY157" s="55"/>
      <c r="KZ157" s="55"/>
      <c r="LA157" s="55"/>
      <c r="LB157" s="55"/>
      <c r="LC157" s="55"/>
      <c r="LD157" s="55"/>
      <c r="LE157" s="55"/>
      <c r="LF157" s="55"/>
      <c r="LG157" s="55"/>
      <c r="LH157" s="55"/>
      <c r="LI157" s="55"/>
      <c r="LJ157" s="55"/>
      <c r="LK157" s="55"/>
      <c r="LL157" s="55"/>
      <c r="LM157" s="55"/>
      <c r="LN157" s="55"/>
      <c r="LO157" s="55"/>
      <c r="LP157" s="55"/>
      <c r="LQ157" s="55"/>
      <c r="LR157" s="55"/>
      <c r="LS157" s="55"/>
      <c r="LT157" s="55"/>
      <c r="LU157" s="55"/>
      <c r="LV157" s="55"/>
      <c r="LW157" s="55"/>
      <c r="LX157" s="55"/>
      <c r="LY157" s="55"/>
      <c r="LZ157" s="55"/>
      <c r="MA157" s="55"/>
      <c r="MB157" s="55"/>
      <c r="MC157" s="55"/>
      <c r="MD157" s="55"/>
      <c r="ME157" s="55"/>
      <c r="MF157" s="55"/>
      <c r="MG157" s="55"/>
      <c r="MH157" s="57"/>
      <c r="MI157" s="57"/>
      <c r="MJ157" s="57"/>
      <c r="MK157" s="57"/>
      <c r="ML157" s="57"/>
      <c r="MM157" s="58"/>
      <c r="MN157" s="58"/>
      <c r="MO157" s="57"/>
      <c r="MP157" s="57"/>
      <c r="MQ157" s="57"/>
      <c r="MR157" s="57"/>
      <c r="MS157" s="57"/>
      <c r="MT157" s="58"/>
      <c r="MU157" s="58"/>
      <c r="MV157" s="57"/>
      <c r="MW157" s="57"/>
      <c r="MX157" s="57"/>
      <c r="MY157" s="57"/>
      <c r="MZ157" s="57"/>
      <c r="NA157" s="58"/>
      <c r="NB157" s="58"/>
      <c r="NC157" s="55"/>
      <c r="ND157" s="55"/>
      <c r="NE157" s="55"/>
      <c r="NF157" s="55"/>
      <c r="NG157" s="55"/>
      <c r="NH157" s="55"/>
      <c r="NI157" s="55"/>
      <c r="NJ157" s="55"/>
      <c r="NK157" s="55"/>
      <c r="NL157" s="55"/>
      <c r="NM157" s="55"/>
      <c r="NN157" s="55"/>
      <c r="NO157" s="55"/>
      <c r="NP157" s="55"/>
      <c r="NQ157" s="55"/>
      <c r="NR157" s="55"/>
      <c r="NS157" s="55"/>
      <c r="NT157" s="55"/>
      <c r="NU157" s="55"/>
      <c r="NV157" s="55"/>
      <c r="NW157" s="55"/>
      <c r="NX157" s="55"/>
      <c r="NY157" s="55"/>
      <c r="NZ157" s="55"/>
      <c r="OA157" s="55"/>
      <c r="OB157" s="55"/>
      <c r="OC157" s="55"/>
      <c r="OD157" s="55"/>
      <c r="OE157" s="55"/>
      <c r="OF157" s="55"/>
      <c r="OG157" s="55"/>
      <c r="OH157" s="55"/>
      <c r="OI157" s="55"/>
      <c r="OJ157" s="55"/>
      <c r="OK157" s="55"/>
      <c r="OL157" s="55"/>
      <c r="OM157" s="55"/>
      <c r="ON157" s="55"/>
      <c r="OO157" s="55"/>
      <c r="OP157" s="55"/>
      <c r="OQ157" s="55"/>
      <c r="OR157" s="55"/>
      <c r="OS157" s="55"/>
      <c r="OT157" s="55"/>
      <c r="OU157" s="55"/>
      <c r="OV157" s="55"/>
      <c r="OW157" s="55"/>
      <c r="OX157" s="55"/>
      <c r="OY157" s="55"/>
      <c r="OZ157" s="55"/>
      <c r="PA157" s="55"/>
      <c r="PB157" s="55"/>
      <c r="PC157" s="55"/>
      <c r="PD157" s="55"/>
      <c r="PE157" s="55"/>
      <c r="PF157" s="55"/>
      <c r="PG157" s="55"/>
      <c r="PH157" s="55"/>
      <c r="PI157" s="55"/>
      <c r="PJ157" s="55"/>
      <c r="PK157" s="55"/>
      <c r="PL157" s="55"/>
      <c r="PM157" s="55"/>
      <c r="PN157" s="55"/>
      <c r="PO157" s="55"/>
      <c r="PP157" s="55"/>
      <c r="PQ157" s="55"/>
      <c r="PR157" s="55"/>
      <c r="PS157" s="55"/>
      <c r="PT157" s="55"/>
      <c r="PU157" s="55"/>
      <c r="PV157" s="55"/>
      <c r="PW157" s="55"/>
      <c r="PX157" s="55"/>
      <c r="PY157" s="55"/>
      <c r="PZ157" s="55"/>
      <c r="QA157" s="55"/>
      <c r="QB157" s="55"/>
      <c r="QC157" s="55"/>
      <c r="QD157" s="55"/>
    </row>
    <row r="158" spans="1:446" ht="13.5" customHeight="1">
      <c r="A158" s="12" t="s">
        <v>156</v>
      </c>
      <c r="B158" s="12" t="s">
        <v>349</v>
      </c>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c r="CI158" s="14"/>
      <c r="CJ158" s="14"/>
      <c r="CK158" s="14"/>
      <c r="CL158" s="14"/>
      <c r="CM158" s="14"/>
      <c r="CN158" s="14"/>
      <c r="CO158" s="14"/>
      <c r="CP158" s="14"/>
      <c r="CQ158" s="14"/>
      <c r="CR158" s="14"/>
      <c r="CS158" s="14"/>
      <c r="CT158" s="14"/>
      <c r="CU158" s="14"/>
      <c r="CV158" s="14"/>
      <c r="CW158" s="14"/>
      <c r="CX158" s="14"/>
      <c r="CY158" s="14"/>
      <c r="CZ158" s="14"/>
      <c r="DA158" s="24"/>
      <c r="DB158" s="14"/>
      <c r="DC158" s="14"/>
      <c r="DD158" s="14"/>
      <c r="DE158" s="14"/>
      <c r="DF158" s="14"/>
      <c r="DG158" s="14"/>
      <c r="DH158" s="14"/>
      <c r="DI158" s="14"/>
      <c r="DJ158" s="14"/>
      <c r="DK158" s="14"/>
      <c r="DL158" s="14"/>
      <c r="DM158" s="14"/>
      <c r="DN158" s="14"/>
      <c r="DO158" s="14"/>
      <c r="DP158" s="14"/>
      <c r="DQ158" s="14"/>
      <c r="DR158" s="14"/>
      <c r="DS158" s="14"/>
      <c r="DT158" s="14"/>
      <c r="DU158" s="14"/>
      <c r="DV158" s="14"/>
      <c r="DW158" s="14"/>
      <c r="DX158" s="14"/>
      <c r="DY158" s="14"/>
      <c r="DZ158" s="14"/>
      <c r="EA158" s="14"/>
      <c r="EB158" s="14"/>
      <c r="EC158" s="14"/>
      <c r="ED158" s="14"/>
      <c r="EE158" s="14"/>
      <c r="EF158" s="14"/>
      <c r="EG158" s="14"/>
      <c r="EH158" s="14"/>
      <c r="EI158" s="14"/>
      <c r="EJ158" s="14"/>
      <c r="EK158" s="14"/>
      <c r="EL158" s="14"/>
      <c r="EM158" s="14"/>
      <c r="EN158" s="14"/>
      <c r="EO158" s="14"/>
      <c r="EP158" s="14"/>
      <c r="EQ158" s="14"/>
      <c r="ER158" s="14"/>
      <c r="ES158" s="14"/>
      <c r="ET158" s="14"/>
      <c r="EU158" s="14"/>
      <c r="EV158" s="14"/>
      <c r="EW158" s="14"/>
      <c r="EX158" s="14"/>
      <c r="EY158" s="14"/>
      <c r="EZ158" s="14"/>
      <c r="FA158" s="14"/>
      <c r="FB158" s="14"/>
      <c r="FC158" s="14"/>
      <c r="FD158" s="14"/>
      <c r="FE158" s="14"/>
      <c r="FF158" s="14"/>
      <c r="FG158" s="14"/>
      <c r="FH158" s="14"/>
      <c r="FI158" s="14"/>
      <c r="FJ158" s="14"/>
      <c r="FK158" s="14"/>
      <c r="FL158" s="14"/>
      <c r="FM158" s="14"/>
      <c r="FN158" s="14"/>
      <c r="FO158" s="14"/>
      <c r="FP158" s="14"/>
      <c r="FQ158" s="14"/>
      <c r="FR158" s="14"/>
      <c r="FS158" s="14"/>
      <c r="FT158" s="14"/>
      <c r="FU158" s="14"/>
      <c r="FV158" s="14"/>
      <c r="FW158" s="14"/>
      <c r="FX158" s="14"/>
      <c r="FY158" s="14"/>
      <c r="FZ158" s="14"/>
      <c r="GA158" s="14"/>
      <c r="GB158" s="14"/>
      <c r="GC158" s="14"/>
      <c r="GD158" s="14"/>
      <c r="GE158" s="14"/>
      <c r="GF158" s="14"/>
      <c r="GG158" s="14"/>
      <c r="GH158" s="14"/>
      <c r="GI158" s="14"/>
      <c r="GJ158" s="14"/>
      <c r="GK158" s="14"/>
      <c r="GL158" s="14"/>
      <c r="GM158" s="14"/>
      <c r="GN158" s="14"/>
      <c r="GO158" s="14"/>
      <c r="GP158" s="14"/>
      <c r="GQ158" s="14"/>
      <c r="GR158" s="14"/>
      <c r="GS158" s="14"/>
      <c r="GT158" s="14"/>
      <c r="GU158" s="14"/>
      <c r="GV158" s="14"/>
      <c r="GW158" s="14"/>
      <c r="GX158" s="14"/>
      <c r="GY158" s="14"/>
      <c r="GZ158" s="14"/>
      <c r="HA158" s="14"/>
      <c r="HB158" s="14"/>
      <c r="HC158" s="14"/>
      <c r="HD158" s="14"/>
      <c r="HE158" s="14"/>
      <c r="HF158" s="14"/>
      <c r="HG158" s="14"/>
      <c r="HH158" s="14"/>
      <c r="HI158" s="14"/>
      <c r="HJ158" s="14"/>
      <c r="HK158" s="14"/>
      <c r="HL158" s="14"/>
      <c r="HM158" s="14"/>
      <c r="HN158" s="14"/>
      <c r="HO158" s="14"/>
      <c r="HP158" s="14"/>
      <c r="HQ158" s="14"/>
      <c r="HR158" s="14"/>
      <c r="HS158" s="14"/>
      <c r="HT158" s="14"/>
      <c r="HU158" s="14"/>
      <c r="HV158" s="14"/>
      <c r="HW158" s="14"/>
      <c r="HX158" s="14"/>
      <c r="HY158" s="14"/>
      <c r="HZ158" s="14"/>
      <c r="IA158" s="14"/>
      <c r="IB158" s="14"/>
      <c r="IC158" s="14"/>
      <c r="ID158" s="14"/>
      <c r="IE158" s="14"/>
      <c r="IF158" s="14"/>
      <c r="IG158" s="14"/>
      <c r="IH158" s="55"/>
      <c r="II158" s="55"/>
      <c r="IJ158" s="55"/>
      <c r="IK158" s="55"/>
      <c r="IL158" s="55"/>
      <c r="IM158" s="55"/>
      <c r="IN158" s="55"/>
      <c r="IO158" s="55"/>
      <c r="IP158" s="55"/>
      <c r="IQ158" s="55"/>
      <c r="IR158" s="55"/>
      <c r="IS158" s="55"/>
      <c r="IT158" s="55"/>
      <c r="IU158" s="55"/>
      <c r="IV158" s="55"/>
      <c r="IW158" s="55"/>
      <c r="IX158" s="55"/>
      <c r="IY158" s="55"/>
      <c r="IZ158" s="55"/>
      <c r="JA158" s="55"/>
      <c r="JB158" s="55"/>
      <c r="JC158" s="55"/>
      <c r="JD158" s="55"/>
      <c r="JE158" s="55"/>
      <c r="JF158" s="55"/>
      <c r="JG158" s="55"/>
      <c r="JH158" s="55"/>
      <c r="JI158" s="55"/>
      <c r="JJ158" s="55"/>
      <c r="JK158" s="55"/>
      <c r="JL158" s="55"/>
      <c r="JM158" s="55"/>
      <c r="JN158" s="55"/>
      <c r="JO158" s="55"/>
      <c r="JP158" s="55"/>
      <c r="JQ158" s="55"/>
      <c r="JR158" s="55"/>
      <c r="JS158" s="55"/>
      <c r="JT158" s="55"/>
      <c r="JU158" s="55"/>
      <c r="JV158" s="55"/>
      <c r="JW158" s="55"/>
      <c r="JX158" s="55"/>
      <c r="JY158" s="55"/>
      <c r="JZ158" s="55"/>
      <c r="KA158" s="55"/>
      <c r="KB158" s="55"/>
      <c r="KC158" s="55"/>
      <c r="KD158" s="55"/>
      <c r="KE158" s="55"/>
      <c r="KF158" s="55"/>
      <c r="KG158" s="55"/>
      <c r="KH158" s="55"/>
      <c r="KI158" s="55"/>
      <c r="KJ158" s="55"/>
      <c r="KK158" s="55"/>
      <c r="KL158" s="55"/>
      <c r="KM158" s="55"/>
      <c r="KN158" s="55"/>
      <c r="KO158" s="55"/>
      <c r="KP158" s="55"/>
      <c r="KQ158" s="55"/>
      <c r="KR158" s="55"/>
      <c r="KS158" s="55"/>
      <c r="KT158" s="55"/>
      <c r="KU158" s="55"/>
      <c r="KV158" s="55"/>
      <c r="KW158" s="55"/>
      <c r="KX158" s="55"/>
      <c r="KY158" s="55"/>
      <c r="KZ158" s="55"/>
      <c r="LA158" s="55"/>
      <c r="LB158" s="55"/>
      <c r="LC158" s="55"/>
      <c r="LD158" s="55"/>
      <c r="LE158" s="55"/>
      <c r="LF158" s="55"/>
      <c r="LG158" s="55"/>
      <c r="LH158" s="55"/>
      <c r="LI158" s="55"/>
      <c r="LJ158" s="55"/>
      <c r="LK158" s="55"/>
      <c r="LL158" s="55"/>
      <c r="LM158" s="55"/>
      <c r="LN158" s="55"/>
      <c r="LO158" s="55"/>
      <c r="LP158" s="55"/>
      <c r="LQ158" s="55"/>
      <c r="LR158" s="55"/>
      <c r="LS158" s="55"/>
      <c r="LT158" s="55"/>
      <c r="LU158" s="55"/>
      <c r="LV158" s="55"/>
      <c r="LW158" s="55"/>
      <c r="LX158" s="55"/>
      <c r="LY158" s="55"/>
      <c r="LZ158" s="55"/>
      <c r="MA158" s="55"/>
      <c r="MB158" s="55"/>
      <c r="MC158" s="55"/>
      <c r="MD158" s="55"/>
      <c r="ME158" s="55"/>
      <c r="MF158" s="55"/>
      <c r="MG158" s="55"/>
      <c r="MH158" s="57"/>
      <c r="MI158" s="57"/>
      <c r="MJ158" s="57"/>
      <c r="MK158" s="57"/>
      <c r="ML158" s="57"/>
      <c r="MM158" s="58"/>
      <c r="MN158" s="58"/>
      <c r="MO158" s="57"/>
      <c r="MP158" s="57"/>
      <c r="MQ158" s="57"/>
      <c r="MR158" s="57"/>
      <c r="MS158" s="57"/>
      <c r="MT158" s="58"/>
      <c r="MU158" s="58"/>
      <c r="MV158" s="57"/>
      <c r="MW158" s="57"/>
      <c r="MX158" s="57"/>
      <c r="MY158" s="57"/>
      <c r="MZ158" s="57"/>
      <c r="NA158" s="58"/>
      <c r="NB158" s="58"/>
      <c r="NC158" s="55"/>
      <c r="ND158" s="55"/>
      <c r="NE158" s="55"/>
      <c r="NF158" s="55"/>
      <c r="NG158" s="55"/>
      <c r="NH158" s="55"/>
      <c r="NI158" s="55"/>
      <c r="NJ158" s="55"/>
      <c r="NK158" s="55"/>
      <c r="NL158" s="55"/>
      <c r="NM158" s="55"/>
      <c r="NN158" s="55"/>
      <c r="NO158" s="55"/>
      <c r="NP158" s="55"/>
      <c r="NQ158" s="55"/>
      <c r="NR158" s="55"/>
      <c r="NS158" s="55"/>
      <c r="NT158" s="55"/>
      <c r="NU158" s="55"/>
      <c r="NV158" s="55"/>
      <c r="NW158" s="55"/>
      <c r="NX158" s="55"/>
      <c r="NY158" s="55"/>
      <c r="NZ158" s="55"/>
      <c r="OA158" s="55"/>
      <c r="OB158" s="55"/>
      <c r="OC158" s="55"/>
      <c r="OD158" s="55"/>
      <c r="OE158" s="55"/>
      <c r="OF158" s="55"/>
      <c r="OG158" s="55"/>
      <c r="OH158" s="55"/>
      <c r="OI158" s="55"/>
      <c r="OJ158" s="55"/>
      <c r="OK158" s="55"/>
      <c r="OL158" s="55"/>
      <c r="OM158" s="55"/>
      <c r="ON158" s="55"/>
      <c r="OO158" s="55"/>
      <c r="OP158" s="55"/>
      <c r="OQ158" s="55"/>
      <c r="OR158" s="55"/>
      <c r="OS158" s="55"/>
      <c r="OT158" s="55"/>
      <c r="OU158" s="55"/>
      <c r="OV158" s="55"/>
      <c r="OW158" s="55"/>
      <c r="OX158" s="55"/>
      <c r="OY158" s="55"/>
      <c r="OZ158" s="55"/>
      <c r="PA158" s="55"/>
      <c r="PB158" s="55"/>
      <c r="PC158" s="55"/>
      <c r="PD158" s="55"/>
      <c r="PE158" s="55"/>
      <c r="PF158" s="55"/>
      <c r="PG158" s="55"/>
      <c r="PH158" s="55"/>
      <c r="PI158" s="55"/>
      <c r="PJ158" s="55"/>
      <c r="PK158" s="55"/>
      <c r="PL158" s="55"/>
      <c r="PM158" s="55"/>
      <c r="PN158" s="55"/>
      <c r="PO158" s="55"/>
      <c r="PP158" s="55"/>
      <c r="PQ158" s="55"/>
      <c r="PR158" s="55"/>
      <c r="PS158" s="55"/>
      <c r="PT158" s="55"/>
      <c r="PU158" s="55"/>
      <c r="PV158" s="55"/>
      <c r="PW158" s="55"/>
      <c r="PX158" s="55"/>
      <c r="PY158" s="55"/>
      <c r="PZ158" s="55"/>
      <c r="QA158" s="55"/>
      <c r="QB158" s="55"/>
      <c r="QC158" s="55"/>
      <c r="QD158" s="55"/>
    </row>
    <row r="159" spans="1:446" ht="13.5" customHeight="1">
      <c r="A159" s="12" t="s">
        <v>157</v>
      </c>
      <c r="B159" s="12" t="s">
        <v>346</v>
      </c>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c r="CL159" s="14"/>
      <c r="CM159" s="14"/>
      <c r="CN159" s="14"/>
      <c r="CO159" s="14"/>
      <c r="CP159" s="14"/>
      <c r="CQ159" s="14"/>
      <c r="CR159" s="14"/>
      <c r="CS159" s="14"/>
      <c r="CT159" s="14"/>
      <c r="CU159" s="14"/>
      <c r="CV159" s="14"/>
      <c r="CW159" s="14"/>
      <c r="CX159" s="14"/>
      <c r="CY159" s="14"/>
      <c r="CZ159" s="14"/>
      <c r="DA159" s="2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14"/>
      <c r="IG159" s="14"/>
      <c r="IH159" s="55"/>
      <c r="II159" s="55"/>
      <c r="IJ159" s="55"/>
      <c r="IK159" s="55"/>
      <c r="IL159" s="55"/>
      <c r="IM159" s="55"/>
      <c r="IN159" s="55"/>
      <c r="IO159" s="55"/>
      <c r="IP159" s="55"/>
      <c r="IQ159" s="55"/>
      <c r="IR159" s="55"/>
      <c r="IS159" s="55"/>
      <c r="IT159" s="55"/>
      <c r="IU159" s="55"/>
      <c r="IV159" s="55"/>
      <c r="IW159" s="55"/>
      <c r="IX159" s="55"/>
      <c r="IY159" s="55"/>
      <c r="IZ159" s="55"/>
      <c r="JA159" s="55"/>
      <c r="JB159" s="55"/>
      <c r="JC159" s="55"/>
      <c r="JD159" s="55"/>
      <c r="JE159" s="55"/>
      <c r="JF159" s="55"/>
      <c r="JG159" s="55"/>
      <c r="JH159" s="55"/>
      <c r="JI159" s="55"/>
      <c r="JJ159" s="55"/>
      <c r="JK159" s="55"/>
      <c r="JL159" s="55"/>
      <c r="JM159" s="55"/>
      <c r="JN159" s="55"/>
      <c r="JO159" s="55"/>
      <c r="JP159" s="55"/>
      <c r="JQ159" s="55"/>
      <c r="JR159" s="55"/>
      <c r="JS159" s="55"/>
      <c r="JT159" s="55"/>
      <c r="JU159" s="55"/>
      <c r="JV159" s="55"/>
      <c r="JW159" s="55"/>
      <c r="JX159" s="55"/>
      <c r="JY159" s="55"/>
      <c r="JZ159" s="55"/>
      <c r="KA159" s="55"/>
      <c r="KB159" s="55"/>
      <c r="KC159" s="55"/>
      <c r="KD159" s="55"/>
      <c r="KE159" s="55"/>
      <c r="KF159" s="55"/>
      <c r="KG159" s="55"/>
      <c r="KH159" s="55"/>
      <c r="KI159" s="55"/>
      <c r="KJ159" s="55"/>
      <c r="KK159" s="55"/>
      <c r="KL159" s="55"/>
      <c r="KM159" s="55"/>
      <c r="KN159" s="55"/>
      <c r="KO159" s="55"/>
      <c r="KP159" s="55"/>
      <c r="KQ159" s="55"/>
      <c r="KR159" s="55"/>
      <c r="KS159" s="55"/>
      <c r="KT159" s="55"/>
      <c r="KU159" s="55"/>
      <c r="KV159" s="55"/>
      <c r="KW159" s="55"/>
      <c r="KX159" s="55"/>
      <c r="KY159" s="55"/>
      <c r="KZ159" s="55"/>
      <c r="LA159" s="55"/>
      <c r="LB159" s="55"/>
      <c r="LC159" s="55"/>
      <c r="LD159" s="55"/>
      <c r="LE159" s="55"/>
      <c r="LF159" s="55"/>
      <c r="LG159" s="55"/>
      <c r="LH159" s="55"/>
      <c r="LI159" s="55"/>
      <c r="LJ159" s="55"/>
      <c r="LK159" s="55"/>
      <c r="LL159" s="55"/>
      <c r="LM159" s="55"/>
      <c r="LN159" s="55"/>
      <c r="LO159" s="55"/>
      <c r="LP159" s="55"/>
      <c r="LQ159" s="55"/>
      <c r="LR159" s="55"/>
      <c r="LS159" s="55"/>
      <c r="LT159" s="55"/>
      <c r="LU159" s="55"/>
      <c r="LV159" s="55"/>
      <c r="LW159" s="55"/>
      <c r="LX159" s="55"/>
      <c r="LY159" s="55"/>
      <c r="LZ159" s="55"/>
      <c r="MA159" s="55"/>
      <c r="MB159" s="55"/>
      <c r="MC159" s="55"/>
      <c r="MD159" s="55"/>
      <c r="ME159" s="55"/>
      <c r="MF159" s="55"/>
      <c r="MG159" s="55"/>
      <c r="MH159" s="57"/>
      <c r="MI159" s="57"/>
      <c r="MJ159" s="57"/>
      <c r="MK159" s="57"/>
      <c r="ML159" s="57"/>
      <c r="MM159" s="58"/>
      <c r="MN159" s="58"/>
      <c r="MO159" s="57"/>
      <c r="MP159" s="57"/>
      <c r="MQ159" s="57"/>
      <c r="MR159" s="57"/>
      <c r="MS159" s="57"/>
      <c r="MT159" s="58"/>
      <c r="MU159" s="58"/>
      <c r="MV159" s="57"/>
      <c r="MW159" s="57"/>
      <c r="MX159" s="57"/>
      <c r="MY159" s="57"/>
      <c r="MZ159" s="57"/>
      <c r="NA159" s="58"/>
      <c r="NB159" s="58"/>
      <c r="NC159" s="55"/>
      <c r="ND159" s="55"/>
      <c r="NE159" s="55"/>
      <c r="NF159" s="55"/>
      <c r="NG159" s="55"/>
      <c r="NH159" s="55"/>
      <c r="NI159" s="55"/>
      <c r="NJ159" s="55"/>
      <c r="NK159" s="55"/>
      <c r="NL159" s="55"/>
      <c r="NM159" s="55"/>
      <c r="NN159" s="55"/>
      <c r="NO159" s="55"/>
      <c r="NP159" s="55"/>
      <c r="NQ159" s="55"/>
      <c r="NR159" s="55"/>
      <c r="NS159" s="55"/>
      <c r="NT159" s="55"/>
      <c r="NU159" s="55"/>
      <c r="NV159" s="55"/>
      <c r="NW159" s="55"/>
      <c r="NX159" s="55"/>
      <c r="NY159" s="55"/>
      <c r="NZ159" s="55"/>
      <c r="OA159" s="55"/>
      <c r="OB159" s="55"/>
      <c r="OC159" s="55"/>
      <c r="OD159" s="55"/>
      <c r="OE159" s="55"/>
      <c r="OF159" s="55"/>
      <c r="OG159" s="55"/>
      <c r="OH159" s="55"/>
      <c r="OI159" s="55"/>
      <c r="OJ159" s="55"/>
      <c r="OK159" s="55"/>
      <c r="OL159" s="55"/>
      <c r="OM159" s="55"/>
      <c r="ON159" s="55"/>
      <c r="OO159" s="55"/>
      <c r="OP159" s="55"/>
      <c r="OQ159" s="55"/>
      <c r="OR159" s="55"/>
      <c r="OS159" s="55"/>
      <c r="OT159" s="55"/>
      <c r="OU159" s="55"/>
      <c r="OV159" s="55"/>
      <c r="OW159" s="55"/>
      <c r="OX159" s="55"/>
      <c r="OY159" s="55"/>
      <c r="OZ159" s="55"/>
      <c r="PA159" s="55"/>
      <c r="PB159" s="55"/>
      <c r="PC159" s="55"/>
      <c r="PD159" s="55"/>
      <c r="PE159" s="55"/>
      <c r="PF159" s="55"/>
      <c r="PG159" s="55"/>
      <c r="PH159" s="55"/>
      <c r="PI159" s="55"/>
      <c r="PJ159" s="55"/>
      <c r="PK159" s="55"/>
      <c r="PL159" s="55"/>
      <c r="PM159" s="55"/>
      <c r="PN159" s="55"/>
      <c r="PO159" s="55"/>
      <c r="PP159" s="55"/>
      <c r="PQ159" s="55"/>
      <c r="PR159" s="55"/>
      <c r="PS159" s="55"/>
      <c r="PT159" s="55"/>
      <c r="PU159" s="55"/>
      <c r="PV159" s="55"/>
      <c r="PW159" s="55"/>
      <c r="PX159" s="55"/>
      <c r="PY159" s="55"/>
      <c r="PZ159" s="55"/>
      <c r="QA159" s="55"/>
      <c r="QB159" s="55"/>
      <c r="QC159" s="55"/>
      <c r="QD159" s="55"/>
    </row>
    <row r="160" spans="1:446" ht="13.5" customHeight="1">
      <c r="A160" s="12" t="s">
        <v>158</v>
      </c>
      <c r="B160" s="12" t="s">
        <v>348</v>
      </c>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14"/>
      <c r="DA160" s="24"/>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c r="EG160" s="14"/>
      <c r="EH160" s="14"/>
      <c r="EI160" s="14"/>
      <c r="EJ160" s="14"/>
      <c r="EK160" s="14"/>
      <c r="EL160" s="14"/>
      <c r="EM160" s="14"/>
      <c r="EN160" s="14"/>
      <c r="EO160" s="14"/>
      <c r="EP160" s="14"/>
      <c r="EQ160" s="14"/>
      <c r="ER160" s="14"/>
      <c r="ES160" s="14"/>
      <c r="ET160" s="14"/>
      <c r="EU160" s="14"/>
      <c r="EV160" s="14"/>
      <c r="EW160" s="14"/>
      <c r="EX160" s="14"/>
      <c r="EY160" s="14"/>
      <c r="EZ160" s="14"/>
      <c r="FA160" s="14"/>
      <c r="FB160" s="14"/>
      <c r="FC160" s="14"/>
      <c r="FD160" s="14"/>
      <c r="FE160" s="14"/>
      <c r="FF160" s="14"/>
      <c r="FG160" s="14"/>
      <c r="FH160" s="14"/>
      <c r="FI160" s="14"/>
      <c r="FJ160" s="14"/>
      <c r="FK160" s="14"/>
      <c r="FL160" s="14"/>
      <c r="FM160" s="14"/>
      <c r="FN160" s="14"/>
      <c r="FO160" s="14"/>
      <c r="FP160" s="14"/>
      <c r="FQ160" s="14"/>
      <c r="FR160" s="14"/>
      <c r="FS160" s="14"/>
      <c r="FT160" s="14"/>
      <c r="FU160" s="14"/>
      <c r="FV160" s="14"/>
      <c r="FW160" s="14"/>
      <c r="FX160" s="14"/>
      <c r="FY160" s="14"/>
      <c r="FZ160" s="14"/>
      <c r="GA160" s="14"/>
      <c r="GB160" s="14"/>
      <c r="GC160" s="14"/>
      <c r="GD160" s="14"/>
      <c r="GE160" s="14"/>
      <c r="GF160" s="14"/>
      <c r="GG160" s="14"/>
      <c r="GH160" s="14"/>
      <c r="GI160" s="14"/>
      <c r="GJ160" s="14"/>
      <c r="GK160" s="14"/>
      <c r="GL160" s="14"/>
      <c r="GM160" s="14"/>
      <c r="GN160" s="14"/>
      <c r="GO160" s="14"/>
      <c r="GP160" s="14"/>
      <c r="GQ160" s="14"/>
      <c r="GR160" s="14"/>
      <c r="GS160" s="14"/>
      <c r="GT160" s="14"/>
      <c r="GU160" s="14"/>
      <c r="GV160" s="14"/>
      <c r="GW160" s="14"/>
      <c r="GX160" s="14"/>
      <c r="GY160" s="14"/>
      <c r="GZ160" s="14"/>
      <c r="HA160" s="14"/>
      <c r="HB160" s="14"/>
      <c r="HC160" s="14"/>
      <c r="HD160" s="14"/>
      <c r="HE160" s="14"/>
      <c r="HF160" s="14"/>
      <c r="HG160" s="14"/>
      <c r="HH160" s="14"/>
      <c r="HI160" s="14"/>
      <c r="HJ160" s="14"/>
      <c r="HK160" s="14"/>
      <c r="HL160" s="14"/>
      <c r="HM160" s="14"/>
      <c r="HN160" s="14"/>
      <c r="HO160" s="14"/>
      <c r="HP160" s="14"/>
      <c r="HQ160" s="14"/>
      <c r="HR160" s="14"/>
      <c r="HS160" s="14"/>
      <c r="HT160" s="14"/>
      <c r="HU160" s="14"/>
      <c r="HV160" s="14"/>
      <c r="HW160" s="14"/>
      <c r="HX160" s="14"/>
      <c r="HY160" s="14"/>
      <c r="HZ160" s="14"/>
      <c r="IA160" s="14"/>
      <c r="IB160" s="14"/>
      <c r="IC160" s="14"/>
      <c r="ID160" s="14"/>
      <c r="IE160" s="14"/>
      <c r="IF160" s="14"/>
      <c r="IG160" s="14"/>
      <c r="IH160" s="55"/>
      <c r="II160" s="55"/>
      <c r="IJ160" s="55"/>
      <c r="IK160" s="55"/>
      <c r="IL160" s="55"/>
      <c r="IM160" s="55"/>
      <c r="IN160" s="55"/>
      <c r="IO160" s="55"/>
      <c r="IP160" s="55"/>
      <c r="IQ160" s="55"/>
      <c r="IR160" s="55"/>
      <c r="IS160" s="55"/>
      <c r="IT160" s="55"/>
      <c r="IU160" s="55"/>
      <c r="IV160" s="55"/>
      <c r="IW160" s="55"/>
      <c r="IX160" s="55"/>
      <c r="IY160" s="55"/>
      <c r="IZ160" s="55"/>
      <c r="JA160" s="55"/>
      <c r="JB160" s="55"/>
      <c r="JC160" s="55"/>
      <c r="JD160" s="55"/>
      <c r="JE160" s="55"/>
      <c r="JF160" s="55"/>
      <c r="JG160" s="55"/>
      <c r="JH160" s="55"/>
      <c r="JI160" s="55"/>
      <c r="JJ160" s="55"/>
      <c r="JK160" s="55"/>
      <c r="JL160" s="55"/>
      <c r="JM160" s="55"/>
      <c r="JN160" s="55"/>
      <c r="JO160" s="55"/>
      <c r="JP160" s="55"/>
      <c r="JQ160" s="55"/>
      <c r="JR160" s="55"/>
      <c r="JS160" s="55"/>
      <c r="JT160" s="55"/>
      <c r="JU160" s="55"/>
      <c r="JV160" s="55"/>
      <c r="JW160" s="55"/>
      <c r="JX160" s="55"/>
      <c r="JY160" s="55"/>
      <c r="JZ160" s="55"/>
      <c r="KA160" s="55"/>
      <c r="KB160" s="55"/>
      <c r="KC160" s="55"/>
      <c r="KD160" s="55"/>
      <c r="KE160" s="55"/>
      <c r="KF160" s="55"/>
      <c r="KG160" s="55"/>
      <c r="KH160" s="55"/>
      <c r="KI160" s="55"/>
      <c r="KJ160" s="55"/>
      <c r="KK160" s="55"/>
      <c r="KL160" s="55"/>
      <c r="KM160" s="55"/>
      <c r="KN160" s="55"/>
      <c r="KO160" s="55"/>
      <c r="KP160" s="55"/>
      <c r="KQ160" s="55"/>
      <c r="KR160" s="55"/>
      <c r="KS160" s="55"/>
      <c r="KT160" s="55"/>
      <c r="KU160" s="55"/>
      <c r="KV160" s="55"/>
      <c r="KW160" s="55"/>
      <c r="KX160" s="55"/>
      <c r="KY160" s="55"/>
      <c r="KZ160" s="55"/>
      <c r="LA160" s="55"/>
      <c r="LB160" s="55"/>
      <c r="LC160" s="55"/>
      <c r="LD160" s="55"/>
      <c r="LE160" s="55"/>
      <c r="LF160" s="55"/>
      <c r="LG160" s="55"/>
      <c r="LH160" s="55"/>
      <c r="LI160" s="55"/>
      <c r="LJ160" s="55"/>
      <c r="LK160" s="55"/>
      <c r="LL160" s="55"/>
      <c r="LM160" s="55"/>
      <c r="LN160" s="55"/>
      <c r="LO160" s="55"/>
      <c r="LP160" s="55"/>
      <c r="LQ160" s="55"/>
      <c r="LR160" s="55"/>
      <c r="LS160" s="55"/>
      <c r="LT160" s="55"/>
      <c r="LU160" s="55"/>
      <c r="LV160" s="55"/>
      <c r="LW160" s="55"/>
      <c r="LX160" s="55"/>
      <c r="LY160" s="55"/>
      <c r="LZ160" s="55"/>
      <c r="MA160" s="55"/>
      <c r="MB160" s="55"/>
      <c r="MC160" s="55"/>
      <c r="MD160" s="55"/>
      <c r="ME160" s="55"/>
      <c r="MF160" s="55"/>
      <c r="MG160" s="55"/>
      <c r="MH160" s="57"/>
      <c r="MI160" s="57"/>
      <c r="MJ160" s="57"/>
      <c r="MK160" s="57"/>
      <c r="ML160" s="57"/>
      <c r="MM160" s="58"/>
      <c r="MN160" s="58"/>
      <c r="MO160" s="57"/>
      <c r="MP160" s="57"/>
      <c r="MQ160" s="57"/>
      <c r="MR160" s="57"/>
      <c r="MS160" s="57"/>
      <c r="MT160" s="58"/>
      <c r="MU160" s="58"/>
      <c r="MV160" s="57"/>
      <c r="MW160" s="57"/>
      <c r="MX160" s="57"/>
      <c r="MY160" s="57"/>
      <c r="MZ160" s="57"/>
      <c r="NA160" s="58"/>
      <c r="NB160" s="58"/>
      <c r="NC160" s="55"/>
      <c r="ND160" s="55"/>
      <c r="NE160" s="55"/>
      <c r="NF160" s="55"/>
      <c r="NG160" s="55"/>
      <c r="NH160" s="55"/>
      <c r="NI160" s="55"/>
      <c r="NJ160" s="55"/>
      <c r="NK160" s="55"/>
      <c r="NL160" s="55"/>
      <c r="NM160" s="55"/>
      <c r="NN160" s="55"/>
      <c r="NO160" s="55"/>
      <c r="NP160" s="55"/>
      <c r="NQ160" s="55"/>
      <c r="NR160" s="55"/>
      <c r="NS160" s="55"/>
      <c r="NT160" s="55"/>
      <c r="NU160" s="55"/>
      <c r="NV160" s="55"/>
      <c r="NW160" s="55"/>
      <c r="NX160" s="55"/>
      <c r="NY160" s="55"/>
      <c r="NZ160" s="55"/>
      <c r="OA160" s="55"/>
      <c r="OB160" s="55"/>
      <c r="OC160" s="55"/>
      <c r="OD160" s="55"/>
      <c r="OE160" s="55"/>
      <c r="OF160" s="55"/>
      <c r="OG160" s="55"/>
      <c r="OH160" s="55"/>
      <c r="OI160" s="55"/>
      <c r="OJ160" s="55"/>
      <c r="OK160" s="55"/>
      <c r="OL160" s="55"/>
      <c r="OM160" s="55"/>
      <c r="ON160" s="55"/>
      <c r="OO160" s="55"/>
      <c r="OP160" s="55"/>
      <c r="OQ160" s="55"/>
      <c r="OR160" s="55"/>
      <c r="OS160" s="55"/>
      <c r="OT160" s="55"/>
      <c r="OU160" s="55"/>
      <c r="OV160" s="55"/>
      <c r="OW160" s="55"/>
      <c r="OX160" s="55"/>
      <c r="OY160" s="55"/>
      <c r="OZ160" s="55"/>
      <c r="PA160" s="55"/>
      <c r="PB160" s="55"/>
      <c r="PC160" s="55"/>
      <c r="PD160" s="55"/>
      <c r="PE160" s="55"/>
      <c r="PF160" s="55"/>
      <c r="PG160" s="55"/>
      <c r="PH160" s="55"/>
      <c r="PI160" s="55"/>
      <c r="PJ160" s="55"/>
      <c r="PK160" s="55"/>
      <c r="PL160" s="55"/>
      <c r="PM160" s="55"/>
      <c r="PN160" s="55"/>
      <c r="PO160" s="55"/>
      <c r="PP160" s="55"/>
      <c r="PQ160" s="55"/>
      <c r="PR160" s="55"/>
      <c r="PS160" s="55"/>
      <c r="PT160" s="55"/>
      <c r="PU160" s="55"/>
      <c r="PV160" s="55"/>
      <c r="PW160" s="55"/>
      <c r="PX160" s="55"/>
      <c r="PY160" s="55"/>
      <c r="PZ160" s="55"/>
      <c r="QA160" s="55"/>
      <c r="QB160" s="55"/>
      <c r="QC160" s="55"/>
      <c r="QD160" s="55"/>
    </row>
    <row r="161" spans="1:446" ht="13.5" customHeight="1">
      <c r="A161" s="12" t="s">
        <v>159</v>
      </c>
      <c r="B161" s="12" t="s">
        <v>349</v>
      </c>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14"/>
      <c r="CY161" s="14"/>
      <c r="CZ161" s="14"/>
      <c r="DA161" s="2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c r="HJ161" s="14"/>
      <c r="HK161" s="14"/>
      <c r="HL161" s="14"/>
      <c r="HM161" s="14"/>
      <c r="HN161" s="14"/>
      <c r="HO161" s="14"/>
      <c r="HP161" s="14"/>
      <c r="HQ161" s="14"/>
      <c r="HR161" s="14"/>
      <c r="HS161" s="14"/>
      <c r="HT161" s="14"/>
      <c r="HU161" s="14"/>
      <c r="HV161" s="14"/>
      <c r="HW161" s="14"/>
      <c r="HX161" s="14"/>
      <c r="HY161" s="14"/>
      <c r="HZ161" s="14"/>
      <c r="IA161" s="14"/>
      <c r="IB161" s="14"/>
      <c r="IC161" s="14"/>
      <c r="ID161" s="14"/>
      <c r="IE161" s="14"/>
      <c r="IF161" s="14"/>
      <c r="IG161" s="14"/>
      <c r="IH161" s="55"/>
      <c r="II161" s="55"/>
      <c r="IJ161" s="55"/>
      <c r="IK161" s="55"/>
      <c r="IL161" s="55"/>
      <c r="IM161" s="55"/>
      <c r="IN161" s="55"/>
      <c r="IO161" s="55"/>
      <c r="IP161" s="55"/>
      <c r="IQ161" s="55"/>
      <c r="IR161" s="55"/>
      <c r="IS161" s="55"/>
      <c r="IT161" s="55"/>
      <c r="IU161" s="55"/>
      <c r="IV161" s="55"/>
      <c r="IW161" s="55"/>
      <c r="IX161" s="55"/>
      <c r="IY161" s="55"/>
      <c r="IZ161" s="55"/>
      <c r="JA161" s="55"/>
      <c r="JB161" s="55"/>
      <c r="JC161" s="55"/>
      <c r="JD161" s="55"/>
      <c r="JE161" s="55"/>
      <c r="JF161" s="55"/>
      <c r="JG161" s="55"/>
      <c r="JH161" s="55"/>
      <c r="JI161" s="55"/>
      <c r="JJ161" s="55"/>
      <c r="JK161" s="55"/>
      <c r="JL161" s="55"/>
      <c r="JM161" s="55"/>
      <c r="JN161" s="55"/>
      <c r="JO161" s="55"/>
      <c r="JP161" s="55"/>
      <c r="JQ161" s="55"/>
      <c r="JR161" s="55"/>
      <c r="JS161" s="55"/>
      <c r="JT161" s="55"/>
      <c r="JU161" s="55"/>
      <c r="JV161" s="55"/>
      <c r="JW161" s="55"/>
      <c r="JX161" s="55"/>
      <c r="JY161" s="55"/>
      <c r="JZ161" s="55"/>
      <c r="KA161" s="55"/>
      <c r="KB161" s="55"/>
      <c r="KC161" s="55"/>
      <c r="KD161" s="55"/>
      <c r="KE161" s="55"/>
      <c r="KF161" s="55"/>
      <c r="KG161" s="55"/>
      <c r="KH161" s="55"/>
      <c r="KI161" s="55"/>
      <c r="KJ161" s="55"/>
      <c r="KK161" s="55"/>
      <c r="KL161" s="55"/>
      <c r="KM161" s="55"/>
      <c r="KN161" s="55"/>
      <c r="KO161" s="55"/>
      <c r="KP161" s="55"/>
      <c r="KQ161" s="55"/>
      <c r="KR161" s="55"/>
      <c r="KS161" s="55"/>
      <c r="KT161" s="55"/>
      <c r="KU161" s="55"/>
      <c r="KV161" s="55"/>
      <c r="KW161" s="55"/>
      <c r="KX161" s="55"/>
      <c r="KY161" s="55"/>
      <c r="KZ161" s="55"/>
      <c r="LA161" s="55"/>
      <c r="LB161" s="55"/>
      <c r="LC161" s="55"/>
      <c r="LD161" s="55"/>
      <c r="LE161" s="55"/>
      <c r="LF161" s="55"/>
      <c r="LG161" s="55"/>
      <c r="LH161" s="55"/>
      <c r="LI161" s="55"/>
      <c r="LJ161" s="55"/>
      <c r="LK161" s="55"/>
      <c r="LL161" s="55"/>
      <c r="LM161" s="55"/>
      <c r="LN161" s="55"/>
      <c r="LO161" s="55"/>
      <c r="LP161" s="55"/>
      <c r="LQ161" s="55"/>
      <c r="LR161" s="55"/>
      <c r="LS161" s="55"/>
      <c r="LT161" s="55"/>
      <c r="LU161" s="55"/>
      <c r="LV161" s="55"/>
      <c r="LW161" s="55"/>
      <c r="LX161" s="55"/>
      <c r="LY161" s="55"/>
      <c r="LZ161" s="55"/>
      <c r="MA161" s="55"/>
      <c r="MB161" s="55"/>
      <c r="MC161" s="55"/>
      <c r="MD161" s="55"/>
      <c r="ME161" s="55"/>
      <c r="MF161" s="55"/>
      <c r="MG161" s="55"/>
      <c r="MH161" s="57"/>
      <c r="MI161" s="57"/>
      <c r="MJ161" s="57"/>
      <c r="MK161" s="57"/>
      <c r="ML161" s="57"/>
      <c r="MM161" s="58"/>
      <c r="MN161" s="58"/>
      <c r="MO161" s="57"/>
      <c r="MP161" s="57"/>
      <c r="MQ161" s="57"/>
      <c r="MR161" s="57"/>
      <c r="MS161" s="57"/>
      <c r="MT161" s="58"/>
      <c r="MU161" s="58"/>
      <c r="MV161" s="57"/>
      <c r="MW161" s="57"/>
      <c r="MX161" s="57"/>
      <c r="MY161" s="57"/>
      <c r="MZ161" s="57"/>
      <c r="NA161" s="58"/>
      <c r="NB161" s="58"/>
      <c r="NC161" s="55"/>
      <c r="ND161" s="55"/>
      <c r="NE161" s="55"/>
      <c r="NF161" s="55"/>
      <c r="NG161" s="55"/>
      <c r="NH161" s="55"/>
      <c r="NI161" s="55"/>
      <c r="NJ161" s="55"/>
      <c r="NK161" s="55"/>
      <c r="NL161" s="55"/>
      <c r="NM161" s="55"/>
      <c r="NN161" s="55"/>
      <c r="NO161" s="55"/>
      <c r="NP161" s="55"/>
      <c r="NQ161" s="55"/>
      <c r="NR161" s="55"/>
      <c r="NS161" s="55"/>
      <c r="NT161" s="55"/>
      <c r="NU161" s="55"/>
      <c r="NV161" s="55"/>
      <c r="NW161" s="55"/>
      <c r="NX161" s="55"/>
      <c r="NY161" s="55"/>
      <c r="NZ161" s="55"/>
      <c r="OA161" s="55"/>
      <c r="OB161" s="55"/>
      <c r="OC161" s="55"/>
      <c r="OD161" s="55"/>
      <c r="OE161" s="55"/>
      <c r="OF161" s="55"/>
      <c r="OG161" s="55"/>
      <c r="OH161" s="55"/>
      <c r="OI161" s="55"/>
      <c r="OJ161" s="55"/>
      <c r="OK161" s="55"/>
      <c r="OL161" s="55"/>
      <c r="OM161" s="55"/>
      <c r="ON161" s="55"/>
      <c r="OO161" s="55"/>
      <c r="OP161" s="55"/>
      <c r="OQ161" s="55"/>
      <c r="OR161" s="55"/>
      <c r="OS161" s="55"/>
      <c r="OT161" s="55"/>
      <c r="OU161" s="55"/>
      <c r="OV161" s="55"/>
      <c r="OW161" s="55"/>
      <c r="OX161" s="55"/>
      <c r="OY161" s="55"/>
      <c r="OZ161" s="55"/>
      <c r="PA161" s="55"/>
      <c r="PB161" s="55"/>
      <c r="PC161" s="55"/>
      <c r="PD161" s="55"/>
      <c r="PE161" s="55"/>
      <c r="PF161" s="55"/>
      <c r="PG161" s="55"/>
      <c r="PH161" s="55"/>
      <c r="PI161" s="55"/>
      <c r="PJ161" s="55"/>
      <c r="PK161" s="55"/>
      <c r="PL161" s="55"/>
      <c r="PM161" s="55"/>
      <c r="PN161" s="55"/>
      <c r="PO161" s="55"/>
      <c r="PP161" s="55"/>
      <c r="PQ161" s="55"/>
      <c r="PR161" s="55"/>
      <c r="PS161" s="55"/>
      <c r="PT161" s="55"/>
      <c r="PU161" s="55"/>
      <c r="PV161" s="55"/>
      <c r="PW161" s="55"/>
      <c r="PX161" s="55"/>
      <c r="PY161" s="55"/>
      <c r="PZ161" s="55"/>
      <c r="QA161" s="55"/>
      <c r="QB161" s="55"/>
      <c r="QC161" s="55"/>
      <c r="QD161" s="55"/>
    </row>
    <row r="162" spans="1:446" ht="13.5" customHeight="1">
      <c r="A162" s="12" t="s">
        <v>160</v>
      </c>
      <c r="B162" s="12" t="s">
        <v>346</v>
      </c>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c r="CL162" s="14"/>
      <c r="CM162" s="14"/>
      <c r="CN162" s="14"/>
      <c r="CO162" s="14"/>
      <c r="CP162" s="14"/>
      <c r="CQ162" s="14"/>
      <c r="CR162" s="14"/>
      <c r="CS162" s="14"/>
      <c r="CT162" s="14"/>
      <c r="CU162" s="14"/>
      <c r="CV162" s="14"/>
      <c r="CW162" s="14"/>
      <c r="CX162" s="14"/>
      <c r="CY162" s="14"/>
      <c r="CZ162" s="14"/>
      <c r="DA162" s="24"/>
      <c r="DB162" s="14"/>
      <c r="DC162" s="14"/>
      <c r="DD162" s="14"/>
      <c r="DE162" s="14"/>
      <c r="DF162" s="14"/>
      <c r="DG162" s="14"/>
      <c r="DH162" s="14"/>
      <c r="DI162" s="14"/>
      <c r="DJ162" s="14"/>
      <c r="DK162" s="14"/>
      <c r="DL162" s="14"/>
      <c r="DM162" s="14"/>
      <c r="DN162" s="14"/>
      <c r="DO162" s="14"/>
      <c r="DP162" s="14"/>
      <c r="DQ162" s="14"/>
      <c r="DR162" s="14"/>
      <c r="DS162" s="14"/>
      <c r="DT162" s="14"/>
      <c r="DU162" s="14"/>
      <c r="DV162" s="14"/>
      <c r="DW162" s="14"/>
      <c r="DX162" s="14"/>
      <c r="DY162" s="14"/>
      <c r="DZ162" s="14"/>
      <c r="EA162" s="14"/>
      <c r="EB162" s="14"/>
      <c r="EC162" s="14"/>
      <c r="ED162" s="14"/>
      <c r="EE162" s="14"/>
      <c r="EF162" s="14"/>
      <c r="EG162" s="14"/>
      <c r="EH162" s="14"/>
      <c r="EI162" s="14"/>
      <c r="EJ162" s="14"/>
      <c r="EK162" s="14"/>
      <c r="EL162" s="14"/>
      <c r="EM162" s="14"/>
      <c r="EN162" s="14"/>
      <c r="EO162" s="14"/>
      <c r="EP162" s="14"/>
      <c r="EQ162" s="14"/>
      <c r="ER162" s="14"/>
      <c r="ES162" s="14"/>
      <c r="ET162" s="14"/>
      <c r="EU162" s="14"/>
      <c r="EV162" s="14"/>
      <c r="EW162" s="14"/>
      <c r="EX162" s="14"/>
      <c r="EY162" s="14"/>
      <c r="EZ162" s="14"/>
      <c r="FA162" s="14"/>
      <c r="FB162" s="14"/>
      <c r="FC162" s="14"/>
      <c r="FD162" s="14"/>
      <c r="FE162" s="14"/>
      <c r="FF162" s="14"/>
      <c r="FG162" s="14"/>
      <c r="FH162" s="14"/>
      <c r="FI162" s="14"/>
      <c r="FJ162" s="14"/>
      <c r="FK162" s="14"/>
      <c r="FL162" s="14"/>
      <c r="FM162" s="14"/>
      <c r="FN162" s="14"/>
      <c r="FO162" s="14"/>
      <c r="FP162" s="14"/>
      <c r="FQ162" s="14"/>
      <c r="FR162" s="14"/>
      <c r="FS162" s="14"/>
      <c r="FT162" s="14"/>
      <c r="FU162" s="14"/>
      <c r="FV162" s="14"/>
      <c r="FW162" s="14"/>
      <c r="FX162" s="14"/>
      <c r="FY162" s="14"/>
      <c r="FZ162" s="14"/>
      <c r="GA162" s="14"/>
      <c r="GB162" s="14"/>
      <c r="GC162" s="14"/>
      <c r="GD162" s="14"/>
      <c r="GE162" s="14"/>
      <c r="GF162" s="14"/>
      <c r="GG162" s="14"/>
      <c r="GH162" s="14"/>
      <c r="GI162" s="14"/>
      <c r="GJ162" s="14"/>
      <c r="GK162" s="14"/>
      <c r="GL162" s="14"/>
      <c r="GM162" s="14"/>
      <c r="GN162" s="14"/>
      <c r="GO162" s="14"/>
      <c r="GP162" s="14"/>
      <c r="GQ162" s="14"/>
      <c r="GR162" s="14"/>
      <c r="GS162" s="14"/>
      <c r="GT162" s="14"/>
      <c r="GU162" s="14"/>
      <c r="GV162" s="14"/>
      <c r="GW162" s="14"/>
      <c r="GX162" s="14"/>
      <c r="GY162" s="14"/>
      <c r="GZ162" s="14"/>
      <c r="HA162" s="14"/>
      <c r="HB162" s="14"/>
      <c r="HC162" s="14"/>
      <c r="HD162" s="14"/>
      <c r="HE162" s="14"/>
      <c r="HF162" s="14"/>
      <c r="HG162" s="14"/>
      <c r="HH162" s="14"/>
      <c r="HI162" s="14"/>
      <c r="HJ162" s="14"/>
      <c r="HK162" s="14"/>
      <c r="HL162" s="14"/>
      <c r="HM162" s="14"/>
      <c r="HN162" s="14"/>
      <c r="HO162" s="14"/>
      <c r="HP162" s="14"/>
      <c r="HQ162" s="14"/>
      <c r="HR162" s="14"/>
      <c r="HS162" s="14"/>
      <c r="HT162" s="14"/>
      <c r="HU162" s="14"/>
      <c r="HV162" s="14"/>
      <c r="HW162" s="14"/>
      <c r="HX162" s="14"/>
      <c r="HY162" s="14"/>
      <c r="HZ162" s="14"/>
      <c r="IA162" s="14"/>
      <c r="IB162" s="14"/>
      <c r="IC162" s="14"/>
      <c r="ID162" s="14"/>
      <c r="IE162" s="14"/>
      <c r="IF162" s="14"/>
      <c r="IG162" s="14"/>
      <c r="IH162" s="55"/>
      <c r="II162" s="55"/>
      <c r="IJ162" s="55"/>
      <c r="IK162" s="55"/>
      <c r="IL162" s="55"/>
      <c r="IM162" s="55"/>
      <c r="IN162" s="55"/>
      <c r="IO162" s="55"/>
      <c r="IP162" s="55"/>
      <c r="IQ162" s="55"/>
      <c r="IR162" s="55"/>
      <c r="IS162" s="55"/>
      <c r="IT162" s="55"/>
      <c r="IU162" s="55"/>
      <c r="IV162" s="55"/>
      <c r="IW162" s="55"/>
      <c r="IX162" s="55"/>
      <c r="IY162" s="55"/>
      <c r="IZ162" s="55"/>
      <c r="JA162" s="55"/>
      <c r="JB162" s="55"/>
      <c r="JC162" s="55"/>
      <c r="JD162" s="55"/>
      <c r="JE162" s="55"/>
      <c r="JF162" s="55"/>
      <c r="JG162" s="55"/>
      <c r="JH162" s="55"/>
      <c r="JI162" s="55"/>
      <c r="JJ162" s="55"/>
      <c r="JK162" s="55"/>
      <c r="JL162" s="55"/>
      <c r="JM162" s="55"/>
      <c r="JN162" s="55"/>
      <c r="JO162" s="55"/>
      <c r="JP162" s="55"/>
      <c r="JQ162" s="55"/>
      <c r="JR162" s="55"/>
      <c r="JS162" s="55"/>
      <c r="JT162" s="55"/>
      <c r="JU162" s="55"/>
      <c r="JV162" s="55"/>
      <c r="JW162" s="55"/>
      <c r="JX162" s="55"/>
      <c r="JY162" s="55"/>
      <c r="JZ162" s="55"/>
      <c r="KA162" s="55"/>
      <c r="KB162" s="55"/>
      <c r="KC162" s="55"/>
      <c r="KD162" s="55"/>
      <c r="KE162" s="55"/>
      <c r="KF162" s="55"/>
      <c r="KG162" s="55"/>
      <c r="KH162" s="55"/>
      <c r="KI162" s="55"/>
      <c r="KJ162" s="55"/>
      <c r="KK162" s="55"/>
      <c r="KL162" s="55"/>
      <c r="KM162" s="55"/>
      <c r="KN162" s="55"/>
      <c r="KO162" s="55"/>
      <c r="KP162" s="55"/>
      <c r="KQ162" s="55"/>
      <c r="KR162" s="55"/>
      <c r="KS162" s="55"/>
      <c r="KT162" s="55"/>
      <c r="KU162" s="55"/>
      <c r="KV162" s="55"/>
      <c r="KW162" s="55"/>
      <c r="KX162" s="55"/>
      <c r="KY162" s="55"/>
      <c r="KZ162" s="55"/>
      <c r="LA162" s="55"/>
      <c r="LB162" s="55"/>
      <c r="LC162" s="55"/>
      <c r="LD162" s="55"/>
      <c r="LE162" s="55"/>
      <c r="LF162" s="55"/>
      <c r="LG162" s="55"/>
      <c r="LH162" s="55"/>
      <c r="LI162" s="55"/>
      <c r="LJ162" s="55"/>
      <c r="LK162" s="55"/>
      <c r="LL162" s="55"/>
      <c r="LM162" s="55"/>
      <c r="LN162" s="55"/>
      <c r="LO162" s="55"/>
      <c r="LP162" s="55"/>
      <c r="LQ162" s="55"/>
      <c r="LR162" s="55"/>
      <c r="LS162" s="55"/>
      <c r="LT162" s="55"/>
      <c r="LU162" s="55"/>
      <c r="LV162" s="55"/>
      <c r="LW162" s="55"/>
      <c r="LX162" s="55"/>
      <c r="LY162" s="55"/>
      <c r="LZ162" s="55"/>
      <c r="MA162" s="55"/>
      <c r="MB162" s="55"/>
      <c r="MC162" s="55"/>
      <c r="MD162" s="55"/>
      <c r="ME162" s="55"/>
      <c r="MF162" s="55"/>
      <c r="MG162" s="55"/>
      <c r="MH162" s="57"/>
      <c r="MI162" s="57"/>
      <c r="MJ162" s="57"/>
      <c r="MK162" s="57"/>
      <c r="ML162" s="57"/>
      <c r="MM162" s="58"/>
      <c r="MN162" s="58"/>
      <c r="MO162" s="57"/>
      <c r="MP162" s="57"/>
      <c r="MQ162" s="57"/>
      <c r="MR162" s="57"/>
      <c r="MS162" s="57"/>
      <c r="MT162" s="58"/>
      <c r="MU162" s="58"/>
      <c r="MV162" s="57"/>
      <c r="MW162" s="57"/>
      <c r="MX162" s="57"/>
      <c r="MY162" s="57"/>
      <c r="MZ162" s="57"/>
      <c r="NA162" s="58"/>
      <c r="NB162" s="58"/>
      <c r="NC162" s="55"/>
      <c r="ND162" s="55"/>
      <c r="NE162" s="55"/>
      <c r="NF162" s="55"/>
      <c r="NG162" s="55"/>
      <c r="NH162" s="55"/>
      <c r="NI162" s="55"/>
      <c r="NJ162" s="55"/>
      <c r="NK162" s="55"/>
      <c r="NL162" s="55"/>
      <c r="NM162" s="55"/>
      <c r="NN162" s="55"/>
      <c r="NO162" s="55"/>
      <c r="NP162" s="55"/>
      <c r="NQ162" s="55"/>
      <c r="NR162" s="55"/>
      <c r="NS162" s="55"/>
      <c r="NT162" s="55"/>
      <c r="NU162" s="55"/>
      <c r="NV162" s="55"/>
      <c r="NW162" s="55"/>
      <c r="NX162" s="55"/>
      <c r="NY162" s="55"/>
      <c r="NZ162" s="55"/>
      <c r="OA162" s="55"/>
      <c r="OB162" s="55"/>
      <c r="OC162" s="55"/>
      <c r="OD162" s="55"/>
      <c r="OE162" s="55"/>
      <c r="OF162" s="55"/>
      <c r="OG162" s="55"/>
      <c r="OH162" s="55"/>
      <c r="OI162" s="55"/>
      <c r="OJ162" s="55"/>
      <c r="OK162" s="55"/>
      <c r="OL162" s="55"/>
      <c r="OM162" s="55"/>
      <c r="ON162" s="55"/>
      <c r="OO162" s="55"/>
      <c r="OP162" s="55"/>
      <c r="OQ162" s="55"/>
      <c r="OR162" s="55"/>
      <c r="OS162" s="55"/>
      <c r="OT162" s="55"/>
      <c r="OU162" s="55"/>
      <c r="OV162" s="55"/>
      <c r="OW162" s="55"/>
      <c r="OX162" s="55"/>
      <c r="OY162" s="55"/>
      <c r="OZ162" s="55"/>
      <c r="PA162" s="55"/>
      <c r="PB162" s="55"/>
      <c r="PC162" s="55"/>
      <c r="PD162" s="55"/>
      <c r="PE162" s="55"/>
      <c r="PF162" s="55"/>
      <c r="PG162" s="55"/>
      <c r="PH162" s="55"/>
      <c r="PI162" s="55"/>
      <c r="PJ162" s="55"/>
      <c r="PK162" s="55"/>
      <c r="PL162" s="55"/>
      <c r="PM162" s="55"/>
      <c r="PN162" s="55"/>
      <c r="PO162" s="55"/>
      <c r="PP162" s="55"/>
      <c r="PQ162" s="55"/>
      <c r="PR162" s="55"/>
      <c r="PS162" s="55"/>
      <c r="PT162" s="55"/>
      <c r="PU162" s="55"/>
      <c r="PV162" s="55"/>
      <c r="PW162" s="55"/>
      <c r="PX162" s="55"/>
      <c r="PY162" s="55"/>
      <c r="PZ162" s="55"/>
      <c r="QA162" s="55"/>
      <c r="QB162" s="55"/>
      <c r="QC162" s="55"/>
      <c r="QD162" s="55"/>
    </row>
    <row r="163" spans="1:446" ht="13.5" customHeight="1">
      <c r="A163" s="12" t="s">
        <v>161</v>
      </c>
      <c r="B163" s="12" t="s">
        <v>348</v>
      </c>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c r="CI163" s="14"/>
      <c r="CJ163" s="14"/>
      <c r="CK163" s="14"/>
      <c r="CL163" s="14"/>
      <c r="CM163" s="14"/>
      <c r="CN163" s="14"/>
      <c r="CO163" s="14"/>
      <c r="CP163" s="14"/>
      <c r="CQ163" s="14"/>
      <c r="CR163" s="14"/>
      <c r="CS163" s="14"/>
      <c r="CT163" s="14"/>
      <c r="CU163" s="14"/>
      <c r="CV163" s="14"/>
      <c r="CW163" s="14"/>
      <c r="CX163" s="14"/>
      <c r="CY163" s="14"/>
      <c r="CZ163" s="14"/>
      <c r="DA163" s="24"/>
      <c r="DB163" s="14"/>
      <c r="DC163" s="14"/>
      <c r="DD163" s="14"/>
      <c r="DE163" s="14"/>
      <c r="DF163" s="14"/>
      <c r="DG163" s="14"/>
      <c r="DH163" s="14"/>
      <c r="DI163" s="14"/>
      <c r="DJ163" s="14"/>
      <c r="DK163" s="14"/>
      <c r="DL163" s="14"/>
      <c r="DM163" s="14"/>
      <c r="DN163" s="14"/>
      <c r="DO163" s="14"/>
      <c r="DP163" s="14"/>
      <c r="DQ163" s="14"/>
      <c r="DR163" s="14"/>
      <c r="DS163" s="14"/>
      <c r="DT163" s="14"/>
      <c r="DU163" s="14"/>
      <c r="DV163" s="14"/>
      <c r="DW163" s="14"/>
      <c r="DX163" s="14"/>
      <c r="DY163" s="14"/>
      <c r="DZ163" s="14"/>
      <c r="EA163" s="14"/>
      <c r="EB163" s="14"/>
      <c r="EC163" s="14"/>
      <c r="ED163" s="14"/>
      <c r="EE163" s="14"/>
      <c r="EF163" s="14"/>
      <c r="EG163" s="14"/>
      <c r="EH163" s="14"/>
      <c r="EI163" s="14"/>
      <c r="EJ163" s="14"/>
      <c r="EK163" s="14"/>
      <c r="EL163" s="14"/>
      <c r="EM163" s="14"/>
      <c r="EN163" s="14"/>
      <c r="EO163" s="14"/>
      <c r="EP163" s="14"/>
      <c r="EQ163" s="14"/>
      <c r="ER163" s="14"/>
      <c r="ES163" s="14"/>
      <c r="ET163" s="14"/>
      <c r="EU163" s="14"/>
      <c r="EV163" s="14"/>
      <c r="EW163" s="14"/>
      <c r="EX163" s="14"/>
      <c r="EY163" s="14"/>
      <c r="EZ163" s="14"/>
      <c r="FA163" s="14"/>
      <c r="FB163" s="14"/>
      <c r="FC163" s="14"/>
      <c r="FD163" s="14"/>
      <c r="FE163" s="14"/>
      <c r="FF163" s="14"/>
      <c r="FG163" s="14"/>
      <c r="FH163" s="14"/>
      <c r="FI163" s="14"/>
      <c r="FJ163" s="14"/>
      <c r="FK163" s="14"/>
      <c r="FL163" s="14"/>
      <c r="FM163" s="14"/>
      <c r="FN163" s="14"/>
      <c r="FO163" s="14"/>
      <c r="FP163" s="14"/>
      <c r="FQ163" s="14"/>
      <c r="FR163" s="14"/>
      <c r="FS163" s="14"/>
      <c r="FT163" s="14"/>
      <c r="FU163" s="14"/>
      <c r="FV163" s="14"/>
      <c r="FW163" s="14"/>
      <c r="FX163" s="14"/>
      <c r="FY163" s="14"/>
      <c r="FZ163" s="14"/>
      <c r="GA163" s="14"/>
      <c r="GB163" s="14"/>
      <c r="GC163" s="14"/>
      <c r="GD163" s="14"/>
      <c r="GE163" s="14"/>
      <c r="GF163" s="14"/>
      <c r="GG163" s="14"/>
      <c r="GH163" s="14"/>
      <c r="GI163" s="14"/>
      <c r="GJ163" s="14"/>
      <c r="GK163" s="14"/>
      <c r="GL163" s="14"/>
      <c r="GM163" s="14"/>
      <c r="GN163" s="14"/>
      <c r="GO163" s="14"/>
      <c r="GP163" s="14"/>
      <c r="GQ163" s="14"/>
      <c r="GR163" s="14"/>
      <c r="GS163" s="14"/>
      <c r="GT163" s="14"/>
      <c r="GU163" s="14"/>
      <c r="GV163" s="14"/>
      <c r="GW163" s="14"/>
      <c r="GX163" s="14"/>
      <c r="GY163" s="14"/>
      <c r="GZ163" s="14"/>
      <c r="HA163" s="14"/>
      <c r="HB163" s="14"/>
      <c r="HC163" s="14"/>
      <c r="HD163" s="14"/>
      <c r="HE163" s="14"/>
      <c r="HF163" s="14"/>
      <c r="HG163" s="14"/>
      <c r="HH163" s="14"/>
      <c r="HI163" s="14"/>
      <c r="HJ163" s="14"/>
      <c r="HK163" s="14"/>
      <c r="HL163" s="14"/>
      <c r="HM163" s="14"/>
      <c r="HN163" s="14"/>
      <c r="HO163" s="14"/>
      <c r="HP163" s="14"/>
      <c r="HQ163" s="14"/>
      <c r="HR163" s="14"/>
      <c r="HS163" s="14"/>
      <c r="HT163" s="14"/>
      <c r="HU163" s="14"/>
      <c r="HV163" s="14"/>
      <c r="HW163" s="14"/>
      <c r="HX163" s="14"/>
      <c r="HY163" s="14"/>
      <c r="HZ163" s="14"/>
      <c r="IA163" s="14"/>
      <c r="IB163" s="14"/>
      <c r="IC163" s="14"/>
      <c r="ID163" s="14"/>
      <c r="IE163" s="14"/>
      <c r="IF163" s="14"/>
      <c r="IG163" s="14"/>
      <c r="IH163" s="55"/>
      <c r="II163" s="55"/>
      <c r="IJ163" s="55"/>
      <c r="IK163" s="55"/>
      <c r="IL163" s="55"/>
      <c r="IM163" s="55"/>
      <c r="IN163" s="55"/>
      <c r="IO163" s="55"/>
      <c r="IP163" s="55"/>
      <c r="IQ163" s="55"/>
      <c r="IR163" s="55"/>
      <c r="IS163" s="55"/>
      <c r="IT163" s="55"/>
      <c r="IU163" s="55"/>
      <c r="IV163" s="55"/>
      <c r="IW163" s="55"/>
      <c r="IX163" s="55"/>
      <c r="IY163" s="55"/>
      <c r="IZ163" s="55"/>
      <c r="JA163" s="55"/>
      <c r="JB163" s="55"/>
      <c r="JC163" s="55"/>
      <c r="JD163" s="55"/>
      <c r="JE163" s="55"/>
      <c r="JF163" s="55"/>
      <c r="JG163" s="55"/>
      <c r="JH163" s="55"/>
      <c r="JI163" s="55"/>
      <c r="JJ163" s="55"/>
      <c r="JK163" s="55"/>
      <c r="JL163" s="55"/>
      <c r="JM163" s="55"/>
      <c r="JN163" s="55"/>
      <c r="JO163" s="55"/>
      <c r="JP163" s="55"/>
      <c r="JQ163" s="55"/>
      <c r="JR163" s="55"/>
      <c r="JS163" s="55"/>
      <c r="JT163" s="55"/>
      <c r="JU163" s="55"/>
      <c r="JV163" s="55"/>
      <c r="JW163" s="55"/>
      <c r="JX163" s="55"/>
      <c r="JY163" s="55"/>
      <c r="JZ163" s="55"/>
      <c r="KA163" s="55"/>
      <c r="KB163" s="55"/>
      <c r="KC163" s="55"/>
      <c r="KD163" s="55"/>
      <c r="KE163" s="55"/>
      <c r="KF163" s="55"/>
      <c r="KG163" s="55"/>
      <c r="KH163" s="55"/>
      <c r="KI163" s="55"/>
      <c r="KJ163" s="55"/>
      <c r="KK163" s="55"/>
      <c r="KL163" s="55"/>
      <c r="KM163" s="55"/>
      <c r="KN163" s="55"/>
      <c r="KO163" s="55"/>
      <c r="KP163" s="55"/>
      <c r="KQ163" s="55"/>
      <c r="KR163" s="55"/>
      <c r="KS163" s="55"/>
      <c r="KT163" s="55"/>
      <c r="KU163" s="55"/>
      <c r="KV163" s="55"/>
      <c r="KW163" s="55"/>
      <c r="KX163" s="55"/>
      <c r="KY163" s="55"/>
      <c r="KZ163" s="55"/>
      <c r="LA163" s="55"/>
      <c r="LB163" s="55"/>
      <c r="LC163" s="55"/>
      <c r="LD163" s="55"/>
      <c r="LE163" s="55"/>
      <c r="LF163" s="55"/>
      <c r="LG163" s="55"/>
      <c r="LH163" s="55"/>
      <c r="LI163" s="55"/>
      <c r="LJ163" s="55"/>
      <c r="LK163" s="55"/>
      <c r="LL163" s="55"/>
      <c r="LM163" s="55"/>
      <c r="LN163" s="55"/>
      <c r="LO163" s="55"/>
      <c r="LP163" s="55"/>
      <c r="LQ163" s="55"/>
      <c r="LR163" s="55"/>
      <c r="LS163" s="55"/>
      <c r="LT163" s="55"/>
      <c r="LU163" s="55"/>
      <c r="LV163" s="55"/>
      <c r="LW163" s="55"/>
      <c r="LX163" s="55"/>
      <c r="LY163" s="55"/>
      <c r="LZ163" s="55"/>
      <c r="MA163" s="55"/>
      <c r="MB163" s="55"/>
      <c r="MC163" s="55"/>
      <c r="MD163" s="55"/>
      <c r="ME163" s="55"/>
      <c r="MF163" s="55"/>
      <c r="MG163" s="55"/>
      <c r="MH163" s="57"/>
      <c r="MI163" s="57"/>
      <c r="MJ163" s="57"/>
      <c r="MK163" s="57"/>
      <c r="ML163" s="57"/>
      <c r="MM163" s="58"/>
      <c r="MN163" s="58"/>
      <c r="MO163" s="57"/>
      <c r="MP163" s="57"/>
      <c r="MQ163" s="57"/>
      <c r="MR163" s="57"/>
      <c r="MS163" s="57"/>
      <c r="MT163" s="58"/>
      <c r="MU163" s="58"/>
      <c r="MV163" s="57"/>
      <c r="MW163" s="57"/>
      <c r="MX163" s="57"/>
      <c r="MY163" s="57"/>
      <c r="MZ163" s="57"/>
      <c r="NA163" s="58"/>
      <c r="NB163" s="58"/>
      <c r="NC163" s="55"/>
      <c r="ND163" s="55"/>
      <c r="NE163" s="55"/>
      <c r="NF163" s="55"/>
      <c r="NG163" s="55"/>
      <c r="NH163" s="55"/>
      <c r="NI163" s="55"/>
      <c r="NJ163" s="55"/>
      <c r="NK163" s="55"/>
      <c r="NL163" s="55"/>
      <c r="NM163" s="55"/>
      <c r="NN163" s="55"/>
      <c r="NO163" s="55"/>
      <c r="NP163" s="55"/>
      <c r="NQ163" s="55"/>
      <c r="NR163" s="55"/>
      <c r="NS163" s="55"/>
      <c r="NT163" s="55"/>
      <c r="NU163" s="55"/>
      <c r="NV163" s="55"/>
      <c r="NW163" s="55"/>
      <c r="NX163" s="55"/>
      <c r="NY163" s="55"/>
      <c r="NZ163" s="55"/>
      <c r="OA163" s="55"/>
      <c r="OB163" s="55"/>
      <c r="OC163" s="55"/>
      <c r="OD163" s="55"/>
      <c r="OE163" s="55"/>
      <c r="OF163" s="55"/>
      <c r="OG163" s="55"/>
      <c r="OH163" s="55"/>
      <c r="OI163" s="55"/>
      <c r="OJ163" s="55"/>
      <c r="OK163" s="55"/>
      <c r="OL163" s="55"/>
      <c r="OM163" s="55"/>
      <c r="ON163" s="55"/>
      <c r="OO163" s="55"/>
      <c r="OP163" s="55"/>
      <c r="OQ163" s="55"/>
      <c r="OR163" s="55"/>
      <c r="OS163" s="55"/>
      <c r="OT163" s="55"/>
      <c r="OU163" s="55"/>
      <c r="OV163" s="55"/>
      <c r="OW163" s="55"/>
      <c r="OX163" s="55"/>
      <c r="OY163" s="55"/>
      <c r="OZ163" s="55"/>
      <c r="PA163" s="55"/>
      <c r="PB163" s="55"/>
      <c r="PC163" s="55"/>
      <c r="PD163" s="55"/>
      <c r="PE163" s="55"/>
      <c r="PF163" s="55"/>
      <c r="PG163" s="55"/>
      <c r="PH163" s="55"/>
      <c r="PI163" s="55"/>
      <c r="PJ163" s="55"/>
      <c r="PK163" s="55"/>
      <c r="PL163" s="55"/>
      <c r="PM163" s="55"/>
      <c r="PN163" s="55"/>
      <c r="PO163" s="55"/>
      <c r="PP163" s="55"/>
      <c r="PQ163" s="55"/>
      <c r="PR163" s="55"/>
      <c r="PS163" s="55"/>
      <c r="PT163" s="55"/>
      <c r="PU163" s="55"/>
      <c r="PV163" s="55"/>
      <c r="PW163" s="55"/>
      <c r="PX163" s="55"/>
      <c r="PY163" s="55"/>
      <c r="PZ163" s="55"/>
      <c r="QA163" s="55"/>
      <c r="QB163" s="55"/>
      <c r="QC163" s="55"/>
      <c r="QD163" s="55"/>
    </row>
    <row r="164" spans="1:446" ht="13.5" customHeight="1">
      <c r="A164" s="12" t="s">
        <v>162</v>
      </c>
      <c r="B164" s="12" t="s">
        <v>349</v>
      </c>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14"/>
      <c r="CY164" s="14"/>
      <c r="CZ164" s="14"/>
      <c r="DA164" s="24"/>
      <c r="DB164" s="14"/>
      <c r="DC164" s="14"/>
      <c r="DD164" s="14"/>
      <c r="DE164" s="14"/>
      <c r="DF164" s="14"/>
      <c r="DG164" s="14"/>
      <c r="DH164" s="14"/>
      <c r="DI164" s="14"/>
      <c r="DJ164" s="14"/>
      <c r="DK164" s="14"/>
      <c r="DL164" s="14"/>
      <c r="DM164" s="14"/>
      <c r="DN164" s="14"/>
      <c r="DO164" s="14"/>
      <c r="DP164" s="14"/>
      <c r="DQ164" s="14"/>
      <c r="DR164" s="14"/>
      <c r="DS164" s="14"/>
      <c r="DT164" s="14"/>
      <c r="DU164" s="14"/>
      <c r="DV164" s="14"/>
      <c r="DW164" s="14"/>
      <c r="DX164" s="14"/>
      <c r="DY164" s="14"/>
      <c r="DZ164" s="14"/>
      <c r="EA164" s="14"/>
      <c r="EB164" s="14"/>
      <c r="EC164" s="14"/>
      <c r="ED164" s="14"/>
      <c r="EE164" s="14"/>
      <c r="EF164" s="14"/>
      <c r="EG164" s="14"/>
      <c r="EH164" s="14"/>
      <c r="EI164" s="14"/>
      <c r="EJ164" s="14"/>
      <c r="EK164" s="14"/>
      <c r="EL164" s="14"/>
      <c r="EM164" s="14"/>
      <c r="EN164" s="14"/>
      <c r="EO164" s="14"/>
      <c r="EP164" s="14"/>
      <c r="EQ164" s="14"/>
      <c r="ER164" s="14"/>
      <c r="ES164" s="14"/>
      <c r="ET164" s="14"/>
      <c r="EU164" s="14"/>
      <c r="EV164" s="14"/>
      <c r="EW164" s="14"/>
      <c r="EX164" s="14"/>
      <c r="EY164" s="14"/>
      <c r="EZ164" s="14"/>
      <c r="FA164" s="14"/>
      <c r="FB164" s="14"/>
      <c r="FC164" s="14"/>
      <c r="FD164" s="14"/>
      <c r="FE164" s="14"/>
      <c r="FF164" s="14"/>
      <c r="FG164" s="14"/>
      <c r="FH164" s="14"/>
      <c r="FI164" s="14"/>
      <c r="FJ164" s="14"/>
      <c r="FK164" s="14"/>
      <c r="FL164" s="14"/>
      <c r="FM164" s="14"/>
      <c r="FN164" s="14"/>
      <c r="FO164" s="14"/>
      <c r="FP164" s="14"/>
      <c r="FQ164" s="14"/>
      <c r="FR164" s="14"/>
      <c r="FS164" s="14"/>
      <c r="FT164" s="14"/>
      <c r="FU164" s="14"/>
      <c r="FV164" s="14"/>
      <c r="FW164" s="14"/>
      <c r="FX164" s="14"/>
      <c r="FY164" s="14"/>
      <c r="FZ164" s="14"/>
      <c r="GA164" s="14"/>
      <c r="GB164" s="14"/>
      <c r="GC164" s="14"/>
      <c r="GD164" s="14"/>
      <c r="GE164" s="14"/>
      <c r="GF164" s="14"/>
      <c r="GG164" s="14"/>
      <c r="GH164" s="14"/>
      <c r="GI164" s="14"/>
      <c r="GJ164" s="14"/>
      <c r="GK164" s="14"/>
      <c r="GL164" s="14"/>
      <c r="GM164" s="14"/>
      <c r="GN164" s="14"/>
      <c r="GO164" s="14"/>
      <c r="GP164" s="14"/>
      <c r="GQ164" s="14"/>
      <c r="GR164" s="14"/>
      <c r="GS164" s="14"/>
      <c r="GT164" s="14"/>
      <c r="GU164" s="14"/>
      <c r="GV164" s="14"/>
      <c r="GW164" s="14"/>
      <c r="GX164" s="14"/>
      <c r="GY164" s="14"/>
      <c r="GZ164" s="14"/>
      <c r="HA164" s="14"/>
      <c r="HB164" s="14"/>
      <c r="HC164" s="14"/>
      <c r="HD164" s="14"/>
      <c r="HE164" s="14"/>
      <c r="HF164" s="14"/>
      <c r="HG164" s="14"/>
      <c r="HH164" s="14"/>
      <c r="HI164" s="14"/>
      <c r="HJ164" s="14"/>
      <c r="HK164" s="14"/>
      <c r="HL164" s="14"/>
      <c r="HM164" s="14"/>
      <c r="HN164" s="14"/>
      <c r="HO164" s="14"/>
      <c r="HP164" s="14"/>
      <c r="HQ164" s="14"/>
      <c r="HR164" s="14"/>
      <c r="HS164" s="14"/>
      <c r="HT164" s="14"/>
      <c r="HU164" s="14"/>
      <c r="HV164" s="14"/>
      <c r="HW164" s="14"/>
      <c r="HX164" s="14"/>
      <c r="HY164" s="14"/>
      <c r="HZ164" s="14"/>
      <c r="IA164" s="14"/>
      <c r="IB164" s="14"/>
      <c r="IC164" s="14"/>
      <c r="ID164" s="14"/>
      <c r="IE164" s="14"/>
      <c r="IF164" s="14"/>
      <c r="IG164" s="14"/>
      <c r="IH164" s="55"/>
      <c r="II164" s="55"/>
      <c r="IJ164" s="55"/>
      <c r="IK164" s="55"/>
      <c r="IL164" s="55"/>
      <c r="IM164" s="55"/>
      <c r="IN164" s="55"/>
      <c r="IO164" s="55"/>
      <c r="IP164" s="55"/>
      <c r="IQ164" s="55"/>
      <c r="IR164" s="55"/>
      <c r="IS164" s="55"/>
      <c r="IT164" s="55"/>
      <c r="IU164" s="55"/>
      <c r="IV164" s="55"/>
      <c r="IW164" s="55"/>
      <c r="IX164" s="55"/>
      <c r="IY164" s="55"/>
      <c r="IZ164" s="55"/>
      <c r="JA164" s="55"/>
      <c r="JB164" s="55"/>
      <c r="JC164" s="55"/>
      <c r="JD164" s="55"/>
      <c r="JE164" s="55"/>
      <c r="JF164" s="55"/>
      <c r="JG164" s="55"/>
      <c r="JH164" s="55"/>
      <c r="JI164" s="55"/>
      <c r="JJ164" s="55"/>
      <c r="JK164" s="55"/>
      <c r="JL164" s="55"/>
      <c r="JM164" s="55"/>
      <c r="JN164" s="55"/>
      <c r="JO164" s="55"/>
      <c r="JP164" s="55"/>
      <c r="JQ164" s="55"/>
      <c r="JR164" s="55"/>
      <c r="JS164" s="55"/>
      <c r="JT164" s="55"/>
      <c r="JU164" s="55"/>
      <c r="JV164" s="55"/>
      <c r="JW164" s="55"/>
      <c r="JX164" s="55"/>
      <c r="JY164" s="55"/>
      <c r="JZ164" s="55"/>
      <c r="KA164" s="55"/>
      <c r="KB164" s="55"/>
      <c r="KC164" s="55"/>
      <c r="KD164" s="55"/>
      <c r="KE164" s="55"/>
      <c r="KF164" s="55"/>
      <c r="KG164" s="55"/>
      <c r="KH164" s="55"/>
      <c r="KI164" s="55"/>
      <c r="KJ164" s="55"/>
      <c r="KK164" s="55"/>
      <c r="KL164" s="55"/>
      <c r="KM164" s="55"/>
      <c r="KN164" s="55"/>
      <c r="KO164" s="55"/>
      <c r="KP164" s="55"/>
      <c r="KQ164" s="55"/>
      <c r="KR164" s="55"/>
      <c r="KS164" s="55"/>
      <c r="KT164" s="55"/>
      <c r="KU164" s="55"/>
      <c r="KV164" s="55"/>
      <c r="KW164" s="55"/>
      <c r="KX164" s="55"/>
      <c r="KY164" s="55"/>
      <c r="KZ164" s="55"/>
      <c r="LA164" s="55"/>
      <c r="LB164" s="55"/>
      <c r="LC164" s="55"/>
      <c r="LD164" s="55"/>
      <c r="LE164" s="55"/>
      <c r="LF164" s="55"/>
      <c r="LG164" s="55"/>
      <c r="LH164" s="55"/>
      <c r="LI164" s="55"/>
      <c r="LJ164" s="55"/>
      <c r="LK164" s="55"/>
      <c r="LL164" s="55"/>
      <c r="LM164" s="55"/>
      <c r="LN164" s="55"/>
      <c r="LO164" s="55"/>
      <c r="LP164" s="55"/>
      <c r="LQ164" s="55"/>
      <c r="LR164" s="55"/>
      <c r="LS164" s="55"/>
      <c r="LT164" s="55"/>
      <c r="LU164" s="55"/>
      <c r="LV164" s="55"/>
      <c r="LW164" s="55"/>
      <c r="LX164" s="55"/>
      <c r="LY164" s="55"/>
      <c r="LZ164" s="55"/>
      <c r="MA164" s="55"/>
      <c r="MB164" s="55"/>
      <c r="MC164" s="55"/>
      <c r="MD164" s="55"/>
      <c r="ME164" s="55"/>
      <c r="MF164" s="55"/>
      <c r="MG164" s="55"/>
      <c r="MH164" s="57"/>
      <c r="MI164" s="57"/>
      <c r="MJ164" s="57"/>
      <c r="MK164" s="57"/>
      <c r="ML164" s="57"/>
      <c r="MM164" s="58"/>
      <c r="MN164" s="58"/>
      <c r="MO164" s="57"/>
      <c r="MP164" s="57"/>
      <c r="MQ164" s="57"/>
      <c r="MR164" s="57"/>
      <c r="MS164" s="57"/>
      <c r="MT164" s="58"/>
      <c r="MU164" s="58"/>
      <c r="MV164" s="57"/>
      <c r="MW164" s="57"/>
      <c r="MX164" s="57"/>
      <c r="MY164" s="57"/>
      <c r="MZ164" s="57"/>
      <c r="NA164" s="58"/>
      <c r="NB164" s="58"/>
      <c r="NC164" s="55"/>
      <c r="ND164" s="55"/>
      <c r="NE164" s="55"/>
      <c r="NF164" s="55"/>
      <c r="NG164" s="55"/>
      <c r="NH164" s="55"/>
      <c r="NI164" s="55"/>
      <c r="NJ164" s="55"/>
      <c r="NK164" s="55"/>
      <c r="NL164" s="55"/>
      <c r="NM164" s="55"/>
      <c r="NN164" s="55"/>
      <c r="NO164" s="55"/>
      <c r="NP164" s="55"/>
      <c r="NQ164" s="55"/>
      <c r="NR164" s="55"/>
      <c r="NS164" s="55"/>
      <c r="NT164" s="55"/>
      <c r="NU164" s="55"/>
      <c r="NV164" s="55"/>
      <c r="NW164" s="55"/>
      <c r="NX164" s="55"/>
      <c r="NY164" s="55"/>
      <c r="NZ164" s="55"/>
      <c r="OA164" s="55"/>
      <c r="OB164" s="55"/>
      <c r="OC164" s="55"/>
      <c r="OD164" s="55"/>
      <c r="OE164" s="55"/>
      <c r="OF164" s="55"/>
      <c r="OG164" s="55"/>
      <c r="OH164" s="55"/>
      <c r="OI164" s="55"/>
      <c r="OJ164" s="55"/>
      <c r="OK164" s="55"/>
      <c r="OL164" s="55"/>
      <c r="OM164" s="55"/>
      <c r="ON164" s="55"/>
      <c r="OO164" s="55"/>
      <c r="OP164" s="55"/>
      <c r="OQ164" s="55"/>
      <c r="OR164" s="55"/>
      <c r="OS164" s="55"/>
      <c r="OT164" s="55"/>
      <c r="OU164" s="55"/>
      <c r="OV164" s="55"/>
      <c r="OW164" s="55"/>
      <c r="OX164" s="55"/>
      <c r="OY164" s="55"/>
      <c r="OZ164" s="55"/>
      <c r="PA164" s="55"/>
      <c r="PB164" s="55"/>
      <c r="PC164" s="55"/>
      <c r="PD164" s="55"/>
      <c r="PE164" s="55"/>
      <c r="PF164" s="55"/>
      <c r="PG164" s="55"/>
      <c r="PH164" s="55"/>
      <c r="PI164" s="55"/>
      <c r="PJ164" s="55"/>
      <c r="PK164" s="55"/>
      <c r="PL164" s="55"/>
      <c r="PM164" s="55"/>
      <c r="PN164" s="55"/>
      <c r="PO164" s="55"/>
      <c r="PP164" s="55"/>
      <c r="PQ164" s="55"/>
      <c r="PR164" s="55"/>
      <c r="PS164" s="55"/>
      <c r="PT164" s="55"/>
      <c r="PU164" s="55"/>
      <c r="PV164" s="55"/>
      <c r="PW164" s="55"/>
      <c r="PX164" s="55"/>
      <c r="PY164" s="55"/>
      <c r="PZ164" s="55"/>
      <c r="QA164" s="55"/>
      <c r="QB164" s="55"/>
      <c r="QC164" s="55"/>
      <c r="QD164" s="55"/>
    </row>
    <row r="165" spans="1:446" ht="13.5" customHeight="1">
      <c r="A165" s="12" t="s">
        <v>163</v>
      </c>
      <c r="B165" s="12" t="s">
        <v>346</v>
      </c>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14"/>
      <c r="CQ165" s="14"/>
      <c r="CR165" s="14"/>
      <c r="CS165" s="14"/>
      <c r="CT165" s="14"/>
      <c r="CU165" s="14"/>
      <c r="CV165" s="14"/>
      <c r="CW165" s="14"/>
      <c r="CX165" s="14"/>
      <c r="CY165" s="14"/>
      <c r="CZ165" s="14"/>
      <c r="DA165" s="24"/>
      <c r="DB165" s="14"/>
      <c r="DC165" s="14"/>
      <c r="DD165" s="14"/>
      <c r="DE165" s="14"/>
      <c r="DF165" s="14"/>
      <c r="DG165" s="14"/>
      <c r="DH165" s="14"/>
      <c r="DI165" s="14"/>
      <c r="DJ165" s="14"/>
      <c r="DK165" s="14"/>
      <c r="DL165" s="14"/>
      <c r="DM165" s="14"/>
      <c r="DN165" s="14"/>
      <c r="DO165" s="14"/>
      <c r="DP165" s="14"/>
      <c r="DQ165" s="14"/>
      <c r="DR165" s="14"/>
      <c r="DS165" s="14"/>
      <c r="DT165" s="14"/>
      <c r="DU165" s="14"/>
      <c r="DV165" s="14"/>
      <c r="DW165" s="14"/>
      <c r="DX165" s="14"/>
      <c r="DY165" s="14"/>
      <c r="DZ165" s="14"/>
      <c r="EA165" s="14"/>
      <c r="EB165" s="14"/>
      <c r="EC165" s="14"/>
      <c r="ED165" s="14"/>
      <c r="EE165" s="14"/>
      <c r="EF165" s="14"/>
      <c r="EG165" s="14"/>
      <c r="EH165" s="14"/>
      <c r="EI165" s="14"/>
      <c r="EJ165" s="14"/>
      <c r="EK165" s="14"/>
      <c r="EL165" s="14"/>
      <c r="EM165" s="14"/>
      <c r="EN165" s="14"/>
      <c r="EO165" s="14"/>
      <c r="EP165" s="14"/>
      <c r="EQ165" s="14"/>
      <c r="ER165" s="14"/>
      <c r="ES165" s="14"/>
      <c r="ET165" s="14"/>
      <c r="EU165" s="14"/>
      <c r="EV165" s="14"/>
      <c r="EW165" s="14"/>
      <c r="EX165" s="14"/>
      <c r="EY165" s="14"/>
      <c r="EZ165" s="14"/>
      <c r="FA165" s="14"/>
      <c r="FB165" s="14"/>
      <c r="FC165" s="14"/>
      <c r="FD165" s="14"/>
      <c r="FE165" s="14"/>
      <c r="FF165" s="14"/>
      <c r="FG165" s="14"/>
      <c r="FH165" s="14"/>
      <c r="FI165" s="14"/>
      <c r="FJ165" s="14"/>
      <c r="FK165" s="14"/>
      <c r="FL165" s="14"/>
      <c r="FM165" s="14"/>
      <c r="FN165" s="14"/>
      <c r="FO165" s="14"/>
      <c r="FP165" s="14"/>
      <c r="FQ165" s="14"/>
      <c r="FR165" s="14"/>
      <c r="FS165" s="14"/>
      <c r="FT165" s="14"/>
      <c r="FU165" s="14"/>
      <c r="FV165" s="14"/>
      <c r="FW165" s="14"/>
      <c r="FX165" s="14"/>
      <c r="FY165" s="14"/>
      <c r="FZ165" s="14"/>
      <c r="GA165" s="14"/>
      <c r="GB165" s="14"/>
      <c r="GC165" s="14"/>
      <c r="GD165" s="14"/>
      <c r="GE165" s="14"/>
      <c r="GF165" s="14"/>
      <c r="GG165" s="14"/>
      <c r="GH165" s="14"/>
      <c r="GI165" s="14"/>
      <c r="GJ165" s="14"/>
      <c r="GK165" s="14"/>
      <c r="GL165" s="14"/>
      <c r="GM165" s="14"/>
      <c r="GN165" s="14"/>
      <c r="GO165" s="14"/>
      <c r="GP165" s="14"/>
      <c r="GQ165" s="14"/>
      <c r="GR165" s="14"/>
      <c r="GS165" s="14"/>
      <c r="GT165" s="14"/>
      <c r="GU165" s="14"/>
      <c r="GV165" s="14"/>
      <c r="GW165" s="14"/>
      <c r="GX165" s="14"/>
      <c r="GY165" s="14"/>
      <c r="GZ165" s="14"/>
      <c r="HA165" s="14"/>
      <c r="HB165" s="14"/>
      <c r="HC165" s="14"/>
      <c r="HD165" s="14"/>
      <c r="HE165" s="14"/>
      <c r="HF165" s="14"/>
      <c r="HG165" s="14"/>
      <c r="HH165" s="14"/>
      <c r="HI165" s="14"/>
      <c r="HJ165" s="14"/>
      <c r="HK165" s="14"/>
      <c r="HL165" s="14"/>
      <c r="HM165" s="14"/>
      <c r="HN165" s="14"/>
      <c r="HO165" s="14"/>
      <c r="HP165" s="14"/>
      <c r="HQ165" s="14"/>
      <c r="HR165" s="14"/>
      <c r="HS165" s="14"/>
      <c r="HT165" s="14"/>
      <c r="HU165" s="14"/>
      <c r="HV165" s="14"/>
      <c r="HW165" s="14"/>
      <c r="HX165" s="14"/>
      <c r="HY165" s="14"/>
      <c r="HZ165" s="14"/>
      <c r="IA165" s="14"/>
      <c r="IB165" s="14"/>
      <c r="IC165" s="14"/>
      <c r="ID165" s="14"/>
      <c r="IE165" s="14"/>
      <c r="IF165" s="14"/>
      <c r="IG165" s="14"/>
      <c r="IH165" s="55"/>
      <c r="II165" s="55"/>
      <c r="IJ165" s="55"/>
      <c r="IK165" s="55"/>
      <c r="IL165" s="55"/>
      <c r="IM165" s="55"/>
      <c r="IN165" s="55"/>
      <c r="IO165" s="55"/>
      <c r="IP165" s="55"/>
      <c r="IQ165" s="55"/>
      <c r="IR165" s="55"/>
      <c r="IS165" s="55"/>
      <c r="IT165" s="55"/>
      <c r="IU165" s="55"/>
      <c r="IV165" s="55"/>
      <c r="IW165" s="55"/>
      <c r="IX165" s="55"/>
      <c r="IY165" s="55"/>
      <c r="IZ165" s="55"/>
      <c r="JA165" s="55"/>
      <c r="JB165" s="55"/>
      <c r="JC165" s="55"/>
      <c r="JD165" s="55"/>
      <c r="JE165" s="55"/>
      <c r="JF165" s="55"/>
      <c r="JG165" s="55"/>
      <c r="JH165" s="55"/>
      <c r="JI165" s="55"/>
      <c r="JJ165" s="55"/>
      <c r="JK165" s="55"/>
      <c r="JL165" s="55"/>
      <c r="JM165" s="55"/>
      <c r="JN165" s="55"/>
      <c r="JO165" s="55"/>
      <c r="JP165" s="55"/>
      <c r="JQ165" s="55"/>
      <c r="JR165" s="55"/>
      <c r="JS165" s="55"/>
      <c r="JT165" s="55"/>
      <c r="JU165" s="55"/>
      <c r="JV165" s="55"/>
      <c r="JW165" s="55"/>
      <c r="JX165" s="55"/>
      <c r="JY165" s="55"/>
      <c r="JZ165" s="55"/>
      <c r="KA165" s="55"/>
      <c r="KB165" s="55"/>
      <c r="KC165" s="55"/>
      <c r="KD165" s="55"/>
      <c r="KE165" s="55"/>
      <c r="KF165" s="55"/>
      <c r="KG165" s="55"/>
      <c r="KH165" s="55"/>
      <c r="KI165" s="55"/>
      <c r="KJ165" s="55"/>
      <c r="KK165" s="55"/>
      <c r="KL165" s="55"/>
      <c r="KM165" s="55"/>
      <c r="KN165" s="55"/>
      <c r="KO165" s="55"/>
      <c r="KP165" s="55"/>
      <c r="KQ165" s="55"/>
      <c r="KR165" s="55"/>
      <c r="KS165" s="55"/>
      <c r="KT165" s="55"/>
      <c r="KU165" s="55"/>
      <c r="KV165" s="55"/>
      <c r="KW165" s="55"/>
      <c r="KX165" s="55"/>
      <c r="KY165" s="55"/>
      <c r="KZ165" s="55"/>
      <c r="LA165" s="55"/>
      <c r="LB165" s="55"/>
      <c r="LC165" s="55"/>
      <c r="LD165" s="55"/>
      <c r="LE165" s="55"/>
      <c r="LF165" s="55"/>
      <c r="LG165" s="55"/>
      <c r="LH165" s="55"/>
      <c r="LI165" s="55"/>
      <c r="LJ165" s="55"/>
      <c r="LK165" s="55"/>
      <c r="LL165" s="55"/>
      <c r="LM165" s="55"/>
      <c r="LN165" s="55"/>
      <c r="LO165" s="55"/>
      <c r="LP165" s="55"/>
      <c r="LQ165" s="55"/>
      <c r="LR165" s="55"/>
      <c r="LS165" s="55"/>
      <c r="LT165" s="55"/>
      <c r="LU165" s="55"/>
      <c r="LV165" s="55"/>
      <c r="LW165" s="55"/>
      <c r="LX165" s="55"/>
      <c r="LY165" s="55"/>
      <c r="LZ165" s="55"/>
      <c r="MA165" s="55"/>
      <c r="MB165" s="55"/>
      <c r="MC165" s="55"/>
      <c r="MD165" s="55"/>
      <c r="ME165" s="55"/>
      <c r="MF165" s="55"/>
      <c r="MG165" s="55"/>
      <c r="MH165" s="57"/>
      <c r="MI165" s="57"/>
      <c r="MJ165" s="57"/>
      <c r="MK165" s="57"/>
      <c r="ML165" s="57"/>
      <c r="MM165" s="58"/>
      <c r="MN165" s="58"/>
      <c r="MO165" s="57"/>
      <c r="MP165" s="57"/>
      <c r="MQ165" s="57"/>
      <c r="MR165" s="57"/>
      <c r="MS165" s="57"/>
      <c r="MT165" s="58"/>
      <c r="MU165" s="58"/>
      <c r="MV165" s="57"/>
      <c r="MW165" s="57"/>
      <c r="MX165" s="57"/>
      <c r="MY165" s="57"/>
      <c r="MZ165" s="57"/>
      <c r="NA165" s="58"/>
      <c r="NB165" s="58"/>
      <c r="NC165" s="55"/>
      <c r="ND165" s="55"/>
      <c r="NE165" s="55"/>
      <c r="NF165" s="55"/>
      <c r="NG165" s="55"/>
      <c r="NH165" s="55"/>
      <c r="NI165" s="55"/>
      <c r="NJ165" s="55"/>
      <c r="NK165" s="55"/>
      <c r="NL165" s="55"/>
      <c r="NM165" s="55"/>
      <c r="NN165" s="55"/>
      <c r="NO165" s="55"/>
      <c r="NP165" s="55"/>
      <c r="NQ165" s="55"/>
      <c r="NR165" s="55"/>
      <c r="NS165" s="55"/>
      <c r="NT165" s="55"/>
      <c r="NU165" s="55"/>
      <c r="NV165" s="55"/>
      <c r="NW165" s="55"/>
      <c r="NX165" s="55"/>
      <c r="NY165" s="55"/>
      <c r="NZ165" s="55"/>
      <c r="OA165" s="55"/>
      <c r="OB165" s="55"/>
      <c r="OC165" s="55"/>
      <c r="OD165" s="55"/>
      <c r="OE165" s="55"/>
      <c r="OF165" s="55"/>
      <c r="OG165" s="55"/>
      <c r="OH165" s="55"/>
      <c r="OI165" s="55"/>
      <c r="OJ165" s="55"/>
      <c r="OK165" s="55"/>
      <c r="OL165" s="55"/>
      <c r="OM165" s="55"/>
      <c r="ON165" s="55"/>
      <c r="OO165" s="55"/>
      <c r="OP165" s="55"/>
      <c r="OQ165" s="55"/>
      <c r="OR165" s="55"/>
      <c r="OS165" s="55"/>
      <c r="OT165" s="55"/>
      <c r="OU165" s="55"/>
      <c r="OV165" s="55"/>
      <c r="OW165" s="55"/>
      <c r="OX165" s="55"/>
      <c r="OY165" s="55"/>
      <c r="OZ165" s="55"/>
      <c r="PA165" s="55"/>
      <c r="PB165" s="55"/>
      <c r="PC165" s="55"/>
      <c r="PD165" s="55"/>
      <c r="PE165" s="55"/>
      <c r="PF165" s="55"/>
      <c r="PG165" s="55"/>
      <c r="PH165" s="55"/>
      <c r="PI165" s="55"/>
      <c r="PJ165" s="55"/>
      <c r="PK165" s="55"/>
      <c r="PL165" s="55"/>
      <c r="PM165" s="55"/>
      <c r="PN165" s="55"/>
      <c r="PO165" s="55"/>
      <c r="PP165" s="55"/>
      <c r="PQ165" s="55"/>
      <c r="PR165" s="55"/>
      <c r="PS165" s="55"/>
      <c r="PT165" s="55"/>
      <c r="PU165" s="55"/>
      <c r="PV165" s="55"/>
      <c r="PW165" s="55"/>
      <c r="PX165" s="55"/>
      <c r="PY165" s="55"/>
      <c r="PZ165" s="55"/>
      <c r="QA165" s="55"/>
      <c r="QB165" s="55"/>
      <c r="QC165" s="55"/>
      <c r="QD165" s="55"/>
    </row>
    <row r="166" spans="1:446" ht="13.5" customHeight="1">
      <c r="A166" s="12" t="s">
        <v>164</v>
      </c>
      <c r="B166" s="12" t="s">
        <v>348</v>
      </c>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4"/>
      <c r="BF166" s="14"/>
      <c r="BG166" s="14"/>
      <c r="BH166" s="14"/>
      <c r="BI166" s="14"/>
      <c r="BJ166" s="14"/>
      <c r="BK166" s="14"/>
      <c r="BL166" s="14"/>
      <c r="BM166" s="14"/>
      <c r="BN166" s="14"/>
      <c r="BO166" s="14"/>
      <c r="BP166" s="14"/>
      <c r="BQ166" s="14"/>
      <c r="BR166" s="14"/>
      <c r="BS166" s="14"/>
      <c r="BT166" s="14"/>
      <c r="BU166" s="14"/>
      <c r="BV166" s="14"/>
      <c r="BW166" s="14"/>
      <c r="BX166" s="14"/>
      <c r="BY166" s="14"/>
      <c r="BZ166" s="14"/>
      <c r="CA166" s="14"/>
      <c r="CB166" s="14"/>
      <c r="CC166" s="14"/>
      <c r="CD166" s="14"/>
      <c r="CE166" s="14"/>
      <c r="CF166" s="14"/>
      <c r="CG166" s="14"/>
      <c r="CH166" s="14"/>
      <c r="CI166" s="14"/>
      <c r="CJ166" s="14"/>
      <c r="CK166" s="14"/>
      <c r="CL166" s="14"/>
      <c r="CM166" s="14"/>
      <c r="CN166" s="14"/>
      <c r="CO166" s="14"/>
      <c r="CP166" s="14"/>
      <c r="CQ166" s="14"/>
      <c r="CR166" s="14"/>
      <c r="CS166" s="14"/>
      <c r="CT166" s="14"/>
      <c r="CU166" s="14"/>
      <c r="CV166" s="14"/>
      <c r="CW166" s="14"/>
      <c r="CX166" s="14"/>
      <c r="CY166" s="14"/>
      <c r="CZ166" s="14"/>
      <c r="DA166" s="24"/>
      <c r="DB166" s="14"/>
      <c r="DC166" s="14"/>
      <c r="DD166" s="14"/>
      <c r="DE166" s="14"/>
      <c r="DF166" s="14"/>
      <c r="DG166" s="14"/>
      <c r="DH166" s="14"/>
      <c r="DI166" s="14"/>
      <c r="DJ166" s="14"/>
      <c r="DK166" s="14"/>
      <c r="DL166" s="14"/>
      <c r="DM166" s="14"/>
      <c r="DN166" s="14"/>
      <c r="DO166" s="14"/>
      <c r="DP166" s="14"/>
      <c r="DQ166" s="14"/>
      <c r="DR166" s="14"/>
      <c r="DS166" s="14"/>
      <c r="DT166" s="14"/>
      <c r="DU166" s="14"/>
      <c r="DV166" s="14"/>
      <c r="DW166" s="14"/>
      <c r="DX166" s="14"/>
      <c r="DY166" s="14"/>
      <c r="DZ166" s="14"/>
      <c r="EA166" s="14"/>
      <c r="EB166" s="14"/>
      <c r="EC166" s="14"/>
      <c r="ED166" s="14"/>
      <c r="EE166" s="14"/>
      <c r="EF166" s="14"/>
      <c r="EG166" s="14"/>
      <c r="EH166" s="14"/>
      <c r="EI166" s="14"/>
      <c r="EJ166" s="14"/>
      <c r="EK166" s="14"/>
      <c r="EL166" s="14"/>
      <c r="EM166" s="14"/>
      <c r="EN166" s="14"/>
      <c r="EO166" s="14"/>
      <c r="EP166" s="14"/>
      <c r="EQ166" s="14"/>
      <c r="ER166" s="14"/>
      <c r="ES166" s="14"/>
      <c r="ET166" s="14"/>
      <c r="EU166" s="14"/>
      <c r="EV166" s="14"/>
      <c r="EW166" s="14"/>
      <c r="EX166" s="14"/>
      <c r="EY166" s="14"/>
      <c r="EZ166" s="14"/>
      <c r="FA166" s="14"/>
      <c r="FB166" s="14"/>
      <c r="FC166" s="14"/>
      <c r="FD166" s="14"/>
      <c r="FE166" s="14"/>
      <c r="FF166" s="14"/>
      <c r="FG166" s="14"/>
      <c r="FH166" s="14"/>
      <c r="FI166" s="14"/>
      <c r="FJ166" s="14"/>
      <c r="FK166" s="14"/>
      <c r="FL166" s="14"/>
      <c r="FM166" s="14"/>
      <c r="FN166" s="14"/>
      <c r="FO166" s="14"/>
      <c r="FP166" s="14"/>
      <c r="FQ166" s="14"/>
      <c r="FR166" s="14"/>
      <c r="FS166" s="14"/>
      <c r="FT166" s="14"/>
      <c r="FU166" s="14"/>
      <c r="FV166" s="14"/>
      <c r="FW166" s="14"/>
      <c r="FX166" s="14"/>
      <c r="FY166" s="14"/>
      <c r="FZ166" s="14"/>
      <c r="GA166" s="14"/>
      <c r="GB166" s="14"/>
      <c r="GC166" s="14"/>
      <c r="GD166" s="14"/>
      <c r="GE166" s="14"/>
      <c r="GF166" s="14"/>
      <c r="GG166" s="14"/>
      <c r="GH166" s="14"/>
      <c r="GI166" s="14"/>
      <c r="GJ166" s="14"/>
      <c r="GK166" s="14"/>
      <c r="GL166" s="14"/>
      <c r="GM166" s="14"/>
      <c r="GN166" s="14"/>
      <c r="GO166" s="14"/>
      <c r="GP166" s="14"/>
      <c r="GQ166" s="14"/>
      <c r="GR166" s="14"/>
      <c r="GS166" s="14"/>
      <c r="GT166" s="14"/>
      <c r="GU166" s="14"/>
      <c r="GV166" s="14"/>
      <c r="GW166" s="14"/>
      <c r="GX166" s="14"/>
      <c r="GY166" s="14"/>
      <c r="GZ166" s="14"/>
      <c r="HA166" s="14"/>
      <c r="HB166" s="14"/>
      <c r="HC166" s="14"/>
      <c r="HD166" s="14"/>
      <c r="HE166" s="14"/>
      <c r="HF166" s="14"/>
      <c r="HG166" s="14"/>
      <c r="HH166" s="14"/>
      <c r="HI166" s="14"/>
      <c r="HJ166" s="14"/>
      <c r="HK166" s="14"/>
      <c r="HL166" s="14"/>
      <c r="HM166" s="14"/>
      <c r="HN166" s="14"/>
      <c r="HO166" s="14"/>
      <c r="HP166" s="14"/>
      <c r="HQ166" s="14"/>
      <c r="HR166" s="14"/>
      <c r="HS166" s="14"/>
      <c r="HT166" s="14"/>
      <c r="HU166" s="14"/>
      <c r="HV166" s="14"/>
      <c r="HW166" s="14"/>
      <c r="HX166" s="14"/>
      <c r="HY166" s="14"/>
      <c r="HZ166" s="14"/>
      <c r="IA166" s="14"/>
      <c r="IB166" s="14"/>
      <c r="IC166" s="14"/>
      <c r="ID166" s="14"/>
      <c r="IE166" s="14"/>
      <c r="IF166" s="14"/>
      <c r="IG166" s="14"/>
      <c r="IH166" s="55"/>
      <c r="II166" s="55"/>
      <c r="IJ166" s="55"/>
      <c r="IK166" s="55"/>
      <c r="IL166" s="55"/>
      <c r="IM166" s="55"/>
      <c r="IN166" s="55"/>
      <c r="IO166" s="55"/>
      <c r="IP166" s="55"/>
      <c r="IQ166" s="55"/>
      <c r="IR166" s="55"/>
      <c r="IS166" s="55"/>
      <c r="IT166" s="55"/>
      <c r="IU166" s="55"/>
      <c r="IV166" s="55"/>
      <c r="IW166" s="55"/>
      <c r="IX166" s="55"/>
      <c r="IY166" s="55"/>
      <c r="IZ166" s="55"/>
      <c r="JA166" s="55"/>
      <c r="JB166" s="55"/>
      <c r="JC166" s="55"/>
      <c r="JD166" s="55"/>
      <c r="JE166" s="55"/>
      <c r="JF166" s="55"/>
      <c r="JG166" s="55"/>
      <c r="JH166" s="55"/>
      <c r="JI166" s="55"/>
      <c r="JJ166" s="55"/>
      <c r="JK166" s="55"/>
      <c r="JL166" s="55"/>
      <c r="JM166" s="55"/>
      <c r="JN166" s="55"/>
      <c r="JO166" s="55"/>
      <c r="JP166" s="55"/>
      <c r="JQ166" s="55"/>
      <c r="JR166" s="55"/>
      <c r="JS166" s="55"/>
      <c r="JT166" s="55"/>
      <c r="JU166" s="55"/>
      <c r="JV166" s="55"/>
      <c r="JW166" s="55"/>
      <c r="JX166" s="55"/>
      <c r="JY166" s="55"/>
      <c r="JZ166" s="55"/>
      <c r="KA166" s="55"/>
      <c r="KB166" s="55"/>
      <c r="KC166" s="55"/>
      <c r="KD166" s="55"/>
      <c r="KE166" s="55"/>
      <c r="KF166" s="55"/>
      <c r="KG166" s="55"/>
      <c r="KH166" s="55"/>
      <c r="KI166" s="55"/>
      <c r="KJ166" s="55"/>
      <c r="KK166" s="55"/>
      <c r="KL166" s="55"/>
      <c r="KM166" s="55"/>
      <c r="KN166" s="55"/>
      <c r="KO166" s="55"/>
      <c r="KP166" s="55"/>
      <c r="KQ166" s="55"/>
      <c r="KR166" s="55"/>
      <c r="KS166" s="55"/>
      <c r="KT166" s="55"/>
      <c r="KU166" s="55"/>
      <c r="KV166" s="55"/>
      <c r="KW166" s="55"/>
      <c r="KX166" s="55"/>
      <c r="KY166" s="55"/>
      <c r="KZ166" s="55"/>
      <c r="LA166" s="55"/>
      <c r="LB166" s="55"/>
      <c r="LC166" s="55"/>
      <c r="LD166" s="55"/>
      <c r="LE166" s="55"/>
      <c r="LF166" s="55"/>
      <c r="LG166" s="55"/>
      <c r="LH166" s="55"/>
      <c r="LI166" s="55"/>
      <c r="LJ166" s="55"/>
      <c r="LK166" s="55"/>
      <c r="LL166" s="55"/>
      <c r="LM166" s="55"/>
      <c r="LN166" s="55"/>
      <c r="LO166" s="55"/>
      <c r="LP166" s="55"/>
      <c r="LQ166" s="55"/>
      <c r="LR166" s="55"/>
      <c r="LS166" s="55"/>
      <c r="LT166" s="55"/>
      <c r="LU166" s="55"/>
      <c r="LV166" s="55"/>
      <c r="LW166" s="55"/>
      <c r="LX166" s="55"/>
      <c r="LY166" s="55"/>
      <c r="LZ166" s="55"/>
      <c r="MA166" s="55"/>
      <c r="MB166" s="55"/>
      <c r="MC166" s="55"/>
      <c r="MD166" s="55"/>
      <c r="ME166" s="55"/>
      <c r="MF166" s="55"/>
      <c r="MG166" s="55"/>
      <c r="MH166" s="57"/>
      <c r="MI166" s="57"/>
      <c r="MJ166" s="57"/>
      <c r="MK166" s="57"/>
      <c r="ML166" s="57"/>
      <c r="MM166" s="58"/>
      <c r="MN166" s="58"/>
      <c r="MO166" s="57"/>
      <c r="MP166" s="57"/>
      <c r="MQ166" s="57"/>
      <c r="MR166" s="57"/>
      <c r="MS166" s="57"/>
      <c r="MT166" s="58"/>
      <c r="MU166" s="58"/>
      <c r="MV166" s="57"/>
      <c r="MW166" s="57"/>
      <c r="MX166" s="57"/>
      <c r="MY166" s="57"/>
      <c r="MZ166" s="57"/>
      <c r="NA166" s="58"/>
      <c r="NB166" s="58"/>
      <c r="NC166" s="55"/>
      <c r="ND166" s="55"/>
      <c r="NE166" s="55"/>
      <c r="NF166" s="55"/>
      <c r="NG166" s="55"/>
      <c r="NH166" s="55"/>
      <c r="NI166" s="55"/>
      <c r="NJ166" s="55"/>
      <c r="NK166" s="55"/>
      <c r="NL166" s="55"/>
      <c r="NM166" s="55"/>
      <c r="NN166" s="55"/>
      <c r="NO166" s="55"/>
      <c r="NP166" s="55"/>
      <c r="NQ166" s="55"/>
      <c r="NR166" s="55"/>
      <c r="NS166" s="55"/>
      <c r="NT166" s="55"/>
      <c r="NU166" s="55"/>
      <c r="NV166" s="55"/>
      <c r="NW166" s="55"/>
      <c r="NX166" s="55"/>
      <c r="NY166" s="55"/>
      <c r="NZ166" s="55"/>
      <c r="OA166" s="55"/>
      <c r="OB166" s="55"/>
      <c r="OC166" s="55"/>
      <c r="OD166" s="55"/>
      <c r="OE166" s="55"/>
      <c r="OF166" s="55"/>
      <c r="OG166" s="55"/>
      <c r="OH166" s="55"/>
      <c r="OI166" s="55"/>
      <c r="OJ166" s="55"/>
      <c r="OK166" s="55"/>
      <c r="OL166" s="55"/>
      <c r="OM166" s="55"/>
      <c r="ON166" s="55"/>
      <c r="OO166" s="55"/>
      <c r="OP166" s="55"/>
      <c r="OQ166" s="55"/>
      <c r="OR166" s="55"/>
      <c r="OS166" s="55"/>
      <c r="OT166" s="55"/>
      <c r="OU166" s="55"/>
      <c r="OV166" s="55"/>
      <c r="OW166" s="55"/>
      <c r="OX166" s="55"/>
      <c r="OY166" s="55"/>
      <c r="OZ166" s="55"/>
      <c r="PA166" s="55"/>
      <c r="PB166" s="55"/>
      <c r="PC166" s="55"/>
      <c r="PD166" s="55"/>
      <c r="PE166" s="55"/>
      <c r="PF166" s="55"/>
      <c r="PG166" s="55"/>
      <c r="PH166" s="55"/>
      <c r="PI166" s="55"/>
      <c r="PJ166" s="55"/>
      <c r="PK166" s="55"/>
      <c r="PL166" s="55"/>
      <c r="PM166" s="55"/>
      <c r="PN166" s="55"/>
      <c r="PO166" s="55"/>
      <c r="PP166" s="55"/>
      <c r="PQ166" s="55"/>
      <c r="PR166" s="55"/>
      <c r="PS166" s="55"/>
      <c r="PT166" s="55"/>
      <c r="PU166" s="55"/>
      <c r="PV166" s="55"/>
      <c r="PW166" s="55"/>
      <c r="PX166" s="55"/>
      <c r="PY166" s="55"/>
      <c r="PZ166" s="55"/>
      <c r="QA166" s="55"/>
      <c r="QB166" s="55"/>
      <c r="QC166" s="55"/>
      <c r="QD166" s="55"/>
    </row>
    <row r="167" spans="1:446" ht="13.5" customHeight="1">
      <c r="A167" s="12" t="s">
        <v>165</v>
      </c>
      <c r="B167" s="12" t="s">
        <v>349</v>
      </c>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c r="CI167" s="14"/>
      <c r="CJ167" s="14"/>
      <c r="CK167" s="14"/>
      <c r="CL167" s="14"/>
      <c r="CM167" s="14"/>
      <c r="CN167" s="14"/>
      <c r="CO167" s="14"/>
      <c r="CP167" s="14"/>
      <c r="CQ167" s="14"/>
      <c r="CR167" s="14"/>
      <c r="CS167" s="14"/>
      <c r="CT167" s="14"/>
      <c r="CU167" s="14"/>
      <c r="CV167" s="14"/>
      <c r="CW167" s="14"/>
      <c r="CX167" s="14"/>
      <c r="CY167" s="14"/>
      <c r="CZ167" s="14"/>
      <c r="DA167" s="24"/>
      <c r="DB167" s="14"/>
      <c r="DC167" s="14"/>
      <c r="DD167" s="14"/>
      <c r="DE167" s="14"/>
      <c r="DF167" s="14"/>
      <c r="DG167" s="14"/>
      <c r="DH167" s="14"/>
      <c r="DI167" s="14"/>
      <c r="DJ167" s="14"/>
      <c r="DK167" s="14"/>
      <c r="DL167" s="14"/>
      <c r="DM167" s="14"/>
      <c r="DN167" s="14"/>
      <c r="DO167" s="14"/>
      <c r="DP167" s="14"/>
      <c r="DQ167" s="14"/>
      <c r="DR167" s="14"/>
      <c r="DS167" s="14"/>
      <c r="DT167" s="14"/>
      <c r="DU167" s="14"/>
      <c r="DV167" s="14"/>
      <c r="DW167" s="14"/>
      <c r="DX167" s="14"/>
      <c r="DY167" s="14"/>
      <c r="DZ167" s="14"/>
      <c r="EA167" s="14"/>
      <c r="EB167" s="14"/>
      <c r="EC167" s="14"/>
      <c r="ED167" s="14"/>
      <c r="EE167" s="14"/>
      <c r="EF167" s="14"/>
      <c r="EG167" s="14"/>
      <c r="EH167" s="14"/>
      <c r="EI167" s="14"/>
      <c r="EJ167" s="14"/>
      <c r="EK167" s="14"/>
      <c r="EL167" s="14"/>
      <c r="EM167" s="14"/>
      <c r="EN167" s="14"/>
      <c r="EO167" s="14"/>
      <c r="EP167" s="14"/>
      <c r="EQ167" s="14"/>
      <c r="ER167" s="14"/>
      <c r="ES167" s="14"/>
      <c r="ET167" s="14"/>
      <c r="EU167" s="14"/>
      <c r="EV167" s="14"/>
      <c r="EW167" s="14"/>
      <c r="EX167" s="14"/>
      <c r="EY167" s="14"/>
      <c r="EZ167" s="14"/>
      <c r="FA167" s="14"/>
      <c r="FB167" s="14"/>
      <c r="FC167" s="14"/>
      <c r="FD167" s="14"/>
      <c r="FE167" s="14"/>
      <c r="FF167" s="14"/>
      <c r="FG167" s="14"/>
      <c r="FH167" s="14"/>
      <c r="FI167" s="14"/>
      <c r="FJ167" s="14"/>
      <c r="FK167" s="14"/>
      <c r="FL167" s="14"/>
      <c r="FM167" s="14"/>
      <c r="FN167" s="14"/>
      <c r="FO167" s="14"/>
      <c r="FP167" s="14"/>
      <c r="FQ167" s="14"/>
      <c r="FR167" s="14"/>
      <c r="FS167" s="14"/>
      <c r="FT167" s="14"/>
      <c r="FU167" s="14"/>
      <c r="FV167" s="14"/>
      <c r="FW167" s="14"/>
      <c r="FX167" s="14"/>
      <c r="FY167" s="14"/>
      <c r="FZ167" s="14"/>
      <c r="GA167" s="14"/>
      <c r="GB167" s="14"/>
      <c r="GC167" s="14"/>
      <c r="GD167" s="14"/>
      <c r="GE167" s="14"/>
      <c r="GF167" s="14"/>
      <c r="GG167" s="14"/>
      <c r="GH167" s="14"/>
      <c r="GI167" s="14"/>
      <c r="GJ167" s="14"/>
      <c r="GK167" s="14"/>
      <c r="GL167" s="14"/>
      <c r="GM167" s="14"/>
      <c r="GN167" s="14"/>
      <c r="GO167" s="14"/>
      <c r="GP167" s="14"/>
      <c r="GQ167" s="14"/>
      <c r="GR167" s="14"/>
      <c r="GS167" s="14"/>
      <c r="GT167" s="14"/>
      <c r="GU167" s="14"/>
      <c r="GV167" s="14"/>
      <c r="GW167" s="14"/>
      <c r="GX167" s="14"/>
      <c r="GY167" s="14"/>
      <c r="GZ167" s="14"/>
      <c r="HA167" s="14"/>
      <c r="HB167" s="14"/>
      <c r="HC167" s="14"/>
      <c r="HD167" s="14"/>
      <c r="HE167" s="14"/>
      <c r="HF167" s="14"/>
      <c r="HG167" s="14"/>
      <c r="HH167" s="14"/>
      <c r="HI167" s="14"/>
      <c r="HJ167" s="14"/>
      <c r="HK167" s="14"/>
      <c r="HL167" s="14"/>
      <c r="HM167" s="14"/>
      <c r="HN167" s="14"/>
      <c r="HO167" s="14"/>
      <c r="HP167" s="14"/>
      <c r="HQ167" s="14"/>
      <c r="HR167" s="14"/>
      <c r="HS167" s="14"/>
      <c r="HT167" s="14"/>
      <c r="HU167" s="14"/>
      <c r="HV167" s="14"/>
      <c r="HW167" s="14"/>
      <c r="HX167" s="14"/>
      <c r="HY167" s="14"/>
      <c r="HZ167" s="14"/>
      <c r="IA167" s="14"/>
      <c r="IB167" s="14"/>
      <c r="IC167" s="14"/>
      <c r="ID167" s="14"/>
      <c r="IE167" s="14"/>
      <c r="IF167" s="14"/>
      <c r="IG167" s="14"/>
      <c r="IH167" s="55"/>
      <c r="II167" s="55"/>
      <c r="IJ167" s="55"/>
      <c r="IK167" s="55"/>
      <c r="IL167" s="55"/>
      <c r="IM167" s="55"/>
      <c r="IN167" s="55"/>
      <c r="IO167" s="55"/>
      <c r="IP167" s="55"/>
      <c r="IQ167" s="55"/>
      <c r="IR167" s="55"/>
      <c r="IS167" s="55"/>
      <c r="IT167" s="55"/>
      <c r="IU167" s="55"/>
      <c r="IV167" s="55"/>
      <c r="IW167" s="55"/>
      <c r="IX167" s="55"/>
      <c r="IY167" s="55"/>
      <c r="IZ167" s="55"/>
      <c r="JA167" s="55"/>
      <c r="JB167" s="55"/>
      <c r="JC167" s="55"/>
      <c r="JD167" s="55"/>
      <c r="JE167" s="55"/>
      <c r="JF167" s="55"/>
      <c r="JG167" s="55"/>
      <c r="JH167" s="55"/>
      <c r="JI167" s="55"/>
      <c r="JJ167" s="55"/>
      <c r="JK167" s="55"/>
      <c r="JL167" s="55"/>
      <c r="JM167" s="55"/>
      <c r="JN167" s="55"/>
      <c r="JO167" s="55"/>
      <c r="JP167" s="55"/>
      <c r="JQ167" s="55"/>
      <c r="JR167" s="55"/>
      <c r="JS167" s="55"/>
      <c r="JT167" s="55"/>
      <c r="JU167" s="55"/>
      <c r="JV167" s="55"/>
      <c r="JW167" s="55"/>
      <c r="JX167" s="55"/>
      <c r="JY167" s="55"/>
      <c r="JZ167" s="55"/>
      <c r="KA167" s="55"/>
      <c r="KB167" s="55"/>
      <c r="KC167" s="55"/>
      <c r="KD167" s="55"/>
      <c r="KE167" s="55"/>
      <c r="KF167" s="55"/>
      <c r="KG167" s="55"/>
      <c r="KH167" s="55"/>
      <c r="KI167" s="55"/>
      <c r="KJ167" s="55"/>
      <c r="KK167" s="55"/>
      <c r="KL167" s="55"/>
      <c r="KM167" s="55"/>
      <c r="KN167" s="55"/>
      <c r="KO167" s="55"/>
      <c r="KP167" s="55"/>
      <c r="KQ167" s="55"/>
      <c r="KR167" s="55"/>
      <c r="KS167" s="55"/>
      <c r="KT167" s="55"/>
      <c r="KU167" s="55"/>
      <c r="KV167" s="55"/>
      <c r="KW167" s="55"/>
      <c r="KX167" s="55"/>
      <c r="KY167" s="55"/>
      <c r="KZ167" s="55"/>
      <c r="LA167" s="55"/>
      <c r="LB167" s="55"/>
      <c r="LC167" s="55"/>
      <c r="LD167" s="55"/>
      <c r="LE167" s="55"/>
      <c r="LF167" s="55"/>
      <c r="LG167" s="55"/>
      <c r="LH167" s="55"/>
      <c r="LI167" s="55"/>
      <c r="LJ167" s="55"/>
      <c r="LK167" s="55"/>
      <c r="LL167" s="55"/>
      <c r="LM167" s="55"/>
      <c r="LN167" s="55"/>
      <c r="LO167" s="55"/>
      <c r="LP167" s="55"/>
      <c r="LQ167" s="55"/>
      <c r="LR167" s="55"/>
      <c r="LS167" s="55"/>
      <c r="LT167" s="55"/>
      <c r="LU167" s="55"/>
      <c r="LV167" s="55"/>
      <c r="LW167" s="55"/>
      <c r="LX167" s="55"/>
      <c r="LY167" s="55"/>
      <c r="LZ167" s="55"/>
      <c r="MA167" s="55"/>
      <c r="MB167" s="55"/>
      <c r="MC167" s="55"/>
      <c r="MD167" s="55"/>
      <c r="ME167" s="55"/>
      <c r="MF167" s="55"/>
      <c r="MG167" s="55"/>
      <c r="MH167" s="57"/>
      <c r="MI167" s="57"/>
      <c r="MJ167" s="57"/>
      <c r="MK167" s="57"/>
      <c r="ML167" s="57"/>
      <c r="MM167" s="58"/>
      <c r="MN167" s="58"/>
      <c r="MO167" s="57"/>
      <c r="MP167" s="57"/>
      <c r="MQ167" s="57"/>
      <c r="MR167" s="57"/>
      <c r="MS167" s="57"/>
      <c r="MT167" s="58"/>
      <c r="MU167" s="58"/>
      <c r="MV167" s="57"/>
      <c r="MW167" s="57"/>
      <c r="MX167" s="57"/>
      <c r="MY167" s="57"/>
      <c r="MZ167" s="57"/>
      <c r="NA167" s="58"/>
      <c r="NB167" s="58"/>
      <c r="NC167" s="55"/>
      <c r="ND167" s="55"/>
      <c r="NE167" s="55"/>
      <c r="NF167" s="55"/>
      <c r="NG167" s="55"/>
      <c r="NH167" s="55"/>
      <c r="NI167" s="55"/>
      <c r="NJ167" s="55"/>
      <c r="NK167" s="55"/>
      <c r="NL167" s="55"/>
      <c r="NM167" s="55"/>
      <c r="NN167" s="55"/>
      <c r="NO167" s="55"/>
      <c r="NP167" s="55"/>
      <c r="NQ167" s="55"/>
      <c r="NR167" s="55"/>
      <c r="NS167" s="55"/>
      <c r="NT167" s="55"/>
      <c r="NU167" s="55"/>
      <c r="NV167" s="55"/>
      <c r="NW167" s="55"/>
      <c r="NX167" s="55"/>
      <c r="NY167" s="55"/>
      <c r="NZ167" s="55"/>
      <c r="OA167" s="55"/>
      <c r="OB167" s="55"/>
      <c r="OC167" s="55"/>
      <c r="OD167" s="55"/>
      <c r="OE167" s="55"/>
      <c r="OF167" s="55"/>
      <c r="OG167" s="55"/>
      <c r="OH167" s="55"/>
      <c r="OI167" s="55"/>
      <c r="OJ167" s="55"/>
      <c r="OK167" s="55"/>
      <c r="OL167" s="55"/>
      <c r="OM167" s="55"/>
      <c r="ON167" s="55"/>
      <c r="OO167" s="55"/>
      <c r="OP167" s="55"/>
      <c r="OQ167" s="55"/>
      <c r="OR167" s="55"/>
      <c r="OS167" s="55"/>
      <c r="OT167" s="55"/>
      <c r="OU167" s="55"/>
      <c r="OV167" s="55"/>
      <c r="OW167" s="55"/>
      <c r="OX167" s="55"/>
      <c r="OY167" s="55"/>
      <c r="OZ167" s="55"/>
      <c r="PA167" s="55"/>
      <c r="PB167" s="55"/>
      <c r="PC167" s="55"/>
      <c r="PD167" s="55"/>
      <c r="PE167" s="55"/>
      <c r="PF167" s="55"/>
      <c r="PG167" s="55"/>
      <c r="PH167" s="55"/>
      <c r="PI167" s="55"/>
      <c r="PJ167" s="55"/>
      <c r="PK167" s="55"/>
      <c r="PL167" s="55"/>
      <c r="PM167" s="55"/>
      <c r="PN167" s="55"/>
      <c r="PO167" s="55"/>
      <c r="PP167" s="55"/>
      <c r="PQ167" s="55"/>
      <c r="PR167" s="55"/>
      <c r="PS167" s="55"/>
      <c r="PT167" s="55"/>
      <c r="PU167" s="55"/>
      <c r="PV167" s="55"/>
      <c r="PW167" s="55"/>
      <c r="PX167" s="55"/>
      <c r="PY167" s="55"/>
      <c r="PZ167" s="55"/>
      <c r="QA167" s="55"/>
      <c r="QB167" s="55"/>
      <c r="QC167" s="55"/>
      <c r="QD167" s="55"/>
    </row>
    <row r="168" spans="1:446" ht="13.5" customHeight="1">
      <c r="A168" s="12" t="s">
        <v>166</v>
      </c>
      <c r="B168" s="12" t="s">
        <v>346</v>
      </c>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c r="CI168" s="14"/>
      <c r="CJ168" s="14"/>
      <c r="CK168" s="14"/>
      <c r="CL168" s="14"/>
      <c r="CM168" s="14"/>
      <c r="CN168" s="14"/>
      <c r="CO168" s="14"/>
      <c r="CP168" s="14"/>
      <c r="CQ168" s="14"/>
      <c r="CR168" s="14"/>
      <c r="CS168" s="14"/>
      <c r="CT168" s="14"/>
      <c r="CU168" s="14"/>
      <c r="CV168" s="14"/>
      <c r="CW168" s="14"/>
      <c r="CX168" s="14"/>
      <c r="CY168" s="14"/>
      <c r="CZ168" s="14"/>
      <c r="DA168" s="2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14"/>
      <c r="IG168" s="14"/>
      <c r="IH168" s="55"/>
      <c r="II168" s="55"/>
      <c r="IJ168" s="55"/>
      <c r="IK168" s="55"/>
      <c r="IL168" s="55"/>
      <c r="IM168" s="55"/>
      <c r="IN168" s="55"/>
      <c r="IO168" s="55"/>
      <c r="IP168" s="55"/>
      <c r="IQ168" s="55"/>
      <c r="IR168" s="55"/>
      <c r="IS168" s="55"/>
      <c r="IT168" s="55"/>
      <c r="IU168" s="55"/>
      <c r="IV168" s="55"/>
      <c r="IW168" s="55"/>
      <c r="IX168" s="55"/>
      <c r="IY168" s="55"/>
      <c r="IZ168" s="55"/>
      <c r="JA168" s="55"/>
      <c r="JB168" s="55"/>
      <c r="JC168" s="55"/>
      <c r="JD168" s="55"/>
      <c r="JE168" s="55"/>
      <c r="JF168" s="55"/>
      <c r="JG168" s="55"/>
      <c r="JH168" s="55"/>
      <c r="JI168" s="55"/>
      <c r="JJ168" s="55"/>
      <c r="JK168" s="55"/>
      <c r="JL168" s="55"/>
      <c r="JM168" s="55"/>
      <c r="JN168" s="55"/>
      <c r="JO168" s="55"/>
      <c r="JP168" s="55"/>
      <c r="JQ168" s="55"/>
      <c r="JR168" s="55"/>
      <c r="JS168" s="55"/>
      <c r="JT168" s="55"/>
      <c r="JU168" s="55"/>
      <c r="JV168" s="55"/>
      <c r="JW168" s="55"/>
      <c r="JX168" s="55"/>
      <c r="JY168" s="55"/>
      <c r="JZ168" s="55"/>
      <c r="KA168" s="55"/>
      <c r="KB168" s="55"/>
      <c r="KC168" s="55"/>
      <c r="KD168" s="55"/>
      <c r="KE168" s="55"/>
      <c r="KF168" s="55"/>
      <c r="KG168" s="55"/>
      <c r="KH168" s="55"/>
      <c r="KI168" s="55"/>
      <c r="KJ168" s="55"/>
      <c r="KK168" s="55"/>
      <c r="KL168" s="55"/>
      <c r="KM168" s="55"/>
      <c r="KN168" s="55"/>
      <c r="KO168" s="55"/>
      <c r="KP168" s="55"/>
      <c r="KQ168" s="55"/>
      <c r="KR168" s="55"/>
      <c r="KS168" s="55"/>
      <c r="KT168" s="55"/>
      <c r="KU168" s="55"/>
      <c r="KV168" s="55"/>
      <c r="KW168" s="55"/>
      <c r="KX168" s="55"/>
      <c r="KY168" s="55"/>
      <c r="KZ168" s="55"/>
      <c r="LA168" s="55"/>
      <c r="LB168" s="55"/>
      <c r="LC168" s="55"/>
      <c r="LD168" s="55"/>
      <c r="LE168" s="55"/>
      <c r="LF168" s="55"/>
      <c r="LG168" s="55"/>
      <c r="LH168" s="55"/>
      <c r="LI168" s="55"/>
      <c r="LJ168" s="55"/>
      <c r="LK168" s="55"/>
      <c r="LL168" s="55"/>
      <c r="LM168" s="55"/>
      <c r="LN168" s="55"/>
      <c r="LO168" s="55"/>
      <c r="LP168" s="55"/>
      <c r="LQ168" s="55"/>
      <c r="LR168" s="55"/>
      <c r="LS168" s="55"/>
      <c r="LT168" s="55"/>
      <c r="LU168" s="55"/>
      <c r="LV168" s="55"/>
      <c r="LW168" s="55"/>
      <c r="LX168" s="55"/>
      <c r="LY168" s="55"/>
      <c r="LZ168" s="55"/>
      <c r="MA168" s="55"/>
      <c r="MB168" s="55"/>
      <c r="MC168" s="55"/>
      <c r="MD168" s="55"/>
      <c r="ME168" s="55"/>
      <c r="MF168" s="55"/>
      <c r="MG168" s="55"/>
      <c r="MH168" s="57"/>
      <c r="MI168" s="57"/>
      <c r="MJ168" s="57"/>
      <c r="MK168" s="57"/>
      <c r="ML168" s="57"/>
      <c r="MM168" s="58"/>
      <c r="MN168" s="58"/>
      <c r="MO168" s="57"/>
      <c r="MP168" s="57"/>
      <c r="MQ168" s="57"/>
      <c r="MR168" s="57"/>
      <c r="MS168" s="57"/>
      <c r="MT168" s="58"/>
      <c r="MU168" s="58"/>
      <c r="MV168" s="57"/>
      <c r="MW168" s="57"/>
      <c r="MX168" s="57"/>
      <c r="MY168" s="57"/>
      <c r="MZ168" s="57"/>
      <c r="NA168" s="58"/>
      <c r="NB168" s="58"/>
      <c r="NC168" s="55"/>
      <c r="ND168" s="55"/>
      <c r="NE168" s="55"/>
      <c r="NF168" s="55"/>
      <c r="NG168" s="55"/>
      <c r="NH168" s="55"/>
      <c r="NI168" s="55"/>
      <c r="NJ168" s="55"/>
      <c r="NK168" s="55"/>
      <c r="NL168" s="55"/>
      <c r="NM168" s="55"/>
      <c r="NN168" s="55"/>
      <c r="NO168" s="55"/>
      <c r="NP168" s="55"/>
      <c r="NQ168" s="55"/>
      <c r="NR168" s="55"/>
      <c r="NS168" s="55"/>
      <c r="NT168" s="55"/>
      <c r="NU168" s="55"/>
      <c r="NV168" s="55"/>
      <c r="NW168" s="55"/>
      <c r="NX168" s="55"/>
      <c r="NY168" s="55"/>
      <c r="NZ168" s="55"/>
      <c r="OA168" s="55"/>
      <c r="OB168" s="55"/>
      <c r="OC168" s="55"/>
      <c r="OD168" s="55"/>
      <c r="OE168" s="55"/>
      <c r="OF168" s="55"/>
      <c r="OG168" s="55"/>
      <c r="OH168" s="55"/>
      <c r="OI168" s="55"/>
      <c r="OJ168" s="55"/>
      <c r="OK168" s="55"/>
      <c r="OL168" s="55"/>
      <c r="OM168" s="55"/>
      <c r="ON168" s="55"/>
      <c r="OO168" s="55"/>
      <c r="OP168" s="55"/>
      <c r="OQ168" s="55"/>
      <c r="OR168" s="55"/>
      <c r="OS168" s="55"/>
      <c r="OT168" s="55"/>
      <c r="OU168" s="55"/>
      <c r="OV168" s="55"/>
      <c r="OW168" s="55"/>
      <c r="OX168" s="55"/>
      <c r="OY168" s="55"/>
      <c r="OZ168" s="55"/>
      <c r="PA168" s="55"/>
      <c r="PB168" s="55"/>
      <c r="PC168" s="55"/>
      <c r="PD168" s="55"/>
      <c r="PE168" s="55"/>
      <c r="PF168" s="55"/>
      <c r="PG168" s="55"/>
      <c r="PH168" s="55"/>
      <c r="PI168" s="55"/>
      <c r="PJ168" s="55"/>
      <c r="PK168" s="55"/>
      <c r="PL168" s="55"/>
      <c r="PM168" s="55"/>
      <c r="PN168" s="55"/>
      <c r="PO168" s="55"/>
      <c r="PP168" s="55"/>
      <c r="PQ168" s="55"/>
      <c r="PR168" s="55"/>
      <c r="PS168" s="55"/>
      <c r="PT168" s="55"/>
      <c r="PU168" s="55"/>
      <c r="PV168" s="55"/>
      <c r="PW168" s="55"/>
      <c r="PX168" s="55"/>
      <c r="PY168" s="55"/>
      <c r="PZ168" s="55"/>
      <c r="QA168" s="55"/>
      <c r="QB168" s="55"/>
      <c r="QC168" s="55"/>
      <c r="QD168" s="55"/>
    </row>
    <row r="169" spans="1:446" ht="13.5" customHeight="1">
      <c r="A169" s="12" t="s">
        <v>167</v>
      </c>
      <c r="B169" s="12" t="s">
        <v>348</v>
      </c>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c r="CI169" s="14"/>
      <c r="CJ169" s="14"/>
      <c r="CK169" s="14"/>
      <c r="CL169" s="14"/>
      <c r="CM169" s="14"/>
      <c r="CN169" s="14"/>
      <c r="CO169" s="14"/>
      <c r="CP169" s="14"/>
      <c r="CQ169" s="14"/>
      <c r="CR169" s="14"/>
      <c r="CS169" s="14"/>
      <c r="CT169" s="14"/>
      <c r="CU169" s="14"/>
      <c r="CV169" s="14"/>
      <c r="CW169" s="14"/>
      <c r="CX169" s="14"/>
      <c r="CY169" s="14"/>
      <c r="CZ169" s="14"/>
      <c r="DA169" s="24"/>
      <c r="DB169" s="14"/>
      <c r="DC169" s="14"/>
      <c r="DD169" s="14"/>
      <c r="DE169" s="14"/>
      <c r="DF169" s="14"/>
      <c r="DG169" s="14"/>
      <c r="DH169" s="14"/>
      <c r="DI169" s="14"/>
      <c r="DJ169" s="14"/>
      <c r="DK169" s="14"/>
      <c r="DL169" s="14"/>
      <c r="DM169" s="14"/>
      <c r="DN169" s="14"/>
      <c r="DO169" s="14"/>
      <c r="DP169" s="14"/>
      <c r="DQ169" s="14"/>
      <c r="DR169" s="14"/>
      <c r="DS169" s="14"/>
      <c r="DT169" s="14"/>
      <c r="DU169" s="14"/>
      <c r="DV169" s="14"/>
      <c r="DW169" s="14"/>
      <c r="DX169" s="14"/>
      <c r="DY169" s="14"/>
      <c r="DZ169" s="14"/>
      <c r="EA169" s="14"/>
      <c r="EB169" s="14"/>
      <c r="EC169" s="14"/>
      <c r="ED169" s="14"/>
      <c r="EE169" s="14"/>
      <c r="EF169" s="14"/>
      <c r="EG169" s="14"/>
      <c r="EH169" s="14"/>
      <c r="EI169" s="14"/>
      <c r="EJ169" s="14"/>
      <c r="EK169" s="14"/>
      <c r="EL169" s="14"/>
      <c r="EM169" s="14"/>
      <c r="EN169" s="14"/>
      <c r="EO169" s="14"/>
      <c r="EP169" s="14"/>
      <c r="EQ169" s="14"/>
      <c r="ER169" s="14"/>
      <c r="ES169" s="14"/>
      <c r="ET169" s="14"/>
      <c r="EU169" s="14"/>
      <c r="EV169" s="14"/>
      <c r="EW169" s="14"/>
      <c r="EX169" s="14"/>
      <c r="EY169" s="14"/>
      <c r="EZ169" s="14"/>
      <c r="FA169" s="14"/>
      <c r="FB169" s="14"/>
      <c r="FC169" s="14"/>
      <c r="FD169" s="14"/>
      <c r="FE169" s="14"/>
      <c r="FF169" s="14"/>
      <c r="FG169" s="14"/>
      <c r="FH169" s="14"/>
      <c r="FI169" s="14"/>
      <c r="FJ169" s="14"/>
      <c r="FK169" s="14"/>
      <c r="FL169" s="14"/>
      <c r="FM169" s="14"/>
      <c r="FN169" s="14"/>
      <c r="FO169" s="14"/>
      <c r="FP169" s="14"/>
      <c r="FQ169" s="14"/>
      <c r="FR169" s="14"/>
      <c r="FS169" s="14"/>
      <c r="FT169" s="14"/>
      <c r="FU169" s="14"/>
      <c r="FV169" s="14"/>
      <c r="FW169" s="14"/>
      <c r="FX169" s="14"/>
      <c r="FY169" s="14"/>
      <c r="FZ169" s="14"/>
      <c r="GA169" s="14"/>
      <c r="GB169" s="14"/>
      <c r="GC169" s="14"/>
      <c r="GD169" s="14"/>
      <c r="GE169" s="14"/>
      <c r="GF169" s="14"/>
      <c r="GG169" s="14"/>
      <c r="GH169" s="14"/>
      <c r="GI169" s="14"/>
      <c r="GJ169" s="14"/>
      <c r="GK169" s="14"/>
      <c r="GL169" s="14"/>
      <c r="GM169" s="14"/>
      <c r="GN169" s="14"/>
      <c r="GO169" s="14"/>
      <c r="GP169" s="14"/>
      <c r="GQ169" s="14"/>
      <c r="GR169" s="14"/>
      <c r="GS169" s="14"/>
      <c r="GT169" s="14"/>
      <c r="GU169" s="14"/>
      <c r="GV169" s="14"/>
      <c r="GW169" s="14"/>
      <c r="GX169" s="14"/>
      <c r="GY169" s="14"/>
      <c r="GZ169" s="14"/>
      <c r="HA169" s="14"/>
      <c r="HB169" s="14"/>
      <c r="HC169" s="14"/>
      <c r="HD169" s="14"/>
      <c r="HE169" s="14"/>
      <c r="HF169" s="14"/>
      <c r="HG169" s="14"/>
      <c r="HH169" s="14"/>
      <c r="HI169" s="14"/>
      <c r="HJ169" s="14"/>
      <c r="HK169" s="14"/>
      <c r="HL169" s="14"/>
      <c r="HM169" s="14"/>
      <c r="HN169" s="14"/>
      <c r="HO169" s="14"/>
      <c r="HP169" s="14"/>
      <c r="HQ169" s="14"/>
      <c r="HR169" s="14"/>
      <c r="HS169" s="14"/>
      <c r="HT169" s="14"/>
      <c r="HU169" s="14"/>
      <c r="HV169" s="14"/>
      <c r="HW169" s="14"/>
      <c r="HX169" s="14"/>
      <c r="HY169" s="14"/>
      <c r="HZ169" s="14"/>
      <c r="IA169" s="14"/>
      <c r="IB169" s="14"/>
      <c r="IC169" s="14"/>
      <c r="ID169" s="14"/>
      <c r="IE169" s="14"/>
      <c r="IF169" s="14"/>
      <c r="IG169" s="14"/>
      <c r="IH169" s="55"/>
      <c r="II169" s="55"/>
      <c r="IJ169" s="55"/>
      <c r="IK169" s="55"/>
      <c r="IL169" s="55"/>
      <c r="IM169" s="55"/>
      <c r="IN169" s="55"/>
      <c r="IO169" s="55"/>
      <c r="IP169" s="55"/>
      <c r="IQ169" s="55"/>
      <c r="IR169" s="55"/>
      <c r="IS169" s="55"/>
      <c r="IT169" s="55"/>
      <c r="IU169" s="55"/>
      <c r="IV169" s="55"/>
      <c r="IW169" s="55"/>
      <c r="IX169" s="55"/>
      <c r="IY169" s="55"/>
      <c r="IZ169" s="55"/>
      <c r="JA169" s="55"/>
      <c r="JB169" s="55"/>
      <c r="JC169" s="55"/>
      <c r="JD169" s="55"/>
      <c r="JE169" s="55"/>
      <c r="JF169" s="55"/>
      <c r="JG169" s="55"/>
      <c r="JH169" s="55"/>
      <c r="JI169" s="55"/>
      <c r="JJ169" s="55"/>
      <c r="JK169" s="55"/>
      <c r="JL169" s="55"/>
      <c r="JM169" s="55"/>
      <c r="JN169" s="55"/>
      <c r="JO169" s="55"/>
      <c r="JP169" s="55"/>
      <c r="JQ169" s="55"/>
      <c r="JR169" s="55"/>
      <c r="JS169" s="55"/>
      <c r="JT169" s="55"/>
      <c r="JU169" s="55"/>
      <c r="JV169" s="55"/>
      <c r="JW169" s="55"/>
      <c r="JX169" s="55"/>
      <c r="JY169" s="55"/>
      <c r="JZ169" s="55"/>
      <c r="KA169" s="55"/>
      <c r="KB169" s="55"/>
      <c r="KC169" s="55"/>
      <c r="KD169" s="55"/>
      <c r="KE169" s="55"/>
      <c r="KF169" s="55"/>
      <c r="KG169" s="55"/>
      <c r="KH169" s="55"/>
      <c r="KI169" s="55"/>
      <c r="KJ169" s="55"/>
      <c r="KK169" s="55"/>
      <c r="KL169" s="55"/>
      <c r="KM169" s="55"/>
      <c r="KN169" s="55"/>
      <c r="KO169" s="55"/>
      <c r="KP169" s="55"/>
      <c r="KQ169" s="55"/>
      <c r="KR169" s="55"/>
      <c r="KS169" s="55"/>
      <c r="KT169" s="55"/>
      <c r="KU169" s="55"/>
      <c r="KV169" s="55"/>
      <c r="KW169" s="55"/>
      <c r="KX169" s="55"/>
      <c r="KY169" s="55"/>
      <c r="KZ169" s="55"/>
      <c r="LA169" s="55"/>
      <c r="LB169" s="55"/>
      <c r="LC169" s="55"/>
      <c r="LD169" s="55"/>
      <c r="LE169" s="55"/>
      <c r="LF169" s="55"/>
      <c r="LG169" s="55"/>
      <c r="LH169" s="55"/>
      <c r="LI169" s="55"/>
      <c r="LJ169" s="55"/>
      <c r="LK169" s="55"/>
      <c r="LL169" s="55"/>
      <c r="LM169" s="55"/>
      <c r="LN169" s="55"/>
      <c r="LO169" s="55"/>
      <c r="LP169" s="55"/>
      <c r="LQ169" s="55"/>
      <c r="LR169" s="55"/>
      <c r="LS169" s="55"/>
      <c r="LT169" s="55"/>
      <c r="LU169" s="55"/>
      <c r="LV169" s="55"/>
      <c r="LW169" s="55"/>
      <c r="LX169" s="55"/>
      <c r="LY169" s="55"/>
      <c r="LZ169" s="55"/>
      <c r="MA169" s="55"/>
      <c r="MB169" s="55"/>
      <c r="MC169" s="55"/>
      <c r="MD169" s="55"/>
      <c r="ME169" s="55"/>
      <c r="MF169" s="55"/>
      <c r="MG169" s="55"/>
      <c r="MH169" s="57"/>
      <c r="MI169" s="57"/>
      <c r="MJ169" s="57"/>
      <c r="MK169" s="57"/>
      <c r="ML169" s="57"/>
      <c r="MM169" s="58"/>
      <c r="MN169" s="58"/>
      <c r="MO169" s="57"/>
      <c r="MP169" s="57"/>
      <c r="MQ169" s="57"/>
      <c r="MR169" s="57"/>
      <c r="MS169" s="57"/>
      <c r="MT169" s="58"/>
      <c r="MU169" s="58"/>
      <c r="MV169" s="57"/>
      <c r="MW169" s="57"/>
      <c r="MX169" s="57"/>
      <c r="MY169" s="57"/>
      <c r="MZ169" s="57"/>
      <c r="NA169" s="58"/>
      <c r="NB169" s="58"/>
      <c r="NC169" s="55"/>
      <c r="ND169" s="55"/>
      <c r="NE169" s="55"/>
      <c r="NF169" s="55"/>
      <c r="NG169" s="55"/>
      <c r="NH169" s="55"/>
      <c r="NI169" s="55"/>
      <c r="NJ169" s="55"/>
      <c r="NK169" s="55"/>
      <c r="NL169" s="55"/>
      <c r="NM169" s="55"/>
      <c r="NN169" s="55"/>
      <c r="NO169" s="55"/>
      <c r="NP169" s="55"/>
      <c r="NQ169" s="55"/>
      <c r="NR169" s="55"/>
      <c r="NS169" s="55"/>
      <c r="NT169" s="55"/>
      <c r="NU169" s="55"/>
      <c r="NV169" s="55"/>
      <c r="NW169" s="55"/>
      <c r="NX169" s="55"/>
      <c r="NY169" s="55"/>
      <c r="NZ169" s="55"/>
      <c r="OA169" s="55"/>
      <c r="OB169" s="55"/>
      <c r="OC169" s="55"/>
      <c r="OD169" s="55"/>
      <c r="OE169" s="55"/>
      <c r="OF169" s="55"/>
      <c r="OG169" s="55"/>
      <c r="OH169" s="55"/>
      <c r="OI169" s="55"/>
      <c r="OJ169" s="55"/>
      <c r="OK169" s="55"/>
      <c r="OL169" s="55"/>
      <c r="OM169" s="55"/>
      <c r="ON169" s="55"/>
      <c r="OO169" s="55"/>
      <c r="OP169" s="55"/>
      <c r="OQ169" s="55"/>
      <c r="OR169" s="55"/>
      <c r="OS169" s="55"/>
      <c r="OT169" s="55"/>
      <c r="OU169" s="55"/>
      <c r="OV169" s="55"/>
      <c r="OW169" s="55"/>
      <c r="OX169" s="55"/>
      <c r="OY169" s="55"/>
      <c r="OZ169" s="55"/>
      <c r="PA169" s="55"/>
      <c r="PB169" s="55"/>
      <c r="PC169" s="55"/>
      <c r="PD169" s="55"/>
      <c r="PE169" s="55"/>
      <c r="PF169" s="55"/>
      <c r="PG169" s="55"/>
      <c r="PH169" s="55"/>
      <c r="PI169" s="55"/>
      <c r="PJ169" s="55"/>
      <c r="PK169" s="55"/>
      <c r="PL169" s="55"/>
      <c r="PM169" s="55"/>
      <c r="PN169" s="55"/>
      <c r="PO169" s="55"/>
      <c r="PP169" s="55"/>
      <c r="PQ169" s="55"/>
      <c r="PR169" s="55"/>
      <c r="PS169" s="55"/>
      <c r="PT169" s="55"/>
      <c r="PU169" s="55"/>
      <c r="PV169" s="55"/>
      <c r="PW169" s="55"/>
      <c r="PX169" s="55"/>
      <c r="PY169" s="55"/>
      <c r="PZ169" s="55"/>
      <c r="QA169" s="55"/>
      <c r="QB169" s="55"/>
      <c r="QC169" s="55"/>
      <c r="QD169" s="55"/>
    </row>
    <row r="170" spans="1:446" ht="13.5" customHeight="1">
      <c r="A170" s="12" t="s">
        <v>168</v>
      </c>
      <c r="B170" s="12" t="s">
        <v>349</v>
      </c>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c r="CI170" s="14"/>
      <c r="CJ170" s="14"/>
      <c r="CK170" s="14"/>
      <c r="CL170" s="14"/>
      <c r="CM170" s="14"/>
      <c r="CN170" s="14"/>
      <c r="CO170" s="14"/>
      <c r="CP170" s="14"/>
      <c r="CQ170" s="14"/>
      <c r="CR170" s="14"/>
      <c r="CS170" s="14"/>
      <c r="CT170" s="14"/>
      <c r="CU170" s="14"/>
      <c r="CV170" s="14"/>
      <c r="CW170" s="14"/>
      <c r="CX170" s="14"/>
      <c r="CY170" s="14"/>
      <c r="CZ170" s="14"/>
      <c r="DA170" s="2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14"/>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c r="HJ170" s="14"/>
      <c r="HK170" s="14"/>
      <c r="HL170" s="14"/>
      <c r="HM170" s="14"/>
      <c r="HN170" s="14"/>
      <c r="HO170" s="14"/>
      <c r="HP170" s="14"/>
      <c r="HQ170" s="14"/>
      <c r="HR170" s="14"/>
      <c r="HS170" s="14"/>
      <c r="HT170" s="14"/>
      <c r="HU170" s="14"/>
      <c r="HV170" s="14"/>
      <c r="HW170" s="14"/>
      <c r="HX170" s="14"/>
      <c r="HY170" s="14"/>
      <c r="HZ170" s="14"/>
      <c r="IA170" s="14"/>
      <c r="IB170" s="14"/>
      <c r="IC170" s="14"/>
      <c r="ID170" s="14"/>
      <c r="IE170" s="14"/>
      <c r="IF170" s="14"/>
      <c r="IG170" s="14"/>
      <c r="IH170" s="55"/>
      <c r="II170" s="55"/>
      <c r="IJ170" s="55"/>
      <c r="IK170" s="55"/>
      <c r="IL170" s="55"/>
      <c r="IM170" s="55"/>
      <c r="IN170" s="55"/>
      <c r="IO170" s="55"/>
      <c r="IP170" s="55"/>
      <c r="IQ170" s="55"/>
      <c r="IR170" s="55"/>
      <c r="IS170" s="55"/>
      <c r="IT170" s="55"/>
      <c r="IU170" s="55"/>
      <c r="IV170" s="55"/>
      <c r="IW170" s="55"/>
      <c r="IX170" s="55"/>
      <c r="IY170" s="55"/>
      <c r="IZ170" s="55"/>
      <c r="JA170" s="55"/>
      <c r="JB170" s="55"/>
      <c r="JC170" s="55"/>
      <c r="JD170" s="55"/>
      <c r="JE170" s="55"/>
      <c r="JF170" s="55"/>
      <c r="JG170" s="55"/>
      <c r="JH170" s="55"/>
      <c r="JI170" s="55"/>
      <c r="JJ170" s="55"/>
      <c r="JK170" s="55"/>
      <c r="JL170" s="55"/>
      <c r="JM170" s="55"/>
      <c r="JN170" s="55"/>
      <c r="JO170" s="55"/>
      <c r="JP170" s="55"/>
      <c r="JQ170" s="55"/>
      <c r="JR170" s="55"/>
      <c r="JS170" s="55"/>
      <c r="JT170" s="55"/>
      <c r="JU170" s="55"/>
      <c r="JV170" s="55"/>
      <c r="JW170" s="55"/>
      <c r="JX170" s="55"/>
      <c r="JY170" s="55"/>
      <c r="JZ170" s="55"/>
      <c r="KA170" s="55"/>
      <c r="KB170" s="55"/>
      <c r="KC170" s="55"/>
      <c r="KD170" s="55"/>
      <c r="KE170" s="55"/>
      <c r="KF170" s="55"/>
      <c r="KG170" s="55"/>
      <c r="KH170" s="55"/>
      <c r="KI170" s="55"/>
      <c r="KJ170" s="55"/>
      <c r="KK170" s="55"/>
      <c r="KL170" s="55"/>
      <c r="KM170" s="55"/>
      <c r="KN170" s="55"/>
      <c r="KO170" s="55"/>
      <c r="KP170" s="55"/>
      <c r="KQ170" s="55"/>
      <c r="KR170" s="55"/>
      <c r="KS170" s="55"/>
      <c r="KT170" s="55"/>
      <c r="KU170" s="55"/>
      <c r="KV170" s="55"/>
      <c r="KW170" s="55"/>
      <c r="KX170" s="55"/>
      <c r="KY170" s="55"/>
      <c r="KZ170" s="55"/>
      <c r="LA170" s="55"/>
      <c r="LB170" s="55"/>
      <c r="LC170" s="55"/>
      <c r="LD170" s="55"/>
      <c r="LE170" s="55"/>
      <c r="LF170" s="55"/>
      <c r="LG170" s="55"/>
      <c r="LH170" s="55"/>
      <c r="LI170" s="55"/>
      <c r="LJ170" s="55"/>
      <c r="LK170" s="55"/>
      <c r="LL170" s="55"/>
      <c r="LM170" s="55"/>
      <c r="LN170" s="55"/>
      <c r="LO170" s="55"/>
      <c r="LP170" s="55"/>
      <c r="LQ170" s="55"/>
      <c r="LR170" s="55"/>
      <c r="LS170" s="55"/>
      <c r="LT170" s="55"/>
      <c r="LU170" s="55"/>
      <c r="LV170" s="55"/>
      <c r="LW170" s="55"/>
      <c r="LX170" s="55"/>
      <c r="LY170" s="55"/>
      <c r="LZ170" s="55"/>
      <c r="MA170" s="55"/>
      <c r="MB170" s="55"/>
      <c r="MC170" s="55"/>
      <c r="MD170" s="55"/>
      <c r="ME170" s="55"/>
      <c r="MF170" s="55"/>
      <c r="MG170" s="55"/>
      <c r="MH170" s="57"/>
      <c r="MI170" s="57"/>
      <c r="MJ170" s="57"/>
      <c r="MK170" s="57"/>
      <c r="ML170" s="57"/>
      <c r="MM170" s="58"/>
      <c r="MN170" s="58"/>
      <c r="MO170" s="57"/>
      <c r="MP170" s="57"/>
      <c r="MQ170" s="57"/>
      <c r="MR170" s="57"/>
      <c r="MS170" s="57"/>
      <c r="MT170" s="58"/>
      <c r="MU170" s="58"/>
      <c r="MV170" s="57"/>
      <c r="MW170" s="57"/>
      <c r="MX170" s="57"/>
      <c r="MY170" s="57"/>
      <c r="MZ170" s="57"/>
      <c r="NA170" s="58"/>
      <c r="NB170" s="58"/>
      <c r="NC170" s="55"/>
      <c r="ND170" s="55"/>
      <c r="NE170" s="55"/>
      <c r="NF170" s="55"/>
      <c r="NG170" s="55"/>
      <c r="NH170" s="55"/>
      <c r="NI170" s="55"/>
      <c r="NJ170" s="55"/>
      <c r="NK170" s="55"/>
      <c r="NL170" s="55"/>
      <c r="NM170" s="55"/>
      <c r="NN170" s="55"/>
      <c r="NO170" s="55"/>
      <c r="NP170" s="55"/>
      <c r="NQ170" s="55"/>
      <c r="NR170" s="55"/>
      <c r="NS170" s="55"/>
      <c r="NT170" s="55"/>
      <c r="NU170" s="55"/>
      <c r="NV170" s="55"/>
      <c r="NW170" s="55"/>
      <c r="NX170" s="55"/>
      <c r="NY170" s="55"/>
      <c r="NZ170" s="55"/>
      <c r="OA170" s="55"/>
      <c r="OB170" s="55"/>
      <c r="OC170" s="55"/>
      <c r="OD170" s="55"/>
      <c r="OE170" s="55"/>
      <c r="OF170" s="55"/>
      <c r="OG170" s="55"/>
      <c r="OH170" s="55"/>
      <c r="OI170" s="55"/>
      <c r="OJ170" s="55"/>
      <c r="OK170" s="55"/>
      <c r="OL170" s="55"/>
      <c r="OM170" s="55"/>
      <c r="ON170" s="55"/>
      <c r="OO170" s="55"/>
      <c r="OP170" s="55"/>
      <c r="OQ170" s="55"/>
      <c r="OR170" s="55"/>
      <c r="OS170" s="55"/>
      <c r="OT170" s="55"/>
      <c r="OU170" s="55"/>
      <c r="OV170" s="55"/>
      <c r="OW170" s="55"/>
      <c r="OX170" s="55"/>
      <c r="OY170" s="55"/>
      <c r="OZ170" s="55"/>
      <c r="PA170" s="55"/>
      <c r="PB170" s="55"/>
      <c r="PC170" s="55"/>
      <c r="PD170" s="55"/>
      <c r="PE170" s="55"/>
      <c r="PF170" s="55"/>
      <c r="PG170" s="55"/>
      <c r="PH170" s="55"/>
      <c r="PI170" s="55"/>
      <c r="PJ170" s="55"/>
      <c r="PK170" s="55"/>
      <c r="PL170" s="55"/>
      <c r="PM170" s="55"/>
      <c r="PN170" s="55"/>
      <c r="PO170" s="55"/>
      <c r="PP170" s="55"/>
      <c r="PQ170" s="55"/>
      <c r="PR170" s="55"/>
      <c r="PS170" s="55"/>
      <c r="PT170" s="55"/>
      <c r="PU170" s="55"/>
      <c r="PV170" s="55"/>
      <c r="PW170" s="55"/>
      <c r="PX170" s="55"/>
      <c r="PY170" s="55"/>
      <c r="PZ170" s="55"/>
      <c r="QA170" s="55"/>
      <c r="QB170" s="55"/>
      <c r="QC170" s="55"/>
      <c r="QD170" s="55"/>
    </row>
    <row r="171" spans="1:446" ht="13.5" customHeight="1">
      <c r="A171" s="12" t="s">
        <v>169</v>
      </c>
      <c r="B171" s="12" t="s">
        <v>346</v>
      </c>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c r="CL171" s="14"/>
      <c r="CM171" s="14"/>
      <c r="CN171" s="14"/>
      <c r="CO171" s="14"/>
      <c r="CP171" s="14"/>
      <c r="CQ171" s="14"/>
      <c r="CR171" s="14"/>
      <c r="CS171" s="14"/>
      <c r="CT171" s="14"/>
      <c r="CU171" s="14"/>
      <c r="CV171" s="14"/>
      <c r="CW171" s="14"/>
      <c r="CX171" s="14"/>
      <c r="CY171" s="14"/>
      <c r="CZ171" s="14"/>
      <c r="DA171" s="24"/>
      <c r="DB171" s="14"/>
      <c r="DC171" s="14"/>
      <c r="DD171" s="14"/>
      <c r="DE171" s="14"/>
      <c r="DF171" s="14"/>
      <c r="DG171" s="14"/>
      <c r="DH171" s="14"/>
      <c r="DI171" s="14"/>
      <c r="DJ171" s="14"/>
      <c r="DK171" s="14"/>
      <c r="DL171" s="14"/>
      <c r="DM171" s="14"/>
      <c r="DN171" s="14"/>
      <c r="DO171" s="14"/>
      <c r="DP171" s="14"/>
      <c r="DQ171" s="14"/>
      <c r="DR171" s="14"/>
      <c r="DS171" s="14"/>
      <c r="DT171" s="14"/>
      <c r="DU171" s="14"/>
      <c r="DV171" s="14"/>
      <c r="DW171" s="14"/>
      <c r="DX171" s="14"/>
      <c r="DY171" s="14"/>
      <c r="DZ171" s="14"/>
      <c r="EA171" s="14"/>
      <c r="EB171" s="14"/>
      <c r="EC171" s="14"/>
      <c r="ED171" s="14"/>
      <c r="EE171" s="14"/>
      <c r="EF171" s="14"/>
      <c r="EG171" s="14"/>
      <c r="EH171" s="14"/>
      <c r="EI171" s="14"/>
      <c r="EJ171" s="14"/>
      <c r="EK171" s="14"/>
      <c r="EL171" s="14"/>
      <c r="EM171" s="14"/>
      <c r="EN171" s="14"/>
      <c r="EO171" s="14"/>
      <c r="EP171" s="14"/>
      <c r="EQ171" s="14"/>
      <c r="ER171" s="14"/>
      <c r="ES171" s="14"/>
      <c r="ET171" s="14"/>
      <c r="EU171" s="14"/>
      <c r="EV171" s="14"/>
      <c r="EW171" s="14"/>
      <c r="EX171" s="14"/>
      <c r="EY171" s="14"/>
      <c r="EZ171" s="14"/>
      <c r="FA171" s="14"/>
      <c r="FB171" s="14"/>
      <c r="FC171" s="14"/>
      <c r="FD171" s="14"/>
      <c r="FE171" s="14"/>
      <c r="FF171" s="14"/>
      <c r="FG171" s="14"/>
      <c r="FH171" s="14"/>
      <c r="FI171" s="14"/>
      <c r="FJ171" s="14"/>
      <c r="FK171" s="14"/>
      <c r="FL171" s="14"/>
      <c r="FM171" s="14"/>
      <c r="FN171" s="14"/>
      <c r="FO171" s="14"/>
      <c r="FP171" s="14"/>
      <c r="FQ171" s="14"/>
      <c r="FR171" s="14"/>
      <c r="FS171" s="14"/>
      <c r="FT171" s="14"/>
      <c r="FU171" s="14"/>
      <c r="FV171" s="14"/>
      <c r="FW171" s="14"/>
      <c r="FX171" s="14"/>
      <c r="FY171" s="14"/>
      <c r="FZ171" s="14"/>
      <c r="GA171" s="14"/>
      <c r="GB171" s="14"/>
      <c r="GC171" s="14"/>
      <c r="GD171" s="14"/>
      <c r="GE171" s="14"/>
      <c r="GF171" s="14"/>
      <c r="GG171" s="14"/>
      <c r="GH171" s="14"/>
      <c r="GI171" s="14"/>
      <c r="GJ171" s="14"/>
      <c r="GK171" s="14"/>
      <c r="GL171" s="14"/>
      <c r="GM171" s="14"/>
      <c r="GN171" s="14"/>
      <c r="GO171" s="14"/>
      <c r="GP171" s="14"/>
      <c r="GQ171" s="14"/>
      <c r="GR171" s="14"/>
      <c r="GS171" s="14"/>
      <c r="GT171" s="14"/>
      <c r="GU171" s="14"/>
      <c r="GV171" s="14"/>
      <c r="GW171" s="14"/>
      <c r="GX171" s="14"/>
      <c r="GY171" s="14"/>
      <c r="GZ171" s="14"/>
      <c r="HA171" s="14"/>
      <c r="HB171" s="14"/>
      <c r="HC171" s="14"/>
      <c r="HD171" s="14"/>
      <c r="HE171" s="14"/>
      <c r="HF171" s="14"/>
      <c r="HG171" s="14"/>
      <c r="HH171" s="14"/>
      <c r="HI171" s="14"/>
      <c r="HJ171" s="14"/>
      <c r="HK171" s="14"/>
      <c r="HL171" s="14"/>
      <c r="HM171" s="14"/>
      <c r="HN171" s="14"/>
      <c r="HO171" s="14"/>
      <c r="HP171" s="14"/>
      <c r="HQ171" s="14"/>
      <c r="HR171" s="14"/>
      <c r="HS171" s="14"/>
      <c r="HT171" s="14"/>
      <c r="HU171" s="14"/>
      <c r="HV171" s="14"/>
      <c r="HW171" s="14"/>
      <c r="HX171" s="14"/>
      <c r="HY171" s="14"/>
      <c r="HZ171" s="14"/>
      <c r="IA171" s="14"/>
      <c r="IB171" s="14"/>
      <c r="IC171" s="14"/>
      <c r="ID171" s="14"/>
      <c r="IE171" s="14"/>
      <c r="IF171" s="14"/>
      <c r="IG171" s="14"/>
      <c r="IH171" s="55"/>
      <c r="II171" s="55"/>
      <c r="IJ171" s="55"/>
      <c r="IK171" s="55"/>
      <c r="IL171" s="55"/>
      <c r="IM171" s="55"/>
      <c r="IN171" s="55"/>
      <c r="IO171" s="55"/>
      <c r="IP171" s="55"/>
      <c r="IQ171" s="55"/>
      <c r="IR171" s="55"/>
      <c r="IS171" s="55"/>
      <c r="IT171" s="55"/>
      <c r="IU171" s="55"/>
      <c r="IV171" s="55"/>
      <c r="IW171" s="55"/>
      <c r="IX171" s="55"/>
      <c r="IY171" s="55"/>
      <c r="IZ171" s="55"/>
      <c r="JA171" s="55"/>
      <c r="JB171" s="55"/>
      <c r="JC171" s="55"/>
      <c r="JD171" s="55"/>
      <c r="JE171" s="55"/>
      <c r="JF171" s="55"/>
      <c r="JG171" s="55"/>
      <c r="JH171" s="55"/>
      <c r="JI171" s="55"/>
      <c r="JJ171" s="55"/>
      <c r="JK171" s="55"/>
      <c r="JL171" s="55"/>
      <c r="JM171" s="55"/>
      <c r="JN171" s="55"/>
      <c r="JO171" s="55"/>
      <c r="JP171" s="55"/>
      <c r="JQ171" s="55"/>
      <c r="JR171" s="55"/>
      <c r="JS171" s="55"/>
      <c r="JT171" s="55"/>
      <c r="JU171" s="55"/>
      <c r="JV171" s="55"/>
      <c r="JW171" s="55"/>
      <c r="JX171" s="55"/>
      <c r="JY171" s="55"/>
      <c r="JZ171" s="55"/>
      <c r="KA171" s="55"/>
      <c r="KB171" s="55"/>
      <c r="KC171" s="55"/>
      <c r="KD171" s="55"/>
      <c r="KE171" s="55"/>
      <c r="KF171" s="55"/>
      <c r="KG171" s="55"/>
      <c r="KH171" s="55"/>
      <c r="KI171" s="55"/>
      <c r="KJ171" s="55"/>
      <c r="KK171" s="55"/>
      <c r="KL171" s="55"/>
      <c r="KM171" s="55"/>
      <c r="KN171" s="55"/>
      <c r="KO171" s="55"/>
      <c r="KP171" s="55"/>
      <c r="KQ171" s="55"/>
      <c r="KR171" s="55"/>
      <c r="KS171" s="55"/>
      <c r="KT171" s="55"/>
      <c r="KU171" s="55"/>
      <c r="KV171" s="55"/>
      <c r="KW171" s="55"/>
      <c r="KX171" s="55"/>
      <c r="KY171" s="55"/>
      <c r="KZ171" s="55"/>
      <c r="LA171" s="55"/>
      <c r="LB171" s="55"/>
      <c r="LC171" s="55"/>
      <c r="LD171" s="55"/>
      <c r="LE171" s="55"/>
      <c r="LF171" s="55"/>
      <c r="LG171" s="55"/>
      <c r="LH171" s="55"/>
      <c r="LI171" s="55"/>
      <c r="LJ171" s="55"/>
      <c r="LK171" s="55"/>
      <c r="LL171" s="55"/>
      <c r="LM171" s="55"/>
      <c r="LN171" s="55"/>
      <c r="LO171" s="55"/>
      <c r="LP171" s="55"/>
      <c r="LQ171" s="55"/>
      <c r="LR171" s="55"/>
      <c r="LS171" s="55"/>
      <c r="LT171" s="55"/>
      <c r="LU171" s="55"/>
      <c r="LV171" s="55"/>
      <c r="LW171" s="55"/>
      <c r="LX171" s="55"/>
      <c r="LY171" s="55"/>
      <c r="LZ171" s="55"/>
      <c r="MA171" s="55"/>
      <c r="MB171" s="55"/>
      <c r="MC171" s="55"/>
      <c r="MD171" s="55"/>
      <c r="ME171" s="55"/>
      <c r="MF171" s="55"/>
      <c r="MG171" s="55"/>
      <c r="MH171" s="57"/>
      <c r="MI171" s="57"/>
      <c r="MJ171" s="57"/>
      <c r="MK171" s="57"/>
      <c r="ML171" s="57"/>
      <c r="MM171" s="58"/>
      <c r="MN171" s="58"/>
      <c r="MO171" s="57"/>
      <c r="MP171" s="57"/>
      <c r="MQ171" s="57"/>
      <c r="MR171" s="57"/>
      <c r="MS171" s="57"/>
      <c r="MT171" s="58"/>
      <c r="MU171" s="58"/>
      <c r="MV171" s="57"/>
      <c r="MW171" s="57"/>
      <c r="MX171" s="57"/>
      <c r="MY171" s="57"/>
      <c r="MZ171" s="57"/>
      <c r="NA171" s="58"/>
      <c r="NB171" s="58"/>
      <c r="NC171" s="55"/>
      <c r="ND171" s="55"/>
      <c r="NE171" s="55"/>
      <c r="NF171" s="55"/>
      <c r="NG171" s="55"/>
      <c r="NH171" s="55"/>
      <c r="NI171" s="55"/>
      <c r="NJ171" s="55"/>
      <c r="NK171" s="55"/>
      <c r="NL171" s="55"/>
      <c r="NM171" s="55"/>
      <c r="NN171" s="55"/>
      <c r="NO171" s="55"/>
      <c r="NP171" s="55"/>
      <c r="NQ171" s="55"/>
      <c r="NR171" s="55"/>
      <c r="NS171" s="55"/>
      <c r="NT171" s="55"/>
      <c r="NU171" s="55"/>
      <c r="NV171" s="55"/>
      <c r="NW171" s="55"/>
      <c r="NX171" s="55"/>
      <c r="NY171" s="55"/>
      <c r="NZ171" s="55"/>
      <c r="OA171" s="55"/>
      <c r="OB171" s="55"/>
      <c r="OC171" s="55"/>
      <c r="OD171" s="55"/>
      <c r="OE171" s="55"/>
      <c r="OF171" s="55"/>
      <c r="OG171" s="55"/>
      <c r="OH171" s="55"/>
      <c r="OI171" s="55"/>
      <c r="OJ171" s="55"/>
      <c r="OK171" s="55"/>
      <c r="OL171" s="55"/>
      <c r="OM171" s="55"/>
      <c r="ON171" s="55"/>
      <c r="OO171" s="55"/>
      <c r="OP171" s="55"/>
      <c r="OQ171" s="55"/>
      <c r="OR171" s="55"/>
      <c r="OS171" s="55"/>
      <c r="OT171" s="55"/>
      <c r="OU171" s="55"/>
      <c r="OV171" s="55"/>
      <c r="OW171" s="55"/>
      <c r="OX171" s="55"/>
      <c r="OY171" s="55"/>
      <c r="OZ171" s="55"/>
      <c r="PA171" s="55"/>
      <c r="PB171" s="55"/>
      <c r="PC171" s="55"/>
      <c r="PD171" s="55"/>
      <c r="PE171" s="55"/>
      <c r="PF171" s="55"/>
      <c r="PG171" s="55"/>
      <c r="PH171" s="55"/>
      <c r="PI171" s="55"/>
      <c r="PJ171" s="55"/>
      <c r="PK171" s="55"/>
      <c r="PL171" s="55"/>
      <c r="PM171" s="55"/>
      <c r="PN171" s="55"/>
      <c r="PO171" s="55"/>
      <c r="PP171" s="55"/>
      <c r="PQ171" s="55"/>
      <c r="PR171" s="55"/>
      <c r="PS171" s="55"/>
      <c r="PT171" s="55"/>
      <c r="PU171" s="55"/>
      <c r="PV171" s="55"/>
      <c r="PW171" s="55"/>
      <c r="PX171" s="55"/>
      <c r="PY171" s="55"/>
      <c r="PZ171" s="55"/>
      <c r="QA171" s="55"/>
      <c r="QB171" s="55"/>
      <c r="QC171" s="55"/>
      <c r="QD171" s="55"/>
    </row>
    <row r="172" spans="1:446" ht="13.5" customHeight="1">
      <c r="A172" s="12" t="s">
        <v>170</v>
      </c>
      <c r="B172" s="12" t="s">
        <v>348</v>
      </c>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4"/>
      <c r="BF172" s="14"/>
      <c r="BG172" s="14"/>
      <c r="BH172" s="14"/>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c r="CI172" s="14"/>
      <c r="CJ172" s="14"/>
      <c r="CK172" s="14"/>
      <c r="CL172" s="14"/>
      <c r="CM172" s="14"/>
      <c r="CN172" s="14"/>
      <c r="CO172" s="14"/>
      <c r="CP172" s="14"/>
      <c r="CQ172" s="14"/>
      <c r="CR172" s="14"/>
      <c r="CS172" s="14"/>
      <c r="CT172" s="14"/>
      <c r="CU172" s="14"/>
      <c r="CV172" s="14"/>
      <c r="CW172" s="14"/>
      <c r="CX172" s="14"/>
      <c r="CY172" s="14"/>
      <c r="CZ172" s="14"/>
      <c r="DA172" s="24"/>
      <c r="DB172" s="14"/>
      <c r="DC172" s="14"/>
      <c r="DD172" s="14"/>
      <c r="DE172" s="14"/>
      <c r="DF172" s="14"/>
      <c r="DG172" s="14"/>
      <c r="DH172" s="14"/>
      <c r="DI172" s="14"/>
      <c r="DJ172" s="14"/>
      <c r="DK172" s="14"/>
      <c r="DL172" s="14"/>
      <c r="DM172" s="14"/>
      <c r="DN172" s="14"/>
      <c r="DO172" s="14"/>
      <c r="DP172" s="14"/>
      <c r="DQ172" s="14"/>
      <c r="DR172" s="14"/>
      <c r="DS172" s="14"/>
      <c r="DT172" s="14"/>
      <c r="DU172" s="14"/>
      <c r="DV172" s="14"/>
      <c r="DW172" s="14"/>
      <c r="DX172" s="14"/>
      <c r="DY172" s="14"/>
      <c r="DZ172" s="14"/>
      <c r="EA172" s="14"/>
      <c r="EB172" s="14"/>
      <c r="EC172" s="14"/>
      <c r="ED172" s="14"/>
      <c r="EE172" s="14"/>
      <c r="EF172" s="14"/>
      <c r="EG172" s="14"/>
      <c r="EH172" s="14"/>
      <c r="EI172" s="14"/>
      <c r="EJ172" s="14"/>
      <c r="EK172" s="14"/>
      <c r="EL172" s="14"/>
      <c r="EM172" s="14"/>
      <c r="EN172" s="14"/>
      <c r="EO172" s="14"/>
      <c r="EP172" s="14"/>
      <c r="EQ172" s="14"/>
      <c r="ER172" s="14"/>
      <c r="ES172" s="14"/>
      <c r="ET172" s="14"/>
      <c r="EU172" s="14"/>
      <c r="EV172" s="14"/>
      <c r="EW172" s="14"/>
      <c r="EX172" s="14"/>
      <c r="EY172" s="14"/>
      <c r="EZ172" s="14"/>
      <c r="FA172" s="14"/>
      <c r="FB172" s="14"/>
      <c r="FC172" s="14"/>
      <c r="FD172" s="14"/>
      <c r="FE172" s="14"/>
      <c r="FF172" s="14"/>
      <c r="FG172" s="14"/>
      <c r="FH172" s="14"/>
      <c r="FI172" s="14"/>
      <c r="FJ172" s="14"/>
      <c r="FK172" s="14"/>
      <c r="FL172" s="14"/>
      <c r="FM172" s="14"/>
      <c r="FN172" s="14"/>
      <c r="FO172" s="14"/>
      <c r="FP172" s="14"/>
      <c r="FQ172" s="14"/>
      <c r="FR172" s="14"/>
      <c r="FS172" s="14"/>
      <c r="FT172" s="14"/>
      <c r="FU172" s="14"/>
      <c r="FV172" s="14"/>
      <c r="FW172" s="14"/>
      <c r="FX172" s="14"/>
      <c r="FY172" s="14"/>
      <c r="FZ172" s="14"/>
      <c r="GA172" s="14"/>
      <c r="GB172" s="14"/>
      <c r="GC172" s="14"/>
      <c r="GD172" s="14"/>
      <c r="GE172" s="14"/>
      <c r="GF172" s="14"/>
      <c r="GG172" s="14"/>
      <c r="GH172" s="14"/>
      <c r="GI172" s="14"/>
      <c r="GJ172" s="14"/>
      <c r="GK172" s="14"/>
      <c r="GL172" s="14"/>
      <c r="GM172" s="14"/>
      <c r="GN172" s="14"/>
      <c r="GO172" s="14"/>
      <c r="GP172" s="14"/>
      <c r="GQ172" s="14"/>
      <c r="GR172" s="14"/>
      <c r="GS172" s="14"/>
      <c r="GT172" s="14"/>
      <c r="GU172" s="14"/>
      <c r="GV172" s="14"/>
      <c r="GW172" s="14"/>
      <c r="GX172" s="14"/>
      <c r="GY172" s="14"/>
      <c r="GZ172" s="14"/>
      <c r="HA172" s="14"/>
      <c r="HB172" s="14"/>
      <c r="HC172" s="14"/>
      <c r="HD172" s="14"/>
      <c r="HE172" s="14"/>
      <c r="HF172" s="14"/>
      <c r="HG172" s="14"/>
      <c r="HH172" s="14"/>
      <c r="HI172" s="14"/>
      <c r="HJ172" s="14"/>
      <c r="HK172" s="14"/>
      <c r="HL172" s="14"/>
      <c r="HM172" s="14"/>
      <c r="HN172" s="14"/>
      <c r="HO172" s="14"/>
      <c r="HP172" s="14"/>
      <c r="HQ172" s="14"/>
      <c r="HR172" s="14"/>
      <c r="HS172" s="14"/>
      <c r="HT172" s="14"/>
      <c r="HU172" s="14"/>
      <c r="HV172" s="14"/>
      <c r="HW172" s="14"/>
      <c r="HX172" s="14"/>
      <c r="HY172" s="14"/>
      <c r="HZ172" s="14"/>
      <c r="IA172" s="14"/>
      <c r="IB172" s="14"/>
      <c r="IC172" s="14"/>
      <c r="ID172" s="14"/>
      <c r="IE172" s="14"/>
      <c r="IF172" s="14"/>
      <c r="IG172" s="14"/>
      <c r="IH172" s="55"/>
      <c r="II172" s="55"/>
      <c r="IJ172" s="55"/>
      <c r="IK172" s="55"/>
      <c r="IL172" s="55"/>
      <c r="IM172" s="55"/>
      <c r="IN172" s="55"/>
      <c r="IO172" s="55"/>
      <c r="IP172" s="55"/>
      <c r="IQ172" s="55"/>
      <c r="IR172" s="55"/>
      <c r="IS172" s="55"/>
      <c r="IT172" s="55"/>
      <c r="IU172" s="55"/>
      <c r="IV172" s="55"/>
      <c r="IW172" s="55"/>
      <c r="IX172" s="55"/>
      <c r="IY172" s="55"/>
      <c r="IZ172" s="55"/>
      <c r="JA172" s="55"/>
      <c r="JB172" s="55"/>
      <c r="JC172" s="55"/>
      <c r="JD172" s="55"/>
      <c r="JE172" s="55"/>
      <c r="JF172" s="55"/>
      <c r="JG172" s="55"/>
      <c r="JH172" s="55"/>
      <c r="JI172" s="55"/>
      <c r="JJ172" s="55"/>
      <c r="JK172" s="55"/>
      <c r="JL172" s="55"/>
      <c r="JM172" s="55"/>
      <c r="JN172" s="55"/>
      <c r="JO172" s="55"/>
      <c r="JP172" s="55"/>
      <c r="JQ172" s="55"/>
      <c r="JR172" s="55"/>
      <c r="JS172" s="55"/>
      <c r="JT172" s="55"/>
      <c r="JU172" s="55"/>
      <c r="JV172" s="55"/>
      <c r="JW172" s="55"/>
      <c r="JX172" s="55"/>
      <c r="JY172" s="55"/>
      <c r="JZ172" s="55"/>
      <c r="KA172" s="55"/>
      <c r="KB172" s="55"/>
      <c r="KC172" s="55"/>
      <c r="KD172" s="55"/>
      <c r="KE172" s="55"/>
      <c r="KF172" s="55"/>
      <c r="KG172" s="55"/>
      <c r="KH172" s="55"/>
      <c r="KI172" s="55"/>
      <c r="KJ172" s="55"/>
      <c r="KK172" s="55"/>
      <c r="KL172" s="55"/>
      <c r="KM172" s="55"/>
      <c r="KN172" s="55"/>
      <c r="KO172" s="55"/>
      <c r="KP172" s="55"/>
      <c r="KQ172" s="55"/>
      <c r="KR172" s="55"/>
      <c r="KS172" s="55"/>
      <c r="KT172" s="55"/>
      <c r="KU172" s="55"/>
      <c r="KV172" s="55"/>
      <c r="KW172" s="55"/>
      <c r="KX172" s="55"/>
      <c r="KY172" s="55"/>
      <c r="KZ172" s="55"/>
      <c r="LA172" s="55"/>
      <c r="LB172" s="55"/>
      <c r="LC172" s="55"/>
      <c r="LD172" s="55"/>
      <c r="LE172" s="55"/>
      <c r="LF172" s="55"/>
      <c r="LG172" s="55"/>
      <c r="LH172" s="55"/>
      <c r="LI172" s="55"/>
      <c r="LJ172" s="55"/>
      <c r="LK172" s="55"/>
      <c r="LL172" s="55"/>
      <c r="LM172" s="55"/>
      <c r="LN172" s="55"/>
      <c r="LO172" s="55"/>
      <c r="LP172" s="55"/>
      <c r="LQ172" s="55"/>
      <c r="LR172" s="55"/>
      <c r="LS172" s="55"/>
      <c r="LT172" s="55"/>
      <c r="LU172" s="55"/>
      <c r="LV172" s="55"/>
      <c r="LW172" s="55"/>
      <c r="LX172" s="55"/>
      <c r="LY172" s="55"/>
      <c r="LZ172" s="55"/>
      <c r="MA172" s="55"/>
      <c r="MB172" s="55"/>
      <c r="MC172" s="55"/>
      <c r="MD172" s="55"/>
      <c r="ME172" s="55"/>
      <c r="MF172" s="55"/>
      <c r="MG172" s="55"/>
      <c r="MH172" s="57"/>
      <c r="MI172" s="57"/>
      <c r="MJ172" s="57"/>
      <c r="MK172" s="57"/>
      <c r="ML172" s="57"/>
      <c r="MM172" s="58"/>
      <c r="MN172" s="58"/>
      <c r="MO172" s="57"/>
      <c r="MP172" s="57"/>
      <c r="MQ172" s="57"/>
      <c r="MR172" s="57"/>
      <c r="MS172" s="57"/>
      <c r="MT172" s="58"/>
      <c r="MU172" s="58"/>
      <c r="MV172" s="57"/>
      <c r="MW172" s="57"/>
      <c r="MX172" s="57"/>
      <c r="MY172" s="57"/>
      <c r="MZ172" s="57"/>
      <c r="NA172" s="58"/>
      <c r="NB172" s="58"/>
      <c r="NC172" s="55"/>
      <c r="ND172" s="55"/>
      <c r="NE172" s="55"/>
      <c r="NF172" s="55"/>
      <c r="NG172" s="55"/>
      <c r="NH172" s="55"/>
      <c r="NI172" s="55"/>
      <c r="NJ172" s="55"/>
      <c r="NK172" s="55"/>
      <c r="NL172" s="55"/>
      <c r="NM172" s="55"/>
      <c r="NN172" s="55"/>
      <c r="NO172" s="55"/>
      <c r="NP172" s="55"/>
      <c r="NQ172" s="55"/>
      <c r="NR172" s="55"/>
      <c r="NS172" s="55"/>
      <c r="NT172" s="55"/>
      <c r="NU172" s="55"/>
      <c r="NV172" s="55"/>
      <c r="NW172" s="55"/>
      <c r="NX172" s="55"/>
      <c r="NY172" s="55"/>
      <c r="NZ172" s="55"/>
      <c r="OA172" s="55"/>
      <c r="OB172" s="55"/>
      <c r="OC172" s="55"/>
      <c r="OD172" s="55"/>
      <c r="OE172" s="55"/>
      <c r="OF172" s="55"/>
      <c r="OG172" s="55"/>
      <c r="OH172" s="55"/>
      <c r="OI172" s="55"/>
      <c r="OJ172" s="55"/>
      <c r="OK172" s="55"/>
      <c r="OL172" s="55"/>
      <c r="OM172" s="55"/>
      <c r="ON172" s="55"/>
      <c r="OO172" s="55"/>
      <c r="OP172" s="55"/>
      <c r="OQ172" s="55"/>
      <c r="OR172" s="55"/>
      <c r="OS172" s="55"/>
      <c r="OT172" s="55"/>
      <c r="OU172" s="55"/>
      <c r="OV172" s="55"/>
      <c r="OW172" s="55"/>
      <c r="OX172" s="55"/>
      <c r="OY172" s="55"/>
      <c r="OZ172" s="55"/>
      <c r="PA172" s="55"/>
      <c r="PB172" s="55"/>
      <c r="PC172" s="55"/>
      <c r="PD172" s="55"/>
      <c r="PE172" s="55"/>
      <c r="PF172" s="55"/>
      <c r="PG172" s="55"/>
      <c r="PH172" s="55"/>
      <c r="PI172" s="55"/>
      <c r="PJ172" s="55"/>
      <c r="PK172" s="55"/>
      <c r="PL172" s="55"/>
      <c r="PM172" s="55"/>
      <c r="PN172" s="55"/>
      <c r="PO172" s="55"/>
      <c r="PP172" s="55"/>
      <c r="PQ172" s="55"/>
      <c r="PR172" s="55"/>
      <c r="PS172" s="55"/>
      <c r="PT172" s="55"/>
      <c r="PU172" s="55"/>
      <c r="PV172" s="55"/>
      <c r="PW172" s="55"/>
      <c r="PX172" s="55"/>
      <c r="PY172" s="55"/>
      <c r="PZ172" s="55"/>
      <c r="QA172" s="55"/>
      <c r="QB172" s="55"/>
      <c r="QC172" s="55"/>
      <c r="QD172" s="55"/>
    </row>
    <row r="173" spans="1:446" ht="13.5" customHeight="1">
      <c r="A173" s="12" t="s">
        <v>171</v>
      </c>
      <c r="B173" s="12" t="s">
        <v>349</v>
      </c>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c r="CQ173" s="14"/>
      <c r="CR173" s="14"/>
      <c r="CS173" s="14"/>
      <c r="CT173" s="14"/>
      <c r="CU173" s="14"/>
      <c r="CV173" s="14"/>
      <c r="CW173" s="14"/>
      <c r="CX173" s="14"/>
      <c r="CY173" s="14"/>
      <c r="CZ173" s="14"/>
      <c r="DA173" s="24"/>
      <c r="DB173" s="14"/>
      <c r="DC173" s="14"/>
      <c r="DD173" s="14"/>
      <c r="DE173" s="14"/>
      <c r="DF173" s="14"/>
      <c r="DG173" s="14"/>
      <c r="DH173" s="14"/>
      <c r="DI173" s="14"/>
      <c r="DJ173" s="14"/>
      <c r="DK173" s="14"/>
      <c r="DL173" s="14"/>
      <c r="DM173" s="14"/>
      <c r="DN173" s="14"/>
      <c r="DO173" s="14"/>
      <c r="DP173" s="14"/>
      <c r="DQ173" s="14"/>
      <c r="DR173" s="14"/>
      <c r="DS173" s="14"/>
      <c r="DT173" s="14"/>
      <c r="DU173" s="14"/>
      <c r="DV173" s="14"/>
      <c r="DW173" s="14"/>
      <c r="DX173" s="14"/>
      <c r="DY173" s="14"/>
      <c r="DZ173" s="14"/>
      <c r="EA173" s="14"/>
      <c r="EB173" s="14"/>
      <c r="EC173" s="14"/>
      <c r="ED173" s="14"/>
      <c r="EE173" s="14"/>
      <c r="EF173" s="14"/>
      <c r="EG173" s="14"/>
      <c r="EH173" s="14"/>
      <c r="EI173" s="14"/>
      <c r="EJ173" s="14"/>
      <c r="EK173" s="14"/>
      <c r="EL173" s="14"/>
      <c r="EM173" s="14"/>
      <c r="EN173" s="14"/>
      <c r="EO173" s="14"/>
      <c r="EP173" s="14"/>
      <c r="EQ173" s="14"/>
      <c r="ER173" s="14"/>
      <c r="ES173" s="14"/>
      <c r="ET173" s="14"/>
      <c r="EU173" s="14"/>
      <c r="EV173" s="14"/>
      <c r="EW173" s="14"/>
      <c r="EX173" s="14"/>
      <c r="EY173" s="14"/>
      <c r="EZ173" s="14"/>
      <c r="FA173" s="14"/>
      <c r="FB173" s="14"/>
      <c r="FC173" s="14"/>
      <c r="FD173" s="14"/>
      <c r="FE173" s="14"/>
      <c r="FF173" s="14"/>
      <c r="FG173" s="14"/>
      <c r="FH173" s="14"/>
      <c r="FI173" s="14"/>
      <c r="FJ173" s="14"/>
      <c r="FK173" s="14"/>
      <c r="FL173" s="14"/>
      <c r="FM173" s="14"/>
      <c r="FN173" s="14"/>
      <c r="FO173" s="14"/>
      <c r="FP173" s="14"/>
      <c r="FQ173" s="14"/>
      <c r="FR173" s="14"/>
      <c r="FS173" s="14"/>
      <c r="FT173" s="14"/>
      <c r="FU173" s="14"/>
      <c r="FV173" s="14"/>
      <c r="FW173" s="14"/>
      <c r="FX173" s="14"/>
      <c r="FY173" s="14"/>
      <c r="FZ173" s="14"/>
      <c r="GA173" s="14"/>
      <c r="GB173" s="14"/>
      <c r="GC173" s="14"/>
      <c r="GD173" s="14"/>
      <c r="GE173" s="14"/>
      <c r="GF173" s="14"/>
      <c r="GG173" s="14"/>
      <c r="GH173" s="14"/>
      <c r="GI173" s="14"/>
      <c r="GJ173" s="14"/>
      <c r="GK173" s="14"/>
      <c r="GL173" s="14"/>
      <c r="GM173" s="14"/>
      <c r="GN173" s="14"/>
      <c r="GO173" s="14"/>
      <c r="GP173" s="14"/>
      <c r="GQ173" s="14"/>
      <c r="GR173" s="14"/>
      <c r="GS173" s="14"/>
      <c r="GT173" s="14"/>
      <c r="GU173" s="14"/>
      <c r="GV173" s="14"/>
      <c r="GW173" s="14"/>
      <c r="GX173" s="14"/>
      <c r="GY173" s="14"/>
      <c r="GZ173" s="14"/>
      <c r="HA173" s="14"/>
      <c r="HB173" s="14"/>
      <c r="HC173" s="14"/>
      <c r="HD173" s="14"/>
      <c r="HE173" s="14"/>
      <c r="HF173" s="14"/>
      <c r="HG173" s="14"/>
      <c r="HH173" s="14"/>
      <c r="HI173" s="14"/>
      <c r="HJ173" s="14"/>
      <c r="HK173" s="14"/>
      <c r="HL173" s="14"/>
      <c r="HM173" s="14"/>
      <c r="HN173" s="14"/>
      <c r="HO173" s="14"/>
      <c r="HP173" s="14"/>
      <c r="HQ173" s="14"/>
      <c r="HR173" s="14"/>
      <c r="HS173" s="14"/>
      <c r="HT173" s="14"/>
      <c r="HU173" s="14"/>
      <c r="HV173" s="14"/>
      <c r="HW173" s="14"/>
      <c r="HX173" s="14"/>
      <c r="HY173" s="14"/>
      <c r="HZ173" s="14"/>
      <c r="IA173" s="14"/>
      <c r="IB173" s="14"/>
      <c r="IC173" s="14"/>
      <c r="ID173" s="14"/>
      <c r="IE173" s="14"/>
      <c r="IF173" s="14"/>
      <c r="IG173" s="14"/>
      <c r="IH173" s="55"/>
      <c r="II173" s="55"/>
      <c r="IJ173" s="55"/>
      <c r="IK173" s="55"/>
      <c r="IL173" s="55"/>
      <c r="IM173" s="55"/>
      <c r="IN173" s="55"/>
      <c r="IO173" s="55"/>
      <c r="IP173" s="55"/>
      <c r="IQ173" s="55"/>
      <c r="IR173" s="55"/>
      <c r="IS173" s="55"/>
      <c r="IT173" s="55"/>
      <c r="IU173" s="55"/>
      <c r="IV173" s="55"/>
      <c r="IW173" s="55"/>
      <c r="IX173" s="55"/>
      <c r="IY173" s="55"/>
      <c r="IZ173" s="55"/>
      <c r="JA173" s="55"/>
      <c r="JB173" s="55"/>
      <c r="JC173" s="55"/>
      <c r="JD173" s="55"/>
      <c r="JE173" s="55"/>
      <c r="JF173" s="55"/>
      <c r="JG173" s="55"/>
      <c r="JH173" s="55"/>
      <c r="JI173" s="55"/>
      <c r="JJ173" s="55"/>
      <c r="JK173" s="55"/>
      <c r="JL173" s="55"/>
      <c r="JM173" s="55"/>
      <c r="JN173" s="55"/>
      <c r="JO173" s="55"/>
      <c r="JP173" s="55"/>
      <c r="JQ173" s="55"/>
      <c r="JR173" s="55"/>
      <c r="JS173" s="55"/>
      <c r="JT173" s="55"/>
      <c r="JU173" s="55"/>
      <c r="JV173" s="55"/>
      <c r="JW173" s="55"/>
      <c r="JX173" s="55"/>
      <c r="JY173" s="55"/>
      <c r="JZ173" s="55"/>
      <c r="KA173" s="55"/>
      <c r="KB173" s="55"/>
      <c r="KC173" s="55"/>
      <c r="KD173" s="55"/>
      <c r="KE173" s="55"/>
      <c r="KF173" s="55"/>
      <c r="KG173" s="55"/>
      <c r="KH173" s="55"/>
      <c r="KI173" s="55"/>
      <c r="KJ173" s="55"/>
      <c r="KK173" s="55"/>
      <c r="KL173" s="55"/>
      <c r="KM173" s="55"/>
      <c r="KN173" s="55"/>
      <c r="KO173" s="55"/>
      <c r="KP173" s="55"/>
      <c r="KQ173" s="55"/>
      <c r="KR173" s="55"/>
      <c r="KS173" s="55"/>
      <c r="KT173" s="55"/>
      <c r="KU173" s="55"/>
      <c r="KV173" s="55"/>
      <c r="KW173" s="55"/>
      <c r="KX173" s="55"/>
      <c r="KY173" s="55"/>
      <c r="KZ173" s="55"/>
      <c r="LA173" s="55"/>
      <c r="LB173" s="55"/>
      <c r="LC173" s="55"/>
      <c r="LD173" s="55"/>
      <c r="LE173" s="55"/>
      <c r="LF173" s="55"/>
      <c r="LG173" s="55"/>
      <c r="LH173" s="55"/>
      <c r="LI173" s="55"/>
      <c r="LJ173" s="55"/>
      <c r="LK173" s="55"/>
      <c r="LL173" s="55"/>
      <c r="LM173" s="55"/>
      <c r="LN173" s="55"/>
      <c r="LO173" s="55"/>
      <c r="LP173" s="55"/>
      <c r="LQ173" s="55"/>
      <c r="LR173" s="55"/>
      <c r="LS173" s="55"/>
      <c r="LT173" s="55"/>
      <c r="LU173" s="55"/>
      <c r="LV173" s="55"/>
      <c r="LW173" s="55"/>
      <c r="LX173" s="55"/>
      <c r="LY173" s="55"/>
      <c r="LZ173" s="55"/>
      <c r="MA173" s="55"/>
      <c r="MB173" s="55"/>
      <c r="MC173" s="55"/>
      <c r="MD173" s="55"/>
      <c r="ME173" s="55"/>
      <c r="MF173" s="55"/>
      <c r="MG173" s="55"/>
      <c r="MH173" s="57"/>
      <c r="MI173" s="57"/>
      <c r="MJ173" s="57"/>
      <c r="MK173" s="57"/>
      <c r="ML173" s="57"/>
      <c r="MM173" s="58"/>
      <c r="MN173" s="58"/>
      <c r="MO173" s="57"/>
      <c r="MP173" s="57"/>
      <c r="MQ173" s="57"/>
      <c r="MR173" s="57"/>
      <c r="MS173" s="57"/>
      <c r="MT173" s="58"/>
      <c r="MU173" s="58"/>
      <c r="MV173" s="57"/>
      <c r="MW173" s="57"/>
      <c r="MX173" s="57"/>
      <c r="MY173" s="57"/>
      <c r="MZ173" s="57"/>
      <c r="NA173" s="58"/>
      <c r="NB173" s="58"/>
      <c r="NC173" s="55"/>
      <c r="ND173" s="55"/>
      <c r="NE173" s="55"/>
      <c r="NF173" s="55"/>
      <c r="NG173" s="55"/>
      <c r="NH173" s="55"/>
      <c r="NI173" s="55"/>
      <c r="NJ173" s="55"/>
      <c r="NK173" s="55"/>
      <c r="NL173" s="55"/>
      <c r="NM173" s="55"/>
      <c r="NN173" s="55"/>
      <c r="NO173" s="55"/>
      <c r="NP173" s="55"/>
      <c r="NQ173" s="55"/>
      <c r="NR173" s="55"/>
      <c r="NS173" s="55"/>
      <c r="NT173" s="55"/>
      <c r="NU173" s="55"/>
      <c r="NV173" s="55"/>
      <c r="NW173" s="55"/>
      <c r="NX173" s="55"/>
      <c r="NY173" s="55"/>
      <c r="NZ173" s="55"/>
      <c r="OA173" s="55"/>
      <c r="OB173" s="55"/>
      <c r="OC173" s="55"/>
      <c r="OD173" s="55"/>
      <c r="OE173" s="55"/>
      <c r="OF173" s="55"/>
      <c r="OG173" s="55"/>
      <c r="OH173" s="55"/>
      <c r="OI173" s="55"/>
      <c r="OJ173" s="55"/>
      <c r="OK173" s="55"/>
      <c r="OL173" s="55"/>
      <c r="OM173" s="55"/>
      <c r="ON173" s="55"/>
      <c r="OO173" s="55"/>
      <c r="OP173" s="55"/>
      <c r="OQ173" s="55"/>
      <c r="OR173" s="55"/>
      <c r="OS173" s="55"/>
      <c r="OT173" s="55"/>
      <c r="OU173" s="55"/>
      <c r="OV173" s="55"/>
      <c r="OW173" s="55"/>
      <c r="OX173" s="55"/>
      <c r="OY173" s="55"/>
      <c r="OZ173" s="55"/>
      <c r="PA173" s="55"/>
      <c r="PB173" s="55"/>
      <c r="PC173" s="55"/>
      <c r="PD173" s="55"/>
      <c r="PE173" s="55"/>
      <c r="PF173" s="55"/>
      <c r="PG173" s="55"/>
      <c r="PH173" s="55"/>
      <c r="PI173" s="55"/>
      <c r="PJ173" s="55"/>
      <c r="PK173" s="55"/>
      <c r="PL173" s="55"/>
      <c r="PM173" s="55"/>
      <c r="PN173" s="55"/>
      <c r="PO173" s="55"/>
      <c r="PP173" s="55"/>
      <c r="PQ173" s="55"/>
      <c r="PR173" s="55"/>
      <c r="PS173" s="55"/>
      <c r="PT173" s="55"/>
      <c r="PU173" s="55"/>
      <c r="PV173" s="55"/>
      <c r="PW173" s="55"/>
      <c r="PX173" s="55"/>
      <c r="PY173" s="55"/>
      <c r="PZ173" s="55"/>
      <c r="QA173" s="55"/>
      <c r="QB173" s="55"/>
      <c r="QC173" s="55"/>
      <c r="QD173" s="55"/>
    </row>
    <row r="174" spans="1:446" ht="13.5" customHeight="1">
      <c r="A174" s="2" t="s">
        <v>172</v>
      </c>
      <c r="B174" s="2" t="s">
        <v>336</v>
      </c>
      <c r="C174" s="2">
        <v>1</v>
      </c>
      <c r="D174" s="2">
        <v>1</v>
      </c>
      <c r="E174" s="2">
        <v>1</v>
      </c>
      <c r="F174" s="2">
        <v>1</v>
      </c>
      <c r="G174" s="2">
        <v>1</v>
      </c>
      <c r="H174" s="2">
        <v>1</v>
      </c>
      <c r="I174" s="2">
        <v>1</v>
      </c>
      <c r="J174" s="2">
        <v>1</v>
      </c>
      <c r="K174" s="2">
        <v>1</v>
      </c>
      <c r="L174" s="2">
        <v>1</v>
      </c>
      <c r="M174" s="2">
        <v>1</v>
      </c>
      <c r="N174" s="2">
        <v>1</v>
      </c>
      <c r="O174" s="2">
        <v>1</v>
      </c>
      <c r="P174" s="2">
        <v>1</v>
      </c>
      <c r="Q174" s="2">
        <v>1</v>
      </c>
      <c r="R174" s="2">
        <v>1</v>
      </c>
      <c r="S174" s="2">
        <v>1</v>
      </c>
      <c r="T174" s="2">
        <v>1</v>
      </c>
      <c r="U174" s="2">
        <v>1</v>
      </c>
      <c r="V174" s="2">
        <v>1</v>
      </c>
      <c r="W174" s="2">
        <v>1</v>
      </c>
      <c r="X174" s="2">
        <v>1</v>
      </c>
      <c r="Y174" s="2">
        <v>1</v>
      </c>
      <c r="Z174" s="2">
        <v>1</v>
      </c>
      <c r="AA174" s="2">
        <v>1</v>
      </c>
      <c r="AB174" s="2">
        <v>1</v>
      </c>
      <c r="AC174" s="2">
        <v>1</v>
      </c>
      <c r="AD174" s="2">
        <v>1</v>
      </c>
      <c r="AE174" s="2">
        <v>1</v>
      </c>
      <c r="AF174" s="2">
        <v>1</v>
      </c>
      <c r="AG174" s="2">
        <v>1</v>
      </c>
      <c r="AH174" s="2">
        <v>1</v>
      </c>
      <c r="AI174" s="2">
        <v>1</v>
      </c>
      <c r="AJ174" s="2">
        <v>1</v>
      </c>
      <c r="AK174" s="2">
        <v>1</v>
      </c>
      <c r="AL174" s="2">
        <v>1</v>
      </c>
      <c r="AM174" s="2">
        <v>1</v>
      </c>
      <c r="AN174" s="2">
        <v>1</v>
      </c>
      <c r="AO174" s="2">
        <v>1</v>
      </c>
      <c r="AP174" s="2">
        <v>1</v>
      </c>
      <c r="AQ174" s="2">
        <v>1</v>
      </c>
      <c r="AR174" s="2">
        <v>1</v>
      </c>
      <c r="AS174" s="2">
        <v>1</v>
      </c>
      <c r="AT174" s="2">
        <v>1</v>
      </c>
      <c r="AU174" s="2">
        <v>1</v>
      </c>
      <c r="AV174" s="2">
        <v>1</v>
      </c>
      <c r="AW174" s="2">
        <v>1</v>
      </c>
      <c r="AX174" s="2">
        <v>1</v>
      </c>
      <c r="AY174" s="2">
        <v>1</v>
      </c>
      <c r="AZ174" s="2">
        <v>1</v>
      </c>
      <c r="BA174" s="2">
        <v>1</v>
      </c>
      <c r="BB174" s="2">
        <v>1</v>
      </c>
      <c r="BC174" s="2">
        <v>1</v>
      </c>
      <c r="BD174" s="2">
        <v>1</v>
      </c>
      <c r="BE174" s="10">
        <v>1</v>
      </c>
      <c r="BF174" s="10">
        <v>1</v>
      </c>
      <c r="BG174" s="10">
        <v>1</v>
      </c>
      <c r="BH174" s="10">
        <v>1</v>
      </c>
      <c r="BI174" s="10">
        <v>1</v>
      </c>
      <c r="BJ174" s="10"/>
      <c r="BK174" s="10">
        <v>1</v>
      </c>
      <c r="BL174" s="10"/>
      <c r="BM174" s="10">
        <v>1</v>
      </c>
      <c r="BN174" s="10"/>
      <c r="BO174" s="10">
        <v>1</v>
      </c>
      <c r="BP174" s="10"/>
      <c r="BQ174" s="10">
        <v>1</v>
      </c>
      <c r="BR174" s="10"/>
      <c r="BS174" s="10">
        <v>1</v>
      </c>
      <c r="BT174" s="10"/>
      <c r="BU174" s="10">
        <v>1</v>
      </c>
      <c r="BV174" s="10"/>
      <c r="BW174" s="10">
        <v>1</v>
      </c>
      <c r="BX174" s="10"/>
      <c r="BY174" s="10">
        <v>1</v>
      </c>
      <c r="BZ174" s="10"/>
      <c r="CA174" s="10">
        <v>1</v>
      </c>
      <c r="CB174" s="10"/>
      <c r="CC174" s="10">
        <v>1</v>
      </c>
      <c r="CD174" s="10"/>
      <c r="CE174" s="10">
        <v>1</v>
      </c>
      <c r="CF174" s="10"/>
      <c r="CG174" s="10">
        <v>1</v>
      </c>
      <c r="CH174" s="10"/>
      <c r="CI174" s="10">
        <v>1</v>
      </c>
      <c r="CJ174" s="10"/>
      <c r="CK174" s="10">
        <v>1</v>
      </c>
      <c r="CL174" s="10"/>
      <c r="CM174" s="10">
        <v>1</v>
      </c>
      <c r="CN174" s="10"/>
      <c r="CO174" s="10">
        <v>1</v>
      </c>
      <c r="CP174" s="10"/>
      <c r="CQ174" s="10">
        <v>1</v>
      </c>
      <c r="CR174" s="10"/>
      <c r="CS174" s="10">
        <v>1</v>
      </c>
      <c r="CT174" s="10">
        <v>1</v>
      </c>
      <c r="CU174" s="10">
        <v>1</v>
      </c>
      <c r="CV174" s="10"/>
      <c r="CW174" s="10"/>
      <c r="CX174" s="10"/>
      <c r="CY174" s="10"/>
      <c r="CZ174" s="10"/>
      <c r="DA174" s="10">
        <v>1</v>
      </c>
      <c r="DB174" s="10">
        <v>1</v>
      </c>
      <c r="DC174" s="10">
        <v>1</v>
      </c>
      <c r="DD174" s="10">
        <v>1</v>
      </c>
      <c r="DE174" s="10">
        <v>1</v>
      </c>
      <c r="DF174" s="10">
        <v>1</v>
      </c>
      <c r="DG174" s="10">
        <v>1</v>
      </c>
      <c r="DH174" s="10">
        <v>1</v>
      </c>
      <c r="DI174" s="10">
        <v>1</v>
      </c>
      <c r="DJ174" s="10">
        <v>1</v>
      </c>
      <c r="DK174" s="10">
        <v>1</v>
      </c>
      <c r="DL174" s="10">
        <v>1</v>
      </c>
      <c r="DM174" s="10">
        <v>1</v>
      </c>
      <c r="DN174" s="10">
        <v>1</v>
      </c>
      <c r="DO174" s="10">
        <v>1</v>
      </c>
      <c r="DP174" s="10">
        <v>1</v>
      </c>
      <c r="DQ174" s="10">
        <v>1</v>
      </c>
      <c r="DR174" s="10">
        <v>1</v>
      </c>
      <c r="DS174" s="10">
        <v>1</v>
      </c>
      <c r="DT174" s="10">
        <v>1</v>
      </c>
      <c r="DU174" s="10">
        <v>1</v>
      </c>
      <c r="DV174" s="10">
        <v>1</v>
      </c>
      <c r="DW174" s="10">
        <v>1</v>
      </c>
      <c r="DX174" s="10">
        <v>1</v>
      </c>
      <c r="DY174" s="10">
        <v>1</v>
      </c>
      <c r="DZ174" s="10">
        <v>1</v>
      </c>
      <c r="EA174" s="10">
        <v>1</v>
      </c>
      <c r="EB174" s="10">
        <v>1</v>
      </c>
      <c r="EC174" s="10">
        <v>1</v>
      </c>
      <c r="ED174" s="10">
        <v>1</v>
      </c>
      <c r="EE174" s="10">
        <v>1</v>
      </c>
      <c r="EF174" s="10">
        <v>1</v>
      </c>
      <c r="EG174" s="10">
        <v>1</v>
      </c>
      <c r="EH174" s="10">
        <v>1</v>
      </c>
      <c r="EI174" s="10">
        <v>1</v>
      </c>
      <c r="EJ174" s="10">
        <v>1</v>
      </c>
      <c r="EK174" s="10">
        <v>1</v>
      </c>
      <c r="EL174" s="10">
        <v>1</v>
      </c>
      <c r="EM174" s="10">
        <v>1</v>
      </c>
      <c r="EN174" s="10">
        <v>1</v>
      </c>
      <c r="EO174" s="10">
        <v>1</v>
      </c>
      <c r="EP174" s="10">
        <v>1</v>
      </c>
      <c r="EQ174" s="10">
        <v>1</v>
      </c>
      <c r="ER174" s="10">
        <v>1</v>
      </c>
      <c r="ES174" s="10">
        <v>1</v>
      </c>
      <c r="ET174" s="10">
        <v>1</v>
      </c>
      <c r="EU174" s="10">
        <v>1</v>
      </c>
      <c r="EV174" s="10">
        <v>1</v>
      </c>
      <c r="EW174" s="10">
        <v>1</v>
      </c>
      <c r="EX174" s="10">
        <v>1</v>
      </c>
      <c r="EY174" s="10">
        <v>1</v>
      </c>
      <c r="EZ174" s="10">
        <v>1</v>
      </c>
      <c r="FA174" s="10">
        <v>1</v>
      </c>
      <c r="FB174" s="10">
        <v>1</v>
      </c>
      <c r="FC174" s="10">
        <v>1</v>
      </c>
      <c r="FD174" s="10">
        <v>1</v>
      </c>
      <c r="FE174" s="10">
        <v>1</v>
      </c>
      <c r="FF174" s="10">
        <v>1</v>
      </c>
      <c r="FG174" s="10">
        <v>1</v>
      </c>
      <c r="FH174" s="10">
        <v>1</v>
      </c>
      <c r="FI174" s="10">
        <v>1</v>
      </c>
      <c r="FJ174" s="10">
        <v>1</v>
      </c>
      <c r="FK174" s="10">
        <v>1</v>
      </c>
      <c r="FL174" s="10">
        <v>1</v>
      </c>
      <c r="FM174" s="10">
        <v>1</v>
      </c>
      <c r="FN174" s="10">
        <v>1</v>
      </c>
      <c r="FO174" s="10">
        <v>1</v>
      </c>
      <c r="FP174" s="10">
        <v>1</v>
      </c>
      <c r="FQ174" s="10">
        <v>1</v>
      </c>
      <c r="FR174" s="10">
        <v>1</v>
      </c>
      <c r="FS174" s="10">
        <v>1</v>
      </c>
      <c r="FT174" s="10">
        <v>1</v>
      </c>
      <c r="FU174" s="10">
        <v>1</v>
      </c>
      <c r="FV174" s="10">
        <v>1</v>
      </c>
      <c r="FW174" s="10">
        <v>1</v>
      </c>
      <c r="FX174" s="10">
        <v>1</v>
      </c>
      <c r="FY174" s="10">
        <v>1</v>
      </c>
      <c r="FZ174" s="10">
        <v>1</v>
      </c>
      <c r="GA174" s="10">
        <v>1</v>
      </c>
      <c r="GB174" s="10">
        <v>1</v>
      </c>
      <c r="GC174" s="10">
        <v>1</v>
      </c>
      <c r="GD174" s="10">
        <v>1</v>
      </c>
      <c r="GE174" s="10">
        <v>1</v>
      </c>
      <c r="GF174" s="10">
        <v>1</v>
      </c>
      <c r="GG174" s="10">
        <v>1</v>
      </c>
      <c r="GH174" s="10">
        <v>1</v>
      </c>
      <c r="GI174" s="10">
        <v>1</v>
      </c>
      <c r="GJ174" s="10">
        <v>1</v>
      </c>
      <c r="GK174" s="10">
        <v>1</v>
      </c>
      <c r="GL174" s="10">
        <v>1</v>
      </c>
      <c r="GM174" s="10">
        <v>1</v>
      </c>
      <c r="GN174" s="10">
        <v>1</v>
      </c>
      <c r="GO174" s="10">
        <v>1</v>
      </c>
      <c r="GP174" s="10">
        <v>1</v>
      </c>
      <c r="GQ174" s="10">
        <v>1</v>
      </c>
      <c r="GR174" s="10">
        <v>1</v>
      </c>
      <c r="GS174" s="10">
        <v>1</v>
      </c>
      <c r="GT174" s="10">
        <v>1</v>
      </c>
      <c r="GU174" s="10">
        <v>1</v>
      </c>
      <c r="GV174" s="10">
        <v>1</v>
      </c>
      <c r="GW174" s="10">
        <v>1</v>
      </c>
      <c r="GX174" s="10">
        <v>1</v>
      </c>
      <c r="GY174" s="10">
        <v>1</v>
      </c>
      <c r="GZ174" s="10">
        <v>1</v>
      </c>
      <c r="HA174" s="10">
        <v>1</v>
      </c>
      <c r="HB174" s="10">
        <v>1</v>
      </c>
      <c r="HC174" s="10">
        <v>1</v>
      </c>
      <c r="HD174" s="10">
        <v>1</v>
      </c>
      <c r="HE174" s="10">
        <v>1</v>
      </c>
      <c r="HF174" s="10">
        <v>1</v>
      </c>
      <c r="HG174" s="10">
        <v>1</v>
      </c>
      <c r="HH174" s="10">
        <v>1</v>
      </c>
      <c r="HI174" s="10">
        <v>1</v>
      </c>
      <c r="HJ174" s="10">
        <v>1</v>
      </c>
      <c r="HK174" s="10">
        <v>1</v>
      </c>
      <c r="HL174" s="10">
        <v>1</v>
      </c>
      <c r="HM174" s="10">
        <v>1</v>
      </c>
      <c r="HN174" s="33">
        <v>1</v>
      </c>
      <c r="HO174" s="33"/>
      <c r="HP174" s="33">
        <v>1</v>
      </c>
      <c r="HQ174" s="33"/>
      <c r="HR174" s="10">
        <v>1</v>
      </c>
      <c r="HS174" s="33"/>
      <c r="HT174" s="10">
        <v>1</v>
      </c>
      <c r="HU174" s="33"/>
      <c r="HV174" s="10">
        <v>1</v>
      </c>
      <c r="HW174" s="33"/>
      <c r="HX174" s="10">
        <v>1</v>
      </c>
      <c r="HY174" s="33"/>
      <c r="HZ174" s="10">
        <v>1</v>
      </c>
      <c r="IA174" s="33"/>
      <c r="IB174" s="10">
        <v>1</v>
      </c>
      <c r="IC174" s="10"/>
      <c r="ID174" s="10">
        <v>1</v>
      </c>
      <c r="IE174" s="10"/>
      <c r="IF174" s="10">
        <f>2662/IF21</f>
        <v>1</v>
      </c>
      <c r="IG174" s="10"/>
      <c r="IH174" s="65"/>
      <c r="II174" s="65"/>
      <c r="IJ174" s="65"/>
      <c r="IK174" s="65"/>
      <c r="IL174" s="65"/>
      <c r="IM174" s="65"/>
      <c r="IN174" s="65"/>
      <c r="IO174" s="65"/>
      <c r="IP174" s="65"/>
      <c r="IQ174" s="65"/>
      <c r="IR174" s="65"/>
      <c r="IS174" s="65"/>
      <c r="IT174" s="65"/>
      <c r="IU174" s="65"/>
      <c r="IV174" s="65">
        <v>1</v>
      </c>
      <c r="IW174" s="65">
        <v>1</v>
      </c>
      <c r="IX174" s="65">
        <v>1</v>
      </c>
      <c r="IY174" s="65">
        <v>1</v>
      </c>
      <c r="IZ174" s="65">
        <v>1</v>
      </c>
      <c r="JA174" s="65">
        <v>1</v>
      </c>
      <c r="JB174" s="65">
        <v>1</v>
      </c>
      <c r="JC174" s="65">
        <v>1</v>
      </c>
      <c r="JD174" s="65">
        <v>1</v>
      </c>
      <c r="JE174" s="65">
        <v>1</v>
      </c>
      <c r="JF174" s="65">
        <v>1</v>
      </c>
      <c r="JG174" s="65">
        <v>1</v>
      </c>
      <c r="JH174" s="65">
        <v>1</v>
      </c>
      <c r="JI174" s="65">
        <v>1</v>
      </c>
      <c r="JJ174" s="65">
        <v>1</v>
      </c>
      <c r="JK174" s="65">
        <v>1</v>
      </c>
      <c r="JL174" s="65">
        <v>1</v>
      </c>
      <c r="JM174" s="65">
        <v>1</v>
      </c>
      <c r="JN174" s="65">
        <v>1</v>
      </c>
      <c r="JO174" s="65">
        <v>1</v>
      </c>
      <c r="JP174" s="65">
        <v>1</v>
      </c>
      <c r="JQ174" s="65">
        <v>1</v>
      </c>
      <c r="JR174" s="65">
        <v>1</v>
      </c>
      <c r="JS174" s="65">
        <v>1</v>
      </c>
      <c r="JT174" s="65">
        <v>1</v>
      </c>
      <c r="JU174" s="65">
        <v>1</v>
      </c>
      <c r="JV174" s="65">
        <v>1</v>
      </c>
      <c r="JW174" s="65">
        <v>1</v>
      </c>
      <c r="JX174" s="65">
        <v>1</v>
      </c>
      <c r="JY174" s="65">
        <v>1</v>
      </c>
      <c r="JZ174" s="65">
        <v>1</v>
      </c>
      <c r="KA174" s="65">
        <v>1</v>
      </c>
      <c r="KB174" s="65">
        <v>1</v>
      </c>
      <c r="KC174" s="65">
        <v>1</v>
      </c>
      <c r="KD174" s="65">
        <v>1</v>
      </c>
      <c r="KE174" s="65">
        <v>1</v>
      </c>
      <c r="KF174" s="65">
        <v>1</v>
      </c>
      <c r="KG174" s="65">
        <v>1</v>
      </c>
      <c r="KH174" s="65">
        <v>1</v>
      </c>
      <c r="KI174" s="65">
        <v>1</v>
      </c>
      <c r="KJ174" s="65">
        <v>1</v>
      </c>
      <c r="KK174" s="65">
        <v>1</v>
      </c>
      <c r="KL174" s="65">
        <v>1</v>
      </c>
      <c r="KM174" s="65">
        <v>1</v>
      </c>
      <c r="KN174" s="65">
        <v>1</v>
      </c>
      <c r="KO174" s="65">
        <v>1</v>
      </c>
      <c r="KP174" s="65">
        <v>1</v>
      </c>
      <c r="KQ174" s="65">
        <v>1</v>
      </c>
      <c r="KR174" s="65">
        <v>1</v>
      </c>
      <c r="KS174" s="65">
        <v>1</v>
      </c>
      <c r="KT174" s="65">
        <v>1</v>
      </c>
      <c r="KU174" s="65">
        <v>1</v>
      </c>
      <c r="KV174" s="65">
        <v>1</v>
      </c>
      <c r="KW174" s="65">
        <v>1</v>
      </c>
      <c r="KX174" s="65">
        <v>1</v>
      </c>
      <c r="KY174" s="65">
        <v>1</v>
      </c>
      <c r="KZ174" s="65">
        <v>1</v>
      </c>
      <c r="LA174" s="65">
        <v>1</v>
      </c>
      <c r="LB174" s="65">
        <v>1</v>
      </c>
      <c r="LC174" s="65">
        <v>1</v>
      </c>
      <c r="LD174" s="65">
        <v>1</v>
      </c>
      <c r="LE174" s="65">
        <v>1</v>
      </c>
      <c r="LF174" s="65">
        <v>1</v>
      </c>
      <c r="LG174" s="65">
        <v>1</v>
      </c>
      <c r="LH174" s="65">
        <v>1</v>
      </c>
      <c r="LI174" s="65">
        <v>1</v>
      </c>
      <c r="LJ174" s="65">
        <v>1</v>
      </c>
      <c r="LK174" s="65">
        <v>1</v>
      </c>
      <c r="LL174" s="65">
        <v>1</v>
      </c>
      <c r="LM174" s="65">
        <v>1</v>
      </c>
      <c r="LN174" s="65">
        <v>1</v>
      </c>
      <c r="LO174" s="65">
        <v>1</v>
      </c>
      <c r="LP174" s="65">
        <v>1</v>
      </c>
      <c r="LQ174" s="65">
        <v>1</v>
      </c>
      <c r="LR174" s="65">
        <v>1</v>
      </c>
      <c r="LS174" s="65">
        <v>1</v>
      </c>
      <c r="LT174" s="65">
        <v>1</v>
      </c>
      <c r="LU174" s="65">
        <v>1</v>
      </c>
      <c r="LV174" s="65">
        <v>1</v>
      </c>
      <c r="LW174" s="65">
        <v>1</v>
      </c>
      <c r="LX174" s="65">
        <v>1</v>
      </c>
      <c r="LY174" s="65">
        <v>1</v>
      </c>
      <c r="LZ174" s="65">
        <v>1</v>
      </c>
      <c r="MA174" s="65">
        <v>1</v>
      </c>
      <c r="MB174" s="65">
        <v>1</v>
      </c>
      <c r="MC174" s="65">
        <v>1</v>
      </c>
      <c r="MD174" s="65">
        <v>1</v>
      </c>
      <c r="ME174" s="65">
        <v>1</v>
      </c>
      <c r="MF174" s="65">
        <v>1</v>
      </c>
      <c r="MG174" s="65">
        <v>1</v>
      </c>
      <c r="MH174" s="66">
        <v>1</v>
      </c>
      <c r="MI174" s="66">
        <v>1</v>
      </c>
      <c r="MJ174" s="66">
        <v>1</v>
      </c>
      <c r="MK174" s="66">
        <v>1</v>
      </c>
      <c r="ML174" s="66">
        <v>1</v>
      </c>
      <c r="MM174" s="67">
        <v>1</v>
      </c>
      <c r="MN174" s="67">
        <v>1</v>
      </c>
      <c r="MO174" s="66">
        <v>1</v>
      </c>
      <c r="MP174" s="66">
        <v>1</v>
      </c>
      <c r="MQ174" s="66">
        <v>1</v>
      </c>
      <c r="MR174" s="66">
        <v>1</v>
      </c>
      <c r="MS174" s="66">
        <v>1</v>
      </c>
      <c r="MT174" s="67">
        <v>1</v>
      </c>
      <c r="MU174" s="67">
        <v>1</v>
      </c>
      <c r="MV174" s="66">
        <v>1</v>
      </c>
      <c r="MW174" s="66">
        <v>1</v>
      </c>
      <c r="MX174" s="66">
        <v>1</v>
      </c>
      <c r="MY174" s="66">
        <v>1</v>
      </c>
      <c r="MZ174" s="66">
        <v>1</v>
      </c>
      <c r="NA174" s="67">
        <v>1</v>
      </c>
      <c r="NB174" s="67">
        <v>1</v>
      </c>
      <c r="NC174" s="65">
        <v>1</v>
      </c>
      <c r="ND174" s="65">
        <v>1</v>
      </c>
      <c r="NE174" s="65">
        <v>1</v>
      </c>
      <c r="NF174" s="65">
        <v>1</v>
      </c>
      <c r="NG174" s="65">
        <v>1</v>
      </c>
      <c r="NH174" s="65">
        <v>1</v>
      </c>
      <c r="NI174" s="65">
        <v>1</v>
      </c>
      <c r="NJ174" s="65">
        <v>1</v>
      </c>
      <c r="NK174" s="65">
        <v>1</v>
      </c>
      <c r="NL174" s="65">
        <v>1</v>
      </c>
      <c r="NM174" s="65">
        <v>1</v>
      </c>
      <c r="NN174" s="65">
        <v>1</v>
      </c>
      <c r="NO174" s="65">
        <v>1</v>
      </c>
      <c r="NP174" s="65">
        <v>1</v>
      </c>
      <c r="NQ174" s="65">
        <v>1</v>
      </c>
      <c r="NR174" s="65">
        <v>1</v>
      </c>
      <c r="NS174" s="65">
        <v>1</v>
      </c>
      <c r="NT174" s="65">
        <v>1</v>
      </c>
      <c r="NU174" s="65">
        <v>1</v>
      </c>
      <c r="NV174" s="65">
        <v>1</v>
      </c>
      <c r="NW174" s="65">
        <v>1</v>
      </c>
      <c r="NX174" s="65">
        <v>1</v>
      </c>
      <c r="NY174" s="65">
        <v>1</v>
      </c>
      <c r="NZ174" s="65">
        <v>1</v>
      </c>
      <c r="OA174" s="65">
        <v>1</v>
      </c>
      <c r="OB174" s="65">
        <v>1</v>
      </c>
      <c r="OC174" s="65">
        <v>1</v>
      </c>
      <c r="OD174" s="65">
        <v>1</v>
      </c>
      <c r="OE174" s="65">
        <v>1</v>
      </c>
      <c r="OF174" s="65">
        <v>1</v>
      </c>
      <c r="OG174" s="65">
        <v>1</v>
      </c>
      <c r="OH174" s="65">
        <v>1</v>
      </c>
      <c r="OI174" s="65">
        <v>1</v>
      </c>
      <c r="OJ174" s="65">
        <v>1</v>
      </c>
      <c r="OK174" s="65">
        <v>1</v>
      </c>
      <c r="OL174" s="65">
        <v>1</v>
      </c>
      <c r="OM174" s="65">
        <v>1</v>
      </c>
      <c r="ON174" s="65">
        <v>1</v>
      </c>
      <c r="OO174" s="65">
        <v>1</v>
      </c>
      <c r="OP174" s="65">
        <v>1</v>
      </c>
      <c r="OQ174" s="65">
        <v>1</v>
      </c>
      <c r="OR174" s="65">
        <v>1</v>
      </c>
      <c r="OS174" s="65">
        <v>1</v>
      </c>
      <c r="OT174" s="65">
        <v>1</v>
      </c>
      <c r="OU174" s="65">
        <v>1</v>
      </c>
      <c r="OV174" s="65">
        <v>1</v>
      </c>
      <c r="OW174" s="65">
        <v>1</v>
      </c>
      <c r="OX174" s="65">
        <v>1</v>
      </c>
      <c r="OY174" s="65">
        <v>1</v>
      </c>
      <c r="OZ174" s="65">
        <v>1</v>
      </c>
      <c r="PA174" s="65">
        <v>1</v>
      </c>
      <c r="PB174" s="65">
        <v>1</v>
      </c>
      <c r="PC174" s="65">
        <v>1</v>
      </c>
      <c r="PD174" s="65">
        <v>1</v>
      </c>
      <c r="PE174" s="65">
        <v>1</v>
      </c>
      <c r="PF174" s="65">
        <v>1</v>
      </c>
      <c r="PG174" s="65">
        <v>1</v>
      </c>
      <c r="PH174" s="65">
        <v>1</v>
      </c>
      <c r="PI174" s="65">
        <v>1</v>
      </c>
      <c r="PJ174" s="65">
        <v>1</v>
      </c>
      <c r="PK174" s="65">
        <v>1</v>
      </c>
      <c r="PL174" s="65">
        <v>1</v>
      </c>
      <c r="PM174" s="65">
        <v>1</v>
      </c>
      <c r="PN174" s="65">
        <v>1</v>
      </c>
      <c r="PO174" s="65">
        <v>1</v>
      </c>
      <c r="PP174" s="65">
        <v>1</v>
      </c>
      <c r="PQ174" s="65">
        <v>1</v>
      </c>
      <c r="PR174" s="65">
        <v>1</v>
      </c>
      <c r="PS174" s="65">
        <v>1</v>
      </c>
      <c r="PT174" s="65">
        <v>1</v>
      </c>
      <c r="PU174" s="65">
        <v>1</v>
      </c>
      <c r="PV174" s="65">
        <v>1</v>
      </c>
      <c r="PW174" s="65">
        <v>1</v>
      </c>
      <c r="PX174" s="65">
        <v>1</v>
      </c>
      <c r="PY174" s="65">
        <v>1</v>
      </c>
      <c r="PZ174" s="65">
        <v>1</v>
      </c>
      <c r="QA174" s="65">
        <v>1</v>
      </c>
      <c r="QB174" s="65">
        <v>1</v>
      </c>
      <c r="QC174" s="65">
        <v>1</v>
      </c>
      <c r="QD174" s="65">
        <v>1</v>
      </c>
    </row>
    <row r="175" spans="1:446" ht="13.5" customHeight="1">
      <c r="A175" s="2" t="s">
        <v>173</v>
      </c>
      <c r="B175" s="2" t="s">
        <v>336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10"/>
      <c r="BF175" s="10"/>
      <c r="BG175" s="10"/>
      <c r="BH175" s="10"/>
      <c r="BI175" s="10"/>
      <c r="BJ175" s="10">
        <v>1</v>
      </c>
      <c r="BK175" s="10"/>
      <c r="BL175" s="10">
        <v>1</v>
      </c>
      <c r="BM175" s="10"/>
      <c r="BN175" s="10">
        <v>1</v>
      </c>
      <c r="BO175" s="10"/>
      <c r="BP175" s="10">
        <v>1</v>
      </c>
      <c r="BQ175" s="10"/>
      <c r="BR175" s="10">
        <v>1</v>
      </c>
      <c r="BS175" s="10"/>
      <c r="BT175" s="10">
        <v>1</v>
      </c>
      <c r="BU175" s="10"/>
      <c r="BV175" s="10">
        <v>1</v>
      </c>
      <c r="BW175" s="10"/>
      <c r="BX175" s="10">
        <v>1</v>
      </c>
      <c r="BY175" s="10"/>
      <c r="BZ175" s="10">
        <v>1</v>
      </c>
      <c r="CA175" s="10"/>
      <c r="CB175" s="10">
        <v>1</v>
      </c>
      <c r="CC175" s="10"/>
      <c r="CD175" s="10">
        <v>1</v>
      </c>
      <c r="CE175" s="10"/>
      <c r="CF175" s="10">
        <v>1</v>
      </c>
      <c r="CG175" s="10"/>
      <c r="CH175" s="10">
        <v>1</v>
      </c>
      <c r="CI175" s="10"/>
      <c r="CJ175" s="10">
        <v>1</v>
      </c>
      <c r="CK175" s="10"/>
      <c r="CL175" s="10">
        <v>1</v>
      </c>
      <c r="CM175" s="10"/>
      <c r="CN175" s="10">
        <v>1</v>
      </c>
      <c r="CO175" s="10"/>
      <c r="CP175" s="10">
        <v>1</v>
      </c>
      <c r="CQ175" s="10"/>
      <c r="CR175" s="10">
        <v>1</v>
      </c>
      <c r="CS175" s="10"/>
      <c r="CT175" s="10"/>
      <c r="CU175" s="10"/>
      <c r="CV175" s="10"/>
      <c r="CW175" s="10"/>
      <c r="CX175" s="10"/>
      <c r="CY175" s="10"/>
      <c r="CZ175" s="10"/>
      <c r="DA175" s="20"/>
      <c r="DB175" s="10"/>
      <c r="DC175" s="10"/>
      <c r="DD175" s="10"/>
      <c r="DE175" s="10"/>
      <c r="DF175" s="10"/>
      <c r="DG175" s="10"/>
      <c r="DH175" s="10"/>
      <c r="DI175" s="10"/>
      <c r="DJ175" s="10"/>
      <c r="DK175" s="10"/>
      <c r="DL175" s="10"/>
      <c r="DM175" s="10"/>
      <c r="DN175" s="10"/>
      <c r="DO175" s="10"/>
      <c r="DP175" s="10"/>
      <c r="DQ175" s="10"/>
      <c r="DR175" s="10"/>
      <c r="DS175" s="10"/>
      <c r="DT175" s="10"/>
      <c r="DU175" s="10"/>
      <c r="DV175" s="10"/>
      <c r="DW175" s="10"/>
      <c r="DX175" s="10"/>
      <c r="DY175" s="10"/>
      <c r="DZ175" s="10"/>
      <c r="EA175" s="10"/>
      <c r="EB175" s="10"/>
      <c r="EC175" s="10"/>
      <c r="ED175" s="10"/>
      <c r="EE175" s="10"/>
      <c r="EF175" s="10"/>
      <c r="EG175" s="10"/>
      <c r="EH175" s="10"/>
      <c r="EI175" s="10"/>
      <c r="EJ175" s="10"/>
      <c r="EK175" s="10"/>
      <c r="EL175" s="10"/>
      <c r="EM175" s="10"/>
      <c r="EN175" s="10"/>
      <c r="EO175" s="10"/>
      <c r="EP175" s="10"/>
      <c r="EQ175" s="10"/>
      <c r="ER175" s="10"/>
      <c r="ES175" s="10"/>
      <c r="ET175" s="10"/>
      <c r="EU175" s="10"/>
      <c r="EV175" s="10"/>
      <c r="EW175" s="10"/>
      <c r="EX175" s="10"/>
      <c r="EY175" s="10"/>
      <c r="EZ175" s="10"/>
      <c r="FA175" s="10"/>
      <c r="FB175" s="10"/>
      <c r="FC175" s="10"/>
      <c r="FD175" s="10"/>
      <c r="FE175" s="10"/>
      <c r="FF175" s="10"/>
      <c r="FG175" s="10"/>
      <c r="FH175" s="10"/>
      <c r="FI175" s="10"/>
      <c r="FJ175" s="10"/>
      <c r="FK175" s="10"/>
      <c r="FL175" s="10"/>
      <c r="FM175" s="10"/>
      <c r="FN175" s="10"/>
      <c r="FO175" s="10"/>
      <c r="FP175" s="10"/>
      <c r="FQ175" s="10"/>
      <c r="FR175" s="10"/>
      <c r="FS175" s="10"/>
      <c r="FT175" s="10"/>
      <c r="FU175" s="10"/>
      <c r="FV175" s="10"/>
      <c r="FW175" s="10"/>
      <c r="FX175" s="10"/>
      <c r="FY175" s="10"/>
      <c r="FZ175" s="10"/>
      <c r="GA175" s="10"/>
      <c r="GB175" s="10"/>
      <c r="GC175" s="10"/>
      <c r="GD175" s="10"/>
      <c r="GE175" s="10"/>
      <c r="GF175" s="10"/>
      <c r="GG175" s="10"/>
      <c r="GH175" s="10"/>
      <c r="GI175" s="10"/>
      <c r="GJ175" s="10"/>
      <c r="GK175" s="10"/>
      <c r="GL175" s="10"/>
      <c r="GM175" s="10"/>
      <c r="GN175" s="10"/>
      <c r="GO175" s="10"/>
      <c r="GP175" s="10"/>
      <c r="GQ175" s="10"/>
      <c r="GR175" s="10"/>
      <c r="GS175" s="10"/>
      <c r="GT175" s="10"/>
      <c r="GU175" s="10"/>
      <c r="GV175" s="10"/>
      <c r="GW175" s="10"/>
      <c r="GX175" s="10"/>
      <c r="GY175" s="10"/>
      <c r="GZ175" s="10"/>
      <c r="HA175" s="10"/>
      <c r="HB175" s="10"/>
      <c r="HC175" s="10"/>
      <c r="HD175" s="10"/>
      <c r="HE175" s="10"/>
      <c r="HF175" s="10"/>
      <c r="HG175" s="10"/>
      <c r="HH175" s="10"/>
      <c r="HI175" s="10"/>
      <c r="HJ175" s="10"/>
      <c r="HK175" s="10"/>
      <c r="HL175" s="10"/>
      <c r="HM175" s="10"/>
      <c r="HN175" s="10"/>
      <c r="HO175" s="10">
        <v>1</v>
      </c>
      <c r="HP175" s="10"/>
      <c r="HQ175" s="10">
        <v>1</v>
      </c>
      <c r="HR175" s="10"/>
      <c r="HS175" s="10">
        <v>1</v>
      </c>
      <c r="HT175" s="10"/>
      <c r="HU175" s="10">
        <v>1</v>
      </c>
      <c r="HV175" s="10"/>
      <c r="HW175" s="10">
        <v>1</v>
      </c>
      <c r="HX175" s="10"/>
      <c r="HY175" s="10">
        <v>1</v>
      </c>
      <c r="HZ175" s="10"/>
      <c r="IA175" s="10">
        <v>1</v>
      </c>
      <c r="IB175" s="10"/>
      <c r="IC175" s="10">
        <v>1</v>
      </c>
      <c r="ID175" s="10"/>
      <c r="IE175" s="10">
        <v>1</v>
      </c>
      <c r="IF175" s="10"/>
      <c r="IG175" s="10">
        <f>1-IG26</f>
        <v>1</v>
      </c>
      <c r="IH175" s="55"/>
      <c r="II175" s="55"/>
      <c r="IJ175" s="55"/>
      <c r="IK175" s="55"/>
      <c r="IL175" s="55"/>
      <c r="IM175" s="55"/>
      <c r="IN175" s="55"/>
      <c r="IO175" s="55"/>
      <c r="IP175" s="55"/>
      <c r="IQ175" s="55"/>
      <c r="IR175" s="55"/>
      <c r="IS175" s="55"/>
      <c r="IT175" s="55"/>
      <c r="IU175" s="55"/>
      <c r="IV175" s="55"/>
      <c r="IW175" s="55"/>
      <c r="IX175" s="55"/>
      <c r="IY175" s="55"/>
      <c r="IZ175" s="55"/>
      <c r="JA175" s="55"/>
      <c r="JB175" s="55"/>
      <c r="JC175" s="55"/>
      <c r="JD175" s="55"/>
      <c r="JE175" s="55"/>
      <c r="JF175" s="55"/>
      <c r="JG175" s="55"/>
      <c r="JH175" s="55"/>
      <c r="JI175" s="55"/>
      <c r="JJ175" s="55"/>
      <c r="JK175" s="55"/>
      <c r="JL175" s="55"/>
      <c r="JM175" s="55"/>
      <c r="JN175" s="55"/>
      <c r="JO175" s="55"/>
      <c r="JP175" s="55"/>
      <c r="JQ175" s="55"/>
      <c r="JR175" s="55"/>
      <c r="JS175" s="55"/>
      <c r="JT175" s="55"/>
      <c r="JU175" s="55"/>
      <c r="JV175" s="55"/>
      <c r="JW175" s="55"/>
      <c r="JX175" s="55"/>
      <c r="JY175" s="55"/>
      <c r="JZ175" s="55"/>
      <c r="KA175" s="55"/>
      <c r="KB175" s="55"/>
      <c r="KC175" s="55"/>
      <c r="KD175" s="55"/>
      <c r="KE175" s="55"/>
      <c r="KF175" s="55"/>
      <c r="KG175" s="55"/>
      <c r="KH175" s="55"/>
      <c r="KI175" s="55"/>
      <c r="KJ175" s="55"/>
      <c r="KK175" s="55"/>
      <c r="KL175" s="55"/>
      <c r="KM175" s="55"/>
      <c r="KN175" s="55"/>
      <c r="KO175" s="55"/>
      <c r="KP175" s="55"/>
      <c r="KQ175" s="55"/>
      <c r="KR175" s="55"/>
      <c r="KS175" s="55"/>
      <c r="KT175" s="55"/>
      <c r="KU175" s="55"/>
      <c r="KV175" s="55"/>
      <c r="KW175" s="55"/>
      <c r="KX175" s="55"/>
      <c r="KY175" s="55"/>
      <c r="KZ175" s="55"/>
      <c r="LA175" s="55"/>
      <c r="LB175" s="55"/>
      <c r="LC175" s="55"/>
      <c r="LD175" s="55"/>
      <c r="LE175" s="55"/>
      <c r="LF175" s="55"/>
      <c r="LG175" s="55"/>
      <c r="LH175" s="55"/>
      <c r="LI175" s="55"/>
      <c r="LJ175" s="55"/>
      <c r="LK175" s="55"/>
      <c r="LL175" s="55"/>
      <c r="LM175" s="55"/>
      <c r="LN175" s="55"/>
      <c r="LO175" s="55"/>
      <c r="LP175" s="55"/>
      <c r="LQ175" s="55"/>
      <c r="LR175" s="55"/>
      <c r="LS175" s="55"/>
      <c r="LT175" s="55"/>
      <c r="LU175" s="55"/>
      <c r="LV175" s="55"/>
      <c r="LW175" s="55"/>
      <c r="LX175" s="55"/>
      <c r="LY175" s="55"/>
      <c r="LZ175" s="55"/>
      <c r="MA175" s="55"/>
      <c r="MB175" s="55"/>
      <c r="MC175" s="55"/>
      <c r="MD175" s="55"/>
      <c r="ME175" s="55"/>
      <c r="MF175" s="55"/>
      <c r="MG175" s="55"/>
      <c r="MH175" s="57"/>
      <c r="MI175" s="57"/>
      <c r="MJ175" s="57"/>
      <c r="MK175" s="57"/>
      <c r="ML175" s="57"/>
      <c r="MM175" s="58"/>
      <c r="MN175" s="58"/>
      <c r="MO175" s="57"/>
      <c r="MP175" s="57"/>
      <c r="MQ175" s="57"/>
      <c r="MR175" s="57"/>
      <c r="MS175" s="57"/>
      <c r="MT175" s="58"/>
      <c r="MU175" s="58"/>
      <c r="MV175" s="57"/>
      <c r="MW175" s="57"/>
      <c r="MX175" s="57"/>
      <c r="MY175" s="57"/>
      <c r="MZ175" s="57"/>
      <c r="NA175" s="58"/>
      <c r="NB175" s="58"/>
      <c r="NC175" s="55"/>
      <c r="ND175" s="55"/>
      <c r="NE175" s="55"/>
      <c r="NF175" s="55"/>
      <c r="NG175" s="55"/>
      <c r="NH175" s="55"/>
      <c r="NI175" s="55"/>
      <c r="NJ175" s="55"/>
      <c r="NK175" s="55"/>
      <c r="NL175" s="55"/>
      <c r="NM175" s="55"/>
      <c r="NN175" s="55"/>
      <c r="NO175" s="55"/>
      <c r="NP175" s="55"/>
      <c r="NQ175" s="55"/>
      <c r="NR175" s="55"/>
      <c r="NS175" s="55"/>
      <c r="NT175" s="55"/>
      <c r="NU175" s="55"/>
      <c r="NV175" s="55"/>
      <c r="NW175" s="55"/>
      <c r="NX175" s="55"/>
      <c r="NY175" s="55"/>
      <c r="NZ175" s="55"/>
      <c r="OA175" s="55"/>
      <c r="OB175" s="55"/>
      <c r="OC175" s="55"/>
      <c r="OD175" s="55"/>
      <c r="OE175" s="55"/>
      <c r="OF175" s="55"/>
      <c r="OG175" s="55"/>
      <c r="OH175" s="55"/>
      <c r="OI175" s="55"/>
      <c r="OJ175" s="55"/>
      <c r="OK175" s="55"/>
      <c r="OL175" s="55"/>
      <c r="OM175" s="55"/>
      <c r="ON175" s="55"/>
      <c r="OO175" s="55"/>
      <c r="OP175" s="55"/>
      <c r="OQ175" s="55"/>
      <c r="OR175" s="55"/>
      <c r="OS175" s="55"/>
      <c r="OT175" s="55"/>
      <c r="OU175" s="55"/>
      <c r="OV175" s="55"/>
      <c r="OW175" s="55"/>
      <c r="OX175" s="55"/>
      <c r="OY175" s="55"/>
      <c r="OZ175" s="55"/>
      <c r="PA175" s="55"/>
      <c r="PB175" s="55"/>
      <c r="PC175" s="55"/>
      <c r="PD175" s="55"/>
      <c r="PE175" s="55"/>
      <c r="PF175" s="55"/>
      <c r="PG175" s="55"/>
      <c r="PH175" s="55"/>
      <c r="PI175" s="55"/>
      <c r="PJ175" s="55"/>
      <c r="PK175" s="55"/>
      <c r="PL175" s="55"/>
      <c r="PM175" s="55"/>
      <c r="PN175" s="55"/>
      <c r="PO175" s="55"/>
      <c r="PP175" s="55"/>
      <c r="PQ175" s="55"/>
      <c r="PR175" s="55"/>
      <c r="PS175" s="55"/>
      <c r="PT175" s="55"/>
      <c r="PU175" s="55"/>
      <c r="PV175" s="55"/>
      <c r="PW175" s="55"/>
      <c r="PX175" s="55"/>
      <c r="PY175" s="55"/>
      <c r="PZ175" s="55"/>
      <c r="QA175" s="55"/>
      <c r="QB175" s="55"/>
      <c r="QC175" s="55"/>
      <c r="QD175" s="55"/>
    </row>
    <row r="176" spans="1:446" ht="13.5" customHeight="1">
      <c r="A176" s="12" t="s">
        <v>174</v>
      </c>
      <c r="B176" s="12" t="s">
        <v>336</v>
      </c>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c r="CL176" s="14"/>
      <c r="CM176" s="14"/>
      <c r="CN176" s="14"/>
      <c r="CO176" s="14"/>
      <c r="CP176" s="14"/>
      <c r="CQ176" s="14"/>
      <c r="CR176" s="14"/>
      <c r="CS176" s="14"/>
      <c r="CT176" s="14"/>
      <c r="CU176" s="14"/>
      <c r="CV176" s="14"/>
      <c r="CW176" s="14"/>
      <c r="CX176" s="14"/>
      <c r="CY176" s="14"/>
      <c r="CZ176" s="14"/>
      <c r="DA176" s="24"/>
      <c r="DB176" s="14"/>
      <c r="DC176" s="14"/>
      <c r="DD176" s="14"/>
      <c r="DE176" s="14"/>
      <c r="DF176" s="14"/>
      <c r="DG176" s="14"/>
      <c r="DH176" s="14"/>
      <c r="DI176" s="14"/>
      <c r="DJ176" s="14"/>
      <c r="DK176" s="14"/>
      <c r="DL176" s="14"/>
      <c r="DM176" s="14"/>
      <c r="DN176" s="14"/>
      <c r="DO176" s="14"/>
      <c r="DP176" s="14"/>
      <c r="DQ176" s="14"/>
      <c r="DR176" s="14"/>
      <c r="DS176" s="14"/>
      <c r="DT176" s="14"/>
      <c r="DU176" s="14"/>
      <c r="DV176" s="14"/>
      <c r="DW176" s="14"/>
      <c r="DX176" s="14"/>
      <c r="DY176" s="14"/>
      <c r="DZ176" s="14"/>
      <c r="EA176" s="14"/>
      <c r="EB176" s="14"/>
      <c r="EC176" s="14"/>
      <c r="ED176" s="14"/>
      <c r="EE176" s="14"/>
      <c r="EF176" s="14"/>
      <c r="EG176" s="14"/>
      <c r="EH176" s="14"/>
      <c r="EI176" s="14"/>
      <c r="EJ176" s="14"/>
      <c r="EK176" s="14"/>
      <c r="EL176" s="14"/>
      <c r="EM176" s="14"/>
      <c r="EN176" s="14"/>
      <c r="EO176" s="14"/>
      <c r="EP176" s="14"/>
      <c r="EQ176" s="14"/>
      <c r="ER176" s="14"/>
      <c r="ES176" s="14"/>
      <c r="ET176" s="14"/>
      <c r="EU176" s="14"/>
      <c r="EV176" s="14"/>
      <c r="EW176" s="14"/>
      <c r="EX176" s="14"/>
      <c r="EY176" s="14"/>
      <c r="EZ176" s="14"/>
      <c r="FA176" s="14"/>
      <c r="FB176" s="14"/>
      <c r="FC176" s="14"/>
      <c r="FD176" s="14"/>
      <c r="FE176" s="14"/>
      <c r="FF176" s="14"/>
      <c r="FG176" s="14"/>
      <c r="FH176" s="14"/>
      <c r="FI176" s="14"/>
      <c r="FJ176" s="14"/>
      <c r="FK176" s="14"/>
      <c r="FL176" s="14"/>
      <c r="FM176" s="14"/>
      <c r="FN176" s="14"/>
      <c r="FO176" s="14"/>
      <c r="FP176" s="14"/>
      <c r="FQ176" s="14"/>
      <c r="FR176" s="14"/>
      <c r="FS176" s="14"/>
      <c r="FT176" s="14"/>
      <c r="FU176" s="14"/>
      <c r="FV176" s="14"/>
      <c r="FW176" s="14"/>
      <c r="FX176" s="14"/>
      <c r="FY176" s="14"/>
      <c r="FZ176" s="14"/>
      <c r="GA176" s="14"/>
      <c r="GB176" s="14"/>
      <c r="GC176" s="14"/>
      <c r="GD176" s="14"/>
      <c r="GE176" s="14"/>
      <c r="GF176" s="14"/>
      <c r="GG176" s="14"/>
      <c r="GH176" s="14"/>
      <c r="GI176" s="14"/>
      <c r="GJ176" s="14"/>
      <c r="GK176" s="14"/>
      <c r="GL176" s="14"/>
      <c r="GM176" s="14"/>
      <c r="GN176" s="14"/>
      <c r="GO176" s="14"/>
      <c r="GP176" s="14"/>
      <c r="GQ176" s="14"/>
      <c r="GR176" s="14"/>
      <c r="GS176" s="14"/>
      <c r="GT176" s="14"/>
      <c r="GU176" s="14"/>
      <c r="GV176" s="14"/>
      <c r="GW176" s="14"/>
      <c r="GX176" s="14"/>
      <c r="GY176" s="14"/>
      <c r="GZ176" s="14"/>
      <c r="HA176" s="14"/>
      <c r="HB176" s="14"/>
      <c r="HC176" s="14"/>
      <c r="HD176" s="14"/>
      <c r="HE176" s="14"/>
      <c r="HF176" s="14"/>
      <c r="HG176" s="14"/>
      <c r="HH176" s="14"/>
      <c r="HI176" s="14"/>
      <c r="HJ176" s="14"/>
      <c r="HK176" s="14"/>
      <c r="HL176" s="14"/>
      <c r="HM176" s="14"/>
      <c r="HN176" s="38"/>
      <c r="HO176" s="38"/>
      <c r="HP176" s="38"/>
      <c r="HQ176" s="38"/>
      <c r="HR176" s="38"/>
      <c r="HS176" s="38"/>
      <c r="HT176" s="38"/>
      <c r="HU176" s="38"/>
      <c r="HV176" s="14"/>
      <c r="HW176" s="38"/>
      <c r="HX176" s="38"/>
      <c r="HY176" s="38"/>
      <c r="HZ176" s="38"/>
      <c r="IA176" s="38"/>
      <c r="IB176" s="14"/>
      <c r="IC176" s="14"/>
      <c r="ID176" s="14"/>
      <c r="IE176" s="14"/>
      <c r="IF176" s="14"/>
      <c r="IG176" s="14"/>
      <c r="IH176" s="55"/>
      <c r="II176" s="55"/>
      <c r="IJ176" s="55"/>
      <c r="IK176" s="55"/>
      <c r="IL176" s="55"/>
      <c r="IM176" s="55"/>
      <c r="IN176" s="55"/>
      <c r="IO176" s="55"/>
      <c r="IP176" s="55"/>
      <c r="IQ176" s="55"/>
      <c r="IR176" s="55"/>
      <c r="IS176" s="55"/>
      <c r="IT176" s="55"/>
      <c r="IU176" s="55"/>
      <c r="IV176" s="55"/>
      <c r="IW176" s="55"/>
      <c r="IX176" s="55"/>
      <c r="IY176" s="55"/>
      <c r="IZ176" s="55"/>
      <c r="JA176" s="55"/>
      <c r="JB176" s="55"/>
      <c r="JC176" s="55"/>
      <c r="JD176" s="55"/>
      <c r="JE176" s="55"/>
      <c r="JF176" s="55"/>
      <c r="JG176" s="55"/>
      <c r="JH176" s="55"/>
      <c r="JI176" s="55"/>
      <c r="JJ176" s="55"/>
      <c r="JK176" s="55"/>
      <c r="JL176" s="55"/>
      <c r="JM176" s="55"/>
      <c r="JN176" s="55"/>
      <c r="JO176" s="55"/>
      <c r="JP176" s="55"/>
      <c r="JQ176" s="55"/>
      <c r="JR176" s="55"/>
      <c r="JS176" s="55"/>
      <c r="JT176" s="55"/>
      <c r="JU176" s="55"/>
      <c r="JV176" s="55"/>
      <c r="JW176" s="55"/>
      <c r="JX176" s="55"/>
      <c r="JY176" s="55"/>
      <c r="JZ176" s="55"/>
      <c r="KA176" s="55"/>
      <c r="KB176" s="55"/>
      <c r="KC176" s="55"/>
      <c r="KD176" s="55"/>
      <c r="KE176" s="55"/>
      <c r="KF176" s="55"/>
      <c r="KG176" s="55"/>
      <c r="KH176" s="55"/>
      <c r="KI176" s="55"/>
      <c r="KJ176" s="55"/>
      <c r="KK176" s="55"/>
      <c r="KL176" s="55"/>
      <c r="KM176" s="55"/>
      <c r="KN176" s="55"/>
      <c r="KO176" s="55"/>
      <c r="KP176" s="55"/>
      <c r="KQ176" s="55"/>
      <c r="KR176" s="55"/>
      <c r="KS176" s="55"/>
      <c r="KT176" s="55"/>
      <c r="KU176" s="55"/>
      <c r="KV176" s="55"/>
      <c r="KW176" s="55"/>
      <c r="KX176" s="55"/>
      <c r="KY176" s="55"/>
      <c r="KZ176" s="55"/>
      <c r="LA176" s="55"/>
      <c r="LB176" s="55"/>
      <c r="LC176" s="55"/>
      <c r="LD176" s="55"/>
      <c r="LE176" s="55"/>
      <c r="LF176" s="55"/>
      <c r="LG176" s="55"/>
      <c r="LH176" s="55"/>
      <c r="LI176" s="55"/>
      <c r="LJ176" s="55"/>
      <c r="LK176" s="55"/>
      <c r="LL176" s="55"/>
      <c r="LM176" s="55"/>
      <c r="LN176" s="55"/>
      <c r="LO176" s="55"/>
      <c r="LP176" s="55"/>
      <c r="LQ176" s="55"/>
      <c r="LR176" s="55"/>
      <c r="LS176" s="55"/>
      <c r="LT176" s="55"/>
      <c r="LU176" s="55"/>
      <c r="LV176" s="55"/>
      <c r="LW176" s="55"/>
      <c r="LX176" s="55"/>
      <c r="LY176" s="55"/>
      <c r="LZ176" s="55"/>
      <c r="MA176" s="55"/>
      <c r="MB176" s="55"/>
      <c r="MC176" s="55"/>
      <c r="MD176" s="55"/>
      <c r="ME176" s="55"/>
      <c r="MF176" s="55"/>
      <c r="MG176" s="55"/>
      <c r="MH176" s="57"/>
      <c r="MI176" s="57"/>
      <c r="MJ176" s="57"/>
      <c r="MK176" s="57"/>
      <c r="ML176" s="57"/>
      <c r="MM176" s="58"/>
      <c r="MN176" s="58"/>
      <c r="MO176" s="57"/>
      <c r="MP176" s="57"/>
      <c r="MQ176" s="57"/>
      <c r="MR176" s="57"/>
      <c r="MS176" s="57"/>
      <c r="MT176" s="58"/>
      <c r="MU176" s="58"/>
      <c r="MV176" s="57"/>
      <c r="MW176" s="57"/>
      <c r="MX176" s="57"/>
      <c r="MY176" s="57"/>
      <c r="MZ176" s="57"/>
      <c r="NA176" s="58"/>
      <c r="NB176" s="58"/>
      <c r="NC176" s="55"/>
      <c r="ND176" s="55"/>
      <c r="NE176" s="55"/>
      <c r="NF176" s="55"/>
      <c r="NG176" s="55"/>
      <c r="NH176" s="55"/>
      <c r="NI176" s="55"/>
      <c r="NJ176" s="55"/>
      <c r="NK176" s="55"/>
      <c r="NL176" s="55"/>
      <c r="NM176" s="55"/>
      <c r="NN176" s="55"/>
      <c r="NO176" s="55"/>
      <c r="NP176" s="55"/>
      <c r="NQ176" s="55"/>
      <c r="NR176" s="55"/>
      <c r="NS176" s="55"/>
      <c r="NT176" s="55"/>
      <c r="NU176" s="55"/>
      <c r="NV176" s="55"/>
      <c r="NW176" s="55"/>
      <c r="NX176" s="55"/>
      <c r="NY176" s="55"/>
      <c r="NZ176" s="55"/>
      <c r="OA176" s="55"/>
      <c r="OB176" s="55"/>
      <c r="OC176" s="55"/>
      <c r="OD176" s="55"/>
      <c r="OE176" s="55"/>
      <c r="OF176" s="55"/>
      <c r="OG176" s="55"/>
      <c r="OH176" s="55"/>
      <c r="OI176" s="55"/>
      <c r="OJ176" s="55"/>
      <c r="OK176" s="55"/>
      <c r="OL176" s="55"/>
      <c r="OM176" s="55"/>
      <c r="ON176" s="55"/>
      <c r="OO176" s="55"/>
      <c r="OP176" s="55"/>
      <c r="OQ176" s="55"/>
      <c r="OR176" s="55"/>
      <c r="OS176" s="55"/>
      <c r="OT176" s="55"/>
      <c r="OU176" s="55"/>
      <c r="OV176" s="55"/>
      <c r="OW176" s="55"/>
      <c r="OX176" s="55"/>
      <c r="OY176" s="55"/>
      <c r="OZ176" s="55"/>
      <c r="PA176" s="55"/>
      <c r="PB176" s="55"/>
      <c r="PC176" s="55"/>
      <c r="PD176" s="55"/>
      <c r="PE176" s="55"/>
      <c r="PF176" s="55"/>
      <c r="PG176" s="55"/>
      <c r="PH176" s="55"/>
      <c r="PI176" s="55"/>
      <c r="PJ176" s="55"/>
      <c r="PK176" s="55"/>
      <c r="PL176" s="55"/>
      <c r="PM176" s="55"/>
      <c r="PN176" s="55"/>
      <c r="PO176" s="55"/>
      <c r="PP176" s="55"/>
      <c r="PQ176" s="55"/>
      <c r="PR176" s="55"/>
      <c r="PS176" s="55"/>
      <c r="PT176" s="55"/>
      <c r="PU176" s="55"/>
      <c r="PV176" s="55"/>
      <c r="PW176" s="55"/>
      <c r="PX176" s="55"/>
      <c r="PY176" s="55"/>
      <c r="PZ176" s="55"/>
      <c r="QA176" s="55"/>
      <c r="QB176" s="55"/>
      <c r="QC176" s="55"/>
      <c r="QD176" s="55"/>
    </row>
    <row r="177" spans="1:446" ht="13.5" customHeight="1">
      <c r="A177" s="2" t="s">
        <v>175</v>
      </c>
      <c r="B177" s="2" t="s">
        <v>336</v>
      </c>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20"/>
      <c r="DB177" s="10"/>
      <c r="DC177" s="10"/>
      <c r="DD177" s="10"/>
      <c r="DE177" s="10"/>
      <c r="DF177" s="10"/>
      <c r="DG177" s="10"/>
      <c r="DH177" s="10"/>
      <c r="DI177" s="10"/>
      <c r="DJ177" s="10"/>
      <c r="DK177" s="10"/>
      <c r="DL177" s="10"/>
      <c r="DM177" s="10"/>
      <c r="DN177" s="10"/>
      <c r="DO177" s="10"/>
      <c r="DP177" s="10"/>
      <c r="DQ177" s="10"/>
      <c r="DR177" s="10"/>
      <c r="DS177" s="10"/>
      <c r="DT177" s="10"/>
      <c r="DU177" s="10"/>
      <c r="DV177" s="10"/>
      <c r="DW177" s="10"/>
      <c r="DX177" s="10"/>
      <c r="DY177" s="10"/>
      <c r="DZ177" s="10"/>
      <c r="EA177" s="10"/>
      <c r="EB177" s="10"/>
      <c r="EC177" s="10"/>
      <c r="ED177" s="10"/>
      <c r="EE177" s="10"/>
      <c r="EF177" s="10"/>
      <c r="EG177" s="10"/>
      <c r="EH177" s="10"/>
      <c r="EI177" s="10"/>
      <c r="EJ177" s="10"/>
      <c r="EK177" s="10"/>
      <c r="EL177" s="10"/>
      <c r="EM177" s="10"/>
      <c r="EN177" s="10"/>
      <c r="EO177" s="10"/>
      <c r="EP177" s="10"/>
      <c r="EQ177" s="10"/>
      <c r="ER177" s="10"/>
      <c r="ES177" s="10"/>
      <c r="ET177" s="10"/>
      <c r="EU177" s="10"/>
      <c r="EV177" s="10"/>
      <c r="EW177" s="10"/>
      <c r="EX177" s="10"/>
      <c r="EY177" s="10"/>
      <c r="EZ177" s="10"/>
      <c r="FA177" s="10"/>
      <c r="FB177" s="10"/>
      <c r="FC177" s="10"/>
      <c r="FD177" s="10"/>
      <c r="FE177" s="10"/>
      <c r="FF177" s="10"/>
      <c r="FG177" s="10"/>
      <c r="FH177" s="10"/>
      <c r="FI177" s="10"/>
      <c r="FJ177" s="10"/>
      <c r="FK177" s="10"/>
      <c r="FL177" s="10"/>
      <c r="FM177" s="10"/>
      <c r="FN177" s="10"/>
      <c r="FO177" s="10"/>
      <c r="FP177" s="10"/>
      <c r="FQ177" s="10"/>
      <c r="FR177" s="10"/>
      <c r="FS177" s="10"/>
      <c r="FT177" s="10"/>
      <c r="FU177" s="10"/>
      <c r="FV177" s="10"/>
      <c r="FW177" s="10"/>
      <c r="FX177" s="10"/>
      <c r="FY177" s="10"/>
      <c r="FZ177" s="10"/>
      <c r="GA177" s="10"/>
      <c r="GB177" s="10"/>
      <c r="GC177" s="10"/>
      <c r="GD177" s="10"/>
      <c r="GE177" s="10"/>
      <c r="GF177" s="10"/>
      <c r="GG177" s="10"/>
      <c r="GH177" s="10"/>
      <c r="GI177" s="10"/>
      <c r="GJ177" s="10"/>
      <c r="GK177" s="10"/>
      <c r="GL177" s="10"/>
      <c r="GM177" s="10"/>
      <c r="GN177" s="10"/>
      <c r="GO177" s="10"/>
      <c r="GP177" s="10"/>
      <c r="GQ177" s="10"/>
      <c r="GR177" s="10"/>
      <c r="GS177" s="10"/>
      <c r="GT177" s="10"/>
      <c r="GU177" s="10"/>
      <c r="GV177" s="10"/>
      <c r="GW177" s="10"/>
      <c r="GX177" s="10"/>
      <c r="GY177" s="10"/>
      <c r="GZ177" s="10"/>
      <c r="HA177" s="10"/>
      <c r="HB177" s="10"/>
      <c r="HC177" s="10"/>
      <c r="HD177" s="10"/>
      <c r="HE177" s="10"/>
      <c r="HF177" s="10"/>
      <c r="HG177" s="10"/>
      <c r="HH177" s="10"/>
      <c r="HI177" s="10"/>
      <c r="HJ177" s="10"/>
      <c r="HK177" s="10"/>
      <c r="HL177" s="10"/>
      <c r="HM177" s="10"/>
      <c r="HN177" s="33"/>
      <c r="HO177" s="33"/>
      <c r="HP177" s="33"/>
      <c r="HQ177" s="33"/>
      <c r="HR177" s="33"/>
      <c r="HS177" s="33"/>
      <c r="HT177" s="33"/>
      <c r="HU177" s="33"/>
      <c r="HV177" s="10"/>
      <c r="HW177" s="33"/>
      <c r="HX177" s="33"/>
      <c r="HY177" s="33"/>
      <c r="HZ177" s="33"/>
      <c r="IA177" s="33"/>
      <c r="IB177" s="10"/>
      <c r="IC177" s="10"/>
      <c r="ID177" s="10"/>
      <c r="IE177" s="10"/>
      <c r="IF177" s="10"/>
      <c r="IG177" s="10"/>
      <c r="IH177" s="55"/>
      <c r="II177" s="55"/>
      <c r="IJ177" s="55"/>
      <c r="IK177" s="55"/>
      <c r="IL177" s="55"/>
      <c r="IM177" s="55"/>
      <c r="IN177" s="55"/>
      <c r="IO177" s="55"/>
      <c r="IP177" s="55"/>
      <c r="IQ177" s="55"/>
      <c r="IR177" s="55"/>
      <c r="IS177" s="55"/>
      <c r="IT177" s="55"/>
      <c r="IU177" s="55"/>
      <c r="IV177" s="55"/>
      <c r="IW177" s="55"/>
      <c r="IX177" s="55"/>
      <c r="IY177" s="55"/>
      <c r="IZ177" s="55"/>
      <c r="JA177" s="55"/>
      <c r="JB177" s="55"/>
      <c r="JC177" s="55"/>
      <c r="JD177" s="55"/>
      <c r="JE177" s="55"/>
      <c r="JF177" s="55"/>
      <c r="JG177" s="55"/>
      <c r="JH177" s="55"/>
      <c r="JI177" s="55"/>
      <c r="JJ177" s="55"/>
      <c r="JK177" s="55"/>
      <c r="JL177" s="55"/>
      <c r="JM177" s="55"/>
      <c r="JN177" s="55"/>
      <c r="JO177" s="55"/>
      <c r="JP177" s="55"/>
      <c r="JQ177" s="55"/>
      <c r="JR177" s="55"/>
      <c r="JS177" s="55"/>
      <c r="JT177" s="55"/>
      <c r="JU177" s="55"/>
      <c r="JV177" s="55"/>
      <c r="JW177" s="55"/>
      <c r="JX177" s="55"/>
      <c r="JY177" s="55"/>
      <c r="JZ177" s="55"/>
      <c r="KA177" s="55"/>
      <c r="KB177" s="55"/>
      <c r="KC177" s="55"/>
      <c r="KD177" s="55"/>
      <c r="KE177" s="55"/>
      <c r="KF177" s="55"/>
      <c r="KG177" s="55"/>
      <c r="KH177" s="55"/>
      <c r="KI177" s="55"/>
      <c r="KJ177" s="55"/>
      <c r="KK177" s="55"/>
      <c r="KL177" s="55"/>
      <c r="KM177" s="55"/>
      <c r="KN177" s="55"/>
      <c r="KO177" s="55"/>
      <c r="KP177" s="55"/>
      <c r="KQ177" s="55"/>
      <c r="KR177" s="55"/>
      <c r="KS177" s="55"/>
      <c r="KT177" s="55"/>
      <c r="KU177" s="55"/>
      <c r="KV177" s="55"/>
      <c r="KW177" s="55"/>
      <c r="KX177" s="55"/>
      <c r="KY177" s="55"/>
      <c r="KZ177" s="55"/>
      <c r="LA177" s="55"/>
      <c r="LB177" s="55"/>
      <c r="LC177" s="55"/>
      <c r="LD177" s="55"/>
      <c r="LE177" s="55"/>
      <c r="LF177" s="55"/>
      <c r="LG177" s="55"/>
      <c r="LH177" s="55"/>
      <c r="LI177" s="55"/>
      <c r="LJ177" s="55"/>
      <c r="LK177" s="55"/>
      <c r="LL177" s="55"/>
      <c r="LM177" s="55"/>
      <c r="LN177" s="55"/>
      <c r="LO177" s="55"/>
      <c r="LP177" s="55"/>
      <c r="LQ177" s="55"/>
      <c r="LR177" s="55"/>
      <c r="LS177" s="55"/>
      <c r="LT177" s="55"/>
      <c r="LU177" s="55"/>
      <c r="LV177" s="55"/>
      <c r="LW177" s="55"/>
      <c r="LX177" s="55"/>
      <c r="LY177" s="55"/>
      <c r="LZ177" s="55"/>
      <c r="MA177" s="55"/>
      <c r="MB177" s="55"/>
      <c r="MC177" s="55"/>
      <c r="MD177" s="55"/>
      <c r="ME177" s="55"/>
      <c r="MF177" s="55"/>
      <c r="MG177" s="55"/>
      <c r="MH177" s="57"/>
      <c r="MI177" s="57"/>
      <c r="MJ177" s="57"/>
      <c r="MK177" s="57"/>
      <c r="ML177" s="57"/>
      <c r="MM177" s="58"/>
      <c r="MN177" s="58"/>
      <c r="MO177" s="57"/>
      <c r="MP177" s="57"/>
      <c r="MQ177" s="57"/>
      <c r="MR177" s="57"/>
      <c r="MS177" s="57"/>
      <c r="MT177" s="58"/>
      <c r="MU177" s="58"/>
      <c r="MV177" s="57"/>
      <c r="MW177" s="57"/>
      <c r="MX177" s="57"/>
      <c r="MY177" s="57"/>
      <c r="MZ177" s="57"/>
      <c r="NA177" s="58"/>
      <c r="NB177" s="58"/>
      <c r="NC177" s="55"/>
      <c r="ND177" s="55"/>
      <c r="NE177" s="55"/>
      <c r="NF177" s="55"/>
      <c r="NG177" s="55"/>
      <c r="NH177" s="55"/>
      <c r="NI177" s="55"/>
      <c r="NJ177" s="55"/>
      <c r="NK177" s="55"/>
      <c r="NL177" s="55"/>
      <c r="NM177" s="55"/>
      <c r="NN177" s="55"/>
      <c r="NO177" s="55"/>
      <c r="NP177" s="55"/>
      <c r="NQ177" s="55"/>
      <c r="NR177" s="55"/>
      <c r="NS177" s="55"/>
      <c r="NT177" s="55"/>
      <c r="NU177" s="55"/>
      <c r="NV177" s="55"/>
      <c r="NW177" s="55"/>
      <c r="NX177" s="55"/>
      <c r="NY177" s="55"/>
      <c r="NZ177" s="55"/>
      <c r="OA177" s="55"/>
      <c r="OB177" s="55"/>
      <c r="OC177" s="55"/>
      <c r="OD177" s="55"/>
      <c r="OE177" s="55"/>
      <c r="OF177" s="55"/>
      <c r="OG177" s="55"/>
      <c r="OH177" s="55"/>
      <c r="OI177" s="55"/>
      <c r="OJ177" s="55"/>
      <c r="OK177" s="55"/>
      <c r="OL177" s="55"/>
      <c r="OM177" s="55"/>
      <c r="ON177" s="55"/>
      <c r="OO177" s="55"/>
      <c r="OP177" s="55"/>
      <c r="OQ177" s="55"/>
      <c r="OR177" s="55"/>
      <c r="OS177" s="55"/>
      <c r="OT177" s="55"/>
      <c r="OU177" s="55"/>
      <c r="OV177" s="55"/>
      <c r="OW177" s="55"/>
      <c r="OX177" s="55"/>
      <c r="OY177" s="55"/>
      <c r="OZ177" s="55"/>
      <c r="PA177" s="55"/>
      <c r="PB177" s="55"/>
      <c r="PC177" s="55"/>
      <c r="PD177" s="55"/>
      <c r="PE177" s="55"/>
      <c r="PF177" s="55"/>
      <c r="PG177" s="55"/>
      <c r="PH177" s="55"/>
      <c r="PI177" s="55"/>
      <c r="PJ177" s="55"/>
      <c r="PK177" s="55"/>
      <c r="PL177" s="55"/>
      <c r="PM177" s="55"/>
      <c r="PN177" s="55"/>
      <c r="PO177" s="55"/>
      <c r="PP177" s="55"/>
      <c r="PQ177" s="55"/>
      <c r="PR177" s="55"/>
      <c r="PS177" s="55"/>
      <c r="PT177" s="55"/>
      <c r="PU177" s="55"/>
      <c r="PV177" s="55"/>
      <c r="PW177" s="55"/>
      <c r="PX177" s="55"/>
      <c r="PY177" s="55"/>
      <c r="PZ177" s="55"/>
      <c r="QA177" s="55"/>
      <c r="QB177" s="55"/>
      <c r="QC177" s="55"/>
      <c r="QD177" s="55"/>
    </row>
    <row r="178" spans="1:446" ht="13.5" customHeight="1">
      <c r="A178" s="2" t="s">
        <v>176</v>
      </c>
      <c r="B178" s="2" t="s">
        <v>336</v>
      </c>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v>1</v>
      </c>
      <c r="CW178" s="10">
        <v>1</v>
      </c>
      <c r="CX178" s="10">
        <v>1</v>
      </c>
      <c r="CY178" s="10">
        <v>1</v>
      </c>
      <c r="CZ178" s="10">
        <v>1</v>
      </c>
      <c r="DA178" s="20"/>
      <c r="DB178" s="10"/>
      <c r="DC178" s="10"/>
      <c r="DD178" s="10"/>
      <c r="DE178" s="10"/>
      <c r="DF178" s="10"/>
      <c r="DG178" s="10"/>
      <c r="DH178" s="10"/>
      <c r="DI178" s="10"/>
      <c r="DJ178" s="10"/>
      <c r="DK178" s="10"/>
      <c r="DL178" s="10"/>
      <c r="DM178" s="10"/>
      <c r="DN178" s="10"/>
      <c r="DO178" s="10"/>
      <c r="DP178" s="10"/>
      <c r="DQ178" s="10"/>
      <c r="DR178" s="10"/>
      <c r="DS178" s="10"/>
      <c r="DT178" s="10"/>
      <c r="DU178" s="10"/>
      <c r="DV178" s="10"/>
      <c r="DW178" s="10"/>
      <c r="DX178" s="10"/>
      <c r="DY178" s="10"/>
      <c r="DZ178" s="10"/>
      <c r="EA178" s="10"/>
      <c r="EB178" s="10"/>
      <c r="EC178" s="10"/>
      <c r="ED178" s="10"/>
      <c r="EE178" s="10"/>
      <c r="EF178" s="10"/>
      <c r="EG178" s="10"/>
      <c r="EH178" s="10"/>
      <c r="EI178" s="10"/>
      <c r="EJ178" s="10"/>
      <c r="EK178" s="10"/>
      <c r="EL178" s="10"/>
      <c r="EM178" s="10"/>
      <c r="EN178" s="10"/>
      <c r="EO178" s="10"/>
      <c r="EP178" s="10"/>
      <c r="EQ178" s="10"/>
      <c r="ER178" s="10"/>
      <c r="ES178" s="10"/>
      <c r="ET178" s="10"/>
      <c r="EU178" s="10"/>
      <c r="EV178" s="10"/>
      <c r="EW178" s="10"/>
      <c r="EX178" s="10"/>
      <c r="EY178" s="10"/>
      <c r="EZ178" s="10"/>
      <c r="FA178" s="10"/>
      <c r="FB178" s="10"/>
      <c r="FC178" s="10"/>
      <c r="FD178" s="10"/>
      <c r="FE178" s="10"/>
      <c r="FF178" s="10"/>
      <c r="FG178" s="10"/>
      <c r="FH178" s="10"/>
      <c r="FI178" s="10"/>
      <c r="FJ178" s="10"/>
      <c r="FK178" s="10"/>
      <c r="FL178" s="10"/>
      <c r="FM178" s="10"/>
      <c r="FN178" s="10"/>
      <c r="FO178" s="10"/>
      <c r="FP178" s="10"/>
      <c r="FQ178" s="10"/>
      <c r="FR178" s="10"/>
      <c r="FS178" s="10"/>
      <c r="FT178" s="10"/>
      <c r="FU178" s="10"/>
      <c r="FV178" s="10"/>
      <c r="FW178" s="10"/>
      <c r="FX178" s="10"/>
      <c r="FY178" s="10"/>
      <c r="FZ178" s="10"/>
      <c r="GA178" s="10"/>
      <c r="GB178" s="10"/>
      <c r="GC178" s="10"/>
      <c r="GD178" s="10"/>
      <c r="GE178" s="10"/>
      <c r="GF178" s="10"/>
      <c r="GG178" s="10"/>
      <c r="GH178" s="10"/>
      <c r="GI178" s="10"/>
      <c r="GJ178" s="10"/>
      <c r="GK178" s="10"/>
      <c r="GL178" s="10"/>
      <c r="GM178" s="10"/>
      <c r="GN178" s="10"/>
      <c r="GO178" s="10"/>
      <c r="GP178" s="10"/>
      <c r="GQ178" s="10"/>
      <c r="GR178" s="10"/>
      <c r="GS178" s="10"/>
      <c r="GT178" s="10"/>
      <c r="GU178" s="10"/>
      <c r="GV178" s="10"/>
      <c r="GW178" s="10"/>
      <c r="GX178" s="10"/>
      <c r="GY178" s="10"/>
      <c r="GZ178" s="10"/>
      <c r="HA178" s="10"/>
      <c r="HB178" s="10"/>
      <c r="HC178" s="10"/>
      <c r="HD178" s="10"/>
      <c r="HE178" s="10"/>
      <c r="HF178" s="10"/>
      <c r="HG178" s="10"/>
      <c r="HH178" s="10"/>
      <c r="HI178" s="10"/>
      <c r="HJ178" s="10"/>
      <c r="HK178" s="10"/>
      <c r="HL178" s="10"/>
      <c r="HM178" s="10"/>
      <c r="HN178" s="33"/>
      <c r="HO178" s="33"/>
      <c r="HP178" s="33"/>
      <c r="HQ178" s="33"/>
      <c r="HR178" s="33"/>
      <c r="HS178" s="33"/>
      <c r="HT178" s="33"/>
      <c r="HU178" s="33"/>
      <c r="HV178" s="10"/>
      <c r="HW178" s="33"/>
      <c r="HX178" s="33"/>
      <c r="HY178" s="33"/>
      <c r="HZ178" s="33"/>
      <c r="IA178" s="33"/>
      <c r="IB178" s="10"/>
      <c r="IC178" s="10"/>
      <c r="ID178" s="10"/>
      <c r="IE178" s="10"/>
      <c r="IF178" s="10"/>
      <c r="IG178" s="10"/>
      <c r="IH178" s="55">
        <v>1</v>
      </c>
      <c r="II178" s="55">
        <v>1</v>
      </c>
      <c r="IJ178" s="55">
        <v>1</v>
      </c>
      <c r="IK178" s="55">
        <v>1</v>
      </c>
      <c r="IL178" s="55">
        <v>1</v>
      </c>
      <c r="IM178" s="55">
        <v>1</v>
      </c>
      <c r="IN178" s="55">
        <v>1</v>
      </c>
      <c r="IO178" s="55">
        <v>1</v>
      </c>
      <c r="IP178" s="55">
        <v>1</v>
      </c>
      <c r="IQ178" s="55">
        <v>1</v>
      </c>
      <c r="IR178" s="55">
        <v>1</v>
      </c>
      <c r="IS178" s="55">
        <v>1</v>
      </c>
      <c r="IT178" s="55">
        <v>1</v>
      </c>
      <c r="IU178" s="55">
        <v>1</v>
      </c>
      <c r="IV178" s="55"/>
      <c r="IW178" s="55"/>
      <c r="IX178" s="55"/>
      <c r="IY178" s="55"/>
      <c r="IZ178" s="55"/>
      <c r="JA178" s="55"/>
      <c r="JB178" s="55"/>
      <c r="JC178" s="55"/>
      <c r="JD178" s="55"/>
      <c r="JE178" s="55"/>
      <c r="JF178" s="55"/>
      <c r="JG178" s="55"/>
      <c r="JH178" s="55"/>
      <c r="JI178" s="55"/>
      <c r="JJ178" s="55"/>
      <c r="JK178" s="55"/>
      <c r="JL178" s="55"/>
      <c r="JM178" s="55"/>
      <c r="JN178" s="55"/>
      <c r="JO178" s="55"/>
      <c r="JP178" s="55"/>
      <c r="JQ178" s="55"/>
      <c r="JR178" s="55"/>
      <c r="JS178" s="55"/>
      <c r="JT178" s="55"/>
      <c r="JU178" s="55"/>
      <c r="JV178" s="55"/>
      <c r="JW178" s="55"/>
      <c r="JX178" s="55"/>
      <c r="JY178" s="55"/>
      <c r="JZ178" s="55"/>
      <c r="KA178" s="55"/>
      <c r="KB178" s="55"/>
      <c r="KC178" s="55"/>
      <c r="KD178" s="55"/>
      <c r="KE178" s="55"/>
      <c r="KF178" s="55"/>
      <c r="KG178" s="55"/>
      <c r="KH178" s="55"/>
      <c r="KI178" s="55"/>
      <c r="KJ178" s="55"/>
      <c r="KK178" s="55"/>
      <c r="KL178" s="55"/>
      <c r="KM178" s="55"/>
      <c r="KN178" s="55"/>
      <c r="KO178" s="55"/>
      <c r="KP178" s="55"/>
      <c r="KQ178" s="55"/>
      <c r="KR178" s="55"/>
      <c r="KS178" s="55"/>
      <c r="KT178" s="55"/>
      <c r="KU178" s="55"/>
      <c r="KV178" s="55"/>
      <c r="KW178" s="55"/>
      <c r="KX178" s="55"/>
      <c r="KY178" s="55"/>
      <c r="KZ178" s="55"/>
      <c r="LA178" s="55"/>
      <c r="LB178" s="55"/>
      <c r="LC178" s="55"/>
      <c r="LD178" s="55"/>
      <c r="LE178" s="55"/>
      <c r="LF178" s="55"/>
      <c r="LG178" s="55"/>
      <c r="LH178" s="55"/>
      <c r="LI178" s="55"/>
      <c r="LJ178" s="55"/>
      <c r="LK178" s="55"/>
      <c r="LL178" s="55"/>
      <c r="LM178" s="55"/>
      <c r="LN178" s="55"/>
      <c r="LO178" s="55"/>
      <c r="LP178" s="55"/>
      <c r="LQ178" s="55"/>
      <c r="LR178" s="55"/>
      <c r="LS178" s="55"/>
      <c r="LT178" s="55"/>
      <c r="LU178" s="55"/>
      <c r="LV178" s="55"/>
      <c r="LW178" s="55"/>
      <c r="LX178" s="55"/>
      <c r="LY178" s="55"/>
      <c r="LZ178" s="55"/>
      <c r="MA178" s="55"/>
      <c r="MB178" s="55"/>
      <c r="MC178" s="55"/>
      <c r="MD178" s="55"/>
      <c r="ME178" s="55"/>
      <c r="MF178" s="55"/>
      <c r="MG178" s="55"/>
      <c r="MH178" s="57"/>
      <c r="MI178" s="57"/>
      <c r="MJ178" s="57"/>
      <c r="MK178" s="57"/>
      <c r="ML178" s="57"/>
      <c r="MM178" s="58"/>
      <c r="MN178" s="58"/>
      <c r="MO178" s="57"/>
      <c r="MP178" s="57"/>
      <c r="MQ178" s="57"/>
      <c r="MR178" s="57"/>
      <c r="MS178" s="57"/>
      <c r="MT178" s="58"/>
      <c r="MU178" s="58"/>
      <c r="MV178" s="57"/>
      <c r="MW178" s="57"/>
      <c r="MX178" s="57"/>
      <c r="MY178" s="57"/>
      <c r="MZ178" s="57"/>
      <c r="NA178" s="58"/>
      <c r="NB178" s="58"/>
      <c r="NC178" s="55"/>
      <c r="ND178" s="55"/>
      <c r="NE178" s="55"/>
      <c r="NF178" s="55"/>
      <c r="NG178" s="55"/>
      <c r="NH178" s="55"/>
      <c r="NI178" s="55"/>
      <c r="NJ178" s="55"/>
      <c r="NK178" s="55"/>
      <c r="NL178" s="55"/>
      <c r="NM178" s="55"/>
      <c r="NN178" s="55"/>
      <c r="NO178" s="55"/>
      <c r="NP178" s="55"/>
      <c r="NQ178" s="55"/>
      <c r="NR178" s="55"/>
      <c r="NS178" s="55"/>
      <c r="NT178" s="55"/>
      <c r="NU178" s="55"/>
      <c r="NV178" s="55"/>
      <c r="NW178" s="55"/>
      <c r="NX178" s="55"/>
      <c r="NY178" s="55"/>
      <c r="NZ178" s="55"/>
      <c r="OA178" s="55"/>
      <c r="OB178" s="55"/>
      <c r="OC178" s="55"/>
      <c r="OD178" s="55"/>
      <c r="OE178" s="55"/>
      <c r="OF178" s="55"/>
      <c r="OG178" s="55"/>
      <c r="OH178" s="55"/>
      <c r="OI178" s="55"/>
      <c r="OJ178" s="55"/>
      <c r="OK178" s="55"/>
      <c r="OL178" s="55"/>
      <c r="OM178" s="55"/>
      <c r="ON178" s="55"/>
      <c r="OO178" s="55"/>
      <c r="OP178" s="55"/>
      <c r="OQ178" s="55"/>
      <c r="OR178" s="55"/>
      <c r="OS178" s="55"/>
      <c r="OT178" s="55"/>
      <c r="OU178" s="55"/>
      <c r="OV178" s="55"/>
      <c r="OW178" s="55"/>
      <c r="OX178" s="55"/>
      <c r="OY178" s="55"/>
      <c r="OZ178" s="55"/>
      <c r="PA178" s="55"/>
      <c r="PB178" s="55"/>
      <c r="PC178" s="55"/>
      <c r="PD178" s="55"/>
      <c r="PE178" s="55"/>
      <c r="PF178" s="55"/>
      <c r="PG178" s="55"/>
      <c r="PH178" s="55"/>
      <c r="PI178" s="55"/>
      <c r="PJ178" s="55"/>
      <c r="PK178" s="55"/>
      <c r="PL178" s="55"/>
      <c r="PM178" s="55"/>
      <c r="PN178" s="55"/>
      <c r="PO178" s="55"/>
      <c r="PP178" s="55"/>
      <c r="PQ178" s="55"/>
      <c r="PR178" s="55"/>
      <c r="PS178" s="55"/>
      <c r="PT178" s="55"/>
      <c r="PU178" s="55"/>
      <c r="PV178" s="55"/>
      <c r="PW178" s="55"/>
      <c r="PX178" s="55"/>
      <c r="PY178" s="55"/>
      <c r="PZ178" s="55"/>
      <c r="QA178" s="55"/>
      <c r="QB178" s="55"/>
      <c r="QC178" s="55"/>
      <c r="QD178" s="55"/>
    </row>
    <row r="179" spans="1:446" ht="13.5" customHeight="1">
      <c r="A179" s="2" t="s">
        <v>177</v>
      </c>
      <c r="B179" s="2" t="s">
        <v>336</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20"/>
      <c r="DB179" s="10"/>
      <c r="DC179" s="10"/>
      <c r="DD179" s="10"/>
      <c r="DE179" s="10"/>
      <c r="DF179" s="10"/>
      <c r="DG179" s="10"/>
      <c r="DH179" s="10"/>
      <c r="DI179" s="10"/>
      <c r="DJ179" s="10"/>
      <c r="DK179" s="10"/>
      <c r="DL179" s="10"/>
      <c r="DM179" s="10"/>
      <c r="DN179" s="10"/>
      <c r="DO179" s="10"/>
      <c r="DP179" s="10"/>
      <c r="DQ179" s="10"/>
      <c r="DR179" s="10"/>
      <c r="DS179" s="10"/>
      <c r="DT179" s="10"/>
      <c r="DU179" s="10"/>
      <c r="DV179" s="10"/>
      <c r="DW179" s="10"/>
      <c r="DX179" s="10"/>
      <c r="DY179" s="10"/>
      <c r="DZ179" s="10"/>
      <c r="EA179" s="10"/>
      <c r="EB179" s="10"/>
      <c r="EC179" s="10"/>
      <c r="ED179" s="10"/>
      <c r="EE179" s="10"/>
      <c r="EF179" s="10"/>
      <c r="EG179" s="10"/>
      <c r="EH179" s="10"/>
      <c r="EI179" s="10"/>
      <c r="EJ179" s="10"/>
      <c r="EK179" s="10"/>
      <c r="EL179" s="10"/>
      <c r="EM179" s="10"/>
      <c r="EN179" s="10"/>
      <c r="EO179" s="10"/>
      <c r="EP179" s="10"/>
      <c r="EQ179" s="10"/>
      <c r="ER179" s="10"/>
      <c r="ES179" s="10"/>
      <c r="ET179" s="10"/>
      <c r="EU179" s="10"/>
      <c r="EV179" s="10"/>
      <c r="EW179" s="10"/>
      <c r="EX179" s="10"/>
      <c r="EY179" s="10"/>
      <c r="EZ179" s="10"/>
      <c r="FA179" s="10"/>
      <c r="FB179" s="10"/>
      <c r="FC179" s="10"/>
      <c r="FD179" s="10"/>
      <c r="FE179" s="10"/>
      <c r="FF179" s="10"/>
      <c r="FG179" s="10"/>
      <c r="FH179" s="10"/>
      <c r="FI179" s="10"/>
      <c r="FJ179" s="10"/>
      <c r="FK179" s="10"/>
      <c r="FL179" s="10"/>
      <c r="FM179" s="10"/>
      <c r="FN179" s="10"/>
      <c r="FO179" s="10"/>
      <c r="FP179" s="10"/>
      <c r="FQ179" s="10"/>
      <c r="FR179" s="10"/>
      <c r="FS179" s="10"/>
      <c r="FT179" s="10"/>
      <c r="FU179" s="10"/>
      <c r="FV179" s="10"/>
      <c r="FW179" s="10"/>
      <c r="FX179" s="10"/>
      <c r="FY179" s="10"/>
      <c r="FZ179" s="10"/>
      <c r="GA179" s="10"/>
      <c r="GB179" s="10"/>
      <c r="GC179" s="10"/>
      <c r="GD179" s="10"/>
      <c r="GE179" s="10"/>
      <c r="GF179" s="10"/>
      <c r="GG179" s="10"/>
      <c r="GH179" s="10"/>
      <c r="GI179" s="10"/>
      <c r="GJ179" s="10"/>
      <c r="GK179" s="10"/>
      <c r="GL179" s="10"/>
      <c r="GM179" s="10"/>
      <c r="GN179" s="10"/>
      <c r="GO179" s="10"/>
      <c r="GP179" s="10"/>
      <c r="GQ179" s="10"/>
      <c r="GR179" s="10"/>
      <c r="GS179" s="10"/>
      <c r="GT179" s="10"/>
      <c r="GU179" s="10"/>
      <c r="GV179" s="10"/>
      <c r="GW179" s="10"/>
      <c r="GX179" s="10"/>
      <c r="GY179" s="10"/>
      <c r="GZ179" s="10"/>
      <c r="HA179" s="10"/>
      <c r="HB179" s="10"/>
      <c r="HC179" s="10"/>
      <c r="HD179" s="10"/>
      <c r="HE179" s="10"/>
      <c r="HF179" s="10"/>
      <c r="HG179" s="10"/>
      <c r="HH179" s="10"/>
      <c r="HI179" s="10"/>
      <c r="HJ179" s="10"/>
      <c r="HK179" s="10"/>
      <c r="HL179" s="10"/>
      <c r="HM179" s="10"/>
      <c r="HN179" s="33"/>
      <c r="HO179" s="33"/>
      <c r="HP179" s="33"/>
      <c r="HQ179" s="33"/>
      <c r="HR179" s="33"/>
      <c r="HS179" s="33"/>
      <c r="HT179" s="33"/>
      <c r="HU179" s="33"/>
      <c r="HV179" s="10"/>
      <c r="HW179" s="33"/>
      <c r="HX179" s="33"/>
      <c r="HY179" s="33"/>
      <c r="HZ179" s="33"/>
      <c r="IA179" s="33"/>
      <c r="IB179" s="10"/>
      <c r="IC179" s="10"/>
      <c r="ID179" s="10"/>
      <c r="IE179" s="10"/>
      <c r="IF179" s="10"/>
      <c r="IG179" s="10"/>
      <c r="IH179" s="55"/>
      <c r="II179" s="55"/>
      <c r="IJ179" s="55"/>
      <c r="IK179" s="55"/>
      <c r="IL179" s="55"/>
      <c r="IM179" s="55"/>
      <c r="IN179" s="55"/>
      <c r="IO179" s="55"/>
      <c r="IP179" s="55"/>
      <c r="IQ179" s="55"/>
      <c r="IR179" s="55"/>
      <c r="IS179" s="55"/>
      <c r="IT179" s="55"/>
      <c r="IU179" s="55"/>
      <c r="IV179" s="55"/>
      <c r="IW179" s="55"/>
      <c r="IX179" s="55"/>
      <c r="IY179" s="55"/>
      <c r="IZ179" s="55"/>
      <c r="JA179" s="55"/>
      <c r="JB179" s="55"/>
      <c r="JC179" s="55"/>
      <c r="JD179" s="55"/>
      <c r="JE179" s="55"/>
      <c r="JF179" s="55"/>
      <c r="JG179" s="55"/>
      <c r="JH179" s="55"/>
      <c r="JI179" s="55"/>
      <c r="JJ179" s="55"/>
      <c r="JK179" s="55"/>
      <c r="JL179" s="55"/>
      <c r="JM179" s="55"/>
      <c r="JN179" s="55"/>
      <c r="JO179" s="55"/>
      <c r="JP179" s="55"/>
      <c r="JQ179" s="55"/>
      <c r="JR179" s="55"/>
      <c r="JS179" s="55"/>
      <c r="JT179" s="55"/>
      <c r="JU179" s="55"/>
      <c r="JV179" s="55"/>
      <c r="JW179" s="55"/>
      <c r="JX179" s="55"/>
      <c r="JY179" s="55"/>
      <c r="JZ179" s="55"/>
      <c r="KA179" s="55"/>
      <c r="KB179" s="55"/>
      <c r="KC179" s="55"/>
      <c r="KD179" s="55"/>
      <c r="KE179" s="55"/>
      <c r="KF179" s="55"/>
      <c r="KG179" s="55"/>
      <c r="KH179" s="55"/>
      <c r="KI179" s="55"/>
      <c r="KJ179" s="55"/>
      <c r="KK179" s="55"/>
      <c r="KL179" s="55"/>
      <c r="KM179" s="55"/>
      <c r="KN179" s="55"/>
      <c r="KO179" s="55"/>
      <c r="KP179" s="55"/>
      <c r="KQ179" s="55"/>
      <c r="KR179" s="55"/>
      <c r="KS179" s="55"/>
      <c r="KT179" s="55"/>
      <c r="KU179" s="55"/>
      <c r="KV179" s="55"/>
      <c r="KW179" s="55"/>
      <c r="KX179" s="55"/>
      <c r="KY179" s="55"/>
      <c r="KZ179" s="55"/>
      <c r="LA179" s="55"/>
      <c r="LB179" s="55"/>
      <c r="LC179" s="55"/>
      <c r="LD179" s="55"/>
      <c r="LE179" s="55"/>
      <c r="LF179" s="55"/>
      <c r="LG179" s="55"/>
      <c r="LH179" s="55"/>
      <c r="LI179" s="55"/>
      <c r="LJ179" s="55"/>
      <c r="LK179" s="55"/>
      <c r="LL179" s="55"/>
      <c r="LM179" s="55"/>
      <c r="LN179" s="55"/>
      <c r="LO179" s="55"/>
      <c r="LP179" s="55"/>
      <c r="LQ179" s="55"/>
      <c r="LR179" s="55"/>
      <c r="LS179" s="55"/>
      <c r="LT179" s="55"/>
      <c r="LU179" s="55"/>
      <c r="LV179" s="55"/>
      <c r="LW179" s="55"/>
      <c r="LX179" s="55"/>
      <c r="LY179" s="55"/>
      <c r="LZ179" s="55"/>
      <c r="MA179" s="55"/>
      <c r="MB179" s="55"/>
      <c r="MC179" s="55"/>
      <c r="MD179" s="55"/>
      <c r="ME179" s="55"/>
      <c r="MF179" s="55"/>
      <c r="MG179" s="55"/>
      <c r="MH179" s="57"/>
      <c r="MI179" s="57"/>
      <c r="MJ179" s="57"/>
      <c r="MK179" s="57"/>
      <c r="ML179" s="57"/>
      <c r="MM179" s="58"/>
      <c r="MN179" s="58"/>
      <c r="MO179" s="57"/>
      <c r="MP179" s="57"/>
      <c r="MQ179" s="57"/>
      <c r="MR179" s="57"/>
      <c r="MS179" s="57"/>
      <c r="MT179" s="58"/>
      <c r="MU179" s="58"/>
      <c r="MV179" s="57"/>
      <c r="MW179" s="57"/>
      <c r="MX179" s="57"/>
      <c r="MY179" s="57"/>
      <c r="MZ179" s="57"/>
      <c r="NA179" s="58"/>
      <c r="NB179" s="58"/>
      <c r="NC179" s="55"/>
      <c r="ND179" s="55"/>
      <c r="NE179" s="55"/>
      <c r="NF179" s="55"/>
      <c r="NG179" s="55"/>
      <c r="NH179" s="55"/>
      <c r="NI179" s="55"/>
      <c r="NJ179" s="55"/>
      <c r="NK179" s="55"/>
      <c r="NL179" s="55"/>
      <c r="NM179" s="55"/>
      <c r="NN179" s="55"/>
      <c r="NO179" s="55"/>
      <c r="NP179" s="55"/>
      <c r="NQ179" s="55"/>
      <c r="NR179" s="55"/>
      <c r="NS179" s="55"/>
      <c r="NT179" s="55"/>
      <c r="NU179" s="55"/>
      <c r="NV179" s="55"/>
      <c r="NW179" s="55"/>
      <c r="NX179" s="55"/>
      <c r="NY179" s="55"/>
      <c r="NZ179" s="55"/>
      <c r="OA179" s="55"/>
      <c r="OB179" s="55"/>
      <c r="OC179" s="55"/>
      <c r="OD179" s="55"/>
      <c r="OE179" s="55"/>
      <c r="OF179" s="55"/>
      <c r="OG179" s="55"/>
      <c r="OH179" s="55"/>
      <c r="OI179" s="55"/>
      <c r="OJ179" s="55"/>
      <c r="OK179" s="55"/>
      <c r="OL179" s="55"/>
      <c r="OM179" s="55"/>
      <c r="ON179" s="55"/>
      <c r="OO179" s="55"/>
      <c r="OP179" s="55"/>
      <c r="OQ179" s="55"/>
      <c r="OR179" s="55"/>
      <c r="OS179" s="55"/>
      <c r="OT179" s="55"/>
      <c r="OU179" s="55"/>
      <c r="OV179" s="55"/>
      <c r="OW179" s="55"/>
      <c r="OX179" s="55"/>
      <c r="OY179" s="55"/>
      <c r="OZ179" s="55"/>
      <c r="PA179" s="55"/>
      <c r="PB179" s="55"/>
      <c r="PC179" s="55"/>
      <c r="PD179" s="55"/>
      <c r="PE179" s="55"/>
      <c r="PF179" s="55"/>
      <c r="PG179" s="55"/>
      <c r="PH179" s="55"/>
      <c r="PI179" s="55"/>
      <c r="PJ179" s="55"/>
      <c r="PK179" s="55"/>
      <c r="PL179" s="55"/>
      <c r="PM179" s="55"/>
      <c r="PN179" s="55"/>
      <c r="PO179" s="55"/>
      <c r="PP179" s="55"/>
      <c r="PQ179" s="55"/>
      <c r="PR179" s="55"/>
      <c r="PS179" s="55"/>
      <c r="PT179" s="55"/>
      <c r="PU179" s="55"/>
      <c r="PV179" s="55"/>
      <c r="PW179" s="55"/>
      <c r="PX179" s="55"/>
      <c r="PY179" s="55"/>
      <c r="PZ179" s="55"/>
      <c r="QA179" s="55"/>
      <c r="QB179" s="55"/>
      <c r="QC179" s="55"/>
      <c r="QD179" s="55"/>
    </row>
    <row r="180" spans="1:446" ht="13.5" customHeight="1">
      <c r="A180" s="2" t="s">
        <v>178</v>
      </c>
      <c r="B180" s="2" t="s">
        <v>336</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20"/>
      <c r="DB180" s="10"/>
      <c r="DC180" s="10"/>
      <c r="DD180" s="10"/>
      <c r="DE180" s="10"/>
      <c r="DF180" s="10"/>
      <c r="DG180" s="10"/>
      <c r="DH180" s="10"/>
      <c r="DI180" s="10"/>
      <c r="DJ180" s="10"/>
      <c r="DK180" s="10"/>
      <c r="DL180" s="10"/>
      <c r="DM180" s="10"/>
      <c r="DN180" s="10"/>
      <c r="DO180" s="10"/>
      <c r="DP180" s="10"/>
      <c r="DQ180" s="10"/>
      <c r="DR180" s="10"/>
      <c r="DS180" s="10"/>
      <c r="DT180" s="10"/>
      <c r="DU180" s="10"/>
      <c r="DV180" s="10"/>
      <c r="DW180" s="10"/>
      <c r="DX180" s="10"/>
      <c r="DY180" s="10"/>
      <c r="DZ180" s="10"/>
      <c r="EA180" s="10"/>
      <c r="EB180" s="10"/>
      <c r="EC180" s="10"/>
      <c r="ED180" s="10"/>
      <c r="EE180" s="10"/>
      <c r="EF180" s="10"/>
      <c r="EG180" s="10"/>
      <c r="EH180" s="10"/>
      <c r="EI180" s="10"/>
      <c r="EJ180" s="10"/>
      <c r="EK180" s="10"/>
      <c r="EL180" s="10"/>
      <c r="EM180" s="10"/>
      <c r="EN180" s="10"/>
      <c r="EO180" s="10"/>
      <c r="EP180" s="10"/>
      <c r="EQ180" s="10"/>
      <c r="ER180" s="10"/>
      <c r="ES180" s="10"/>
      <c r="ET180" s="10"/>
      <c r="EU180" s="10"/>
      <c r="EV180" s="10"/>
      <c r="EW180" s="10"/>
      <c r="EX180" s="10"/>
      <c r="EY180" s="10"/>
      <c r="EZ180" s="10"/>
      <c r="FA180" s="10"/>
      <c r="FB180" s="10"/>
      <c r="FC180" s="10"/>
      <c r="FD180" s="10"/>
      <c r="FE180" s="10"/>
      <c r="FF180" s="10"/>
      <c r="FG180" s="10"/>
      <c r="FH180" s="10"/>
      <c r="FI180" s="10"/>
      <c r="FJ180" s="10"/>
      <c r="FK180" s="10"/>
      <c r="FL180" s="10"/>
      <c r="FM180" s="10"/>
      <c r="FN180" s="10"/>
      <c r="FO180" s="10"/>
      <c r="FP180" s="10"/>
      <c r="FQ180" s="10"/>
      <c r="FR180" s="10"/>
      <c r="FS180" s="10"/>
      <c r="FT180" s="10"/>
      <c r="FU180" s="10"/>
      <c r="FV180" s="10"/>
      <c r="FW180" s="10"/>
      <c r="FX180" s="10"/>
      <c r="FY180" s="10"/>
      <c r="FZ180" s="10"/>
      <c r="GA180" s="10"/>
      <c r="GB180" s="10"/>
      <c r="GC180" s="10"/>
      <c r="GD180" s="10"/>
      <c r="GE180" s="10"/>
      <c r="GF180" s="10"/>
      <c r="GG180" s="10"/>
      <c r="GH180" s="10"/>
      <c r="GI180" s="10"/>
      <c r="GJ180" s="10"/>
      <c r="GK180" s="10"/>
      <c r="GL180" s="10"/>
      <c r="GM180" s="10"/>
      <c r="GN180" s="10"/>
      <c r="GO180" s="10"/>
      <c r="GP180" s="10"/>
      <c r="GQ180" s="10"/>
      <c r="GR180" s="10"/>
      <c r="GS180" s="10"/>
      <c r="GT180" s="10"/>
      <c r="GU180" s="39"/>
      <c r="GV180" s="39"/>
      <c r="GW180" s="10"/>
      <c r="GX180" s="10"/>
      <c r="GY180" s="10"/>
      <c r="GZ180" s="10"/>
      <c r="HA180" s="10"/>
      <c r="HB180" s="10"/>
      <c r="HC180" s="10"/>
      <c r="HD180" s="10"/>
      <c r="HE180" s="10"/>
      <c r="HF180" s="10"/>
      <c r="HG180" s="10"/>
      <c r="HH180" s="10"/>
      <c r="HI180" s="10"/>
      <c r="HJ180" s="10"/>
      <c r="HK180" s="10"/>
      <c r="HL180" s="10"/>
      <c r="HM180" s="10"/>
      <c r="HN180" s="33"/>
      <c r="HO180" s="33"/>
      <c r="HP180" s="33"/>
      <c r="HQ180" s="33"/>
      <c r="HR180" s="33"/>
      <c r="HS180" s="33"/>
      <c r="HT180" s="33"/>
      <c r="HU180" s="33"/>
      <c r="HV180" s="10"/>
      <c r="HW180" s="33"/>
      <c r="HX180" s="33"/>
      <c r="HY180" s="33"/>
      <c r="HZ180" s="33"/>
      <c r="IA180" s="33"/>
      <c r="IB180" s="10"/>
      <c r="IC180" s="10"/>
      <c r="ID180" s="10"/>
      <c r="IE180" s="10"/>
      <c r="IF180" s="10"/>
      <c r="IG180" s="10"/>
      <c r="IH180" s="55"/>
      <c r="II180" s="55"/>
      <c r="IJ180" s="55"/>
      <c r="IK180" s="55"/>
      <c r="IL180" s="55"/>
      <c r="IM180" s="55"/>
      <c r="IN180" s="55"/>
      <c r="IO180" s="55"/>
      <c r="IP180" s="55"/>
      <c r="IQ180" s="55"/>
      <c r="IR180" s="55"/>
      <c r="IS180" s="55"/>
      <c r="IT180" s="55"/>
      <c r="IU180" s="55"/>
      <c r="IV180" s="55"/>
      <c r="IW180" s="55"/>
      <c r="IX180" s="55"/>
      <c r="IY180" s="55"/>
      <c r="IZ180" s="55"/>
      <c r="JA180" s="55"/>
      <c r="JB180" s="55"/>
      <c r="JC180" s="55"/>
      <c r="JD180" s="55"/>
      <c r="JE180" s="55"/>
      <c r="JF180" s="55"/>
      <c r="JG180" s="55"/>
      <c r="JH180" s="55"/>
      <c r="JI180" s="55"/>
      <c r="JJ180" s="55"/>
      <c r="JK180" s="55"/>
      <c r="JL180" s="55"/>
      <c r="JM180" s="55"/>
      <c r="JN180" s="55"/>
      <c r="JO180" s="55"/>
      <c r="JP180" s="55"/>
      <c r="JQ180" s="55"/>
      <c r="JR180" s="55"/>
      <c r="JS180" s="55"/>
      <c r="JT180" s="55"/>
      <c r="JU180" s="55"/>
      <c r="JV180" s="55"/>
      <c r="JW180" s="55"/>
      <c r="JX180" s="55"/>
      <c r="JY180" s="55"/>
      <c r="JZ180" s="55"/>
      <c r="KA180" s="55"/>
      <c r="KB180" s="55"/>
      <c r="KC180" s="55"/>
      <c r="KD180" s="55"/>
      <c r="KE180" s="55"/>
      <c r="KF180" s="55"/>
      <c r="KG180" s="55"/>
      <c r="KH180" s="55"/>
      <c r="KI180" s="55"/>
      <c r="KJ180" s="55"/>
      <c r="KK180" s="55"/>
      <c r="KL180" s="55"/>
      <c r="KM180" s="55"/>
      <c r="KN180" s="55"/>
      <c r="KO180" s="55"/>
      <c r="KP180" s="55"/>
      <c r="KQ180" s="55"/>
      <c r="KR180" s="55"/>
      <c r="KS180" s="55"/>
      <c r="KT180" s="55"/>
      <c r="KU180" s="55"/>
      <c r="KV180" s="55"/>
      <c r="KW180" s="55"/>
      <c r="KX180" s="55"/>
      <c r="KY180" s="55"/>
      <c r="KZ180" s="55"/>
      <c r="LA180" s="55"/>
      <c r="LB180" s="55"/>
      <c r="LC180" s="55"/>
      <c r="LD180" s="55"/>
      <c r="LE180" s="55"/>
      <c r="LF180" s="55"/>
      <c r="LG180" s="55"/>
      <c r="LH180" s="55"/>
      <c r="LI180" s="55"/>
      <c r="LJ180" s="55"/>
      <c r="LK180" s="55"/>
      <c r="LL180" s="55"/>
      <c r="LM180" s="55"/>
      <c r="LN180" s="55"/>
      <c r="LO180" s="55"/>
      <c r="LP180" s="55"/>
      <c r="LQ180" s="55"/>
      <c r="LR180" s="55"/>
      <c r="LS180" s="55"/>
      <c r="LT180" s="55"/>
      <c r="LU180" s="55"/>
      <c r="LV180" s="55"/>
      <c r="LW180" s="55"/>
      <c r="LX180" s="55"/>
      <c r="LY180" s="55"/>
      <c r="LZ180" s="55"/>
      <c r="MA180" s="55"/>
      <c r="MB180" s="55"/>
      <c r="MC180" s="55"/>
      <c r="MD180" s="55"/>
      <c r="ME180" s="55"/>
      <c r="MF180" s="55"/>
      <c r="MG180" s="55"/>
      <c r="MH180" s="57"/>
      <c r="MI180" s="57"/>
      <c r="MJ180" s="57"/>
      <c r="MK180" s="57"/>
      <c r="ML180" s="57"/>
      <c r="MM180" s="58"/>
      <c r="MN180" s="58"/>
      <c r="MO180" s="57"/>
      <c r="MP180" s="57"/>
      <c r="MQ180" s="57"/>
      <c r="MR180" s="57"/>
      <c r="MS180" s="57"/>
      <c r="MT180" s="58"/>
      <c r="MU180" s="58"/>
      <c r="MV180" s="57"/>
      <c r="MW180" s="57"/>
      <c r="MX180" s="57"/>
      <c r="MY180" s="57"/>
      <c r="MZ180" s="57"/>
      <c r="NA180" s="58"/>
      <c r="NB180" s="58"/>
      <c r="NC180" s="55"/>
      <c r="ND180" s="55"/>
      <c r="NE180" s="55"/>
      <c r="NF180" s="55"/>
      <c r="NG180" s="55"/>
      <c r="NH180" s="55"/>
      <c r="NI180" s="55"/>
      <c r="NJ180" s="55"/>
      <c r="NK180" s="55"/>
      <c r="NL180" s="55"/>
      <c r="NM180" s="55"/>
      <c r="NN180" s="55"/>
      <c r="NO180" s="55"/>
      <c r="NP180" s="55"/>
      <c r="NQ180" s="55"/>
      <c r="NR180" s="55"/>
      <c r="NS180" s="55"/>
      <c r="NT180" s="55"/>
      <c r="NU180" s="55"/>
      <c r="NV180" s="55"/>
      <c r="NW180" s="55"/>
      <c r="NX180" s="55"/>
      <c r="NY180" s="55"/>
      <c r="NZ180" s="55"/>
      <c r="OA180" s="55"/>
      <c r="OB180" s="55"/>
      <c r="OC180" s="55"/>
      <c r="OD180" s="55"/>
      <c r="OE180" s="55"/>
      <c r="OF180" s="55"/>
      <c r="OG180" s="55"/>
      <c r="OH180" s="55"/>
      <c r="OI180" s="55"/>
      <c r="OJ180" s="55"/>
      <c r="OK180" s="55"/>
      <c r="OL180" s="55"/>
      <c r="OM180" s="55"/>
      <c r="ON180" s="55"/>
      <c r="OO180" s="55"/>
      <c r="OP180" s="55"/>
      <c r="OQ180" s="55"/>
      <c r="OR180" s="55"/>
      <c r="OS180" s="55"/>
      <c r="OT180" s="55"/>
      <c r="OU180" s="55"/>
      <c r="OV180" s="55"/>
      <c r="OW180" s="55"/>
      <c r="OX180" s="55"/>
      <c r="OY180" s="55"/>
      <c r="OZ180" s="55"/>
      <c r="PA180" s="55"/>
      <c r="PB180" s="55"/>
      <c r="PC180" s="55"/>
      <c r="PD180" s="55"/>
      <c r="PE180" s="55"/>
      <c r="PF180" s="55"/>
      <c r="PG180" s="55"/>
      <c r="PH180" s="55"/>
      <c r="PI180" s="55"/>
      <c r="PJ180" s="55"/>
      <c r="PK180" s="55"/>
      <c r="PL180" s="55"/>
      <c r="PM180" s="55"/>
      <c r="PN180" s="55"/>
      <c r="PO180" s="55"/>
      <c r="PP180" s="55"/>
      <c r="PQ180" s="55"/>
      <c r="PR180" s="55"/>
      <c r="PS180" s="55"/>
      <c r="PT180" s="55"/>
      <c r="PU180" s="55"/>
      <c r="PV180" s="55"/>
      <c r="PW180" s="55"/>
      <c r="PX180" s="55"/>
      <c r="PY180" s="55"/>
      <c r="PZ180" s="55"/>
      <c r="QA180" s="55"/>
      <c r="QB180" s="55"/>
      <c r="QC180" s="55"/>
      <c r="QD180" s="55"/>
    </row>
    <row r="181" spans="1:446" ht="13.5" customHeight="1">
      <c r="A181" s="2" t="s">
        <v>179</v>
      </c>
      <c r="B181" s="2" t="s">
        <v>340</v>
      </c>
      <c r="C181" s="32">
        <f t="shared" ref="C181:G181" si="69">1.392*1000/365</f>
        <v>3.8136986301369862</v>
      </c>
      <c r="D181" s="32">
        <f t="shared" si="69"/>
        <v>3.8136986301369862</v>
      </c>
      <c r="E181" s="32">
        <f t="shared" si="69"/>
        <v>3.8136986301369862</v>
      </c>
      <c r="F181" s="32">
        <f t="shared" si="69"/>
        <v>3.8136986301369862</v>
      </c>
      <c r="G181" s="32">
        <f t="shared" si="69"/>
        <v>3.8136986301369862</v>
      </c>
      <c r="H181" s="32">
        <f t="shared" ref="H181:AQ181" si="70">H40-H40*(1-H56/H203)</f>
        <v>3.8136986301369875</v>
      </c>
      <c r="I181" s="32">
        <f t="shared" si="70"/>
        <v>3.7041095890410967</v>
      </c>
      <c r="J181" s="32">
        <f t="shared" si="70"/>
        <v>3.7041095890410967</v>
      </c>
      <c r="K181" s="32">
        <f t="shared" si="70"/>
        <v>3.7041095890410967</v>
      </c>
      <c r="L181" s="32">
        <f t="shared" si="70"/>
        <v>3.7041095890410967</v>
      </c>
      <c r="M181" s="32">
        <f t="shared" si="70"/>
        <v>3.7041095890410967</v>
      </c>
      <c r="N181" s="32">
        <f t="shared" si="70"/>
        <v>3.7041095890410967</v>
      </c>
      <c r="O181" s="32">
        <f t="shared" si="70"/>
        <v>3.7041095890410967</v>
      </c>
      <c r="P181" s="32">
        <f t="shared" si="70"/>
        <v>3.7041095890410967</v>
      </c>
      <c r="Q181" s="32">
        <f t="shared" si="70"/>
        <v>3.7041095890410967</v>
      </c>
      <c r="R181" s="32">
        <f t="shared" si="70"/>
        <v>3.7041095890410967</v>
      </c>
      <c r="S181" s="32">
        <f t="shared" si="70"/>
        <v>3.7041095890410967</v>
      </c>
      <c r="T181" s="32">
        <f t="shared" si="70"/>
        <v>3.7041095890410967</v>
      </c>
      <c r="U181" s="32">
        <f t="shared" si="70"/>
        <v>3.7041095890410967</v>
      </c>
      <c r="V181" s="32">
        <f t="shared" si="70"/>
        <v>3.7041095890410967</v>
      </c>
      <c r="W181" s="32">
        <f t="shared" si="70"/>
        <v>3.7041095890410967</v>
      </c>
      <c r="X181" s="32">
        <f t="shared" si="70"/>
        <v>3.7041095890410967</v>
      </c>
      <c r="Y181" s="32">
        <f t="shared" si="70"/>
        <v>3.7041095890410967</v>
      </c>
      <c r="Z181" s="32">
        <f t="shared" si="70"/>
        <v>3.7041095890410967</v>
      </c>
      <c r="AA181" s="32">
        <f t="shared" si="70"/>
        <v>3.7041095890410967</v>
      </c>
      <c r="AB181" s="32">
        <f t="shared" si="70"/>
        <v>3.7041095890410967</v>
      </c>
      <c r="AC181" s="32">
        <f t="shared" si="70"/>
        <v>3.7041095890410967</v>
      </c>
      <c r="AD181" s="32">
        <f t="shared" si="70"/>
        <v>3.7041095890410967</v>
      </c>
      <c r="AE181" s="32">
        <f t="shared" si="70"/>
        <v>3.7041095890410967</v>
      </c>
      <c r="AF181" s="32">
        <f t="shared" si="70"/>
        <v>3.7041095890410967</v>
      </c>
      <c r="AG181" s="32">
        <f t="shared" si="70"/>
        <v>3.7041095890410967</v>
      </c>
      <c r="AH181" s="32">
        <f t="shared" si="70"/>
        <v>3.7041095890410967</v>
      </c>
      <c r="AI181" s="32">
        <f t="shared" si="70"/>
        <v>3.7041095890410967</v>
      </c>
      <c r="AJ181" s="32">
        <f t="shared" si="70"/>
        <v>3.7041095890410967</v>
      </c>
      <c r="AK181" s="32">
        <f t="shared" si="70"/>
        <v>3.7041095890410967</v>
      </c>
      <c r="AL181" s="32">
        <f t="shared" si="70"/>
        <v>3.7041095890410967</v>
      </c>
      <c r="AM181" s="32">
        <f t="shared" si="70"/>
        <v>3.7041095890410967</v>
      </c>
      <c r="AN181" s="32">
        <f t="shared" si="70"/>
        <v>3.7041095890410967</v>
      </c>
      <c r="AO181" s="32">
        <f t="shared" si="70"/>
        <v>3.7041095890410967</v>
      </c>
      <c r="AP181" s="32">
        <f t="shared" si="70"/>
        <v>3.7041095890410967</v>
      </c>
      <c r="AQ181" s="32">
        <f t="shared" si="70"/>
        <v>3.7041095890410967</v>
      </c>
      <c r="AR181" s="32">
        <f t="shared" ref="AR181:BI181" si="71">AR40*AR56/AR203</f>
        <v>3.7024504720842653</v>
      </c>
      <c r="AS181" s="32">
        <f t="shared" si="71"/>
        <v>3.7024504720842653</v>
      </c>
      <c r="AT181" s="32">
        <f t="shared" si="71"/>
        <v>3.7024504720842653</v>
      </c>
      <c r="AU181" s="32">
        <f t="shared" si="71"/>
        <v>3.7024504720842653</v>
      </c>
      <c r="AV181" s="32">
        <f t="shared" si="71"/>
        <v>3.7024504720842653</v>
      </c>
      <c r="AW181" s="32">
        <f t="shared" si="71"/>
        <v>3.7024504720842653</v>
      </c>
      <c r="AX181" s="32">
        <f t="shared" si="71"/>
        <v>3.7024504720842653</v>
      </c>
      <c r="AY181" s="32">
        <f t="shared" si="71"/>
        <v>3.7024504720842653</v>
      </c>
      <c r="AZ181" s="32">
        <f t="shared" si="71"/>
        <v>3.7024504720842653</v>
      </c>
      <c r="BA181" s="32">
        <f t="shared" si="71"/>
        <v>3.7024504720842653</v>
      </c>
      <c r="BB181" s="32">
        <f t="shared" si="71"/>
        <v>3.7024504720842653</v>
      </c>
      <c r="BC181" s="32">
        <f t="shared" si="71"/>
        <v>3.7024504720842653</v>
      </c>
      <c r="BD181" s="32">
        <f t="shared" si="71"/>
        <v>3.7024504720842653</v>
      </c>
      <c r="BE181" s="32">
        <f t="shared" si="71"/>
        <v>7.1649392760605792</v>
      </c>
      <c r="BF181" s="32">
        <f t="shared" si="71"/>
        <v>6.4970645792563602</v>
      </c>
      <c r="BG181" s="32">
        <f t="shared" si="71"/>
        <v>6.2987460733675542</v>
      </c>
      <c r="BH181" s="32">
        <f t="shared" si="71"/>
        <v>6.3016911879021418</v>
      </c>
      <c r="BI181" s="33">
        <f t="shared" si="71"/>
        <v>2.0083335639500022</v>
      </c>
      <c r="BJ181" s="33"/>
      <c r="BK181" s="33">
        <f>BK40*BK56/BK203</f>
        <v>2.0016489944818563</v>
      </c>
      <c r="BL181" s="33"/>
      <c r="BM181" s="33">
        <f>BM40*BM56/BM203</f>
        <v>2.0124760343438273</v>
      </c>
      <c r="BN181" s="33"/>
      <c r="BO181" s="32">
        <f>BO40*BO56/BO203</f>
        <v>4.9623427834569886</v>
      </c>
      <c r="BP181" s="32"/>
      <c r="BQ181" s="32">
        <f>BQ40*BQ56/BQ203</f>
        <v>4.9623427834569886</v>
      </c>
      <c r="BR181" s="32"/>
      <c r="BS181" s="32">
        <f>BS40*BS56/BS203</f>
        <v>4.9623427834569886</v>
      </c>
      <c r="BT181" s="32"/>
      <c r="BU181" s="32">
        <f>BU40*BU56/BU203</f>
        <v>1.7919339627046158</v>
      </c>
      <c r="BV181" s="32"/>
      <c r="BW181" s="32">
        <f>BW40*BW56/BW203</f>
        <v>1.7919339627046158</v>
      </c>
      <c r="BX181" s="32"/>
      <c r="BY181" s="32">
        <f>BY40*BY56/BY203</f>
        <v>1.7919339627046158</v>
      </c>
      <c r="BZ181" s="32"/>
      <c r="CA181" s="32">
        <f>CA40*CA56/CA203</f>
        <v>5.0188303004815085</v>
      </c>
      <c r="CB181" s="32"/>
      <c r="CC181" s="32">
        <f>CC40*CC56/CC203</f>
        <v>5.0188303004815085</v>
      </c>
      <c r="CD181" s="32"/>
      <c r="CE181" s="32">
        <f>CE40*CE56/CE203</f>
        <v>5.0188303004815085</v>
      </c>
      <c r="CF181" s="32"/>
      <c r="CG181" s="32">
        <f>CG40*CG56/CG203</f>
        <v>5.0188303004815085</v>
      </c>
      <c r="CH181" s="32"/>
      <c r="CI181" s="32">
        <f>CI40*CI56/CI203</f>
        <v>5.0188303004815085</v>
      </c>
      <c r="CJ181" s="32"/>
      <c r="CK181" s="32">
        <f>CK40*CK56/CK203</f>
        <v>5.0188303004815085</v>
      </c>
      <c r="CL181" s="32"/>
      <c r="CM181" s="32">
        <f>CM40*CM56/CM203</f>
        <v>2.0381758945421424</v>
      </c>
      <c r="CN181" s="32"/>
      <c r="CO181" s="32">
        <f>CO40*CO56/CO203</f>
        <v>2.0430770389123913</v>
      </c>
      <c r="CP181" s="32"/>
      <c r="CQ181" s="32">
        <f>CQ40*CQ56/CQ203</f>
        <v>2.048001811389109</v>
      </c>
      <c r="CR181" s="32"/>
      <c r="CS181" s="32">
        <f t="shared" ref="CS181:CU181" si="72">CS40*CS56/CS203</f>
        <v>5.7902613100034541</v>
      </c>
      <c r="CT181" s="32">
        <f t="shared" si="72"/>
        <v>4.7194595608932257</v>
      </c>
      <c r="CU181" s="32">
        <f t="shared" si="72"/>
        <v>4.7324251091374379</v>
      </c>
      <c r="CV181" s="32"/>
      <c r="CW181" s="32"/>
      <c r="CX181" s="32"/>
      <c r="CY181" s="32"/>
      <c r="CZ181" s="32"/>
      <c r="DA181" s="32">
        <f t="shared" ref="DA181:GP181" si="73">DA40*DA56/DA203</f>
        <v>4.4594811006005424</v>
      </c>
      <c r="DB181" s="32">
        <f t="shared" si="73"/>
        <v>4.4594811006005424</v>
      </c>
      <c r="DC181" s="32">
        <f t="shared" si="73"/>
        <v>4.4594811006005424</v>
      </c>
      <c r="DD181" s="32">
        <f t="shared" si="73"/>
        <v>4.4594811006005424</v>
      </c>
      <c r="DE181" s="32">
        <f t="shared" si="73"/>
        <v>4.4594811006005424</v>
      </c>
      <c r="DF181" s="32">
        <f t="shared" si="73"/>
        <v>4.4594811006005424</v>
      </c>
      <c r="DG181" s="32">
        <f t="shared" si="73"/>
        <v>4.4594811006005424</v>
      </c>
      <c r="DH181" s="32">
        <f t="shared" si="73"/>
        <v>4.4594811006005424</v>
      </c>
      <c r="DI181" s="32">
        <f t="shared" si="73"/>
        <v>4.4594811006005424</v>
      </c>
      <c r="DJ181" s="32">
        <f t="shared" si="73"/>
        <v>4.4594811006005424</v>
      </c>
      <c r="DK181" s="32">
        <f t="shared" si="73"/>
        <v>4.4594811006005424</v>
      </c>
      <c r="DL181" s="32">
        <f t="shared" si="73"/>
        <v>4.4594811006005424</v>
      </c>
      <c r="DM181" s="32">
        <f t="shared" si="73"/>
        <v>4.4594811006005424</v>
      </c>
      <c r="DN181" s="32">
        <f t="shared" si="73"/>
        <v>4.4594811006005424</v>
      </c>
      <c r="DO181" s="32">
        <f t="shared" si="73"/>
        <v>4.4594811006005424</v>
      </c>
      <c r="DP181" s="32">
        <f t="shared" si="73"/>
        <v>4.4594811006005424</v>
      </c>
      <c r="DQ181" s="32">
        <f t="shared" si="73"/>
        <v>4.4594811006005424</v>
      </c>
      <c r="DR181" s="32">
        <f t="shared" si="73"/>
        <v>4.4594811006005424</v>
      </c>
      <c r="DS181" s="32">
        <f t="shared" si="73"/>
        <v>4.4594811006005424</v>
      </c>
      <c r="DT181" s="32">
        <f t="shared" si="73"/>
        <v>4.4594811006005424</v>
      </c>
      <c r="DU181" s="32">
        <f t="shared" si="73"/>
        <v>4.4594811006005424</v>
      </c>
      <c r="DV181" s="32">
        <f t="shared" si="73"/>
        <v>4.4594811006005424</v>
      </c>
      <c r="DW181" s="32">
        <f t="shared" si="73"/>
        <v>4.4177090664478831</v>
      </c>
      <c r="DX181" s="32">
        <f t="shared" si="73"/>
        <v>4.4177090664478831</v>
      </c>
      <c r="DY181" s="32">
        <f t="shared" si="73"/>
        <v>4.4177090664478831</v>
      </c>
      <c r="DZ181" s="32">
        <f t="shared" si="73"/>
        <v>4.4177090664478831</v>
      </c>
      <c r="EA181" s="32">
        <f t="shared" si="73"/>
        <v>4.4177090664478831</v>
      </c>
      <c r="EB181" s="32">
        <f t="shared" si="73"/>
        <v>4.4177090664478831</v>
      </c>
      <c r="EC181" s="32">
        <f t="shared" si="73"/>
        <v>4.4177090664478831</v>
      </c>
      <c r="ED181" s="32">
        <f t="shared" si="73"/>
        <v>4.4177090664478831</v>
      </c>
      <c r="EE181" s="32">
        <f t="shared" si="73"/>
        <v>4.4177090664478831</v>
      </c>
      <c r="EF181" s="32">
        <f t="shared" si="73"/>
        <v>4.4177090664478831</v>
      </c>
      <c r="EG181" s="32">
        <f t="shared" si="73"/>
        <v>4.4177090664478831</v>
      </c>
      <c r="EH181" s="32">
        <f t="shared" si="73"/>
        <v>4.4177090664478831</v>
      </c>
      <c r="EI181" s="32">
        <f t="shared" si="73"/>
        <v>4.4177090664478831</v>
      </c>
      <c r="EJ181" s="32">
        <f t="shared" si="73"/>
        <v>4.4177090664478831</v>
      </c>
      <c r="EK181" s="32">
        <f t="shared" si="73"/>
        <v>4.4177090664478831</v>
      </c>
      <c r="EL181" s="32">
        <f t="shared" si="73"/>
        <v>4.4177090664478831</v>
      </c>
      <c r="EM181" s="32">
        <f t="shared" si="73"/>
        <v>4.4177090664478831</v>
      </c>
      <c r="EN181" s="32">
        <f t="shared" si="73"/>
        <v>4.4177090664478831</v>
      </c>
      <c r="EO181" s="32">
        <f t="shared" si="73"/>
        <v>4.4177090664478831</v>
      </c>
      <c r="EP181" s="32">
        <f t="shared" si="73"/>
        <v>4.4177090664478831</v>
      </c>
      <c r="EQ181" s="32">
        <f t="shared" si="73"/>
        <v>4.4177090664478831</v>
      </c>
      <c r="ER181" s="32">
        <f t="shared" si="73"/>
        <v>4.4177090664478831</v>
      </c>
      <c r="ES181" s="32">
        <f t="shared" si="73"/>
        <v>4.3256223015830715</v>
      </c>
      <c r="ET181" s="32">
        <f t="shared" si="73"/>
        <v>4.3256223015830715</v>
      </c>
      <c r="EU181" s="32">
        <f t="shared" si="73"/>
        <v>4.3256223015830715</v>
      </c>
      <c r="EV181" s="32">
        <f t="shared" si="73"/>
        <v>4.3256223015830715</v>
      </c>
      <c r="EW181" s="32">
        <f t="shared" si="73"/>
        <v>4.3256223015830715</v>
      </c>
      <c r="EX181" s="32">
        <f t="shared" si="73"/>
        <v>4.3256223015830715</v>
      </c>
      <c r="EY181" s="32">
        <f t="shared" si="73"/>
        <v>4.3256223015830715</v>
      </c>
      <c r="EZ181" s="32">
        <f t="shared" si="73"/>
        <v>4.3256223015830715</v>
      </c>
      <c r="FA181" s="32">
        <f t="shared" si="73"/>
        <v>4.3256223015830715</v>
      </c>
      <c r="FB181" s="32">
        <f t="shared" si="73"/>
        <v>4.3256223015830715</v>
      </c>
      <c r="FC181" s="32">
        <f t="shared" si="73"/>
        <v>4.3256223015830715</v>
      </c>
      <c r="FD181" s="32">
        <f t="shared" si="73"/>
        <v>4.3256223015830715</v>
      </c>
      <c r="FE181" s="32">
        <f t="shared" si="73"/>
        <v>4.3256223015830715</v>
      </c>
      <c r="FF181" s="32">
        <f t="shared" si="73"/>
        <v>4.3256223015830715</v>
      </c>
      <c r="FG181" s="32">
        <f t="shared" si="73"/>
        <v>4.3256223015830715</v>
      </c>
      <c r="FH181" s="32">
        <f t="shared" si="73"/>
        <v>4.3256223015830715</v>
      </c>
      <c r="FI181" s="32">
        <f t="shared" si="73"/>
        <v>4.3256223015830715</v>
      </c>
      <c r="FJ181" s="32">
        <f t="shared" si="73"/>
        <v>4.3256223015830715</v>
      </c>
      <c r="FK181" s="32">
        <f t="shared" si="73"/>
        <v>4.3256223015830715</v>
      </c>
      <c r="FL181" s="32">
        <f t="shared" si="73"/>
        <v>4.3256223015830715</v>
      </c>
      <c r="FM181" s="32">
        <f t="shared" si="73"/>
        <v>4.3256223015830715</v>
      </c>
      <c r="FN181" s="32">
        <f t="shared" si="73"/>
        <v>4.3256223015830715</v>
      </c>
      <c r="FO181" s="32">
        <f t="shared" si="73"/>
        <v>4.6871405198054976</v>
      </c>
      <c r="FP181" s="32">
        <f t="shared" si="73"/>
        <v>2.8156565656565653</v>
      </c>
      <c r="FQ181" s="32">
        <f t="shared" si="73"/>
        <v>2.9585406301824215</v>
      </c>
      <c r="FR181" s="32">
        <f t="shared" si="73"/>
        <v>5.1939879247760983</v>
      </c>
      <c r="FS181" s="32">
        <f t="shared" si="73"/>
        <v>5.1939879247760983</v>
      </c>
      <c r="FT181" s="32">
        <f t="shared" si="73"/>
        <v>2.9585406301824215</v>
      </c>
      <c r="FU181" s="32">
        <f t="shared" si="73"/>
        <v>2.9585406301824215</v>
      </c>
      <c r="FV181" s="32">
        <f t="shared" si="73"/>
        <v>2.9536423841059603</v>
      </c>
      <c r="FW181" s="32">
        <f t="shared" si="73"/>
        <v>2.8709365947859675</v>
      </c>
      <c r="FX181" s="32">
        <f t="shared" si="73"/>
        <v>2.760755184153513</v>
      </c>
      <c r="FY181" s="32">
        <f t="shared" si="73"/>
        <v>5.3636093936154694</v>
      </c>
      <c r="FZ181" s="32">
        <f t="shared" si="73"/>
        <v>5.3636093936154694</v>
      </c>
      <c r="GA181" s="32">
        <f t="shared" si="73"/>
        <v>2.8709365947859675</v>
      </c>
      <c r="GB181" s="32">
        <f t="shared" si="73"/>
        <v>2.760755184153513</v>
      </c>
      <c r="GC181" s="32">
        <f t="shared" si="73"/>
        <v>2.8709365947859675</v>
      </c>
      <c r="GD181" s="32">
        <f t="shared" si="73"/>
        <v>2.760755184153513</v>
      </c>
      <c r="GE181" s="32">
        <f t="shared" si="73"/>
        <v>2.8147680656358474</v>
      </c>
      <c r="GF181" s="32">
        <f t="shared" si="73"/>
        <v>4.93601383297292</v>
      </c>
      <c r="GG181" s="32">
        <f t="shared" si="73"/>
        <v>5.1888060279439303</v>
      </c>
      <c r="GH181" s="32">
        <f t="shared" si="73"/>
        <v>4.93601383297292</v>
      </c>
      <c r="GI181" s="32">
        <f t="shared" si="73"/>
        <v>5.1888060279439303</v>
      </c>
      <c r="GJ181" s="32">
        <f t="shared" si="73"/>
        <v>2.9332456428806317</v>
      </c>
      <c r="GK181" s="32">
        <f t="shared" si="73"/>
        <v>2.8272583201267829</v>
      </c>
      <c r="GL181" s="32">
        <f t="shared" si="73"/>
        <v>2.9332456428806317</v>
      </c>
      <c r="GM181" s="32">
        <f t="shared" si="73"/>
        <v>2.8272583201267829</v>
      </c>
      <c r="GN181" s="32">
        <f t="shared" si="73"/>
        <v>2.9332456428806317</v>
      </c>
      <c r="GO181" s="32">
        <f t="shared" si="73"/>
        <v>2.8272583201267829</v>
      </c>
      <c r="GP181" s="32">
        <f t="shared" si="73"/>
        <v>2.9255493604460479</v>
      </c>
      <c r="GQ181" s="32">
        <f>(2.287-1.74)*1000/365</f>
        <v>1.4986301369863011</v>
      </c>
      <c r="GR181" s="32">
        <f>(4.05-2.8)*1000/365</f>
        <v>3.4246575342465753</v>
      </c>
      <c r="GS181" s="32">
        <f>(3.329-2.53)*1000/365</f>
        <v>2.1890410958904121</v>
      </c>
      <c r="GT181" s="32">
        <f>(5.88-4.15)*1000/365</f>
        <v>4.7397260273972588</v>
      </c>
      <c r="GU181" s="32">
        <f>(3.96-2.79)*1000/365</f>
        <v>3.2054794520547945</v>
      </c>
      <c r="GV181" s="32">
        <f>(4.1-3.12)*1000/365</f>
        <v>2.6849315068493138</v>
      </c>
      <c r="GW181" s="32">
        <f t="shared" ref="GW181:HN181" si="74">GW40*GW56/GW203</f>
        <v>3.0285061491405276</v>
      </c>
      <c r="GX181" s="32">
        <f t="shared" si="74"/>
        <v>3.0285061491405276</v>
      </c>
      <c r="GY181" s="32">
        <f t="shared" si="74"/>
        <v>3.242913664123928</v>
      </c>
      <c r="GZ181" s="32">
        <f t="shared" si="74"/>
        <v>5.985074348541187</v>
      </c>
      <c r="HA181" s="32">
        <f t="shared" si="74"/>
        <v>4.2315359002435811</v>
      </c>
      <c r="HB181" s="32">
        <f t="shared" si="74"/>
        <v>5.985074348541187</v>
      </c>
      <c r="HC181" s="32">
        <f t="shared" si="74"/>
        <v>4.2315359002435811</v>
      </c>
      <c r="HD181" s="32">
        <f t="shared" si="74"/>
        <v>5.985074348541187</v>
      </c>
      <c r="HE181" s="32">
        <f t="shared" si="74"/>
        <v>4.2315359002435811</v>
      </c>
      <c r="HF181" s="32">
        <f t="shared" si="74"/>
        <v>5.985074348541187</v>
      </c>
      <c r="HG181" s="32">
        <f t="shared" si="74"/>
        <v>4.2315359002435811</v>
      </c>
      <c r="HH181" s="32">
        <f t="shared" si="74"/>
        <v>5.985074348541187</v>
      </c>
      <c r="HI181" s="32">
        <f t="shared" si="74"/>
        <v>4.2315359002435811</v>
      </c>
      <c r="HJ181" s="32">
        <f t="shared" si="74"/>
        <v>5.985074348541187</v>
      </c>
      <c r="HK181" s="32">
        <f t="shared" si="74"/>
        <v>4.2315359002435811</v>
      </c>
      <c r="HL181" s="32">
        <f t="shared" si="74"/>
        <v>5.985074348541187</v>
      </c>
      <c r="HM181" s="32">
        <f t="shared" si="74"/>
        <v>4.2315359002435811</v>
      </c>
      <c r="HN181" s="33">
        <f t="shared" si="74"/>
        <v>1.8724746230412932</v>
      </c>
      <c r="HO181" s="33"/>
      <c r="HP181" s="33">
        <f>HP40*HP56/HP203</f>
        <v>2.0833917865635718</v>
      </c>
      <c r="HQ181" s="33"/>
      <c r="HR181" s="33">
        <f>HR40*HR56/HR203</f>
        <v>2.0899616975933797</v>
      </c>
      <c r="HS181" s="33"/>
      <c r="HT181" s="33">
        <f>HT40*HT56/HT203</f>
        <v>2.094364706787748</v>
      </c>
      <c r="HU181" s="33"/>
      <c r="HV181" s="33">
        <f>HV40*HV56/HV203</f>
        <v>5.0890482829996122</v>
      </c>
      <c r="HW181" s="33"/>
      <c r="HX181" s="33">
        <f>HX40*HX56/HX203</f>
        <v>5.0890482829996122</v>
      </c>
      <c r="HY181" s="33"/>
      <c r="HZ181" s="33">
        <f>HZ40*HZ56/HZ203</f>
        <v>5.0890482829996122</v>
      </c>
      <c r="IA181" s="33"/>
      <c r="IB181" s="33">
        <f>IB40*IB56/IB203</f>
        <v>1.8643738463033133</v>
      </c>
      <c r="IC181" s="10"/>
      <c r="ID181" s="33">
        <f>ID40*ID56/ID203</f>
        <v>1.8643738463033133</v>
      </c>
      <c r="IE181" s="10"/>
      <c r="IF181" s="33">
        <f>IF40*IF56/IF203</f>
        <v>1.8643738463033133</v>
      </c>
      <c r="IG181" s="10"/>
      <c r="IH181" s="69"/>
      <c r="II181" s="69"/>
      <c r="IJ181" s="69"/>
      <c r="IK181" s="69"/>
      <c r="IL181" s="69"/>
      <c r="IM181" s="69"/>
      <c r="IN181" s="69"/>
      <c r="IO181" s="69"/>
      <c r="IP181" s="69"/>
      <c r="IQ181" s="69"/>
      <c r="IR181" s="69"/>
      <c r="IS181" s="69"/>
      <c r="IT181" s="69"/>
      <c r="IU181" s="69"/>
      <c r="IV181" s="69">
        <v>3.1863013699999998</v>
      </c>
      <c r="IW181" s="69">
        <v>3.1342465750000001</v>
      </c>
      <c r="IX181" s="69">
        <v>3.1287671229999998</v>
      </c>
      <c r="IY181" s="69">
        <v>3.1287671229999998</v>
      </c>
      <c r="IZ181" s="69">
        <v>3.9095890409999998</v>
      </c>
      <c r="JA181" s="69">
        <v>3.1863013699999998</v>
      </c>
      <c r="JB181" s="69">
        <v>3.1863013699999998</v>
      </c>
      <c r="JC181" s="69">
        <v>3.1287671229999998</v>
      </c>
      <c r="JD181" s="69">
        <v>3.1287671229999998</v>
      </c>
      <c r="JE181" s="69">
        <v>3.9095890409999998</v>
      </c>
      <c r="JF181" s="69">
        <v>3.1863013699999998</v>
      </c>
      <c r="JG181" s="69">
        <v>3.1863013699999998</v>
      </c>
      <c r="JH181" s="69">
        <v>3.1863013699999998</v>
      </c>
      <c r="JI181" s="69">
        <f t="shared" ref="JI181:OO181" si="75">JI40-JI40*(1-JI56/JI203)</f>
        <v>2.0037494895496897</v>
      </c>
      <c r="JJ181" s="69">
        <f t="shared" si="75"/>
        <v>1.9811166293729188</v>
      </c>
      <c r="JK181" s="69">
        <f t="shared" si="75"/>
        <v>1.9811166293729188</v>
      </c>
      <c r="JL181" s="69">
        <f t="shared" si="75"/>
        <v>2.1284724117229707</v>
      </c>
      <c r="JM181" s="69">
        <f t="shared" si="75"/>
        <v>2.1284724117229707</v>
      </c>
      <c r="JN181" s="69">
        <f t="shared" si="75"/>
        <v>2.2625079615563779</v>
      </c>
      <c r="JO181" s="69">
        <f t="shared" si="75"/>
        <v>2.2625079615563779</v>
      </c>
      <c r="JP181" s="69">
        <f t="shared" si="75"/>
        <v>2.1130091506121627</v>
      </c>
      <c r="JQ181" s="69">
        <f t="shared" si="75"/>
        <v>2.1130091506121627</v>
      </c>
      <c r="JR181" s="69">
        <f t="shared" si="75"/>
        <v>2.0511561061689312</v>
      </c>
      <c r="JS181" s="69">
        <f t="shared" si="75"/>
        <v>2.0511561061689312</v>
      </c>
      <c r="JT181" s="69">
        <f t="shared" si="75"/>
        <v>2.3687017928117591</v>
      </c>
      <c r="JU181" s="69">
        <f t="shared" si="75"/>
        <v>2.3687017928117591</v>
      </c>
      <c r="JV181" s="69">
        <f t="shared" si="75"/>
        <v>2.3687017928117591</v>
      </c>
      <c r="JW181" s="69">
        <f t="shared" si="75"/>
        <v>2.3809748590957582</v>
      </c>
      <c r="JX181" s="69">
        <f t="shared" si="75"/>
        <v>2.3809748590957582</v>
      </c>
      <c r="JY181" s="69">
        <f t="shared" si="75"/>
        <v>2.3809748590957582</v>
      </c>
      <c r="JZ181" s="69">
        <f t="shared" si="75"/>
        <v>2.1102634652695991</v>
      </c>
      <c r="KA181" s="69">
        <f t="shared" si="75"/>
        <v>2.0562106435807137</v>
      </c>
      <c r="KB181" s="69">
        <f t="shared" si="75"/>
        <v>2.0562106435807137</v>
      </c>
      <c r="KC181" s="69">
        <f t="shared" si="75"/>
        <v>2.0562106435807137</v>
      </c>
      <c r="KD181" s="69">
        <f t="shared" si="75"/>
        <v>2.0562106435807137</v>
      </c>
      <c r="KE181" s="69">
        <f t="shared" si="75"/>
        <v>2.2091519311197754</v>
      </c>
      <c r="KF181" s="69">
        <f t="shared" si="75"/>
        <v>2.2091519311197754</v>
      </c>
      <c r="KG181" s="69">
        <f t="shared" si="75"/>
        <v>2.2091519311197754</v>
      </c>
      <c r="KH181" s="69">
        <f t="shared" si="75"/>
        <v>2.2091519311197754</v>
      </c>
      <c r="KI181" s="69">
        <f t="shared" si="75"/>
        <v>2.3823704586063137</v>
      </c>
      <c r="KJ181" s="69">
        <f t="shared" si="75"/>
        <v>2.3823704586063137</v>
      </c>
      <c r="KK181" s="69">
        <f t="shared" si="75"/>
        <v>2.3823704586063137</v>
      </c>
      <c r="KL181" s="69">
        <f t="shared" si="75"/>
        <v>2.3823704586063137</v>
      </c>
      <c r="KM181" s="69">
        <f t="shared" si="75"/>
        <v>2.1931025367483921</v>
      </c>
      <c r="KN181" s="69">
        <f t="shared" si="75"/>
        <v>2.1931025367483921</v>
      </c>
      <c r="KO181" s="69">
        <f t="shared" si="75"/>
        <v>2.1931025367483921</v>
      </c>
      <c r="KP181" s="69">
        <f t="shared" si="75"/>
        <v>2.1931025367483921</v>
      </c>
      <c r="KQ181" s="69">
        <f t="shared" si="75"/>
        <v>2.1289049592628606</v>
      </c>
      <c r="KR181" s="69">
        <f t="shared" si="75"/>
        <v>2.1289049592628606</v>
      </c>
      <c r="KS181" s="69">
        <f t="shared" si="75"/>
        <v>2.1289049592628606</v>
      </c>
      <c r="KT181" s="69">
        <f t="shared" si="75"/>
        <v>2.1289049592628606</v>
      </c>
      <c r="KU181" s="69">
        <f t="shared" si="75"/>
        <v>2.3777144942026034</v>
      </c>
      <c r="KV181" s="69">
        <f t="shared" si="75"/>
        <v>2.3777144942026034</v>
      </c>
      <c r="KW181" s="69">
        <f t="shared" si="75"/>
        <v>2.3777144942026034</v>
      </c>
      <c r="KX181" s="69">
        <f t="shared" si="75"/>
        <v>2.3900342584212702</v>
      </c>
      <c r="KY181" s="69">
        <f t="shared" si="75"/>
        <v>2.3900342584212702</v>
      </c>
      <c r="KZ181" s="69">
        <f t="shared" si="75"/>
        <v>2.3900342584212702</v>
      </c>
      <c r="LA181" s="69">
        <f t="shared" si="75"/>
        <v>2.1989102205021132</v>
      </c>
      <c r="LB181" s="69">
        <f t="shared" si="75"/>
        <v>2.1425936400973904</v>
      </c>
      <c r="LC181" s="69">
        <f t="shared" si="75"/>
        <v>2.1425936400973904</v>
      </c>
      <c r="LD181" s="69">
        <f t="shared" si="75"/>
        <v>2.1425936400973904</v>
      </c>
      <c r="LE181" s="69">
        <f t="shared" si="75"/>
        <v>2.1425936400973904</v>
      </c>
      <c r="LF181" s="69">
        <f t="shared" si="75"/>
        <v>2.3019601091955435</v>
      </c>
      <c r="LG181" s="69">
        <f t="shared" si="75"/>
        <v>2.3019601091955435</v>
      </c>
      <c r="LH181" s="69">
        <f t="shared" si="75"/>
        <v>2.3019601091955435</v>
      </c>
      <c r="LI181" s="69">
        <f t="shared" si="75"/>
        <v>2.3019601091955435</v>
      </c>
      <c r="LJ181" s="69">
        <f t="shared" si="75"/>
        <v>2.4194983099092688</v>
      </c>
      <c r="LK181" s="69">
        <f t="shared" si="75"/>
        <v>2.4194983099092688</v>
      </c>
      <c r="LL181" s="69">
        <f t="shared" si="75"/>
        <v>2.4194983099092688</v>
      </c>
      <c r="LM181" s="69">
        <f t="shared" si="75"/>
        <v>2.4194983099092688</v>
      </c>
      <c r="LN181" s="69">
        <f t="shared" si="75"/>
        <v>2.2852364673766017</v>
      </c>
      <c r="LO181" s="69">
        <f t="shared" si="75"/>
        <v>2.2852364673766017</v>
      </c>
      <c r="LP181" s="69">
        <f t="shared" si="75"/>
        <v>2.2852364673766017</v>
      </c>
      <c r="LQ181" s="69">
        <f t="shared" si="75"/>
        <v>2.2852364673766017</v>
      </c>
      <c r="LR181" s="69">
        <f t="shared" si="75"/>
        <v>2.218341900100834</v>
      </c>
      <c r="LS181" s="69">
        <f t="shared" si="75"/>
        <v>2.218341900100834</v>
      </c>
      <c r="LT181" s="69">
        <f t="shared" si="75"/>
        <v>2.218341900100834</v>
      </c>
      <c r="LU181" s="69">
        <f t="shared" si="75"/>
        <v>2.218341900100834</v>
      </c>
      <c r="LV181" s="69">
        <f t="shared" si="75"/>
        <v>2.0314609415702076</v>
      </c>
      <c r="LW181" s="69">
        <f t="shared" si="75"/>
        <v>1.935252033243493</v>
      </c>
      <c r="LX181" s="69">
        <f t="shared" si="75"/>
        <v>1.935252033243493</v>
      </c>
      <c r="LY181" s="69">
        <f t="shared" si="75"/>
        <v>2.0720170282184993</v>
      </c>
      <c r="LZ181" s="69">
        <f t="shared" si="75"/>
        <v>1.9382073642253528</v>
      </c>
      <c r="MA181" s="69">
        <f t="shared" si="75"/>
        <v>1.9384057731828928</v>
      </c>
      <c r="MB181" s="69">
        <f t="shared" si="75"/>
        <v>2.0835028508328275</v>
      </c>
      <c r="MC181" s="69">
        <f t="shared" si="75"/>
        <v>2.0837857139459857</v>
      </c>
      <c r="MD181" s="69">
        <f t="shared" si="75"/>
        <v>3.2749772625040627</v>
      </c>
      <c r="ME181" s="69">
        <f t="shared" si="75"/>
        <v>2.9828886871535598</v>
      </c>
      <c r="MF181" s="69">
        <f t="shared" si="75"/>
        <v>3.2481315912933084</v>
      </c>
      <c r="MG181" s="69">
        <f t="shared" si="75"/>
        <v>3.389513166167621</v>
      </c>
      <c r="MH181" s="70">
        <f t="shared" si="75"/>
        <v>2.4828163991705718</v>
      </c>
      <c r="MI181" s="70">
        <f t="shared" si="75"/>
        <v>2.4828163991705718</v>
      </c>
      <c r="MJ181" s="70">
        <f t="shared" si="75"/>
        <v>2.4828163991705718</v>
      </c>
      <c r="MK181" s="70">
        <f t="shared" si="75"/>
        <v>2.4828163991705718</v>
      </c>
      <c r="ML181" s="70">
        <f t="shared" si="75"/>
        <v>2.4828163991705718</v>
      </c>
      <c r="MM181" s="71">
        <f t="shared" si="75"/>
        <v>3.9134842862703199</v>
      </c>
      <c r="MN181" s="71">
        <f t="shared" si="75"/>
        <v>3.891936288169898</v>
      </c>
      <c r="MO181" s="70">
        <f t="shared" si="75"/>
        <v>2.4945914707855135</v>
      </c>
      <c r="MP181" s="70">
        <f t="shared" si="75"/>
        <v>2.4945914707855135</v>
      </c>
      <c r="MQ181" s="70">
        <f t="shared" si="75"/>
        <v>2.4945914707855135</v>
      </c>
      <c r="MR181" s="70">
        <f t="shared" si="75"/>
        <v>2.4945914707855135</v>
      </c>
      <c r="MS181" s="70">
        <f t="shared" si="75"/>
        <v>2.4945914707855135</v>
      </c>
      <c r="MT181" s="71">
        <f t="shared" si="75"/>
        <v>3.3977415383330811</v>
      </c>
      <c r="MU181" s="71">
        <f t="shared" si="75"/>
        <v>3.3779991155562872</v>
      </c>
      <c r="MV181" s="70">
        <f t="shared" si="75"/>
        <v>2.5842976624528244</v>
      </c>
      <c r="MW181" s="70">
        <f t="shared" si="75"/>
        <v>2.5842976624528244</v>
      </c>
      <c r="MX181" s="70">
        <f t="shared" si="75"/>
        <v>2.5842976624528244</v>
      </c>
      <c r="MY181" s="70">
        <f t="shared" si="75"/>
        <v>2.5842976624528244</v>
      </c>
      <c r="MZ181" s="70">
        <f t="shared" si="75"/>
        <v>2.5842976624528244</v>
      </c>
      <c r="NA181" s="71">
        <f t="shared" si="75"/>
        <v>3.4744832799947449</v>
      </c>
      <c r="NB181" s="71">
        <f t="shared" si="75"/>
        <v>3.4578539375576405</v>
      </c>
      <c r="NC181" s="69">
        <f t="shared" si="75"/>
        <v>8.7487283825025415</v>
      </c>
      <c r="ND181" s="69">
        <f t="shared" si="75"/>
        <v>8.6000000000000014</v>
      </c>
      <c r="NE181" s="69">
        <f t="shared" si="75"/>
        <v>8.983124423625501</v>
      </c>
      <c r="NF181" s="69">
        <f t="shared" si="75"/>
        <v>8.6000000000000014</v>
      </c>
      <c r="NG181" s="69">
        <f t="shared" si="75"/>
        <v>2.1188528629151473</v>
      </c>
      <c r="NH181" s="69">
        <f t="shared" si="75"/>
        <v>2.3361112049781116</v>
      </c>
      <c r="NI181" s="69">
        <f t="shared" si="75"/>
        <v>8.6930034634056899</v>
      </c>
      <c r="NJ181" s="69">
        <f t="shared" si="75"/>
        <v>6.920762599845677</v>
      </c>
      <c r="NK181" s="69">
        <f t="shared" si="75"/>
        <v>6.4358939515228215</v>
      </c>
      <c r="NL181" s="69">
        <f t="shared" si="75"/>
        <v>3.818221352467928</v>
      </c>
      <c r="NM181" s="69">
        <f t="shared" si="75"/>
        <v>3.818221352467928</v>
      </c>
      <c r="NN181" s="69">
        <f t="shared" si="75"/>
        <v>3.818221352467928</v>
      </c>
      <c r="NO181" s="69">
        <f t="shared" si="75"/>
        <v>3.818221352467928</v>
      </c>
      <c r="NP181" s="69">
        <f t="shared" si="75"/>
        <v>3.818221352467928</v>
      </c>
      <c r="NQ181" s="69">
        <f t="shared" si="75"/>
        <v>3.818221352467928</v>
      </c>
      <c r="NR181" s="69">
        <f t="shared" si="75"/>
        <v>3.818221352467928</v>
      </c>
      <c r="NS181" s="69">
        <f t="shared" si="75"/>
        <v>3.818221352467928</v>
      </c>
      <c r="NT181" s="69">
        <f t="shared" si="75"/>
        <v>3.818221352467928</v>
      </c>
      <c r="NU181" s="69">
        <f t="shared" si="75"/>
        <v>3.792935118345623</v>
      </c>
      <c r="NV181" s="69">
        <f t="shared" si="75"/>
        <v>3.818221352467928</v>
      </c>
      <c r="NW181" s="69">
        <f t="shared" si="75"/>
        <v>3.818221352467928</v>
      </c>
      <c r="NX181" s="69">
        <f t="shared" si="75"/>
        <v>3.818221352467928</v>
      </c>
      <c r="NY181" s="69">
        <f t="shared" si="75"/>
        <v>3.818221352467928</v>
      </c>
      <c r="NZ181" s="69">
        <f t="shared" si="75"/>
        <v>3.818221352467928</v>
      </c>
      <c r="OA181" s="69">
        <f t="shared" si="75"/>
        <v>3.818221352467928</v>
      </c>
      <c r="OB181" s="69">
        <f t="shared" si="75"/>
        <v>3.818221352467928</v>
      </c>
      <c r="OC181" s="69">
        <f t="shared" si="75"/>
        <v>3.818221352467928</v>
      </c>
      <c r="OD181" s="69">
        <f t="shared" si="75"/>
        <v>4.0895604421196783</v>
      </c>
      <c r="OE181" s="69">
        <f t="shared" si="75"/>
        <v>3.818221352467928</v>
      </c>
      <c r="OF181" s="69">
        <f t="shared" si="75"/>
        <v>3.818221352467928</v>
      </c>
      <c r="OG181" s="69">
        <f t="shared" si="75"/>
        <v>4.0895604421196783</v>
      </c>
      <c r="OH181" s="69">
        <f t="shared" si="75"/>
        <v>3.9140002791205877</v>
      </c>
      <c r="OI181" s="69">
        <f t="shared" si="75"/>
        <v>3.8933009600255417</v>
      </c>
      <c r="OJ181" s="69">
        <f t="shared" si="75"/>
        <v>4.0895604421196783</v>
      </c>
      <c r="OK181" s="69">
        <f t="shared" si="75"/>
        <v>3.8885862464513323</v>
      </c>
      <c r="OL181" s="69">
        <f t="shared" si="75"/>
        <v>4.0895604421196783</v>
      </c>
      <c r="OM181" s="69">
        <f t="shared" si="75"/>
        <v>4.3136437136802828</v>
      </c>
      <c r="ON181" s="69">
        <f t="shared" si="75"/>
        <v>4.0895604421196783</v>
      </c>
      <c r="OO181" s="69">
        <f t="shared" si="75"/>
        <v>4.0895604421196783</v>
      </c>
      <c r="OP181" s="69">
        <f t="shared" ref="OP181:OT181" si="76">1.392*1000/365</f>
        <v>3.8136986301369862</v>
      </c>
      <c r="OQ181" s="69">
        <f t="shared" si="76"/>
        <v>3.8136986301369862</v>
      </c>
      <c r="OR181" s="69">
        <f t="shared" si="76"/>
        <v>3.8136986301369862</v>
      </c>
      <c r="OS181" s="69">
        <f t="shared" si="76"/>
        <v>3.8136986301369862</v>
      </c>
      <c r="OT181" s="69">
        <f t="shared" si="76"/>
        <v>3.8136986301369862</v>
      </c>
      <c r="OU181" s="69">
        <f t="shared" ref="OU181:QD181" si="77">OU40-OU40*(1-OU56/OU203)</f>
        <v>3.8136986301369875</v>
      </c>
      <c r="OV181" s="69">
        <f t="shared" si="77"/>
        <v>3.7041095890410967</v>
      </c>
      <c r="OW181" s="69">
        <f t="shared" si="77"/>
        <v>3.7041095890410967</v>
      </c>
      <c r="OX181" s="69">
        <f t="shared" si="77"/>
        <v>3.7041095890410967</v>
      </c>
      <c r="OY181" s="69">
        <f t="shared" si="77"/>
        <v>3.7041095890410967</v>
      </c>
      <c r="OZ181" s="69">
        <f t="shared" si="77"/>
        <v>3.7041095890410967</v>
      </c>
      <c r="PA181" s="69">
        <f t="shared" si="77"/>
        <v>3.7041095890410967</v>
      </c>
      <c r="PB181" s="69">
        <f t="shared" si="77"/>
        <v>3.7041095890410967</v>
      </c>
      <c r="PC181" s="69">
        <f t="shared" si="77"/>
        <v>3.7041095890410967</v>
      </c>
      <c r="PD181" s="69">
        <f t="shared" si="77"/>
        <v>3.7041095890410967</v>
      </c>
      <c r="PE181" s="69">
        <f t="shared" si="77"/>
        <v>3.7041095890410967</v>
      </c>
      <c r="PF181" s="69">
        <f t="shared" si="77"/>
        <v>3.7041095890410967</v>
      </c>
      <c r="PG181" s="69">
        <f t="shared" si="77"/>
        <v>3.7041095890410967</v>
      </c>
      <c r="PH181" s="69">
        <f t="shared" si="77"/>
        <v>3.7041095890410967</v>
      </c>
      <c r="PI181" s="69">
        <f t="shared" si="77"/>
        <v>3.7041095890410967</v>
      </c>
      <c r="PJ181" s="69">
        <f t="shared" si="77"/>
        <v>3.7041095890410967</v>
      </c>
      <c r="PK181" s="69">
        <f t="shared" si="77"/>
        <v>3.7041095890410967</v>
      </c>
      <c r="PL181" s="69">
        <f t="shared" si="77"/>
        <v>3.7041095890410967</v>
      </c>
      <c r="PM181" s="69">
        <f t="shared" si="77"/>
        <v>3.7041095890410967</v>
      </c>
      <c r="PN181" s="69">
        <f t="shared" si="77"/>
        <v>3.7041095890410967</v>
      </c>
      <c r="PO181" s="69">
        <f t="shared" si="77"/>
        <v>3.7041095890410967</v>
      </c>
      <c r="PP181" s="69">
        <f t="shared" si="77"/>
        <v>3.7041095890410967</v>
      </c>
      <c r="PQ181" s="69">
        <f t="shared" si="77"/>
        <v>3.7041095890410967</v>
      </c>
      <c r="PR181" s="69">
        <f t="shared" si="77"/>
        <v>3.7041095890410967</v>
      </c>
      <c r="PS181" s="69">
        <f t="shared" si="77"/>
        <v>3.7041095890410967</v>
      </c>
      <c r="PT181" s="69">
        <f t="shared" si="77"/>
        <v>3.7041095890410967</v>
      </c>
      <c r="PU181" s="69">
        <f t="shared" si="77"/>
        <v>3.7041095890410967</v>
      </c>
      <c r="PV181" s="69">
        <f t="shared" si="77"/>
        <v>3.7041095890410967</v>
      </c>
      <c r="PW181" s="69">
        <f t="shared" si="77"/>
        <v>3.7041095890410967</v>
      </c>
      <c r="PX181" s="69">
        <f t="shared" si="77"/>
        <v>3.7041095890410967</v>
      </c>
      <c r="PY181" s="69">
        <f t="shared" si="77"/>
        <v>3.7041095890410967</v>
      </c>
      <c r="PZ181" s="69">
        <f t="shared" si="77"/>
        <v>3.7041095890410967</v>
      </c>
      <c r="QA181" s="69">
        <f t="shared" si="77"/>
        <v>3.7041095890410967</v>
      </c>
      <c r="QB181" s="69">
        <f t="shared" si="77"/>
        <v>3.7041095890410967</v>
      </c>
      <c r="QC181" s="69">
        <f t="shared" si="77"/>
        <v>3.7041095890410967</v>
      </c>
      <c r="QD181" s="69">
        <f t="shared" si="77"/>
        <v>3.7041095890410967</v>
      </c>
    </row>
    <row r="182" spans="1:446" ht="13.5" customHeight="1">
      <c r="A182" s="2" t="s">
        <v>180</v>
      </c>
      <c r="B182" s="2" t="s">
        <v>340</v>
      </c>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10"/>
      <c r="BF182" s="10"/>
      <c r="BG182" s="10"/>
      <c r="BH182" s="10"/>
      <c r="BI182" s="33"/>
      <c r="BJ182" s="33">
        <f>BJ41*BJ57/BJ204</f>
        <v>5.8851571501728337</v>
      </c>
      <c r="BK182" s="33"/>
      <c r="BL182" s="33">
        <f>BL41*BL57/BL204</f>
        <v>5.8646036327682713</v>
      </c>
      <c r="BM182" s="33"/>
      <c r="BN182" s="33">
        <f>BN41*BN57/BN204</f>
        <v>5.8731501259667089</v>
      </c>
      <c r="BO182" s="10"/>
      <c r="BP182" s="32">
        <f>BP41*BP57/BP204</f>
        <v>4.7809975936495226</v>
      </c>
      <c r="BQ182" s="10"/>
      <c r="BR182" s="32">
        <f>BR41*BR57/BR204</f>
        <v>4.7809975936495226</v>
      </c>
      <c r="BS182" s="10"/>
      <c r="BT182" s="32">
        <f>BT41*BT57/BT204</f>
        <v>4.7809975936495226</v>
      </c>
      <c r="BU182" s="10"/>
      <c r="BV182" s="32">
        <f>BV41*BV57/BV204</f>
        <v>3.3715320889902096</v>
      </c>
      <c r="BW182" s="10"/>
      <c r="BX182" s="32">
        <f>BX41*BX57/BX204</f>
        <v>3.3715320889902096</v>
      </c>
      <c r="BY182" s="10"/>
      <c r="BZ182" s="32">
        <f>BZ41*BZ57/BZ204</f>
        <v>3.3715320889902096</v>
      </c>
      <c r="CA182" s="10"/>
      <c r="CB182" s="32">
        <f>CB41*CB57/CB204</f>
        <v>4.7498325722983257</v>
      </c>
      <c r="CC182" s="10"/>
      <c r="CD182" s="32">
        <f>CD41*CD57/CD204</f>
        <v>4.6955726219996627</v>
      </c>
      <c r="CE182" s="10"/>
      <c r="CF182" s="32">
        <f>CF41*CF57/CF204</f>
        <v>4.8548409847083125</v>
      </c>
      <c r="CG182" s="10"/>
      <c r="CH182" s="32">
        <f>CH41*CH57/CH204</f>
        <v>4.7498325722983257</v>
      </c>
      <c r="CI182" s="10"/>
      <c r="CJ182" s="32">
        <f>CJ41*CJ57/CJ204</f>
        <v>4.6955726219996627</v>
      </c>
      <c r="CK182" s="10"/>
      <c r="CL182" s="32">
        <f>CL41*CL57/CL204</f>
        <v>4.8548409847083125</v>
      </c>
      <c r="CM182" s="10"/>
      <c r="CN182" s="32">
        <f>CN41*CN57/CN204</f>
        <v>5.9599964398126044</v>
      </c>
      <c r="CO182" s="10"/>
      <c r="CP182" s="32">
        <f>CP41*CP57/CP204</f>
        <v>5.9302227285352567</v>
      </c>
      <c r="CQ182" s="10"/>
      <c r="CR182" s="32">
        <f>CR41*CR57/CR204</f>
        <v>5.924999396713293</v>
      </c>
      <c r="CS182" s="10"/>
      <c r="CT182" s="10"/>
      <c r="CU182" s="10"/>
      <c r="CV182" s="10"/>
      <c r="CW182" s="10"/>
      <c r="CX182" s="10"/>
      <c r="CY182" s="10"/>
      <c r="CZ182" s="10"/>
      <c r="DA182" s="20"/>
      <c r="DB182" s="10"/>
      <c r="DC182" s="10"/>
      <c r="DD182" s="10"/>
      <c r="DE182" s="10"/>
      <c r="DF182" s="10"/>
      <c r="DG182" s="10"/>
      <c r="DH182" s="10"/>
      <c r="DI182" s="10"/>
      <c r="DJ182" s="10"/>
      <c r="DK182" s="10"/>
      <c r="DL182" s="10"/>
      <c r="DM182" s="10"/>
      <c r="DN182" s="10"/>
      <c r="DO182" s="10"/>
      <c r="DP182" s="10"/>
      <c r="DQ182" s="10"/>
      <c r="DR182" s="10"/>
      <c r="DS182" s="10"/>
      <c r="DT182" s="10"/>
      <c r="DU182" s="10"/>
      <c r="DV182" s="10"/>
      <c r="DW182" s="10"/>
      <c r="DX182" s="10"/>
      <c r="DY182" s="10"/>
      <c r="DZ182" s="10"/>
      <c r="EA182" s="10"/>
      <c r="EB182" s="10"/>
      <c r="EC182" s="10"/>
      <c r="ED182" s="10"/>
      <c r="EE182" s="10"/>
      <c r="EF182" s="10"/>
      <c r="EG182" s="10"/>
      <c r="EH182" s="10"/>
      <c r="EI182" s="10"/>
      <c r="EJ182" s="10"/>
      <c r="EK182" s="10"/>
      <c r="EL182" s="10"/>
      <c r="EM182" s="10"/>
      <c r="EN182" s="10"/>
      <c r="EO182" s="10"/>
      <c r="EP182" s="10"/>
      <c r="EQ182" s="10"/>
      <c r="ER182" s="10"/>
      <c r="ES182" s="10"/>
      <c r="ET182" s="10"/>
      <c r="EU182" s="10"/>
      <c r="EV182" s="10"/>
      <c r="EW182" s="10"/>
      <c r="EX182" s="10"/>
      <c r="EY182" s="10"/>
      <c r="EZ182" s="10"/>
      <c r="FA182" s="10"/>
      <c r="FB182" s="10"/>
      <c r="FC182" s="10"/>
      <c r="FD182" s="10"/>
      <c r="FE182" s="10"/>
      <c r="FF182" s="10"/>
      <c r="FG182" s="10"/>
      <c r="FH182" s="10"/>
      <c r="FI182" s="10"/>
      <c r="FJ182" s="10"/>
      <c r="FK182" s="10"/>
      <c r="FL182" s="10"/>
      <c r="FM182" s="10"/>
      <c r="FN182" s="10"/>
      <c r="FO182" s="10"/>
      <c r="FP182" s="10"/>
      <c r="FQ182" s="10"/>
      <c r="FR182" s="10"/>
      <c r="FS182" s="10"/>
      <c r="FT182" s="10"/>
      <c r="FU182" s="10"/>
      <c r="FV182" s="10"/>
      <c r="FW182" s="10"/>
      <c r="FX182" s="10"/>
      <c r="FY182" s="10"/>
      <c r="FZ182" s="10"/>
      <c r="GA182" s="10"/>
      <c r="GB182" s="10"/>
      <c r="GC182" s="10"/>
      <c r="GD182" s="10"/>
      <c r="GE182" s="10"/>
      <c r="GF182" s="10"/>
      <c r="GG182" s="10"/>
      <c r="GH182" s="10"/>
      <c r="GI182" s="10"/>
      <c r="GJ182" s="10"/>
      <c r="GK182" s="10"/>
      <c r="GL182" s="10"/>
      <c r="GM182" s="10"/>
      <c r="GN182" s="10"/>
      <c r="GO182" s="10"/>
      <c r="GP182" s="10"/>
      <c r="GQ182" s="10"/>
      <c r="GR182" s="10"/>
      <c r="GS182" s="10"/>
      <c r="GT182" s="10"/>
      <c r="GU182" s="39"/>
      <c r="GV182" s="39"/>
      <c r="GW182" s="10"/>
      <c r="GX182" s="10"/>
      <c r="GY182" s="10"/>
      <c r="GZ182" s="10"/>
      <c r="HA182" s="10"/>
      <c r="HB182" s="10"/>
      <c r="HC182" s="10"/>
      <c r="HD182" s="10"/>
      <c r="HE182" s="10"/>
      <c r="HF182" s="10"/>
      <c r="HG182" s="10"/>
      <c r="HH182" s="10"/>
      <c r="HI182" s="10"/>
      <c r="HJ182" s="10"/>
      <c r="HK182" s="10"/>
      <c r="HL182" s="10"/>
      <c r="HM182" s="10"/>
      <c r="HN182" s="33"/>
      <c r="HO182" s="33">
        <f>HO41*HO57/HO204</f>
        <v>7.0273972602739736</v>
      </c>
      <c r="HP182" s="33"/>
      <c r="HQ182" s="33">
        <f>HQ41*HQ57/HQ204</f>
        <v>6.0841721262656341</v>
      </c>
      <c r="HR182" s="33"/>
      <c r="HS182" s="33">
        <f>HS41*HS57/HS204</f>
        <v>6.0622076059542067</v>
      </c>
      <c r="HT182" s="33"/>
      <c r="HU182" s="33">
        <f>HU41*HU57/HU204</f>
        <v>6.0097757477458336</v>
      </c>
      <c r="HV182" s="10"/>
      <c r="HW182" s="33">
        <f>HW41*HW57/HW204</f>
        <v>4.6873347752944001</v>
      </c>
      <c r="HX182" s="10"/>
      <c r="HY182" s="33">
        <f>HY41*HY57/HY204</f>
        <v>4.6331459339615177</v>
      </c>
      <c r="HZ182" s="10"/>
      <c r="IA182" s="33">
        <f>IA41*IA57/IA204</f>
        <v>4.6873347752944001</v>
      </c>
      <c r="IB182" s="10"/>
      <c r="IC182" s="33">
        <f>IC41*IC57/IC204</f>
        <v>3.236863189572627</v>
      </c>
      <c r="ID182" s="10"/>
      <c r="IE182" s="33">
        <f>IE41*IE57/IE204</f>
        <v>3.3299693218233215</v>
      </c>
      <c r="IF182" s="10"/>
      <c r="IG182" s="33">
        <f>IG41*IG57/IG204</f>
        <v>3.3506218190939325</v>
      </c>
      <c r="IH182" s="55"/>
      <c r="II182" s="55"/>
      <c r="IJ182" s="55"/>
      <c r="IK182" s="55"/>
      <c r="IL182" s="55"/>
      <c r="IM182" s="55"/>
      <c r="IN182" s="55"/>
      <c r="IO182" s="55"/>
      <c r="IP182" s="55"/>
      <c r="IQ182" s="55"/>
      <c r="IR182" s="55"/>
      <c r="IS182" s="55"/>
      <c r="IT182" s="55"/>
      <c r="IU182" s="55"/>
      <c r="IV182" s="55"/>
      <c r="IW182" s="55"/>
      <c r="IX182" s="55"/>
      <c r="IY182" s="55"/>
      <c r="IZ182" s="55"/>
      <c r="JA182" s="55"/>
      <c r="JB182" s="55"/>
      <c r="JC182" s="55"/>
      <c r="JD182" s="55"/>
      <c r="JE182" s="55"/>
      <c r="JF182" s="55"/>
      <c r="JG182" s="55"/>
      <c r="JH182" s="55"/>
      <c r="JI182" s="55"/>
      <c r="JJ182" s="55"/>
      <c r="JK182" s="55"/>
      <c r="JL182" s="55"/>
      <c r="JM182" s="55"/>
      <c r="JN182" s="55"/>
      <c r="JO182" s="55"/>
      <c r="JP182" s="55"/>
      <c r="JQ182" s="55"/>
      <c r="JR182" s="55"/>
      <c r="JS182" s="55"/>
      <c r="JT182" s="55"/>
      <c r="JU182" s="55"/>
      <c r="JV182" s="55"/>
      <c r="JW182" s="55"/>
      <c r="JX182" s="55"/>
      <c r="JY182" s="55"/>
      <c r="JZ182" s="55"/>
      <c r="KA182" s="55"/>
      <c r="KB182" s="55"/>
      <c r="KC182" s="55"/>
      <c r="KD182" s="55"/>
      <c r="KE182" s="55"/>
      <c r="KF182" s="55"/>
      <c r="KG182" s="55"/>
      <c r="KH182" s="55"/>
      <c r="KI182" s="55"/>
      <c r="KJ182" s="55"/>
      <c r="KK182" s="55"/>
      <c r="KL182" s="55"/>
      <c r="KM182" s="55"/>
      <c r="KN182" s="55"/>
      <c r="KO182" s="55"/>
      <c r="KP182" s="55"/>
      <c r="KQ182" s="55"/>
      <c r="KR182" s="55"/>
      <c r="KS182" s="55"/>
      <c r="KT182" s="55"/>
      <c r="KU182" s="55"/>
      <c r="KV182" s="55"/>
      <c r="KW182" s="55"/>
      <c r="KX182" s="55"/>
      <c r="KY182" s="55"/>
      <c r="KZ182" s="55"/>
      <c r="LA182" s="55"/>
      <c r="LB182" s="55"/>
      <c r="LC182" s="55"/>
      <c r="LD182" s="55"/>
      <c r="LE182" s="55"/>
      <c r="LF182" s="55"/>
      <c r="LG182" s="55"/>
      <c r="LH182" s="55"/>
      <c r="LI182" s="55"/>
      <c r="LJ182" s="55"/>
      <c r="LK182" s="55"/>
      <c r="LL182" s="55"/>
      <c r="LM182" s="55"/>
      <c r="LN182" s="55"/>
      <c r="LO182" s="55"/>
      <c r="LP182" s="55"/>
      <c r="LQ182" s="55"/>
      <c r="LR182" s="55"/>
      <c r="LS182" s="55"/>
      <c r="LT182" s="55"/>
      <c r="LU182" s="55"/>
      <c r="LV182" s="55"/>
      <c r="LW182" s="55"/>
      <c r="LX182" s="55"/>
      <c r="LY182" s="55"/>
      <c r="LZ182" s="55"/>
      <c r="MA182" s="55"/>
      <c r="MB182" s="55"/>
      <c r="MC182" s="55"/>
      <c r="MD182" s="55"/>
      <c r="ME182" s="55"/>
      <c r="MF182" s="55"/>
      <c r="MG182" s="55"/>
      <c r="MH182" s="57"/>
      <c r="MI182" s="57"/>
      <c r="MJ182" s="57"/>
      <c r="MK182" s="57"/>
      <c r="ML182" s="57"/>
      <c r="MM182" s="58"/>
      <c r="MN182" s="58"/>
      <c r="MO182" s="57"/>
      <c r="MP182" s="57"/>
      <c r="MQ182" s="57"/>
      <c r="MR182" s="57"/>
      <c r="MS182" s="57"/>
      <c r="MT182" s="58"/>
      <c r="MU182" s="58"/>
      <c r="MV182" s="57"/>
      <c r="MW182" s="57"/>
      <c r="MX182" s="57"/>
      <c r="MY182" s="57"/>
      <c r="MZ182" s="57"/>
      <c r="NA182" s="58"/>
      <c r="NB182" s="58"/>
      <c r="NC182" s="55"/>
      <c r="ND182" s="55"/>
      <c r="NE182" s="55"/>
      <c r="NF182" s="55"/>
      <c r="NG182" s="55"/>
      <c r="NH182" s="55"/>
      <c r="NI182" s="55"/>
      <c r="NJ182" s="55"/>
      <c r="NK182" s="55"/>
      <c r="NL182" s="55"/>
      <c r="NM182" s="55"/>
      <c r="NN182" s="55"/>
      <c r="NO182" s="55"/>
      <c r="NP182" s="55"/>
      <c r="NQ182" s="55"/>
      <c r="NR182" s="55"/>
      <c r="NS182" s="55"/>
      <c r="NT182" s="55"/>
      <c r="NU182" s="55"/>
      <c r="NV182" s="55"/>
      <c r="NW182" s="55"/>
      <c r="NX182" s="55"/>
      <c r="NY182" s="55"/>
      <c r="NZ182" s="55"/>
      <c r="OA182" s="55"/>
      <c r="OB182" s="55"/>
      <c r="OC182" s="55"/>
      <c r="OD182" s="55"/>
      <c r="OE182" s="55"/>
      <c r="OF182" s="55"/>
      <c r="OG182" s="55"/>
      <c r="OH182" s="55"/>
      <c r="OI182" s="55"/>
      <c r="OJ182" s="55"/>
      <c r="OK182" s="55"/>
      <c r="OL182" s="55"/>
      <c r="OM182" s="55"/>
      <c r="ON182" s="55"/>
      <c r="OO182" s="55"/>
      <c r="OP182" s="55"/>
      <c r="OQ182" s="55"/>
      <c r="OR182" s="55"/>
      <c r="OS182" s="55"/>
      <c r="OT182" s="55"/>
      <c r="OU182" s="55"/>
      <c r="OV182" s="55"/>
      <c r="OW182" s="55"/>
      <c r="OX182" s="55"/>
      <c r="OY182" s="55"/>
      <c r="OZ182" s="55"/>
      <c r="PA182" s="55"/>
      <c r="PB182" s="55"/>
      <c r="PC182" s="55"/>
      <c r="PD182" s="55"/>
      <c r="PE182" s="55"/>
      <c r="PF182" s="55"/>
      <c r="PG182" s="55"/>
      <c r="PH182" s="55"/>
      <c r="PI182" s="55"/>
      <c r="PJ182" s="55"/>
      <c r="PK182" s="55"/>
      <c r="PL182" s="55"/>
      <c r="PM182" s="55"/>
      <c r="PN182" s="55"/>
      <c r="PO182" s="55"/>
      <c r="PP182" s="55"/>
      <c r="PQ182" s="55"/>
      <c r="PR182" s="55"/>
      <c r="PS182" s="55"/>
      <c r="PT182" s="55"/>
      <c r="PU182" s="55"/>
      <c r="PV182" s="55"/>
      <c r="PW182" s="55"/>
      <c r="PX182" s="55"/>
      <c r="PY182" s="55"/>
      <c r="PZ182" s="55"/>
      <c r="QA182" s="55"/>
      <c r="QB182" s="55"/>
      <c r="QC182" s="55"/>
      <c r="QD182" s="55"/>
    </row>
    <row r="183" spans="1:446" ht="13.5" customHeight="1">
      <c r="A183" s="2" t="s">
        <v>181</v>
      </c>
      <c r="B183" s="2" t="s">
        <v>340</v>
      </c>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20"/>
      <c r="DB183" s="10"/>
      <c r="DC183" s="10"/>
      <c r="DD183" s="10"/>
      <c r="DE183" s="10"/>
      <c r="DF183" s="10"/>
      <c r="DG183" s="10"/>
      <c r="DH183" s="10"/>
      <c r="DI183" s="10"/>
      <c r="DJ183" s="10"/>
      <c r="DK183" s="10"/>
      <c r="DL183" s="10"/>
      <c r="DM183" s="10"/>
      <c r="DN183" s="10"/>
      <c r="DO183" s="10"/>
      <c r="DP183" s="10"/>
      <c r="DQ183" s="10"/>
      <c r="DR183" s="10"/>
      <c r="DS183" s="10"/>
      <c r="DT183" s="10"/>
      <c r="DU183" s="10"/>
      <c r="DV183" s="10"/>
      <c r="DW183" s="10"/>
      <c r="DX183" s="10"/>
      <c r="DY183" s="10"/>
      <c r="DZ183" s="10"/>
      <c r="EA183" s="10"/>
      <c r="EB183" s="10"/>
      <c r="EC183" s="10"/>
      <c r="ED183" s="10"/>
      <c r="EE183" s="10"/>
      <c r="EF183" s="10"/>
      <c r="EG183" s="10"/>
      <c r="EH183" s="10"/>
      <c r="EI183" s="10"/>
      <c r="EJ183" s="10"/>
      <c r="EK183" s="10"/>
      <c r="EL183" s="10"/>
      <c r="EM183" s="10"/>
      <c r="EN183" s="10"/>
      <c r="EO183" s="10"/>
      <c r="EP183" s="10"/>
      <c r="EQ183" s="10"/>
      <c r="ER183" s="10"/>
      <c r="ES183" s="10"/>
      <c r="ET183" s="10"/>
      <c r="EU183" s="10"/>
      <c r="EV183" s="10"/>
      <c r="EW183" s="10"/>
      <c r="EX183" s="10"/>
      <c r="EY183" s="10"/>
      <c r="EZ183" s="10"/>
      <c r="FA183" s="10"/>
      <c r="FB183" s="10"/>
      <c r="FC183" s="10"/>
      <c r="FD183" s="10"/>
      <c r="FE183" s="10"/>
      <c r="FF183" s="10"/>
      <c r="FG183" s="10"/>
      <c r="FH183" s="10"/>
      <c r="FI183" s="10"/>
      <c r="FJ183" s="10"/>
      <c r="FK183" s="10"/>
      <c r="FL183" s="10"/>
      <c r="FM183" s="10"/>
      <c r="FN183" s="10"/>
      <c r="FO183" s="10"/>
      <c r="FP183" s="10"/>
      <c r="FQ183" s="10"/>
      <c r="FR183" s="10"/>
      <c r="FS183" s="10"/>
      <c r="FT183" s="10"/>
      <c r="FU183" s="10"/>
      <c r="FV183" s="10"/>
      <c r="FW183" s="10"/>
      <c r="FX183" s="10"/>
      <c r="FY183" s="10"/>
      <c r="FZ183" s="10"/>
      <c r="GA183" s="10"/>
      <c r="GB183" s="10"/>
      <c r="GC183" s="10"/>
      <c r="GD183" s="10"/>
      <c r="GE183" s="10"/>
      <c r="GF183" s="10"/>
      <c r="GG183" s="10"/>
      <c r="GH183" s="10"/>
      <c r="GI183" s="10"/>
      <c r="GJ183" s="10"/>
      <c r="GK183" s="10"/>
      <c r="GL183" s="10"/>
      <c r="GM183" s="10"/>
      <c r="GN183" s="10"/>
      <c r="GO183" s="10"/>
      <c r="GP183" s="10"/>
      <c r="GQ183" s="10"/>
      <c r="GR183" s="10"/>
      <c r="GS183" s="10"/>
      <c r="GT183" s="10"/>
      <c r="GU183" s="10"/>
      <c r="GV183" s="39"/>
      <c r="GW183" s="10"/>
      <c r="GX183" s="10"/>
      <c r="GY183" s="10"/>
      <c r="GZ183" s="10"/>
      <c r="HA183" s="10"/>
      <c r="HB183" s="10"/>
      <c r="HC183" s="10"/>
      <c r="HD183" s="10"/>
      <c r="HE183" s="10"/>
      <c r="HF183" s="10"/>
      <c r="HG183" s="10"/>
      <c r="HH183" s="10"/>
      <c r="HI183" s="10"/>
      <c r="HJ183" s="10"/>
      <c r="HK183" s="10"/>
      <c r="HL183" s="10"/>
      <c r="HM183" s="10"/>
      <c r="HN183" s="10"/>
      <c r="HO183" s="10"/>
      <c r="HP183" s="10"/>
      <c r="HQ183" s="10"/>
      <c r="HR183" s="10"/>
      <c r="HS183" s="10"/>
      <c r="HT183" s="10"/>
      <c r="HU183" s="10"/>
      <c r="HV183" s="10"/>
      <c r="HW183" s="10"/>
      <c r="HX183" s="10"/>
      <c r="HY183" s="10"/>
      <c r="HZ183" s="10"/>
      <c r="IA183" s="10"/>
      <c r="IB183" s="10"/>
      <c r="IC183" s="10"/>
      <c r="ID183" s="10"/>
      <c r="IE183" s="10"/>
      <c r="IF183" s="10"/>
      <c r="IG183" s="10"/>
      <c r="IH183" s="55"/>
      <c r="II183" s="55"/>
      <c r="IJ183" s="55"/>
      <c r="IK183" s="55"/>
      <c r="IL183" s="55"/>
      <c r="IM183" s="55"/>
      <c r="IN183" s="55"/>
      <c r="IO183" s="55"/>
      <c r="IP183" s="55"/>
      <c r="IQ183" s="55"/>
      <c r="IR183" s="55"/>
      <c r="IS183" s="55"/>
      <c r="IT183" s="55"/>
      <c r="IU183" s="55"/>
      <c r="IV183" s="55"/>
      <c r="IW183" s="55"/>
      <c r="IX183" s="55"/>
      <c r="IY183" s="55"/>
      <c r="IZ183" s="55"/>
      <c r="JA183" s="55"/>
      <c r="JB183" s="55"/>
      <c r="JC183" s="55"/>
      <c r="JD183" s="55"/>
      <c r="JE183" s="55"/>
      <c r="JF183" s="55"/>
      <c r="JG183" s="55"/>
      <c r="JH183" s="55"/>
      <c r="JI183" s="55"/>
      <c r="JJ183" s="55"/>
      <c r="JK183" s="55"/>
      <c r="JL183" s="55"/>
      <c r="JM183" s="55"/>
      <c r="JN183" s="55"/>
      <c r="JO183" s="55"/>
      <c r="JP183" s="55"/>
      <c r="JQ183" s="55"/>
      <c r="JR183" s="55"/>
      <c r="JS183" s="55"/>
      <c r="JT183" s="55"/>
      <c r="JU183" s="55"/>
      <c r="JV183" s="55"/>
      <c r="JW183" s="55"/>
      <c r="JX183" s="55"/>
      <c r="JY183" s="55"/>
      <c r="JZ183" s="55"/>
      <c r="KA183" s="55"/>
      <c r="KB183" s="55"/>
      <c r="KC183" s="55"/>
      <c r="KD183" s="55"/>
      <c r="KE183" s="55"/>
      <c r="KF183" s="55"/>
      <c r="KG183" s="55"/>
      <c r="KH183" s="55"/>
      <c r="KI183" s="55"/>
      <c r="KJ183" s="55"/>
      <c r="KK183" s="55"/>
      <c r="KL183" s="55"/>
      <c r="KM183" s="55"/>
      <c r="KN183" s="55"/>
      <c r="KO183" s="55"/>
      <c r="KP183" s="55"/>
      <c r="KQ183" s="55"/>
      <c r="KR183" s="55"/>
      <c r="KS183" s="55"/>
      <c r="KT183" s="55"/>
      <c r="KU183" s="55"/>
      <c r="KV183" s="55"/>
      <c r="KW183" s="55"/>
      <c r="KX183" s="55"/>
      <c r="KY183" s="55"/>
      <c r="KZ183" s="55"/>
      <c r="LA183" s="55"/>
      <c r="LB183" s="55"/>
      <c r="LC183" s="55"/>
      <c r="LD183" s="55"/>
      <c r="LE183" s="55"/>
      <c r="LF183" s="55"/>
      <c r="LG183" s="55"/>
      <c r="LH183" s="55"/>
      <c r="LI183" s="55"/>
      <c r="LJ183" s="55"/>
      <c r="LK183" s="55"/>
      <c r="LL183" s="55"/>
      <c r="LM183" s="55"/>
      <c r="LN183" s="55"/>
      <c r="LO183" s="55"/>
      <c r="LP183" s="55"/>
      <c r="LQ183" s="55"/>
      <c r="LR183" s="55"/>
      <c r="LS183" s="55"/>
      <c r="LT183" s="55"/>
      <c r="LU183" s="55"/>
      <c r="LV183" s="55"/>
      <c r="LW183" s="55"/>
      <c r="LX183" s="55"/>
      <c r="LY183" s="55"/>
      <c r="LZ183" s="55"/>
      <c r="MA183" s="55"/>
      <c r="MB183" s="55"/>
      <c r="MC183" s="55"/>
      <c r="MD183" s="55"/>
      <c r="ME183" s="55"/>
      <c r="MF183" s="55"/>
      <c r="MG183" s="55"/>
      <c r="MH183" s="57"/>
      <c r="MI183" s="57"/>
      <c r="MJ183" s="57"/>
      <c r="MK183" s="57"/>
      <c r="ML183" s="57"/>
      <c r="MM183" s="58"/>
      <c r="MN183" s="58"/>
      <c r="MO183" s="57"/>
      <c r="MP183" s="57"/>
      <c r="MQ183" s="57"/>
      <c r="MR183" s="57"/>
      <c r="MS183" s="57"/>
      <c r="MT183" s="58"/>
      <c r="MU183" s="58"/>
      <c r="MV183" s="57"/>
      <c r="MW183" s="57"/>
      <c r="MX183" s="57"/>
      <c r="MY183" s="57"/>
      <c r="MZ183" s="57"/>
      <c r="NA183" s="58"/>
      <c r="NB183" s="58"/>
      <c r="NC183" s="55"/>
      <c r="ND183" s="55"/>
      <c r="NE183" s="55"/>
      <c r="NF183" s="55"/>
      <c r="NG183" s="55"/>
      <c r="NH183" s="55"/>
      <c r="NI183" s="55"/>
      <c r="NJ183" s="55"/>
      <c r="NK183" s="55"/>
      <c r="NL183" s="55"/>
      <c r="NM183" s="55"/>
      <c r="NN183" s="55"/>
      <c r="NO183" s="55"/>
      <c r="NP183" s="55"/>
      <c r="NQ183" s="55"/>
      <c r="NR183" s="55"/>
      <c r="NS183" s="55"/>
      <c r="NT183" s="55"/>
      <c r="NU183" s="55"/>
      <c r="NV183" s="55"/>
      <c r="NW183" s="55"/>
      <c r="NX183" s="55"/>
      <c r="NY183" s="55"/>
      <c r="NZ183" s="55"/>
      <c r="OA183" s="55"/>
      <c r="OB183" s="55"/>
      <c r="OC183" s="55"/>
      <c r="OD183" s="55"/>
      <c r="OE183" s="55"/>
      <c r="OF183" s="55"/>
      <c r="OG183" s="55"/>
      <c r="OH183" s="55"/>
      <c r="OI183" s="55"/>
      <c r="OJ183" s="55"/>
      <c r="OK183" s="55"/>
      <c r="OL183" s="55"/>
      <c r="OM183" s="55"/>
      <c r="ON183" s="55"/>
      <c r="OO183" s="55"/>
      <c r="OP183" s="55"/>
      <c r="OQ183" s="55"/>
      <c r="OR183" s="55"/>
      <c r="OS183" s="55"/>
      <c r="OT183" s="55"/>
      <c r="OU183" s="55"/>
      <c r="OV183" s="55"/>
      <c r="OW183" s="55"/>
      <c r="OX183" s="55"/>
      <c r="OY183" s="55"/>
      <c r="OZ183" s="55"/>
      <c r="PA183" s="55"/>
      <c r="PB183" s="55"/>
      <c r="PC183" s="55"/>
      <c r="PD183" s="55"/>
      <c r="PE183" s="55"/>
      <c r="PF183" s="55"/>
      <c r="PG183" s="55"/>
      <c r="PH183" s="55"/>
      <c r="PI183" s="55"/>
      <c r="PJ183" s="55"/>
      <c r="PK183" s="55"/>
      <c r="PL183" s="55"/>
      <c r="PM183" s="55"/>
      <c r="PN183" s="55"/>
      <c r="PO183" s="55"/>
      <c r="PP183" s="55"/>
      <c r="PQ183" s="55"/>
      <c r="PR183" s="55"/>
      <c r="PS183" s="55"/>
      <c r="PT183" s="55"/>
      <c r="PU183" s="55"/>
      <c r="PV183" s="55"/>
      <c r="PW183" s="55"/>
      <c r="PX183" s="55"/>
      <c r="PY183" s="55"/>
      <c r="PZ183" s="55"/>
      <c r="QA183" s="55"/>
      <c r="QB183" s="55"/>
      <c r="QC183" s="55"/>
      <c r="QD183" s="55"/>
    </row>
    <row r="184" spans="1:446" ht="13.5" customHeight="1">
      <c r="A184" s="2" t="s">
        <v>182</v>
      </c>
      <c r="B184" s="2" t="s">
        <v>340</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20"/>
      <c r="DB184" s="10"/>
      <c r="DC184" s="10"/>
      <c r="DD184" s="10"/>
      <c r="DE184" s="10"/>
      <c r="DF184" s="10"/>
      <c r="DG184" s="10"/>
      <c r="DH184" s="10"/>
      <c r="DI184" s="10"/>
      <c r="DJ184" s="10"/>
      <c r="DK184" s="10"/>
      <c r="DL184" s="10"/>
      <c r="DM184" s="10"/>
      <c r="DN184" s="10"/>
      <c r="DO184" s="10"/>
      <c r="DP184" s="10"/>
      <c r="DQ184" s="10"/>
      <c r="DR184" s="10"/>
      <c r="DS184" s="10"/>
      <c r="DT184" s="10"/>
      <c r="DU184" s="10"/>
      <c r="DV184" s="10"/>
      <c r="DW184" s="10"/>
      <c r="DX184" s="10"/>
      <c r="DY184" s="10"/>
      <c r="DZ184" s="10"/>
      <c r="EA184" s="10"/>
      <c r="EB184" s="10"/>
      <c r="EC184" s="10"/>
      <c r="ED184" s="10"/>
      <c r="EE184" s="10"/>
      <c r="EF184" s="10"/>
      <c r="EG184" s="10"/>
      <c r="EH184" s="10"/>
      <c r="EI184" s="10"/>
      <c r="EJ184" s="10"/>
      <c r="EK184" s="10"/>
      <c r="EL184" s="10"/>
      <c r="EM184" s="10"/>
      <c r="EN184" s="10"/>
      <c r="EO184" s="10"/>
      <c r="EP184" s="10"/>
      <c r="EQ184" s="10"/>
      <c r="ER184" s="10"/>
      <c r="ES184" s="10"/>
      <c r="ET184" s="10"/>
      <c r="EU184" s="10"/>
      <c r="EV184" s="10"/>
      <c r="EW184" s="10"/>
      <c r="EX184" s="10"/>
      <c r="EY184" s="10"/>
      <c r="EZ184" s="10"/>
      <c r="FA184" s="10"/>
      <c r="FB184" s="10"/>
      <c r="FC184" s="10"/>
      <c r="FD184" s="10"/>
      <c r="FE184" s="10"/>
      <c r="FF184" s="10"/>
      <c r="FG184" s="10"/>
      <c r="FH184" s="10"/>
      <c r="FI184" s="10"/>
      <c r="FJ184" s="10"/>
      <c r="FK184" s="10"/>
      <c r="FL184" s="10"/>
      <c r="FM184" s="10"/>
      <c r="FN184" s="10"/>
      <c r="FO184" s="10"/>
      <c r="FP184" s="10"/>
      <c r="FQ184" s="10"/>
      <c r="FR184" s="10"/>
      <c r="FS184" s="10"/>
      <c r="FT184" s="10"/>
      <c r="FU184" s="10"/>
      <c r="FV184" s="10"/>
      <c r="FW184" s="10"/>
      <c r="FX184" s="10"/>
      <c r="FY184" s="10"/>
      <c r="FZ184" s="10"/>
      <c r="GA184" s="10"/>
      <c r="GB184" s="10"/>
      <c r="GC184" s="10"/>
      <c r="GD184" s="10"/>
      <c r="GE184" s="10"/>
      <c r="GF184" s="10"/>
      <c r="GG184" s="10"/>
      <c r="GH184" s="10"/>
      <c r="GI184" s="10"/>
      <c r="GJ184" s="10"/>
      <c r="GK184" s="10"/>
      <c r="GL184" s="10"/>
      <c r="GM184" s="10"/>
      <c r="GN184" s="10"/>
      <c r="GO184" s="10"/>
      <c r="GP184" s="10"/>
      <c r="GQ184" s="10"/>
      <c r="GR184" s="10"/>
      <c r="GS184" s="10"/>
      <c r="GT184" s="10"/>
      <c r="GU184" s="10"/>
      <c r="GV184" s="10"/>
      <c r="GW184" s="10"/>
      <c r="GX184" s="10"/>
      <c r="GY184" s="10"/>
      <c r="GZ184" s="10"/>
      <c r="HA184" s="10"/>
      <c r="HB184" s="10"/>
      <c r="HC184" s="10"/>
      <c r="HD184" s="10"/>
      <c r="HE184" s="10"/>
      <c r="HF184" s="10"/>
      <c r="HG184" s="10"/>
      <c r="HH184" s="10"/>
      <c r="HI184" s="10"/>
      <c r="HJ184" s="10"/>
      <c r="HK184" s="10"/>
      <c r="HL184" s="10"/>
      <c r="HM184" s="10"/>
      <c r="HN184" s="10"/>
      <c r="HO184" s="10"/>
      <c r="HP184" s="10"/>
      <c r="HQ184" s="10"/>
      <c r="HR184" s="10"/>
      <c r="HS184" s="10"/>
      <c r="HT184" s="10"/>
      <c r="HU184" s="10"/>
      <c r="HV184" s="10"/>
      <c r="HW184" s="10"/>
      <c r="HX184" s="10"/>
      <c r="HY184" s="10"/>
      <c r="HZ184" s="10"/>
      <c r="IA184" s="10"/>
      <c r="IB184" s="10"/>
      <c r="IC184" s="10"/>
      <c r="ID184" s="10"/>
      <c r="IE184" s="10"/>
      <c r="IF184" s="10"/>
      <c r="IG184" s="10"/>
      <c r="IH184" s="55"/>
      <c r="II184" s="55"/>
      <c r="IJ184" s="55"/>
      <c r="IK184" s="55"/>
      <c r="IL184" s="55"/>
      <c r="IM184" s="55"/>
      <c r="IN184" s="55"/>
      <c r="IO184" s="55"/>
      <c r="IP184" s="55"/>
      <c r="IQ184" s="55"/>
      <c r="IR184" s="55"/>
      <c r="IS184" s="55"/>
      <c r="IT184" s="55"/>
      <c r="IU184" s="55"/>
      <c r="IV184" s="55"/>
      <c r="IW184" s="55"/>
      <c r="IX184" s="55"/>
      <c r="IY184" s="55"/>
      <c r="IZ184" s="55"/>
      <c r="JA184" s="55"/>
      <c r="JB184" s="55"/>
      <c r="JC184" s="55"/>
      <c r="JD184" s="55"/>
      <c r="JE184" s="55"/>
      <c r="JF184" s="55"/>
      <c r="JG184" s="55"/>
      <c r="JH184" s="55"/>
      <c r="JI184" s="55"/>
      <c r="JJ184" s="55"/>
      <c r="JK184" s="55"/>
      <c r="JL184" s="55"/>
      <c r="JM184" s="55"/>
      <c r="JN184" s="55"/>
      <c r="JO184" s="55"/>
      <c r="JP184" s="55"/>
      <c r="JQ184" s="55"/>
      <c r="JR184" s="55"/>
      <c r="JS184" s="55"/>
      <c r="JT184" s="55"/>
      <c r="JU184" s="55"/>
      <c r="JV184" s="55"/>
      <c r="JW184" s="55"/>
      <c r="JX184" s="55"/>
      <c r="JY184" s="55"/>
      <c r="JZ184" s="55"/>
      <c r="KA184" s="55"/>
      <c r="KB184" s="55"/>
      <c r="KC184" s="55"/>
      <c r="KD184" s="55"/>
      <c r="KE184" s="55"/>
      <c r="KF184" s="55"/>
      <c r="KG184" s="55"/>
      <c r="KH184" s="55"/>
      <c r="KI184" s="55"/>
      <c r="KJ184" s="55"/>
      <c r="KK184" s="55"/>
      <c r="KL184" s="55"/>
      <c r="KM184" s="55"/>
      <c r="KN184" s="55"/>
      <c r="KO184" s="55"/>
      <c r="KP184" s="55"/>
      <c r="KQ184" s="55"/>
      <c r="KR184" s="55"/>
      <c r="KS184" s="55"/>
      <c r="KT184" s="55"/>
      <c r="KU184" s="55"/>
      <c r="KV184" s="55"/>
      <c r="KW184" s="55"/>
      <c r="KX184" s="55"/>
      <c r="KY184" s="55"/>
      <c r="KZ184" s="55"/>
      <c r="LA184" s="55"/>
      <c r="LB184" s="55"/>
      <c r="LC184" s="55"/>
      <c r="LD184" s="55"/>
      <c r="LE184" s="55"/>
      <c r="LF184" s="55"/>
      <c r="LG184" s="55"/>
      <c r="LH184" s="55"/>
      <c r="LI184" s="55"/>
      <c r="LJ184" s="55"/>
      <c r="LK184" s="55"/>
      <c r="LL184" s="55"/>
      <c r="LM184" s="55"/>
      <c r="LN184" s="55"/>
      <c r="LO184" s="55"/>
      <c r="LP184" s="55"/>
      <c r="LQ184" s="55"/>
      <c r="LR184" s="55"/>
      <c r="LS184" s="55"/>
      <c r="LT184" s="55"/>
      <c r="LU184" s="55"/>
      <c r="LV184" s="55"/>
      <c r="LW184" s="55"/>
      <c r="LX184" s="55"/>
      <c r="LY184" s="55"/>
      <c r="LZ184" s="55"/>
      <c r="MA184" s="55"/>
      <c r="MB184" s="55"/>
      <c r="MC184" s="55"/>
      <c r="MD184" s="55"/>
      <c r="ME184" s="55"/>
      <c r="MF184" s="55"/>
      <c r="MG184" s="55"/>
      <c r="MH184" s="57"/>
      <c r="MI184" s="57"/>
      <c r="MJ184" s="57"/>
      <c r="MK184" s="57"/>
      <c r="ML184" s="57"/>
      <c r="MM184" s="58"/>
      <c r="MN184" s="58"/>
      <c r="MO184" s="57"/>
      <c r="MP184" s="57"/>
      <c r="MQ184" s="57"/>
      <c r="MR184" s="57"/>
      <c r="MS184" s="57"/>
      <c r="MT184" s="58"/>
      <c r="MU184" s="58"/>
      <c r="MV184" s="57"/>
      <c r="MW184" s="57"/>
      <c r="MX184" s="57"/>
      <c r="MY184" s="57"/>
      <c r="MZ184" s="57"/>
      <c r="NA184" s="58"/>
      <c r="NB184" s="58"/>
      <c r="NC184" s="55"/>
      <c r="ND184" s="55"/>
      <c r="NE184" s="55"/>
      <c r="NF184" s="55"/>
      <c r="NG184" s="55"/>
      <c r="NH184" s="55"/>
      <c r="NI184" s="55"/>
      <c r="NJ184" s="55"/>
      <c r="NK184" s="55"/>
      <c r="NL184" s="55"/>
      <c r="NM184" s="55"/>
      <c r="NN184" s="55"/>
      <c r="NO184" s="55"/>
      <c r="NP184" s="55"/>
      <c r="NQ184" s="55"/>
      <c r="NR184" s="55"/>
      <c r="NS184" s="55"/>
      <c r="NT184" s="55"/>
      <c r="NU184" s="55"/>
      <c r="NV184" s="55"/>
      <c r="NW184" s="55"/>
      <c r="NX184" s="55"/>
      <c r="NY184" s="55"/>
      <c r="NZ184" s="55"/>
      <c r="OA184" s="55"/>
      <c r="OB184" s="55"/>
      <c r="OC184" s="55"/>
      <c r="OD184" s="55"/>
      <c r="OE184" s="55"/>
      <c r="OF184" s="55"/>
      <c r="OG184" s="55"/>
      <c r="OH184" s="55"/>
      <c r="OI184" s="55"/>
      <c r="OJ184" s="55"/>
      <c r="OK184" s="55"/>
      <c r="OL184" s="55"/>
      <c r="OM184" s="55"/>
      <c r="ON184" s="55"/>
      <c r="OO184" s="55"/>
      <c r="OP184" s="55"/>
      <c r="OQ184" s="55"/>
      <c r="OR184" s="55"/>
      <c r="OS184" s="55"/>
      <c r="OT184" s="55"/>
      <c r="OU184" s="55"/>
      <c r="OV184" s="55"/>
      <c r="OW184" s="55"/>
      <c r="OX184" s="55"/>
      <c r="OY184" s="55"/>
      <c r="OZ184" s="55"/>
      <c r="PA184" s="55"/>
      <c r="PB184" s="55"/>
      <c r="PC184" s="55"/>
      <c r="PD184" s="55"/>
      <c r="PE184" s="55"/>
      <c r="PF184" s="55"/>
      <c r="PG184" s="55"/>
      <c r="PH184" s="55"/>
      <c r="PI184" s="55"/>
      <c r="PJ184" s="55"/>
      <c r="PK184" s="55"/>
      <c r="PL184" s="55"/>
      <c r="PM184" s="55"/>
      <c r="PN184" s="55"/>
      <c r="PO184" s="55"/>
      <c r="PP184" s="55"/>
      <c r="PQ184" s="55"/>
      <c r="PR184" s="55"/>
      <c r="PS184" s="55"/>
      <c r="PT184" s="55"/>
      <c r="PU184" s="55"/>
      <c r="PV184" s="55"/>
      <c r="PW184" s="55"/>
      <c r="PX184" s="55"/>
      <c r="PY184" s="55"/>
      <c r="PZ184" s="55"/>
      <c r="QA184" s="55"/>
      <c r="QB184" s="55"/>
      <c r="QC184" s="55"/>
      <c r="QD184" s="55"/>
    </row>
    <row r="185" spans="1:446" ht="13.5" customHeight="1">
      <c r="A185" s="2" t="s">
        <v>183</v>
      </c>
      <c r="B185" s="2" t="s">
        <v>341</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v>0.54</v>
      </c>
      <c r="CW185" s="10">
        <v>1.27</v>
      </c>
      <c r="CX185" s="10">
        <v>0.59</v>
      </c>
      <c r="CY185" s="10">
        <v>0.59</v>
      </c>
      <c r="CZ185" s="10">
        <v>1.68</v>
      </c>
      <c r="DA185" s="20"/>
      <c r="DB185" s="10"/>
      <c r="DC185" s="10"/>
      <c r="DD185" s="10"/>
      <c r="DE185" s="10"/>
      <c r="DF185" s="10"/>
      <c r="DG185" s="10"/>
      <c r="DH185" s="10"/>
      <c r="DI185" s="10"/>
      <c r="DJ185" s="10"/>
      <c r="DK185" s="10"/>
      <c r="DL185" s="10"/>
      <c r="DM185" s="10"/>
      <c r="DN185" s="10"/>
      <c r="DO185" s="10"/>
      <c r="DP185" s="10"/>
      <c r="DQ185" s="10"/>
      <c r="DR185" s="10"/>
      <c r="DS185" s="10"/>
      <c r="DT185" s="10"/>
      <c r="DU185" s="10"/>
      <c r="DV185" s="10"/>
      <c r="DW185" s="10"/>
      <c r="DX185" s="10"/>
      <c r="DY185" s="10"/>
      <c r="DZ185" s="10"/>
      <c r="EA185" s="10"/>
      <c r="EB185" s="10"/>
      <c r="EC185" s="10"/>
      <c r="ED185" s="10"/>
      <c r="EE185" s="10"/>
      <c r="EF185" s="10"/>
      <c r="EG185" s="10"/>
      <c r="EH185" s="10"/>
      <c r="EI185" s="10"/>
      <c r="EJ185" s="10"/>
      <c r="EK185" s="10"/>
      <c r="EL185" s="10"/>
      <c r="EM185" s="10"/>
      <c r="EN185" s="10"/>
      <c r="EO185" s="10"/>
      <c r="EP185" s="10"/>
      <c r="EQ185" s="10"/>
      <c r="ER185" s="10"/>
      <c r="ES185" s="10"/>
      <c r="ET185" s="10"/>
      <c r="EU185" s="10"/>
      <c r="EV185" s="10"/>
      <c r="EW185" s="10"/>
      <c r="EX185" s="10"/>
      <c r="EY185" s="10"/>
      <c r="EZ185" s="10"/>
      <c r="FA185" s="10"/>
      <c r="FB185" s="10"/>
      <c r="FC185" s="10"/>
      <c r="FD185" s="10"/>
      <c r="FE185" s="10"/>
      <c r="FF185" s="10"/>
      <c r="FG185" s="10"/>
      <c r="FH185" s="10"/>
      <c r="FI185" s="10"/>
      <c r="FJ185" s="10"/>
      <c r="FK185" s="10"/>
      <c r="FL185" s="10"/>
      <c r="FM185" s="10"/>
      <c r="FN185" s="10"/>
      <c r="FO185" s="10"/>
      <c r="FP185" s="10"/>
      <c r="FQ185" s="10"/>
      <c r="FR185" s="10"/>
      <c r="FS185" s="10"/>
      <c r="FT185" s="10"/>
      <c r="FU185" s="10"/>
      <c r="FV185" s="10"/>
      <c r="FW185" s="10"/>
      <c r="FX185" s="10"/>
      <c r="FY185" s="10"/>
      <c r="FZ185" s="10"/>
      <c r="GA185" s="10"/>
      <c r="GB185" s="10"/>
      <c r="GC185" s="10"/>
      <c r="GD185" s="10"/>
      <c r="GE185" s="10"/>
      <c r="GF185" s="10"/>
      <c r="GG185" s="10"/>
      <c r="GH185" s="10"/>
      <c r="GI185" s="10"/>
      <c r="GJ185" s="10"/>
      <c r="GK185" s="10"/>
      <c r="GL185" s="10"/>
      <c r="GM185" s="10"/>
      <c r="GN185" s="10"/>
      <c r="GO185" s="10"/>
      <c r="GP185" s="10"/>
      <c r="GQ185" s="10"/>
      <c r="GR185" s="10"/>
      <c r="GS185" s="10"/>
      <c r="GT185" s="10"/>
      <c r="GU185" s="10"/>
      <c r="GV185" s="10"/>
      <c r="GW185" s="10"/>
      <c r="GX185" s="10"/>
      <c r="GY185" s="10"/>
      <c r="GZ185" s="10"/>
      <c r="HA185" s="10"/>
      <c r="HB185" s="10"/>
      <c r="HC185" s="10"/>
      <c r="HD185" s="10"/>
      <c r="HE185" s="10"/>
      <c r="HF185" s="10"/>
      <c r="HG185" s="10"/>
      <c r="HH185" s="10"/>
      <c r="HI185" s="10"/>
      <c r="HJ185" s="10"/>
      <c r="HK185" s="10"/>
      <c r="HL185" s="10"/>
      <c r="HM185" s="10"/>
      <c r="HN185" s="10"/>
      <c r="HO185" s="10"/>
      <c r="HP185" s="10"/>
      <c r="HQ185" s="10"/>
      <c r="HR185" s="10"/>
      <c r="HS185" s="10"/>
      <c r="HT185" s="10"/>
      <c r="HU185" s="10"/>
      <c r="HV185" s="10"/>
      <c r="HW185" s="10"/>
      <c r="HX185" s="10"/>
      <c r="HY185" s="10"/>
      <c r="HZ185" s="10"/>
      <c r="IA185" s="10"/>
      <c r="IB185" s="10"/>
      <c r="IC185" s="10"/>
      <c r="ID185" s="10"/>
      <c r="IE185" s="10"/>
      <c r="IF185" s="10"/>
      <c r="IG185" s="10"/>
      <c r="IH185" s="55">
        <v>0.54</v>
      </c>
      <c r="II185" s="55">
        <v>1.27</v>
      </c>
      <c r="IJ185" s="55">
        <v>0.59</v>
      </c>
      <c r="IK185" s="55">
        <v>0.59</v>
      </c>
      <c r="IL185" s="55">
        <v>0.59</v>
      </c>
      <c r="IM185" s="55">
        <v>0.68</v>
      </c>
      <c r="IN185" s="55">
        <v>0.68</v>
      </c>
      <c r="IO185" s="55">
        <v>0.68</v>
      </c>
      <c r="IP185" s="55">
        <v>0.71</v>
      </c>
      <c r="IQ185" s="55">
        <v>0.71</v>
      </c>
      <c r="IR185" s="55">
        <v>0.71</v>
      </c>
      <c r="IS185" s="55">
        <v>0.70135941040000005</v>
      </c>
      <c r="IT185" s="55">
        <v>0.70135941040000005</v>
      </c>
      <c r="IU185" s="55">
        <v>0.70135941040000005</v>
      </c>
      <c r="IV185" s="55"/>
      <c r="IW185" s="55"/>
      <c r="IX185" s="55"/>
      <c r="IY185" s="55"/>
      <c r="IZ185" s="55"/>
      <c r="JA185" s="55"/>
      <c r="JB185" s="55"/>
      <c r="JC185" s="55"/>
      <c r="JD185" s="55"/>
      <c r="JE185" s="55"/>
      <c r="JF185" s="55"/>
      <c r="JG185" s="55"/>
      <c r="JH185" s="55"/>
      <c r="JI185" s="55"/>
      <c r="JJ185" s="55"/>
      <c r="JK185" s="55"/>
      <c r="JL185" s="55"/>
      <c r="JM185" s="55"/>
      <c r="JN185" s="55"/>
      <c r="JO185" s="55"/>
      <c r="JP185" s="55"/>
      <c r="JQ185" s="55"/>
      <c r="JR185" s="55"/>
      <c r="JS185" s="55"/>
      <c r="JT185" s="55"/>
      <c r="JU185" s="55"/>
      <c r="JV185" s="55"/>
      <c r="JW185" s="55"/>
      <c r="JX185" s="55"/>
      <c r="JY185" s="55"/>
      <c r="JZ185" s="55"/>
      <c r="KA185" s="55"/>
      <c r="KB185" s="55"/>
      <c r="KC185" s="55"/>
      <c r="KD185" s="55"/>
      <c r="KE185" s="55"/>
      <c r="KF185" s="55"/>
      <c r="KG185" s="55"/>
      <c r="KH185" s="55"/>
      <c r="KI185" s="55"/>
      <c r="KJ185" s="55"/>
      <c r="KK185" s="55"/>
      <c r="KL185" s="55"/>
      <c r="KM185" s="55"/>
      <c r="KN185" s="55"/>
      <c r="KO185" s="55"/>
      <c r="KP185" s="55"/>
      <c r="KQ185" s="55"/>
      <c r="KR185" s="55"/>
      <c r="KS185" s="55"/>
      <c r="KT185" s="55"/>
      <c r="KU185" s="55"/>
      <c r="KV185" s="55"/>
      <c r="KW185" s="55"/>
      <c r="KX185" s="55"/>
      <c r="KY185" s="55"/>
      <c r="KZ185" s="55"/>
      <c r="LA185" s="55"/>
      <c r="LB185" s="55"/>
      <c r="LC185" s="55"/>
      <c r="LD185" s="55"/>
      <c r="LE185" s="55"/>
      <c r="LF185" s="55"/>
      <c r="LG185" s="55"/>
      <c r="LH185" s="55"/>
      <c r="LI185" s="55"/>
      <c r="LJ185" s="55"/>
      <c r="LK185" s="55"/>
      <c r="LL185" s="55"/>
      <c r="LM185" s="55"/>
      <c r="LN185" s="55"/>
      <c r="LO185" s="55"/>
      <c r="LP185" s="55"/>
      <c r="LQ185" s="55"/>
      <c r="LR185" s="55"/>
      <c r="LS185" s="55"/>
      <c r="LT185" s="55"/>
      <c r="LU185" s="55"/>
      <c r="LV185" s="55"/>
      <c r="LW185" s="55"/>
      <c r="LX185" s="55"/>
      <c r="LY185" s="55"/>
      <c r="LZ185" s="55"/>
      <c r="MA185" s="55"/>
      <c r="MB185" s="55"/>
      <c r="MC185" s="55"/>
      <c r="MD185" s="55"/>
      <c r="ME185" s="55"/>
      <c r="MF185" s="55"/>
      <c r="MG185" s="55"/>
      <c r="MH185" s="57"/>
      <c r="MI185" s="57"/>
      <c r="MJ185" s="57"/>
      <c r="MK185" s="57"/>
      <c r="ML185" s="57"/>
      <c r="MM185" s="58"/>
      <c r="MN185" s="58"/>
      <c r="MO185" s="57"/>
      <c r="MP185" s="57"/>
      <c r="MQ185" s="57"/>
      <c r="MR185" s="57"/>
      <c r="MS185" s="57"/>
      <c r="MT185" s="58"/>
      <c r="MU185" s="58"/>
      <c r="MV185" s="57"/>
      <c r="MW185" s="57"/>
      <c r="MX185" s="57"/>
      <c r="MY185" s="57"/>
      <c r="MZ185" s="57"/>
      <c r="NA185" s="58"/>
      <c r="NB185" s="58"/>
      <c r="NC185" s="55"/>
      <c r="ND185" s="55"/>
      <c r="NE185" s="55"/>
      <c r="NF185" s="55"/>
      <c r="NG185" s="55"/>
      <c r="NH185" s="55"/>
      <c r="NI185" s="55"/>
      <c r="NJ185" s="55"/>
      <c r="NK185" s="55"/>
      <c r="NL185" s="55"/>
      <c r="NM185" s="55"/>
      <c r="NN185" s="55"/>
      <c r="NO185" s="55"/>
      <c r="NP185" s="55"/>
      <c r="NQ185" s="55"/>
      <c r="NR185" s="55"/>
      <c r="NS185" s="55"/>
      <c r="NT185" s="55"/>
      <c r="NU185" s="55"/>
      <c r="NV185" s="55"/>
      <c r="NW185" s="55"/>
      <c r="NX185" s="55"/>
      <c r="NY185" s="55"/>
      <c r="NZ185" s="55"/>
      <c r="OA185" s="55"/>
      <c r="OB185" s="55"/>
      <c r="OC185" s="55"/>
      <c r="OD185" s="55"/>
      <c r="OE185" s="55"/>
      <c r="OF185" s="55"/>
      <c r="OG185" s="55"/>
      <c r="OH185" s="55"/>
      <c r="OI185" s="55"/>
      <c r="OJ185" s="55"/>
      <c r="OK185" s="55"/>
      <c r="OL185" s="55"/>
      <c r="OM185" s="55"/>
      <c r="ON185" s="55"/>
      <c r="OO185" s="55"/>
      <c r="OP185" s="55"/>
      <c r="OQ185" s="55"/>
      <c r="OR185" s="55"/>
      <c r="OS185" s="55"/>
      <c r="OT185" s="55"/>
      <c r="OU185" s="55"/>
      <c r="OV185" s="55"/>
      <c r="OW185" s="55"/>
      <c r="OX185" s="55"/>
      <c r="OY185" s="55"/>
      <c r="OZ185" s="55"/>
      <c r="PA185" s="55"/>
      <c r="PB185" s="55"/>
      <c r="PC185" s="55"/>
      <c r="PD185" s="55"/>
      <c r="PE185" s="55"/>
      <c r="PF185" s="55"/>
      <c r="PG185" s="55"/>
      <c r="PH185" s="55"/>
      <c r="PI185" s="55"/>
      <c r="PJ185" s="55"/>
      <c r="PK185" s="55"/>
      <c r="PL185" s="55"/>
      <c r="PM185" s="55"/>
      <c r="PN185" s="55"/>
      <c r="PO185" s="55"/>
      <c r="PP185" s="55"/>
      <c r="PQ185" s="55"/>
      <c r="PR185" s="55"/>
      <c r="PS185" s="55"/>
      <c r="PT185" s="55"/>
      <c r="PU185" s="55"/>
      <c r="PV185" s="55"/>
      <c r="PW185" s="55"/>
      <c r="PX185" s="55"/>
      <c r="PY185" s="55"/>
      <c r="PZ185" s="55"/>
      <c r="QA185" s="55"/>
      <c r="QB185" s="55"/>
      <c r="QC185" s="55"/>
      <c r="QD185" s="55"/>
    </row>
    <row r="186" spans="1:446" ht="13.5" customHeight="1">
      <c r="A186" s="12" t="s">
        <v>184</v>
      </c>
      <c r="B186" s="12" t="s">
        <v>344</v>
      </c>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c r="CI186" s="14"/>
      <c r="CJ186" s="14"/>
      <c r="CK186" s="14"/>
      <c r="CL186" s="14"/>
      <c r="CM186" s="14"/>
      <c r="CN186" s="14"/>
      <c r="CO186" s="14"/>
      <c r="CP186" s="14"/>
      <c r="CQ186" s="14"/>
      <c r="CR186" s="14"/>
      <c r="CS186" s="14"/>
      <c r="CT186" s="14"/>
      <c r="CU186" s="14"/>
      <c r="CV186" s="14"/>
      <c r="CW186" s="14"/>
      <c r="CX186" s="14"/>
      <c r="CY186" s="14"/>
      <c r="CZ186" s="14"/>
      <c r="DA186" s="24"/>
      <c r="DB186" s="14"/>
      <c r="DC186" s="14"/>
      <c r="DD186" s="14"/>
      <c r="DE186" s="14"/>
      <c r="DF186" s="14"/>
      <c r="DG186" s="14"/>
      <c r="DH186" s="14"/>
      <c r="DI186" s="14"/>
      <c r="DJ186" s="14"/>
      <c r="DK186" s="14"/>
      <c r="DL186" s="14"/>
      <c r="DM186" s="14"/>
      <c r="DN186" s="14"/>
      <c r="DO186" s="14"/>
      <c r="DP186" s="14"/>
      <c r="DQ186" s="14"/>
      <c r="DR186" s="14"/>
      <c r="DS186" s="14"/>
      <c r="DT186" s="14"/>
      <c r="DU186" s="14"/>
      <c r="DV186" s="14"/>
      <c r="DW186" s="14"/>
      <c r="DX186" s="14"/>
      <c r="DY186" s="14"/>
      <c r="DZ186" s="14"/>
      <c r="EA186" s="14"/>
      <c r="EB186" s="14"/>
      <c r="EC186" s="14"/>
      <c r="ED186" s="14"/>
      <c r="EE186" s="14"/>
      <c r="EF186" s="14"/>
      <c r="EG186" s="14"/>
      <c r="EH186" s="14"/>
      <c r="EI186" s="14"/>
      <c r="EJ186" s="14"/>
      <c r="EK186" s="14"/>
      <c r="EL186" s="14"/>
      <c r="EM186" s="14"/>
      <c r="EN186" s="14"/>
      <c r="EO186" s="14"/>
      <c r="EP186" s="14"/>
      <c r="EQ186" s="14"/>
      <c r="ER186" s="14"/>
      <c r="ES186" s="14"/>
      <c r="ET186" s="14"/>
      <c r="EU186" s="14"/>
      <c r="EV186" s="14"/>
      <c r="EW186" s="14"/>
      <c r="EX186" s="14"/>
      <c r="EY186" s="14"/>
      <c r="EZ186" s="14"/>
      <c r="FA186" s="14"/>
      <c r="FB186" s="14"/>
      <c r="FC186" s="14"/>
      <c r="FD186" s="14"/>
      <c r="FE186" s="14"/>
      <c r="FF186" s="14"/>
      <c r="FG186" s="14"/>
      <c r="FH186" s="14"/>
      <c r="FI186" s="14"/>
      <c r="FJ186" s="14"/>
      <c r="FK186" s="14"/>
      <c r="FL186" s="14"/>
      <c r="FM186" s="14"/>
      <c r="FN186" s="14"/>
      <c r="FO186" s="14"/>
      <c r="FP186" s="14"/>
      <c r="FQ186" s="14"/>
      <c r="FR186" s="14"/>
      <c r="FS186" s="14"/>
      <c r="FT186" s="14"/>
      <c r="FU186" s="14"/>
      <c r="FV186" s="14"/>
      <c r="FW186" s="14"/>
      <c r="FX186" s="14"/>
      <c r="FY186" s="14"/>
      <c r="FZ186" s="14"/>
      <c r="GA186" s="14"/>
      <c r="GB186" s="14"/>
      <c r="GC186" s="14"/>
      <c r="GD186" s="14"/>
      <c r="GE186" s="14"/>
      <c r="GF186" s="14"/>
      <c r="GG186" s="14"/>
      <c r="GH186" s="14"/>
      <c r="GI186" s="14"/>
      <c r="GJ186" s="14"/>
      <c r="GK186" s="14"/>
      <c r="GL186" s="14"/>
      <c r="GM186" s="14"/>
      <c r="GN186" s="14"/>
      <c r="GO186" s="14"/>
      <c r="GP186" s="14"/>
      <c r="GQ186" s="14"/>
      <c r="GR186" s="14"/>
      <c r="GS186" s="14"/>
      <c r="GT186" s="14"/>
      <c r="GU186" s="14"/>
      <c r="GV186" s="14"/>
      <c r="GW186" s="14"/>
      <c r="GX186" s="14"/>
      <c r="GY186" s="14"/>
      <c r="GZ186" s="14"/>
      <c r="HA186" s="14"/>
      <c r="HB186" s="14"/>
      <c r="HC186" s="14"/>
      <c r="HD186" s="14"/>
      <c r="HE186" s="14"/>
      <c r="HF186" s="14"/>
      <c r="HG186" s="14"/>
      <c r="HH186" s="14"/>
      <c r="HI186" s="14"/>
      <c r="HJ186" s="14"/>
      <c r="HK186" s="14"/>
      <c r="HL186" s="14"/>
      <c r="HM186" s="14"/>
      <c r="HN186" s="14"/>
      <c r="HO186" s="14"/>
      <c r="HP186" s="14"/>
      <c r="HQ186" s="14"/>
      <c r="HR186" s="14"/>
      <c r="HS186" s="14"/>
      <c r="HT186" s="14"/>
      <c r="HU186" s="14"/>
      <c r="HV186" s="14"/>
      <c r="HW186" s="14"/>
      <c r="HX186" s="14"/>
      <c r="HY186" s="14"/>
      <c r="HZ186" s="14"/>
      <c r="IA186" s="14"/>
      <c r="IB186" s="14"/>
      <c r="IC186" s="14"/>
      <c r="ID186" s="14"/>
      <c r="IE186" s="14"/>
      <c r="IF186" s="14"/>
      <c r="IG186" s="14"/>
      <c r="IH186" s="55"/>
      <c r="II186" s="55"/>
      <c r="IJ186" s="55"/>
      <c r="IK186" s="55"/>
      <c r="IL186" s="55"/>
      <c r="IM186" s="55"/>
      <c r="IN186" s="55"/>
      <c r="IO186" s="55"/>
      <c r="IP186" s="55"/>
      <c r="IQ186" s="55"/>
      <c r="IR186" s="55"/>
      <c r="IS186" s="55"/>
      <c r="IT186" s="55"/>
      <c r="IU186" s="55"/>
      <c r="IV186" s="55"/>
      <c r="IW186" s="55"/>
      <c r="IX186" s="55"/>
      <c r="IY186" s="55"/>
      <c r="IZ186" s="55"/>
      <c r="JA186" s="55"/>
      <c r="JB186" s="55"/>
      <c r="JC186" s="55"/>
      <c r="JD186" s="55"/>
      <c r="JE186" s="55"/>
      <c r="JF186" s="55"/>
      <c r="JG186" s="55"/>
      <c r="JH186" s="55"/>
      <c r="JI186" s="55"/>
      <c r="JJ186" s="55"/>
      <c r="JK186" s="55"/>
      <c r="JL186" s="55"/>
      <c r="JM186" s="55"/>
      <c r="JN186" s="55"/>
      <c r="JO186" s="55"/>
      <c r="JP186" s="55"/>
      <c r="JQ186" s="55"/>
      <c r="JR186" s="55"/>
      <c r="JS186" s="55"/>
      <c r="JT186" s="55"/>
      <c r="JU186" s="55"/>
      <c r="JV186" s="55"/>
      <c r="JW186" s="55"/>
      <c r="JX186" s="55"/>
      <c r="JY186" s="55"/>
      <c r="JZ186" s="55"/>
      <c r="KA186" s="55"/>
      <c r="KB186" s="55"/>
      <c r="KC186" s="55"/>
      <c r="KD186" s="55"/>
      <c r="KE186" s="55"/>
      <c r="KF186" s="55"/>
      <c r="KG186" s="55"/>
      <c r="KH186" s="55"/>
      <c r="KI186" s="55"/>
      <c r="KJ186" s="55"/>
      <c r="KK186" s="55"/>
      <c r="KL186" s="55"/>
      <c r="KM186" s="55"/>
      <c r="KN186" s="55"/>
      <c r="KO186" s="55"/>
      <c r="KP186" s="55"/>
      <c r="KQ186" s="55"/>
      <c r="KR186" s="55"/>
      <c r="KS186" s="55"/>
      <c r="KT186" s="55"/>
      <c r="KU186" s="55"/>
      <c r="KV186" s="55"/>
      <c r="KW186" s="55"/>
      <c r="KX186" s="55"/>
      <c r="KY186" s="55"/>
      <c r="KZ186" s="55"/>
      <c r="LA186" s="55"/>
      <c r="LB186" s="55"/>
      <c r="LC186" s="55"/>
      <c r="LD186" s="55"/>
      <c r="LE186" s="55"/>
      <c r="LF186" s="55"/>
      <c r="LG186" s="55"/>
      <c r="LH186" s="55"/>
      <c r="LI186" s="55"/>
      <c r="LJ186" s="55"/>
      <c r="LK186" s="55"/>
      <c r="LL186" s="55"/>
      <c r="LM186" s="55"/>
      <c r="LN186" s="55"/>
      <c r="LO186" s="55"/>
      <c r="LP186" s="55"/>
      <c r="LQ186" s="55"/>
      <c r="LR186" s="55"/>
      <c r="LS186" s="55"/>
      <c r="LT186" s="55"/>
      <c r="LU186" s="55"/>
      <c r="LV186" s="55"/>
      <c r="LW186" s="55"/>
      <c r="LX186" s="55"/>
      <c r="LY186" s="55"/>
      <c r="LZ186" s="55"/>
      <c r="MA186" s="55"/>
      <c r="MB186" s="55"/>
      <c r="MC186" s="55"/>
      <c r="MD186" s="55"/>
      <c r="ME186" s="55"/>
      <c r="MF186" s="55"/>
      <c r="MG186" s="55"/>
      <c r="MH186" s="57"/>
      <c r="MI186" s="57"/>
      <c r="MJ186" s="57"/>
      <c r="MK186" s="57"/>
      <c r="ML186" s="57"/>
      <c r="MM186" s="58"/>
      <c r="MN186" s="58"/>
      <c r="MO186" s="57"/>
      <c r="MP186" s="57"/>
      <c r="MQ186" s="57"/>
      <c r="MR186" s="57"/>
      <c r="MS186" s="57"/>
      <c r="MT186" s="58"/>
      <c r="MU186" s="58"/>
      <c r="MV186" s="57"/>
      <c r="MW186" s="57"/>
      <c r="MX186" s="57"/>
      <c r="MY186" s="57"/>
      <c r="MZ186" s="57"/>
      <c r="NA186" s="58"/>
      <c r="NB186" s="58"/>
      <c r="NC186" s="55"/>
      <c r="ND186" s="55"/>
      <c r="NE186" s="55"/>
      <c r="NF186" s="55"/>
      <c r="NG186" s="55"/>
      <c r="NH186" s="55"/>
      <c r="NI186" s="55"/>
      <c r="NJ186" s="55"/>
      <c r="NK186" s="55"/>
      <c r="NL186" s="55"/>
      <c r="NM186" s="55"/>
      <c r="NN186" s="55"/>
      <c r="NO186" s="55"/>
      <c r="NP186" s="55"/>
      <c r="NQ186" s="55"/>
      <c r="NR186" s="55"/>
      <c r="NS186" s="55"/>
      <c r="NT186" s="55"/>
      <c r="NU186" s="55"/>
      <c r="NV186" s="55"/>
      <c r="NW186" s="55"/>
      <c r="NX186" s="55"/>
      <c r="NY186" s="55"/>
      <c r="NZ186" s="55"/>
      <c r="OA186" s="55"/>
      <c r="OB186" s="55"/>
      <c r="OC186" s="55"/>
      <c r="OD186" s="55"/>
      <c r="OE186" s="55"/>
      <c r="OF186" s="55"/>
      <c r="OG186" s="55"/>
      <c r="OH186" s="55"/>
      <c r="OI186" s="55"/>
      <c r="OJ186" s="55"/>
      <c r="OK186" s="55"/>
      <c r="OL186" s="55"/>
      <c r="OM186" s="55"/>
      <c r="ON186" s="55"/>
      <c r="OO186" s="55"/>
      <c r="OP186" s="55"/>
      <c r="OQ186" s="55"/>
      <c r="OR186" s="55"/>
      <c r="OS186" s="55"/>
      <c r="OT186" s="55"/>
      <c r="OU186" s="55"/>
      <c r="OV186" s="55"/>
      <c r="OW186" s="55"/>
      <c r="OX186" s="55"/>
      <c r="OY186" s="55"/>
      <c r="OZ186" s="55"/>
      <c r="PA186" s="55"/>
      <c r="PB186" s="55"/>
      <c r="PC186" s="55"/>
      <c r="PD186" s="55"/>
      <c r="PE186" s="55"/>
      <c r="PF186" s="55"/>
      <c r="PG186" s="55"/>
      <c r="PH186" s="55"/>
      <c r="PI186" s="55"/>
      <c r="PJ186" s="55"/>
      <c r="PK186" s="55"/>
      <c r="PL186" s="55"/>
      <c r="PM186" s="55"/>
      <c r="PN186" s="55"/>
      <c r="PO186" s="55"/>
      <c r="PP186" s="55"/>
      <c r="PQ186" s="55"/>
      <c r="PR186" s="55"/>
      <c r="PS186" s="55"/>
      <c r="PT186" s="55"/>
      <c r="PU186" s="55"/>
      <c r="PV186" s="55"/>
      <c r="PW186" s="55"/>
      <c r="PX186" s="55"/>
      <c r="PY186" s="55"/>
      <c r="PZ186" s="55"/>
      <c r="QA186" s="55"/>
      <c r="QB186" s="55"/>
      <c r="QC186" s="55"/>
      <c r="QD186" s="55"/>
    </row>
    <row r="187" spans="1:446" ht="13.5" customHeight="1">
      <c r="A187" s="12" t="s">
        <v>185</v>
      </c>
      <c r="B187" s="12" t="s">
        <v>342</v>
      </c>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c r="CI187" s="14"/>
      <c r="CJ187" s="14"/>
      <c r="CK187" s="14"/>
      <c r="CL187" s="14"/>
      <c r="CM187" s="14"/>
      <c r="CN187" s="14"/>
      <c r="CO187" s="14"/>
      <c r="CP187" s="14"/>
      <c r="CQ187" s="14"/>
      <c r="CR187" s="14"/>
      <c r="CS187" s="14"/>
      <c r="CT187" s="14"/>
      <c r="CU187" s="14"/>
      <c r="CV187" s="14"/>
      <c r="CW187" s="14"/>
      <c r="CX187" s="14"/>
      <c r="CY187" s="14"/>
      <c r="CZ187" s="14"/>
      <c r="DA187" s="24"/>
      <c r="DB187" s="14"/>
      <c r="DC187" s="14"/>
      <c r="DD187" s="14"/>
      <c r="DE187" s="14"/>
      <c r="DF187" s="14"/>
      <c r="DG187" s="14"/>
      <c r="DH187" s="14"/>
      <c r="DI187" s="14"/>
      <c r="DJ187" s="14"/>
      <c r="DK187" s="14"/>
      <c r="DL187" s="14"/>
      <c r="DM187" s="14"/>
      <c r="DN187" s="14"/>
      <c r="DO187" s="14"/>
      <c r="DP187" s="14"/>
      <c r="DQ187" s="14"/>
      <c r="DR187" s="14"/>
      <c r="DS187" s="14"/>
      <c r="DT187" s="14"/>
      <c r="DU187" s="14"/>
      <c r="DV187" s="14"/>
      <c r="DW187" s="14"/>
      <c r="DX187" s="14"/>
      <c r="DY187" s="14"/>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4"/>
      <c r="FE187" s="14"/>
      <c r="FF187" s="14"/>
      <c r="FG187" s="14"/>
      <c r="FH187" s="14"/>
      <c r="FI187" s="14"/>
      <c r="FJ187" s="14"/>
      <c r="FK187" s="14"/>
      <c r="FL187" s="14"/>
      <c r="FM187" s="14"/>
      <c r="FN187" s="14"/>
      <c r="FO187" s="14"/>
      <c r="FP187" s="14"/>
      <c r="FQ187" s="14"/>
      <c r="FR187" s="14"/>
      <c r="FS187" s="14"/>
      <c r="FT187" s="14"/>
      <c r="FU187" s="14"/>
      <c r="FV187" s="14"/>
      <c r="FW187" s="14"/>
      <c r="FX187" s="14"/>
      <c r="FY187" s="14"/>
      <c r="FZ187" s="14"/>
      <c r="GA187" s="14"/>
      <c r="GB187" s="14"/>
      <c r="GC187" s="14"/>
      <c r="GD187" s="14"/>
      <c r="GE187" s="14"/>
      <c r="GF187" s="14"/>
      <c r="GG187" s="14"/>
      <c r="GH187" s="14"/>
      <c r="GI187" s="14"/>
      <c r="GJ187" s="14"/>
      <c r="GK187" s="14"/>
      <c r="GL187" s="14"/>
      <c r="GM187" s="14"/>
      <c r="GN187" s="14"/>
      <c r="GO187" s="14"/>
      <c r="GP187" s="14"/>
      <c r="GQ187" s="14"/>
      <c r="GR187" s="14"/>
      <c r="GS187" s="14"/>
      <c r="GT187" s="14"/>
      <c r="GU187" s="14"/>
      <c r="GV187" s="14"/>
      <c r="GW187" s="14"/>
      <c r="GX187" s="14"/>
      <c r="GY187" s="14"/>
      <c r="GZ187" s="14"/>
      <c r="HA187" s="14"/>
      <c r="HB187" s="14"/>
      <c r="HC187" s="14"/>
      <c r="HD187" s="14"/>
      <c r="HE187" s="14"/>
      <c r="HF187" s="14"/>
      <c r="HG187" s="14"/>
      <c r="HH187" s="14"/>
      <c r="HI187" s="14"/>
      <c r="HJ187" s="14"/>
      <c r="HK187" s="14"/>
      <c r="HL187" s="14"/>
      <c r="HM187" s="14"/>
      <c r="HN187" s="14"/>
      <c r="HO187" s="14"/>
      <c r="HP187" s="14"/>
      <c r="HQ187" s="14"/>
      <c r="HR187" s="14"/>
      <c r="HS187" s="14"/>
      <c r="HT187" s="14"/>
      <c r="HU187" s="14"/>
      <c r="HV187" s="14"/>
      <c r="HW187" s="14"/>
      <c r="HX187" s="14"/>
      <c r="HY187" s="14"/>
      <c r="HZ187" s="14"/>
      <c r="IA187" s="14"/>
      <c r="IB187" s="14"/>
      <c r="IC187" s="14"/>
      <c r="ID187" s="14"/>
      <c r="IE187" s="14"/>
      <c r="IF187" s="14"/>
      <c r="IG187" s="14"/>
      <c r="IH187" s="55"/>
      <c r="II187" s="55"/>
      <c r="IJ187" s="55"/>
      <c r="IK187" s="55"/>
      <c r="IL187" s="55"/>
      <c r="IM187" s="55"/>
      <c r="IN187" s="55"/>
      <c r="IO187" s="55"/>
      <c r="IP187" s="55"/>
      <c r="IQ187" s="55"/>
      <c r="IR187" s="55"/>
      <c r="IS187" s="55"/>
      <c r="IT187" s="55"/>
      <c r="IU187" s="55"/>
      <c r="IV187" s="55"/>
      <c r="IW187" s="55"/>
      <c r="IX187" s="55"/>
      <c r="IY187" s="55"/>
      <c r="IZ187" s="55"/>
      <c r="JA187" s="55"/>
      <c r="JB187" s="55"/>
      <c r="JC187" s="55"/>
      <c r="JD187" s="55"/>
      <c r="JE187" s="55"/>
      <c r="JF187" s="55"/>
      <c r="JG187" s="55"/>
      <c r="JH187" s="55"/>
      <c r="JI187" s="55"/>
      <c r="JJ187" s="55"/>
      <c r="JK187" s="55"/>
      <c r="JL187" s="55"/>
      <c r="JM187" s="55"/>
      <c r="JN187" s="55"/>
      <c r="JO187" s="55"/>
      <c r="JP187" s="55"/>
      <c r="JQ187" s="55"/>
      <c r="JR187" s="55"/>
      <c r="JS187" s="55"/>
      <c r="JT187" s="55"/>
      <c r="JU187" s="55"/>
      <c r="JV187" s="55"/>
      <c r="JW187" s="55"/>
      <c r="JX187" s="55"/>
      <c r="JY187" s="55"/>
      <c r="JZ187" s="55"/>
      <c r="KA187" s="55"/>
      <c r="KB187" s="55"/>
      <c r="KC187" s="55"/>
      <c r="KD187" s="55"/>
      <c r="KE187" s="55"/>
      <c r="KF187" s="55"/>
      <c r="KG187" s="55"/>
      <c r="KH187" s="55"/>
      <c r="KI187" s="55"/>
      <c r="KJ187" s="55"/>
      <c r="KK187" s="55"/>
      <c r="KL187" s="55"/>
      <c r="KM187" s="55"/>
      <c r="KN187" s="55"/>
      <c r="KO187" s="55"/>
      <c r="KP187" s="55"/>
      <c r="KQ187" s="55"/>
      <c r="KR187" s="55"/>
      <c r="KS187" s="55"/>
      <c r="KT187" s="55"/>
      <c r="KU187" s="55"/>
      <c r="KV187" s="55"/>
      <c r="KW187" s="55"/>
      <c r="KX187" s="55"/>
      <c r="KY187" s="55"/>
      <c r="KZ187" s="55"/>
      <c r="LA187" s="55"/>
      <c r="LB187" s="55"/>
      <c r="LC187" s="55"/>
      <c r="LD187" s="55"/>
      <c r="LE187" s="55"/>
      <c r="LF187" s="55"/>
      <c r="LG187" s="55"/>
      <c r="LH187" s="55"/>
      <c r="LI187" s="55"/>
      <c r="LJ187" s="55"/>
      <c r="LK187" s="55"/>
      <c r="LL187" s="55"/>
      <c r="LM187" s="55"/>
      <c r="LN187" s="55"/>
      <c r="LO187" s="55"/>
      <c r="LP187" s="55"/>
      <c r="LQ187" s="55"/>
      <c r="LR187" s="55"/>
      <c r="LS187" s="55"/>
      <c r="LT187" s="55"/>
      <c r="LU187" s="55"/>
      <c r="LV187" s="55"/>
      <c r="LW187" s="55"/>
      <c r="LX187" s="55"/>
      <c r="LY187" s="55"/>
      <c r="LZ187" s="55"/>
      <c r="MA187" s="55"/>
      <c r="MB187" s="55"/>
      <c r="MC187" s="55"/>
      <c r="MD187" s="55"/>
      <c r="ME187" s="55"/>
      <c r="MF187" s="55"/>
      <c r="MG187" s="55"/>
      <c r="MH187" s="57"/>
      <c r="MI187" s="57"/>
      <c r="MJ187" s="57"/>
      <c r="MK187" s="57"/>
      <c r="ML187" s="57"/>
      <c r="MM187" s="58"/>
      <c r="MN187" s="58"/>
      <c r="MO187" s="57"/>
      <c r="MP187" s="57"/>
      <c r="MQ187" s="57"/>
      <c r="MR187" s="57"/>
      <c r="MS187" s="57"/>
      <c r="MT187" s="58"/>
      <c r="MU187" s="58"/>
      <c r="MV187" s="57"/>
      <c r="MW187" s="57"/>
      <c r="MX187" s="57"/>
      <c r="MY187" s="57"/>
      <c r="MZ187" s="57"/>
      <c r="NA187" s="58"/>
      <c r="NB187" s="58"/>
      <c r="NC187" s="55"/>
      <c r="ND187" s="55"/>
      <c r="NE187" s="55"/>
      <c r="NF187" s="55"/>
      <c r="NG187" s="55"/>
      <c r="NH187" s="55"/>
      <c r="NI187" s="55"/>
      <c r="NJ187" s="55"/>
      <c r="NK187" s="55"/>
      <c r="NL187" s="55"/>
      <c r="NM187" s="55"/>
      <c r="NN187" s="55"/>
      <c r="NO187" s="55"/>
      <c r="NP187" s="55"/>
      <c r="NQ187" s="55"/>
      <c r="NR187" s="55"/>
      <c r="NS187" s="55"/>
      <c r="NT187" s="55"/>
      <c r="NU187" s="55"/>
      <c r="NV187" s="55"/>
      <c r="NW187" s="55"/>
      <c r="NX187" s="55"/>
      <c r="NY187" s="55"/>
      <c r="NZ187" s="55"/>
      <c r="OA187" s="55"/>
      <c r="OB187" s="55"/>
      <c r="OC187" s="55"/>
      <c r="OD187" s="55"/>
      <c r="OE187" s="55"/>
      <c r="OF187" s="55"/>
      <c r="OG187" s="55"/>
      <c r="OH187" s="55"/>
      <c r="OI187" s="55"/>
      <c r="OJ187" s="55"/>
      <c r="OK187" s="55"/>
      <c r="OL187" s="55"/>
      <c r="OM187" s="55"/>
      <c r="ON187" s="55"/>
      <c r="OO187" s="55"/>
      <c r="OP187" s="55"/>
      <c r="OQ187" s="55"/>
      <c r="OR187" s="55"/>
      <c r="OS187" s="55"/>
      <c r="OT187" s="55"/>
      <c r="OU187" s="55"/>
      <c r="OV187" s="55"/>
      <c r="OW187" s="55"/>
      <c r="OX187" s="55"/>
      <c r="OY187" s="55"/>
      <c r="OZ187" s="55"/>
      <c r="PA187" s="55"/>
      <c r="PB187" s="55"/>
      <c r="PC187" s="55"/>
      <c r="PD187" s="55"/>
      <c r="PE187" s="55"/>
      <c r="PF187" s="55"/>
      <c r="PG187" s="55"/>
      <c r="PH187" s="55"/>
      <c r="PI187" s="55"/>
      <c r="PJ187" s="55"/>
      <c r="PK187" s="55"/>
      <c r="PL187" s="55"/>
      <c r="PM187" s="55"/>
      <c r="PN187" s="55"/>
      <c r="PO187" s="55"/>
      <c r="PP187" s="55"/>
      <c r="PQ187" s="55"/>
      <c r="PR187" s="55"/>
      <c r="PS187" s="55"/>
      <c r="PT187" s="55"/>
      <c r="PU187" s="55"/>
      <c r="PV187" s="55"/>
      <c r="PW187" s="55"/>
      <c r="PX187" s="55"/>
      <c r="PY187" s="55"/>
      <c r="PZ187" s="55"/>
      <c r="QA187" s="55"/>
      <c r="QB187" s="55"/>
      <c r="QC187" s="55"/>
      <c r="QD187" s="55"/>
    </row>
    <row r="188" spans="1:446" ht="13.5" customHeight="1">
      <c r="A188" s="12" t="s">
        <v>186</v>
      </c>
      <c r="B188" s="12" t="s">
        <v>340</v>
      </c>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4"/>
      <c r="BF188" s="14"/>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c r="CI188" s="14"/>
      <c r="CJ188" s="14"/>
      <c r="CK188" s="14"/>
      <c r="CL188" s="14"/>
      <c r="CM188" s="14"/>
      <c r="CN188" s="14"/>
      <c r="CO188" s="14"/>
      <c r="CP188" s="14"/>
      <c r="CQ188" s="14"/>
      <c r="CR188" s="14"/>
      <c r="CS188" s="14"/>
      <c r="CT188" s="14"/>
      <c r="CU188" s="14"/>
      <c r="CV188" s="14"/>
      <c r="CW188" s="14"/>
      <c r="CX188" s="14"/>
      <c r="CY188" s="14"/>
      <c r="CZ188" s="14"/>
      <c r="DA188" s="24"/>
      <c r="DB188" s="14"/>
      <c r="DC188" s="14"/>
      <c r="DD188" s="14"/>
      <c r="DE188" s="14"/>
      <c r="DF188" s="14"/>
      <c r="DG188" s="14"/>
      <c r="DH188" s="14"/>
      <c r="DI188" s="14"/>
      <c r="DJ188" s="14"/>
      <c r="DK188" s="14"/>
      <c r="DL188" s="14"/>
      <c r="DM188" s="14"/>
      <c r="DN188" s="14"/>
      <c r="DO188" s="14"/>
      <c r="DP188" s="14"/>
      <c r="DQ188" s="14"/>
      <c r="DR188" s="14"/>
      <c r="DS188" s="14"/>
      <c r="DT188" s="14"/>
      <c r="DU188" s="14"/>
      <c r="DV188" s="14"/>
      <c r="DW188" s="14"/>
      <c r="DX188" s="14"/>
      <c r="DY188" s="14"/>
      <c r="DZ188" s="14"/>
      <c r="EA188" s="14"/>
      <c r="EB188" s="14"/>
      <c r="EC188" s="14"/>
      <c r="ED188" s="14"/>
      <c r="EE188" s="14"/>
      <c r="EF188" s="14"/>
      <c r="EG188" s="14"/>
      <c r="EH188" s="14"/>
      <c r="EI188" s="14"/>
      <c r="EJ188" s="14"/>
      <c r="EK188" s="14"/>
      <c r="EL188" s="14"/>
      <c r="EM188" s="14"/>
      <c r="EN188" s="14"/>
      <c r="EO188" s="14"/>
      <c r="EP188" s="14"/>
      <c r="EQ188" s="14"/>
      <c r="ER188" s="14"/>
      <c r="ES188" s="14"/>
      <c r="ET188" s="14"/>
      <c r="EU188" s="14"/>
      <c r="EV188" s="14"/>
      <c r="EW188" s="14"/>
      <c r="EX188" s="14"/>
      <c r="EY188" s="14"/>
      <c r="EZ188" s="14"/>
      <c r="FA188" s="14"/>
      <c r="FB188" s="14"/>
      <c r="FC188" s="14"/>
      <c r="FD188" s="14"/>
      <c r="FE188" s="14"/>
      <c r="FF188" s="14"/>
      <c r="FG188" s="14"/>
      <c r="FH188" s="14"/>
      <c r="FI188" s="14"/>
      <c r="FJ188" s="14"/>
      <c r="FK188" s="14"/>
      <c r="FL188" s="14"/>
      <c r="FM188" s="14"/>
      <c r="FN188" s="14"/>
      <c r="FO188" s="14"/>
      <c r="FP188" s="14"/>
      <c r="FQ188" s="14"/>
      <c r="FR188" s="14"/>
      <c r="FS188" s="14"/>
      <c r="FT188" s="14"/>
      <c r="FU188" s="14"/>
      <c r="FV188" s="14"/>
      <c r="FW188" s="14"/>
      <c r="FX188" s="14"/>
      <c r="FY188" s="14"/>
      <c r="FZ188" s="14"/>
      <c r="GA188" s="14"/>
      <c r="GB188" s="14"/>
      <c r="GC188" s="14"/>
      <c r="GD188" s="14"/>
      <c r="GE188" s="14"/>
      <c r="GF188" s="14"/>
      <c r="GG188" s="14"/>
      <c r="GH188" s="14"/>
      <c r="GI188" s="14"/>
      <c r="GJ188" s="14"/>
      <c r="GK188" s="14"/>
      <c r="GL188" s="14"/>
      <c r="GM188" s="14"/>
      <c r="GN188" s="14"/>
      <c r="GO188" s="14"/>
      <c r="GP188" s="14"/>
      <c r="GQ188" s="14"/>
      <c r="GR188" s="14"/>
      <c r="GS188" s="14"/>
      <c r="GT188" s="14"/>
      <c r="GU188" s="14"/>
      <c r="GV188" s="14"/>
      <c r="GW188" s="14"/>
      <c r="GX188" s="14"/>
      <c r="GY188" s="14"/>
      <c r="GZ188" s="14"/>
      <c r="HA188" s="14"/>
      <c r="HB188" s="14"/>
      <c r="HC188" s="14"/>
      <c r="HD188" s="14"/>
      <c r="HE188" s="14"/>
      <c r="HF188" s="14"/>
      <c r="HG188" s="14"/>
      <c r="HH188" s="14"/>
      <c r="HI188" s="14"/>
      <c r="HJ188" s="14"/>
      <c r="HK188" s="14"/>
      <c r="HL188" s="14"/>
      <c r="HM188" s="14"/>
      <c r="HN188" s="14"/>
      <c r="HO188" s="14"/>
      <c r="HP188" s="14"/>
      <c r="HQ188" s="14"/>
      <c r="HR188" s="14"/>
      <c r="HS188" s="14"/>
      <c r="HT188" s="14"/>
      <c r="HU188" s="14"/>
      <c r="HV188" s="14"/>
      <c r="HW188" s="14"/>
      <c r="HX188" s="14"/>
      <c r="HY188" s="14"/>
      <c r="HZ188" s="14"/>
      <c r="IA188" s="14"/>
      <c r="IB188" s="14"/>
      <c r="IC188" s="14"/>
      <c r="ID188" s="14"/>
      <c r="IE188" s="14"/>
      <c r="IF188" s="14"/>
      <c r="IG188" s="14"/>
      <c r="IH188" s="55"/>
      <c r="II188" s="55"/>
      <c r="IJ188" s="55"/>
      <c r="IK188" s="55"/>
      <c r="IL188" s="55"/>
      <c r="IM188" s="55"/>
      <c r="IN188" s="55"/>
      <c r="IO188" s="55"/>
      <c r="IP188" s="55"/>
      <c r="IQ188" s="55"/>
      <c r="IR188" s="55"/>
      <c r="IS188" s="55"/>
      <c r="IT188" s="55"/>
      <c r="IU188" s="55"/>
      <c r="IV188" s="55"/>
      <c r="IW188" s="55"/>
      <c r="IX188" s="55"/>
      <c r="IY188" s="55"/>
      <c r="IZ188" s="55"/>
      <c r="JA188" s="55"/>
      <c r="JB188" s="55"/>
      <c r="JC188" s="55"/>
      <c r="JD188" s="55"/>
      <c r="JE188" s="55"/>
      <c r="JF188" s="55"/>
      <c r="JG188" s="55"/>
      <c r="JH188" s="55"/>
      <c r="JI188" s="55"/>
      <c r="JJ188" s="55"/>
      <c r="JK188" s="55"/>
      <c r="JL188" s="55"/>
      <c r="JM188" s="55"/>
      <c r="JN188" s="55"/>
      <c r="JO188" s="55"/>
      <c r="JP188" s="55"/>
      <c r="JQ188" s="55"/>
      <c r="JR188" s="55"/>
      <c r="JS188" s="55"/>
      <c r="JT188" s="55"/>
      <c r="JU188" s="55"/>
      <c r="JV188" s="55"/>
      <c r="JW188" s="55"/>
      <c r="JX188" s="55"/>
      <c r="JY188" s="55"/>
      <c r="JZ188" s="55"/>
      <c r="KA188" s="55"/>
      <c r="KB188" s="55"/>
      <c r="KC188" s="55"/>
      <c r="KD188" s="55"/>
      <c r="KE188" s="55"/>
      <c r="KF188" s="55"/>
      <c r="KG188" s="55"/>
      <c r="KH188" s="55"/>
      <c r="KI188" s="55"/>
      <c r="KJ188" s="55"/>
      <c r="KK188" s="55"/>
      <c r="KL188" s="55"/>
      <c r="KM188" s="55"/>
      <c r="KN188" s="55"/>
      <c r="KO188" s="55"/>
      <c r="KP188" s="55"/>
      <c r="KQ188" s="55"/>
      <c r="KR188" s="55"/>
      <c r="KS188" s="55"/>
      <c r="KT188" s="55"/>
      <c r="KU188" s="55"/>
      <c r="KV188" s="55"/>
      <c r="KW188" s="55"/>
      <c r="KX188" s="55"/>
      <c r="KY188" s="55"/>
      <c r="KZ188" s="55"/>
      <c r="LA188" s="55"/>
      <c r="LB188" s="55"/>
      <c r="LC188" s="55"/>
      <c r="LD188" s="55"/>
      <c r="LE188" s="55"/>
      <c r="LF188" s="55"/>
      <c r="LG188" s="55"/>
      <c r="LH188" s="55"/>
      <c r="LI188" s="55"/>
      <c r="LJ188" s="55"/>
      <c r="LK188" s="55"/>
      <c r="LL188" s="55"/>
      <c r="LM188" s="55"/>
      <c r="LN188" s="55"/>
      <c r="LO188" s="55"/>
      <c r="LP188" s="55"/>
      <c r="LQ188" s="55"/>
      <c r="LR188" s="55"/>
      <c r="LS188" s="55"/>
      <c r="LT188" s="55"/>
      <c r="LU188" s="55"/>
      <c r="LV188" s="55"/>
      <c r="LW188" s="55"/>
      <c r="LX188" s="55"/>
      <c r="LY188" s="55"/>
      <c r="LZ188" s="55"/>
      <c r="MA188" s="55"/>
      <c r="MB188" s="55"/>
      <c r="MC188" s="55"/>
      <c r="MD188" s="55"/>
      <c r="ME188" s="55"/>
      <c r="MF188" s="55"/>
      <c r="MG188" s="55"/>
      <c r="MH188" s="57"/>
      <c r="MI188" s="57"/>
      <c r="MJ188" s="57"/>
      <c r="MK188" s="57"/>
      <c r="ML188" s="57"/>
      <c r="MM188" s="58"/>
      <c r="MN188" s="58"/>
      <c r="MO188" s="57"/>
      <c r="MP188" s="57"/>
      <c r="MQ188" s="57"/>
      <c r="MR188" s="57"/>
      <c r="MS188" s="57"/>
      <c r="MT188" s="58"/>
      <c r="MU188" s="58"/>
      <c r="MV188" s="57"/>
      <c r="MW188" s="57"/>
      <c r="MX188" s="57"/>
      <c r="MY188" s="57"/>
      <c r="MZ188" s="57"/>
      <c r="NA188" s="58"/>
      <c r="NB188" s="58"/>
      <c r="NC188" s="55"/>
      <c r="ND188" s="55"/>
      <c r="NE188" s="55"/>
      <c r="NF188" s="55"/>
      <c r="NG188" s="55"/>
      <c r="NH188" s="55"/>
      <c r="NI188" s="55"/>
      <c r="NJ188" s="55"/>
      <c r="NK188" s="55"/>
      <c r="NL188" s="55"/>
      <c r="NM188" s="55"/>
      <c r="NN188" s="55"/>
      <c r="NO188" s="55"/>
      <c r="NP188" s="55"/>
      <c r="NQ188" s="55"/>
      <c r="NR188" s="55"/>
      <c r="NS188" s="55"/>
      <c r="NT188" s="55"/>
      <c r="NU188" s="55"/>
      <c r="NV188" s="55"/>
      <c r="NW188" s="55"/>
      <c r="NX188" s="55"/>
      <c r="NY188" s="55"/>
      <c r="NZ188" s="55"/>
      <c r="OA188" s="55"/>
      <c r="OB188" s="55"/>
      <c r="OC188" s="55"/>
      <c r="OD188" s="55"/>
      <c r="OE188" s="55"/>
      <c r="OF188" s="55"/>
      <c r="OG188" s="55"/>
      <c r="OH188" s="55"/>
      <c r="OI188" s="55"/>
      <c r="OJ188" s="55"/>
      <c r="OK188" s="55"/>
      <c r="OL188" s="55"/>
      <c r="OM188" s="55"/>
      <c r="ON188" s="55"/>
      <c r="OO188" s="55"/>
      <c r="OP188" s="55"/>
      <c r="OQ188" s="55"/>
      <c r="OR188" s="55"/>
      <c r="OS188" s="55"/>
      <c r="OT188" s="55"/>
      <c r="OU188" s="55"/>
      <c r="OV188" s="55"/>
      <c r="OW188" s="55"/>
      <c r="OX188" s="55"/>
      <c r="OY188" s="55"/>
      <c r="OZ188" s="55"/>
      <c r="PA188" s="55"/>
      <c r="PB188" s="55"/>
      <c r="PC188" s="55"/>
      <c r="PD188" s="55"/>
      <c r="PE188" s="55"/>
      <c r="PF188" s="55"/>
      <c r="PG188" s="55"/>
      <c r="PH188" s="55"/>
      <c r="PI188" s="55"/>
      <c r="PJ188" s="55"/>
      <c r="PK188" s="55"/>
      <c r="PL188" s="55"/>
      <c r="PM188" s="55"/>
      <c r="PN188" s="55"/>
      <c r="PO188" s="55"/>
      <c r="PP188" s="55"/>
      <c r="PQ188" s="55"/>
      <c r="PR188" s="55"/>
      <c r="PS188" s="55"/>
      <c r="PT188" s="55"/>
      <c r="PU188" s="55"/>
      <c r="PV188" s="55"/>
      <c r="PW188" s="55"/>
      <c r="PX188" s="55"/>
      <c r="PY188" s="55"/>
      <c r="PZ188" s="55"/>
      <c r="QA188" s="55"/>
      <c r="QB188" s="55"/>
      <c r="QC188" s="55"/>
      <c r="QD188" s="55"/>
    </row>
    <row r="189" spans="1:446" ht="13.5" customHeight="1">
      <c r="A189" s="12" t="s">
        <v>187</v>
      </c>
      <c r="B189" s="12" t="s">
        <v>336</v>
      </c>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c r="CI189" s="14"/>
      <c r="CJ189" s="14"/>
      <c r="CK189" s="14"/>
      <c r="CL189" s="14"/>
      <c r="CM189" s="14"/>
      <c r="CN189" s="14"/>
      <c r="CO189" s="14"/>
      <c r="CP189" s="14"/>
      <c r="CQ189" s="14"/>
      <c r="CR189" s="14"/>
      <c r="CS189" s="14"/>
      <c r="CT189" s="14"/>
      <c r="CU189" s="14"/>
      <c r="CV189" s="14"/>
      <c r="CW189" s="14"/>
      <c r="CX189" s="14"/>
      <c r="CY189" s="14"/>
      <c r="CZ189" s="14"/>
      <c r="DA189" s="24"/>
      <c r="DB189" s="14"/>
      <c r="DC189" s="14"/>
      <c r="DD189" s="14"/>
      <c r="DE189" s="14"/>
      <c r="DF189" s="14"/>
      <c r="DG189" s="14"/>
      <c r="DH189" s="14"/>
      <c r="DI189" s="14"/>
      <c r="DJ189" s="14"/>
      <c r="DK189" s="14"/>
      <c r="DL189" s="14"/>
      <c r="DM189" s="14"/>
      <c r="DN189" s="14"/>
      <c r="DO189" s="14"/>
      <c r="DP189" s="14"/>
      <c r="DQ189" s="14"/>
      <c r="DR189" s="14"/>
      <c r="DS189" s="14"/>
      <c r="DT189" s="14"/>
      <c r="DU189" s="14"/>
      <c r="DV189" s="14"/>
      <c r="DW189" s="14"/>
      <c r="DX189" s="14"/>
      <c r="DY189" s="14"/>
      <c r="DZ189" s="14"/>
      <c r="EA189" s="14"/>
      <c r="EB189" s="14"/>
      <c r="EC189" s="14"/>
      <c r="ED189" s="14"/>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4"/>
      <c r="FE189" s="14"/>
      <c r="FF189" s="14"/>
      <c r="FG189" s="14"/>
      <c r="FH189" s="14"/>
      <c r="FI189" s="14"/>
      <c r="FJ189" s="14"/>
      <c r="FK189" s="14"/>
      <c r="FL189" s="14"/>
      <c r="FM189" s="14"/>
      <c r="FN189" s="14"/>
      <c r="FO189" s="14"/>
      <c r="FP189" s="14"/>
      <c r="FQ189" s="14"/>
      <c r="FR189" s="14"/>
      <c r="FS189" s="14"/>
      <c r="FT189" s="14"/>
      <c r="FU189" s="14"/>
      <c r="FV189" s="14"/>
      <c r="FW189" s="14"/>
      <c r="FX189" s="14"/>
      <c r="FY189" s="14"/>
      <c r="FZ189" s="14"/>
      <c r="GA189" s="14"/>
      <c r="GB189" s="14"/>
      <c r="GC189" s="14"/>
      <c r="GD189" s="14"/>
      <c r="GE189" s="14"/>
      <c r="GF189" s="14"/>
      <c r="GG189" s="14"/>
      <c r="GH189" s="14"/>
      <c r="GI189" s="14"/>
      <c r="GJ189" s="14"/>
      <c r="GK189" s="14"/>
      <c r="GL189" s="14"/>
      <c r="GM189" s="14"/>
      <c r="GN189" s="14"/>
      <c r="GO189" s="14"/>
      <c r="GP189" s="14"/>
      <c r="GQ189" s="14"/>
      <c r="GR189" s="14"/>
      <c r="GS189" s="14"/>
      <c r="GT189" s="14"/>
      <c r="GU189" s="14"/>
      <c r="GV189" s="14"/>
      <c r="GW189" s="14"/>
      <c r="GX189" s="14"/>
      <c r="GY189" s="14"/>
      <c r="GZ189" s="14"/>
      <c r="HA189" s="14"/>
      <c r="HB189" s="14"/>
      <c r="HC189" s="14"/>
      <c r="HD189" s="14"/>
      <c r="HE189" s="14"/>
      <c r="HF189" s="14"/>
      <c r="HG189" s="14"/>
      <c r="HH189" s="14"/>
      <c r="HI189" s="14"/>
      <c r="HJ189" s="14"/>
      <c r="HK189" s="14"/>
      <c r="HL189" s="14"/>
      <c r="HM189" s="14"/>
      <c r="HN189" s="14"/>
      <c r="HO189" s="14"/>
      <c r="HP189" s="14"/>
      <c r="HQ189" s="14"/>
      <c r="HR189" s="14"/>
      <c r="HS189" s="14"/>
      <c r="HT189" s="14"/>
      <c r="HU189" s="14"/>
      <c r="HV189" s="14"/>
      <c r="HW189" s="14"/>
      <c r="HX189" s="14"/>
      <c r="HY189" s="14"/>
      <c r="HZ189" s="14"/>
      <c r="IA189" s="14"/>
      <c r="IB189" s="14"/>
      <c r="IC189" s="14"/>
      <c r="ID189" s="14"/>
      <c r="IE189" s="14"/>
      <c r="IF189" s="14"/>
      <c r="IG189" s="14"/>
      <c r="IH189" s="65"/>
      <c r="II189" s="65"/>
      <c r="IJ189" s="65"/>
      <c r="IK189" s="65"/>
      <c r="IL189" s="65"/>
      <c r="IM189" s="65"/>
      <c r="IN189" s="65"/>
      <c r="IO189" s="65"/>
      <c r="IP189" s="65"/>
      <c r="IQ189" s="65"/>
      <c r="IR189" s="65"/>
      <c r="IS189" s="65"/>
      <c r="IT189" s="65"/>
      <c r="IU189" s="65"/>
      <c r="IV189" s="65"/>
      <c r="IW189" s="65"/>
      <c r="IX189" s="65"/>
      <c r="IY189" s="65"/>
      <c r="IZ189" s="65"/>
      <c r="JA189" s="65"/>
      <c r="JB189" s="65"/>
      <c r="JC189" s="65"/>
      <c r="JD189" s="65"/>
      <c r="JE189" s="65"/>
      <c r="JF189" s="65"/>
      <c r="JG189" s="65"/>
      <c r="JH189" s="65"/>
      <c r="JI189" s="65"/>
      <c r="JJ189" s="65"/>
      <c r="JK189" s="65"/>
      <c r="JL189" s="65"/>
      <c r="JM189" s="65"/>
      <c r="JN189" s="65"/>
      <c r="JO189" s="65"/>
      <c r="JP189" s="65"/>
      <c r="JQ189" s="65"/>
      <c r="JR189" s="65"/>
      <c r="JS189" s="65"/>
      <c r="JT189" s="65"/>
      <c r="JU189" s="65"/>
      <c r="JV189" s="65"/>
      <c r="JW189" s="65"/>
      <c r="JX189" s="65"/>
      <c r="JY189" s="65"/>
      <c r="JZ189" s="65"/>
      <c r="KA189" s="65"/>
      <c r="KB189" s="65"/>
      <c r="KC189" s="65"/>
      <c r="KD189" s="65"/>
      <c r="KE189" s="65"/>
      <c r="KF189" s="65"/>
      <c r="KG189" s="65"/>
      <c r="KH189" s="65"/>
      <c r="KI189" s="65"/>
      <c r="KJ189" s="65"/>
      <c r="KK189" s="65"/>
      <c r="KL189" s="65"/>
      <c r="KM189" s="65"/>
      <c r="KN189" s="65"/>
      <c r="KO189" s="65"/>
      <c r="KP189" s="65"/>
      <c r="KQ189" s="65"/>
      <c r="KR189" s="65"/>
      <c r="KS189" s="65"/>
      <c r="KT189" s="65"/>
      <c r="KU189" s="65"/>
      <c r="KV189" s="65"/>
      <c r="KW189" s="65"/>
      <c r="KX189" s="65"/>
      <c r="KY189" s="65"/>
      <c r="KZ189" s="65"/>
      <c r="LA189" s="65"/>
      <c r="LB189" s="65"/>
      <c r="LC189" s="65"/>
      <c r="LD189" s="65"/>
      <c r="LE189" s="65"/>
      <c r="LF189" s="65"/>
      <c r="LG189" s="65"/>
      <c r="LH189" s="65"/>
      <c r="LI189" s="65"/>
      <c r="LJ189" s="65"/>
      <c r="LK189" s="65"/>
      <c r="LL189" s="65"/>
      <c r="LM189" s="65"/>
      <c r="LN189" s="65"/>
      <c r="LO189" s="65"/>
      <c r="LP189" s="65"/>
      <c r="LQ189" s="65"/>
      <c r="LR189" s="65"/>
      <c r="LS189" s="65"/>
      <c r="LT189" s="65"/>
      <c r="LU189" s="65"/>
      <c r="LV189" s="65"/>
      <c r="LW189" s="65"/>
      <c r="LX189" s="65"/>
      <c r="LY189" s="65"/>
      <c r="LZ189" s="65"/>
      <c r="MA189" s="65"/>
      <c r="MB189" s="65"/>
      <c r="MC189" s="65"/>
      <c r="MD189" s="65"/>
      <c r="ME189" s="65"/>
      <c r="MF189" s="65"/>
      <c r="MG189" s="65"/>
      <c r="MH189" s="66"/>
      <c r="MI189" s="66"/>
      <c r="MJ189" s="66"/>
      <c r="MK189" s="66"/>
      <c r="ML189" s="66"/>
      <c r="MM189" s="67"/>
      <c r="MN189" s="67"/>
      <c r="MO189" s="66"/>
      <c r="MP189" s="66"/>
      <c r="MQ189" s="66"/>
      <c r="MR189" s="66"/>
      <c r="MS189" s="66"/>
      <c r="MT189" s="67"/>
      <c r="MU189" s="67"/>
      <c r="MV189" s="66"/>
      <c r="MW189" s="66"/>
      <c r="MX189" s="66"/>
      <c r="MY189" s="66"/>
      <c r="MZ189" s="66"/>
      <c r="NA189" s="67"/>
      <c r="NB189" s="67"/>
      <c r="NC189" s="65"/>
      <c r="ND189" s="65"/>
      <c r="NE189" s="65"/>
      <c r="NF189" s="65"/>
      <c r="NG189" s="65"/>
      <c r="NH189" s="65"/>
      <c r="NI189" s="65"/>
      <c r="NJ189" s="65"/>
      <c r="NK189" s="65"/>
      <c r="NL189" s="65"/>
      <c r="NM189" s="65"/>
      <c r="NN189" s="65"/>
      <c r="NO189" s="65"/>
      <c r="NP189" s="65"/>
      <c r="NQ189" s="65"/>
      <c r="NR189" s="65"/>
      <c r="NS189" s="65"/>
      <c r="NT189" s="65"/>
      <c r="NU189" s="65"/>
      <c r="NV189" s="65"/>
      <c r="NW189" s="65"/>
      <c r="NX189" s="65"/>
      <c r="NY189" s="65"/>
      <c r="NZ189" s="65"/>
      <c r="OA189" s="65"/>
      <c r="OB189" s="65"/>
      <c r="OC189" s="65"/>
      <c r="OD189" s="65"/>
      <c r="OE189" s="65"/>
      <c r="OF189" s="65"/>
      <c r="OG189" s="65"/>
      <c r="OH189" s="65"/>
      <c r="OI189" s="65"/>
      <c r="OJ189" s="65"/>
      <c r="OK189" s="65"/>
      <c r="OL189" s="65"/>
      <c r="OM189" s="65"/>
      <c r="ON189" s="65"/>
      <c r="OO189" s="65"/>
      <c r="OP189" s="65"/>
      <c r="OQ189" s="65"/>
      <c r="OR189" s="65"/>
      <c r="OS189" s="65"/>
      <c r="OT189" s="65"/>
      <c r="OU189" s="65"/>
      <c r="OV189" s="65"/>
      <c r="OW189" s="65"/>
      <c r="OX189" s="65"/>
      <c r="OY189" s="65"/>
      <c r="OZ189" s="65"/>
      <c r="PA189" s="65"/>
      <c r="PB189" s="65"/>
      <c r="PC189" s="65"/>
      <c r="PD189" s="65"/>
      <c r="PE189" s="65"/>
      <c r="PF189" s="65"/>
      <c r="PG189" s="65"/>
      <c r="PH189" s="65"/>
      <c r="PI189" s="65"/>
      <c r="PJ189" s="65"/>
      <c r="PK189" s="65"/>
      <c r="PL189" s="65"/>
      <c r="PM189" s="65"/>
      <c r="PN189" s="65"/>
      <c r="PO189" s="65"/>
      <c r="PP189" s="65"/>
      <c r="PQ189" s="65"/>
      <c r="PR189" s="65"/>
      <c r="PS189" s="65"/>
      <c r="PT189" s="65"/>
      <c r="PU189" s="65"/>
      <c r="PV189" s="65"/>
      <c r="PW189" s="65"/>
      <c r="PX189" s="65"/>
      <c r="PY189" s="65"/>
      <c r="PZ189" s="65"/>
      <c r="QA189" s="65"/>
      <c r="QB189" s="65"/>
      <c r="QC189" s="65"/>
      <c r="QD189" s="65"/>
    </row>
    <row r="190" spans="1:446" ht="13.5" customHeight="1">
      <c r="A190" s="12" t="s">
        <v>188</v>
      </c>
      <c r="B190" s="12" t="s">
        <v>336</v>
      </c>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c r="CI190" s="14"/>
      <c r="CJ190" s="14"/>
      <c r="CK190" s="14"/>
      <c r="CL190" s="14"/>
      <c r="CM190" s="14"/>
      <c r="CN190" s="14"/>
      <c r="CO190" s="14"/>
      <c r="CP190" s="14"/>
      <c r="CQ190" s="14"/>
      <c r="CR190" s="14"/>
      <c r="CS190" s="14"/>
      <c r="CT190" s="14"/>
      <c r="CU190" s="14"/>
      <c r="CV190" s="14"/>
      <c r="CW190" s="14"/>
      <c r="CX190" s="14"/>
      <c r="CY190" s="14"/>
      <c r="CZ190" s="14"/>
      <c r="DA190" s="24"/>
      <c r="DB190" s="14"/>
      <c r="DC190" s="14"/>
      <c r="DD190" s="14"/>
      <c r="DE190" s="14"/>
      <c r="DF190" s="14"/>
      <c r="DG190" s="14"/>
      <c r="DH190" s="14"/>
      <c r="DI190" s="14"/>
      <c r="DJ190" s="14"/>
      <c r="DK190" s="14"/>
      <c r="DL190" s="14"/>
      <c r="DM190" s="14"/>
      <c r="DN190" s="14"/>
      <c r="DO190" s="14"/>
      <c r="DP190" s="14"/>
      <c r="DQ190" s="14"/>
      <c r="DR190" s="14"/>
      <c r="DS190" s="14"/>
      <c r="DT190" s="14"/>
      <c r="DU190" s="14"/>
      <c r="DV190" s="14"/>
      <c r="DW190" s="14"/>
      <c r="DX190" s="14"/>
      <c r="DY190" s="14"/>
      <c r="DZ190" s="14"/>
      <c r="EA190" s="14"/>
      <c r="EB190" s="14"/>
      <c r="EC190" s="14"/>
      <c r="ED190" s="14"/>
      <c r="EE190" s="14"/>
      <c r="EF190" s="14"/>
      <c r="EG190" s="14"/>
      <c r="EH190" s="14"/>
      <c r="EI190" s="14"/>
      <c r="EJ190" s="14"/>
      <c r="EK190" s="14"/>
      <c r="EL190" s="14"/>
      <c r="EM190" s="14"/>
      <c r="EN190" s="14"/>
      <c r="EO190" s="14"/>
      <c r="EP190" s="14"/>
      <c r="EQ190" s="14"/>
      <c r="ER190" s="14"/>
      <c r="ES190" s="14"/>
      <c r="ET190" s="14"/>
      <c r="EU190" s="14"/>
      <c r="EV190" s="14"/>
      <c r="EW190" s="14"/>
      <c r="EX190" s="14"/>
      <c r="EY190" s="14"/>
      <c r="EZ190" s="14"/>
      <c r="FA190" s="14"/>
      <c r="FB190" s="14"/>
      <c r="FC190" s="14"/>
      <c r="FD190" s="14"/>
      <c r="FE190" s="14"/>
      <c r="FF190" s="14"/>
      <c r="FG190" s="14"/>
      <c r="FH190" s="14"/>
      <c r="FI190" s="14"/>
      <c r="FJ190" s="14"/>
      <c r="FK190" s="14"/>
      <c r="FL190" s="14"/>
      <c r="FM190" s="14"/>
      <c r="FN190" s="14"/>
      <c r="FO190" s="14"/>
      <c r="FP190" s="14"/>
      <c r="FQ190" s="14"/>
      <c r="FR190" s="14"/>
      <c r="FS190" s="14"/>
      <c r="FT190" s="14"/>
      <c r="FU190" s="14"/>
      <c r="FV190" s="14"/>
      <c r="FW190" s="14"/>
      <c r="FX190" s="14"/>
      <c r="FY190" s="14"/>
      <c r="FZ190" s="14"/>
      <c r="GA190" s="14"/>
      <c r="GB190" s="14"/>
      <c r="GC190" s="14"/>
      <c r="GD190" s="14"/>
      <c r="GE190" s="14"/>
      <c r="GF190" s="14"/>
      <c r="GG190" s="14"/>
      <c r="GH190" s="14"/>
      <c r="GI190" s="14"/>
      <c r="GJ190" s="14"/>
      <c r="GK190" s="14"/>
      <c r="GL190" s="14"/>
      <c r="GM190" s="14"/>
      <c r="GN190" s="14"/>
      <c r="GO190" s="14"/>
      <c r="GP190" s="14"/>
      <c r="GQ190" s="14"/>
      <c r="GR190" s="14"/>
      <c r="GS190" s="14"/>
      <c r="GT190" s="14"/>
      <c r="GU190" s="14"/>
      <c r="GV190" s="14"/>
      <c r="GW190" s="14"/>
      <c r="GX190" s="14"/>
      <c r="GY190" s="14"/>
      <c r="GZ190" s="14"/>
      <c r="HA190" s="14"/>
      <c r="HB190" s="14"/>
      <c r="HC190" s="14"/>
      <c r="HD190" s="14"/>
      <c r="HE190" s="14"/>
      <c r="HF190" s="14"/>
      <c r="HG190" s="14"/>
      <c r="HH190" s="14"/>
      <c r="HI190" s="14"/>
      <c r="HJ190" s="14"/>
      <c r="HK190" s="14"/>
      <c r="HL190" s="14"/>
      <c r="HM190" s="14"/>
      <c r="HN190" s="14"/>
      <c r="HO190" s="14"/>
      <c r="HP190" s="14"/>
      <c r="HQ190" s="14"/>
      <c r="HR190" s="14"/>
      <c r="HS190" s="14"/>
      <c r="HT190" s="14"/>
      <c r="HU190" s="14"/>
      <c r="HV190" s="14"/>
      <c r="HW190" s="14"/>
      <c r="HX190" s="14"/>
      <c r="HY190" s="14"/>
      <c r="HZ190" s="14"/>
      <c r="IA190" s="14"/>
      <c r="IB190" s="14"/>
      <c r="IC190" s="14"/>
      <c r="ID190" s="14"/>
      <c r="IE190" s="14"/>
      <c r="IF190" s="14"/>
      <c r="IG190" s="14"/>
      <c r="IH190" s="55"/>
      <c r="II190" s="55"/>
      <c r="IJ190" s="55"/>
      <c r="IK190" s="55"/>
      <c r="IL190" s="55"/>
      <c r="IM190" s="55"/>
      <c r="IN190" s="55"/>
      <c r="IO190" s="55"/>
      <c r="IP190" s="55"/>
      <c r="IQ190" s="55"/>
      <c r="IR190" s="55"/>
      <c r="IS190" s="55"/>
      <c r="IT190" s="55"/>
      <c r="IU190" s="55"/>
      <c r="IV190" s="55"/>
      <c r="IW190" s="55"/>
      <c r="IX190" s="55"/>
      <c r="IY190" s="55"/>
      <c r="IZ190" s="55"/>
      <c r="JA190" s="55"/>
      <c r="JB190" s="55"/>
      <c r="JC190" s="55"/>
      <c r="JD190" s="55"/>
      <c r="JE190" s="55"/>
      <c r="JF190" s="55"/>
      <c r="JG190" s="55"/>
      <c r="JH190" s="55"/>
      <c r="JI190" s="55"/>
      <c r="JJ190" s="55"/>
      <c r="JK190" s="55"/>
      <c r="JL190" s="55"/>
      <c r="JM190" s="55"/>
      <c r="JN190" s="55"/>
      <c r="JO190" s="55"/>
      <c r="JP190" s="55"/>
      <c r="JQ190" s="55"/>
      <c r="JR190" s="55"/>
      <c r="JS190" s="55"/>
      <c r="JT190" s="55"/>
      <c r="JU190" s="55"/>
      <c r="JV190" s="55"/>
      <c r="JW190" s="55"/>
      <c r="JX190" s="55"/>
      <c r="JY190" s="55"/>
      <c r="JZ190" s="55"/>
      <c r="KA190" s="55"/>
      <c r="KB190" s="55"/>
      <c r="KC190" s="55"/>
      <c r="KD190" s="55"/>
      <c r="KE190" s="55"/>
      <c r="KF190" s="55"/>
      <c r="KG190" s="55"/>
      <c r="KH190" s="55"/>
      <c r="KI190" s="55"/>
      <c r="KJ190" s="55"/>
      <c r="KK190" s="55"/>
      <c r="KL190" s="55"/>
      <c r="KM190" s="55"/>
      <c r="KN190" s="55"/>
      <c r="KO190" s="55"/>
      <c r="KP190" s="55"/>
      <c r="KQ190" s="55"/>
      <c r="KR190" s="55"/>
      <c r="KS190" s="55"/>
      <c r="KT190" s="55"/>
      <c r="KU190" s="55"/>
      <c r="KV190" s="55"/>
      <c r="KW190" s="55"/>
      <c r="KX190" s="55"/>
      <c r="KY190" s="55"/>
      <c r="KZ190" s="55"/>
      <c r="LA190" s="55"/>
      <c r="LB190" s="55"/>
      <c r="LC190" s="55"/>
      <c r="LD190" s="55"/>
      <c r="LE190" s="55"/>
      <c r="LF190" s="55"/>
      <c r="LG190" s="55"/>
      <c r="LH190" s="55"/>
      <c r="LI190" s="55"/>
      <c r="LJ190" s="55"/>
      <c r="LK190" s="55"/>
      <c r="LL190" s="55"/>
      <c r="LM190" s="55"/>
      <c r="LN190" s="55"/>
      <c r="LO190" s="55"/>
      <c r="LP190" s="55"/>
      <c r="LQ190" s="55"/>
      <c r="LR190" s="55"/>
      <c r="LS190" s="55"/>
      <c r="LT190" s="55"/>
      <c r="LU190" s="55"/>
      <c r="LV190" s="55"/>
      <c r="LW190" s="55"/>
      <c r="LX190" s="55"/>
      <c r="LY190" s="55"/>
      <c r="LZ190" s="55"/>
      <c r="MA190" s="55"/>
      <c r="MB190" s="55"/>
      <c r="MC190" s="55"/>
      <c r="MD190" s="55"/>
      <c r="ME190" s="55"/>
      <c r="MF190" s="55"/>
      <c r="MG190" s="55"/>
      <c r="MH190" s="57"/>
      <c r="MI190" s="57"/>
      <c r="MJ190" s="57"/>
      <c r="MK190" s="57"/>
      <c r="ML190" s="57"/>
      <c r="MM190" s="58"/>
      <c r="MN190" s="58"/>
      <c r="MO190" s="57"/>
      <c r="MP190" s="57"/>
      <c r="MQ190" s="57"/>
      <c r="MR190" s="57"/>
      <c r="MS190" s="57"/>
      <c r="MT190" s="58"/>
      <c r="MU190" s="58"/>
      <c r="MV190" s="57"/>
      <c r="MW190" s="57"/>
      <c r="MX190" s="57"/>
      <c r="MY190" s="57"/>
      <c r="MZ190" s="57"/>
      <c r="NA190" s="58"/>
      <c r="NB190" s="58"/>
      <c r="NC190" s="55"/>
      <c r="ND190" s="55"/>
      <c r="NE190" s="55"/>
      <c r="NF190" s="55"/>
      <c r="NG190" s="55"/>
      <c r="NH190" s="55"/>
      <c r="NI190" s="55"/>
      <c r="NJ190" s="55"/>
      <c r="NK190" s="55"/>
      <c r="NL190" s="55"/>
      <c r="NM190" s="55"/>
      <c r="NN190" s="55"/>
      <c r="NO190" s="55"/>
      <c r="NP190" s="55"/>
      <c r="NQ190" s="55"/>
      <c r="NR190" s="55"/>
      <c r="NS190" s="55"/>
      <c r="NT190" s="55"/>
      <c r="NU190" s="55"/>
      <c r="NV190" s="55"/>
      <c r="NW190" s="55"/>
      <c r="NX190" s="55"/>
      <c r="NY190" s="55"/>
      <c r="NZ190" s="55"/>
      <c r="OA190" s="55"/>
      <c r="OB190" s="55"/>
      <c r="OC190" s="55"/>
      <c r="OD190" s="55"/>
      <c r="OE190" s="55"/>
      <c r="OF190" s="55"/>
      <c r="OG190" s="55"/>
      <c r="OH190" s="55"/>
      <c r="OI190" s="55"/>
      <c r="OJ190" s="55"/>
      <c r="OK190" s="55"/>
      <c r="OL190" s="55"/>
      <c r="OM190" s="55"/>
      <c r="ON190" s="55"/>
      <c r="OO190" s="55"/>
      <c r="OP190" s="55"/>
      <c r="OQ190" s="55"/>
      <c r="OR190" s="55"/>
      <c r="OS190" s="55"/>
      <c r="OT190" s="55"/>
      <c r="OU190" s="55"/>
      <c r="OV190" s="55"/>
      <c r="OW190" s="55"/>
      <c r="OX190" s="55"/>
      <c r="OY190" s="55"/>
      <c r="OZ190" s="55"/>
      <c r="PA190" s="55"/>
      <c r="PB190" s="55"/>
      <c r="PC190" s="55"/>
      <c r="PD190" s="55"/>
      <c r="PE190" s="55"/>
      <c r="PF190" s="55"/>
      <c r="PG190" s="55"/>
      <c r="PH190" s="55"/>
      <c r="PI190" s="55"/>
      <c r="PJ190" s="55"/>
      <c r="PK190" s="55"/>
      <c r="PL190" s="55"/>
      <c r="PM190" s="55"/>
      <c r="PN190" s="55"/>
      <c r="PO190" s="55"/>
      <c r="PP190" s="55"/>
      <c r="PQ190" s="55"/>
      <c r="PR190" s="55"/>
      <c r="PS190" s="55"/>
      <c r="PT190" s="55"/>
      <c r="PU190" s="55"/>
      <c r="PV190" s="55"/>
      <c r="PW190" s="55"/>
      <c r="PX190" s="55"/>
      <c r="PY190" s="55"/>
      <c r="PZ190" s="55"/>
      <c r="QA190" s="55"/>
      <c r="QB190" s="55"/>
      <c r="QC190" s="55"/>
      <c r="QD190" s="55"/>
    </row>
    <row r="191" spans="1:446" ht="13.5" customHeight="1">
      <c r="A191" s="12" t="s">
        <v>189</v>
      </c>
      <c r="B191" s="12" t="s">
        <v>336</v>
      </c>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4"/>
      <c r="BF191" s="14"/>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c r="CI191" s="14"/>
      <c r="CJ191" s="14"/>
      <c r="CK191" s="14"/>
      <c r="CL191" s="14"/>
      <c r="CM191" s="14"/>
      <c r="CN191" s="14"/>
      <c r="CO191" s="14"/>
      <c r="CP191" s="14"/>
      <c r="CQ191" s="14"/>
      <c r="CR191" s="14"/>
      <c r="CS191" s="14"/>
      <c r="CT191" s="14"/>
      <c r="CU191" s="14"/>
      <c r="CV191" s="14"/>
      <c r="CW191" s="14"/>
      <c r="CX191" s="14"/>
      <c r="CY191" s="14"/>
      <c r="CZ191" s="14"/>
      <c r="DA191" s="24"/>
      <c r="DB191" s="14"/>
      <c r="DC191" s="14"/>
      <c r="DD191" s="14"/>
      <c r="DE191" s="14"/>
      <c r="DF191" s="14"/>
      <c r="DG191" s="14"/>
      <c r="DH191" s="14"/>
      <c r="DI191" s="14"/>
      <c r="DJ191" s="14"/>
      <c r="DK191" s="14"/>
      <c r="DL191" s="14"/>
      <c r="DM191" s="14"/>
      <c r="DN191" s="14"/>
      <c r="DO191" s="14"/>
      <c r="DP191" s="14"/>
      <c r="DQ191" s="14"/>
      <c r="DR191" s="14"/>
      <c r="DS191" s="14"/>
      <c r="DT191" s="14"/>
      <c r="DU191" s="14"/>
      <c r="DV191" s="14"/>
      <c r="DW191" s="14"/>
      <c r="DX191" s="14"/>
      <c r="DY191" s="14"/>
      <c r="DZ191" s="14"/>
      <c r="EA191" s="14"/>
      <c r="EB191" s="14"/>
      <c r="EC191" s="14"/>
      <c r="ED191" s="14"/>
      <c r="EE191" s="14"/>
      <c r="EF191" s="14"/>
      <c r="EG191" s="14"/>
      <c r="EH191" s="14"/>
      <c r="EI191" s="14"/>
      <c r="EJ191" s="14"/>
      <c r="EK191" s="14"/>
      <c r="EL191" s="14"/>
      <c r="EM191" s="14"/>
      <c r="EN191" s="14"/>
      <c r="EO191" s="14"/>
      <c r="EP191" s="14"/>
      <c r="EQ191" s="14"/>
      <c r="ER191" s="14"/>
      <c r="ES191" s="14"/>
      <c r="ET191" s="14"/>
      <c r="EU191" s="14"/>
      <c r="EV191" s="14"/>
      <c r="EW191" s="14"/>
      <c r="EX191" s="14"/>
      <c r="EY191" s="14"/>
      <c r="EZ191" s="14"/>
      <c r="FA191" s="14"/>
      <c r="FB191" s="14"/>
      <c r="FC191" s="14"/>
      <c r="FD191" s="14"/>
      <c r="FE191" s="14"/>
      <c r="FF191" s="14"/>
      <c r="FG191" s="14"/>
      <c r="FH191" s="14"/>
      <c r="FI191" s="14"/>
      <c r="FJ191" s="14"/>
      <c r="FK191" s="14"/>
      <c r="FL191" s="14"/>
      <c r="FM191" s="14"/>
      <c r="FN191" s="14"/>
      <c r="FO191" s="14"/>
      <c r="FP191" s="14"/>
      <c r="FQ191" s="14"/>
      <c r="FR191" s="14"/>
      <c r="FS191" s="14"/>
      <c r="FT191" s="14"/>
      <c r="FU191" s="14"/>
      <c r="FV191" s="14"/>
      <c r="FW191" s="14"/>
      <c r="FX191" s="14"/>
      <c r="FY191" s="14"/>
      <c r="FZ191" s="14"/>
      <c r="GA191" s="14"/>
      <c r="GB191" s="14"/>
      <c r="GC191" s="14"/>
      <c r="GD191" s="14"/>
      <c r="GE191" s="14"/>
      <c r="GF191" s="14"/>
      <c r="GG191" s="14"/>
      <c r="GH191" s="14"/>
      <c r="GI191" s="14"/>
      <c r="GJ191" s="14"/>
      <c r="GK191" s="14"/>
      <c r="GL191" s="14"/>
      <c r="GM191" s="14"/>
      <c r="GN191" s="14"/>
      <c r="GO191" s="14"/>
      <c r="GP191" s="14"/>
      <c r="GQ191" s="14"/>
      <c r="GR191" s="14"/>
      <c r="GS191" s="14"/>
      <c r="GT191" s="14"/>
      <c r="GU191" s="14"/>
      <c r="GV191" s="14"/>
      <c r="GW191" s="14"/>
      <c r="GX191" s="14"/>
      <c r="GY191" s="14"/>
      <c r="GZ191" s="14"/>
      <c r="HA191" s="14"/>
      <c r="HB191" s="14"/>
      <c r="HC191" s="14"/>
      <c r="HD191" s="14"/>
      <c r="HE191" s="14"/>
      <c r="HF191" s="14"/>
      <c r="HG191" s="14"/>
      <c r="HH191" s="14"/>
      <c r="HI191" s="14"/>
      <c r="HJ191" s="14"/>
      <c r="HK191" s="14"/>
      <c r="HL191" s="14"/>
      <c r="HM191" s="14"/>
      <c r="HN191" s="14"/>
      <c r="HO191" s="14"/>
      <c r="HP191" s="14"/>
      <c r="HQ191" s="14"/>
      <c r="HR191" s="14"/>
      <c r="HS191" s="14"/>
      <c r="HT191" s="14"/>
      <c r="HU191" s="14"/>
      <c r="HV191" s="14"/>
      <c r="HW191" s="14"/>
      <c r="HX191" s="14"/>
      <c r="HY191" s="14"/>
      <c r="HZ191" s="14"/>
      <c r="IA191" s="14"/>
      <c r="IB191" s="14"/>
      <c r="IC191" s="14"/>
      <c r="ID191" s="14"/>
      <c r="IE191" s="14"/>
      <c r="IF191" s="14"/>
      <c r="IG191" s="14"/>
      <c r="IH191" s="55"/>
      <c r="II191" s="55"/>
      <c r="IJ191" s="55"/>
      <c r="IK191" s="55"/>
      <c r="IL191" s="55"/>
      <c r="IM191" s="55"/>
      <c r="IN191" s="55"/>
      <c r="IO191" s="55"/>
      <c r="IP191" s="55"/>
      <c r="IQ191" s="55"/>
      <c r="IR191" s="55"/>
      <c r="IS191" s="55"/>
      <c r="IT191" s="55"/>
      <c r="IU191" s="55"/>
      <c r="IV191" s="55"/>
      <c r="IW191" s="55"/>
      <c r="IX191" s="55"/>
      <c r="IY191" s="55"/>
      <c r="IZ191" s="55"/>
      <c r="JA191" s="55"/>
      <c r="JB191" s="55"/>
      <c r="JC191" s="55"/>
      <c r="JD191" s="55"/>
      <c r="JE191" s="55"/>
      <c r="JF191" s="55"/>
      <c r="JG191" s="55"/>
      <c r="JH191" s="55"/>
      <c r="JI191" s="55"/>
      <c r="JJ191" s="55"/>
      <c r="JK191" s="55"/>
      <c r="JL191" s="55"/>
      <c r="JM191" s="55"/>
      <c r="JN191" s="55"/>
      <c r="JO191" s="55"/>
      <c r="JP191" s="55"/>
      <c r="JQ191" s="55"/>
      <c r="JR191" s="55"/>
      <c r="JS191" s="55"/>
      <c r="JT191" s="55"/>
      <c r="JU191" s="55"/>
      <c r="JV191" s="55"/>
      <c r="JW191" s="55"/>
      <c r="JX191" s="55"/>
      <c r="JY191" s="55"/>
      <c r="JZ191" s="55"/>
      <c r="KA191" s="55"/>
      <c r="KB191" s="55"/>
      <c r="KC191" s="55"/>
      <c r="KD191" s="55"/>
      <c r="KE191" s="55"/>
      <c r="KF191" s="55"/>
      <c r="KG191" s="55"/>
      <c r="KH191" s="55"/>
      <c r="KI191" s="55"/>
      <c r="KJ191" s="55"/>
      <c r="KK191" s="55"/>
      <c r="KL191" s="55"/>
      <c r="KM191" s="55"/>
      <c r="KN191" s="55"/>
      <c r="KO191" s="55"/>
      <c r="KP191" s="55"/>
      <c r="KQ191" s="55"/>
      <c r="KR191" s="55"/>
      <c r="KS191" s="55"/>
      <c r="KT191" s="55"/>
      <c r="KU191" s="55"/>
      <c r="KV191" s="55"/>
      <c r="KW191" s="55"/>
      <c r="KX191" s="55"/>
      <c r="KY191" s="55"/>
      <c r="KZ191" s="55"/>
      <c r="LA191" s="55"/>
      <c r="LB191" s="55"/>
      <c r="LC191" s="55"/>
      <c r="LD191" s="55"/>
      <c r="LE191" s="55"/>
      <c r="LF191" s="55"/>
      <c r="LG191" s="55"/>
      <c r="LH191" s="55"/>
      <c r="LI191" s="55"/>
      <c r="LJ191" s="55"/>
      <c r="LK191" s="55"/>
      <c r="LL191" s="55"/>
      <c r="LM191" s="55"/>
      <c r="LN191" s="55"/>
      <c r="LO191" s="55"/>
      <c r="LP191" s="55"/>
      <c r="LQ191" s="55"/>
      <c r="LR191" s="55"/>
      <c r="LS191" s="55"/>
      <c r="LT191" s="55"/>
      <c r="LU191" s="55"/>
      <c r="LV191" s="55"/>
      <c r="LW191" s="55"/>
      <c r="LX191" s="55"/>
      <c r="LY191" s="55"/>
      <c r="LZ191" s="55"/>
      <c r="MA191" s="55"/>
      <c r="MB191" s="55"/>
      <c r="MC191" s="55"/>
      <c r="MD191" s="55"/>
      <c r="ME191" s="55"/>
      <c r="MF191" s="55"/>
      <c r="MG191" s="55"/>
      <c r="MH191" s="57"/>
      <c r="MI191" s="57"/>
      <c r="MJ191" s="57"/>
      <c r="MK191" s="57"/>
      <c r="ML191" s="57"/>
      <c r="MM191" s="58"/>
      <c r="MN191" s="58"/>
      <c r="MO191" s="57"/>
      <c r="MP191" s="57"/>
      <c r="MQ191" s="57"/>
      <c r="MR191" s="57"/>
      <c r="MS191" s="57"/>
      <c r="MT191" s="58"/>
      <c r="MU191" s="58"/>
      <c r="MV191" s="57"/>
      <c r="MW191" s="57"/>
      <c r="MX191" s="57"/>
      <c r="MY191" s="57"/>
      <c r="MZ191" s="57"/>
      <c r="NA191" s="58"/>
      <c r="NB191" s="58"/>
      <c r="NC191" s="55"/>
      <c r="ND191" s="55"/>
      <c r="NE191" s="55"/>
      <c r="NF191" s="55"/>
      <c r="NG191" s="55"/>
      <c r="NH191" s="55"/>
      <c r="NI191" s="55"/>
      <c r="NJ191" s="55"/>
      <c r="NK191" s="55"/>
      <c r="NL191" s="55"/>
      <c r="NM191" s="55"/>
      <c r="NN191" s="55"/>
      <c r="NO191" s="55"/>
      <c r="NP191" s="55"/>
      <c r="NQ191" s="55"/>
      <c r="NR191" s="55"/>
      <c r="NS191" s="55"/>
      <c r="NT191" s="55"/>
      <c r="NU191" s="55"/>
      <c r="NV191" s="55"/>
      <c r="NW191" s="55"/>
      <c r="NX191" s="55"/>
      <c r="NY191" s="55"/>
      <c r="NZ191" s="55"/>
      <c r="OA191" s="55"/>
      <c r="OB191" s="55"/>
      <c r="OC191" s="55"/>
      <c r="OD191" s="55"/>
      <c r="OE191" s="55"/>
      <c r="OF191" s="55"/>
      <c r="OG191" s="55"/>
      <c r="OH191" s="55"/>
      <c r="OI191" s="55"/>
      <c r="OJ191" s="55"/>
      <c r="OK191" s="55"/>
      <c r="OL191" s="55"/>
      <c r="OM191" s="55"/>
      <c r="ON191" s="55"/>
      <c r="OO191" s="55"/>
      <c r="OP191" s="55"/>
      <c r="OQ191" s="55"/>
      <c r="OR191" s="55"/>
      <c r="OS191" s="55"/>
      <c r="OT191" s="55"/>
      <c r="OU191" s="55"/>
      <c r="OV191" s="55"/>
      <c r="OW191" s="55"/>
      <c r="OX191" s="55"/>
      <c r="OY191" s="55"/>
      <c r="OZ191" s="55"/>
      <c r="PA191" s="55"/>
      <c r="PB191" s="55"/>
      <c r="PC191" s="55"/>
      <c r="PD191" s="55"/>
      <c r="PE191" s="55"/>
      <c r="PF191" s="55"/>
      <c r="PG191" s="55"/>
      <c r="PH191" s="55"/>
      <c r="PI191" s="55"/>
      <c r="PJ191" s="55"/>
      <c r="PK191" s="55"/>
      <c r="PL191" s="55"/>
      <c r="PM191" s="55"/>
      <c r="PN191" s="55"/>
      <c r="PO191" s="55"/>
      <c r="PP191" s="55"/>
      <c r="PQ191" s="55"/>
      <c r="PR191" s="55"/>
      <c r="PS191" s="55"/>
      <c r="PT191" s="55"/>
      <c r="PU191" s="55"/>
      <c r="PV191" s="55"/>
      <c r="PW191" s="55"/>
      <c r="PX191" s="55"/>
      <c r="PY191" s="55"/>
      <c r="PZ191" s="55"/>
      <c r="QA191" s="55"/>
      <c r="QB191" s="55"/>
      <c r="QC191" s="55"/>
      <c r="QD191" s="55"/>
    </row>
    <row r="192" spans="1:446" ht="13.5" customHeight="1">
      <c r="A192" s="12" t="s">
        <v>190</v>
      </c>
      <c r="B192" s="12" t="s">
        <v>336</v>
      </c>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4"/>
      <c r="BF192" s="14"/>
      <c r="BG192" s="14"/>
      <c r="BH192" s="14"/>
      <c r="BI192" s="14"/>
      <c r="BJ192" s="14"/>
      <c r="BK192" s="14"/>
      <c r="BL192" s="14"/>
      <c r="BM192" s="14"/>
      <c r="BN192" s="14"/>
      <c r="BO192" s="14"/>
      <c r="BP192" s="14"/>
      <c r="BQ192" s="14"/>
      <c r="BR192" s="14"/>
      <c r="BS192" s="14"/>
      <c r="BT192" s="14"/>
      <c r="BU192" s="14"/>
      <c r="BV192" s="14"/>
      <c r="BW192" s="14"/>
      <c r="BX192" s="14"/>
      <c r="BY192" s="14"/>
      <c r="BZ192" s="14"/>
      <c r="CA192" s="14"/>
      <c r="CB192" s="14"/>
      <c r="CC192" s="14"/>
      <c r="CD192" s="14"/>
      <c r="CE192" s="14"/>
      <c r="CF192" s="14"/>
      <c r="CG192" s="14"/>
      <c r="CH192" s="14"/>
      <c r="CI192" s="14"/>
      <c r="CJ192" s="14"/>
      <c r="CK192" s="14"/>
      <c r="CL192" s="14"/>
      <c r="CM192" s="14"/>
      <c r="CN192" s="14"/>
      <c r="CO192" s="14"/>
      <c r="CP192" s="14"/>
      <c r="CQ192" s="14"/>
      <c r="CR192" s="14"/>
      <c r="CS192" s="14"/>
      <c r="CT192" s="14"/>
      <c r="CU192" s="14"/>
      <c r="CV192" s="14"/>
      <c r="CW192" s="14"/>
      <c r="CX192" s="14"/>
      <c r="CY192" s="14"/>
      <c r="CZ192" s="14"/>
      <c r="DA192" s="24"/>
      <c r="DB192" s="14"/>
      <c r="DC192" s="14"/>
      <c r="DD192" s="14"/>
      <c r="DE192" s="14"/>
      <c r="DF192" s="14"/>
      <c r="DG192" s="14"/>
      <c r="DH192" s="14"/>
      <c r="DI192" s="14"/>
      <c r="DJ192" s="14"/>
      <c r="DK192" s="14"/>
      <c r="DL192" s="14"/>
      <c r="DM192" s="14"/>
      <c r="DN192" s="14"/>
      <c r="DO192" s="14"/>
      <c r="DP192" s="14"/>
      <c r="DQ192" s="14"/>
      <c r="DR192" s="14"/>
      <c r="DS192" s="14"/>
      <c r="DT192" s="14"/>
      <c r="DU192" s="14"/>
      <c r="DV192" s="14"/>
      <c r="DW192" s="14"/>
      <c r="DX192" s="14"/>
      <c r="DY192" s="14"/>
      <c r="DZ192" s="14"/>
      <c r="EA192" s="14"/>
      <c r="EB192" s="14"/>
      <c r="EC192" s="14"/>
      <c r="ED192" s="14"/>
      <c r="EE192" s="14"/>
      <c r="EF192" s="14"/>
      <c r="EG192" s="14"/>
      <c r="EH192" s="14"/>
      <c r="EI192" s="14"/>
      <c r="EJ192" s="14"/>
      <c r="EK192" s="14"/>
      <c r="EL192" s="14"/>
      <c r="EM192" s="14"/>
      <c r="EN192" s="14"/>
      <c r="EO192" s="14"/>
      <c r="EP192" s="14"/>
      <c r="EQ192" s="14"/>
      <c r="ER192" s="14"/>
      <c r="ES192" s="14"/>
      <c r="ET192" s="14"/>
      <c r="EU192" s="14"/>
      <c r="EV192" s="14"/>
      <c r="EW192" s="14"/>
      <c r="EX192" s="14"/>
      <c r="EY192" s="14"/>
      <c r="EZ192" s="14"/>
      <c r="FA192" s="14"/>
      <c r="FB192" s="14"/>
      <c r="FC192" s="14"/>
      <c r="FD192" s="14"/>
      <c r="FE192" s="14"/>
      <c r="FF192" s="14"/>
      <c r="FG192" s="14"/>
      <c r="FH192" s="14"/>
      <c r="FI192" s="14"/>
      <c r="FJ192" s="14"/>
      <c r="FK192" s="14"/>
      <c r="FL192" s="14"/>
      <c r="FM192" s="14"/>
      <c r="FN192" s="14"/>
      <c r="FO192" s="14"/>
      <c r="FP192" s="14"/>
      <c r="FQ192" s="14"/>
      <c r="FR192" s="14"/>
      <c r="FS192" s="14"/>
      <c r="FT192" s="14"/>
      <c r="FU192" s="14"/>
      <c r="FV192" s="14"/>
      <c r="FW192" s="14"/>
      <c r="FX192" s="14"/>
      <c r="FY192" s="14"/>
      <c r="FZ192" s="14"/>
      <c r="GA192" s="14"/>
      <c r="GB192" s="14"/>
      <c r="GC192" s="14"/>
      <c r="GD192" s="14"/>
      <c r="GE192" s="14"/>
      <c r="GF192" s="14"/>
      <c r="GG192" s="14"/>
      <c r="GH192" s="14"/>
      <c r="GI192" s="14"/>
      <c r="GJ192" s="14"/>
      <c r="GK192" s="14"/>
      <c r="GL192" s="14"/>
      <c r="GM192" s="14"/>
      <c r="GN192" s="14"/>
      <c r="GO192" s="14"/>
      <c r="GP192" s="14"/>
      <c r="GQ192" s="14"/>
      <c r="GR192" s="14"/>
      <c r="GS192" s="14"/>
      <c r="GT192" s="14"/>
      <c r="GU192" s="14"/>
      <c r="GV192" s="14"/>
      <c r="GW192" s="14"/>
      <c r="GX192" s="14"/>
      <c r="GY192" s="14"/>
      <c r="GZ192" s="14"/>
      <c r="HA192" s="14"/>
      <c r="HB192" s="14"/>
      <c r="HC192" s="14"/>
      <c r="HD192" s="14"/>
      <c r="HE192" s="14"/>
      <c r="HF192" s="14"/>
      <c r="HG192" s="14"/>
      <c r="HH192" s="14"/>
      <c r="HI192" s="14"/>
      <c r="HJ192" s="14"/>
      <c r="HK192" s="14"/>
      <c r="HL192" s="14"/>
      <c r="HM192" s="14"/>
      <c r="HN192" s="14"/>
      <c r="HO192" s="14"/>
      <c r="HP192" s="14"/>
      <c r="HQ192" s="14"/>
      <c r="HR192" s="14"/>
      <c r="HS192" s="14"/>
      <c r="HT192" s="14"/>
      <c r="HU192" s="14"/>
      <c r="HV192" s="14"/>
      <c r="HW192" s="14"/>
      <c r="HX192" s="14"/>
      <c r="HY192" s="14"/>
      <c r="HZ192" s="14"/>
      <c r="IA192" s="14"/>
      <c r="IB192" s="14"/>
      <c r="IC192" s="14"/>
      <c r="ID192" s="14"/>
      <c r="IE192" s="14"/>
      <c r="IF192" s="14"/>
      <c r="IG192" s="14"/>
      <c r="IH192" s="55"/>
      <c r="II192" s="55"/>
      <c r="IJ192" s="55"/>
      <c r="IK192" s="55"/>
      <c r="IL192" s="55"/>
      <c r="IM192" s="55"/>
      <c r="IN192" s="55"/>
      <c r="IO192" s="55"/>
      <c r="IP192" s="55"/>
      <c r="IQ192" s="55"/>
      <c r="IR192" s="55"/>
      <c r="IS192" s="55"/>
      <c r="IT192" s="55"/>
      <c r="IU192" s="55"/>
      <c r="IV192" s="55"/>
      <c r="IW192" s="55"/>
      <c r="IX192" s="55"/>
      <c r="IY192" s="55"/>
      <c r="IZ192" s="55"/>
      <c r="JA192" s="55"/>
      <c r="JB192" s="55"/>
      <c r="JC192" s="55"/>
      <c r="JD192" s="55"/>
      <c r="JE192" s="55"/>
      <c r="JF192" s="55"/>
      <c r="JG192" s="55"/>
      <c r="JH192" s="55"/>
      <c r="JI192" s="55"/>
      <c r="JJ192" s="55"/>
      <c r="JK192" s="55"/>
      <c r="JL192" s="55"/>
      <c r="JM192" s="55"/>
      <c r="JN192" s="55"/>
      <c r="JO192" s="55"/>
      <c r="JP192" s="55"/>
      <c r="JQ192" s="55"/>
      <c r="JR192" s="55"/>
      <c r="JS192" s="55"/>
      <c r="JT192" s="55"/>
      <c r="JU192" s="55"/>
      <c r="JV192" s="55"/>
      <c r="JW192" s="55"/>
      <c r="JX192" s="55"/>
      <c r="JY192" s="55"/>
      <c r="JZ192" s="55"/>
      <c r="KA192" s="55"/>
      <c r="KB192" s="55"/>
      <c r="KC192" s="55"/>
      <c r="KD192" s="55"/>
      <c r="KE192" s="55"/>
      <c r="KF192" s="55"/>
      <c r="KG192" s="55"/>
      <c r="KH192" s="55"/>
      <c r="KI192" s="55"/>
      <c r="KJ192" s="55"/>
      <c r="KK192" s="55"/>
      <c r="KL192" s="55"/>
      <c r="KM192" s="55"/>
      <c r="KN192" s="55"/>
      <c r="KO192" s="55"/>
      <c r="KP192" s="55"/>
      <c r="KQ192" s="55"/>
      <c r="KR192" s="55"/>
      <c r="KS192" s="55"/>
      <c r="KT192" s="55"/>
      <c r="KU192" s="55"/>
      <c r="KV192" s="55"/>
      <c r="KW192" s="55"/>
      <c r="KX192" s="55"/>
      <c r="KY192" s="55"/>
      <c r="KZ192" s="55"/>
      <c r="LA192" s="55"/>
      <c r="LB192" s="55"/>
      <c r="LC192" s="55"/>
      <c r="LD192" s="55"/>
      <c r="LE192" s="55"/>
      <c r="LF192" s="55"/>
      <c r="LG192" s="55"/>
      <c r="LH192" s="55"/>
      <c r="LI192" s="55"/>
      <c r="LJ192" s="55"/>
      <c r="LK192" s="55"/>
      <c r="LL192" s="55"/>
      <c r="LM192" s="55"/>
      <c r="LN192" s="55"/>
      <c r="LO192" s="55"/>
      <c r="LP192" s="55"/>
      <c r="LQ192" s="55"/>
      <c r="LR192" s="55"/>
      <c r="LS192" s="55"/>
      <c r="LT192" s="55"/>
      <c r="LU192" s="55"/>
      <c r="LV192" s="55"/>
      <c r="LW192" s="55"/>
      <c r="LX192" s="55"/>
      <c r="LY192" s="55"/>
      <c r="LZ192" s="55"/>
      <c r="MA192" s="55"/>
      <c r="MB192" s="55"/>
      <c r="MC192" s="55"/>
      <c r="MD192" s="55"/>
      <c r="ME192" s="55"/>
      <c r="MF192" s="55"/>
      <c r="MG192" s="55"/>
      <c r="MH192" s="57"/>
      <c r="MI192" s="57"/>
      <c r="MJ192" s="57"/>
      <c r="MK192" s="57"/>
      <c r="ML192" s="57"/>
      <c r="MM192" s="58"/>
      <c r="MN192" s="58"/>
      <c r="MO192" s="57"/>
      <c r="MP192" s="57"/>
      <c r="MQ192" s="57"/>
      <c r="MR192" s="57"/>
      <c r="MS192" s="57"/>
      <c r="MT192" s="58"/>
      <c r="MU192" s="58"/>
      <c r="MV192" s="57"/>
      <c r="MW192" s="57"/>
      <c r="MX192" s="57"/>
      <c r="MY192" s="57"/>
      <c r="MZ192" s="57"/>
      <c r="NA192" s="58"/>
      <c r="NB192" s="58"/>
      <c r="NC192" s="55"/>
      <c r="ND192" s="55"/>
      <c r="NE192" s="55"/>
      <c r="NF192" s="55"/>
      <c r="NG192" s="55"/>
      <c r="NH192" s="55"/>
      <c r="NI192" s="55"/>
      <c r="NJ192" s="55"/>
      <c r="NK192" s="55"/>
      <c r="NL192" s="55"/>
      <c r="NM192" s="55"/>
      <c r="NN192" s="55"/>
      <c r="NO192" s="55"/>
      <c r="NP192" s="55"/>
      <c r="NQ192" s="55"/>
      <c r="NR192" s="55"/>
      <c r="NS192" s="55"/>
      <c r="NT192" s="55"/>
      <c r="NU192" s="55"/>
      <c r="NV192" s="55"/>
      <c r="NW192" s="55"/>
      <c r="NX192" s="55"/>
      <c r="NY192" s="55"/>
      <c r="NZ192" s="55"/>
      <c r="OA192" s="55"/>
      <c r="OB192" s="55"/>
      <c r="OC192" s="55"/>
      <c r="OD192" s="55"/>
      <c r="OE192" s="55"/>
      <c r="OF192" s="55"/>
      <c r="OG192" s="55"/>
      <c r="OH192" s="55"/>
      <c r="OI192" s="55"/>
      <c r="OJ192" s="55"/>
      <c r="OK192" s="55"/>
      <c r="OL192" s="55"/>
      <c r="OM192" s="55"/>
      <c r="ON192" s="55"/>
      <c r="OO192" s="55"/>
      <c r="OP192" s="55"/>
      <c r="OQ192" s="55"/>
      <c r="OR192" s="55"/>
      <c r="OS192" s="55"/>
      <c r="OT192" s="55"/>
      <c r="OU192" s="55"/>
      <c r="OV192" s="55"/>
      <c r="OW192" s="55"/>
      <c r="OX192" s="55"/>
      <c r="OY192" s="55"/>
      <c r="OZ192" s="55"/>
      <c r="PA192" s="55"/>
      <c r="PB192" s="55"/>
      <c r="PC192" s="55"/>
      <c r="PD192" s="55"/>
      <c r="PE192" s="55"/>
      <c r="PF192" s="55"/>
      <c r="PG192" s="55"/>
      <c r="PH192" s="55"/>
      <c r="PI192" s="55"/>
      <c r="PJ192" s="55"/>
      <c r="PK192" s="55"/>
      <c r="PL192" s="55"/>
      <c r="PM192" s="55"/>
      <c r="PN192" s="55"/>
      <c r="PO192" s="55"/>
      <c r="PP192" s="55"/>
      <c r="PQ192" s="55"/>
      <c r="PR192" s="55"/>
      <c r="PS192" s="55"/>
      <c r="PT192" s="55"/>
      <c r="PU192" s="55"/>
      <c r="PV192" s="55"/>
      <c r="PW192" s="55"/>
      <c r="PX192" s="55"/>
      <c r="PY192" s="55"/>
      <c r="PZ192" s="55"/>
      <c r="QA192" s="55"/>
      <c r="QB192" s="55"/>
      <c r="QC192" s="55"/>
      <c r="QD192" s="55"/>
    </row>
    <row r="193" spans="1:446" ht="13.5" customHeight="1">
      <c r="A193" s="12" t="s">
        <v>191</v>
      </c>
      <c r="B193" s="12" t="s">
        <v>336</v>
      </c>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c r="CI193" s="14"/>
      <c r="CJ193" s="14"/>
      <c r="CK193" s="14"/>
      <c r="CL193" s="14"/>
      <c r="CM193" s="14"/>
      <c r="CN193" s="14"/>
      <c r="CO193" s="14"/>
      <c r="CP193" s="14"/>
      <c r="CQ193" s="14"/>
      <c r="CR193" s="14"/>
      <c r="CS193" s="14"/>
      <c r="CT193" s="14"/>
      <c r="CU193" s="14"/>
      <c r="CV193" s="14"/>
      <c r="CW193" s="14"/>
      <c r="CX193" s="14"/>
      <c r="CY193" s="14"/>
      <c r="CZ193" s="14"/>
      <c r="DA193" s="24"/>
      <c r="DB193" s="14"/>
      <c r="DC193" s="14"/>
      <c r="DD193" s="14"/>
      <c r="DE193" s="14"/>
      <c r="DF193" s="14"/>
      <c r="DG193" s="14"/>
      <c r="DH193" s="14"/>
      <c r="DI193" s="14"/>
      <c r="DJ193" s="14"/>
      <c r="DK193" s="14"/>
      <c r="DL193" s="14"/>
      <c r="DM193" s="14"/>
      <c r="DN193" s="14"/>
      <c r="DO193" s="14"/>
      <c r="DP193" s="14"/>
      <c r="DQ193" s="14"/>
      <c r="DR193" s="14"/>
      <c r="DS193" s="14"/>
      <c r="DT193" s="14"/>
      <c r="DU193" s="14"/>
      <c r="DV193" s="14"/>
      <c r="DW193" s="14"/>
      <c r="DX193" s="14"/>
      <c r="DY193" s="14"/>
      <c r="DZ193" s="14"/>
      <c r="EA193" s="14"/>
      <c r="EB193" s="14"/>
      <c r="EC193" s="14"/>
      <c r="ED193" s="14"/>
      <c r="EE193" s="14"/>
      <c r="EF193" s="14"/>
      <c r="EG193" s="14"/>
      <c r="EH193" s="14"/>
      <c r="EI193" s="14"/>
      <c r="EJ193" s="14"/>
      <c r="EK193" s="14"/>
      <c r="EL193" s="14"/>
      <c r="EM193" s="14"/>
      <c r="EN193" s="14"/>
      <c r="EO193" s="14"/>
      <c r="EP193" s="14"/>
      <c r="EQ193" s="14"/>
      <c r="ER193" s="14"/>
      <c r="ES193" s="14"/>
      <c r="ET193" s="14"/>
      <c r="EU193" s="14"/>
      <c r="EV193" s="14"/>
      <c r="EW193" s="14"/>
      <c r="EX193" s="14"/>
      <c r="EY193" s="14"/>
      <c r="EZ193" s="14"/>
      <c r="FA193" s="14"/>
      <c r="FB193" s="14"/>
      <c r="FC193" s="14"/>
      <c r="FD193" s="14"/>
      <c r="FE193" s="14"/>
      <c r="FF193" s="14"/>
      <c r="FG193" s="14"/>
      <c r="FH193" s="14"/>
      <c r="FI193" s="14"/>
      <c r="FJ193" s="14"/>
      <c r="FK193" s="14"/>
      <c r="FL193" s="14"/>
      <c r="FM193" s="14"/>
      <c r="FN193" s="14"/>
      <c r="FO193" s="14"/>
      <c r="FP193" s="14"/>
      <c r="FQ193" s="14"/>
      <c r="FR193" s="14"/>
      <c r="FS193" s="14"/>
      <c r="FT193" s="14"/>
      <c r="FU193" s="14"/>
      <c r="FV193" s="14"/>
      <c r="FW193" s="14"/>
      <c r="FX193" s="14"/>
      <c r="FY193" s="14"/>
      <c r="FZ193" s="14"/>
      <c r="GA193" s="14"/>
      <c r="GB193" s="14"/>
      <c r="GC193" s="14"/>
      <c r="GD193" s="14"/>
      <c r="GE193" s="14"/>
      <c r="GF193" s="14"/>
      <c r="GG193" s="14"/>
      <c r="GH193" s="14"/>
      <c r="GI193" s="14"/>
      <c r="GJ193" s="14"/>
      <c r="GK193" s="14"/>
      <c r="GL193" s="14"/>
      <c r="GM193" s="14"/>
      <c r="GN193" s="14"/>
      <c r="GO193" s="14"/>
      <c r="GP193" s="14"/>
      <c r="GQ193" s="14"/>
      <c r="GR193" s="14"/>
      <c r="GS193" s="14"/>
      <c r="GT193" s="14"/>
      <c r="GU193" s="14"/>
      <c r="GV193" s="14"/>
      <c r="GW193" s="14"/>
      <c r="GX193" s="14"/>
      <c r="GY193" s="14"/>
      <c r="GZ193" s="14"/>
      <c r="HA193" s="14"/>
      <c r="HB193" s="14"/>
      <c r="HC193" s="14"/>
      <c r="HD193" s="14"/>
      <c r="HE193" s="14"/>
      <c r="HF193" s="14"/>
      <c r="HG193" s="14"/>
      <c r="HH193" s="14"/>
      <c r="HI193" s="14"/>
      <c r="HJ193" s="14"/>
      <c r="HK193" s="14"/>
      <c r="HL193" s="14"/>
      <c r="HM193" s="14"/>
      <c r="HN193" s="14"/>
      <c r="HO193" s="14"/>
      <c r="HP193" s="14"/>
      <c r="HQ193" s="14"/>
      <c r="HR193" s="14"/>
      <c r="HS193" s="14"/>
      <c r="HT193" s="14"/>
      <c r="HU193" s="14"/>
      <c r="HV193" s="14"/>
      <c r="HW193" s="14"/>
      <c r="HX193" s="14"/>
      <c r="HY193" s="14"/>
      <c r="HZ193" s="14"/>
      <c r="IA193" s="14"/>
      <c r="IB193" s="14"/>
      <c r="IC193" s="14"/>
      <c r="ID193" s="14"/>
      <c r="IE193" s="14"/>
      <c r="IF193" s="14"/>
      <c r="IG193" s="14"/>
      <c r="IH193" s="55"/>
      <c r="II193" s="55"/>
      <c r="IJ193" s="55"/>
      <c r="IK193" s="55"/>
      <c r="IL193" s="55"/>
      <c r="IM193" s="55"/>
      <c r="IN193" s="55"/>
      <c r="IO193" s="55"/>
      <c r="IP193" s="55"/>
      <c r="IQ193" s="55"/>
      <c r="IR193" s="55"/>
      <c r="IS193" s="55"/>
      <c r="IT193" s="55"/>
      <c r="IU193" s="55"/>
      <c r="IV193" s="55"/>
      <c r="IW193" s="55"/>
      <c r="IX193" s="55"/>
      <c r="IY193" s="55"/>
      <c r="IZ193" s="55"/>
      <c r="JA193" s="55"/>
      <c r="JB193" s="55"/>
      <c r="JC193" s="55"/>
      <c r="JD193" s="55"/>
      <c r="JE193" s="55"/>
      <c r="JF193" s="55"/>
      <c r="JG193" s="55"/>
      <c r="JH193" s="55"/>
      <c r="JI193" s="55"/>
      <c r="JJ193" s="55"/>
      <c r="JK193" s="55"/>
      <c r="JL193" s="55"/>
      <c r="JM193" s="55"/>
      <c r="JN193" s="55"/>
      <c r="JO193" s="55"/>
      <c r="JP193" s="55"/>
      <c r="JQ193" s="55"/>
      <c r="JR193" s="55"/>
      <c r="JS193" s="55"/>
      <c r="JT193" s="55"/>
      <c r="JU193" s="55"/>
      <c r="JV193" s="55"/>
      <c r="JW193" s="55"/>
      <c r="JX193" s="55"/>
      <c r="JY193" s="55"/>
      <c r="JZ193" s="55"/>
      <c r="KA193" s="55"/>
      <c r="KB193" s="55"/>
      <c r="KC193" s="55"/>
      <c r="KD193" s="55"/>
      <c r="KE193" s="55"/>
      <c r="KF193" s="55"/>
      <c r="KG193" s="55"/>
      <c r="KH193" s="55"/>
      <c r="KI193" s="55"/>
      <c r="KJ193" s="55"/>
      <c r="KK193" s="55"/>
      <c r="KL193" s="55"/>
      <c r="KM193" s="55"/>
      <c r="KN193" s="55"/>
      <c r="KO193" s="55"/>
      <c r="KP193" s="55"/>
      <c r="KQ193" s="55"/>
      <c r="KR193" s="55"/>
      <c r="KS193" s="55"/>
      <c r="KT193" s="55"/>
      <c r="KU193" s="55"/>
      <c r="KV193" s="55"/>
      <c r="KW193" s="55"/>
      <c r="KX193" s="55"/>
      <c r="KY193" s="55"/>
      <c r="KZ193" s="55"/>
      <c r="LA193" s="55"/>
      <c r="LB193" s="55"/>
      <c r="LC193" s="55"/>
      <c r="LD193" s="55"/>
      <c r="LE193" s="55"/>
      <c r="LF193" s="55"/>
      <c r="LG193" s="55"/>
      <c r="LH193" s="55"/>
      <c r="LI193" s="55"/>
      <c r="LJ193" s="55"/>
      <c r="LK193" s="55"/>
      <c r="LL193" s="55"/>
      <c r="LM193" s="55"/>
      <c r="LN193" s="55"/>
      <c r="LO193" s="55"/>
      <c r="LP193" s="55"/>
      <c r="LQ193" s="55"/>
      <c r="LR193" s="55"/>
      <c r="LS193" s="55"/>
      <c r="LT193" s="55"/>
      <c r="LU193" s="55"/>
      <c r="LV193" s="55"/>
      <c r="LW193" s="55"/>
      <c r="LX193" s="55"/>
      <c r="LY193" s="55"/>
      <c r="LZ193" s="55"/>
      <c r="MA193" s="55"/>
      <c r="MB193" s="55"/>
      <c r="MC193" s="55"/>
      <c r="MD193" s="55"/>
      <c r="ME193" s="55"/>
      <c r="MF193" s="55"/>
      <c r="MG193" s="55"/>
      <c r="MH193" s="57"/>
      <c r="MI193" s="57"/>
      <c r="MJ193" s="57"/>
      <c r="MK193" s="57"/>
      <c r="ML193" s="57"/>
      <c r="MM193" s="58"/>
      <c r="MN193" s="58"/>
      <c r="MO193" s="57"/>
      <c r="MP193" s="57"/>
      <c r="MQ193" s="57"/>
      <c r="MR193" s="57"/>
      <c r="MS193" s="57"/>
      <c r="MT193" s="58"/>
      <c r="MU193" s="58"/>
      <c r="MV193" s="57"/>
      <c r="MW193" s="57"/>
      <c r="MX193" s="57"/>
      <c r="MY193" s="57"/>
      <c r="MZ193" s="57"/>
      <c r="NA193" s="58"/>
      <c r="NB193" s="58"/>
      <c r="NC193" s="55"/>
      <c r="ND193" s="55"/>
      <c r="NE193" s="55"/>
      <c r="NF193" s="55"/>
      <c r="NG193" s="55"/>
      <c r="NH193" s="55"/>
      <c r="NI193" s="55"/>
      <c r="NJ193" s="55"/>
      <c r="NK193" s="55"/>
      <c r="NL193" s="55"/>
      <c r="NM193" s="55"/>
      <c r="NN193" s="55"/>
      <c r="NO193" s="55"/>
      <c r="NP193" s="55"/>
      <c r="NQ193" s="55"/>
      <c r="NR193" s="55"/>
      <c r="NS193" s="55"/>
      <c r="NT193" s="55"/>
      <c r="NU193" s="55"/>
      <c r="NV193" s="55"/>
      <c r="NW193" s="55"/>
      <c r="NX193" s="55"/>
      <c r="NY193" s="55"/>
      <c r="NZ193" s="55"/>
      <c r="OA193" s="55"/>
      <c r="OB193" s="55"/>
      <c r="OC193" s="55"/>
      <c r="OD193" s="55"/>
      <c r="OE193" s="55"/>
      <c r="OF193" s="55"/>
      <c r="OG193" s="55"/>
      <c r="OH193" s="55"/>
      <c r="OI193" s="55"/>
      <c r="OJ193" s="55"/>
      <c r="OK193" s="55"/>
      <c r="OL193" s="55"/>
      <c r="OM193" s="55"/>
      <c r="ON193" s="55"/>
      <c r="OO193" s="55"/>
      <c r="OP193" s="55"/>
      <c r="OQ193" s="55"/>
      <c r="OR193" s="55"/>
      <c r="OS193" s="55"/>
      <c r="OT193" s="55"/>
      <c r="OU193" s="55"/>
      <c r="OV193" s="55"/>
      <c r="OW193" s="55"/>
      <c r="OX193" s="55"/>
      <c r="OY193" s="55"/>
      <c r="OZ193" s="55"/>
      <c r="PA193" s="55"/>
      <c r="PB193" s="55"/>
      <c r="PC193" s="55"/>
      <c r="PD193" s="55"/>
      <c r="PE193" s="55"/>
      <c r="PF193" s="55"/>
      <c r="PG193" s="55"/>
      <c r="PH193" s="55"/>
      <c r="PI193" s="55"/>
      <c r="PJ193" s="55"/>
      <c r="PK193" s="55"/>
      <c r="PL193" s="55"/>
      <c r="PM193" s="55"/>
      <c r="PN193" s="55"/>
      <c r="PO193" s="55"/>
      <c r="PP193" s="55"/>
      <c r="PQ193" s="55"/>
      <c r="PR193" s="55"/>
      <c r="PS193" s="55"/>
      <c r="PT193" s="55"/>
      <c r="PU193" s="55"/>
      <c r="PV193" s="55"/>
      <c r="PW193" s="55"/>
      <c r="PX193" s="55"/>
      <c r="PY193" s="55"/>
      <c r="PZ193" s="55"/>
      <c r="QA193" s="55"/>
      <c r="QB193" s="55"/>
      <c r="QC193" s="55"/>
      <c r="QD193" s="55"/>
    </row>
    <row r="194" spans="1:446" ht="13.5" customHeight="1">
      <c r="A194" s="12" t="s">
        <v>192</v>
      </c>
      <c r="B194" s="12" t="s">
        <v>336</v>
      </c>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4"/>
      <c r="BF194" s="14"/>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c r="CI194" s="14"/>
      <c r="CJ194" s="14"/>
      <c r="CK194" s="14"/>
      <c r="CL194" s="14"/>
      <c r="CM194" s="14"/>
      <c r="CN194" s="14"/>
      <c r="CO194" s="14"/>
      <c r="CP194" s="14"/>
      <c r="CQ194" s="14"/>
      <c r="CR194" s="14"/>
      <c r="CS194" s="14"/>
      <c r="CT194" s="14"/>
      <c r="CU194" s="14"/>
      <c r="CV194" s="14"/>
      <c r="CW194" s="14"/>
      <c r="CX194" s="14"/>
      <c r="CY194" s="14"/>
      <c r="CZ194" s="14"/>
      <c r="DA194" s="24"/>
      <c r="DB194" s="14"/>
      <c r="DC194" s="14"/>
      <c r="DD194" s="14"/>
      <c r="DE194" s="14"/>
      <c r="DF194" s="14"/>
      <c r="DG194" s="14"/>
      <c r="DH194" s="14"/>
      <c r="DI194" s="14"/>
      <c r="DJ194" s="14"/>
      <c r="DK194" s="14"/>
      <c r="DL194" s="14"/>
      <c r="DM194" s="14"/>
      <c r="DN194" s="14"/>
      <c r="DO194" s="14"/>
      <c r="DP194" s="14"/>
      <c r="DQ194" s="14"/>
      <c r="DR194" s="14"/>
      <c r="DS194" s="14"/>
      <c r="DT194" s="14"/>
      <c r="DU194" s="14"/>
      <c r="DV194" s="14"/>
      <c r="DW194" s="14"/>
      <c r="DX194" s="14"/>
      <c r="DY194" s="14"/>
      <c r="DZ194" s="14"/>
      <c r="EA194" s="14"/>
      <c r="EB194" s="14"/>
      <c r="EC194" s="14"/>
      <c r="ED194" s="14"/>
      <c r="EE194" s="14"/>
      <c r="EF194" s="14"/>
      <c r="EG194" s="14"/>
      <c r="EH194" s="14"/>
      <c r="EI194" s="14"/>
      <c r="EJ194" s="14"/>
      <c r="EK194" s="14"/>
      <c r="EL194" s="14"/>
      <c r="EM194" s="14"/>
      <c r="EN194" s="14"/>
      <c r="EO194" s="14"/>
      <c r="EP194" s="14"/>
      <c r="EQ194" s="14"/>
      <c r="ER194" s="14"/>
      <c r="ES194" s="14"/>
      <c r="ET194" s="14"/>
      <c r="EU194" s="14"/>
      <c r="EV194" s="14"/>
      <c r="EW194" s="14"/>
      <c r="EX194" s="14"/>
      <c r="EY194" s="14"/>
      <c r="EZ194" s="14"/>
      <c r="FA194" s="14"/>
      <c r="FB194" s="14"/>
      <c r="FC194" s="14"/>
      <c r="FD194" s="14"/>
      <c r="FE194" s="14"/>
      <c r="FF194" s="14"/>
      <c r="FG194" s="14"/>
      <c r="FH194" s="14"/>
      <c r="FI194" s="14"/>
      <c r="FJ194" s="14"/>
      <c r="FK194" s="14"/>
      <c r="FL194" s="14"/>
      <c r="FM194" s="14"/>
      <c r="FN194" s="14"/>
      <c r="FO194" s="14"/>
      <c r="FP194" s="14"/>
      <c r="FQ194" s="14"/>
      <c r="FR194" s="14"/>
      <c r="FS194" s="14"/>
      <c r="FT194" s="14"/>
      <c r="FU194" s="14"/>
      <c r="FV194" s="14"/>
      <c r="FW194" s="14"/>
      <c r="FX194" s="14"/>
      <c r="FY194" s="14"/>
      <c r="FZ194" s="14"/>
      <c r="GA194" s="14"/>
      <c r="GB194" s="14"/>
      <c r="GC194" s="14"/>
      <c r="GD194" s="14"/>
      <c r="GE194" s="14"/>
      <c r="GF194" s="14"/>
      <c r="GG194" s="14"/>
      <c r="GH194" s="14"/>
      <c r="GI194" s="14"/>
      <c r="GJ194" s="14"/>
      <c r="GK194" s="14"/>
      <c r="GL194" s="14"/>
      <c r="GM194" s="14"/>
      <c r="GN194" s="14"/>
      <c r="GO194" s="14"/>
      <c r="GP194" s="14"/>
      <c r="GQ194" s="14"/>
      <c r="GR194" s="14"/>
      <c r="GS194" s="14"/>
      <c r="GT194" s="14"/>
      <c r="GU194" s="14"/>
      <c r="GV194" s="14"/>
      <c r="GW194" s="14"/>
      <c r="GX194" s="14"/>
      <c r="GY194" s="14"/>
      <c r="GZ194" s="14"/>
      <c r="HA194" s="14"/>
      <c r="HB194" s="14"/>
      <c r="HC194" s="14"/>
      <c r="HD194" s="14"/>
      <c r="HE194" s="14"/>
      <c r="HF194" s="14"/>
      <c r="HG194" s="14"/>
      <c r="HH194" s="14"/>
      <c r="HI194" s="14"/>
      <c r="HJ194" s="14"/>
      <c r="HK194" s="14"/>
      <c r="HL194" s="14"/>
      <c r="HM194" s="14"/>
      <c r="HN194" s="14"/>
      <c r="HO194" s="14"/>
      <c r="HP194" s="14"/>
      <c r="HQ194" s="14"/>
      <c r="HR194" s="14"/>
      <c r="HS194" s="14"/>
      <c r="HT194" s="14"/>
      <c r="HU194" s="14"/>
      <c r="HV194" s="14"/>
      <c r="HW194" s="14"/>
      <c r="HX194" s="14"/>
      <c r="HY194" s="14"/>
      <c r="HZ194" s="14"/>
      <c r="IA194" s="14"/>
      <c r="IB194" s="14"/>
      <c r="IC194" s="14"/>
      <c r="ID194" s="14"/>
      <c r="IE194" s="14"/>
      <c r="IF194" s="14"/>
      <c r="IG194" s="14"/>
      <c r="IH194" s="55"/>
      <c r="II194" s="55"/>
      <c r="IJ194" s="55"/>
      <c r="IK194" s="55"/>
      <c r="IL194" s="55"/>
      <c r="IM194" s="55"/>
      <c r="IN194" s="55"/>
      <c r="IO194" s="55"/>
      <c r="IP194" s="55"/>
      <c r="IQ194" s="55"/>
      <c r="IR194" s="55"/>
      <c r="IS194" s="55"/>
      <c r="IT194" s="55"/>
      <c r="IU194" s="55"/>
      <c r="IV194" s="55"/>
      <c r="IW194" s="55"/>
      <c r="IX194" s="55"/>
      <c r="IY194" s="55"/>
      <c r="IZ194" s="55"/>
      <c r="JA194" s="55"/>
      <c r="JB194" s="55"/>
      <c r="JC194" s="55"/>
      <c r="JD194" s="55"/>
      <c r="JE194" s="55"/>
      <c r="JF194" s="55"/>
      <c r="JG194" s="55"/>
      <c r="JH194" s="55"/>
      <c r="JI194" s="55"/>
      <c r="JJ194" s="55"/>
      <c r="JK194" s="55"/>
      <c r="JL194" s="55"/>
      <c r="JM194" s="55"/>
      <c r="JN194" s="55"/>
      <c r="JO194" s="55"/>
      <c r="JP194" s="55"/>
      <c r="JQ194" s="55"/>
      <c r="JR194" s="55"/>
      <c r="JS194" s="55"/>
      <c r="JT194" s="55"/>
      <c r="JU194" s="55"/>
      <c r="JV194" s="55"/>
      <c r="JW194" s="55"/>
      <c r="JX194" s="55"/>
      <c r="JY194" s="55"/>
      <c r="JZ194" s="55"/>
      <c r="KA194" s="55"/>
      <c r="KB194" s="55"/>
      <c r="KC194" s="55"/>
      <c r="KD194" s="55"/>
      <c r="KE194" s="55"/>
      <c r="KF194" s="55"/>
      <c r="KG194" s="55"/>
      <c r="KH194" s="55"/>
      <c r="KI194" s="55"/>
      <c r="KJ194" s="55"/>
      <c r="KK194" s="55"/>
      <c r="KL194" s="55"/>
      <c r="KM194" s="55"/>
      <c r="KN194" s="55"/>
      <c r="KO194" s="55"/>
      <c r="KP194" s="55"/>
      <c r="KQ194" s="55"/>
      <c r="KR194" s="55"/>
      <c r="KS194" s="55"/>
      <c r="KT194" s="55"/>
      <c r="KU194" s="55"/>
      <c r="KV194" s="55"/>
      <c r="KW194" s="55"/>
      <c r="KX194" s="55"/>
      <c r="KY194" s="55"/>
      <c r="KZ194" s="55"/>
      <c r="LA194" s="55"/>
      <c r="LB194" s="55"/>
      <c r="LC194" s="55"/>
      <c r="LD194" s="55"/>
      <c r="LE194" s="55"/>
      <c r="LF194" s="55"/>
      <c r="LG194" s="55"/>
      <c r="LH194" s="55"/>
      <c r="LI194" s="55"/>
      <c r="LJ194" s="55"/>
      <c r="LK194" s="55"/>
      <c r="LL194" s="55"/>
      <c r="LM194" s="55"/>
      <c r="LN194" s="55"/>
      <c r="LO194" s="55"/>
      <c r="LP194" s="55"/>
      <c r="LQ194" s="55"/>
      <c r="LR194" s="55"/>
      <c r="LS194" s="55"/>
      <c r="LT194" s="55"/>
      <c r="LU194" s="55"/>
      <c r="LV194" s="55"/>
      <c r="LW194" s="55"/>
      <c r="LX194" s="55"/>
      <c r="LY194" s="55"/>
      <c r="LZ194" s="55"/>
      <c r="MA194" s="55"/>
      <c r="MB194" s="55"/>
      <c r="MC194" s="55"/>
      <c r="MD194" s="55"/>
      <c r="ME194" s="55"/>
      <c r="MF194" s="55"/>
      <c r="MG194" s="55"/>
      <c r="MH194" s="57"/>
      <c r="MI194" s="57"/>
      <c r="MJ194" s="57"/>
      <c r="MK194" s="57"/>
      <c r="ML194" s="57"/>
      <c r="MM194" s="58"/>
      <c r="MN194" s="58"/>
      <c r="MO194" s="57"/>
      <c r="MP194" s="57"/>
      <c r="MQ194" s="57"/>
      <c r="MR194" s="57"/>
      <c r="MS194" s="57"/>
      <c r="MT194" s="58"/>
      <c r="MU194" s="58"/>
      <c r="MV194" s="57"/>
      <c r="MW194" s="57"/>
      <c r="MX194" s="57"/>
      <c r="MY194" s="57"/>
      <c r="MZ194" s="57"/>
      <c r="NA194" s="58"/>
      <c r="NB194" s="58"/>
      <c r="NC194" s="55"/>
      <c r="ND194" s="55"/>
      <c r="NE194" s="55"/>
      <c r="NF194" s="55"/>
      <c r="NG194" s="55"/>
      <c r="NH194" s="55"/>
      <c r="NI194" s="55"/>
      <c r="NJ194" s="55"/>
      <c r="NK194" s="55"/>
      <c r="NL194" s="55"/>
      <c r="NM194" s="55"/>
      <c r="NN194" s="55"/>
      <c r="NO194" s="55"/>
      <c r="NP194" s="55"/>
      <c r="NQ194" s="55"/>
      <c r="NR194" s="55"/>
      <c r="NS194" s="55"/>
      <c r="NT194" s="55"/>
      <c r="NU194" s="55"/>
      <c r="NV194" s="55"/>
      <c r="NW194" s="55"/>
      <c r="NX194" s="55"/>
      <c r="NY194" s="55"/>
      <c r="NZ194" s="55"/>
      <c r="OA194" s="55"/>
      <c r="OB194" s="55"/>
      <c r="OC194" s="55"/>
      <c r="OD194" s="55"/>
      <c r="OE194" s="55"/>
      <c r="OF194" s="55"/>
      <c r="OG194" s="55"/>
      <c r="OH194" s="55"/>
      <c r="OI194" s="55"/>
      <c r="OJ194" s="55"/>
      <c r="OK194" s="55"/>
      <c r="OL194" s="55"/>
      <c r="OM194" s="55"/>
      <c r="ON194" s="55"/>
      <c r="OO194" s="55"/>
      <c r="OP194" s="55"/>
      <c r="OQ194" s="55"/>
      <c r="OR194" s="55"/>
      <c r="OS194" s="55"/>
      <c r="OT194" s="55"/>
      <c r="OU194" s="55"/>
      <c r="OV194" s="55"/>
      <c r="OW194" s="55"/>
      <c r="OX194" s="55"/>
      <c r="OY194" s="55"/>
      <c r="OZ194" s="55"/>
      <c r="PA194" s="55"/>
      <c r="PB194" s="55"/>
      <c r="PC194" s="55"/>
      <c r="PD194" s="55"/>
      <c r="PE194" s="55"/>
      <c r="PF194" s="55"/>
      <c r="PG194" s="55"/>
      <c r="PH194" s="55"/>
      <c r="PI194" s="55"/>
      <c r="PJ194" s="55"/>
      <c r="PK194" s="55"/>
      <c r="PL194" s="55"/>
      <c r="PM194" s="55"/>
      <c r="PN194" s="55"/>
      <c r="PO194" s="55"/>
      <c r="PP194" s="55"/>
      <c r="PQ194" s="55"/>
      <c r="PR194" s="55"/>
      <c r="PS194" s="55"/>
      <c r="PT194" s="55"/>
      <c r="PU194" s="55"/>
      <c r="PV194" s="55"/>
      <c r="PW194" s="55"/>
      <c r="PX194" s="55"/>
      <c r="PY194" s="55"/>
      <c r="PZ194" s="55"/>
      <c r="QA194" s="55"/>
      <c r="QB194" s="55"/>
      <c r="QC194" s="55"/>
      <c r="QD194" s="55"/>
    </row>
    <row r="195" spans="1:446" ht="13.5" customHeight="1">
      <c r="A195" s="12" t="s">
        <v>193</v>
      </c>
      <c r="B195" s="12" t="s">
        <v>336</v>
      </c>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c r="CU195" s="14"/>
      <c r="CV195" s="14"/>
      <c r="CW195" s="14"/>
      <c r="CX195" s="14"/>
      <c r="CY195" s="14"/>
      <c r="CZ195" s="14"/>
      <c r="DA195" s="24"/>
      <c r="DB195" s="14"/>
      <c r="DC195" s="14"/>
      <c r="DD195" s="14"/>
      <c r="DE195" s="14"/>
      <c r="DF195" s="14"/>
      <c r="DG195" s="14"/>
      <c r="DH195" s="14"/>
      <c r="DI195" s="14"/>
      <c r="DJ195" s="14"/>
      <c r="DK195" s="14"/>
      <c r="DL195" s="14"/>
      <c r="DM195" s="14"/>
      <c r="DN195" s="14"/>
      <c r="DO195" s="14"/>
      <c r="DP195" s="14"/>
      <c r="DQ195" s="14"/>
      <c r="DR195" s="14"/>
      <c r="DS195" s="14"/>
      <c r="DT195" s="14"/>
      <c r="DU195" s="14"/>
      <c r="DV195" s="14"/>
      <c r="DW195" s="14"/>
      <c r="DX195" s="14"/>
      <c r="DY195" s="14"/>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14"/>
      <c r="EW195" s="14"/>
      <c r="EX195" s="14"/>
      <c r="EY195" s="14"/>
      <c r="EZ195" s="14"/>
      <c r="FA195" s="14"/>
      <c r="FB195" s="14"/>
      <c r="FC195" s="14"/>
      <c r="FD195" s="14"/>
      <c r="FE195" s="14"/>
      <c r="FF195" s="14"/>
      <c r="FG195" s="14"/>
      <c r="FH195" s="14"/>
      <c r="FI195" s="14"/>
      <c r="FJ195" s="14"/>
      <c r="FK195" s="14"/>
      <c r="FL195" s="14"/>
      <c r="FM195" s="14"/>
      <c r="FN195" s="14"/>
      <c r="FO195" s="14"/>
      <c r="FP195" s="14"/>
      <c r="FQ195" s="14"/>
      <c r="FR195" s="14"/>
      <c r="FS195" s="14"/>
      <c r="FT195" s="14"/>
      <c r="FU195" s="14"/>
      <c r="FV195" s="14"/>
      <c r="FW195" s="14"/>
      <c r="FX195" s="14"/>
      <c r="FY195" s="14"/>
      <c r="FZ195" s="14"/>
      <c r="GA195" s="14"/>
      <c r="GB195" s="14"/>
      <c r="GC195" s="14"/>
      <c r="GD195" s="14"/>
      <c r="GE195" s="14"/>
      <c r="GF195" s="14"/>
      <c r="GG195" s="14"/>
      <c r="GH195" s="14"/>
      <c r="GI195" s="14"/>
      <c r="GJ195" s="14"/>
      <c r="GK195" s="14"/>
      <c r="GL195" s="14"/>
      <c r="GM195" s="14"/>
      <c r="GN195" s="14"/>
      <c r="GO195" s="14"/>
      <c r="GP195" s="14"/>
      <c r="GQ195" s="14"/>
      <c r="GR195" s="14"/>
      <c r="GS195" s="14"/>
      <c r="GT195" s="14"/>
      <c r="GU195" s="14"/>
      <c r="GV195" s="14"/>
      <c r="GW195" s="14"/>
      <c r="GX195" s="14"/>
      <c r="GY195" s="14"/>
      <c r="GZ195" s="14"/>
      <c r="HA195" s="14"/>
      <c r="HB195" s="14"/>
      <c r="HC195" s="14"/>
      <c r="HD195" s="14"/>
      <c r="HE195" s="14"/>
      <c r="HF195" s="14"/>
      <c r="HG195" s="14"/>
      <c r="HH195" s="14"/>
      <c r="HI195" s="14"/>
      <c r="HJ195" s="14"/>
      <c r="HK195" s="14"/>
      <c r="HL195" s="14"/>
      <c r="HM195" s="14"/>
      <c r="HN195" s="14"/>
      <c r="HO195" s="14"/>
      <c r="HP195" s="14"/>
      <c r="HQ195" s="14"/>
      <c r="HR195" s="14"/>
      <c r="HS195" s="14"/>
      <c r="HT195" s="14"/>
      <c r="HU195" s="14"/>
      <c r="HV195" s="14"/>
      <c r="HW195" s="14"/>
      <c r="HX195" s="14"/>
      <c r="HY195" s="14"/>
      <c r="HZ195" s="14"/>
      <c r="IA195" s="14"/>
      <c r="IB195" s="14"/>
      <c r="IC195" s="14"/>
      <c r="ID195" s="14"/>
      <c r="IE195" s="14"/>
      <c r="IF195" s="14"/>
      <c r="IG195" s="14"/>
      <c r="IH195" s="55"/>
      <c r="II195" s="55"/>
      <c r="IJ195" s="55"/>
      <c r="IK195" s="55"/>
      <c r="IL195" s="55"/>
      <c r="IM195" s="55"/>
      <c r="IN195" s="55"/>
      <c r="IO195" s="55"/>
      <c r="IP195" s="55"/>
      <c r="IQ195" s="55"/>
      <c r="IR195" s="55"/>
      <c r="IS195" s="55"/>
      <c r="IT195" s="55"/>
      <c r="IU195" s="55"/>
      <c r="IV195" s="55"/>
      <c r="IW195" s="55"/>
      <c r="IX195" s="55"/>
      <c r="IY195" s="55"/>
      <c r="IZ195" s="55"/>
      <c r="JA195" s="55"/>
      <c r="JB195" s="55"/>
      <c r="JC195" s="55"/>
      <c r="JD195" s="55"/>
      <c r="JE195" s="55"/>
      <c r="JF195" s="55"/>
      <c r="JG195" s="55"/>
      <c r="JH195" s="55"/>
      <c r="JI195" s="55"/>
      <c r="JJ195" s="55"/>
      <c r="JK195" s="55"/>
      <c r="JL195" s="55"/>
      <c r="JM195" s="55"/>
      <c r="JN195" s="55"/>
      <c r="JO195" s="55"/>
      <c r="JP195" s="55"/>
      <c r="JQ195" s="55"/>
      <c r="JR195" s="55"/>
      <c r="JS195" s="55"/>
      <c r="JT195" s="55"/>
      <c r="JU195" s="55"/>
      <c r="JV195" s="55"/>
      <c r="JW195" s="55"/>
      <c r="JX195" s="55"/>
      <c r="JY195" s="55"/>
      <c r="JZ195" s="55"/>
      <c r="KA195" s="55"/>
      <c r="KB195" s="55"/>
      <c r="KC195" s="55"/>
      <c r="KD195" s="55"/>
      <c r="KE195" s="55"/>
      <c r="KF195" s="55"/>
      <c r="KG195" s="55"/>
      <c r="KH195" s="55"/>
      <c r="KI195" s="55"/>
      <c r="KJ195" s="55"/>
      <c r="KK195" s="55"/>
      <c r="KL195" s="55"/>
      <c r="KM195" s="55"/>
      <c r="KN195" s="55"/>
      <c r="KO195" s="55"/>
      <c r="KP195" s="55"/>
      <c r="KQ195" s="55"/>
      <c r="KR195" s="55"/>
      <c r="KS195" s="55"/>
      <c r="KT195" s="55"/>
      <c r="KU195" s="55"/>
      <c r="KV195" s="55"/>
      <c r="KW195" s="55"/>
      <c r="KX195" s="55"/>
      <c r="KY195" s="55"/>
      <c r="KZ195" s="55"/>
      <c r="LA195" s="55"/>
      <c r="LB195" s="55"/>
      <c r="LC195" s="55"/>
      <c r="LD195" s="55"/>
      <c r="LE195" s="55"/>
      <c r="LF195" s="55"/>
      <c r="LG195" s="55"/>
      <c r="LH195" s="55"/>
      <c r="LI195" s="55"/>
      <c r="LJ195" s="55"/>
      <c r="LK195" s="55"/>
      <c r="LL195" s="55"/>
      <c r="LM195" s="55"/>
      <c r="LN195" s="55"/>
      <c r="LO195" s="55"/>
      <c r="LP195" s="55"/>
      <c r="LQ195" s="55"/>
      <c r="LR195" s="55"/>
      <c r="LS195" s="55"/>
      <c r="LT195" s="55"/>
      <c r="LU195" s="55"/>
      <c r="LV195" s="55"/>
      <c r="LW195" s="55"/>
      <c r="LX195" s="55"/>
      <c r="LY195" s="55"/>
      <c r="LZ195" s="55"/>
      <c r="MA195" s="55"/>
      <c r="MB195" s="55"/>
      <c r="MC195" s="55"/>
      <c r="MD195" s="55"/>
      <c r="ME195" s="55"/>
      <c r="MF195" s="55"/>
      <c r="MG195" s="55"/>
      <c r="MH195" s="57"/>
      <c r="MI195" s="57"/>
      <c r="MJ195" s="57"/>
      <c r="MK195" s="57"/>
      <c r="ML195" s="57"/>
      <c r="MM195" s="58"/>
      <c r="MN195" s="58"/>
      <c r="MO195" s="57"/>
      <c r="MP195" s="57"/>
      <c r="MQ195" s="57"/>
      <c r="MR195" s="57"/>
      <c r="MS195" s="57"/>
      <c r="MT195" s="58"/>
      <c r="MU195" s="58"/>
      <c r="MV195" s="57"/>
      <c r="MW195" s="57"/>
      <c r="MX195" s="57"/>
      <c r="MY195" s="57"/>
      <c r="MZ195" s="57"/>
      <c r="NA195" s="58"/>
      <c r="NB195" s="58"/>
      <c r="NC195" s="55"/>
      <c r="ND195" s="55"/>
      <c r="NE195" s="55"/>
      <c r="NF195" s="55"/>
      <c r="NG195" s="55"/>
      <c r="NH195" s="55"/>
      <c r="NI195" s="55"/>
      <c r="NJ195" s="55"/>
      <c r="NK195" s="55"/>
      <c r="NL195" s="55"/>
      <c r="NM195" s="55"/>
      <c r="NN195" s="55"/>
      <c r="NO195" s="55"/>
      <c r="NP195" s="55"/>
      <c r="NQ195" s="55"/>
      <c r="NR195" s="55"/>
      <c r="NS195" s="55"/>
      <c r="NT195" s="55"/>
      <c r="NU195" s="55"/>
      <c r="NV195" s="55"/>
      <c r="NW195" s="55"/>
      <c r="NX195" s="55"/>
      <c r="NY195" s="55"/>
      <c r="NZ195" s="55"/>
      <c r="OA195" s="55"/>
      <c r="OB195" s="55"/>
      <c r="OC195" s="55"/>
      <c r="OD195" s="55"/>
      <c r="OE195" s="55"/>
      <c r="OF195" s="55"/>
      <c r="OG195" s="55"/>
      <c r="OH195" s="55"/>
      <c r="OI195" s="55"/>
      <c r="OJ195" s="55"/>
      <c r="OK195" s="55"/>
      <c r="OL195" s="55"/>
      <c r="OM195" s="55"/>
      <c r="ON195" s="55"/>
      <c r="OO195" s="55"/>
      <c r="OP195" s="55"/>
      <c r="OQ195" s="55"/>
      <c r="OR195" s="55"/>
      <c r="OS195" s="55"/>
      <c r="OT195" s="55"/>
      <c r="OU195" s="55"/>
      <c r="OV195" s="55"/>
      <c r="OW195" s="55"/>
      <c r="OX195" s="55"/>
      <c r="OY195" s="55"/>
      <c r="OZ195" s="55"/>
      <c r="PA195" s="55"/>
      <c r="PB195" s="55"/>
      <c r="PC195" s="55"/>
      <c r="PD195" s="55"/>
      <c r="PE195" s="55"/>
      <c r="PF195" s="55"/>
      <c r="PG195" s="55"/>
      <c r="PH195" s="55"/>
      <c r="PI195" s="55"/>
      <c r="PJ195" s="55"/>
      <c r="PK195" s="55"/>
      <c r="PL195" s="55"/>
      <c r="PM195" s="55"/>
      <c r="PN195" s="55"/>
      <c r="PO195" s="55"/>
      <c r="PP195" s="55"/>
      <c r="PQ195" s="55"/>
      <c r="PR195" s="55"/>
      <c r="PS195" s="55"/>
      <c r="PT195" s="55"/>
      <c r="PU195" s="55"/>
      <c r="PV195" s="55"/>
      <c r="PW195" s="55"/>
      <c r="PX195" s="55"/>
      <c r="PY195" s="55"/>
      <c r="PZ195" s="55"/>
      <c r="QA195" s="55"/>
      <c r="QB195" s="55"/>
      <c r="QC195" s="55"/>
      <c r="QD195" s="55"/>
    </row>
    <row r="196" spans="1:446" ht="15" customHeight="1">
      <c r="A196" s="12" t="s">
        <v>194</v>
      </c>
      <c r="B196" s="12" t="s">
        <v>340</v>
      </c>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c r="AD196" s="36"/>
      <c r="AE196" s="36"/>
      <c r="AF196" s="36"/>
      <c r="AG196" s="36"/>
      <c r="AH196" s="36"/>
      <c r="AI196" s="36"/>
      <c r="AJ196" s="36"/>
      <c r="AK196" s="36"/>
      <c r="AL196" s="36"/>
      <c r="AM196" s="36"/>
      <c r="AN196" s="36"/>
      <c r="AO196" s="36"/>
      <c r="AP196" s="36"/>
      <c r="AQ196" s="36"/>
      <c r="AR196" s="36"/>
      <c r="AS196" s="36"/>
      <c r="AT196" s="36"/>
      <c r="AU196" s="36"/>
      <c r="AV196" s="36"/>
      <c r="AW196" s="36"/>
      <c r="AX196" s="36"/>
      <c r="AY196" s="36"/>
      <c r="AZ196" s="36"/>
      <c r="BA196" s="36"/>
      <c r="BB196" s="36"/>
      <c r="BC196" s="36"/>
      <c r="BD196" s="36"/>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c r="CQ196" s="14"/>
      <c r="CR196" s="14"/>
      <c r="CS196" s="14"/>
      <c r="CT196" s="14"/>
      <c r="CU196" s="14"/>
      <c r="CV196" s="14"/>
      <c r="CW196" s="14"/>
      <c r="CX196" s="14"/>
      <c r="CY196" s="14"/>
      <c r="CZ196" s="14"/>
      <c r="DA196" s="2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c r="FP196" s="14"/>
      <c r="FQ196" s="14"/>
      <c r="FR196" s="14"/>
      <c r="FS196" s="14"/>
      <c r="FT196" s="14"/>
      <c r="FU196" s="14"/>
      <c r="FV196" s="14"/>
      <c r="FW196" s="14"/>
      <c r="FX196" s="14"/>
      <c r="FY196" s="14"/>
      <c r="FZ196" s="14"/>
      <c r="GA196" s="14"/>
      <c r="GB196" s="14"/>
      <c r="GC196" s="14"/>
      <c r="GD196" s="14"/>
      <c r="GE196" s="14"/>
      <c r="GF196" s="14"/>
      <c r="GG196" s="14"/>
      <c r="GH196" s="14"/>
      <c r="GI196" s="14"/>
      <c r="GJ196" s="14"/>
      <c r="GK196" s="14"/>
      <c r="GL196" s="14"/>
      <c r="GM196" s="14"/>
      <c r="GN196" s="14"/>
      <c r="GO196" s="14"/>
      <c r="GP196" s="14"/>
      <c r="GQ196" s="14"/>
      <c r="GR196" s="14"/>
      <c r="GS196" s="14"/>
      <c r="GT196" s="14"/>
      <c r="GU196" s="14"/>
      <c r="GV196" s="14"/>
      <c r="GW196" s="14"/>
      <c r="GX196" s="14"/>
      <c r="GY196" s="14"/>
      <c r="GZ196" s="14"/>
      <c r="HA196" s="14"/>
      <c r="HB196" s="14"/>
      <c r="HC196" s="14"/>
      <c r="HD196" s="14"/>
      <c r="HE196" s="14"/>
      <c r="HF196" s="14"/>
      <c r="HG196" s="14"/>
      <c r="HH196" s="14"/>
      <c r="HI196" s="14"/>
      <c r="HJ196" s="14"/>
      <c r="HK196" s="14"/>
      <c r="HL196" s="14"/>
      <c r="HM196" s="14"/>
      <c r="HN196" s="14"/>
      <c r="HO196" s="14"/>
      <c r="HP196" s="14"/>
      <c r="HQ196" s="14"/>
      <c r="HR196" s="14"/>
      <c r="HS196" s="14"/>
      <c r="HT196" s="14"/>
      <c r="HU196" s="14"/>
      <c r="HV196" s="14"/>
      <c r="HW196" s="14"/>
      <c r="HX196" s="14"/>
      <c r="HY196" s="14"/>
      <c r="HZ196" s="14"/>
      <c r="IA196" s="14"/>
      <c r="IB196" s="14"/>
      <c r="IC196" s="14"/>
      <c r="ID196" s="14"/>
      <c r="IE196" s="14"/>
      <c r="IF196" s="14"/>
      <c r="IG196" s="14"/>
      <c r="IH196" s="72"/>
      <c r="II196" s="72"/>
      <c r="IJ196" s="72"/>
      <c r="IK196" s="72"/>
      <c r="IL196" s="72"/>
      <c r="IM196" s="72"/>
      <c r="IN196" s="72"/>
      <c r="IO196" s="72"/>
      <c r="IP196" s="72"/>
      <c r="IQ196" s="72"/>
      <c r="IR196" s="72"/>
      <c r="IS196" s="72"/>
      <c r="IT196" s="72"/>
      <c r="IU196" s="72"/>
      <c r="IV196" s="72"/>
      <c r="IW196" s="72"/>
      <c r="IX196" s="72"/>
      <c r="IY196" s="72"/>
      <c r="IZ196" s="72"/>
      <c r="JA196" s="72"/>
      <c r="JB196" s="72"/>
      <c r="JC196" s="72"/>
      <c r="JD196" s="72"/>
      <c r="JE196" s="72"/>
      <c r="JF196" s="72"/>
      <c r="JG196" s="72"/>
      <c r="JH196" s="72"/>
      <c r="JI196" s="72"/>
      <c r="JJ196" s="72"/>
      <c r="JK196" s="72"/>
      <c r="JL196" s="72"/>
      <c r="JM196" s="72"/>
      <c r="JN196" s="72"/>
      <c r="JO196" s="72"/>
      <c r="JP196" s="72"/>
      <c r="JQ196" s="72"/>
      <c r="JR196" s="72"/>
      <c r="JS196" s="72"/>
      <c r="JT196" s="72"/>
      <c r="JU196" s="72"/>
      <c r="JV196" s="72"/>
      <c r="JW196" s="72"/>
      <c r="JX196" s="72"/>
      <c r="JY196" s="72"/>
      <c r="JZ196" s="72"/>
      <c r="KA196" s="72"/>
      <c r="KB196" s="72"/>
      <c r="KC196" s="72"/>
      <c r="KD196" s="72"/>
      <c r="KE196" s="72"/>
      <c r="KF196" s="72"/>
      <c r="KG196" s="72"/>
      <c r="KH196" s="72"/>
      <c r="KI196" s="72"/>
      <c r="KJ196" s="72"/>
      <c r="KK196" s="72"/>
      <c r="KL196" s="72"/>
      <c r="KM196" s="72"/>
      <c r="KN196" s="72"/>
      <c r="KO196" s="72"/>
      <c r="KP196" s="72"/>
      <c r="KQ196" s="72"/>
      <c r="KR196" s="72"/>
      <c r="KS196" s="72"/>
      <c r="KT196" s="72"/>
      <c r="KU196" s="72"/>
      <c r="KV196" s="72"/>
      <c r="KW196" s="72"/>
      <c r="KX196" s="72"/>
      <c r="KY196" s="72"/>
      <c r="KZ196" s="72"/>
      <c r="LA196" s="72"/>
      <c r="LB196" s="72"/>
      <c r="LC196" s="72"/>
      <c r="LD196" s="72"/>
      <c r="LE196" s="72"/>
      <c r="LF196" s="72"/>
      <c r="LG196" s="72"/>
      <c r="LH196" s="72"/>
      <c r="LI196" s="72"/>
      <c r="LJ196" s="72"/>
      <c r="LK196" s="72"/>
      <c r="LL196" s="72"/>
      <c r="LM196" s="72"/>
      <c r="LN196" s="72"/>
      <c r="LO196" s="72"/>
      <c r="LP196" s="72"/>
      <c r="LQ196" s="72"/>
      <c r="LR196" s="72"/>
      <c r="LS196" s="72"/>
      <c r="LT196" s="72"/>
      <c r="LU196" s="72"/>
      <c r="LV196" s="72"/>
      <c r="LW196" s="72"/>
      <c r="LX196" s="72"/>
      <c r="LY196" s="72"/>
      <c r="LZ196" s="72"/>
      <c r="MA196" s="72"/>
      <c r="MB196" s="72"/>
      <c r="MC196" s="72"/>
      <c r="MD196" s="72"/>
      <c r="ME196" s="72"/>
      <c r="MF196" s="72"/>
      <c r="MG196" s="72"/>
      <c r="MH196" s="73"/>
      <c r="MI196" s="73"/>
      <c r="MJ196" s="73"/>
      <c r="MK196" s="73"/>
      <c r="ML196" s="73"/>
      <c r="MM196" s="74"/>
      <c r="MN196" s="74"/>
      <c r="MO196" s="73"/>
      <c r="MP196" s="73"/>
      <c r="MQ196" s="73"/>
      <c r="MR196" s="73"/>
      <c r="MS196" s="73"/>
      <c r="MT196" s="74"/>
      <c r="MU196" s="74"/>
      <c r="MV196" s="73"/>
      <c r="MW196" s="73"/>
      <c r="MX196" s="73"/>
      <c r="MY196" s="73"/>
      <c r="MZ196" s="73"/>
      <c r="NA196" s="74"/>
      <c r="NB196" s="74"/>
      <c r="NC196" s="72"/>
      <c r="ND196" s="72"/>
      <c r="NE196" s="72"/>
      <c r="NF196" s="72"/>
      <c r="NG196" s="72"/>
      <c r="NH196" s="72"/>
      <c r="NI196" s="72"/>
      <c r="NJ196" s="72"/>
      <c r="NK196" s="72"/>
      <c r="NL196" s="72"/>
      <c r="NM196" s="72"/>
      <c r="NN196" s="72"/>
      <c r="NO196" s="72"/>
      <c r="NP196" s="72"/>
      <c r="NQ196" s="72"/>
      <c r="NR196" s="72"/>
      <c r="NS196" s="72"/>
      <c r="NT196" s="72"/>
      <c r="NU196" s="72"/>
      <c r="NV196" s="72"/>
      <c r="NW196" s="72"/>
      <c r="NX196" s="72"/>
      <c r="NY196" s="72"/>
      <c r="NZ196" s="72"/>
      <c r="OA196" s="72"/>
      <c r="OB196" s="72"/>
      <c r="OC196" s="72"/>
      <c r="OD196" s="72"/>
      <c r="OE196" s="72"/>
      <c r="OF196" s="72"/>
      <c r="OG196" s="72"/>
      <c r="OH196" s="72"/>
      <c r="OI196" s="72"/>
      <c r="OJ196" s="72"/>
      <c r="OK196" s="72"/>
      <c r="OL196" s="72"/>
      <c r="OM196" s="72"/>
      <c r="ON196" s="72"/>
      <c r="OO196" s="72"/>
      <c r="OP196" s="72"/>
      <c r="OQ196" s="72"/>
      <c r="OR196" s="72"/>
      <c r="OS196" s="72"/>
      <c r="OT196" s="72"/>
      <c r="OU196" s="72"/>
      <c r="OV196" s="72"/>
      <c r="OW196" s="72"/>
      <c r="OX196" s="72"/>
      <c r="OY196" s="72"/>
      <c r="OZ196" s="72"/>
      <c r="PA196" s="72"/>
      <c r="PB196" s="72"/>
      <c r="PC196" s="72"/>
      <c r="PD196" s="72"/>
      <c r="PE196" s="72"/>
      <c r="PF196" s="72"/>
      <c r="PG196" s="72"/>
      <c r="PH196" s="72"/>
      <c r="PI196" s="72"/>
      <c r="PJ196" s="72"/>
      <c r="PK196" s="72"/>
      <c r="PL196" s="72"/>
      <c r="PM196" s="72"/>
      <c r="PN196" s="72"/>
      <c r="PO196" s="72"/>
      <c r="PP196" s="72"/>
      <c r="PQ196" s="72"/>
      <c r="PR196" s="72"/>
      <c r="PS196" s="72"/>
      <c r="PT196" s="72"/>
      <c r="PU196" s="72"/>
      <c r="PV196" s="72"/>
      <c r="PW196" s="72"/>
      <c r="PX196" s="72"/>
      <c r="PY196" s="72"/>
      <c r="PZ196" s="72"/>
      <c r="QA196" s="72"/>
      <c r="QB196" s="72"/>
      <c r="QC196" s="72"/>
      <c r="QD196" s="72"/>
    </row>
    <row r="197" spans="1:446" ht="13.5" customHeight="1">
      <c r="A197" s="12" t="s">
        <v>195</v>
      </c>
      <c r="B197" s="12" t="s">
        <v>340</v>
      </c>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14"/>
      <c r="CR197" s="14"/>
      <c r="CS197" s="14"/>
      <c r="CT197" s="14"/>
      <c r="CU197" s="14"/>
      <c r="CV197" s="14"/>
      <c r="CW197" s="14"/>
      <c r="CX197" s="14"/>
      <c r="CY197" s="14"/>
      <c r="CZ197" s="14"/>
      <c r="DA197" s="24"/>
      <c r="DB197" s="14"/>
      <c r="DC197" s="14"/>
      <c r="DD197" s="14"/>
      <c r="DE197" s="14"/>
      <c r="DF197" s="14"/>
      <c r="DG197" s="14"/>
      <c r="DH197" s="14"/>
      <c r="DI197" s="14"/>
      <c r="DJ197" s="14"/>
      <c r="DK197" s="14"/>
      <c r="DL197" s="14"/>
      <c r="DM197" s="14"/>
      <c r="DN197" s="14"/>
      <c r="DO197" s="14"/>
      <c r="DP197" s="14"/>
      <c r="DQ197" s="14"/>
      <c r="DR197" s="14"/>
      <c r="DS197" s="14"/>
      <c r="DT197" s="14"/>
      <c r="DU197" s="14"/>
      <c r="DV197" s="14"/>
      <c r="DW197" s="14"/>
      <c r="DX197" s="14"/>
      <c r="DY197" s="14"/>
      <c r="DZ197" s="14"/>
      <c r="EA197" s="14"/>
      <c r="EB197" s="14"/>
      <c r="EC197" s="14"/>
      <c r="ED197" s="14"/>
      <c r="EE197" s="14"/>
      <c r="EF197" s="14"/>
      <c r="EG197" s="14"/>
      <c r="EH197" s="14"/>
      <c r="EI197" s="14"/>
      <c r="EJ197" s="14"/>
      <c r="EK197" s="14"/>
      <c r="EL197" s="14"/>
      <c r="EM197" s="14"/>
      <c r="EN197" s="14"/>
      <c r="EO197" s="14"/>
      <c r="EP197" s="14"/>
      <c r="EQ197" s="14"/>
      <c r="ER197" s="14"/>
      <c r="ES197" s="14"/>
      <c r="ET197" s="14"/>
      <c r="EU197" s="14"/>
      <c r="EV197" s="14"/>
      <c r="EW197" s="14"/>
      <c r="EX197" s="14"/>
      <c r="EY197" s="14"/>
      <c r="EZ197" s="14"/>
      <c r="FA197" s="14"/>
      <c r="FB197" s="14"/>
      <c r="FC197" s="14"/>
      <c r="FD197" s="14"/>
      <c r="FE197" s="14"/>
      <c r="FF197" s="14"/>
      <c r="FG197" s="14"/>
      <c r="FH197" s="14"/>
      <c r="FI197" s="14"/>
      <c r="FJ197" s="14"/>
      <c r="FK197" s="14"/>
      <c r="FL197" s="14"/>
      <c r="FM197" s="14"/>
      <c r="FN197" s="14"/>
      <c r="FO197" s="14"/>
      <c r="FP197" s="14"/>
      <c r="FQ197" s="14"/>
      <c r="FR197" s="14"/>
      <c r="FS197" s="14"/>
      <c r="FT197" s="14"/>
      <c r="FU197" s="14"/>
      <c r="FV197" s="14"/>
      <c r="FW197" s="14"/>
      <c r="FX197" s="14"/>
      <c r="FY197" s="14"/>
      <c r="FZ197" s="14"/>
      <c r="GA197" s="14"/>
      <c r="GB197" s="14"/>
      <c r="GC197" s="14"/>
      <c r="GD197" s="14"/>
      <c r="GE197" s="14"/>
      <c r="GF197" s="14"/>
      <c r="GG197" s="14"/>
      <c r="GH197" s="14"/>
      <c r="GI197" s="14"/>
      <c r="GJ197" s="14"/>
      <c r="GK197" s="14"/>
      <c r="GL197" s="14"/>
      <c r="GM197" s="14"/>
      <c r="GN197" s="14"/>
      <c r="GO197" s="14"/>
      <c r="GP197" s="14"/>
      <c r="GQ197" s="14"/>
      <c r="GR197" s="14"/>
      <c r="GS197" s="14"/>
      <c r="GT197" s="14"/>
      <c r="GU197" s="14"/>
      <c r="GV197" s="14"/>
      <c r="GW197" s="14"/>
      <c r="GX197" s="14"/>
      <c r="GY197" s="14"/>
      <c r="GZ197" s="14"/>
      <c r="HA197" s="14"/>
      <c r="HB197" s="14"/>
      <c r="HC197" s="14"/>
      <c r="HD197" s="14"/>
      <c r="HE197" s="14"/>
      <c r="HF197" s="14"/>
      <c r="HG197" s="14"/>
      <c r="HH197" s="14"/>
      <c r="HI197" s="14"/>
      <c r="HJ197" s="14"/>
      <c r="HK197" s="14"/>
      <c r="HL197" s="14"/>
      <c r="HM197" s="14"/>
      <c r="HN197" s="14"/>
      <c r="HO197" s="14"/>
      <c r="HP197" s="14"/>
      <c r="HQ197" s="14"/>
      <c r="HR197" s="14"/>
      <c r="HS197" s="14"/>
      <c r="HT197" s="14"/>
      <c r="HU197" s="14"/>
      <c r="HV197" s="14"/>
      <c r="HW197" s="14"/>
      <c r="HX197" s="14"/>
      <c r="HY197" s="14"/>
      <c r="HZ197" s="14"/>
      <c r="IA197" s="14"/>
      <c r="IB197" s="14"/>
      <c r="IC197" s="14"/>
      <c r="ID197" s="14"/>
      <c r="IE197" s="14"/>
      <c r="IF197" s="14"/>
      <c r="IG197" s="14"/>
      <c r="IH197" s="55"/>
      <c r="II197" s="55"/>
      <c r="IJ197" s="55"/>
      <c r="IK197" s="55"/>
      <c r="IL197" s="55"/>
      <c r="IM197" s="55"/>
      <c r="IN197" s="55"/>
      <c r="IO197" s="55"/>
      <c r="IP197" s="55"/>
      <c r="IQ197" s="55"/>
      <c r="IR197" s="55"/>
      <c r="IS197" s="55"/>
      <c r="IT197" s="55"/>
      <c r="IU197" s="55"/>
      <c r="IV197" s="55"/>
      <c r="IW197" s="55"/>
      <c r="IX197" s="55"/>
      <c r="IY197" s="55"/>
      <c r="IZ197" s="55"/>
      <c r="JA197" s="55"/>
      <c r="JB197" s="55"/>
      <c r="JC197" s="55"/>
      <c r="JD197" s="55"/>
      <c r="JE197" s="55"/>
      <c r="JF197" s="55"/>
      <c r="JG197" s="55"/>
      <c r="JH197" s="55"/>
      <c r="JI197" s="55"/>
      <c r="JJ197" s="55"/>
      <c r="JK197" s="55"/>
      <c r="JL197" s="55"/>
      <c r="JM197" s="55"/>
      <c r="JN197" s="55"/>
      <c r="JO197" s="55"/>
      <c r="JP197" s="55"/>
      <c r="JQ197" s="55"/>
      <c r="JR197" s="55"/>
      <c r="JS197" s="55"/>
      <c r="JT197" s="55"/>
      <c r="JU197" s="55"/>
      <c r="JV197" s="55"/>
      <c r="JW197" s="55"/>
      <c r="JX197" s="55"/>
      <c r="JY197" s="55"/>
      <c r="JZ197" s="55"/>
      <c r="KA197" s="55"/>
      <c r="KB197" s="55"/>
      <c r="KC197" s="55"/>
      <c r="KD197" s="55"/>
      <c r="KE197" s="55"/>
      <c r="KF197" s="55"/>
      <c r="KG197" s="55"/>
      <c r="KH197" s="55"/>
      <c r="KI197" s="55"/>
      <c r="KJ197" s="55"/>
      <c r="KK197" s="55"/>
      <c r="KL197" s="55"/>
      <c r="KM197" s="55"/>
      <c r="KN197" s="55"/>
      <c r="KO197" s="55"/>
      <c r="KP197" s="55"/>
      <c r="KQ197" s="55"/>
      <c r="KR197" s="55"/>
      <c r="KS197" s="55"/>
      <c r="KT197" s="55"/>
      <c r="KU197" s="55"/>
      <c r="KV197" s="55"/>
      <c r="KW197" s="55"/>
      <c r="KX197" s="55"/>
      <c r="KY197" s="55"/>
      <c r="KZ197" s="55"/>
      <c r="LA197" s="55"/>
      <c r="LB197" s="55"/>
      <c r="LC197" s="55"/>
      <c r="LD197" s="55"/>
      <c r="LE197" s="55"/>
      <c r="LF197" s="55"/>
      <c r="LG197" s="55"/>
      <c r="LH197" s="55"/>
      <c r="LI197" s="55"/>
      <c r="LJ197" s="55"/>
      <c r="LK197" s="55"/>
      <c r="LL197" s="55"/>
      <c r="LM197" s="55"/>
      <c r="LN197" s="55"/>
      <c r="LO197" s="55"/>
      <c r="LP197" s="55"/>
      <c r="LQ197" s="55"/>
      <c r="LR197" s="55"/>
      <c r="LS197" s="55"/>
      <c r="LT197" s="55"/>
      <c r="LU197" s="55"/>
      <c r="LV197" s="55"/>
      <c r="LW197" s="55"/>
      <c r="LX197" s="55"/>
      <c r="LY197" s="55"/>
      <c r="LZ197" s="55"/>
      <c r="MA197" s="55"/>
      <c r="MB197" s="55"/>
      <c r="MC197" s="55"/>
      <c r="MD197" s="55"/>
      <c r="ME197" s="55"/>
      <c r="MF197" s="55"/>
      <c r="MG197" s="55"/>
      <c r="MH197" s="57"/>
      <c r="MI197" s="57"/>
      <c r="MJ197" s="57"/>
      <c r="MK197" s="57"/>
      <c r="ML197" s="57"/>
      <c r="MM197" s="58"/>
      <c r="MN197" s="58"/>
      <c r="MO197" s="57"/>
      <c r="MP197" s="57"/>
      <c r="MQ197" s="57"/>
      <c r="MR197" s="57"/>
      <c r="MS197" s="57"/>
      <c r="MT197" s="58"/>
      <c r="MU197" s="58"/>
      <c r="MV197" s="57"/>
      <c r="MW197" s="57"/>
      <c r="MX197" s="57"/>
      <c r="MY197" s="57"/>
      <c r="MZ197" s="57"/>
      <c r="NA197" s="58"/>
      <c r="NB197" s="58"/>
      <c r="NC197" s="55"/>
      <c r="ND197" s="55"/>
      <c r="NE197" s="55"/>
      <c r="NF197" s="55"/>
      <c r="NG197" s="55"/>
      <c r="NH197" s="55"/>
      <c r="NI197" s="55"/>
      <c r="NJ197" s="55"/>
      <c r="NK197" s="55"/>
      <c r="NL197" s="55"/>
      <c r="NM197" s="55"/>
      <c r="NN197" s="55"/>
      <c r="NO197" s="55"/>
      <c r="NP197" s="55"/>
      <c r="NQ197" s="55"/>
      <c r="NR197" s="55"/>
      <c r="NS197" s="55"/>
      <c r="NT197" s="55"/>
      <c r="NU197" s="55"/>
      <c r="NV197" s="55"/>
      <c r="NW197" s="55"/>
      <c r="NX197" s="55"/>
      <c r="NY197" s="55"/>
      <c r="NZ197" s="55"/>
      <c r="OA197" s="55"/>
      <c r="OB197" s="55"/>
      <c r="OC197" s="55"/>
      <c r="OD197" s="55"/>
      <c r="OE197" s="55"/>
      <c r="OF197" s="55"/>
      <c r="OG197" s="55"/>
      <c r="OH197" s="55"/>
      <c r="OI197" s="55"/>
      <c r="OJ197" s="55"/>
      <c r="OK197" s="55"/>
      <c r="OL197" s="55"/>
      <c r="OM197" s="55"/>
      <c r="ON197" s="55"/>
      <c r="OO197" s="55"/>
      <c r="OP197" s="55"/>
      <c r="OQ197" s="55"/>
      <c r="OR197" s="55"/>
      <c r="OS197" s="55"/>
      <c r="OT197" s="55"/>
      <c r="OU197" s="55"/>
      <c r="OV197" s="55"/>
      <c r="OW197" s="55"/>
      <c r="OX197" s="55"/>
      <c r="OY197" s="55"/>
      <c r="OZ197" s="55"/>
      <c r="PA197" s="55"/>
      <c r="PB197" s="55"/>
      <c r="PC197" s="55"/>
      <c r="PD197" s="55"/>
      <c r="PE197" s="55"/>
      <c r="PF197" s="55"/>
      <c r="PG197" s="55"/>
      <c r="PH197" s="55"/>
      <c r="PI197" s="55"/>
      <c r="PJ197" s="55"/>
      <c r="PK197" s="55"/>
      <c r="PL197" s="55"/>
      <c r="PM197" s="55"/>
      <c r="PN197" s="55"/>
      <c r="PO197" s="55"/>
      <c r="PP197" s="55"/>
      <c r="PQ197" s="55"/>
      <c r="PR197" s="55"/>
      <c r="PS197" s="55"/>
      <c r="PT197" s="55"/>
      <c r="PU197" s="55"/>
      <c r="PV197" s="55"/>
      <c r="PW197" s="55"/>
      <c r="PX197" s="55"/>
      <c r="PY197" s="55"/>
      <c r="PZ197" s="55"/>
      <c r="QA197" s="55"/>
      <c r="QB197" s="55"/>
      <c r="QC197" s="55"/>
      <c r="QD197" s="55"/>
    </row>
    <row r="198" spans="1:446" ht="13.5" customHeight="1">
      <c r="A198" s="12" t="s">
        <v>196</v>
      </c>
      <c r="B198" s="12" t="s">
        <v>340</v>
      </c>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4"/>
      <c r="BF198" s="14"/>
      <c r="BG198" s="14"/>
      <c r="BH198" s="14"/>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c r="CH198" s="14"/>
      <c r="CI198" s="14"/>
      <c r="CJ198" s="14"/>
      <c r="CK198" s="14"/>
      <c r="CL198" s="14"/>
      <c r="CM198" s="14"/>
      <c r="CN198" s="14"/>
      <c r="CO198" s="14"/>
      <c r="CP198" s="14"/>
      <c r="CQ198" s="14"/>
      <c r="CR198" s="14"/>
      <c r="CS198" s="14"/>
      <c r="CT198" s="14"/>
      <c r="CU198" s="14"/>
      <c r="CV198" s="14"/>
      <c r="CW198" s="14"/>
      <c r="CX198" s="14"/>
      <c r="CY198" s="14"/>
      <c r="CZ198" s="14"/>
      <c r="DA198" s="24"/>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14"/>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4"/>
      <c r="FE198" s="14"/>
      <c r="FF198" s="14"/>
      <c r="FG198" s="14"/>
      <c r="FH198" s="14"/>
      <c r="FI198" s="14"/>
      <c r="FJ198" s="14"/>
      <c r="FK198" s="14"/>
      <c r="FL198" s="14"/>
      <c r="FM198" s="14"/>
      <c r="FN198" s="14"/>
      <c r="FO198" s="14"/>
      <c r="FP198" s="14"/>
      <c r="FQ198" s="14"/>
      <c r="FR198" s="14"/>
      <c r="FS198" s="14"/>
      <c r="FT198" s="14"/>
      <c r="FU198" s="14"/>
      <c r="FV198" s="14"/>
      <c r="FW198" s="14"/>
      <c r="FX198" s="14"/>
      <c r="FY198" s="14"/>
      <c r="FZ198" s="14"/>
      <c r="GA198" s="14"/>
      <c r="GB198" s="14"/>
      <c r="GC198" s="14"/>
      <c r="GD198" s="14"/>
      <c r="GE198" s="14"/>
      <c r="GF198" s="14"/>
      <c r="GG198" s="14"/>
      <c r="GH198" s="14"/>
      <c r="GI198" s="14"/>
      <c r="GJ198" s="14"/>
      <c r="GK198" s="14"/>
      <c r="GL198" s="14"/>
      <c r="GM198" s="14"/>
      <c r="GN198" s="14"/>
      <c r="GO198" s="14"/>
      <c r="GP198" s="14"/>
      <c r="GQ198" s="14"/>
      <c r="GR198" s="14"/>
      <c r="GS198" s="14"/>
      <c r="GT198" s="14"/>
      <c r="GU198" s="14"/>
      <c r="GV198" s="14"/>
      <c r="GW198" s="14"/>
      <c r="GX198" s="14"/>
      <c r="GY198" s="14"/>
      <c r="GZ198" s="14"/>
      <c r="HA198" s="14"/>
      <c r="HB198" s="14"/>
      <c r="HC198" s="14"/>
      <c r="HD198" s="14"/>
      <c r="HE198" s="14"/>
      <c r="HF198" s="14"/>
      <c r="HG198" s="14"/>
      <c r="HH198" s="14"/>
      <c r="HI198" s="14"/>
      <c r="HJ198" s="14"/>
      <c r="HK198" s="14"/>
      <c r="HL198" s="14"/>
      <c r="HM198" s="14"/>
      <c r="HN198" s="14"/>
      <c r="HO198" s="14"/>
      <c r="HP198" s="14"/>
      <c r="HQ198" s="14"/>
      <c r="HR198" s="14"/>
      <c r="HS198" s="14"/>
      <c r="HT198" s="14"/>
      <c r="HU198" s="14"/>
      <c r="HV198" s="14"/>
      <c r="HW198" s="14"/>
      <c r="HX198" s="14"/>
      <c r="HY198" s="14"/>
      <c r="HZ198" s="14"/>
      <c r="IA198" s="14"/>
      <c r="IB198" s="14"/>
      <c r="IC198" s="14"/>
      <c r="ID198" s="14"/>
      <c r="IE198" s="14"/>
      <c r="IF198" s="14"/>
      <c r="IG198" s="14"/>
      <c r="IH198" s="55"/>
      <c r="II198" s="55"/>
      <c r="IJ198" s="55"/>
      <c r="IK198" s="55"/>
      <c r="IL198" s="55"/>
      <c r="IM198" s="55"/>
      <c r="IN198" s="55"/>
      <c r="IO198" s="55"/>
      <c r="IP198" s="55"/>
      <c r="IQ198" s="55"/>
      <c r="IR198" s="55"/>
      <c r="IS198" s="55"/>
      <c r="IT198" s="55"/>
      <c r="IU198" s="55"/>
      <c r="IV198" s="55"/>
      <c r="IW198" s="55"/>
      <c r="IX198" s="55"/>
      <c r="IY198" s="55"/>
      <c r="IZ198" s="55"/>
      <c r="JA198" s="55"/>
      <c r="JB198" s="55"/>
      <c r="JC198" s="55"/>
      <c r="JD198" s="55"/>
      <c r="JE198" s="55"/>
      <c r="JF198" s="55"/>
      <c r="JG198" s="55"/>
      <c r="JH198" s="55"/>
      <c r="JI198" s="55"/>
      <c r="JJ198" s="55"/>
      <c r="JK198" s="55"/>
      <c r="JL198" s="55"/>
      <c r="JM198" s="55"/>
      <c r="JN198" s="55"/>
      <c r="JO198" s="55"/>
      <c r="JP198" s="55"/>
      <c r="JQ198" s="55"/>
      <c r="JR198" s="55"/>
      <c r="JS198" s="55"/>
      <c r="JT198" s="55"/>
      <c r="JU198" s="55"/>
      <c r="JV198" s="55"/>
      <c r="JW198" s="55"/>
      <c r="JX198" s="55"/>
      <c r="JY198" s="55"/>
      <c r="JZ198" s="55"/>
      <c r="KA198" s="55"/>
      <c r="KB198" s="55"/>
      <c r="KC198" s="55"/>
      <c r="KD198" s="55"/>
      <c r="KE198" s="55"/>
      <c r="KF198" s="55"/>
      <c r="KG198" s="55"/>
      <c r="KH198" s="55"/>
      <c r="KI198" s="55"/>
      <c r="KJ198" s="55"/>
      <c r="KK198" s="55"/>
      <c r="KL198" s="55"/>
      <c r="KM198" s="55"/>
      <c r="KN198" s="55"/>
      <c r="KO198" s="55"/>
      <c r="KP198" s="55"/>
      <c r="KQ198" s="55"/>
      <c r="KR198" s="55"/>
      <c r="KS198" s="55"/>
      <c r="KT198" s="55"/>
      <c r="KU198" s="55"/>
      <c r="KV198" s="55"/>
      <c r="KW198" s="55"/>
      <c r="KX198" s="55"/>
      <c r="KY198" s="55"/>
      <c r="KZ198" s="55"/>
      <c r="LA198" s="55"/>
      <c r="LB198" s="55"/>
      <c r="LC198" s="55"/>
      <c r="LD198" s="55"/>
      <c r="LE198" s="55"/>
      <c r="LF198" s="55"/>
      <c r="LG198" s="55"/>
      <c r="LH198" s="55"/>
      <c r="LI198" s="55"/>
      <c r="LJ198" s="55"/>
      <c r="LK198" s="55"/>
      <c r="LL198" s="55"/>
      <c r="LM198" s="55"/>
      <c r="LN198" s="55"/>
      <c r="LO198" s="55"/>
      <c r="LP198" s="55"/>
      <c r="LQ198" s="55"/>
      <c r="LR198" s="55"/>
      <c r="LS198" s="55"/>
      <c r="LT198" s="55"/>
      <c r="LU198" s="55"/>
      <c r="LV198" s="55"/>
      <c r="LW198" s="55"/>
      <c r="LX198" s="55"/>
      <c r="LY198" s="55"/>
      <c r="LZ198" s="55"/>
      <c r="MA198" s="55"/>
      <c r="MB198" s="55"/>
      <c r="MC198" s="55"/>
      <c r="MD198" s="55"/>
      <c r="ME198" s="55"/>
      <c r="MF198" s="55"/>
      <c r="MG198" s="55"/>
      <c r="MH198" s="57"/>
      <c r="MI198" s="57"/>
      <c r="MJ198" s="57"/>
      <c r="MK198" s="57"/>
      <c r="ML198" s="57"/>
      <c r="MM198" s="58"/>
      <c r="MN198" s="58"/>
      <c r="MO198" s="57"/>
      <c r="MP198" s="57"/>
      <c r="MQ198" s="57"/>
      <c r="MR198" s="57"/>
      <c r="MS198" s="57"/>
      <c r="MT198" s="58"/>
      <c r="MU198" s="58"/>
      <c r="MV198" s="57"/>
      <c r="MW198" s="57"/>
      <c r="MX198" s="57"/>
      <c r="MY198" s="57"/>
      <c r="MZ198" s="57"/>
      <c r="NA198" s="58"/>
      <c r="NB198" s="58"/>
      <c r="NC198" s="55"/>
      <c r="ND198" s="55"/>
      <c r="NE198" s="55"/>
      <c r="NF198" s="55"/>
      <c r="NG198" s="55"/>
      <c r="NH198" s="55"/>
      <c r="NI198" s="55"/>
      <c r="NJ198" s="55"/>
      <c r="NK198" s="55"/>
      <c r="NL198" s="55"/>
      <c r="NM198" s="55"/>
      <c r="NN198" s="55"/>
      <c r="NO198" s="55"/>
      <c r="NP198" s="55"/>
      <c r="NQ198" s="55"/>
      <c r="NR198" s="55"/>
      <c r="NS198" s="55"/>
      <c r="NT198" s="55"/>
      <c r="NU198" s="55"/>
      <c r="NV198" s="55"/>
      <c r="NW198" s="55"/>
      <c r="NX198" s="55"/>
      <c r="NY198" s="55"/>
      <c r="NZ198" s="55"/>
      <c r="OA198" s="55"/>
      <c r="OB198" s="55"/>
      <c r="OC198" s="55"/>
      <c r="OD198" s="55"/>
      <c r="OE198" s="55"/>
      <c r="OF198" s="55"/>
      <c r="OG198" s="55"/>
      <c r="OH198" s="55"/>
      <c r="OI198" s="55"/>
      <c r="OJ198" s="55"/>
      <c r="OK198" s="55"/>
      <c r="OL198" s="55"/>
      <c r="OM198" s="55"/>
      <c r="ON198" s="55"/>
      <c r="OO198" s="55"/>
      <c r="OP198" s="55"/>
      <c r="OQ198" s="55"/>
      <c r="OR198" s="55"/>
      <c r="OS198" s="55"/>
      <c r="OT198" s="55"/>
      <c r="OU198" s="55"/>
      <c r="OV198" s="55"/>
      <c r="OW198" s="55"/>
      <c r="OX198" s="55"/>
      <c r="OY198" s="55"/>
      <c r="OZ198" s="55"/>
      <c r="PA198" s="55"/>
      <c r="PB198" s="55"/>
      <c r="PC198" s="55"/>
      <c r="PD198" s="55"/>
      <c r="PE198" s="55"/>
      <c r="PF198" s="55"/>
      <c r="PG198" s="55"/>
      <c r="PH198" s="55"/>
      <c r="PI198" s="55"/>
      <c r="PJ198" s="55"/>
      <c r="PK198" s="55"/>
      <c r="PL198" s="55"/>
      <c r="PM198" s="55"/>
      <c r="PN198" s="55"/>
      <c r="PO198" s="55"/>
      <c r="PP198" s="55"/>
      <c r="PQ198" s="55"/>
      <c r="PR198" s="55"/>
      <c r="PS198" s="55"/>
      <c r="PT198" s="55"/>
      <c r="PU198" s="55"/>
      <c r="PV198" s="55"/>
      <c r="PW198" s="55"/>
      <c r="PX198" s="55"/>
      <c r="PY198" s="55"/>
      <c r="PZ198" s="55"/>
      <c r="QA198" s="55"/>
      <c r="QB198" s="55"/>
      <c r="QC198" s="55"/>
      <c r="QD198" s="55"/>
    </row>
    <row r="199" spans="1:446" ht="13.5" customHeight="1">
      <c r="A199" s="12" t="s">
        <v>197</v>
      </c>
      <c r="B199" s="12" t="s">
        <v>340</v>
      </c>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4"/>
      <c r="BF199" s="14"/>
      <c r="BG199" s="14"/>
      <c r="BH199" s="14"/>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c r="CE199" s="14"/>
      <c r="CF199" s="14"/>
      <c r="CG199" s="14"/>
      <c r="CH199" s="14"/>
      <c r="CI199" s="14"/>
      <c r="CJ199" s="14"/>
      <c r="CK199" s="14"/>
      <c r="CL199" s="14"/>
      <c r="CM199" s="14"/>
      <c r="CN199" s="14"/>
      <c r="CO199" s="14"/>
      <c r="CP199" s="14"/>
      <c r="CQ199" s="14"/>
      <c r="CR199" s="14"/>
      <c r="CS199" s="14"/>
      <c r="CT199" s="14"/>
      <c r="CU199" s="14"/>
      <c r="CV199" s="14"/>
      <c r="CW199" s="14"/>
      <c r="CX199" s="14"/>
      <c r="CY199" s="14"/>
      <c r="CZ199" s="14"/>
      <c r="DA199" s="24"/>
      <c r="DB199" s="14"/>
      <c r="DC199" s="14"/>
      <c r="DD199" s="14"/>
      <c r="DE199" s="14"/>
      <c r="DF199" s="14"/>
      <c r="DG199" s="14"/>
      <c r="DH199" s="14"/>
      <c r="DI199" s="14"/>
      <c r="DJ199" s="14"/>
      <c r="DK199" s="14"/>
      <c r="DL199" s="14"/>
      <c r="DM199" s="14"/>
      <c r="DN199" s="14"/>
      <c r="DO199" s="14"/>
      <c r="DP199" s="14"/>
      <c r="DQ199" s="14"/>
      <c r="DR199" s="14"/>
      <c r="DS199" s="14"/>
      <c r="DT199" s="14"/>
      <c r="DU199" s="14"/>
      <c r="DV199" s="14"/>
      <c r="DW199" s="14"/>
      <c r="DX199" s="14"/>
      <c r="DY199" s="14"/>
      <c r="DZ199" s="14"/>
      <c r="EA199" s="14"/>
      <c r="EB199" s="14"/>
      <c r="EC199" s="14"/>
      <c r="ED199" s="14"/>
      <c r="EE199" s="14"/>
      <c r="EF199" s="14"/>
      <c r="EG199" s="14"/>
      <c r="EH199" s="14"/>
      <c r="EI199" s="14"/>
      <c r="EJ199" s="14"/>
      <c r="EK199" s="14"/>
      <c r="EL199" s="14"/>
      <c r="EM199" s="14"/>
      <c r="EN199" s="14"/>
      <c r="EO199" s="14"/>
      <c r="EP199" s="14"/>
      <c r="EQ199" s="14"/>
      <c r="ER199" s="14"/>
      <c r="ES199" s="14"/>
      <c r="ET199" s="14"/>
      <c r="EU199" s="14"/>
      <c r="EV199" s="14"/>
      <c r="EW199" s="14"/>
      <c r="EX199" s="14"/>
      <c r="EY199" s="14"/>
      <c r="EZ199" s="14"/>
      <c r="FA199" s="14"/>
      <c r="FB199" s="14"/>
      <c r="FC199" s="14"/>
      <c r="FD199" s="14"/>
      <c r="FE199" s="14"/>
      <c r="FF199" s="14"/>
      <c r="FG199" s="14"/>
      <c r="FH199" s="14"/>
      <c r="FI199" s="14"/>
      <c r="FJ199" s="14"/>
      <c r="FK199" s="14"/>
      <c r="FL199" s="14"/>
      <c r="FM199" s="14"/>
      <c r="FN199" s="14"/>
      <c r="FO199" s="14"/>
      <c r="FP199" s="14"/>
      <c r="FQ199" s="14"/>
      <c r="FR199" s="14"/>
      <c r="FS199" s="14"/>
      <c r="FT199" s="14"/>
      <c r="FU199" s="14"/>
      <c r="FV199" s="14"/>
      <c r="FW199" s="14"/>
      <c r="FX199" s="14"/>
      <c r="FY199" s="14"/>
      <c r="FZ199" s="14"/>
      <c r="GA199" s="14"/>
      <c r="GB199" s="14"/>
      <c r="GC199" s="14"/>
      <c r="GD199" s="14"/>
      <c r="GE199" s="14"/>
      <c r="GF199" s="14"/>
      <c r="GG199" s="14"/>
      <c r="GH199" s="14"/>
      <c r="GI199" s="14"/>
      <c r="GJ199" s="14"/>
      <c r="GK199" s="14"/>
      <c r="GL199" s="14"/>
      <c r="GM199" s="14"/>
      <c r="GN199" s="14"/>
      <c r="GO199" s="14"/>
      <c r="GP199" s="14"/>
      <c r="GQ199" s="14"/>
      <c r="GR199" s="14"/>
      <c r="GS199" s="14"/>
      <c r="GT199" s="14"/>
      <c r="GU199" s="14"/>
      <c r="GV199" s="14"/>
      <c r="GW199" s="14"/>
      <c r="GX199" s="14"/>
      <c r="GY199" s="14"/>
      <c r="GZ199" s="14"/>
      <c r="HA199" s="14"/>
      <c r="HB199" s="14"/>
      <c r="HC199" s="14"/>
      <c r="HD199" s="14"/>
      <c r="HE199" s="14"/>
      <c r="HF199" s="14"/>
      <c r="HG199" s="14"/>
      <c r="HH199" s="14"/>
      <c r="HI199" s="14"/>
      <c r="HJ199" s="14"/>
      <c r="HK199" s="14"/>
      <c r="HL199" s="14"/>
      <c r="HM199" s="14"/>
      <c r="HN199" s="14"/>
      <c r="HO199" s="14"/>
      <c r="HP199" s="14"/>
      <c r="HQ199" s="14"/>
      <c r="HR199" s="14"/>
      <c r="HS199" s="14"/>
      <c r="HT199" s="14"/>
      <c r="HU199" s="14"/>
      <c r="HV199" s="14"/>
      <c r="HW199" s="14"/>
      <c r="HX199" s="14"/>
      <c r="HY199" s="14"/>
      <c r="HZ199" s="14"/>
      <c r="IA199" s="14"/>
      <c r="IB199" s="14"/>
      <c r="IC199" s="14"/>
      <c r="ID199" s="14"/>
      <c r="IE199" s="14"/>
      <c r="IF199" s="14"/>
      <c r="IG199" s="14"/>
      <c r="IH199" s="55"/>
      <c r="II199" s="55"/>
      <c r="IJ199" s="55"/>
      <c r="IK199" s="55"/>
      <c r="IL199" s="55"/>
      <c r="IM199" s="55"/>
      <c r="IN199" s="55"/>
      <c r="IO199" s="55"/>
      <c r="IP199" s="55"/>
      <c r="IQ199" s="55"/>
      <c r="IR199" s="55"/>
      <c r="IS199" s="55"/>
      <c r="IT199" s="55"/>
      <c r="IU199" s="55"/>
      <c r="IV199" s="55"/>
      <c r="IW199" s="55"/>
      <c r="IX199" s="55"/>
      <c r="IY199" s="55"/>
      <c r="IZ199" s="55"/>
      <c r="JA199" s="55"/>
      <c r="JB199" s="55"/>
      <c r="JC199" s="55"/>
      <c r="JD199" s="55"/>
      <c r="JE199" s="55"/>
      <c r="JF199" s="55"/>
      <c r="JG199" s="55"/>
      <c r="JH199" s="55"/>
      <c r="JI199" s="55"/>
      <c r="JJ199" s="55"/>
      <c r="JK199" s="55"/>
      <c r="JL199" s="55"/>
      <c r="JM199" s="55"/>
      <c r="JN199" s="55"/>
      <c r="JO199" s="55"/>
      <c r="JP199" s="55"/>
      <c r="JQ199" s="55"/>
      <c r="JR199" s="55"/>
      <c r="JS199" s="55"/>
      <c r="JT199" s="55"/>
      <c r="JU199" s="55"/>
      <c r="JV199" s="55"/>
      <c r="JW199" s="55"/>
      <c r="JX199" s="55"/>
      <c r="JY199" s="55"/>
      <c r="JZ199" s="55"/>
      <c r="KA199" s="55"/>
      <c r="KB199" s="55"/>
      <c r="KC199" s="55"/>
      <c r="KD199" s="55"/>
      <c r="KE199" s="55"/>
      <c r="KF199" s="55"/>
      <c r="KG199" s="55"/>
      <c r="KH199" s="55"/>
      <c r="KI199" s="55"/>
      <c r="KJ199" s="55"/>
      <c r="KK199" s="55"/>
      <c r="KL199" s="55"/>
      <c r="KM199" s="55"/>
      <c r="KN199" s="55"/>
      <c r="KO199" s="55"/>
      <c r="KP199" s="55"/>
      <c r="KQ199" s="55"/>
      <c r="KR199" s="55"/>
      <c r="KS199" s="55"/>
      <c r="KT199" s="55"/>
      <c r="KU199" s="55"/>
      <c r="KV199" s="55"/>
      <c r="KW199" s="55"/>
      <c r="KX199" s="55"/>
      <c r="KY199" s="55"/>
      <c r="KZ199" s="55"/>
      <c r="LA199" s="55"/>
      <c r="LB199" s="55"/>
      <c r="LC199" s="55"/>
      <c r="LD199" s="55"/>
      <c r="LE199" s="55"/>
      <c r="LF199" s="55"/>
      <c r="LG199" s="55"/>
      <c r="LH199" s="55"/>
      <c r="LI199" s="55"/>
      <c r="LJ199" s="55"/>
      <c r="LK199" s="55"/>
      <c r="LL199" s="55"/>
      <c r="LM199" s="55"/>
      <c r="LN199" s="55"/>
      <c r="LO199" s="55"/>
      <c r="LP199" s="55"/>
      <c r="LQ199" s="55"/>
      <c r="LR199" s="55"/>
      <c r="LS199" s="55"/>
      <c r="LT199" s="55"/>
      <c r="LU199" s="55"/>
      <c r="LV199" s="55"/>
      <c r="LW199" s="55"/>
      <c r="LX199" s="55"/>
      <c r="LY199" s="55"/>
      <c r="LZ199" s="55"/>
      <c r="MA199" s="55"/>
      <c r="MB199" s="55"/>
      <c r="MC199" s="55"/>
      <c r="MD199" s="55"/>
      <c r="ME199" s="55"/>
      <c r="MF199" s="55"/>
      <c r="MG199" s="55"/>
      <c r="MH199" s="57"/>
      <c r="MI199" s="57"/>
      <c r="MJ199" s="57"/>
      <c r="MK199" s="57"/>
      <c r="ML199" s="57"/>
      <c r="MM199" s="58"/>
      <c r="MN199" s="58"/>
      <c r="MO199" s="57"/>
      <c r="MP199" s="57"/>
      <c r="MQ199" s="57"/>
      <c r="MR199" s="57"/>
      <c r="MS199" s="57"/>
      <c r="MT199" s="58"/>
      <c r="MU199" s="58"/>
      <c r="MV199" s="57"/>
      <c r="MW199" s="57"/>
      <c r="MX199" s="57"/>
      <c r="MY199" s="57"/>
      <c r="MZ199" s="57"/>
      <c r="NA199" s="58"/>
      <c r="NB199" s="58"/>
      <c r="NC199" s="55"/>
      <c r="ND199" s="55"/>
      <c r="NE199" s="55"/>
      <c r="NF199" s="55"/>
      <c r="NG199" s="55"/>
      <c r="NH199" s="55"/>
      <c r="NI199" s="55"/>
      <c r="NJ199" s="55"/>
      <c r="NK199" s="55"/>
      <c r="NL199" s="55"/>
      <c r="NM199" s="55"/>
      <c r="NN199" s="55"/>
      <c r="NO199" s="55"/>
      <c r="NP199" s="55"/>
      <c r="NQ199" s="55"/>
      <c r="NR199" s="55"/>
      <c r="NS199" s="55"/>
      <c r="NT199" s="55"/>
      <c r="NU199" s="55"/>
      <c r="NV199" s="55"/>
      <c r="NW199" s="55"/>
      <c r="NX199" s="55"/>
      <c r="NY199" s="55"/>
      <c r="NZ199" s="55"/>
      <c r="OA199" s="55"/>
      <c r="OB199" s="55"/>
      <c r="OC199" s="55"/>
      <c r="OD199" s="55"/>
      <c r="OE199" s="55"/>
      <c r="OF199" s="55"/>
      <c r="OG199" s="55"/>
      <c r="OH199" s="55"/>
      <c r="OI199" s="55"/>
      <c r="OJ199" s="55"/>
      <c r="OK199" s="55"/>
      <c r="OL199" s="55"/>
      <c r="OM199" s="55"/>
      <c r="ON199" s="55"/>
      <c r="OO199" s="55"/>
      <c r="OP199" s="55"/>
      <c r="OQ199" s="55"/>
      <c r="OR199" s="55"/>
      <c r="OS199" s="55"/>
      <c r="OT199" s="55"/>
      <c r="OU199" s="55"/>
      <c r="OV199" s="55"/>
      <c r="OW199" s="55"/>
      <c r="OX199" s="55"/>
      <c r="OY199" s="55"/>
      <c r="OZ199" s="55"/>
      <c r="PA199" s="55"/>
      <c r="PB199" s="55"/>
      <c r="PC199" s="55"/>
      <c r="PD199" s="55"/>
      <c r="PE199" s="55"/>
      <c r="PF199" s="55"/>
      <c r="PG199" s="55"/>
      <c r="PH199" s="55"/>
      <c r="PI199" s="55"/>
      <c r="PJ199" s="55"/>
      <c r="PK199" s="55"/>
      <c r="PL199" s="55"/>
      <c r="PM199" s="55"/>
      <c r="PN199" s="55"/>
      <c r="PO199" s="55"/>
      <c r="PP199" s="55"/>
      <c r="PQ199" s="55"/>
      <c r="PR199" s="55"/>
      <c r="PS199" s="55"/>
      <c r="PT199" s="55"/>
      <c r="PU199" s="55"/>
      <c r="PV199" s="55"/>
      <c r="PW199" s="55"/>
      <c r="PX199" s="55"/>
      <c r="PY199" s="55"/>
      <c r="PZ199" s="55"/>
      <c r="QA199" s="55"/>
      <c r="QB199" s="55"/>
      <c r="QC199" s="55"/>
      <c r="QD199" s="55"/>
    </row>
    <row r="200" spans="1:446" ht="13.5" customHeight="1">
      <c r="A200" s="12" t="s">
        <v>198</v>
      </c>
      <c r="B200" s="12" t="s">
        <v>341</v>
      </c>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4"/>
      <c r="BF200" s="14"/>
      <c r="BG200" s="14"/>
      <c r="BH200" s="14"/>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c r="CI200" s="14"/>
      <c r="CJ200" s="14"/>
      <c r="CK200" s="14"/>
      <c r="CL200" s="14"/>
      <c r="CM200" s="14"/>
      <c r="CN200" s="14"/>
      <c r="CO200" s="14"/>
      <c r="CP200" s="14"/>
      <c r="CQ200" s="14"/>
      <c r="CR200" s="14"/>
      <c r="CS200" s="14"/>
      <c r="CT200" s="14"/>
      <c r="CU200" s="14"/>
      <c r="CV200" s="14"/>
      <c r="CW200" s="14"/>
      <c r="CX200" s="14"/>
      <c r="CY200" s="14"/>
      <c r="CZ200" s="14"/>
      <c r="DA200" s="24"/>
      <c r="DB200" s="14"/>
      <c r="DC200" s="14"/>
      <c r="DD200" s="14"/>
      <c r="DE200" s="14"/>
      <c r="DF200" s="14"/>
      <c r="DG200" s="14"/>
      <c r="DH200" s="14"/>
      <c r="DI200" s="14"/>
      <c r="DJ200" s="14"/>
      <c r="DK200" s="14"/>
      <c r="DL200" s="14"/>
      <c r="DM200" s="14"/>
      <c r="DN200" s="14"/>
      <c r="DO200" s="14"/>
      <c r="DP200" s="14"/>
      <c r="DQ200" s="14"/>
      <c r="DR200" s="14"/>
      <c r="DS200" s="14"/>
      <c r="DT200" s="14"/>
      <c r="DU200" s="14"/>
      <c r="DV200" s="14"/>
      <c r="DW200" s="14"/>
      <c r="DX200" s="14"/>
      <c r="DY200" s="14"/>
      <c r="DZ200" s="14"/>
      <c r="EA200" s="14"/>
      <c r="EB200" s="14"/>
      <c r="EC200" s="14"/>
      <c r="ED200" s="14"/>
      <c r="EE200" s="14"/>
      <c r="EF200" s="14"/>
      <c r="EG200" s="14"/>
      <c r="EH200" s="14"/>
      <c r="EI200" s="14"/>
      <c r="EJ200" s="14"/>
      <c r="EK200" s="14"/>
      <c r="EL200" s="14"/>
      <c r="EM200" s="14"/>
      <c r="EN200" s="14"/>
      <c r="EO200" s="14"/>
      <c r="EP200" s="14"/>
      <c r="EQ200" s="14"/>
      <c r="ER200" s="14"/>
      <c r="ES200" s="14"/>
      <c r="ET200" s="14"/>
      <c r="EU200" s="14"/>
      <c r="EV200" s="14"/>
      <c r="EW200" s="14"/>
      <c r="EX200" s="14"/>
      <c r="EY200" s="14"/>
      <c r="EZ200" s="14"/>
      <c r="FA200" s="14"/>
      <c r="FB200" s="14"/>
      <c r="FC200" s="14"/>
      <c r="FD200" s="14"/>
      <c r="FE200" s="14"/>
      <c r="FF200" s="14"/>
      <c r="FG200" s="14"/>
      <c r="FH200" s="14"/>
      <c r="FI200" s="14"/>
      <c r="FJ200" s="14"/>
      <c r="FK200" s="14"/>
      <c r="FL200" s="14"/>
      <c r="FM200" s="14"/>
      <c r="FN200" s="14"/>
      <c r="FO200" s="14"/>
      <c r="FP200" s="14"/>
      <c r="FQ200" s="14"/>
      <c r="FR200" s="14"/>
      <c r="FS200" s="14"/>
      <c r="FT200" s="14"/>
      <c r="FU200" s="14"/>
      <c r="FV200" s="14"/>
      <c r="FW200" s="14"/>
      <c r="FX200" s="14"/>
      <c r="FY200" s="14"/>
      <c r="FZ200" s="14"/>
      <c r="GA200" s="14"/>
      <c r="GB200" s="14"/>
      <c r="GC200" s="14"/>
      <c r="GD200" s="14"/>
      <c r="GE200" s="14"/>
      <c r="GF200" s="14"/>
      <c r="GG200" s="14"/>
      <c r="GH200" s="14"/>
      <c r="GI200" s="14"/>
      <c r="GJ200" s="14"/>
      <c r="GK200" s="14"/>
      <c r="GL200" s="14"/>
      <c r="GM200" s="14"/>
      <c r="GN200" s="14"/>
      <c r="GO200" s="14"/>
      <c r="GP200" s="14"/>
      <c r="GQ200" s="14"/>
      <c r="GR200" s="14"/>
      <c r="GS200" s="14"/>
      <c r="GT200" s="14"/>
      <c r="GU200" s="14"/>
      <c r="GV200" s="14"/>
      <c r="GW200" s="14"/>
      <c r="GX200" s="14"/>
      <c r="GY200" s="14"/>
      <c r="GZ200" s="14"/>
      <c r="HA200" s="14"/>
      <c r="HB200" s="14"/>
      <c r="HC200" s="14"/>
      <c r="HD200" s="14"/>
      <c r="HE200" s="14"/>
      <c r="HF200" s="14"/>
      <c r="HG200" s="14"/>
      <c r="HH200" s="14"/>
      <c r="HI200" s="14"/>
      <c r="HJ200" s="14"/>
      <c r="HK200" s="14"/>
      <c r="HL200" s="14"/>
      <c r="HM200" s="14"/>
      <c r="HN200" s="14"/>
      <c r="HO200" s="14"/>
      <c r="HP200" s="14"/>
      <c r="HQ200" s="14"/>
      <c r="HR200" s="14"/>
      <c r="HS200" s="14"/>
      <c r="HT200" s="14"/>
      <c r="HU200" s="14"/>
      <c r="HV200" s="14"/>
      <c r="HW200" s="14"/>
      <c r="HX200" s="14"/>
      <c r="HY200" s="14"/>
      <c r="HZ200" s="14"/>
      <c r="IA200" s="14"/>
      <c r="IB200" s="14"/>
      <c r="IC200" s="14"/>
      <c r="ID200" s="14"/>
      <c r="IE200" s="14"/>
      <c r="IF200" s="14"/>
      <c r="IG200" s="14"/>
      <c r="IH200" s="55"/>
      <c r="II200" s="55"/>
      <c r="IJ200" s="55"/>
      <c r="IK200" s="55"/>
      <c r="IL200" s="55"/>
      <c r="IM200" s="55"/>
      <c r="IN200" s="55"/>
      <c r="IO200" s="55"/>
      <c r="IP200" s="55"/>
      <c r="IQ200" s="55"/>
      <c r="IR200" s="55"/>
      <c r="IS200" s="55"/>
      <c r="IT200" s="55"/>
      <c r="IU200" s="55"/>
      <c r="IV200" s="55"/>
      <c r="IW200" s="55"/>
      <c r="IX200" s="55"/>
      <c r="IY200" s="55"/>
      <c r="IZ200" s="55"/>
      <c r="JA200" s="55"/>
      <c r="JB200" s="55"/>
      <c r="JC200" s="55"/>
      <c r="JD200" s="55"/>
      <c r="JE200" s="55"/>
      <c r="JF200" s="55"/>
      <c r="JG200" s="55"/>
      <c r="JH200" s="55"/>
      <c r="JI200" s="55"/>
      <c r="JJ200" s="55"/>
      <c r="JK200" s="55"/>
      <c r="JL200" s="55"/>
      <c r="JM200" s="55"/>
      <c r="JN200" s="55"/>
      <c r="JO200" s="55"/>
      <c r="JP200" s="55"/>
      <c r="JQ200" s="55"/>
      <c r="JR200" s="55"/>
      <c r="JS200" s="55"/>
      <c r="JT200" s="55"/>
      <c r="JU200" s="55"/>
      <c r="JV200" s="55"/>
      <c r="JW200" s="55"/>
      <c r="JX200" s="55"/>
      <c r="JY200" s="55"/>
      <c r="JZ200" s="55"/>
      <c r="KA200" s="55"/>
      <c r="KB200" s="55"/>
      <c r="KC200" s="55"/>
      <c r="KD200" s="55"/>
      <c r="KE200" s="55"/>
      <c r="KF200" s="55"/>
      <c r="KG200" s="55"/>
      <c r="KH200" s="55"/>
      <c r="KI200" s="55"/>
      <c r="KJ200" s="55"/>
      <c r="KK200" s="55"/>
      <c r="KL200" s="55"/>
      <c r="KM200" s="55"/>
      <c r="KN200" s="55"/>
      <c r="KO200" s="55"/>
      <c r="KP200" s="55"/>
      <c r="KQ200" s="55"/>
      <c r="KR200" s="55"/>
      <c r="KS200" s="55"/>
      <c r="KT200" s="55"/>
      <c r="KU200" s="55"/>
      <c r="KV200" s="55"/>
      <c r="KW200" s="55"/>
      <c r="KX200" s="55"/>
      <c r="KY200" s="55"/>
      <c r="KZ200" s="55"/>
      <c r="LA200" s="55"/>
      <c r="LB200" s="55"/>
      <c r="LC200" s="55"/>
      <c r="LD200" s="55"/>
      <c r="LE200" s="55"/>
      <c r="LF200" s="55"/>
      <c r="LG200" s="55"/>
      <c r="LH200" s="55"/>
      <c r="LI200" s="55"/>
      <c r="LJ200" s="55"/>
      <c r="LK200" s="55"/>
      <c r="LL200" s="55"/>
      <c r="LM200" s="55"/>
      <c r="LN200" s="55"/>
      <c r="LO200" s="55"/>
      <c r="LP200" s="55"/>
      <c r="LQ200" s="55"/>
      <c r="LR200" s="55"/>
      <c r="LS200" s="55"/>
      <c r="LT200" s="55"/>
      <c r="LU200" s="55"/>
      <c r="LV200" s="55"/>
      <c r="LW200" s="55"/>
      <c r="LX200" s="55"/>
      <c r="LY200" s="55"/>
      <c r="LZ200" s="55"/>
      <c r="MA200" s="55"/>
      <c r="MB200" s="55"/>
      <c r="MC200" s="55"/>
      <c r="MD200" s="55"/>
      <c r="ME200" s="55"/>
      <c r="MF200" s="55"/>
      <c r="MG200" s="55"/>
      <c r="MH200" s="57"/>
      <c r="MI200" s="57"/>
      <c r="MJ200" s="57"/>
      <c r="MK200" s="57"/>
      <c r="ML200" s="57"/>
      <c r="MM200" s="58"/>
      <c r="MN200" s="58"/>
      <c r="MO200" s="57"/>
      <c r="MP200" s="57"/>
      <c r="MQ200" s="57"/>
      <c r="MR200" s="57"/>
      <c r="MS200" s="57"/>
      <c r="MT200" s="58"/>
      <c r="MU200" s="58"/>
      <c r="MV200" s="57"/>
      <c r="MW200" s="57"/>
      <c r="MX200" s="57"/>
      <c r="MY200" s="57"/>
      <c r="MZ200" s="57"/>
      <c r="NA200" s="58"/>
      <c r="NB200" s="58"/>
      <c r="NC200" s="55"/>
      <c r="ND200" s="55"/>
      <c r="NE200" s="55"/>
      <c r="NF200" s="55"/>
      <c r="NG200" s="55"/>
      <c r="NH200" s="55"/>
      <c r="NI200" s="55"/>
      <c r="NJ200" s="55"/>
      <c r="NK200" s="55"/>
      <c r="NL200" s="55"/>
      <c r="NM200" s="55"/>
      <c r="NN200" s="55"/>
      <c r="NO200" s="55"/>
      <c r="NP200" s="55"/>
      <c r="NQ200" s="55"/>
      <c r="NR200" s="55"/>
      <c r="NS200" s="55"/>
      <c r="NT200" s="55"/>
      <c r="NU200" s="55"/>
      <c r="NV200" s="55"/>
      <c r="NW200" s="55"/>
      <c r="NX200" s="55"/>
      <c r="NY200" s="55"/>
      <c r="NZ200" s="55"/>
      <c r="OA200" s="55"/>
      <c r="OB200" s="55"/>
      <c r="OC200" s="55"/>
      <c r="OD200" s="55"/>
      <c r="OE200" s="55"/>
      <c r="OF200" s="55"/>
      <c r="OG200" s="55"/>
      <c r="OH200" s="55"/>
      <c r="OI200" s="55"/>
      <c r="OJ200" s="55"/>
      <c r="OK200" s="55"/>
      <c r="OL200" s="55"/>
      <c r="OM200" s="55"/>
      <c r="ON200" s="55"/>
      <c r="OO200" s="55"/>
      <c r="OP200" s="55"/>
      <c r="OQ200" s="55"/>
      <c r="OR200" s="55"/>
      <c r="OS200" s="55"/>
      <c r="OT200" s="55"/>
      <c r="OU200" s="55"/>
      <c r="OV200" s="55"/>
      <c r="OW200" s="55"/>
      <c r="OX200" s="55"/>
      <c r="OY200" s="55"/>
      <c r="OZ200" s="55"/>
      <c r="PA200" s="55"/>
      <c r="PB200" s="55"/>
      <c r="PC200" s="55"/>
      <c r="PD200" s="55"/>
      <c r="PE200" s="55"/>
      <c r="PF200" s="55"/>
      <c r="PG200" s="55"/>
      <c r="PH200" s="55"/>
      <c r="PI200" s="55"/>
      <c r="PJ200" s="55"/>
      <c r="PK200" s="55"/>
      <c r="PL200" s="55"/>
      <c r="PM200" s="55"/>
      <c r="PN200" s="55"/>
      <c r="PO200" s="55"/>
      <c r="PP200" s="55"/>
      <c r="PQ200" s="55"/>
      <c r="PR200" s="55"/>
      <c r="PS200" s="55"/>
      <c r="PT200" s="55"/>
      <c r="PU200" s="55"/>
      <c r="PV200" s="55"/>
      <c r="PW200" s="55"/>
      <c r="PX200" s="55"/>
      <c r="PY200" s="55"/>
      <c r="PZ200" s="55"/>
      <c r="QA200" s="55"/>
      <c r="QB200" s="55"/>
      <c r="QC200" s="55"/>
      <c r="QD200" s="55"/>
    </row>
    <row r="201" spans="1:446" ht="13.5" customHeight="1">
      <c r="A201" s="12" t="s">
        <v>199</v>
      </c>
      <c r="B201" s="12" t="s">
        <v>342</v>
      </c>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12"/>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c r="CI201" s="14"/>
      <c r="CJ201" s="14"/>
      <c r="CK201" s="14"/>
      <c r="CL201" s="14"/>
      <c r="CM201" s="14"/>
      <c r="CN201" s="14"/>
      <c r="CO201" s="14"/>
      <c r="CP201" s="14"/>
      <c r="CQ201" s="14"/>
      <c r="CR201" s="14"/>
      <c r="CS201" s="14"/>
      <c r="CT201" s="14"/>
      <c r="CU201" s="14"/>
      <c r="CV201" s="14"/>
      <c r="CW201" s="14"/>
      <c r="CX201" s="14"/>
      <c r="CY201" s="14"/>
      <c r="CZ201" s="14"/>
      <c r="DA201" s="24"/>
      <c r="DB201" s="14"/>
      <c r="DC201" s="14"/>
      <c r="DD201" s="14"/>
      <c r="DE201" s="14"/>
      <c r="DF201" s="14"/>
      <c r="DG201" s="14"/>
      <c r="DH201" s="14"/>
      <c r="DI201" s="14"/>
      <c r="DJ201" s="14"/>
      <c r="DK201" s="14"/>
      <c r="DL201" s="14"/>
      <c r="DM201" s="14"/>
      <c r="DN201" s="14"/>
      <c r="DO201" s="14"/>
      <c r="DP201" s="14"/>
      <c r="DQ201" s="14"/>
      <c r="DR201" s="14"/>
      <c r="DS201" s="14"/>
      <c r="DT201" s="14"/>
      <c r="DU201" s="14"/>
      <c r="DV201" s="14"/>
      <c r="DW201" s="14"/>
      <c r="DX201" s="14"/>
      <c r="DY201" s="14"/>
      <c r="DZ201" s="14"/>
      <c r="EA201" s="14"/>
      <c r="EB201" s="14"/>
      <c r="EC201" s="14"/>
      <c r="ED201" s="14"/>
      <c r="EE201" s="14"/>
      <c r="EF201" s="14"/>
      <c r="EG201" s="14"/>
      <c r="EH201" s="14"/>
      <c r="EI201" s="14"/>
      <c r="EJ201" s="14"/>
      <c r="EK201" s="14"/>
      <c r="EL201" s="14"/>
      <c r="EM201" s="14"/>
      <c r="EN201" s="14"/>
      <c r="EO201" s="14"/>
      <c r="EP201" s="14"/>
      <c r="EQ201" s="14"/>
      <c r="ER201" s="14"/>
      <c r="ES201" s="14"/>
      <c r="ET201" s="14"/>
      <c r="EU201" s="14"/>
      <c r="EV201" s="14"/>
      <c r="EW201" s="14"/>
      <c r="EX201" s="14"/>
      <c r="EY201" s="14"/>
      <c r="EZ201" s="14"/>
      <c r="FA201" s="14"/>
      <c r="FB201" s="14"/>
      <c r="FC201" s="14"/>
      <c r="FD201" s="14"/>
      <c r="FE201" s="14"/>
      <c r="FF201" s="14"/>
      <c r="FG201" s="14"/>
      <c r="FH201" s="14"/>
      <c r="FI201" s="14"/>
      <c r="FJ201" s="14"/>
      <c r="FK201" s="14"/>
      <c r="FL201" s="14"/>
      <c r="FM201" s="14"/>
      <c r="FN201" s="14"/>
      <c r="FO201" s="14"/>
      <c r="FP201" s="14"/>
      <c r="FQ201" s="14"/>
      <c r="FR201" s="14"/>
      <c r="FS201" s="14"/>
      <c r="FT201" s="14"/>
      <c r="FU201" s="14"/>
      <c r="FV201" s="14"/>
      <c r="FW201" s="14"/>
      <c r="FX201" s="14"/>
      <c r="FY201" s="14"/>
      <c r="FZ201" s="14"/>
      <c r="GA201" s="14"/>
      <c r="GB201" s="14"/>
      <c r="GC201" s="14"/>
      <c r="GD201" s="14"/>
      <c r="GE201" s="14"/>
      <c r="GF201" s="14"/>
      <c r="GG201" s="14"/>
      <c r="GH201" s="14"/>
      <c r="GI201" s="14"/>
      <c r="GJ201" s="14"/>
      <c r="GK201" s="14"/>
      <c r="GL201" s="14"/>
      <c r="GM201" s="14"/>
      <c r="GN201" s="14"/>
      <c r="GO201" s="14"/>
      <c r="GP201" s="14"/>
      <c r="GQ201" s="14"/>
      <c r="GR201" s="14"/>
      <c r="GS201" s="14"/>
      <c r="GT201" s="14"/>
      <c r="GU201" s="14"/>
      <c r="GV201" s="14"/>
      <c r="GW201" s="14"/>
      <c r="GX201" s="14"/>
      <c r="GY201" s="14"/>
      <c r="GZ201" s="14"/>
      <c r="HA201" s="14"/>
      <c r="HB201" s="14"/>
      <c r="HC201" s="14"/>
      <c r="HD201" s="14"/>
      <c r="HE201" s="14"/>
      <c r="HF201" s="14"/>
      <c r="HG201" s="14"/>
      <c r="HH201" s="14"/>
      <c r="HI201" s="14"/>
      <c r="HJ201" s="14"/>
      <c r="HK201" s="14"/>
      <c r="HL201" s="14"/>
      <c r="HM201" s="14"/>
      <c r="HN201" s="14"/>
      <c r="HO201" s="14"/>
      <c r="HP201" s="14"/>
      <c r="HQ201" s="14"/>
      <c r="HR201" s="14"/>
      <c r="HS201" s="14"/>
      <c r="HT201" s="14"/>
      <c r="HU201" s="14"/>
      <c r="HV201" s="14"/>
      <c r="HW201" s="14"/>
      <c r="HX201" s="14"/>
      <c r="HY201" s="14"/>
      <c r="HZ201" s="14"/>
      <c r="IA201" s="14"/>
      <c r="IB201" s="14"/>
      <c r="IC201" s="14"/>
      <c r="ID201" s="14"/>
      <c r="IE201" s="14"/>
      <c r="IF201" s="14"/>
      <c r="IG201" s="14"/>
      <c r="IH201" s="55"/>
      <c r="II201" s="55"/>
      <c r="IJ201" s="55"/>
      <c r="IK201" s="55"/>
      <c r="IL201" s="55"/>
      <c r="IM201" s="55"/>
      <c r="IN201" s="55"/>
      <c r="IO201" s="55"/>
      <c r="IP201" s="55"/>
      <c r="IQ201" s="55"/>
      <c r="IR201" s="55"/>
      <c r="IS201" s="55"/>
      <c r="IT201" s="55"/>
      <c r="IU201" s="55"/>
      <c r="IV201" s="55"/>
      <c r="IW201" s="55"/>
      <c r="IX201" s="55"/>
      <c r="IY201" s="55"/>
      <c r="IZ201" s="55"/>
      <c r="JA201" s="55"/>
      <c r="JB201" s="55"/>
      <c r="JC201" s="55"/>
      <c r="JD201" s="55"/>
      <c r="JE201" s="55"/>
      <c r="JF201" s="55"/>
      <c r="JG201" s="55"/>
      <c r="JH201" s="55"/>
      <c r="JI201" s="55"/>
      <c r="JJ201" s="55"/>
      <c r="JK201" s="55"/>
      <c r="JL201" s="55"/>
      <c r="JM201" s="55"/>
      <c r="JN201" s="55"/>
      <c r="JO201" s="55"/>
      <c r="JP201" s="55"/>
      <c r="JQ201" s="55"/>
      <c r="JR201" s="55"/>
      <c r="JS201" s="55"/>
      <c r="JT201" s="55"/>
      <c r="JU201" s="55"/>
      <c r="JV201" s="55"/>
      <c r="JW201" s="55"/>
      <c r="JX201" s="55"/>
      <c r="JY201" s="55"/>
      <c r="JZ201" s="55"/>
      <c r="KA201" s="55"/>
      <c r="KB201" s="55"/>
      <c r="KC201" s="55"/>
      <c r="KD201" s="55"/>
      <c r="KE201" s="55"/>
      <c r="KF201" s="55"/>
      <c r="KG201" s="55"/>
      <c r="KH201" s="55"/>
      <c r="KI201" s="55"/>
      <c r="KJ201" s="55"/>
      <c r="KK201" s="55"/>
      <c r="KL201" s="55"/>
      <c r="KM201" s="55"/>
      <c r="KN201" s="55"/>
      <c r="KO201" s="55"/>
      <c r="KP201" s="55"/>
      <c r="KQ201" s="55"/>
      <c r="KR201" s="55"/>
      <c r="KS201" s="55"/>
      <c r="KT201" s="55"/>
      <c r="KU201" s="55"/>
      <c r="KV201" s="55"/>
      <c r="KW201" s="55"/>
      <c r="KX201" s="55"/>
      <c r="KY201" s="55"/>
      <c r="KZ201" s="55"/>
      <c r="LA201" s="55"/>
      <c r="LB201" s="55"/>
      <c r="LC201" s="55"/>
      <c r="LD201" s="55"/>
      <c r="LE201" s="55"/>
      <c r="LF201" s="55"/>
      <c r="LG201" s="55"/>
      <c r="LH201" s="55"/>
      <c r="LI201" s="55"/>
      <c r="LJ201" s="55"/>
      <c r="LK201" s="55"/>
      <c r="LL201" s="55"/>
      <c r="LM201" s="55"/>
      <c r="LN201" s="55"/>
      <c r="LO201" s="55"/>
      <c r="LP201" s="55"/>
      <c r="LQ201" s="55"/>
      <c r="LR201" s="55"/>
      <c r="LS201" s="55"/>
      <c r="LT201" s="55"/>
      <c r="LU201" s="55"/>
      <c r="LV201" s="55"/>
      <c r="LW201" s="55"/>
      <c r="LX201" s="55"/>
      <c r="LY201" s="55"/>
      <c r="LZ201" s="55"/>
      <c r="MA201" s="55"/>
      <c r="MB201" s="55"/>
      <c r="MC201" s="55"/>
      <c r="MD201" s="55"/>
      <c r="ME201" s="55"/>
      <c r="MF201" s="55"/>
      <c r="MG201" s="55"/>
      <c r="MH201" s="57"/>
      <c r="MI201" s="57"/>
      <c r="MJ201" s="57"/>
      <c r="MK201" s="57"/>
      <c r="ML201" s="57"/>
      <c r="MM201" s="58"/>
      <c r="MN201" s="58"/>
      <c r="MO201" s="57"/>
      <c r="MP201" s="57"/>
      <c r="MQ201" s="57"/>
      <c r="MR201" s="57"/>
      <c r="MS201" s="57"/>
      <c r="MT201" s="58"/>
      <c r="MU201" s="58"/>
      <c r="MV201" s="57"/>
      <c r="MW201" s="57"/>
      <c r="MX201" s="57"/>
      <c r="MY201" s="57"/>
      <c r="MZ201" s="57"/>
      <c r="NA201" s="58"/>
      <c r="NB201" s="58"/>
      <c r="NC201" s="55"/>
      <c r="ND201" s="55"/>
      <c r="NE201" s="55"/>
      <c r="NF201" s="55"/>
      <c r="NG201" s="55"/>
      <c r="NH201" s="55"/>
      <c r="NI201" s="55"/>
      <c r="NJ201" s="55"/>
      <c r="NK201" s="55"/>
      <c r="NL201" s="55"/>
      <c r="NM201" s="55"/>
      <c r="NN201" s="55"/>
      <c r="NO201" s="55"/>
      <c r="NP201" s="55"/>
      <c r="NQ201" s="55"/>
      <c r="NR201" s="55"/>
      <c r="NS201" s="55"/>
      <c r="NT201" s="55"/>
      <c r="NU201" s="55"/>
      <c r="NV201" s="55"/>
      <c r="NW201" s="55"/>
      <c r="NX201" s="55"/>
      <c r="NY201" s="55"/>
      <c r="NZ201" s="55"/>
      <c r="OA201" s="55"/>
      <c r="OB201" s="55"/>
      <c r="OC201" s="55"/>
      <c r="OD201" s="55"/>
      <c r="OE201" s="55"/>
      <c r="OF201" s="55"/>
      <c r="OG201" s="55"/>
      <c r="OH201" s="55"/>
      <c r="OI201" s="55"/>
      <c r="OJ201" s="55"/>
      <c r="OK201" s="55"/>
      <c r="OL201" s="55"/>
      <c r="OM201" s="55"/>
      <c r="ON201" s="55"/>
      <c r="OO201" s="55"/>
      <c r="OP201" s="55"/>
      <c r="OQ201" s="55"/>
      <c r="OR201" s="55"/>
      <c r="OS201" s="55"/>
      <c r="OT201" s="55"/>
      <c r="OU201" s="55"/>
      <c r="OV201" s="55"/>
      <c r="OW201" s="55"/>
      <c r="OX201" s="55"/>
      <c r="OY201" s="55"/>
      <c r="OZ201" s="55"/>
      <c r="PA201" s="55"/>
      <c r="PB201" s="55"/>
      <c r="PC201" s="55"/>
      <c r="PD201" s="55"/>
      <c r="PE201" s="55"/>
      <c r="PF201" s="55"/>
      <c r="PG201" s="55"/>
      <c r="PH201" s="55"/>
      <c r="PI201" s="55"/>
      <c r="PJ201" s="55"/>
      <c r="PK201" s="55"/>
      <c r="PL201" s="55"/>
      <c r="PM201" s="55"/>
      <c r="PN201" s="55"/>
      <c r="PO201" s="55"/>
      <c r="PP201" s="55"/>
      <c r="PQ201" s="55"/>
      <c r="PR201" s="55"/>
      <c r="PS201" s="55"/>
      <c r="PT201" s="55"/>
      <c r="PU201" s="55"/>
      <c r="PV201" s="55"/>
      <c r="PW201" s="55"/>
      <c r="PX201" s="55"/>
      <c r="PY201" s="55"/>
      <c r="PZ201" s="55"/>
      <c r="QA201" s="55"/>
      <c r="QB201" s="55"/>
      <c r="QC201" s="55"/>
      <c r="QD201" s="55"/>
    </row>
    <row r="202" spans="1:446" ht="13.5" customHeight="1">
      <c r="A202" s="12" t="s">
        <v>200</v>
      </c>
      <c r="B202" s="12" t="s">
        <v>340</v>
      </c>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12"/>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c r="CI202" s="14"/>
      <c r="CJ202" s="14"/>
      <c r="CK202" s="14"/>
      <c r="CL202" s="14"/>
      <c r="CM202" s="14"/>
      <c r="CN202" s="14"/>
      <c r="CO202" s="14"/>
      <c r="CP202" s="14"/>
      <c r="CQ202" s="14"/>
      <c r="CR202" s="14"/>
      <c r="CS202" s="14"/>
      <c r="CT202" s="14"/>
      <c r="CU202" s="14"/>
      <c r="CV202" s="14"/>
      <c r="CW202" s="14"/>
      <c r="CX202" s="14"/>
      <c r="CY202" s="14"/>
      <c r="CZ202" s="14"/>
      <c r="DA202" s="24"/>
      <c r="DB202" s="14"/>
      <c r="DC202" s="14"/>
      <c r="DD202" s="14"/>
      <c r="DE202" s="14"/>
      <c r="DF202" s="14"/>
      <c r="DG202" s="14"/>
      <c r="DH202" s="14"/>
      <c r="DI202" s="14"/>
      <c r="DJ202" s="14"/>
      <c r="DK202" s="14"/>
      <c r="DL202" s="14"/>
      <c r="DM202" s="14"/>
      <c r="DN202" s="14"/>
      <c r="DO202" s="14"/>
      <c r="DP202" s="14"/>
      <c r="DQ202" s="14"/>
      <c r="DR202" s="14"/>
      <c r="DS202" s="14"/>
      <c r="DT202" s="14"/>
      <c r="DU202" s="14"/>
      <c r="DV202" s="14"/>
      <c r="DW202" s="14"/>
      <c r="DX202" s="14"/>
      <c r="DY202" s="14"/>
      <c r="DZ202" s="14"/>
      <c r="EA202" s="14"/>
      <c r="EB202" s="14"/>
      <c r="EC202" s="14"/>
      <c r="ED202" s="14"/>
      <c r="EE202" s="14"/>
      <c r="EF202" s="14"/>
      <c r="EG202" s="14"/>
      <c r="EH202" s="14"/>
      <c r="EI202" s="14"/>
      <c r="EJ202" s="14"/>
      <c r="EK202" s="14"/>
      <c r="EL202" s="14"/>
      <c r="EM202" s="14"/>
      <c r="EN202" s="14"/>
      <c r="EO202" s="14"/>
      <c r="EP202" s="14"/>
      <c r="EQ202" s="14"/>
      <c r="ER202" s="14"/>
      <c r="ES202" s="14"/>
      <c r="ET202" s="14"/>
      <c r="EU202" s="14"/>
      <c r="EV202" s="14"/>
      <c r="EW202" s="14"/>
      <c r="EX202" s="14"/>
      <c r="EY202" s="14"/>
      <c r="EZ202" s="14"/>
      <c r="FA202" s="14"/>
      <c r="FB202" s="14"/>
      <c r="FC202" s="14"/>
      <c r="FD202" s="14"/>
      <c r="FE202" s="14"/>
      <c r="FF202" s="14"/>
      <c r="FG202" s="14"/>
      <c r="FH202" s="14"/>
      <c r="FI202" s="14"/>
      <c r="FJ202" s="14"/>
      <c r="FK202" s="14"/>
      <c r="FL202" s="14"/>
      <c r="FM202" s="14"/>
      <c r="FN202" s="14"/>
      <c r="FO202" s="14"/>
      <c r="FP202" s="14"/>
      <c r="FQ202" s="14"/>
      <c r="FR202" s="14"/>
      <c r="FS202" s="14"/>
      <c r="FT202" s="14"/>
      <c r="FU202" s="14"/>
      <c r="FV202" s="14"/>
      <c r="FW202" s="14"/>
      <c r="FX202" s="14"/>
      <c r="FY202" s="14"/>
      <c r="FZ202" s="14"/>
      <c r="GA202" s="14"/>
      <c r="GB202" s="14"/>
      <c r="GC202" s="14"/>
      <c r="GD202" s="14"/>
      <c r="GE202" s="14"/>
      <c r="GF202" s="14"/>
      <c r="GG202" s="14"/>
      <c r="GH202" s="14"/>
      <c r="GI202" s="14"/>
      <c r="GJ202" s="14"/>
      <c r="GK202" s="14"/>
      <c r="GL202" s="14"/>
      <c r="GM202" s="14"/>
      <c r="GN202" s="14"/>
      <c r="GO202" s="14"/>
      <c r="GP202" s="14"/>
      <c r="GQ202" s="14"/>
      <c r="GR202" s="14"/>
      <c r="GS202" s="14"/>
      <c r="GT202" s="14"/>
      <c r="GU202" s="14"/>
      <c r="GV202" s="14"/>
      <c r="GW202" s="14"/>
      <c r="GX202" s="14"/>
      <c r="GY202" s="14"/>
      <c r="GZ202" s="14"/>
      <c r="HA202" s="14"/>
      <c r="HB202" s="14"/>
      <c r="HC202" s="14"/>
      <c r="HD202" s="14"/>
      <c r="HE202" s="14"/>
      <c r="HF202" s="14"/>
      <c r="HG202" s="14"/>
      <c r="HH202" s="14"/>
      <c r="HI202" s="14"/>
      <c r="HJ202" s="14"/>
      <c r="HK202" s="14"/>
      <c r="HL202" s="14"/>
      <c r="HM202" s="14"/>
      <c r="HN202" s="14"/>
      <c r="HO202" s="14"/>
      <c r="HP202" s="14"/>
      <c r="HQ202" s="14"/>
      <c r="HR202" s="14"/>
      <c r="HS202" s="14"/>
      <c r="HT202" s="14"/>
      <c r="HU202" s="14"/>
      <c r="HV202" s="14"/>
      <c r="HW202" s="14"/>
      <c r="HX202" s="14"/>
      <c r="HY202" s="14"/>
      <c r="HZ202" s="14"/>
      <c r="IA202" s="14"/>
      <c r="IB202" s="14"/>
      <c r="IC202" s="14"/>
      <c r="ID202" s="14"/>
      <c r="IE202" s="14"/>
      <c r="IF202" s="14"/>
      <c r="IG202" s="14"/>
      <c r="IH202" s="55"/>
      <c r="II202" s="55"/>
      <c r="IJ202" s="55"/>
      <c r="IK202" s="55"/>
      <c r="IL202" s="55"/>
      <c r="IM202" s="55"/>
      <c r="IN202" s="55"/>
      <c r="IO202" s="55"/>
      <c r="IP202" s="55"/>
      <c r="IQ202" s="55"/>
      <c r="IR202" s="55"/>
      <c r="IS202" s="55"/>
      <c r="IT202" s="55"/>
      <c r="IU202" s="55"/>
      <c r="IV202" s="55"/>
      <c r="IW202" s="55"/>
      <c r="IX202" s="55"/>
      <c r="IY202" s="55"/>
      <c r="IZ202" s="55"/>
      <c r="JA202" s="55"/>
      <c r="JB202" s="55"/>
      <c r="JC202" s="55"/>
      <c r="JD202" s="55"/>
      <c r="JE202" s="55"/>
      <c r="JF202" s="55"/>
      <c r="JG202" s="55"/>
      <c r="JH202" s="55"/>
      <c r="JI202" s="55"/>
      <c r="JJ202" s="55"/>
      <c r="JK202" s="55"/>
      <c r="JL202" s="55"/>
      <c r="JM202" s="55"/>
      <c r="JN202" s="55"/>
      <c r="JO202" s="55"/>
      <c r="JP202" s="55"/>
      <c r="JQ202" s="55"/>
      <c r="JR202" s="55"/>
      <c r="JS202" s="55"/>
      <c r="JT202" s="55"/>
      <c r="JU202" s="55"/>
      <c r="JV202" s="55"/>
      <c r="JW202" s="55"/>
      <c r="JX202" s="55"/>
      <c r="JY202" s="55"/>
      <c r="JZ202" s="55"/>
      <c r="KA202" s="55"/>
      <c r="KB202" s="55"/>
      <c r="KC202" s="55"/>
      <c r="KD202" s="55"/>
      <c r="KE202" s="55"/>
      <c r="KF202" s="55"/>
      <c r="KG202" s="55"/>
      <c r="KH202" s="55"/>
      <c r="KI202" s="55"/>
      <c r="KJ202" s="55"/>
      <c r="KK202" s="55"/>
      <c r="KL202" s="55"/>
      <c r="KM202" s="55"/>
      <c r="KN202" s="55"/>
      <c r="KO202" s="55"/>
      <c r="KP202" s="55"/>
      <c r="KQ202" s="55"/>
      <c r="KR202" s="55"/>
      <c r="KS202" s="55"/>
      <c r="KT202" s="55"/>
      <c r="KU202" s="55"/>
      <c r="KV202" s="55"/>
      <c r="KW202" s="55"/>
      <c r="KX202" s="55"/>
      <c r="KY202" s="55"/>
      <c r="KZ202" s="55"/>
      <c r="LA202" s="55"/>
      <c r="LB202" s="55"/>
      <c r="LC202" s="55"/>
      <c r="LD202" s="55"/>
      <c r="LE202" s="55"/>
      <c r="LF202" s="55"/>
      <c r="LG202" s="55"/>
      <c r="LH202" s="55"/>
      <c r="LI202" s="55"/>
      <c r="LJ202" s="55"/>
      <c r="LK202" s="55"/>
      <c r="LL202" s="55"/>
      <c r="LM202" s="55"/>
      <c r="LN202" s="55"/>
      <c r="LO202" s="55"/>
      <c r="LP202" s="55"/>
      <c r="LQ202" s="55"/>
      <c r="LR202" s="55"/>
      <c r="LS202" s="55"/>
      <c r="LT202" s="55"/>
      <c r="LU202" s="55"/>
      <c r="LV202" s="55"/>
      <c r="LW202" s="55"/>
      <c r="LX202" s="55"/>
      <c r="LY202" s="55"/>
      <c r="LZ202" s="55"/>
      <c r="MA202" s="55"/>
      <c r="MB202" s="55"/>
      <c r="MC202" s="55"/>
      <c r="MD202" s="55"/>
      <c r="ME202" s="55"/>
      <c r="MF202" s="55"/>
      <c r="MG202" s="55"/>
      <c r="MH202" s="57"/>
      <c r="MI202" s="57"/>
      <c r="MJ202" s="57"/>
      <c r="MK202" s="57"/>
      <c r="ML202" s="57"/>
      <c r="MM202" s="58"/>
      <c r="MN202" s="58"/>
      <c r="MO202" s="57"/>
      <c r="MP202" s="57"/>
      <c r="MQ202" s="57"/>
      <c r="MR202" s="57"/>
      <c r="MS202" s="57"/>
      <c r="MT202" s="58"/>
      <c r="MU202" s="58"/>
      <c r="MV202" s="57"/>
      <c r="MW202" s="57"/>
      <c r="MX202" s="57"/>
      <c r="MY202" s="57"/>
      <c r="MZ202" s="57"/>
      <c r="NA202" s="58"/>
      <c r="NB202" s="58"/>
      <c r="NC202" s="55"/>
      <c r="ND202" s="55"/>
      <c r="NE202" s="55"/>
      <c r="NF202" s="55"/>
      <c r="NG202" s="55"/>
      <c r="NH202" s="55"/>
      <c r="NI202" s="55"/>
      <c r="NJ202" s="55"/>
      <c r="NK202" s="55"/>
      <c r="NL202" s="55"/>
      <c r="NM202" s="55"/>
      <c r="NN202" s="55"/>
      <c r="NO202" s="55"/>
      <c r="NP202" s="55"/>
      <c r="NQ202" s="55"/>
      <c r="NR202" s="55"/>
      <c r="NS202" s="55"/>
      <c r="NT202" s="55"/>
      <c r="NU202" s="55"/>
      <c r="NV202" s="55"/>
      <c r="NW202" s="55"/>
      <c r="NX202" s="55"/>
      <c r="NY202" s="55"/>
      <c r="NZ202" s="55"/>
      <c r="OA202" s="55"/>
      <c r="OB202" s="55"/>
      <c r="OC202" s="55"/>
      <c r="OD202" s="55"/>
      <c r="OE202" s="55"/>
      <c r="OF202" s="55"/>
      <c r="OG202" s="55"/>
      <c r="OH202" s="55"/>
      <c r="OI202" s="55"/>
      <c r="OJ202" s="55"/>
      <c r="OK202" s="55"/>
      <c r="OL202" s="55"/>
      <c r="OM202" s="55"/>
      <c r="ON202" s="55"/>
      <c r="OO202" s="55"/>
      <c r="OP202" s="55"/>
      <c r="OQ202" s="55"/>
      <c r="OR202" s="55"/>
      <c r="OS202" s="55"/>
      <c r="OT202" s="55"/>
      <c r="OU202" s="55"/>
      <c r="OV202" s="55"/>
      <c r="OW202" s="55"/>
      <c r="OX202" s="55"/>
      <c r="OY202" s="55"/>
      <c r="OZ202" s="55"/>
      <c r="PA202" s="55"/>
      <c r="PB202" s="55"/>
      <c r="PC202" s="55"/>
      <c r="PD202" s="55"/>
      <c r="PE202" s="55"/>
      <c r="PF202" s="55"/>
      <c r="PG202" s="55"/>
      <c r="PH202" s="55"/>
      <c r="PI202" s="55"/>
      <c r="PJ202" s="55"/>
      <c r="PK202" s="55"/>
      <c r="PL202" s="55"/>
      <c r="PM202" s="55"/>
      <c r="PN202" s="55"/>
      <c r="PO202" s="55"/>
      <c r="PP202" s="55"/>
      <c r="PQ202" s="55"/>
      <c r="PR202" s="55"/>
      <c r="PS202" s="55"/>
      <c r="PT202" s="55"/>
      <c r="PU202" s="55"/>
      <c r="PV202" s="55"/>
      <c r="PW202" s="55"/>
      <c r="PX202" s="55"/>
      <c r="PY202" s="55"/>
      <c r="PZ202" s="55"/>
      <c r="QA202" s="55"/>
      <c r="QB202" s="55"/>
      <c r="QC202" s="55"/>
      <c r="QD202" s="55"/>
    </row>
    <row r="203" spans="1:446" ht="13.5" customHeight="1">
      <c r="A203" s="2" t="s">
        <v>201</v>
      </c>
      <c r="B203" s="2" t="s">
        <v>336</v>
      </c>
      <c r="C203" s="2">
        <v>0.26500000000000001</v>
      </c>
      <c r="D203" s="2">
        <v>0.26500000000000001</v>
      </c>
      <c r="E203" s="2">
        <v>0.26500000000000001</v>
      </c>
      <c r="F203" s="2">
        <v>0.26500000000000001</v>
      </c>
      <c r="G203" s="2">
        <v>0.26500000000000001</v>
      </c>
      <c r="H203" s="2">
        <v>0.26500000000000001</v>
      </c>
      <c r="I203" s="2">
        <v>0.251</v>
      </c>
      <c r="J203" s="2">
        <v>0.251</v>
      </c>
      <c r="K203" s="2">
        <v>0.251</v>
      </c>
      <c r="L203" s="2">
        <v>0.251</v>
      </c>
      <c r="M203" s="2">
        <v>0.251</v>
      </c>
      <c r="N203" s="2">
        <v>0.251</v>
      </c>
      <c r="O203" s="2">
        <v>0.251</v>
      </c>
      <c r="P203" s="2">
        <v>0.251</v>
      </c>
      <c r="Q203" s="2">
        <v>0.251</v>
      </c>
      <c r="R203" s="2">
        <v>0.251</v>
      </c>
      <c r="S203" s="2">
        <v>0.251</v>
      </c>
      <c r="T203" s="2">
        <v>0.251</v>
      </c>
      <c r="U203" s="2">
        <v>0.251</v>
      </c>
      <c r="V203" s="2">
        <v>0.251</v>
      </c>
      <c r="W203" s="2">
        <v>0.251</v>
      </c>
      <c r="X203" s="2">
        <v>0.251</v>
      </c>
      <c r="Y203" s="2">
        <v>0.251</v>
      </c>
      <c r="Z203" s="2">
        <v>0.251</v>
      </c>
      <c r="AA203" s="2">
        <v>0.251</v>
      </c>
      <c r="AB203" s="2">
        <v>0.251</v>
      </c>
      <c r="AC203" s="2">
        <v>0.251</v>
      </c>
      <c r="AD203" s="2">
        <v>0.251</v>
      </c>
      <c r="AE203" s="2">
        <v>0.251</v>
      </c>
      <c r="AF203" s="2">
        <v>0.251</v>
      </c>
      <c r="AG203" s="2">
        <v>0.251</v>
      </c>
      <c r="AH203" s="2">
        <v>0.251</v>
      </c>
      <c r="AI203" s="2">
        <v>0.251</v>
      </c>
      <c r="AJ203" s="2">
        <v>0.251</v>
      </c>
      <c r="AK203" s="2">
        <v>0.251</v>
      </c>
      <c r="AL203" s="2">
        <v>0.251</v>
      </c>
      <c r="AM203" s="2">
        <v>0.251</v>
      </c>
      <c r="AN203" s="2">
        <v>0.251</v>
      </c>
      <c r="AO203" s="2">
        <v>0.251</v>
      </c>
      <c r="AP203" s="2">
        <v>0.251</v>
      </c>
      <c r="AQ203" s="2">
        <v>0.251</v>
      </c>
      <c r="AR203" s="2">
        <v>0.251</v>
      </c>
      <c r="AS203" s="2">
        <v>0.251</v>
      </c>
      <c r="AT203" s="2">
        <v>0.251</v>
      </c>
      <c r="AU203" s="2">
        <v>0.251</v>
      </c>
      <c r="AV203" s="2">
        <v>0.251</v>
      </c>
      <c r="AW203" s="2">
        <v>0.251</v>
      </c>
      <c r="AX203" s="2">
        <v>0.251</v>
      </c>
      <c r="AY203" s="2">
        <v>0.251</v>
      </c>
      <c r="AZ203" s="2">
        <v>0.251</v>
      </c>
      <c r="BA203" s="2">
        <v>0.251</v>
      </c>
      <c r="BB203" s="2">
        <v>0.251</v>
      </c>
      <c r="BC203" s="2">
        <v>0.251</v>
      </c>
      <c r="BD203" s="2">
        <v>0.251</v>
      </c>
      <c r="BE203" s="10">
        <v>0.25390000000000001</v>
      </c>
      <c r="BF203" s="10">
        <v>0.28000000000000003</v>
      </c>
      <c r="BG203" s="40">
        <v>0.28881591050060823</v>
      </c>
      <c r="BH203" s="40">
        <v>0.28868093150679963</v>
      </c>
      <c r="BI203" s="10">
        <v>0.29699999999999999</v>
      </c>
      <c r="BJ203" s="10"/>
      <c r="BK203" s="10">
        <v>0.2974</v>
      </c>
      <c r="BL203" s="10"/>
      <c r="BM203" s="10">
        <v>0.29580000000000001</v>
      </c>
      <c r="BN203" s="10"/>
      <c r="BO203" s="10">
        <v>0.29320000000000002</v>
      </c>
      <c r="BP203" s="10"/>
      <c r="BQ203" s="10">
        <v>0.29320000000000002</v>
      </c>
      <c r="BR203" s="10"/>
      <c r="BS203" s="10">
        <v>0.29320000000000002</v>
      </c>
      <c r="BT203" s="10"/>
      <c r="BU203" s="10">
        <v>0.29339999999999999</v>
      </c>
      <c r="BV203" s="10"/>
      <c r="BW203" s="10">
        <v>0.29339999999999999</v>
      </c>
      <c r="BX203" s="10"/>
      <c r="BY203" s="10">
        <v>0.29339999999999999</v>
      </c>
      <c r="BZ203" s="10"/>
      <c r="CA203" s="10">
        <v>0.28989999999999999</v>
      </c>
      <c r="CB203" s="10"/>
      <c r="CC203" s="10">
        <v>0.28989999999999999</v>
      </c>
      <c r="CD203" s="10"/>
      <c r="CE203" s="10">
        <v>0.28989999999999999</v>
      </c>
      <c r="CF203" s="10"/>
      <c r="CG203" s="10">
        <v>0.28989999999999999</v>
      </c>
      <c r="CH203" s="10"/>
      <c r="CI203" s="10">
        <v>0.28989999999999999</v>
      </c>
      <c r="CJ203" s="10"/>
      <c r="CK203" s="10">
        <v>0.28989999999999999</v>
      </c>
      <c r="CL203" s="10"/>
      <c r="CM203" s="10">
        <v>0.2918</v>
      </c>
      <c r="CN203" s="10"/>
      <c r="CO203" s="10">
        <v>0.29110000000000003</v>
      </c>
      <c r="CP203" s="10"/>
      <c r="CQ203" s="10">
        <v>0.29039999999999999</v>
      </c>
      <c r="CR203" s="10"/>
      <c r="CS203" s="10">
        <v>0.23799999999999999</v>
      </c>
      <c r="CT203" s="10">
        <v>0.29199999999999998</v>
      </c>
      <c r="CU203" s="10">
        <v>0.29120000000000001</v>
      </c>
      <c r="CV203" s="10"/>
      <c r="CW203" s="10"/>
      <c r="CX203" s="10"/>
      <c r="CY203" s="10"/>
      <c r="CZ203" s="10"/>
      <c r="DA203" s="10">
        <v>0.34899999999999998</v>
      </c>
      <c r="DB203" s="10">
        <v>0.34899999999999998</v>
      </c>
      <c r="DC203" s="10">
        <v>0.34899999999999998</v>
      </c>
      <c r="DD203" s="10">
        <v>0.34899999999999998</v>
      </c>
      <c r="DE203" s="10">
        <v>0.34899999999999998</v>
      </c>
      <c r="DF203" s="10">
        <v>0.34899999999999998</v>
      </c>
      <c r="DG203" s="10">
        <v>0.34899999999999998</v>
      </c>
      <c r="DH203" s="10">
        <v>0.34899999999999998</v>
      </c>
      <c r="DI203" s="10">
        <v>0.34899999999999998</v>
      </c>
      <c r="DJ203" s="10">
        <v>0.34899999999999998</v>
      </c>
      <c r="DK203" s="10">
        <v>0.34899999999999998</v>
      </c>
      <c r="DL203" s="10">
        <v>0.34899999999999998</v>
      </c>
      <c r="DM203" s="10">
        <v>0.34899999999999998</v>
      </c>
      <c r="DN203" s="10">
        <v>0.34899999999999998</v>
      </c>
      <c r="DO203" s="10">
        <v>0.34899999999999998</v>
      </c>
      <c r="DP203" s="10">
        <v>0.34899999999999998</v>
      </c>
      <c r="DQ203" s="10">
        <v>0.34899999999999998</v>
      </c>
      <c r="DR203" s="10">
        <v>0.34899999999999998</v>
      </c>
      <c r="DS203" s="10">
        <v>0.34899999999999998</v>
      </c>
      <c r="DT203" s="10">
        <v>0.34899999999999998</v>
      </c>
      <c r="DU203" s="10">
        <v>0.34899999999999998</v>
      </c>
      <c r="DV203" s="10">
        <v>0.34899999999999998</v>
      </c>
      <c r="DW203" s="10">
        <v>0.3523</v>
      </c>
      <c r="DX203" s="10">
        <v>0.3523</v>
      </c>
      <c r="DY203" s="10">
        <v>0.3523</v>
      </c>
      <c r="DZ203" s="10">
        <v>0.3523</v>
      </c>
      <c r="EA203" s="10">
        <v>0.3523</v>
      </c>
      <c r="EB203" s="10">
        <v>0.3523</v>
      </c>
      <c r="EC203" s="10">
        <v>0.3523</v>
      </c>
      <c r="ED203" s="10">
        <v>0.3523</v>
      </c>
      <c r="EE203" s="10">
        <v>0.3523</v>
      </c>
      <c r="EF203" s="10">
        <v>0.3523</v>
      </c>
      <c r="EG203" s="10">
        <v>0.3523</v>
      </c>
      <c r="EH203" s="10">
        <v>0.3523</v>
      </c>
      <c r="EI203" s="10">
        <v>0.3523</v>
      </c>
      <c r="EJ203" s="10">
        <v>0.3523</v>
      </c>
      <c r="EK203" s="10">
        <v>0.3523</v>
      </c>
      <c r="EL203" s="10">
        <v>0.3523</v>
      </c>
      <c r="EM203" s="10">
        <v>0.3523</v>
      </c>
      <c r="EN203" s="10">
        <v>0.3523</v>
      </c>
      <c r="EO203" s="10">
        <v>0.3523</v>
      </c>
      <c r="EP203" s="10">
        <v>0.3523</v>
      </c>
      <c r="EQ203" s="10">
        <v>0.3523</v>
      </c>
      <c r="ER203" s="10">
        <v>0.3523</v>
      </c>
      <c r="ES203" s="10">
        <v>0.35980000000000001</v>
      </c>
      <c r="ET203" s="10">
        <v>0.35980000000000001</v>
      </c>
      <c r="EU203" s="10">
        <v>0.35980000000000001</v>
      </c>
      <c r="EV203" s="10">
        <v>0.35980000000000001</v>
      </c>
      <c r="EW203" s="10">
        <v>0.35980000000000001</v>
      </c>
      <c r="EX203" s="10">
        <v>0.35980000000000001</v>
      </c>
      <c r="EY203" s="10">
        <v>0.35980000000000001</v>
      </c>
      <c r="EZ203" s="10">
        <v>0.35980000000000001</v>
      </c>
      <c r="FA203" s="10">
        <v>0.35980000000000001</v>
      </c>
      <c r="FB203" s="10">
        <v>0.35980000000000001</v>
      </c>
      <c r="FC203" s="10">
        <v>0.35980000000000001</v>
      </c>
      <c r="FD203" s="10">
        <v>0.35980000000000001</v>
      </c>
      <c r="FE203" s="10">
        <v>0.35980000000000001</v>
      </c>
      <c r="FF203" s="10">
        <v>0.35980000000000001</v>
      </c>
      <c r="FG203" s="10">
        <v>0.35980000000000001</v>
      </c>
      <c r="FH203" s="10">
        <v>0.35980000000000001</v>
      </c>
      <c r="FI203" s="10">
        <v>0.35980000000000001</v>
      </c>
      <c r="FJ203" s="10">
        <v>0.35980000000000001</v>
      </c>
      <c r="FK203" s="10">
        <v>0.35980000000000001</v>
      </c>
      <c r="FL203" s="10">
        <v>0.35980000000000001</v>
      </c>
      <c r="FM203" s="10">
        <v>0.35980000000000001</v>
      </c>
      <c r="FN203" s="10">
        <v>0.35980000000000001</v>
      </c>
      <c r="FO203" s="10">
        <v>0.2989</v>
      </c>
      <c r="FP203" s="10">
        <v>0.31680000000000003</v>
      </c>
      <c r="FQ203" s="10">
        <v>0.30149999999999999</v>
      </c>
      <c r="FR203" s="10">
        <v>0.3004</v>
      </c>
      <c r="FS203" s="10">
        <v>0.3004</v>
      </c>
      <c r="FT203" s="10">
        <v>0.30149999999999999</v>
      </c>
      <c r="FU203" s="10">
        <v>0.30149999999999999</v>
      </c>
      <c r="FV203" s="10">
        <v>0.30199999999999999</v>
      </c>
      <c r="FW203" s="10">
        <v>0.31069999999999998</v>
      </c>
      <c r="FX203" s="10">
        <v>0.3231</v>
      </c>
      <c r="FY203" s="10">
        <v>0.29089999999999999</v>
      </c>
      <c r="FZ203" s="10">
        <v>0.29089999999999999</v>
      </c>
      <c r="GA203" s="10">
        <v>0.31069999999999998</v>
      </c>
      <c r="GB203" s="10">
        <v>0.3231</v>
      </c>
      <c r="GC203" s="10">
        <v>0.31069999999999998</v>
      </c>
      <c r="GD203" s="10">
        <v>0.3231</v>
      </c>
      <c r="GE203" s="10">
        <v>0.31690000000000002</v>
      </c>
      <c r="GF203" s="10">
        <v>0.31609999999999999</v>
      </c>
      <c r="GG203" s="10">
        <v>0.30070000000000002</v>
      </c>
      <c r="GH203" s="10">
        <v>0.31609999999999999</v>
      </c>
      <c r="GI203" s="10">
        <v>0.30070000000000002</v>
      </c>
      <c r="GJ203" s="10">
        <v>0.30409999999999998</v>
      </c>
      <c r="GK203" s="10">
        <v>0.3155</v>
      </c>
      <c r="GL203" s="10">
        <v>0.30409999999999998</v>
      </c>
      <c r="GM203" s="10">
        <v>0.3155</v>
      </c>
      <c r="GN203" s="10">
        <v>0.30409999999999998</v>
      </c>
      <c r="GO203" s="10">
        <v>0.3155</v>
      </c>
      <c r="GP203" s="10">
        <v>0.3049</v>
      </c>
      <c r="GQ203" s="10">
        <v>0.41799999999999998</v>
      </c>
      <c r="GR203" s="10">
        <v>0.32519999999999999</v>
      </c>
      <c r="GS203" s="10">
        <v>0.41799999999999998</v>
      </c>
      <c r="GT203" s="10">
        <v>0.34039999999999998</v>
      </c>
      <c r="GU203" s="10">
        <v>0.34039999999999998</v>
      </c>
      <c r="GV203" s="10">
        <v>0.41799999999999998</v>
      </c>
      <c r="GW203" s="10">
        <v>0.40889999999999999</v>
      </c>
      <c r="GX203" s="10">
        <v>0.40889999999999999</v>
      </c>
      <c r="GY203" s="10">
        <v>0.40889999999999999</v>
      </c>
      <c r="GZ203" s="10">
        <v>0.36730000000000002</v>
      </c>
      <c r="HA203" s="10">
        <v>0.36780000000000002</v>
      </c>
      <c r="HB203" s="10">
        <v>0.36730000000000002</v>
      </c>
      <c r="HC203" s="10">
        <v>0.36780000000000002</v>
      </c>
      <c r="HD203" s="10">
        <v>0.36730000000000002</v>
      </c>
      <c r="HE203" s="10">
        <v>0.36780000000000002</v>
      </c>
      <c r="HF203" s="10">
        <v>0.36730000000000002</v>
      </c>
      <c r="HG203" s="10">
        <v>0.36780000000000002</v>
      </c>
      <c r="HH203" s="10">
        <v>0.36730000000000002</v>
      </c>
      <c r="HI203" s="10">
        <v>0.36780000000000002</v>
      </c>
      <c r="HJ203" s="10">
        <v>0.36730000000000002</v>
      </c>
      <c r="HK203" s="10">
        <v>0.36780000000000002</v>
      </c>
      <c r="HL203" s="10">
        <v>0.36730000000000002</v>
      </c>
      <c r="HM203" s="10">
        <v>0.36780000000000002</v>
      </c>
      <c r="HN203" s="10">
        <v>0.27800000000000002</v>
      </c>
      <c r="HO203" s="10"/>
      <c r="HP203" s="10">
        <v>0.2863</v>
      </c>
      <c r="HQ203" s="10"/>
      <c r="HR203" s="10">
        <v>0.28539999999999999</v>
      </c>
      <c r="HS203" s="10"/>
      <c r="HT203" s="10">
        <v>0.2848</v>
      </c>
      <c r="HU203" s="10"/>
      <c r="HV203" s="10">
        <v>0.28589999999999999</v>
      </c>
      <c r="HW203" s="10"/>
      <c r="HX203" s="10">
        <v>0.28589999999999999</v>
      </c>
      <c r="HY203" s="10"/>
      <c r="HZ203" s="10">
        <v>0.28589999999999999</v>
      </c>
      <c r="IA203" s="10"/>
      <c r="IB203" s="10">
        <v>0.28199999999999997</v>
      </c>
      <c r="IC203" s="10"/>
      <c r="ID203" s="10">
        <v>0.28199999999999997</v>
      </c>
      <c r="IE203" s="10"/>
      <c r="IF203" s="10">
        <v>0.28199999999999997</v>
      </c>
      <c r="IG203" s="10"/>
      <c r="IH203" s="65"/>
      <c r="II203" s="65"/>
      <c r="IJ203" s="65"/>
      <c r="IK203" s="65"/>
      <c r="IL203" s="65"/>
      <c r="IM203" s="65"/>
      <c r="IN203" s="65"/>
      <c r="IO203" s="65"/>
      <c r="IP203" s="65"/>
      <c r="IQ203" s="65"/>
      <c r="IR203" s="65"/>
      <c r="IS203" s="65"/>
      <c r="IT203" s="65"/>
      <c r="IU203" s="65"/>
      <c r="IV203" s="65">
        <v>0.38500000000000001</v>
      </c>
      <c r="IW203" s="65">
        <v>0.3851</v>
      </c>
      <c r="IX203" s="65">
        <v>0.38490000000000002</v>
      </c>
      <c r="IY203" s="65">
        <v>0.3851</v>
      </c>
      <c r="IZ203" s="65">
        <v>0.41589999999999999</v>
      </c>
      <c r="JA203" s="65">
        <v>0.38429999999999997</v>
      </c>
      <c r="JB203" s="65">
        <v>0.38500000000000001</v>
      </c>
      <c r="JC203" s="65">
        <v>0.3851</v>
      </c>
      <c r="JD203" s="65">
        <v>0.38590000000000002</v>
      </c>
      <c r="JE203" s="65">
        <v>0.41589999999999999</v>
      </c>
      <c r="JF203" s="65">
        <v>0.38590000000000002</v>
      </c>
      <c r="JG203" s="65">
        <v>0.38429999999999997</v>
      </c>
      <c r="JH203" s="65">
        <v>0.38500000000000001</v>
      </c>
      <c r="JI203" s="65">
        <v>0.29520000000000002</v>
      </c>
      <c r="JJ203" s="65">
        <v>0.30120000000000002</v>
      </c>
      <c r="JK203" s="65">
        <v>0.30120000000000002</v>
      </c>
      <c r="JL203" s="65">
        <v>0.30120000000000002</v>
      </c>
      <c r="JM203" s="65">
        <v>0.30120000000000002</v>
      </c>
      <c r="JN203" s="65">
        <v>0.28820000000000001</v>
      </c>
      <c r="JO203" s="65">
        <v>0.28820000000000001</v>
      </c>
      <c r="JP203" s="65">
        <v>0.30120000000000002</v>
      </c>
      <c r="JQ203" s="65">
        <v>0.30120000000000002</v>
      </c>
      <c r="JR203" s="65">
        <v>0.30120000000000002</v>
      </c>
      <c r="JS203" s="65">
        <v>0.30120000000000002</v>
      </c>
      <c r="JT203" s="65">
        <v>0.29020000000000001</v>
      </c>
      <c r="JU203" s="65">
        <v>0.29020000000000001</v>
      </c>
      <c r="JV203" s="65">
        <v>0.29020000000000001</v>
      </c>
      <c r="JW203" s="65">
        <v>0.29020000000000001</v>
      </c>
      <c r="JX203" s="65">
        <v>0.29020000000000001</v>
      </c>
      <c r="JY203" s="65">
        <v>0.29020000000000001</v>
      </c>
      <c r="JZ203" s="65">
        <v>0.28029999999999999</v>
      </c>
      <c r="KA203" s="65">
        <v>0.29020000000000001</v>
      </c>
      <c r="KB203" s="65">
        <v>0.29020000000000001</v>
      </c>
      <c r="KC203" s="65">
        <v>0.29020000000000001</v>
      </c>
      <c r="KD203" s="65">
        <v>0.29020000000000001</v>
      </c>
      <c r="KE203" s="65">
        <v>0.29020000000000001</v>
      </c>
      <c r="KF203" s="65">
        <v>0.29020000000000001</v>
      </c>
      <c r="KG203" s="65">
        <v>0.29020000000000001</v>
      </c>
      <c r="KH203" s="65">
        <v>0.29020000000000001</v>
      </c>
      <c r="KI203" s="65">
        <v>0.2737</v>
      </c>
      <c r="KJ203" s="65">
        <v>0.2737</v>
      </c>
      <c r="KK203" s="65">
        <v>0.2737</v>
      </c>
      <c r="KL203" s="65">
        <v>0.2737</v>
      </c>
      <c r="KM203" s="65">
        <v>0.29020000000000001</v>
      </c>
      <c r="KN203" s="65">
        <v>0.29020000000000001</v>
      </c>
      <c r="KO203" s="65">
        <v>0.29020000000000001</v>
      </c>
      <c r="KP203" s="65">
        <v>0.29020000000000001</v>
      </c>
      <c r="KQ203" s="65">
        <v>0.29020000000000001</v>
      </c>
      <c r="KR203" s="65">
        <v>0.29020000000000001</v>
      </c>
      <c r="KS203" s="65">
        <v>0.29020000000000001</v>
      </c>
      <c r="KT203" s="65">
        <v>0.29020000000000001</v>
      </c>
      <c r="KU203" s="65">
        <v>0.28910000000000002</v>
      </c>
      <c r="KV203" s="65">
        <v>0.28910000000000002</v>
      </c>
      <c r="KW203" s="65">
        <v>0.28910000000000002</v>
      </c>
      <c r="KX203" s="65">
        <v>0.28910000000000002</v>
      </c>
      <c r="KY203" s="65">
        <v>0.28910000000000002</v>
      </c>
      <c r="KZ203" s="65">
        <v>0.28910000000000002</v>
      </c>
      <c r="LA203" s="65">
        <v>0.26900000000000002</v>
      </c>
      <c r="LB203" s="65">
        <v>0.27850000000000003</v>
      </c>
      <c r="LC203" s="65">
        <v>0.27850000000000003</v>
      </c>
      <c r="LD203" s="65">
        <v>0.27850000000000003</v>
      </c>
      <c r="LE203" s="65">
        <v>0.27850000000000003</v>
      </c>
      <c r="LF203" s="65">
        <v>0.27850000000000003</v>
      </c>
      <c r="LG203" s="65">
        <v>0.27850000000000003</v>
      </c>
      <c r="LH203" s="65">
        <v>0.27850000000000003</v>
      </c>
      <c r="LI203" s="65">
        <v>0.27850000000000003</v>
      </c>
      <c r="LJ203" s="65">
        <v>0.26950000000000002</v>
      </c>
      <c r="LK203" s="65">
        <v>0.26950000000000002</v>
      </c>
      <c r="LL203" s="65">
        <v>0.26950000000000002</v>
      </c>
      <c r="LM203" s="65">
        <v>0.26950000000000002</v>
      </c>
      <c r="LN203" s="65">
        <v>0.27850000000000003</v>
      </c>
      <c r="LO203" s="65">
        <v>0.27850000000000003</v>
      </c>
      <c r="LP203" s="65">
        <v>0.27850000000000003</v>
      </c>
      <c r="LQ203" s="65">
        <v>0.27850000000000003</v>
      </c>
      <c r="LR203" s="65">
        <v>0.27850000000000003</v>
      </c>
      <c r="LS203" s="65">
        <v>0.27850000000000003</v>
      </c>
      <c r="LT203" s="65">
        <v>0.27850000000000003</v>
      </c>
      <c r="LU203" s="65">
        <v>0.27850000000000003</v>
      </c>
      <c r="LV203" s="65">
        <v>0.34120798029999999</v>
      </c>
      <c r="LW203" s="65">
        <v>0.33481179420000001</v>
      </c>
      <c r="LX203" s="65">
        <v>0.33481179420000001</v>
      </c>
      <c r="LY203" s="65">
        <v>0.33452943460000001</v>
      </c>
      <c r="LZ203" s="65">
        <v>0.33430128139999998</v>
      </c>
      <c r="MA203" s="65">
        <v>0.33426706340000001</v>
      </c>
      <c r="MB203" s="65">
        <v>0.33268525869999999</v>
      </c>
      <c r="MC203" s="65">
        <v>0.33264009839999997</v>
      </c>
      <c r="MD203" s="65">
        <v>0.3500484935</v>
      </c>
      <c r="ME203" s="65">
        <v>0.3843257249</v>
      </c>
      <c r="MF203" s="65">
        <v>0.35294162959999997</v>
      </c>
      <c r="MG203" s="65">
        <v>0.33821991559999998</v>
      </c>
      <c r="MH203" s="66">
        <v>0.41949999999999998</v>
      </c>
      <c r="MI203" s="66">
        <v>0.41949999999999998</v>
      </c>
      <c r="MJ203" s="66">
        <v>0.41949999999999998</v>
      </c>
      <c r="MK203" s="66">
        <v>0.41949999999999998</v>
      </c>
      <c r="ML203" s="66">
        <v>0.41949999999999998</v>
      </c>
      <c r="MM203" s="67">
        <v>0.46800000000000003</v>
      </c>
      <c r="MN203" s="67">
        <v>0.46700000000000003</v>
      </c>
      <c r="MO203" s="66">
        <v>0.41751985912310002</v>
      </c>
      <c r="MP203" s="66">
        <v>0.41751985912310002</v>
      </c>
      <c r="MQ203" s="66">
        <v>0.41751985912310002</v>
      </c>
      <c r="MR203" s="66">
        <v>0.41751985912310002</v>
      </c>
      <c r="MS203" s="66">
        <v>0.41751985912310002</v>
      </c>
      <c r="MT203" s="67">
        <v>0.54209620530000002</v>
      </c>
      <c r="MU203" s="67">
        <v>0.54526443954299997</v>
      </c>
      <c r="MV203" s="66">
        <v>0.40302690149999998</v>
      </c>
      <c r="MW203" s="66">
        <v>0.40302690149999998</v>
      </c>
      <c r="MX203" s="66">
        <v>0.40302690149999998</v>
      </c>
      <c r="MY203" s="66">
        <v>0.40302690149999998</v>
      </c>
      <c r="MZ203" s="66">
        <v>0.40302690149999998</v>
      </c>
      <c r="NA203" s="67">
        <v>0.53012279699999998</v>
      </c>
      <c r="NB203" s="67">
        <v>0.53267223768899996</v>
      </c>
      <c r="NC203" s="65">
        <v>0.2949</v>
      </c>
      <c r="ND203" s="65">
        <v>0.3</v>
      </c>
      <c r="NE203" s="65">
        <v>0.28720519480000001</v>
      </c>
      <c r="NF203" s="65">
        <v>0.3</v>
      </c>
      <c r="NG203" s="65">
        <v>0.27800000000000002</v>
      </c>
      <c r="NH203" s="65">
        <v>0.25214599999999998</v>
      </c>
      <c r="NI203" s="65">
        <v>0.24058676832000001</v>
      </c>
      <c r="NJ203" s="65">
        <v>0.29256468732469998</v>
      </c>
      <c r="NK203" s="65">
        <v>0.28234076623139998</v>
      </c>
      <c r="NL203" s="65">
        <v>0.315</v>
      </c>
      <c r="NM203" s="65">
        <v>0.315</v>
      </c>
      <c r="NN203" s="65">
        <v>0.315</v>
      </c>
      <c r="NO203" s="65">
        <v>0.315</v>
      </c>
      <c r="NP203" s="65">
        <v>0.315</v>
      </c>
      <c r="NQ203" s="65">
        <v>0.315</v>
      </c>
      <c r="NR203" s="65">
        <v>0.315</v>
      </c>
      <c r="NS203" s="65">
        <v>0.315</v>
      </c>
      <c r="NT203" s="65">
        <v>0.315</v>
      </c>
      <c r="NU203" s="65">
        <v>0.31709999999999999</v>
      </c>
      <c r="NV203" s="65">
        <v>0.315</v>
      </c>
      <c r="NW203" s="65">
        <v>0.315</v>
      </c>
      <c r="NX203" s="65">
        <v>0.315</v>
      </c>
      <c r="NY203" s="65">
        <v>0.315</v>
      </c>
      <c r="NZ203" s="65">
        <v>0.315</v>
      </c>
      <c r="OA203" s="65">
        <v>0.315</v>
      </c>
      <c r="OB203" s="65">
        <v>0.315</v>
      </c>
      <c r="OC203" s="65">
        <v>0.315</v>
      </c>
      <c r="OD203" s="65">
        <v>0.29409999999999997</v>
      </c>
      <c r="OE203" s="65">
        <v>0.315</v>
      </c>
      <c r="OF203" s="65">
        <v>0.315</v>
      </c>
      <c r="OG203" s="65">
        <v>0.29409999999999997</v>
      </c>
      <c r="OH203" s="65">
        <f>(8680*0.315+5072*0.2941)/13752</f>
        <v>0.30729168121000577</v>
      </c>
      <c r="OI203" s="65">
        <v>0.30892544357000001</v>
      </c>
      <c r="OJ203" s="65">
        <v>0.29409999999999997</v>
      </c>
      <c r="OK203" s="65">
        <v>0.30930000000000002</v>
      </c>
      <c r="OL203" s="65">
        <v>0.29409999999999997</v>
      </c>
      <c r="OM203" s="65">
        <v>0.27882222220000002</v>
      </c>
      <c r="ON203" s="65">
        <v>0.29409999999999997</v>
      </c>
      <c r="OO203" s="65">
        <v>0.29409999999999997</v>
      </c>
      <c r="OP203" s="65">
        <v>0.26500000000000001</v>
      </c>
      <c r="OQ203" s="65">
        <v>0.26500000000000001</v>
      </c>
      <c r="OR203" s="65">
        <v>0.26500000000000001</v>
      </c>
      <c r="OS203" s="65">
        <v>0.26500000000000001</v>
      </c>
      <c r="OT203" s="65">
        <v>0.26500000000000001</v>
      </c>
      <c r="OU203" s="65">
        <v>0.26500000000000001</v>
      </c>
      <c r="OV203" s="65">
        <v>0.251</v>
      </c>
      <c r="OW203" s="65">
        <v>0.251</v>
      </c>
      <c r="OX203" s="65">
        <v>0.251</v>
      </c>
      <c r="OY203" s="65">
        <v>0.251</v>
      </c>
      <c r="OZ203" s="65">
        <v>0.251</v>
      </c>
      <c r="PA203" s="65">
        <v>0.251</v>
      </c>
      <c r="PB203" s="65">
        <v>0.251</v>
      </c>
      <c r="PC203" s="65">
        <v>0.251</v>
      </c>
      <c r="PD203" s="65">
        <v>0.251</v>
      </c>
      <c r="PE203" s="65">
        <v>0.251</v>
      </c>
      <c r="PF203" s="65">
        <v>0.251</v>
      </c>
      <c r="PG203" s="65">
        <v>0.251</v>
      </c>
      <c r="PH203" s="65">
        <v>0.251</v>
      </c>
      <c r="PI203" s="65">
        <v>0.251</v>
      </c>
      <c r="PJ203" s="65">
        <v>0.251</v>
      </c>
      <c r="PK203" s="65">
        <v>0.251</v>
      </c>
      <c r="PL203" s="65">
        <v>0.251</v>
      </c>
      <c r="PM203" s="65">
        <v>0.251</v>
      </c>
      <c r="PN203" s="65">
        <v>0.251</v>
      </c>
      <c r="PO203" s="65">
        <v>0.251</v>
      </c>
      <c r="PP203" s="65">
        <v>0.251</v>
      </c>
      <c r="PQ203" s="65">
        <v>0.251</v>
      </c>
      <c r="PR203" s="65">
        <v>0.251</v>
      </c>
      <c r="PS203" s="65">
        <v>0.251</v>
      </c>
      <c r="PT203" s="65">
        <v>0.251</v>
      </c>
      <c r="PU203" s="65">
        <v>0.251</v>
      </c>
      <c r="PV203" s="65">
        <v>0.251</v>
      </c>
      <c r="PW203" s="65">
        <v>0.251</v>
      </c>
      <c r="PX203" s="65">
        <v>0.251</v>
      </c>
      <c r="PY203" s="65">
        <v>0.251</v>
      </c>
      <c r="PZ203" s="65">
        <v>0.251</v>
      </c>
      <c r="QA203" s="65">
        <v>0.251</v>
      </c>
      <c r="QB203" s="65">
        <v>0.251</v>
      </c>
      <c r="QC203" s="65">
        <v>0.251</v>
      </c>
      <c r="QD203" s="65">
        <v>0.251</v>
      </c>
    </row>
    <row r="204" spans="1:446" ht="13.5" customHeight="1">
      <c r="A204" s="2" t="s">
        <v>202</v>
      </c>
      <c r="B204" s="2" t="s">
        <v>336</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10"/>
      <c r="BF204" s="10"/>
      <c r="BG204" s="10"/>
      <c r="BH204" s="10"/>
      <c r="BI204" s="10"/>
      <c r="BJ204" s="10">
        <v>0.34239999999999998</v>
      </c>
      <c r="BK204" s="10"/>
      <c r="BL204" s="10">
        <v>0.34360000000000002</v>
      </c>
      <c r="BM204" s="10"/>
      <c r="BN204" s="10">
        <v>0.34310000000000002</v>
      </c>
      <c r="BO204" s="10"/>
      <c r="BP204" s="10">
        <v>0.33529999999999999</v>
      </c>
      <c r="BQ204" s="10"/>
      <c r="BR204" s="10">
        <v>0.33529999999999999</v>
      </c>
      <c r="BS204" s="10"/>
      <c r="BT204" s="10">
        <v>0.33529999999999999</v>
      </c>
      <c r="BU204" s="10"/>
      <c r="BV204" s="10">
        <v>0.33650000000000002</v>
      </c>
      <c r="BW204" s="10"/>
      <c r="BX204" s="10">
        <v>0.33650000000000002</v>
      </c>
      <c r="BY204" s="10"/>
      <c r="BZ204" s="10">
        <v>0.33650000000000002</v>
      </c>
      <c r="CA204" s="10"/>
      <c r="CB204" s="10">
        <v>0.33750000000000002</v>
      </c>
      <c r="CC204" s="10"/>
      <c r="CD204" s="10">
        <v>0.34139999999999998</v>
      </c>
      <c r="CE204" s="10"/>
      <c r="CF204" s="10">
        <v>0.33019999999999999</v>
      </c>
      <c r="CG204" s="10"/>
      <c r="CH204" s="10">
        <v>0.33750000000000002</v>
      </c>
      <c r="CI204" s="10"/>
      <c r="CJ204" s="10">
        <v>0.34139999999999998</v>
      </c>
      <c r="CK204" s="10"/>
      <c r="CL204" s="10">
        <v>0.33019999999999999</v>
      </c>
      <c r="CM204" s="10"/>
      <c r="CN204" s="10">
        <v>0.33860000000000001</v>
      </c>
      <c r="CO204" s="10"/>
      <c r="CP204" s="10">
        <v>0.34029999999999999</v>
      </c>
      <c r="CQ204" s="10"/>
      <c r="CR204" s="10">
        <v>0.34060000000000001</v>
      </c>
      <c r="CS204" s="10"/>
      <c r="CT204" s="10"/>
      <c r="CU204" s="10"/>
      <c r="CV204" s="10"/>
      <c r="CW204" s="10"/>
      <c r="CX204" s="10"/>
      <c r="CY204" s="10"/>
      <c r="CZ204" s="10"/>
      <c r="DA204" s="20"/>
      <c r="DB204" s="10"/>
      <c r="DC204" s="10"/>
      <c r="DD204" s="10"/>
      <c r="DE204" s="10"/>
      <c r="DF204" s="10"/>
      <c r="DG204" s="10"/>
      <c r="DH204" s="10"/>
      <c r="DI204" s="10"/>
      <c r="DJ204" s="10"/>
      <c r="DK204" s="10"/>
      <c r="DL204" s="10"/>
      <c r="DM204" s="10"/>
      <c r="DN204" s="10"/>
      <c r="DO204" s="10"/>
      <c r="DP204" s="10"/>
      <c r="DQ204" s="10"/>
      <c r="DR204" s="10"/>
      <c r="DS204" s="10"/>
      <c r="DT204" s="10"/>
      <c r="DU204" s="10"/>
      <c r="DV204" s="10"/>
      <c r="DW204" s="10"/>
      <c r="DX204" s="10"/>
      <c r="DY204" s="10"/>
      <c r="DZ204" s="10"/>
      <c r="EA204" s="10"/>
      <c r="EB204" s="10"/>
      <c r="EC204" s="10"/>
      <c r="ED204" s="10"/>
      <c r="EE204" s="10"/>
      <c r="EF204" s="10"/>
      <c r="EG204" s="10"/>
      <c r="EH204" s="10"/>
      <c r="EI204" s="10"/>
      <c r="EJ204" s="10"/>
      <c r="EK204" s="10"/>
      <c r="EL204" s="10"/>
      <c r="EM204" s="10"/>
      <c r="EN204" s="10"/>
      <c r="EO204" s="10"/>
      <c r="EP204" s="10"/>
      <c r="EQ204" s="10"/>
      <c r="ER204" s="10"/>
      <c r="ES204" s="10"/>
      <c r="ET204" s="10"/>
      <c r="EU204" s="10"/>
      <c r="EV204" s="10"/>
      <c r="EW204" s="10"/>
      <c r="EX204" s="10"/>
      <c r="EY204" s="10"/>
      <c r="EZ204" s="10"/>
      <c r="FA204" s="10"/>
      <c r="FB204" s="10"/>
      <c r="FC204" s="10"/>
      <c r="FD204" s="10"/>
      <c r="FE204" s="10"/>
      <c r="FF204" s="10"/>
      <c r="FG204" s="10"/>
      <c r="FH204" s="10"/>
      <c r="FI204" s="10"/>
      <c r="FJ204" s="10"/>
      <c r="FK204" s="10"/>
      <c r="FL204" s="10"/>
      <c r="FM204" s="10"/>
      <c r="FN204" s="10"/>
      <c r="FO204" s="10"/>
      <c r="FP204" s="10"/>
      <c r="FQ204" s="10"/>
      <c r="FR204" s="10"/>
      <c r="FS204" s="10"/>
      <c r="FT204" s="10"/>
      <c r="FU204" s="10"/>
      <c r="FV204" s="10"/>
      <c r="FW204" s="10"/>
      <c r="FX204" s="10"/>
      <c r="FY204" s="10"/>
      <c r="FZ204" s="10"/>
      <c r="GA204" s="10"/>
      <c r="GB204" s="10"/>
      <c r="GC204" s="10"/>
      <c r="GD204" s="10"/>
      <c r="GE204" s="10"/>
      <c r="GF204" s="10"/>
      <c r="GG204" s="10"/>
      <c r="GH204" s="10"/>
      <c r="GI204" s="10"/>
      <c r="GJ204" s="10"/>
      <c r="GK204" s="10"/>
      <c r="GL204" s="10"/>
      <c r="GM204" s="10"/>
      <c r="GN204" s="10"/>
      <c r="GO204" s="10"/>
      <c r="GP204" s="10"/>
      <c r="GQ204" s="10"/>
      <c r="GR204" s="10"/>
      <c r="GS204" s="10"/>
      <c r="GT204" s="10"/>
      <c r="GU204" s="10"/>
      <c r="GV204" s="10"/>
      <c r="GW204" s="10"/>
      <c r="GX204" s="10"/>
      <c r="GY204" s="10"/>
      <c r="GZ204" s="10"/>
      <c r="HA204" s="10"/>
      <c r="HB204" s="10"/>
      <c r="HC204" s="10"/>
      <c r="HD204" s="10"/>
      <c r="HE204" s="10"/>
      <c r="HF204" s="10"/>
      <c r="HG204" s="10"/>
      <c r="HH204" s="10"/>
      <c r="HI204" s="10"/>
      <c r="HJ204" s="10"/>
      <c r="HK204" s="10"/>
      <c r="HL204" s="10"/>
      <c r="HM204" s="10"/>
      <c r="HN204" s="10"/>
      <c r="HO204" s="10">
        <v>0.32</v>
      </c>
      <c r="HP204" s="10"/>
      <c r="HQ204" s="10">
        <v>0.33119999999999999</v>
      </c>
      <c r="HR204" s="10"/>
      <c r="HS204" s="10">
        <v>0.33239999999999997</v>
      </c>
      <c r="HT204" s="10"/>
      <c r="HU204" s="10">
        <v>0.33529999999999999</v>
      </c>
      <c r="HV204" s="10"/>
      <c r="HW204" s="40">
        <v>0.34200000000000003</v>
      </c>
      <c r="HX204" s="40"/>
      <c r="HY204" s="40">
        <v>0.34599999999999997</v>
      </c>
      <c r="HZ204" s="40"/>
      <c r="IA204" s="40">
        <v>0.34200000000000003</v>
      </c>
      <c r="IB204" s="10"/>
      <c r="IC204" s="10">
        <v>0.35049999999999998</v>
      </c>
      <c r="ID204" s="10"/>
      <c r="IE204" s="10">
        <v>0.3407</v>
      </c>
      <c r="IF204" s="10"/>
      <c r="IG204" s="10">
        <v>0.33860000000000001</v>
      </c>
      <c r="IH204" s="55"/>
      <c r="II204" s="55"/>
      <c r="IJ204" s="55"/>
      <c r="IK204" s="55"/>
      <c r="IL204" s="55"/>
      <c r="IM204" s="55"/>
      <c r="IN204" s="55"/>
      <c r="IO204" s="55"/>
      <c r="IP204" s="55"/>
      <c r="IQ204" s="55"/>
      <c r="IR204" s="55"/>
      <c r="IS204" s="55"/>
      <c r="IT204" s="55"/>
      <c r="IU204" s="55"/>
      <c r="IV204" s="55"/>
      <c r="IW204" s="55"/>
      <c r="IX204" s="55"/>
      <c r="IY204" s="55"/>
      <c r="IZ204" s="55"/>
      <c r="JA204" s="55"/>
      <c r="JB204" s="55"/>
      <c r="JC204" s="55"/>
      <c r="JD204" s="55"/>
      <c r="JE204" s="55"/>
      <c r="JF204" s="55"/>
      <c r="JG204" s="55"/>
      <c r="JH204" s="55"/>
      <c r="JI204" s="55"/>
      <c r="JJ204" s="55"/>
      <c r="JK204" s="55"/>
      <c r="JL204" s="55"/>
      <c r="JM204" s="55"/>
      <c r="JN204" s="55"/>
      <c r="JO204" s="55"/>
      <c r="JP204" s="55"/>
      <c r="JQ204" s="55"/>
      <c r="JR204" s="55"/>
      <c r="JS204" s="55"/>
      <c r="JT204" s="55"/>
      <c r="JU204" s="55"/>
      <c r="JV204" s="55"/>
      <c r="JW204" s="55"/>
      <c r="JX204" s="55"/>
      <c r="JY204" s="55"/>
      <c r="JZ204" s="55"/>
      <c r="KA204" s="55"/>
      <c r="KB204" s="55"/>
      <c r="KC204" s="55"/>
      <c r="KD204" s="55"/>
      <c r="KE204" s="55"/>
      <c r="KF204" s="55"/>
      <c r="KG204" s="55"/>
      <c r="KH204" s="55"/>
      <c r="KI204" s="55"/>
      <c r="KJ204" s="55"/>
      <c r="KK204" s="55"/>
      <c r="KL204" s="55"/>
      <c r="KM204" s="55"/>
      <c r="KN204" s="55"/>
      <c r="KO204" s="55"/>
      <c r="KP204" s="55"/>
      <c r="KQ204" s="55"/>
      <c r="KR204" s="55"/>
      <c r="KS204" s="55"/>
      <c r="KT204" s="55"/>
      <c r="KU204" s="55"/>
      <c r="KV204" s="55"/>
      <c r="KW204" s="55"/>
      <c r="KX204" s="55"/>
      <c r="KY204" s="55"/>
      <c r="KZ204" s="55"/>
      <c r="LA204" s="55"/>
      <c r="LB204" s="55"/>
      <c r="LC204" s="55"/>
      <c r="LD204" s="55"/>
      <c r="LE204" s="55"/>
      <c r="LF204" s="55"/>
      <c r="LG204" s="55"/>
      <c r="LH204" s="55"/>
      <c r="LI204" s="55"/>
      <c r="LJ204" s="55"/>
      <c r="LK204" s="55"/>
      <c r="LL204" s="55"/>
      <c r="LM204" s="55"/>
      <c r="LN204" s="55"/>
      <c r="LO204" s="55"/>
      <c r="LP204" s="55"/>
      <c r="LQ204" s="55"/>
      <c r="LR204" s="55"/>
      <c r="LS204" s="55"/>
      <c r="LT204" s="55"/>
      <c r="LU204" s="55"/>
      <c r="LV204" s="55"/>
      <c r="LW204" s="55"/>
      <c r="LX204" s="55"/>
      <c r="LY204" s="55"/>
      <c r="LZ204" s="55"/>
      <c r="MA204" s="55"/>
      <c r="MB204" s="55"/>
      <c r="MC204" s="55"/>
      <c r="MD204" s="55"/>
      <c r="ME204" s="55"/>
      <c r="MF204" s="55"/>
      <c r="MG204" s="55"/>
      <c r="MH204" s="57"/>
      <c r="MI204" s="57"/>
      <c r="MJ204" s="57"/>
      <c r="MK204" s="57"/>
      <c r="ML204" s="57"/>
      <c r="MM204" s="58"/>
      <c r="MN204" s="58"/>
      <c r="MO204" s="57"/>
      <c r="MP204" s="57"/>
      <c r="MQ204" s="57"/>
      <c r="MR204" s="57"/>
      <c r="MS204" s="57"/>
      <c r="MT204" s="58"/>
      <c r="MU204" s="58"/>
      <c r="MV204" s="57"/>
      <c r="MW204" s="57"/>
      <c r="MX204" s="57"/>
      <c r="MY204" s="57"/>
      <c r="MZ204" s="57"/>
      <c r="NA204" s="58"/>
      <c r="NB204" s="58"/>
      <c r="NC204" s="55"/>
      <c r="ND204" s="55"/>
      <c r="NE204" s="55"/>
      <c r="NF204" s="55"/>
      <c r="NG204" s="55"/>
      <c r="NH204" s="55"/>
      <c r="NI204" s="55"/>
      <c r="NJ204" s="55"/>
      <c r="NK204" s="55"/>
      <c r="NL204" s="55"/>
      <c r="NM204" s="55"/>
      <c r="NN204" s="55"/>
      <c r="NO204" s="55"/>
      <c r="NP204" s="55"/>
      <c r="NQ204" s="55"/>
      <c r="NR204" s="55"/>
      <c r="NS204" s="55"/>
      <c r="NT204" s="55"/>
      <c r="NU204" s="55"/>
      <c r="NV204" s="55"/>
      <c r="NW204" s="55"/>
      <c r="NX204" s="55"/>
      <c r="NY204" s="55"/>
      <c r="NZ204" s="55"/>
      <c r="OA204" s="55"/>
      <c r="OB204" s="55"/>
      <c r="OC204" s="55"/>
      <c r="OD204" s="55"/>
      <c r="OE204" s="55"/>
      <c r="OF204" s="55"/>
      <c r="OG204" s="55"/>
      <c r="OH204" s="55"/>
      <c r="OI204" s="55"/>
      <c r="OJ204" s="55"/>
      <c r="OK204" s="55"/>
      <c r="OL204" s="55"/>
      <c r="OM204" s="55"/>
      <c r="ON204" s="55"/>
      <c r="OO204" s="55"/>
      <c r="OP204" s="55"/>
      <c r="OQ204" s="55"/>
      <c r="OR204" s="55"/>
      <c r="OS204" s="55"/>
      <c r="OT204" s="55"/>
      <c r="OU204" s="55"/>
      <c r="OV204" s="55"/>
      <c r="OW204" s="55"/>
      <c r="OX204" s="55"/>
      <c r="OY204" s="55"/>
      <c r="OZ204" s="55"/>
      <c r="PA204" s="55"/>
      <c r="PB204" s="55"/>
      <c r="PC204" s="55"/>
      <c r="PD204" s="55"/>
      <c r="PE204" s="55"/>
      <c r="PF204" s="55"/>
      <c r="PG204" s="55"/>
      <c r="PH204" s="55"/>
      <c r="PI204" s="55"/>
      <c r="PJ204" s="55"/>
      <c r="PK204" s="55"/>
      <c r="PL204" s="55"/>
      <c r="PM204" s="55"/>
      <c r="PN204" s="55"/>
      <c r="PO204" s="55"/>
      <c r="PP204" s="55"/>
      <c r="PQ204" s="55"/>
      <c r="PR204" s="55"/>
      <c r="PS204" s="55"/>
      <c r="PT204" s="55"/>
      <c r="PU204" s="55"/>
      <c r="PV204" s="55"/>
      <c r="PW204" s="55"/>
      <c r="PX204" s="55"/>
      <c r="PY204" s="55"/>
      <c r="PZ204" s="55"/>
      <c r="QA204" s="55"/>
      <c r="QB204" s="55"/>
      <c r="QC204" s="55"/>
      <c r="QD204" s="55"/>
    </row>
    <row r="205" spans="1:446" ht="13.5" customHeight="1">
      <c r="A205" s="12" t="s">
        <v>203</v>
      </c>
      <c r="B205" s="12" t="s">
        <v>336</v>
      </c>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12"/>
      <c r="BE205" s="14"/>
      <c r="BF205" s="14"/>
      <c r="BG205" s="14"/>
      <c r="BH205" s="14"/>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c r="CI205" s="14"/>
      <c r="CJ205" s="14"/>
      <c r="CK205" s="14"/>
      <c r="CL205" s="14"/>
      <c r="CM205" s="14"/>
      <c r="CN205" s="14"/>
      <c r="CO205" s="14"/>
      <c r="CP205" s="14"/>
      <c r="CQ205" s="14"/>
      <c r="CR205" s="14"/>
      <c r="CS205" s="14"/>
      <c r="CT205" s="14"/>
      <c r="CU205" s="14"/>
      <c r="CV205" s="14"/>
      <c r="CW205" s="14"/>
      <c r="CX205" s="14"/>
      <c r="CY205" s="14"/>
      <c r="CZ205" s="14"/>
      <c r="DA205" s="24"/>
      <c r="DB205" s="14"/>
      <c r="DC205" s="14"/>
      <c r="DD205" s="14"/>
      <c r="DE205" s="14"/>
      <c r="DF205" s="14"/>
      <c r="DG205" s="14"/>
      <c r="DH205" s="14"/>
      <c r="DI205" s="14"/>
      <c r="DJ205" s="14"/>
      <c r="DK205" s="14"/>
      <c r="DL205" s="14"/>
      <c r="DM205" s="14"/>
      <c r="DN205" s="14"/>
      <c r="DO205" s="14"/>
      <c r="DP205" s="14"/>
      <c r="DQ205" s="14"/>
      <c r="DR205" s="14"/>
      <c r="DS205" s="14"/>
      <c r="DT205" s="14"/>
      <c r="DU205" s="14"/>
      <c r="DV205" s="14"/>
      <c r="DW205" s="14"/>
      <c r="DX205" s="14"/>
      <c r="DY205" s="14"/>
      <c r="DZ205" s="14"/>
      <c r="EA205" s="14"/>
      <c r="EB205" s="14"/>
      <c r="EC205" s="14"/>
      <c r="ED205" s="14"/>
      <c r="EE205" s="14"/>
      <c r="EF205" s="14"/>
      <c r="EG205" s="14"/>
      <c r="EH205" s="14"/>
      <c r="EI205" s="14"/>
      <c r="EJ205" s="14"/>
      <c r="EK205" s="14"/>
      <c r="EL205" s="14"/>
      <c r="EM205" s="14"/>
      <c r="EN205" s="14"/>
      <c r="EO205" s="14"/>
      <c r="EP205" s="14"/>
      <c r="EQ205" s="14"/>
      <c r="ER205" s="14"/>
      <c r="ES205" s="14"/>
      <c r="ET205" s="14"/>
      <c r="EU205" s="14"/>
      <c r="EV205" s="14"/>
      <c r="EW205" s="14"/>
      <c r="EX205" s="14"/>
      <c r="EY205" s="14"/>
      <c r="EZ205" s="14"/>
      <c r="FA205" s="14"/>
      <c r="FB205" s="14"/>
      <c r="FC205" s="14"/>
      <c r="FD205" s="14"/>
      <c r="FE205" s="14"/>
      <c r="FF205" s="14"/>
      <c r="FG205" s="14"/>
      <c r="FH205" s="14"/>
      <c r="FI205" s="14"/>
      <c r="FJ205" s="14"/>
      <c r="FK205" s="14"/>
      <c r="FL205" s="14"/>
      <c r="FM205" s="14"/>
      <c r="FN205" s="14"/>
      <c r="FO205" s="14"/>
      <c r="FP205" s="14"/>
      <c r="FQ205" s="14"/>
      <c r="FR205" s="14"/>
      <c r="FS205" s="14"/>
      <c r="FT205" s="14"/>
      <c r="FU205" s="14"/>
      <c r="FV205" s="14"/>
      <c r="FW205" s="14"/>
      <c r="FX205" s="14"/>
      <c r="FY205" s="14"/>
      <c r="FZ205" s="14"/>
      <c r="GA205" s="14"/>
      <c r="GB205" s="14"/>
      <c r="GC205" s="14"/>
      <c r="GD205" s="14"/>
      <c r="GE205" s="14"/>
      <c r="GF205" s="14"/>
      <c r="GG205" s="14"/>
      <c r="GH205" s="14"/>
      <c r="GI205" s="14"/>
      <c r="GJ205" s="14"/>
      <c r="GK205" s="14"/>
      <c r="GL205" s="14"/>
      <c r="GM205" s="14"/>
      <c r="GN205" s="14"/>
      <c r="GO205" s="14"/>
      <c r="GP205" s="14"/>
      <c r="GQ205" s="14"/>
      <c r="GR205" s="14"/>
      <c r="GS205" s="14"/>
      <c r="GT205" s="14"/>
      <c r="GU205" s="14"/>
      <c r="GV205" s="14"/>
      <c r="GW205" s="14"/>
      <c r="GX205" s="14"/>
      <c r="GY205" s="14"/>
      <c r="GZ205" s="14"/>
      <c r="HA205" s="14"/>
      <c r="HB205" s="14"/>
      <c r="HC205" s="14"/>
      <c r="HD205" s="14"/>
      <c r="HE205" s="14"/>
      <c r="HF205" s="14"/>
      <c r="HG205" s="14"/>
      <c r="HH205" s="14"/>
      <c r="HI205" s="14"/>
      <c r="HJ205" s="14"/>
      <c r="HK205" s="14"/>
      <c r="HL205" s="14"/>
      <c r="HM205" s="14"/>
      <c r="HN205" s="14"/>
      <c r="HO205" s="14"/>
      <c r="HP205" s="14"/>
      <c r="HQ205" s="14"/>
      <c r="HR205" s="14"/>
      <c r="HS205" s="14"/>
      <c r="HT205" s="14"/>
      <c r="HU205" s="14"/>
      <c r="HV205" s="14"/>
      <c r="HW205" s="14"/>
      <c r="HX205" s="14"/>
      <c r="HY205" s="14"/>
      <c r="HZ205" s="14"/>
      <c r="IA205" s="14"/>
      <c r="IB205" s="14"/>
      <c r="IC205" s="14"/>
      <c r="ID205" s="14"/>
      <c r="IE205" s="14"/>
      <c r="IF205" s="14"/>
      <c r="IG205" s="14"/>
      <c r="IH205" s="55"/>
      <c r="II205" s="55"/>
      <c r="IJ205" s="55"/>
      <c r="IK205" s="55"/>
      <c r="IL205" s="55"/>
      <c r="IM205" s="55"/>
      <c r="IN205" s="55"/>
      <c r="IO205" s="55"/>
      <c r="IP205" s="55"/>
      <c r="IQ205" s="55"/>
      <c r="IR205" s="55"/>
      <c r="IS205" s="55"/>
      <c r="IT205" s="55"/>
      <c r="IU205" s="55"/>
      <c r="IV205" s="55"/>
      <c r="IW205" s="55"/>
      <c r="IX205" s="55"/>
      <c r="IY205" s="55"/>
      <c r="IZ205" s="55"/>
      <c r="JA205" s="55"/>
      <c r="JB205" s="55"/>
      <c r="JC205" s="55"/>
      <c r="JD205" s="55"/>
      <c r="JE205" s="55"/>
      <c r="JF205" s="55"/>
      <c r="JG205" s="55"/>
      <c r="JH205" s="55"/>
      <c r="JI205" s="55"/>
      <c r="JJ205" s="55"/>
      <c r="JK205" s="55"/>
      <c r="JL205" s="55"/>
      <c r="JM205" s="55"/>
      <c r="JN205" s="55"/>
      <c r="JO205" s="55"/>
      <c r="JP205" s="55"/>
      <c r="JQ205" s="55"/>
      <c r="JR205" s="55"/>
      <c r="JS205" s="55"/>
      <c r="JT205" s="55"/>
      <c r="JU205" s="55"/>
      <c r="JV205" s="55"/>
      <c r="JW205" s="55"/>
      <c r="JX205" s="55"/>
      <c r="JY205" s="55"/>
      <c r="JZ205" s="55"/>
      <c r="KA205" s="55"/>
      <c r="KB205" s="55"/>
      <c r="KC205" s="55"/>
      <c r="KD205" s="55"/>
      <c r="KE205" s="55"/>
      <c r="KF205" s="55"/>
      <c r="KG205" s="55"/>
      <c r="KH205" s="55"/>
      <c r="KI205" s="55"/>
      <c r="KJ205" s="55"/>
      <c r="KK205" s="55"/>
      <c r="KL205" s="55"/>
      <c r="KM205" s="55"/>
      <c r="KN205" s="55"/>
      <c r="KO205" s="55"/>
      <c r="KP205" s="55"/>
      <c r="KQ205" s="55"/>
      <c r="KR205" s="55"/>
      <c r="KS205" s="55"/>
      <c r="KT205" s="55"/>
      <c r="KU205" s="55"/>
      <c r="KV205" s="55"/>
      <c r="KW205" s="55"/>
      <c r="KX205" s="55"/>
      <c r="KY205" s="55"/>
      <c r="KZ205" s="55"/>
      <c r="LA205" s="55"/>
      <c r="LB205" s="55"/>
      <c r="LC205" s="55"/>
      <c r="LD205" s="55"/>
      <c r="LE205" s="55"/>
      <c r="LF205" s="55"/>
      <c r="LG205" s="55"/>
      <c r="LH205" s="55"/>
      <c r="LI205" s="55"/>
      <c r="LJ205" s="55"/>
      <c r="LK205" s="55"/>
      <c r="LL205" s="55"/>
      <c r="LM205" s="55"/>
      <c r="LN205" s="55"/>
      <c r="LO205" s="55"/>
      <c r="LP205" s="55"/>
      <c r="LQ205" s="55"/>
      <c r="LR205" s="55"/>
      <c r="LS205" s="55"/>
      <c r="LT205" s="55"/>
      <c r="LU205" s="55"/>
      <c r="LV205" s="55"/>
      <c r="LW205" s="55"/>
      <c r="LX205" s="55"/>
      <c r="LY205" s="55"/>
      <c r="LZ205" s="55"/>
      <c r="MA205" s="55"/>
      <c r="MB205" s="55"/>
      <c r="MC205" s="55"/>
      <c r="MD205" s="55"/>
      <c r="ME205" s="55"/>
      <c r="MF205" s="55"/>
      <c r="MG205" s="55"/>
      <c r="MH205" s="57"/>
      <c r="MI205" s="57"/>
      <c r="MJ205" s="57"/>
      <c r="MK205" s="57"/>
      <c r="ML205" s="57"/>
      <c r="MM205" s="58"/>
      <c r="MN205" s="58"/>
      <c r="MO205" s="57"/>
      <c r="MP205" s="57"/>
      <c r="MQ205" s="57"/>
      <c r="MR205" s="57"/>
      <c r="MS205" s="57"/>
      <c r="MT205" s="58"/>
      <c r="MU205" s="58"/>
      <c r="MV205" s="57"/>
      <c r="MW205" s="57"/>
      <c r="MX205" s="57"/>
      <c r="MY205" s="57"/>
      <c r="MZ205" s="57"/>
      <c r="NA205" s="58"/>
      <c r="NB205" s="58"/>
      <c r="NC205" s="55"/>
      <c r="ND205" s="55"/>
      <c r="NE205" s="55"/>
      <c r="NF205" s="55"/>
      <c r="NG205" s="55"/>
      <c r="NH205" s="55"/>
      <c r="NI205" s="55"/>
      <c r="NJ205" s="55"/>
      <c r="NK205" s="55"/>
      <c r="NL205" s="55"/>
      <c r="NM205" s="55"/>
      <c r="NN205" s="55"/>
      <c r="NO205" s="55"/>
      <c r="NP205" s="55"/>
      <c r="NQ205" s="55"/>
      <c r="NR205" s="55"/>
      <c r="NS205" s="55"/>
      <c r="NT205" s="55"/>
      <c r="NU205" s="55"/>
      <c r="NV205" s="55"/>
      <c r="NW205" s="55"/>
      <c r="NX205" s="55"/>
      <c r="NY205" s="55"/>
      <c r="NZ205" s="55"/>
      <c r="OA205" s="55"/>
      <c r="OB205" s="55"/>
      <c r="OC205" s="55"/>
      <c r="OD205" s="55"/>
      <c r="OE205" s="55"/>
      <c r="OF205" s="55"/>
      <c r="OG205" s="55"/>
      <c r="OH205" s="55"/>
      <c r="OI205" s="55"/>
      <c r="OJ205" s="55"/>
      <c r="OK205" s="55"/>
      <c r="OL205" s="55"/>
      <c r="OM205" s="55"/>
      <c r="ON205" s="55"/>
      <c r="OO205" s="55"/>
      <c r="OP205" s="55"/>
      <c r="OQ205" s="55"/>
      <c r="OR205" s="55"/>
      <c r="OS205" s="55"/>
      <c r="OT205" s="55"/>
      <c r="OU205" s="55"/>
      <c r="OV205" s="55"/>
      <c r="OW205" s="55"/>
      <c r="OX205" s="55"/>
      <c r="OY205" s="55"/>
      <c r="OZ205" s="55"/>
      <c r="PA205" s="55"/>
      <c r="PB205" s="55"/>
      <c r="PC205" s="55"/>
      <c r="PD205" s="55"/>
      <c r="PE205" s="55"/>
      <c r="PF205" s="55"/>
      <c r="PG205" s="55"/>
      <c r="PH205" s="55"/>
      <c r="PI205" s="55"/>
      <c r="PJ205" s="55"/>
      <c r="PK205" s="55"/>
      <c r="PL205" s="55"/>
      <c r="PM205" s="55"/>
      <c r="PN205" s="55"/>
      <c r="PO205" s="55"/>
      <c r="PP205" s="55"/>
      <c r="PQ205" s="55"/>
      <c r="PR205" s="55"/>
      <c r="PS205" s="55"/>
      <c r="PT205" s="55"/>
      <c r="PU205" s="55"/>
      <c r="PV205" s="55"/>
      <c r="PW205" s="55"/>
      <c r="PX205" s="55"/>
      <c r="PY205" s="55"/>
      <c r="PZ205" s="55"/>
      <c r="QA205" s="55"/>
      <c r="QB205" s="55"/>
      <c r="QC205" s="55"/>
      <c r="QD205" s="55"/>
    </row>
    <row r="206" spans="1:446" ht="13.5" customHeight="1">
      <c r="A206" s="2" t="s">
        <v>204</v>
      </c>
      <c r="B206" s="2" t="s">
        <v>336</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20"/>
      <c r="DB206" s="10"/>
      <c r="DC206" s="10"/>
      <c r="DD206" s="10"/>
      <c r="DE206" s="10"/>
      <c r="DF206" s="10"/>
      <c r="DG206" s="10"/>
      <c r="DH206" s="10"/>
      <c r="DI206" s="10"/>
      <c r="DJ206" s="10"/>
      <c r="DK206" s="10"/>
      <c r="DL206" s="10"/>
      <c r="DM206" s="10"/>
      <c r="DN206" s="10"/>
      <c r="DO206" s="10"/>
      <c r="DP206" s="10"/>
      <c r="DQ206" s="10"/>
      <c r="DR206" s="10"/>
      <c r="DS206" s="10"/>
      <c r="DT206" s="10"/>
      <c r="DU206" s="10"/>
      <c r="DV206" s="10"/>
      <c r="DW206" s="10"/>
      <c r="DX206" s="10"/>
      <c r="DY206" s="10"/>
      <c r="DZ206" s="10"/>
      <c r="EA206" s="10"/>
      <c r="EB206" s="10"/>
      <c r="EC206" s="10"/>
      <c r="ED206" s="10"/>
      <c r="EE206" s="10"/>
      <c r="EF206" s="10"/>
      <c r="EG206" s="10"/>
      <c r="EH206" s="10"/>
      <c r="EI206" s="10"/>
      <c r="EJ206" s="10"/>
      <c r="EK206" s="10"/>
      <c r="EL206" s="10"/>
      <c r="EM206" s="10"/>
      <c r="EN206" s="10"/>
      <c r="EO206" s="10"/>
      <c r="EP206" s="10"/>
      <c r="EQ206" s="10"/>
      <c r="ER206" s="10"/>
      <c r="ES206" s="10"/>
      <c r="ET206" s="10"/>
      <c r="EU206" s="10"/>
      <c r="EV206" s="10"/>
      <c r="EW206" s="10"/>
      <c r="EX206" s="10"/>
      <c r="EY206" s="10"/>
      <c r="EZ206" s="10"/>
      <c r="FA206" s="10"/>
      <c r="FB206" s="10"/>
      <c r="FC206" s="10"/>
      <c r="FD206" s="10"/>
      <c r="FE206" s="10"/>
      <c r="FF206" s="10"/>
      <c r="FG206" s="10"/>
      <c r="FH206" s="10"/>
      <c r="FI206" s="10"/>
      <c r="FJ206" s="10"/>
      <c r="FK206" s="10"/>
      <c r="FL206" s="10"/>
      <c r="FM206" s="10"/>
      <c r="FN206" s="10"/>
      <c r="FO206" s="10"/>
      <c r="FP206" s="10"/>
      <c r="FQ206" s="10"/>
      <c r="FR206" s="10"/>
      <c r="FS206" s="10"/>
      <c r="FT206" s="10"/>
      <c r="FU206" s="10"/>
      <c r="FV206" s="10"/>
      <c r="FW206" s="10"/>
      <c r="FX206" s="10"/>
      <c r="FY206" s="10"/>
      <c r="FZ206" s="10"/>
      <c r="GA206" s="10"/>
      <c r="GB206" s="10"/>
      <c r="GC206" s="10"/>
      <c r="GD206" s="10"/>
      <c r="GE206" s="10"/>
      <c r="GF206" s="10"/>
      <c r="GG206" s="10"/>
      <c r="GH206" s="10"/>
      <c r="GI206" s="10"/>
      <c r="GJ206" s="10"/>
      <c r="GK206" s="10"/>
      <c r="GL206" s="10"/>
      <c r="GM206" s="10"/>
      <c r="GN206" s="10"/>
      <c r="GO206" s="10"/>
      <c r="GP206" s="10"/>
      <c r="GQ206" s="10"/>
      <c r="GR206" s="10"/>
      <c r="GS206" s="10"/>
      <c r="GT206" s="10"/>
      <c r="GU206" s="10"/>
      <c r="GV206" s="10"/>
      <c r="GW206" s="10"/>
      <c r="GX206" s="10"/>
      <c r="GY206" s="10"/>
      <c r="GZ206" s="10"/>
      <c r="HA206" s="10"/>
      <c r="HB206" s="10"/>
      <c r="HC206" s="10"/>
      <c r="HD206" s="10"/>
      <c r="HE206" s="10"/>
      <c r="HF206" s="10"/>
      <c r="HG206" s="10"/>
      <c r="HH206" s="10"/>
      <c r="HI206" s="10"/>
      <c r="HJ206" s="10"/>
      <c r="HK206" s="10"/>
      <c r="HL206" s="10"/>
      <c r="HM206" s="10"/>
      <c r="HN206" s="10"/>
      <c r="HO206" s="10"/>
      <c r="HP206" s="10"/>
      <c r="HQ206" s="10"/>
      <c r="HR206" s="10"/>
      <c r="HS206" s="10"/>
      <c r="HT206" s="10"/>
      <c r="HU206" s="10"/>
      <c r="HV206" s="10"/>
      <c r="HW206" s="10"/>
      <c r="HX206" s="10"/>
      <c r="HY206" s="10"/>
      <c r="HZ206" s="10"/>
      <c r="IA206" s="10"/>
      <c r="IB206" s="10"/>
      <c r="IC206" s="10"/>
      <c r="ID206" s="10"/>
      <c r="IE206" s="10"/>
      <c r="IF206" s="10"/>
      <c r="IG206" s="10"/>
      <c r="IH206" s="55"/>
      <c r="II206" s="55"/>
      <c r="IJ206" s="55"/>
      <c r="IK206" s="55"/>
      <c r="IL206" s="55"/>
      <c r="IM206" s="55"/>
      <c r="IN206" s="55"/>
      <c r="IO206" s="55"/>
      <c r="IP206" s="55"/>
      <c r="IQ206" s="55"/>
      <c r="IR206" s="55"/>
      <c r="IS206" s="55"/>
      <c r="IT206" s="55"/>
      <c r="IU206" s="55"/>
      <c r="IV206" s="55"/>
      <c r="IW206" s="55"/>
      <c r="IX206" s="55"/>
      <c r="IY206" s="55"/>
      <c r="IZ206" s="55"/>
      <c r="JA206" s="55"/>
      <c r="JB206" s="55"/>
      <c r="JC206" s="55"/>
      <c r="JD206" s="55"/>
      <c r="JE206" s="55"/>
      <c r="JF206" s="55"/>
      <c r="JG206" s="55"/>
      <c r="JH206" s="55"/>
      <c r="JI206" s="55"/>
      <c r="JJ206" s="55"/>
      <c r="JK206" s="55"/>
      <c r="JL206" s="55"/>
      <c r="JM206" s="55"/>
      <c r="JN206" s="55"/>
      <c r="JO206" s="55"/>
      <c r="JP206" s="55"/>
      <c r="JQ206" s="55"/>
      <c r="JR206" s="55"/>
      <c r="JS206" s="55"/>
      <c r="JT206" s="55"/>
      <c r="JU206" s="55"/>
      <c r="JV206" s="55"/>
      <c r="JW206" s="55"/>
      <c r="JX206" s="55"/>
      <c r="JY206" s="55"/>
      <c r="JZ206" s="55"/>
      <c r="KA206" s="55"/>
      <c r="KB206" s="55"/>
      <c r="KC206" s="55"/>
      <c r="KD206" s="55"/>
      <c r="KE206" s="55"/>
      <c r="KF206" s="55"/>
      <c r="KG206" s="55"/>
      <c r="KH206" s="55"/>
      <c r="KI206" s="55"/>
      <c r="KJ206" s="55"/>
      <c r="KK206" s="55"/>
      <c r="KL206" s="55"/>
      <c r="KM206" s="55"/>
      <c r="KN206" s="55"/>
      <c r="KO206" s="55"/>
      <c r="KP206" s="55"/>
      <c r="KQ206" s="55"/>
      <c r="KR206" s="55"/>
      <c r="KS206" s="55"/>
      <c r="KT206" s="55"/>
      <c r="KU206" s="55"/>
      <c r="KV206" s="55"/>
      <c r="KW206" s="55"/>
      <c r="KX206" s="55"/>
      <c r="KY206" s="55"/>
      <c r="KZ206" s="55"/>
      <c r="LA206" s="55"/>
      <c r="LB206" s="55"/>
      <c r="LC206" s="55"/>
      <c r="LD206" s="55"/>
      <c r="LE206" s="55"/>
      <c r="LF206" s="55"/>
      <c r="LG206" s="55"/>
      <c r="LH206" s="55"/>
      <c r="LI206" s="55"/>
      <c r="LJ206" s="55"/>
      <c r="LK206" s="55"/>
      <c r="LL206" s="55"/>
      <c r="LM206" s="55"/>
      <c r="LN206" s="55"/>
      <c r="LO206" s="55"/>
      <c r="LP206" s="55"/>
      <c r="LQ206" s="55"/>
      <c r="LR206" s="55"/>
      <c r="LS206" s="55"/>
      <c r="LT206" s="55"/>
      <c r="LU206" s="55"/>
      <c r="LV206" s="55"/>
      <c r="LW206" s="55"/>
      <c r="LX206" s="55"/>
      <c r="LY206" s="55"/>
      <c r="LZ206" s="55"/>
      <c r="MA206" s="55"/>
      <c r="MB206" s="55"/>
      <c r="MC206" s="55"/>
      <c r="MD206" s="55"/>
      <c r="ME206" s="55"/>
      <c r="MF206" s="55"/>
      <c r="MG206" s="55"/>
      <c r="MH206" s="57"/>
      <c r="MI206" s="57"/>
      <c r="MJ206" s="57"/>
      <c r="MK206" s="57"/>
      <c r="ML206" s="57"/>
      <c r="MM206" s="58"/>
      <c r="MN206" s="58"/>
      <c r="MO206" s="57"/>
      <c r="MP206" s="57"/>
      <c r="MQ206" s="57"/>
      <c r="MR206" s="57"/>
      <c r="MS206" s="57"/>
      <c r="MT206" s="58"/>
      <c r="MU206" s="58"/>
      <c r="MV206" s="57"/>
      <c r="MW206" s="57"/>
      <c r="MX206" s="57"/>
      <c r="MY206" s="57"/>
      <c r="MZ206" s="57"/>
      <c r="NA206" s="58"/>
      <c r="NB206" s="58"/>
      <c r="NC206" s="55"/>
      <c r="ND206" s="55"/>
      <c r="NE206" s="55"/>
      <c r="NF206" s="55"/>
      <c r="NG206" s="55"/>
      <c r="NH206" s="55"/>
      <c r="NI206" s="55"/>
      <c r="NJ206" s="55"/>
      <c r="NK206" s="55"/>
      <c r="NL206" s="55"/>
      <c r="NM206" s="55"/>
      <c r="NN206" s="55"/>
      <c r="NO206" s="55"/>
      <c r="NP206" s="55"/>
      <c r="NQ206" s="55"/>
      <c r="NR206" s="55"/>
      <c r="NS206" s="55"/>
      <c r="NT206" s="55"/>
      <c r="NU206" s="55"/>
      <c r="NV206" s="55"/>
      <c r="NW206" s="55"/>
      <c r="NX206" s="55"/>
      <c r="NY206" s="55"/>
      <c r="NZ206" s="55"/>
      <c r="OA206" s="55"/>
      <c r="OB206" s="55"/>
      <c r="OC206" s="55"/>
      <c r="OD206" s="55"/>
      <c r="OE206" s="55"/>
      <c r="OF206" s="55"/>
      <c r="OG206" s="55"/>
      <c r="OH206" s="55"/>
      <c r="OI206" s="55"/>
      <c r="OJ206" s="55"/>
      <c r="OK206" s="55"/>
      <c r="OL206" s="55"/>
      <c r="OM206" s="55"/>
      <c r="ON206" s="55"/>
      <c r="OO206" s="55"/>
      <c r="OP206" s="55"/>
      <c r="OQ206" s="55"/>
      <c r="OR206" s="55"/>
      <c r="OS206" s="55"/>
      <c r="OT206" s="55"/>
      <c r="OU206" s="55"/>
      <c r="OV206" s="55"/>
      <c r="OW206" s="55"/>
      <c r="OX206" s="55"/>
      <c r="OY206" s="55"/>
      <c r="OZ206" s="55"/>
      <c r="PA206" s="55"/>
      <c r="PB206" s="55"/>
      <c r="PC206" s="55"/>
      <c r="PD206" s="55"/>
      <c r="PE206" s="55"/>
      <c r="PF206" s="55"/>
      <c r="PG206" s="55"/>
      <c r="PH206" s="55"/>
      <c r="PI206" s="55"/>
      <c r="PJ206" s="55"/>
      <c r="PK206" s="55"/>
      <c r="PL206" s="55"/>
      <c r="PM206" s="55"/>
      <c r="PN206" s="55"/>
      <c r="PO206" s="55"/>
      <c r="PP206" s="55"/>
      <c r="PQ206" s="55"/>
      <c r="PR206" s="55"/>
      <c r="PS206" s="55"/>
      <c r="PT206" s="55"/>
      <c r="PU206" s="55"/>
      <c r="PV206" s="55"/>
      <c r="PW206" s="55"/>
      <c r="PX206" s="55"/>
      <c r="PY206" s="55"/>
      <c r="PZ206" s="55"/>
      <c r="QA206" s="55"/>
      <c r="QB206" s="55"/>
      <c r="QC206" s="55"/>
      <c r="QD206" s="55"/>
    </row>
    <row r="207" spans="1:446" ht="13.5" customHeight="1">
      <c r="A207" s="2" t="s">
        <v>205</v>
      </c>
      <c r="B207" s="2" t="s">
        <v>336</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v>0.6</v>
      </c>
      <c r="CW207" s="10">
        <v>0.6</v>
      </c>
      <c r="CX207" s="10">
        <v>0.6</v>
      </c>
      <c r="CY207" s="10">
        <v>0.6</v>
      </c>
      <c r="CZ207" s="10">
        <v>0.6</v>
      </c>
      <c r="DA207" s="20"/>
      <c r="DB207" s="10"/>
      <c r="DC207" s="10"/>
      <c r="DD207" s="10"/>
      <c r="DE207" s="10"/>
      <c r="DF207" s="10"/>
      <c r="DG207" s="10"/>
      <c r="DH207" s="10"/>
      <c r="DI207" s="10"/>
      <c r="DJ207" s="10"/>
      <c r="DK207" s="10"/>
      <c r="DL207" s="10"/>
      <c r="DM207" s="10"/>
      <c r="DN207" s="10"/>
      <c r="DO207" s="10"/>
      <c r="DP207" s="10"/>
      <c r="DQ207" s="10"/>
      <c r="DR207" s="10"/>
      <c r="DS207" s="10"/>
      <c r="DT207" s="10"/>
      <c r="DU207" s="10"/>
      <c r="DV207" s="10"/>
      <c r="DW207" s="10"/>
      <c r="DX207" s="10"/>
      <c r="DY207" s="10"/>
      <c r="DZ207" s="10"/>
      <c r="EA207" s="10"/>
      <c r="EB207" s="10"/>
      <c r="EC207" s="10"/>
      <c r="ED207" s="10"/>
      <c r="EE207" s="10"/>
      <c r="EF207" s="10"/>
      <c r="EG207" s="10"/>
      <c r="EH207" s="10"/>
      <c r="EI207" s="10"/>
      <c r="EJ207" s="10"/>
      <c r="EK207" s="10"/>
      <c r="EL207" s="10"/>
      <c r="EM207" s="10"/>
      <c r="EN207" s="10"/>
      <c r="EO207" s="10"/>
      <c r="EP207" s="10"/>
      <c r="EQ207" s="10"/>
      <c r="ER207" s="10"/>
      <c r="ES207" s="10"/>
      <c r="ET207" s="10"/>
      <c r="EU207" s="10"/>
      <c r="EV207" s="10"/>
      <c r="EW207" s="10"/>
      <c r="EX207" s="10"/>
      <c r="EY207" s="10"/>
      <c r="EZ207" s="10"/>
      <c r="FA207" s="10"/>
      <c r="FB207" s="10"/>
      <c r="FC207" s="10"/>
      <c r="FD207" s="10"/>
      <c r="FE207" s="10"/>
      <c r="FF207" s="10"/>
      <c r="FG207" s="10"/>
      <c r="FH207" s="10"/>
      <c r="FI207" s="10"/>
      <c r="FJ207" s="10"/>
      <c r="FK207" s="10"/>
      <c r="FL207" s="10"/>
      <c r="FM207" s="10"/>
      <c r="FN207" s="10"/>
      <c r="FO207" s="10"/>
      <c r="FP207" s="10"/>
      <c r="FQ207" s="10"/>
      <c r="FR207" s="10"/>
      <c r="FS207" s="10"/>
      <c r="FT207" s="10"/>
      <c r="FU207" s="10"/>
      <c r="FV207" s="10"/>
      <c r="FW207" s="10"/>
      <c r="FX207" s="10"/>
      <c r="FY207" s="10"/>
      <c r="FZ207" s="10"/>
      <c r="GA207" s="10"/>
      <c r="GB207" s="10"/>
      <c r="GC207" s="10"/>
      <c r="GD207" s="10"/>
      <c r="GE207" s="10"/>
      <c r="GF207" s="10"/>
      <c r="GG207" s="10"/>
      <c r="GH207" s="10"/>
      <c r="GI207" s="10"/>
      <c r="GJ207" s="10"/>
      <c r="GK207" s="10"/>
      <c r="GL207" s="10"/>
      <c r="GM207" s="10"/>
      <c r="GN207" s="10"/>
      <c r="GO207" s="10"/>
      <c r="GP207" s="10"/>
      <c r="GQ207" s="10"/>
      <c r="GR207" s="10"/>
      <c r="GS207" s="10"/>
      <c r="GT207" s="10"/>
      <c r="GU207" s="10"/>
      <c r="GV207" s="10"/>
      <c r="GW207" s="10"/>
      <c r="GX207" s="10"/>
      <c r="GY207" s="10"/>
      <c r="GZ207" s="10"/>
      <c r="HA207" s="10"/>
      <c r="HB207" s="10"/>
      <c r="HC207" s="10"/>
      <c r="HD207" s="10"/>
      <c r="HE207" s="10"/>
      <c r="HF207" s="10"/>
      <c r="HG207" s="10"/>
      <c r="HH207" s="10"/>
      <c r="HI207" s="10"/>
      <c r="HJ207" s="10"/>
      <c r="HK207" s="10"/>
      <c r="HL207" s="10"/>
      <c r="HM207" s="10"/>
      <c r="HN207" s="10"/>
      <c r="HO207" s="10"/>
      <c r="HP207" s="10"/>
      <c r="HQ207" s="10"/>
      <c r="HR207" s="10"/>
      <c r="HS207" s="10"/>
      <c r="HT207" s="10"/>
      <c r="HU207" s="10"/>
      <c r="HV207" s="10"/>
      <c r="HW207" s="10"/>
      <c r="HX207" s="10"/>
      <c r="HY207" s="10"/>
      <c r="HZ207" s="10"/>
      <c r="IA207" s="10"/>
      <c r="IB207" s="10"/>
      <c r="IC207" s="10"/>
      <c r="ID207" s="10"/>
      <c r="IE207" s="10"/>
      <c r="IF207" s="10"/>
      <c r="IG207" s="10"/>
      <c r="IH207" s="55">
        <v>0.6</v>
      </c>
      <c r="II207" s="55">
        <v>0.6</v>
      </c>
      <c r="IJ207" s="55">
        <v>0.60450000000000004</v>
      </c>
      <c r="IK207" s="55">
        <v>0.60450000000000004</v>
      </c>
      <c r="IL207" s="55">
        <v>0.60450000000000004</v>
      </c>
      <c r="IM207" s="55">
        <v>0.65</v>
      </c>
      <c r="IN207" s="55">
        <v>0.65</v>
      </c>
      <c r="IO207" s="55">
        <v>0.65</v>
      </c>
      <c r="IP207" s="55">
        <v>0.65</v>
      </c>
      <c r="IQ207" s="55">
        <v>0.65</v>
      </c>
      <c r="IR207" s="55">
        <v>0.65</v>
      </c>
      <c r="IS207" s="55">
        <v>0.65</v>
      </c>
      <c r="IT207" s="55">
        <v>0.65</v>
      </c>
      <c r="IU207" s="55">
        <v>0.65</v>
      </c>
      <c r="IV207" s="55"/>
      <c r="IW207" s="55"/>
      <c r="IX207" s="55"/>
      <c r="IY207" s="55"/>
      <c r="IZ207" s="55"/>
      <c r="JA207" s="55"/>
      <c r="JB207" s="55"/>
      <c r="JC207" s="55"/>
      <c r="JD207" s="55"/>
      <c r="JE207" s="55"/>
      <c r="JF207" s="55"/>
      <c r="JG207" s="55"/>
      <c r="JH207" s="55"/>
      <c r="JI207" s="55"/>
      <c r="JJ207" s="55"/>
      <c r="JK207" s="55"/>
      <c r="JL207" s="55"/>
      <c r="JM207" s="55"/>
      <c r="JN207" s="55"/>
      <c r="JO207" s="55"/>
      <c r="JP207" s="55"/>
      <c r="JQ207" s="55"/>
      <c r="JR207" s="55"/>
      <c r="JS207" s="55"/>
      <c r="JT207" s="55"/>
      <c r="JU207" s="55"/>
      <c r="JV207" s="55"/>
      <c r="JW207" s="55"/>
      <c r="JX207" s="55"/>
      <c r="JY207" s="55"/>
      <c r="JZ207" s="55"/>
      <c r="KA207" s="55"/>
      <c r="KB207" s="55"/>
      <c r="KC207" s="55"/>
      <c r="KD207" s="55"/>
      <c r="KE207" s="55"/>
      <c r="KF207" s="55"/>
      <c r="KG207" s="55"/>
      <c r="KH207" s="55"/>
      <c r="KI207" s="55"/>
      <c r="KJ207" s="55"/>
      <c r="KK207" s="55"/>
      <c r="KL207" s="55"/>
      <c r="KM207" s="55"/>
      <c r="KN207" s="55"/>
      <c r="KO207" s="55"/>
      <c r="KP207" s="55"/>
      <c r="KQ207" s="55"/>
      <c r="KR207" s="55"/>
      <c r="KS207" s="55"/>
      <c r="KT207" s="55"/>
      <c r="KU207" s="55"/>
      <c r="KV207" s="55"/>
      <c r="KW207" s="55"/>
      <c r="KX207" s="55"/>
      <c r="KY207" s="55"/>
      <c r="KZ207" s="55"/>
      <c r="LA207" s="55"/>
      <c r="LB207" s="55"/>
      <c r="LC207" s="55"/>
      <c r="LD207" s="55"/>
      <c r="LE207" s="55"/>
      <c r="LF207" s="55"/>
      <c r="LG207" s="55"/>
      <c r="LH207" s="55"/>
      <c r="LI207" s="55"/>
      <c r="LJ207" s="55"/>
      <c r="LK207" s="55"/>
      <c r="LL207" s="55"/>
      <c r="LM207" s="55"/>
      <c r="LN207" s="55"/>
      <c r="LO207" s="55"/>
      <c r="LP207" s="55"/>
      <c r="LQ207" s="55"/>
      <c r="LR207" s="55"/>
      <c r="LS207" s="55"/>
      <c r="LT207" s="55"/>
      <c r="LU207" s="55"/>
      <c r="LV207" s="55"/>
      <c r="LW207" s="55"/>
      <c r="LX207" s="55"/>
      <c r="LY207" s="55"/>
      <c r="LZ207" s="55"/>
      <c r="MA207" s="55"/>
      <c r="MB207" s="55"/>
      <c r="MC207" s="55"/>
      <c r="MD207" s="55"/>
      <c r="ME207" s="55"/>
      <c r="MF207" s="55"/>
      <c r="MG207" s="55"/>
      <c r="MH207" s="57"/>
      <c r="MI207" s="57"/>
      <c r="MJ207" s="57"/>
      <c r="MK207" s="57"/>
      <c r="ML207" s="57"/>
      <c r="MM207" s="58"/>
      <c r="MN207" s="58"/>
      <c r="MO207" s="57"/>
      <c r="MP207" s="57"/>
      <c r="MQ207" s="57"/>
      <c r="MR207" s="57"/>
      <c r="MS207" s="57"/>
      <c r="MT207" s="58"/>
      <c r="MU207" s="58"/>
      <c r="MV207" s="57"/>
      <c r="MW207" s="57"/>
      <c r="MX207" s="57"/>
      <c r="MY207" s="57"/>
      <c r="MZ207" s="57"/>
      <c r="NA207" s="58"/>
      <c r="NB207" s="58"/>
      <c r="NC207" s="55"/>
      <c r="ND207" s="55"/>
      <c r="NE207" s="55"/>
      <c r="NF207" s="55"/>
      <c r="NG207" s="55"/>
      <c r="NH207" s="55"/>
      <c r="NI207" s="55"/>
      <c r="NJ207" s="55"/>
      <c r="NK207" s="55"/>
      <c r="NL207" s="55"/>
      <c r="NM207" s="55"/>
      <c r="NN207" s="55"/>
      <c r="NO207" s="55"/>
      <c r="NP207" s="55"/>
      <c r="NQ207" s="55"/>
      <c r="NR207" s="55"/>
      <c r="NS207" s="55"/>
      <c r="NT207" s="55"/>
      <c r="NU207" s="55"/>
      <c r="NV207" s="55"/>
      <c r="NW207" s="55"/>
      <c r="NX207" s="55"/>
      <c r="NY207" s="55"/>
      <c r="NZ207" s="55"/>
      <c r="OA207" s="55"/>
      <c r="OB207" s="55"/>
      <c r="OC207" s="55"/>
      <c r="OD207" s="55"/>
      <c r="OE207" s="55"/>
      <c r="OF207" s="55"/>
      <c r="OG207" s="55"/>
      <c r="OH207" s="55"/>
      <c r="OI207" s="55"/>
      <c r="OJ207" s="55"/>
      <c r="OK207" s="55"/>
      <c r="OL207" s="55"/>
      <c r="OM207" s="55"/>
      <c r="ON207" s="55"/>
      <c r="OO207" s="55"/>
      <c r="OP207" s="55"/>
      <c r="OQ207" s="55"/>
      <c r="OR207" s="55"/>
      <c r="OS207" s="55"/>
      <c r="OT207" s="55"/>
      <c r="OU207" s="55"/>
      <c r="OV207" s="55"/>
      <c r="OW207" s="55"/>
      <c r="OX207" s="55"/>
      <c r="OY207" s="55"/>
      <c r="OZ207" s="55"/>
      <c r="PA207" s="55"/>
      <c r="PB207" s="55"/>
      <c r="PC207" s="55"/>
      <c r="PD207" s="55"/>
      <c r="PE207" s="55"/>
      <c r="PF207" s="55"/>
      <c r="PG207" s="55"/>
      <c r="PH207" s="55"/>
      <c r="PI207" s="55"/>
      <c r="PJ207" s="55"/>
      <c r="PK207" s="55"/>
      <c r="PL207" s="55"/>
      <c r="PM207" s="55"/>
      <c r="PN207" s="55"/>
      <c r="PO207" s="55"/>
      <c r="PP207" s="55"/>
      <c r="PQ207" s="55"/>
      <c r="PR207" s="55"/>
      <c r="PS207" s="55"/>
      <c r="PT207" s="55"/>
      <c r="PU207" s="55"/>
      <c r="PV207" s="55"/>
      <c r="PW207" s="55"/>
      <c r="PX207" s="55"/>
      <c r="PY207" s="55"/>
      <c r="PZ207" s="55"/>
      <c r="QA207" s="55"/>
      <c r="QB207" s="55"/>
      <c r="QC207" s="55"/>
      <c r="QD207" s="55"/>
    </row>
    <row r="208" spans="1:446" ht="13.5" customHeight="1">
      <c r="A208" s="2" t="s">
        <v>206</v>
      </c>
      <c r="B208" s="2" t="s">
        <v>336</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20"/>
      <c r="DB208" s="10"/>
      <c r="DC208" s="10"/>
      <c r="DD208" s="10"/>
      <c r="DE208" s="10"/>
      <c r="DF208" s="10"/>
      <c r="DG208" s="10"/>
      <c r="DH208" s="10"/>
      <c r="DI208" s="10"/>
      <c r="DJ208" s="10"/>
      <c r="DK208" s="10"/>
      <c r="DL208" s="10"/>
      <c r="DM208" s="10"/>
      <c r="DN208" s="10"/>
      <c r="DO208" s="10"/>
      <c r="DP208" s="10"/>
      <c r="DQ208" s="10"/>
      <c r="DR208" s="10"/>
      <c r="DS208" s="10"/>
      <c r="DT208" s="10"/>
      <c r="DU208" s="10"/>
      <c r="DV208" s="10"/>
      <c r="DW208" s="10"/>
      <c r="DX208" s="10"/>
      <c r="DY208" s="10"/>
      <c r="DZ208" s="10"/>
      <c r="EA208" s="10"/>
      <c r="EB208" s="10"/>
      <c r="EC208" s="10"/>
      <c r="ED208" s="10"/>
      <c r="EE208" s="10"/>
      <c r="EF208" s="10"/>
      <c r="EG208" s="10"/>
      <c r="EH208" s="10"/>
      <c r="EI208" s="10"/>
      <c r="EJ208" s="10"/>
      <c r="EK208" s="10"/>
      <c r="EL208" s="10"/>
      <c r="EM208" s="10"/>
      <c r="EN208" s="10"/>
      <c r="EO208" s="10"/>
      <c r="EP208" s="10"/>
      <c r="EQ208" s="10"/>
      <c r="ER208" s="10"/>
      <c r="ES208" s="10"/>
      <c r="ET208" s="10"/>
      <c r="EU208" s="10"/>
      <c r="EV208" s="10"/>
      <c r="EW208" s="10"/>
      <c r="EX208" s="10"/>
      <c r="EY208" s="10"/>
      <c r="EZ208" s="10"/>
      <c r="FA208" s="10"/>
      <c r="FB208" s="10"/>
      <c r="FC208" s="10"/>
      <c r="FD208" s="10"/>
      <c r="FE208" s="10"/>
      <c r="FF208" s="10"/>
      <c r="FG208" s="10"/>
      <c r="FH208" s="10"/>
      <c r="FI208" s="10"/>
      <c r="FJ208" s="10"/>
      <c r="FK208" s="10"/>
      <c r="FL208" s="10"/>
      <c r="FM208" s="10"/>
      <c r="FN208" s="10"/>
      <c r="FO208" s="10"/>
      <c r="FP208" s="10"/>
      <c r="FQ208" s="10"/>
      <c r="FR208" s="10"/>
      <c r="FS208" s="10"/>
      <c r="FT208" s="10"/>
      <c r="FU208" s="10"/>
      <c r="FV208" s="10"/>
      <c r="FW208" s="10"/>
      <c r="FX208" s="10"/>
      <c r="FY208" s="10"/>
      <c r="FZ208" s="10"/>
      <c r="GA208" s="10"/>
      <c r="GB208" s="10"/>
      <c r="GC208" s="10"/>
      <c r="GD208" s="10"/>
      <c r="GE208" s="10"/>
      <c r="GF208" s="10"/>
      <c r="GG208" s="10"/>
      <c r="GH208" s="10"/>
      <c r="GI208" s="10"/>
      <c r="GJ208" s="10"/>
      <c r="GK208" s="10"/>
      <c r="GL208" s="10"/>
      <c r="GM208" s="10"/>
      <c r="GN208" s="10"/>
      <c r="GO208" s="10"/>
      <c r="GP208" s="10"/>
      <c r="GQ208" s="10"/>
      <c r="GR208" s="10"/>
      <c r="GS208" s="10"/>
      <c r="GT208" s="10"/>
      <c r="GU208" s="10"/>
      <c r="GV208" s="10"/>
      <c r="GW208" s="10"/>
      <c r="GX208" s="10"/>
      <c r="GY208" s="10"/>
      <c r="GZ208" s="10"/>
      <c r="HA208" s="10"/>
      <c r="HB208" s="10"/>
      <c r="HC208" s="10"/>
      <c r="HD208" s="10"/>
      <c r="HE208" s="10"/>
      <c r="HF208" s="10"/>
      <c r="HG208" s="10"/>
      <c r="HH208" s="10"/>
      <c r="HI208" s="10"/>
      <c r="HJ208" s="10"/>
      <c r="HK208" s="10"/>
      <c r="HL208" s="10"/>
      <c r="HM208" s="10"/>
      <c r="HN208" s="10"/>
      <c r="HO208" s="10"/>
      <c r="HP208" s="10"/>
      <c r="HQ208" s="10"/>
      <c r="HR208" s="10"/>
      <c r="HS208" s="10"/>
      <c r="HT208" s="10"/>
      <c r="HU208" s="10"/>
      <c r="HV208" s="10"/>
      <c r="HW208" s="10"/>
      <c r="HX208" s="10"/>
      <c r="HY208" s="10"/>
      <c r="HZ208" s="10"/>
      <c r="IA208" s="10"/>
      <c r="IB208" s="10"/>
      <c r="IC208" s="10"/>
      <c r="ID208" s="10"/>
      <c r="IE208" s="10"/>
      <c r="IF208" s="10"/>
      <c r="IG208" s="10"/>
      <c r="IH208" s="55"/>
      <c r="II208" s="55"/>
      <c r="IJ208" s="55"/>
      <c r="IK208" s="55"/>
      <c r="IL208" s="55"/>
      <c r="IM208" s="55"/>
      <c r="IN208" s="55"/>
      <c r="IO208" s="55"/>
      <c r="IP208" s="55"/>
      <c r="IQ208" s="55"/>
      <c r="IR208" s="55"/>
      <c r="IS208" s="55"/>
      <c r="IT208" s="55"/>
      <c r="IU208" s="55"/>
      <c r="IV208" s="55"/>
      <c r="IW208" s="55"/>
      <c r="IX208" s="55"/>
      <c r="IY208" s="55"/>
      <c r="IZ208" s="55"/>
      <c r="JA208" s="55"/>
      <c r="JB208" s="55"/>
      <c r="JC208" s="55"/>
      <c r="JD208" s="55"/>
      <c r="JE208" s="55"/>
      <c r="JF208" s="55"/>
      <c r="JG208" s="55"/>
      <c r="JH208" s="55"/>
      <c r="JI208" s="55"/>
      <c r="JJ208" s="55"/>
      <c r="JK208" s="55"/>
      <c r="JL208" s="55"/>
      <c r="JM208" s="55"/>
      <c r="JN208" s="55"/>
      <c r="JO208" s="55"/>
      <c r="JP208" s="55"/>
      <c r="JQ208" s="55"/>
      <c r="JR208" s="55"/>
      <c r="JS208" s="55"/>
      <c r="JT208" s="55"/>
      <c r="JU208" s="55"/>
      <c r="JV208" s="55"/>
      <c r="JW208" s="55"/>
      <c r="JX208" s="55"/>
      <c r="JY208" s="55"/>
      <c r="JZ208" s="55"/>
      <c r="KA208" s="55"/>
      <c r="KB208" s="55"/>
      <c r="KC208" s="55"/>
      <c r="KD208" s="55"/>
      <c r="KE208" s="55"/>
      <c r="KF208" s="55"/>
      <c r="KG208" s="55"/>
      <c r="KH208" s="55"/>
      <c r="KI208" s="55"/>
      <c r="KJ208" s="55"/>
      <c r="KK208" s="55"/>
      <c r="KL208" s="55"/>
      <c r="KM208" s="55"/>
      <c r="KN208" s="55"/>
      <c r="KO208" s="55"/>
      <c r="KP208" s="55"/>
      <c r="KQ208" s="55"/>
      <c r="KR208" s="55"/>
      <c r="KS208" s="55"/>
      <c r="KT208" s="55"/>
      <c r="KU208" s="55"/>
      <c r="KV208" s="55"/>
      <c r="KW208" s="55"/>
      <c r="KX208" s="55"/>
      <c r="KY208" s="55"/>
      <c r="KZ208" s="55"/>
      <c r="LA208" s="55"/>
      <c r="LB208" s="55"/>
      <c r="LC208" s="55"/>
      <c r="LD208" s="55"/>
      <c r="LE208" s="55"/>
      <c r="LF208" s="55"/>
      <c r="LG208" s="55"/>
      <c r="LH208" s="55"/>
      <c r="LI208" s="55"/>
      <c r="LJ208" s="55"/>
      <c r="LK208" s="55"/>
      <c r="LL208" s="55"/>
      <c r="LM208" s="55"/>
      <c r="LN208" s="55"/>
      <c r="LO208" s="55"/>
      <c r="LP208" s="55"/>
      <c r="LQ208" s="55"/>
      <c r="LR208" s="55"/>
      <c r="LS208" s="55"/>
      <c r="LT208" s="55"/>
      <c r="LU208" s="55"/>
      <c r="LV208" s="55"/>
      <c r="LW208" s="55"/>
      <c r="LX208" s="55"/>
      <c r="LY208" s="55"/>
      <c r="LZ208" s="55"/>
      <c r="MA208" s="55"/>
      <c r="MB208" s="55"/>
      <c r="MC208" s="55"/>
      <c r="MD208" s="55"/>
      <c r="ME208" s="55"/>
      <c r="MF208" s="55"/>
      <c r="MG208" s="55"/>
      <c r="MH208" s="57"/>
      <c r="MI208" s="57"/>
      <c r="MJ208" s="57"/>
      <c r="MK208" s="57"/>
      <c r="ML208" s="57"/>
      <c r="MM208" s="58"/>
      <c r="MN208" s="58"/>
      <c r="MO208" s="57"/>
      <c r="MP208" s="57"/>
      <c r="MQ208" s="57"/>
      <c r="MR208" s="57"/>
      <c r="MS208" s="57"/>
      <c r="MT208" s="58"/>
      <c r="MU208" s="58"/>
      <c r="MV208" s="57"/>
      <c r="MW208" s="57"/>
      <c r="MX208" s="57"/>
      <c r="MY208" s="57"/>
      <c r="MZ208" s="57"/>
      <c r="NA208" s="58"/>
      <c r="NB208" s="58"/>
      <c r="NC208" s="55"/>
      <c r="ND208" s="55"/>
      <c r="NE208" s="55"/>
      <c r="NF208" s="55"/>
      <c r="NG208" s="55"/>
      <c r="NH208" s="55"/>
      <c r="NI208" s="55"/>
      <c r="NJ208" s="55"/>
      <c r="NK208" s="55"/>
      <c r="NL208" s="55"/>
      <c r="NM208" s="55"/>
      <c r="NN208" s="55"/>
      <c r="NO208" s="55"/>
      <c r="NP208" s="55"/>
      <c r="NQ208" s="55"/>
      <c r="NR208" s="55"/>
      <c r="NS208" s="55"/>
      <c r="NT208" s="55"/>
      <c r="NU208" s="55"/>
      <c r="NV208" s="55"/>
      <c r="NW208" s="55"/>
      <c r="NX208" s="55"/>
      <c r="NY208" s="55"/>
      <c r="NZ208" s="55"/>
      <c r="OA208" s="55"/>
      <c r="OB208" s="55"/>
      <c r="OC208" s="55"/>
      <c r="OD208" s="55"/>
      <c r="OE208" s="55"/>
      <c r="OF208" s="55"/>
      <c r="OG208" s="55"/>
      <c r="OH208" s="55"/>
      <c r="OI208" s="55"/>
      <c r="OJ208" s="55"/>
      <c r="OK208" s="55"/>
      <c r="OL208" s="55"/>
      <c r="OM208" s="55"/>
      <c r="ON208" s="55"/>
      <c r="OO208" s="55"/>
      <c r="OP208" s="55"/>
      <c r="OQ208" s="55"/>
      <c r="OR208" s="55"/>
      <c r="OS208" s="55"/>
      <c r="OT208" s="55"/>
      <c r="OU208" s="55"/>
      <c r="OV208" s="55"/>
      <c r="OW208" s="55"/>
      <c r="OX208" s="55"/>
      <c r="OY208" s="55"/>
      <c r="OZ208" s="55"/>
      <c r="PA208" s="55"/>
      <c r="PB208" s="55"/>
      <c r="PC208" s="55"/>
      <c r="PD208" s="55"/>
      <c r="PE208" s="55"/>
      <c r="PF208" s="55"/>
      <c r="PG208" s="55"/>
      <c r="PH208" s="55"/>
      <c r="PI208" s="55"/>
      <c r="PJ208" s="55"/>
      <c r="PK208" s="55"/>
      <c r="PL208" s="55"/>
      <c r="PM208" s="55"/>
      <c r="PN208" s="55"/>
      <c r="PO208" s="55"/>
      <c r="PP208" s="55"/>
      <c r="PQ208" s="55"/>
      <c r="PR208" s="55"/>
      <c r="PS208" s="55"/>
      <c r="PT208" s="55"/>
      <c r="PU208" s="55"/>
      <c r="PV208" s="55"/>
      <c r="PW208" s="55"/>
      <c r="PX208" s="55"/>
      <c r="PY208" s="55"/>
      <c r="PZ208" s="55"/>
      <c r="QA208" s="55"/>
      <c r="QB208" s="55"/>
      <c r="QC208" s="55"/>
      <c r="QD208" s="55"/>
    </row>
    <row r="209" spans="1:446" ht="13.5" customHeight="1">
      <c r="A209" s="2" t="s">
        <v>207</v>
      </c>
      <c r="B209" s="2" t="s">
        <v>336</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20"/>
      <c r="DB209" s="10"/>
      <c r="DC209" s="10"/>
      <c r="DD209" s="10"/>
      <c r="DE209" s="10"/>
      <c r="DF209" s="10"/>
      <c r="DG209" s="10"/>
      <c r="DH209" s="10"/>
      <c r="DI209" s="10"/>
      <c r="DJ209" s="10"/>
      <c r="DK209" s="10"/>
      <c r="DL209" s="10"/>
      <c r="DM209" s="10"/>
      <c r="DN209" s="10"/>
      <c r="DO209" s="10"/>
      <c r="DP209" s="10"/>
      <c r="DQ209" s="10"/>
      <c r="DR209" s="10"/>
      <c r="DS209" s="10"/>
      <c r="DT209" s="10"/>
      <c r="DU209" s="10"/>
      <c r="DV209" s="10"/>
      <c r="DW209" s="10"/>
      <c r="DX209" s="10"/>
      <c r="DY209" s="10"/>
      <c r="DZ209" s="10"/>
      <c r="EA209" s="10"/>
      <c r="EB209" s="10"/>
      <c r="EC209" s="10"/>
      <c r="ED209" s="10"/>
      <c r="EE209" s="10"/>
      <c r="EF209" s="10"/>
      <c r="EG209" s="10"/>
      <c r="EH209" s="10"/>
      <c r="EI209" s="10"/>
      <c r="EJ209" s="10"/>
      <c r="EK209" s="10"/>
      <c r="EL209" s="10"/>
      <c r="EM209" s="10"/>
      <c r="EN209" s="10"/>
      <c r="EO209" s="10"/>
      <c r="EP209" s="10"/>
      <c r="EQ209" s="10"/>
      <c r="ER209" s="10"/>
      <c r="ES209" s="10"/>
      <c r="ET209" s="10"/>
      <c r="EU209" s="10"/>
      <c r="EV209" s="10"/>
      <c r="EW209" s="10"/>
      <c r="EX209" s="10"/>
      <c r="EY209" s="10"/>
      <c r="EZ209" s="10"/>
      <c r="FA209" s="10"/>
      <c r="FB209" s="10"/>
      <c r="FC209" s="10"/>
      <c r="FD209" s="10"/>
      <c r="FE209" s="10"/>
      <c r="FF209" s="10"/>
      <c r="FG209" s="10"/>
      <c r="FH209" s="10"/>
      <c r="FI209" s="10"/>
      <c r="FJ209" s="10"/>
      <c r="FK209" s="10"/>
      <c r="FL209" s="10"/>
      <c r="FM209" s="10"/>
      <c r="FN209" s="10"/>
      <c r="FO209" s="10"/>
      <c r="FP209" s="10"/>
      <c r="FQ209" s="10"/>
      <c r="FR209" s="10"/>
      <c r="FS209" s="10"/>
      <c r="FT209" s="10"/>
      <c r="FU209" s="10"/>
      <c r="FV209" s="10"/>
      <c r="FW209" s="10"/>
      <c r="FX209" s="10"/>
      <c r="FY209" s="10"/>
      <c r="FZ209" s="10"/>
      <c r="GA209" s="10"/>
      <c r="GB209" s="10"/>
      <c r="GC209" s="10"/>
      <c r="GD209" s="10"/>
      <c r="GE209" s="10"/>
      <c r="GF209" s="10"/>
      <c r="GG209" s="10"/>
      <c r="GH209" s="10"/>
      <c r="GI209" s="10"/>
      <c r="GJ209" s="10"/>
      <c r="GK209" s="10"/>
      <c r="GL209" s="10"/>
      <c r="GM209" s="10"/>
      <c r="GN209" s="10"/>
      <c r="GO209" s="10"/>
      <c r="GP209" s="10"/>
      <c r="GQ209" s="10"/>
      <c r="GR209" s="10"/>
      <c r="GS209" s="10"/>
      <c r="GT209" s="10"/>
      <c r="GU209" s="10"/>
      <c r="GV209" s="10"/>
      <c r="GW209" s="10"/>
      <c r="GX209" s="10"/>
      <c r="GY209" s="10"/>
      <c r="GZ209" s="10"/>
      <c r="HA209" s="10"/>
      <c r="HB209" s="10"/>
      <c r="HC209" s="10"/>
      <c r="HD209" s="10"/>
      <c r="HE209" s="10"/>
      <c r="HF209" s="10"/>
      <c r="HG209" s="10"/>
      <c r="HH209" s="10"/>
      <c r="HI209" s="10"/>
      <c r="HJ209" s="10"/>
      <c r="HK209" s="10"/>
      <c r="HL209" s="10"/>
      <c r="HM209" s="10"/>
      <c r="HN209" s="10"/>
      <c r="HO209" s="10"/>
      <c r="HP209" s="10"/>
      <c r="HQ209" s="10"/>
      <c r="HR209" s="10"/>
      <c r="HS209" s="10"/>
      <c r="HT209" s="10"/>
      <c r="HU209" s="10"/>
      <c r="HV209" s="10"/>
      <c r="HW209" s="10"/>
      <c r="HX209" s="10"/>
      <c r="HY209" s="10"/>
      <c r="HZ209" s="10"/>
      <c r="IA209" s="10"/>
      <c r="IB209" s="10"/>
      <c r="IC209" s="10"/>
      <c r="ID209" s="10"/>
      <c r="IE209" s="10"/>
      <c r="IF209" s="10"/>
      <c r="IG209" s="10"/>
      <c r="IH209" s="55"/>
      <c r="II209" s="55"/>
      <c r="IJ209" s="55"/>
      <c r="IK209" s="55"/>
      <c r="IL209" s="55"/>
      <c r="IM209" s="55"/>
      <c r="IN209" s="55"/>
      <c r="IO209" s="55"/>
      <c r="IP209" s="55"/>
      <c r="IQ209" s="55"/>
      <c r="IR209" s="55"/>
      <c r="IS209" s="55"/>
      <c r="IT209" s="55"/>
      <c r="IU209" s="55"/>
      <c r="IV209" s="55"/>
      <c r="IW209" s="55"/>
      <c r="IX209" s="55"/>
      <c r="IY209" s="55"/>
      <c r="IZ209" s="55"/>
      <c r="JA209" s="55"/>
      <c r="JB209" s="55"/>
      <c r="JC209" s="55"/>
      <c r="JD209" s="55"/>
      <c r="JE209" s="55"/>
      <c r="JF209" s="55"/>
      <c r="JG209" s="55"/>
      <c r="JH209" s="55"/>
      <c r="JI209" s="55"/>
      <c r="JJ209" s="55"/>
      <c r="JK209" s="55"/>
      <c r="JL209" s="55"/>
      <c r="JM209" s="55"/>
      <c r="JN209" s="55"/>
      <c r="JO209" s="55"/>
      <c r="JP209" s="55"/>
      <c r="JQ209" s="55"/>
      <c r="JR209" s="55"/>
      <c r="JS209" s="55"/>
      <c r="JT209" s="55"/>
      <c r="JU209" s="55"/>
      <c r="JV209" s="55"/>
      <c r="JW209" s="55"/>
      <c r="JX209" s="55"/>
      <c r="JY209" s="55"/>
      <c r="JZ209" s="55"/>
      <c r="KA209" s="55"/>
      <c r="KB209" s="55"/>
      <c r="KC209" s="55"/>
      <c r="KD209" s="55"/>
      <c r="KE209" s="55"/>
      <c r="KF209" s="55"/>
      <c r="KG209" s="55"/>
      <c r="KH209" s="55"/>
      <c r="KI209" s="55"/>
      <c r="KJ209" s="55"/>
      <c r="KK209" s="55"/>
      <c r="KL209" s="55"/>
      <c r="KM209" s="55"/>
      <c r="KN209" s="55"/>
      <c r="KO209" s="55"/>
      <c r="KP209" s="55"/>
      <c r="KQ209" s="55"/>
      <c r="KR209" s="55"/>
      <c r="KS209" s="55"/>
      <c r="KT209" s="55"/>
      <c r="KU209" s="55"/>
      <c r="KV209" s="55"/>
      <c r="KW209" s="55"/>
      <c r="KX209" s="55"/>
      <c r="KY209" s="55"/>
      <c r="KZ209" s="55"/>
      <c r="LA209" s="55"/>
      <c r="LB209" s="55"/>
      <c r="LC209" s="55"/>
      <c r="LD209" s="55"/>
      <c r="LE209" s="55"/>
      <c r="LF209" s="55"/>
      <c r="LG209" s="55"/>
      <c r="LH209" s="55"/>
      <c r="LI209" s="55"/>
      <c r="LJ209" s="55"/>
      <c r="LK209" s="55"/>
      <c r="LL209" s="55"/>
      <c r="LM209" s="55"/>
      <c r="LN209" s="55"/>
      <c r="LO209" s="55"/>
      <c r="LP209" s="55"/>
      <c r="LQ209" s="55"/>
      <c r="LR209" s="55"/>
      <c r="LS209" s="55"/>
      <c r="LT209" s="55"/>
      <c r="LU209" s="55"/>
      <c r="LV209" s="55"/>
      <c r="LW209" s="55"/>
      <c r="LX209" s="55"/>
      <c r="LY209" s="55"/>
      <c r="LZ209" s="55"/>
      <c r="MA209" s="55"/>
      <c r="MB209" s="55"/>
      <c r="MC209" s="55"/>
      <c r="MD209" s="55"/>
      <c r="ME209" s="55"/>
      <c r="MF209" s="55"/>
      <c r="MG209" s="55"/>
      <c r="MH209" s="57"/>
      <c r="MI209" s="57"/>
      <c r="MJ209" s="57"/>
      <c r="MK209" s="57"/>
      <c r="ML209" s="57"/>
      <c r="MM209" s="58"/>
      <c r="MN209" s="58"/>
      <c r="MO209" s="57"/>
      <c r="MP209" s="57"/>
      <c r="MQ209" s="57"/>
      <c r="MR209" s="57"/>
      <c r="MS209" s="57"/>
      <c r="MT209" s="58"/>
      <c r="MU209" s="58"/>
      <c r="MV209" s="57"/>
      <c r="MW209" s="57"/>
      <c r="MX209" s="57"/>
      <c r="MY209" s="57"/>
      <c r="MZ209" s="57"/>
      <c r="NA209" s="58"/>
      <c r="NB209" s="58"/>
      <c r="NC209" s="55"/>
      <c r="ND209" s="55"/>
      <c r="NE209" s="55"/>
      <c r="NF209" s="55"/>
      <c r="NG209" s="55"/>
      <c r="NH209" s="55"/>
      <c r="NI209" s="55"/>
      <c r="NJ209" s="55"/>
      <c r="NK209" s="55"/>
      <c r="NL209" s="55"/>
      <c r="NM209" s="55"/>
      <c r="NN209" s="55"/>
      <c r="NO209" s="55"/>
      <c r="NP209" s="55"/>
      <c r="NQ209" s="55"/>
      <c r="NR209" s="55"/>
      <c r="NS209" s="55"/>
      <c r="NT209" s="55"/>
      <c r="NU209" s="55"/>
      <c r="NV209" s="55"/>
      <c r="NW209" s="55"/>
      <c r="NX209" s="55"/>
      <c r="NY209" s="55"/>
      <c r="NZ209" s="55"/>
      <c r="OA209" s="55"/>
      <c r="OB209" s="55"/>
      <c r="OC209" s="55"/>
      <c r="OD209" s="55"/>
      <c r="OE209" s="55"/>
      <c r="OF209" s="55"/>
      <c r="OG209" s="55"/>
      <c r="OH209" s="55"/>
      <c r="OI209" s="55"/>
      <c r="OJ209" s="55"/>
      <c r="OK209" s="55"/>
      <c r="OL209" s="55"/>
      <c r="OM209" s="55"/>
      <c r="ON209" s="55"/>
      <c r="OO209" s="55"/>
      <c r="OP209" s="55"/>
      <c r="OQ209" s="55"/>
      <c r="OR209" s="55"/>
      <c r="OS209" s="55"/>
      <c r="OT209" s="55"/>
      <c r="OU209" s="55"/>
      <c r="OV209" s="55"/>
      <c r="OW209" s="55"/>
      <c r="OX209" s="55"/>
      <c r="OY209" s="55"/>
      <c r="OZ209" s="55"/>
      <c r="PA209" s="55"/>
      <c r="PB209" s="55"/>
      <c r="PC209" s="55"/>
      <c r="PD209" s="55"/>
      <c r="PE209" s="55"/>
      <c r="PF209" s="55"/>
      <c r="PG209" s="55"/>
      <c r="PH209" s="55"/>
      <c r="PI209" s="55"/>
      <c r="PJ209" s="55"/>
      <c r="PK209" s="55"/>
      <c r="PL209" s="55"/>
      <c r="PM209" s="55"/>
      <c r="PN209" s="55"/>
      <c r="PO209" s="55"/>
      <c r="PP209" s="55"/>
      <c r="PQ209" s="55"/>
      <c r="PR209" s="55"/>
      <c r="PS209" s="55"/>
      <c r="PT209" s="55"/>
      <c r="PU209" s="55"/>
      <c r="PV209" s="55"/>
      <c r="PW209" s="55"/>
      <c r="PX209" s="55"/>
      <c r="PY209" s="55"/>
      <c r="PZ209" s="55"/>
      <c r="QA209" s="55"/>
      <c r="QB209" s="55"/>
      <c r="QC209" s="55"/>
      <c r="QD209" s="55"/>
    </row>
    <row r="210" spans="1:446" ht="13.5" customHeight="1">
      <c r="A210" s="12" t="s">
        <v>208</v>
      </c>
      <c r="B210" s="12" t="s">
        <v>336</v>
      </c>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12"/>
      <c r="BE210" s="14"/>
      <c r="BF210" s="14"/>
      <c r="BG210" s="14"/>
      <c r="BH210" s="14"/>
      <c r="BI210" s="14"/>
      <c r="BJ210" s="14"/>
      <c r="BK210" s="14"/>
      <c r="BL210" s="14"/>
      <c r="BM210" s="14"/>
      <c r="BN210" s="14"/>
      <c r="BO210" s="14"/>
      <c r="BP210" s="14"/>
      <c r="BQ210" s="14"/>
      <c r="BR210" s="14"/>
      <c r="BS210" s="14"/>
      <c r="BT210" s="14"/>
      <c r="BU210" s="14"/>
      <c r="BV210" s="14"/>
      <c r="BW210" s="14"/>
      <c r="BX210" s="14"/>
      <c r="BY210" s="14"/>
      <c r="BZ210" s="14"/>
      <c r="CA210" s="14"/>
      <c r="CB210" s="14"/>
      <c r="CC210" s="14"/>
      <c r="CD210" s="14"/>
      <c r="CE210" s="14"/>
      <c r="CF210" s="14"/>
      <c r="CG210" s="14"/>
      <c r="CH210" s="14"/>
      <c r="CI210" s="14"/>
      <c r="CJ210" s="14"/>
      <c r="CK210" s="14"/>
      <c r="CL210" s="14"/>
      <c r="CM210" s="14"/>
      <c r="CN210" s="14"/>
      <c r="CO210" s="14"/>
      <c r="CP210" s="14"/>
      <c r="CQ210" s="14"/>
      <c r="CR210" s="14"/>
      <c r="CS210" s="14"/>
      <c r="CT210" s="14"/>
      <c r="CU210" s="14"/>
      <c r="CV210" s="14"/>
      <c r="CW210" s="14"/>
      <c r="CX210" s="14"/>
      <c r="CY210" s="14"/>
      <c r="CZ210" s="14"/>
      <c r="DA210" s="24"/>
      <c r="DB210" s="14"/>
      <c r="DC210" s="14"/>
      <c r="DD210" s="14"/>
      <c r="DE210" s="14"/>
      <c r="DF210" s="14"/>
      <c r="DG210" s="14"/>
      <c r="DH210" s="14"/>
      <c r="DI210" s="14"/>
      <c r="DJ210" s="14"/>
      <c r="DK210" s="14"/>
      <c r="DL210" s="14"/>
      <c r="DM210" s="14"/>
      <c r="DN210" s="14"/>
      <c r="DO210" s="14"/>
      <c r="DP210" s="14"/>
      <c r="DQ210" s="14"/>
      <c r="DR210" s="14"/>
      <c r="DS210" s="14"/>
      <c r="DT210" s="14"/>
      <c r="DU210" s="14"/>
      <c r="DV210" s="14"/>
      <c r="DW210" s="14"/>
      <c r="DX210" s="14"/>
      <c r="DY210" s="14"/>
      <c r="DZ210" s="14"/>
      <c r="EA210" s="14"/>
      <c r="EB210" s="14"/>
      <c r="EC210" s="14"/>
      <c r="ED210" s="14"/>
      <c r="EE210" s="14"/>
      <c r="EF210" s="14"/>
      <c r="EG210" s="14"/>
      <c r="EH210" s="14"/>
      <c r="EI210" s="14"/>
      <c r="EJ210" s="14"/>
      <c r="EK210" s="14"/>
      <c r="EL210" s="14"/>
      <c r="EM210" s="14"/>
      <c r="EN210" s="14"/>
      <c r="EO210" s="14"/>
      <c r="EP210" s="14"/>
      <c r="EQ210" s="14"/>
      <c r="ER210" s="14"/>
      <c r="ES210" s="14"/>
      <c r="ET210" s="14"/>
      <c r="EU210" s="14"/>
      <c r="EV210" s="14"/>
      <c r="EW210" s="14"/>
      <c r="EX210" s="14"/>
      <c r="EY210" s="14"/>
      <c r="EZ210" s="14"/>
      <c r="FA210" s="14"/>
      <c r="FB210" s="14"/>
      <c r="FC210" s="14"/>
      <c r="FD210" s="14"/>
      <c r="FE210" s="14"/>
      <c r="FF210" s="14"/>
      <c r="FG210" s="14"/>
      <c r="FH210" s="14"/>
      <c r="FI210" s="14"/>
      <c r="FJ210" s="14"/>
      <c r="FK210" s="14"/>
      <c r="FL210" s="14"/>
      <c r="FM210" s="14"/>
      <c r="FN210" s="14"/>
      <c r="FO210" s="14"/>
      <c r="FP210" s="14"/>
      <c r="FQ210" s="14"/>
      <c r="FR210" s="14"/>
      <c r="FS210" s="14"/>
      <c r="FT210" s="14"/>
      <c r="FU210" s="14"/>
      <c r="FV210" s="14"/>
      <c r="FW210" s="14"/>
      <c r="FX210" s="14"/>
      <c r="FY210" s="14"/>
      <c r="FZ210" s="14"/>
      <c r="GA210" s="14"/>
      <c r="GB210" s="14"/>
      <c r="GC210" s="14"/>
      <c r="GD210" s="14"/>
      <c r="GE210" s="14"/>
      <c r="GF210" s="14"/>
      <c r="GG210" s="14"/>
      <c r="GH210" s="14"/>
      <c r="GI210" s="14"/>
      <c r="GJ210" s="14"/>
      <c r="GK210" s="14"/>
      <c r="GL210" s="14"/>
      <c r="GM210" s="14"/>
      <c r="GN210" s="14"/>
      <c r="GO210" s="14"/>
      <c r="GP210" s="14"/>
      <c r="GQ210" s="14"/>
      <c r="GR210" s="14"/>
      <c r="GS210" s="14"/>
      <c r="GT210" s="14"/>
      <c r="GU210" s="14"/>
      <c r="GV210" s="14"/>
      <c r="GW210" s="14"/>
      <c r="GX210" s="14"/>
      <c r="GY210" s="14"/>
      <c r="GZ210" s="14"/>
      <c r="HA210" s="14"/>
      <c r="HB210" s="14"/>
      <c r="HC210" s="14"/>
      <c r="HD210" s="14"/>
      <c r="HE210" s="14"/>
      <c r="HF210" s="14"/>
      <c r="HG210" s="14"/>
      <c r="HH210" s="14"/>
      <c r="HI210" s="14"/>
      <c r="HJ210" s="14"/>
      <c r="HK210" s="14"/>
      <c r="HL210" s="14"/>
      <c r="HM210" s="14"/>
      <c r="HN210" s="14"/>
      <c r="HO210" s="14"/>
      <c r="HP210" s="14"/>
      <c r="HQ210" s="14"/>
      <c r="HR210" s="14"/>
      <c r="HS210" s="14"/>
      <c r="HT210" s="14"/>
      <c r="HU210" s="14"/>
      <c r="HV210" s="14"/>
      <c r="HW210" s="14"/>
      <c r="HX210" s="14"/>
      <c r="HY210" s="14"/>
      <c r="HZ210" s="14"/>
      <c r="IA210" s="14"/>
      <c r="IB210" s="14"/>
      <c r="IC210" s="14"/>
      <c r="ID210" s="14"/>
      <c r="IE210" s="14"/>
      <c r="IF210" s="14"/>
      <c r="IG210" s="14"/>
      <c r="IH210" s="55"/>
      <c r="II210" s="55"/>
      <c r="IJ210" s="55"/>
      <c r="IK210" s="55"/>
      <c r="IL210" s="55"/>
      <c r="IM210" s="55"/>
      <c r="IN210" s="55"/>
      <c r="IO210" s="55"/>
      <c r="IP210" s="55"/>
      <c r="IQ210" s="55"/>
      <c r="IR210" s="55"/>
      <c r="IS210" s="55"/>
      <c r="IT210" s="55"/>
      <c r="IU210" s="55"/>
      <c r="IV210" s="55"/>
      <c r="IW210" s="55"/>
      <c r="IX210" s="55"/>
      <c r="IY210" s="55"/>
      <c r="IZ210" s="55"/>
      <c r="JA210" s="55"/>
      <c r="JB210" s="55"/>
      <c r="JC210" s="55"/>
      <c r="JD210" s="55"/>
      <c r="JE210" s="55"/>
      <c r="JF210" s="55"/>
      <c r="JG210" s="55"/>
      <c r="JH210" s="55"/>
      <c r="JI210" s="55"/>
      <c r="JJ210" s="55"/>
      <c r="JK210" s="55"/>
      <c r="JL210" s="55"/>
      <c r="JM210" s="55"/>
      <c r="JN210" s="55"/>
      <c r="JO210" s="55"/>
      <c r="JP210" s="55"/>
      <c r="JQ210" s="55"/>
      <c r="JR210" s="55"/>
      <c r="JS210" s="55"/>
      <c r="JT210" s="55"/>
      <c r="JU210" s="55"/>
      <c r="JV210" s="55"/>
      <c r="JW210" s="55"/>
      <c r="JX210" s="55"/>
      <c r="JY210" s="55"/>
      <c r="JZ210" s="55"/>
      <c r="KA210" s="55"/>
      <c r="KB210" s="55"/>
      <c r="KC210" s="55"/>
      <c r="KD210" s="55"/>
      <c r="KE210" s="55"/>
      <c r="KF210" s="55"/>
      <c r="KG210" s="55"/>
      <c r="KH210" s="55"/>
      <c r="KI210" s="55"/>
      <c r="KJ210" s="55"/>
      <c r="KK210" s="55"/>
      <c r="KL210" s="55"/>
      <c r="KM210" s="55"/>
      <c r="KN210" s="55"/>
      <c r="KO210" s="55"/>
      <c r="KP210" s="55"/>
      <c r="KQ210" s="55"/>
      <c r="KR210" s="55"/>
      <c r="KS210" s="55"/>
      <c r="KT210" s="55"/>
      <c r="KU210" s="55"/>
      <c r="KV210" s="55"/>
      <c r="KW210" s="55"/>
      <c r="KX210" s="55"/>
      <c r="KY210" s="55"/>
      <c r="KZ210" s="55"/>
      <c r="LA210" s="55"/>
      <c r="LB210" s="55"/>
      <c r="LC210" s="55"/>
      <c r="LD210" s="55"/>
      <c r="LE210" s="55"/>
      <c r="LF210" s="55"/>
      <c r="LG210" s="55"/>
      <c r="LH210" s="55"/>
      <c r="LI210" s="55"/>
      <c r="LJ210" s="55"/>
      <c r="LK210" s="55"/>
      <c r="LL210" s="55"/>
      <c r="LM210" s="55"/>
      <c r="LN210" s="55"/>
      <c r="LO210" s="55"/>
      <c r="LP210" s="55"/>
      <c r="LQ210" s="55"/>
      <c r="LR210" s="55"/>
      <c r="LS210" s="55"/>
      <c r="LT210" s="55"/>
      <c r="LU210" s="55"/>
      <c r="LV210" s="55"/>
      <c r="LW210" s="55"/>
      <c r="LX210" s="55"/>
      <c r="LY210" s="55"/>
      <c r="LZ210" s="55"/>
      <c r="MA210" s="55"/>
      <c r="MB210" s="55"/>
      <c r="MC210" s="55"/>
      <c r="MD210" s="55"/>
      <c r="ME210" s="55"/>
      <c r="MF210" s="55"/>
      <c r="MG210" s="55"/>
      <c r="MH210" s="57"/>
      <c r="MI210" s="57"/>
      <c r="MJ210" s="57"/>
      <c r="MK210" s="57"/>
      <c r="ML210" s="57"/>
      <c r="MM210" s="58"/>
      <c r="MN210" s="58"/>
      <c r="MO210" s="57"/>
      <c r="MP210" s="57"/>
      <c r="MQ210" s="57"/>
      <c r="MR210" s="57"/>
      <c r="MS210" s="57"/>
      <c r="MT210" s="58"/>
      <c r="MU210" s="58"/>
      <c r="MV210" s="57"/>
      <c r="MW210" s="57"/>
      <c r="MX210" s="57"/>
      <c r="MY210" s="57"/>
      <c r="MZ210" s="57"/>
      <c r="NA210" s="58"/>
      <c r="NB210" s="58"/>
      <c r="NC210" s="55"/>
      <c r="ND210" s="55"/>
      <c r="NE210" s="55"/>
      <c r="NF210" s="55"/>
      <c r="NG210" s="55"/>
      <c r="NH210" s="55"/>
      <c r="NI210" s="55"/>
      <c r="NJ210" s="55"/>
      <c r="NK210" s="55"/>
      <c r="NL210" s="55"/>
      <c r="NM210" s="55"/>
      <c r="NN210" s="55"/>
      <c r="NO210" s="55"/>
      <c r="NP210" s="55"/>
      <c r="NQ210" s="55"/>
      <c r="NR210" s="55"/>
      <c r="NS210" s="55"/>
      <c r="NT210" s="55"/>
      <c r="NU210" s="55"/>
      <c r="NV210" s="55"/>
      <c r="NW210" s="55"/>
      <c r="NX210" s="55"/>
      <c r="NY210" s="55"/>
      <c r="NZ210" s="55"/>
      <c r="OA210" s="55"/>
      <c r="OB210" s="55"/>
      <c r="OC210" s="55"/>
      <c r="OD210" s="55"/>
      <c r="OE210" s="55"/>
      <c r="OF210" s="55"/>
      <c r="OG210" s="55"/>
      <c r="OH210" s="55"/>
      <c r="OI210" s="55"/>
      <c r="OJ210" s="55"/>
      <c r="OK210" s="55"/>
      <c r="OL210" s="55"/>
      <c r="OM210" s="55"/>
      <c r="ON210" s="55"/>
      <c r="OO210" s="55"/>
      <c r="OP210" s="55"/>
      <c r="OQ210" s="55"/>
      <c r="OR210" s="55"/>
      <c r="OS210" s="55"/>
      <c r="OT210" s="55"/>
      <c r="OU210" s="55"/>
      <c r="OV210" s="55"/>
      <c r="OW210" s="55"/>
      <c r="OX210" s="55"/>
      <c r="OY210" s="55"/>
      <c r="OZ210" s="55"/>
      <c r="PA210" s="55"/>
      <c r="PB210" s="55"/>
      <c r="PC210" s="55"/>
      <c r="PD210" s="55"/>
      <c r="PE210" s="55"/>
      <c r="PF210" s="55"/>
      <c r="PG210" s="55"/>
      <c r="PH210" s="55"/>
      <c r="PI210" s="55"/>
      <c r="PJ210" s="55"/>
      <c r="PK210" s="55"/>
      <c r="PL210" s="55"/>
      <c r="PM210" s="55"/>
      <c r="PN210" s="55"/>
      <c r="PO210" s="55"/>
      <c r="PP210" s="55"/>
      <c r="PQ210" s="55"/>
      <c r="PR210" s="55"/>
      <c r="PS210" s="55"/>
      <c r="PT210" s="55"/>
      <c r="PU210" s="55"/>
      <c r="PV210" s="55"/>
      <c r="PW210" s="55"/>
      <c r="PX210" s="55"/>
      <c r="PY210" s="55"/>
      <c r="PZ210" s="55"/>
      <c r="QA210" s="55"/>
      <c r="QB210" s="55"/>
      <c r="QC210" s="55"/>
      <c r="QD210" s="55"/>
    </row>
    <row r="211" spans="1:446" ht="13.5" customHeight="1">
      <c r="A211" s="12" t="s">
        <v>209</v>
      </c>
      <c r="B211" s="12" t="s">
        <v>336</v>
      </c>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12"/>
      <c r="BE211" s="14"/>
      <c r="BF211" s="14"/>
      <c r="BG211" s="14"/>
      <c r="BH211" s="14"/>
      <c r="BI211" s="14"/>
      <c r="BJ211" s="14"/>
      <c r="BK211" s="14"/>
      <c r="BL211" s="14"/>
      <c r="BM211" s="14"/>
      <c r="BN211" s="14"/>
      <c r="BO211" s="14"/>
      <c r="BP211" s="14"/>
      <c r="BQ211" s="14"/>
      <c r="BR211" s="14"/>
      <c r="BS211" s="14"/>
      <c r="BT211" s="14"/>
      <c r="BU211" s="14"/>
      <c r="BV211" s="14"/>
      <c r="BW211" s="14"/>
      <c r="BX211" s="14"/>
      <c r="BY211" s="14"/>
      <c r="BZ211" s="14"/>
      <c r="CA211" s="14"/>
      <c r="CB211" s="14"/>
      <c r="CC211" s="14"/>
      <c r="CD211" s="14"/>
      <c r="CE211" s="14"/>
      <c r="CF211" s="14"/>
      <c r="CG211" s="14"/>
      <c r="CH211" s="14"/>
      <c r="CI211" s="14"/>
      <c r="CJ211" s="14"/>
      <c r="CK211" s="14"/>
      <c r="CL211" s="14"/>
      <c r="CM211" s="14"/>
      <c r="CN211" s="14"/>
      <c r="CO211" s="14"/>
      <c r="CP211" s="14"/>
      <c r="CQ211" s="14"/>
      <c r="CR211" s="14"/>
      <c r="CS211" s="14"/>
      <c r="CT211" s="14"/>
      <c r="CU211" s="14"/>
      <c r="CV211" s="14"/>
      <c r="CW211" s="14"/>
      <c r="CX211" s="14"/>
      <c r="CY211" s="14"/>
      <c r="CZ211" s="14"/>
      <c r="DA211" s="24"/>
      <c r="DB211" s="14"/>
      <c r="DC211" s="14"/>
      <c r="DD211" s="14"/>
      <c r="DE211" s="14"/>
      <c r="DF211" s="14"/>
      <c r="DG211" s="14"/>
      <c r="DH211" s="14"/>
      <c r="DI211" s="14"/>
      <c r="DJ211" s="14"/>
      <c r="DK211" s="14"/>
      <c r="DL211" s="14"/>
      <c r="DM211" s="14"/>
      <c r="DN211" s="14"/>
      <c r="DO211" s="14"/>
      <c r="DP211" s="14"/>
      <c r="DQ211" s="14"/>
      <c r="DR211" s="14"/>
      <c r="DS211" s="14"/>
      <c r="DT211" s="14"/>
      <c r="DU211" s="14"/>
      <c r="DV211" s="14"/>
      <c r="DW211" s="14"/>
      <c r="DX211" s="14"/>
      <c r="DY211" s="14"/>
      <c r="DZ211" s="14"/>
      <c r="EA211" s="14"/>
      <c r="EB211" s="14"/>
      <c r="EC211" s="14"/>
      <c r="ED211" s="14"/>
      <c r="EE211" s="14"/>
      <c r="EF211" s="14"/>
      <c r="EG211" s="14"/>
      <c r="EH211" s="14"/>
      <c r="EI211" s="14"/>
      <c r="EJ211" s="14"/>
      <c r="EK211" s="14"/>
      <c r="EL211" s="14"/>
      <c r="EM211" s="14"/>
      <c r="EN211" s="14"/>
      <c r="EO211" s="14"/>
      <c r="EP211" s="14"/>
      <c r="EQ211" s="14"/>
      <c r="ER211" s="14"/>
      <c r="ES211" s="14"/>
      <c r="ET211" s="14"/>
      <c r="EU211" s="14"/>
      <c r="EV211" s="14"/>
      <c r="EW211" s="14"/>
      <c r="EX211" s="14"/>
      <c r="EY211" s="14"/>
      <c r="EZ211" s="14"/>
      <c r="FA211" s="14"/>
      <c r="FB211" s="14"/>
      <c r="FC211" s="14"/>
      <c r="FD211" s="14"/>
      <c r="FE211" s="14"/>
      <c r="FF211" s="14"/>
      <c r="FG211" s="14"/>
      <c r="FH211" s="14"/>
      <c r="FI211" s="14"/>
      <c r="FJ211" s="14"/>
      <c r="FK211" s="14"/>
      <c r="FL211" s="14"/>
      <c r="FM211" s="14"/>
      <c r="FN211" s="14"/>
      <c r="FO211" s="14"/>
      <c r="FP211" s="14"/>
      <c r="FQ211" s="14"/>
      <c r="FR211" s="14"/>
      <c r="FS211" s="14"/>
      <c r="FT211" s="14"/>
      <c r="FU211" s="14"/>
      <c r="FV211" s="14"/>
      <c r="FW211" s="14"/>
      <c r="FX211" s="14"/>
      <c r="FY211" s="14"/>
      <c r="FZ211" s="14"/>
      <c r="GA211" s="14"/>
      <c r="GB211" s="14"/>
      <c r="GC211" s="14"/>
      <c r="GD211" s="14"/>
      <c r="GE211" s="14"/>
      <c r="GF211" s="14"/>
      <c r="GG211" s="14"/>
      <c r="GH211" s="14"/>
      <c r="GI211" s="14"/>
      <c r="GJ211" s="14"/>
      <c r="GK211" s="14"/>
      <c r="GL211" s="14"/>
      <c r="GM211" s="14"/>
      <c r="GN211" s="14"/>
      <c r="GO211" s="14"/>
      <c r="GP211" s="14"/>
      <c r="GQ211" s="14"/>
      <c r="GR211" s="14"/>
      <c r="GS211" s="14"/>
      <c r="GT211" s="14"/>
      <c r="GU211" s="14"/>
      <c r="GV211" s="14"/>
      <c r="GW211" s="14"/>
      <c r="GX211" s="14"/>
      <c r="GY211" s="14"/>
      <c r="GZ211" s="14"/>
      <c r="HA211" s="14"/>
      <c r="HB211" s="14"/>
      <c r="HC211" s="14"/>
      <c r="HD211" s="14"/>
      <c r="HE211" s="14"/>
      <c r="HF211" s="14"/>
      <c r="HG211" s="14"/>
      <c r="HH211" s="14"/>
      <c r="HI211" s="14"/>
      <c r="HJ211" s="14"/>
      <c r="HK211" s="14"/>
      <c r="HL211" s="14"/>
      <c r="HM211" s="14"/>
      <c r="HN211" s="14"/>
      <c r="HO211" s="14"/>
      <c r="HP211" s="14"/>
      <c r="HQ211" s="14"/>
      <c r="HR211" s="14"/>
      <c r="HS211" s="14"/>
      <c r="HT211" s="14"/>
      <c r="HU211" s="14"/>
      <c r="HV211" s="14"/>
      <c r="HW211" s="14"/>
      <c r="HX211" s="14"/>
      <c r="HY211" s="14"/>
      <c r="HZ211" s="14"/>
      <c r="IA211" s="14"/>
      <c r="IB211" s="14"/>
      <c r="IC211" s="14"/>
      <c r="ID211" s="14"/>
      <c r="IE211" s="14"/>
      <c r="IF211" s="14"/>
      <c r="IG211" s="14"/>
      <c r="IH211" s="55"/>
      <c r="II211" s="55"/>
      <c r="IJ211" s="55"/>
      <c r="IK211" s="55"/>
      <c r="IL211" s="55"/>
      <c r="IM211" s="55"/>
      <c r="IN211" s="55"/>
      <c r="IO211" s="55"/>
      <c r="IP211" s="55"/>
      <c r="IQ211" s="55"/>
      <c r="IR211" s="55"/>
      <c r="IS211" s="55"/>
      <c r="IT211" s="55"/>
      <c r="IU211" s="55"/>
      <c r="IV211" s="55"/>
      <c r="IW211" s="55"/>
      <c r="IX211" s="55"/>
      <c r="IY211" s="55"/>
      <c r="IZ211" s="55"/>
      <c r="JA211" s="55"/>
      <c r="JB211" s="55"/>
      <c r="JC211" s="55"/>
      <c r="JD211" s="55"/>
      <c r="JE211" s="55"/>
      <c r="JF211" s="55"/>
      <c r="JG211" s="55"/>
      <c r="JH211" s="55"/>
      <c r="JI211" s="55"/>
      <c r="JJ211" s="55"/>
      <c r="JK211" s="55"/>
      <c r="JL211" s="55"/>
      <c r="JM211" s="55"/>
      <c r="JN211" s="55"/>
      <c r="JO211" s="55"/>
      <c r="JP211" s="55"/>
      <c r="JQ211" s="55"/>
      <c r="JR211" s="55"/>
      <c r="JS211" s="55"/>
      <c r="JT211" s="55"/>
      <c r="JU211" s="55"/>
      <c r="JV211" s="55"/>
      <c r="JW211" s="55"/>
      <c r="JX211" s="55"/>
      <c r="JY211" s="55"/>
      <c r="JZ211" s="55"/>
      <c r="KA211" s="55"/>
      <c r="KB211" s="55"/>
      <c r="KC211" s="55"/>
      <c r="KD211" s="55"/>
      <c r="KE211" s="55"/>
      <c r="KF211" s="55"/>
      <c r="KG211" s="55"/>
      <c r="KH211" s="55"/>
      <c r="KI211" s="55"/>
      <c r="KJ211" s="55"/>
      <c r="KK211" s="55"/>
      <c r="KL211" s="55"/>
      <c r="KM211" s="55"/>
      <c r="KN211" s="55"/>
      <c r="KO211" s="55"/>
      <c r="KP211" s="55"/>
      <c r="KQ211" s="55"/>
      <c r="KR211" s="55"/>
      <c r="KS211" s="55"/>
      <c r="KT211" s="55"/>
      <c r="KU211" s="55"/>
      <c r="KV211" s="55"/>
      <c r="KW211" s="55"/>
      <c r="KX211" s="55"/>
      <c r="KY211" s="55"/>
      <c r="KZ211" s="55"/>
      <c r="LA211" s="55"/>
      <c r="LB211" s="55"/>
      <c r="LC211" s="55"/>
      <c r="LD211" s="55"/>
      <c r="LE211" s="55"/>
      <c r="LF211" s="55"/>
      <c r="LG211" s="55"/>
      <c r="LH211" s="55"/>
      <c r="LI211" s="55"/>
      <c r="LJ211" s="55"/>
      <c r="LK211" s="55"/>
      <c r="LL211" s="55"/>
      <c r="LM211" s="55"/>
      <c r="LN211" s="55"/>
      <c r="LO211" s="55"/>
      <c r="LP211" s="55"/>
      <c r="LQ211" s="55"/>
      <c r="LR211" s="55"/>
      <c r="LS211" s="55"/>
      <c r="LT211" s="55"/>
      <c r="LU211" s="55"/>
      <c r="LV211" s="55"/>
      <c r="LW211" s="55"/>
      <c r="LX211" s="55"/>
      <c r="LY211" s="55"/>
      <c r="LZ211" s="55"/>
      <c r="MA211" s="55"/>
      <c r="MB211" s="55"/>
      <c r="MC211" s="55"/>
      <c r="MD211" s="55"/>
      <c r="ME211" s="55"/>
      <c r="MF211" s="55"/>
      <c r="MG211" s="55"/>
      <c r="MH211" s="57"/>
      <c r="MI211" s="57"/>
      <c r="MJ211" s="57"/>
      <c r="MK211" s="57"/>
      <c r="ML211" s="57"/>
      <c r="MM211" s="58"/>
      <c r="MN211" s="58"/>
      <c r="MO211" s="57"/>
      <c r="MP211" s="57"/>
      <c r="MQ211" s="57"/>
      <c r="MR211" s="57"/>
      <c r="MS211" s="57"/>
      <c r="MT211" s="58"/>
      <c r="MU211" s="58"/>
      <c r="MV211" s="57"/>
      <c r="MW211" s="57"/>
      <c r="MX211" s="57"/>
      <c r="MY211" s="57"/>
      <c r="MZ211" s="57"/>
      <c r="NA211" s="58"/>
      <c r="NB211" s="58"/>
      <c r="NC211" s="55"/>
      <c r="ND211" s="55"/>
      <c r="NE211" s="55"/>
      <c r="NF211" s="55"/>
      <c r="NG211" s="55"/>
      <c r="NH211" s="55"/>
      <c r="NI211" s="55"/>
      <c r="NJ211" s="55"/>
      <c r="NK211" s="55"/>
      <c r="NL211" s="55"/>
      <c r="NM211" s="55"/>
      <c r="NN211" s="55"/>
      <c r="NO211" s="55"/>
      <c r="NP211" s="55"/>
      <c r="NQ211" s="55"/>
      <c r="NR211" s="55"/>
      <c r="NS211" s="55"/>
      <c r="NT211" s="55"/>
      <c r="NU211" s="55"/>
      <c r="NV211" s="55"/>
      <c r="NW211" s="55"/>
      <c r="NX211" s="55"/>
      <c r="NY211" s="55"/>
      <c r="NZ211" s="55"/>
      <c r="OA211" s="55"/>
      <c r="OB211" s="55"/>
      <c r="OC211" s="55"/>
      <c r="OD211" s="55"/>
      <c r="OE211" s="55"/>
      <c r="OF211" s="55"/>
      <c r="OG211" s="55"/>
      <c r="OH211" s="55"/>
      <c r="OI211" s="55"/>
      <c r="OJ211" s="55"/>
      <c r="OK211" s="55"/>
      <c r="OL211" s="55"/>
      <c r="OM211" s="55"/>
      <c r="ON211" s="55"/>
      <c r="OO211" s="55"/>
      <c r="OP211" s="55"/>
      <c r="OQ211" s="55"/>
      <c r="OR211" s="55"/>
      <c r="OS211" s="55"/>
      <c r="OT211" s="55"/>
      <c r="OU211" s="55"/>
      <c r="OV211" s="55"/>
      <c r="OW211" s="55"/>
      <c r="OX211" s="55"/>
      <c r="OY211" s="55"/>
      <c r="OZ211" s="55"/>
      <c r="PA211" s="55"/>
      <c r="PB211" s="55"/>
      <c r="PC211" s="55"/>
      <c r="PD211" s="55"/>
      <c r="PE211" s="55"/>
      <c r="PF211" s="55"/>
      <c r="PG211" s="55"/>
      <c r="PH211" s="55"/>
      <c r="PI211" s="55"/>
      <c r="PJ211" s="55"/>
      <c r="PK211" s="55"/>
      <c r="PL211" s="55"/>
      <c r="PM211" s="55"/>
      <c r="PN211" s="55"/>
      <c r="PO211" s="55"/>
      <c r="PP211" s="55"/>
      <c r="PQ211" s="55"/>
      <c r="PR211" s="55"/>
      <c r="PS211" s="55"/>
      <c r="PT211" s="55"/>
      <c r="PU211" s="55"/>
      <c r="PV211" s="55"/>
      <c r="PW211" s="55"/>
      <c r="PX211" s="55"/>
      <c r="PY211" s="55"/>
      <c r="PZ211" s="55"/>
      <c r="QA211" s="55"/>
      <c r="QB211" s="55"/>
      <c r="QC211" s="55"/>
      <c r="QD211" s="55"/>
    </row>
    <row r="212" spans="1:446" ht="13.5" customHeight="1">
      <c r="A212" s="12" t="s">
        <v>210</v>
      </c>
      <c r="B212" s="12" t="s">
        <v>336</v>
      </c>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12"/>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c r="CI212" s="14"/>
      <c r="CJ212" s="14"/>
      <c r="CK212" s="14"/>
      <c r="CL212" s="14"/>
      <c r="CM212" s="14"/>
      <c r="CN212" s="14"/>
      <c r="CO212" s="14"/>
      <c r="CP212" s="14"/>
      <c r="CQ212" s="14"/>
      <c r="CR212" s="14"/>
      <c r="CS212" s="14"/>
      <c r="CT212" s="14"/>
      <c r="CU212" s="14"/>
      <c r="CV212" s="14"/>
      <c r="CW212" s="14"/>
      <c r="CX212" s="14"/>
      <c r="CY212" s="14"/>
      <c r="CZ212" s="14"/>
      <c r="DA212" s="24"/>
      <c r="DB212" s="14"/>
      <c r="DC212" s="14"/>
      <c r="DD212" s="14"/>
      <c r="DE212" s="14"/>
      <c r="DF212" s="14"/>
      <c r="DG212" s="14"/>
      <c r="DH212" s="14"/>
      <c r="DI212" s="14"/>
      <c r="DJ212" s="14"/>
      <c r="DK212" s="14"/>
      <c r="DL212" s="14"/>
      <c r="DM212" s="14"/>
      <c r="DN212" s="14"/>
      <c r="DO212" s="14"/>
      <c r="DP212" s="14"/>
      <c r="DQ212" s="14"/>
      <c r="DR212" s="14"/>
      <c r="DS212" s="14"/>
      <c r="DT212" s="14"/>
      <c r="DU212" s="14"/>
      <c r="DV212" s="14"/>
      <c r="DW212" s="14"/>
      <c r="DX212" s="14"/>
      <c r="DY212" s="14"/>
      <c r="DZ212" s="14"/>
      <c r="EA212" s="14"/>
      <c r="EB212" s="14"/>
      <c r="EC212" s="14"/>
      <c r="ED212" s="14"/>
      <c r="EE212" s="14"/>
      <c r="EF212" s="14"/>
      <c r="EG212" s="14"/>
      <c r="EH212" s="14"/>
      <c r="EI212" s="14"/>
      <c r="EJ212" s="14"/>
      <c r="EK212" s="14"/>
      <c r="EL212" s="14"/>
      <c r="EM212" s="14"/>
      <c r="EN212" s="14"/>
      <c r="EO212" s="14"/>
      <c r="EP212" s="14"/>
      <c r="EQ212" s="14"/>
      <c r="ER212" s="14"/>
      <c r="ES212" s="14"/>
      <c r="ET212" s="14"/>
      <c r="EU212" s="14"/>
      <c r="EV212" s="14"/>
      <c r="EW212" s="14"/>
      <c r="EX212" s="14"/>
      <c r="EY212" s="14"/>
      <c r="EZ212" s="14"/>
      <c r="FA212" s="14"/>
      <c r="FB212" s="14"/>
      <c r="FC212" s="14"/>
      <c r="FD212" s="14"/>
      <c r="FE212" s="14"/>
      <c r="FF212" s="14"/>
      <c r="FG212" s="14"/>
      <c r="FH212" s="14"/>
      <c r="FI212" s="14"/>
      <c r="FJ212" s="14"/>
      <c r="FK212" s="14"/>
      <c r="FL212" s="14"/>
      <c r="FM212" s="14"/>
      <c r="FN212" s="14"/>
      <c r="FO212" s="14"/>
      <c r="FP212" s="14"/>
      <c r="FQ212" s="14"/>
      <c r="FR212" s="14"/>
      <c r="FS212" s="14"/>
      <c r="FT212" s="14"/>
      <c r="FU212" s="14"/>
      <c r="FV212" s="14"/>
      <c r="FW212" s="14"/>
      <c r="FX212" s="14"/>
      <c r="FY212" s="14"/>
      <c r="FZ212" s="14"/>
      <c r="GA212" s="14"/>
      <c r="GB212" s="14"/>
      <c r="GC212" s="14"/>
      <c r="GD212" s="14"/>
      <c r="GE212" s="14"/>
      <c r="GF212" s="14"/>
      <c r="GG212" s="14"/>
      <c r="GH212" s="14"/>
      <c r="GI212" s="14"/>
      <c r="GJ212" s="14"/>
      <c r="GK212" s="14"/>
      <c r="GL212" s="14"/>
      <c r="GM212" s="14"/>
      <c r="GN212" s="14"/>
      <c r="GO212" s="14"/>
      <c r="GP212" s="14"/>
      <c r="GQ212" s="14"/>
      <c r="GR212" s="14"/>
      <c r="GS212" s="14"/>
      <c r="GT212" s="14"/>
      <c r="GU212" s="14"/>
      <c r="GV212" s="14"/>
      <c r="GW212" s="14"/>
      <c r="GX212" s="14"/>
      <c r="GY212" s="14"/>
      <c r="GZ212" s="14"/>
      <c r="HA212" s="14"/>
      <c r="HB212" s="14"/>
      <c r="HC212" s="14"/>
      <c r="HD212" s="14"/>
      <c r="HE212" s="14"/>
      <c r="HF212" s="14"/>
      <c r="HG212" s="14"/>
      <c r="HH212" s="14"/>
      <c r="HI212" s="14"/>
      <c r="HJ212" s="14"/>
      <c r="HK212" s="14"/>
      <c r="HL212" s="14"/>
      <c r="HM212" s="14"/>
      <c r="HN212" s="14"/>
      <c r="HO212" s="14"/>
      <c r="HP212" s="14"/>
      <c r="HQ212" s="14"/>
      <c r="HR212" s="14"/>
      <c r="HS212" s="14"/>
      <c r="HT212" s="14"/>
      <c r="HU212" s="14"/>
      <c r="HV212" s="14"/>
      <c r="HW212" s="14"/>
      <c r="HX212" s="14"/>
      <c r="HY212" s="14"/>
      <c r="HZ212" s="14"/>
      <c r="IA212" s="14"/>
      <c r="IB212" s="14"/>
      <c r="IC212" s="14"/>
      <c r="ID212" s="14"/>
      <c r="IE212" s="14"/>
      <c r="IF212" s="14"/>
      <c r="IG212" s="14"/>
      <c r="IH212" s="55"/>
      <c r="II212" s="55"/>
      <c r="IJ212" s="55"/>
      <c r="IK212" s="55"/>
      <c r="IL212" s="55"/>
      <c r="IM212" s="55"/>
      <c r="IN212" s="55"/>
      <c r="IO212" s="55"/>
      <c r="IP212" s="55"/>
      <c r="IQ212" s="55"/>
      <c r="IR212" s="55"/>
      <c r="IS212" s="55"/>
      <c r="IT212" s="55"/>
      <c r="IU212" s="55"/>
      <c r="IV212" s="55"/>
      <c r="IW212" s="55"/>
      <c r="IX212" s="55"/>
      <c r="IY212" s="55"/>
      <c r="IZ212" s="55"/>
      <c r="JA212" s="55"/>
      <c r="JB212" s="55"/>
      <c r="JC212" s="55"/>
      <c r="JD212" s="55"/>
      <c r="JE212" s="55"/>
      <c r="JF212" s="55"/>
      <c r="JG212" s="55"/>
      <c r="JH212" s="55"/>
      <c r="JI212" s="55"/>
      <c r="JJ212" s="55"/>
      <c r="JK212" s="55"/>
      <c r="JL212" s="55"/>
      <c r="JM212" s="55"/>
      <c r="JN212" s="55"/>
      <c r="JO212" s="55"/>
      <c r="JP212" s="55"/>
      <c r="JQ212" s="55"/>
      <c r="JR212" s="55"/>
      <c r="JS212" s="55"/>
      <c r="JT212" s="55"/>
      <c r="JU212" s="55"/>
      <c r="JV212" s="55"/>
      <c r="JW212" s="55"/>
      <c r="JX212" s="55"/>
      <c r="JY212" s="55"/>
      <c r="JZ212" s="55"/>
      <c r="KA212" s="55"/>
      <c r="KB212" s="55"/>
      <c r="KC212" s="55"/>
      <c r="KD212" s="55"/>
      <c r="KE212" s="55"/>
      <c r="KF212" s="55"/>
      <c r="KG212" s="55"/>
      <c r="KH212" s="55"/>
      <c r="KI212" s="55"/>
      <c r="KJ212" s="55"/>
      <c r="KK212" s="55"/>
      <c r="KL212" s="55"/>
      <c r="KM212" s="55"/>
      <c r="KN212" s="55"/>
      <c r="KO212" s="55"/>
      <c r="KP212" s="55"/>
      <c r="KQ212" s="55"/>
      <c r="KR212" s="55"/>
      <c r="KS212" s="55"/>
      <c r="KT212" s="55"/>
      <c r="KU212" s="55"/>
      <c r="KV212" s="55"/>
      <c r="KW212" s="55"/>
      <c r="KX212" s="55"/>
      <c r="KY212" s="55"/>
      <c r="KZ212" s="55"/>
      <c r="LA212" s="55"/>
      <c r="LB212" s="55"/>
      <c r="LC212" s="55"/>
      <c r="LD212" s="55"/>
      <c r="LE212" s="55"/>
      <c r="LF212" s="55"/>
      <c r="LG212" s="55"/>
      <c r="LH212" s="55"/>
      <c r="LI212" s="55"/>
      <c r="LJ212" s="55"/>
      <c r="LK212" s="55"/>
      <c r="LL212" s="55"/>
      <c r="LM212" s="55"/>
      <c r="LN212" s="55"/>
      <c r="LO212" s="55"/>
      <c r="LP212" s="55"/>
      <c r="LQ212" s="55"/>
      <c r="LR212" s="55"/>
      <c r="LS212" s="55"/>
      <c r="LT212" s="55"/>
      <c r="LU212" s="55"/>
      <c r="LV212" s="55"/>
      <c r="LW212" s="55"/>
      <c r="LX212" s="55"/>
      <c r="LY212" s="55"/>
      <c r="LZ212" s="55"/>
      <c r="MA212" s="55"/>
      <c r="MB212" s="55"/>
      <c r="MC212" s="55"/>
      <c r="MD212" s="55"/>
      <c r="ME212" s="55"/>
      <c r="MF212" s="55"/>
      <c r="MG212" s="55"/>
      <c r="MH212" s="57"/>
      <c r="MI212" s="57"/>
      <c r="MJ212" s="57"/>
      <c r="MK212" s="57"/>
      <c r="ML212" s="57"/>
      <c r="MM212" s="58"/>
      <c r="MN212" s="58"/>
      <c r="MO212" s="57"/>
      <c r="MP212" s="57"/>
      <c r="MQ212" s="57"/>
      <c r="MR212" s="57"/>
      <c r="MS212" s="57"/>
      <c r="MT212" s="58"/>
      <c r="MU212" s="58"/>
      <c r="MV212" s="57"/>
      <c r="MW212" s="57"/>
      <c r="MX212" s="57"/>
      <c r="MY212" s="57"/>
      <c r="MZ212" s="57"/>
      <c r="NA212" s="58"/>
      <c r="NB212" s="58"/>
      <c r="NC212" s="55"/>
      <c r="ND212" s="55"/>
      <c r="NE212" s="55"/>
      <c r="NF212" s="55"/>
      <c r="NG212" s="55"/>
      <c r="NH212" s="55"/>
      <c r="NI212" s="55"/>
      <c r="NJ212" s="55"/>
      <c r="NK212" s="55"/>
      <c r="NL212" s="55"/>
      <c r="NM212" s="55"/>
      <c r="NN212" s="55"/>
      <c r="NO212" s="55"/>
      <c r="NP212" s="55"/>
      <c r="NQ212" s="55"/>
      <c r="NR212" s="55"/>
      <c r="NS212" s="55"/>
      <c r="NT212" s="55"/>
      <c r="NU212" s="55"/>
      <c r="NV212" s="55"/>
      <c r="NW212" s="55"/>
      <c r="NX212" s="55"/>
      <c r="NY212" s="55"/>
      <c r="NZ212" s="55"/>
      <c r="OA212" s="55"/>
      <c r="OB212" s="55"/>
      <c r="OC212" s="55"/>
      <c r="OD212" s="55"/>
      <c r="OE212" s="55"/>
      <c r="OF212" s="55"/>
      <c r="OG212" s="55"/>
      <c r="OH212" s="55"/>
      <c r="OI212" s="55"/>
      <c r="OJ212" s="55"/>
      <c r="OK212" s="55"/>
      <c r="OL212" s="55"/>
      <c r="OM212" s="55"/>
      <c r="ON212" s="55"/>
      <c r="OO212" s="55"/>
      <c r="OP212" s="55"/>
      <c r="OQ212" s="55"/>
      <c r="OR212" s="55"/>
      <c r="OS212" s="55"/>
      <c r="OT212" s="55"/>
      <c r="OU212" s="55"/>
      <c r="OV212" s="55"/>
      <c r="OW212" s="55"/>
      <c r="OX212" s="55"/>
      <c r="OY212" s="55"/>
      <c r="OZ212" s="55"/>
      <c r="PA212" s="55"/>
      <c r="PB212" s="55"/>
      <c r="PC212" s="55"/>
      <c r="PD212" s="55"/>
      <c r="PE212" s="55"/>
      <c r="PF212" s="55"/>
      <c r="PG212" s="55"/>
      <c r="PH212" s="55"/>
      <c r="PI212" s="55"/>
      <c r="PJ212" s="55"/>
      <c r="PK212" s="55"/>
      <c r="PL212" s="55"/>
      <c r="PM212" s="55"/>
      <c r="PN212" s="55"/>
      <c r="PO212" s="55"/>
      <c r="PP212" s="55"/>
      <c r="PQ212" s="55"/>
      <c r="PR212" s="55"/>
      <c r="PS212" s="55"/>
      <c r="PT212" s="55"/>
      <c r="PU212" s="55"/>
      <c r="PV212" s="55"/>
      <c r="PW212" s="55"/>
      <c r="PX212" s="55"/>
      <c r="PY212" s="55"/>
      <c r="PZ212" s="55"/>
      <c r="QA212" s="55"/>
      <c r="QB212" s="55"/>
      <c r="QC212" s="55"/>
      <c r="QD212" s="55"/>
    </row>
    <row r="213" spans="1:446" ht="13.5" customHeight="1">
      <c r="A213" s="12" t="s">
        <v>211</v>
      </c>
      <c r="B213" s="12" t="s">
        <v>336</v>
      </c>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12"/>
      <c r="BE213" s="14"/>
      <c r="BF213" s="14"/>
      <c r="BG213" s="14"/>
      <c r="BH213" s="14"/>
      <c r="BI213" s="14"/>
      <c r="BJ213" s="14"/>
      <c r="BK213" s="14"/>
      <c r="BL213" s="14"/>
      <c r="BM213" s="14"/>
      <c r="BN213" s="14"/>
      <c r="BO213" s="14"/>
      <c r="BP213" s="14"/>
      <c r="BQ213" s="14"/>
      <c r="BR213" s="14"/>
      <c r="BS213" s="14"/>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14"/>
      <c r="CQ213" s="14"/>
      <c r="CR213" s="14"/>
      <c r="CS213" s="14"/>
      <c r="CT213" s="14"/>
      <c r="CU213" s="14"/>
      <c r="CV213" s="14"/>
      <c r="CW213" s="14"/>
      <c r="CX213" s="14"/>
      <c r="CY213" s="14"/>
      <c r="CZ213" s="14"/>
      <c r="DA213" s="24"/>
      <c r="DB213" s="14"/>
      <c r="DC213" s="14"/>
      <c r="DD213" s="14"/>
      <c r="DE213" s="14"/>
      <c r="DF213" s="14"/>
      <c r="DG213" s="14"/>
      <c r="DH213" s="14"/>
      <c r="DI213" s="14"/>
      <c r="DJ213" s="14"/>
      <c r="DK213" s="14"/>
      <c r="DL213" s="14"/>
      <c r="DM213" s="14"/>
      <c r="DN213" s="14"/>
      <c r="DO213" s="14"/>
      <c r="DP213" s="14"/>
      <c r="DQ213" s="14"/>
      <c r="DR213" s="14"/>
      <c r="DS213" s="14"/>
      <c r="DT213" s="14"/>
      <c r="DU213" s="14"/>
      <c r="DV213" s="14"/>
      <c r="DW213" s="14"/>
      <c r="DX213" s="14"/>
      <c r="DY213" s="14"/>
      <c r="DZ213" s="14"/>
      <c r="EA213" s="14"/>
      <c r="EB213" s="14"/>
      <c r="EC213" s="14"/>
      <c r="ED213" s="14"/>
      <c r="EE213" s="14"/>
      <c r="EF213" s="14"/>
      <c r="EG213" s="14"/>
      <c r="EH213" s="14"/>
      <c r="EI213" s="14"/>
      <c r="EJ213" s="14"/>
      <c r="EK213" s="14"/>
      <c r="EL213" s="14"/>
      <c r="EM213" s="14"/>
      <c r="EN213" s="14"/>
      <c r="EO213" s="14"/>
      <c r="EP213" s="14"/>
      <c r="EQ213" s="14"/>
      <c r="ER213" s="14"/>
      <c r="ES213" s="14"/>
      <c r="ET213" s="14"/>
      <c r="EU213" s="14"/>
      <c r="EV213" s="14"/>
      <c r="EW213" s="14"/>
      <c r="EX213" s="14"/>
      <c r="EY213" s="14"/>
      <c r="EZ213" s="14"/>
      <c r="FA213" s="14"/>
      <c r="FB213" s="14"/>
      <c r="FC213" s="14"/>
      <c r="FD213" s="14"/>
      <c r="FE213" s="14"/>
      <c r="FF213" s="14"/>
      <c r="FG213" s="14"/>
      <c r="FH213" s="14"/>
      <c r="FI213" s="14"/>
      <c r="FJ213" s="14"/>
      <c r="FK213" s="14"/>
      <c r="FL213" s="14"/>
      <c r="FM213" s="14"/>
      <c r="FN213" s="14"/>
      <c r="FO213" s="14"/>
      <c r="FP213" s="14"/>
      <c r="FQ213" s="14"/>
      <c r="FR213" s="14"/>
      <c r="FS213" s="14"/>
      <c r="FT213" s="14"/>
      <c r="FU213" s="14"/>
      <c r="FV213" s="14"/>
      <c r="FW213" s="14"/>
      <c r="FX213" s="14"/>
      <c r="FY213" s="14"/>
      <c r="FZ213" s="14"/>
      <c r="GA213" s="14"/>
      <c r="GB213" s="14"/>
      <c r="GC213" s="14"/>
      <c r="GD213" s="14"/>
      <c r="GE213" s="14"/>
      <c r="GF213" s="14"/>
      <c r="GG213" s="14"/>
      <c r="GH213" s="14"/>
      <c r="GI213" s="14"/>
      <c r="GJ213" s="14"/>
      <c r="GK213" s="14"/>
      <c r="GL213" s="14"/>
      <c r="GM213" s="14"/>
      <c r="GN213" s="14"/>
      <c r="GO213" s="14"/>
      <c r="GP213" s="14"/>
      <c r="GQ213" s="14"/>
      <c r="GR213" s="14"/>
      <c r="GS213" s="14"/>
      <c r="GT213" s="14"/>
      <c r="GU213" s="14"/>
      <c r="GV213" s="14"/>
      <c r="GW213" s="14"/>
      <c r="GX213" s="14"/>
      <c r="GY213" s="14"/>
      <c r="GZ213" s="14"/>
      <c r="HA213" s="14"/>
      <c r="HB213" s="14"/>
      <c r="HC213" s="14"/>
      <c r="HD213" s="14"/>
      <c r="HE213" s="14"/>
      <c r="HF213" s="14"/>
      <c r="HG213" s="14"/>
      <c r="HH213" s="14"/>
      <c r="HI213" s="14"/>
      <c r="HJ213" s="14"/>
      <c r="HK213" s="14"/>
      <c r="HL213" s="14"/>
      <c r="HM213" s="14"/>
      <c r="HN213" s="14"/>
      <c r="HO213" s="14"/>
      <c r="HP213" s="14"/>
      <c r="HQ213" s="14"/>
      <c r="HR213" s="14"/>
      <c r="HS213" s="14"/>
      <c r="HT213" s="14"/>
      <c r="HU213" s="14"/>
      <c r="HV213" s="14"/>
      <c r="HW213" s="14"/>
      <c r="HX213" s="14"/>
      <c r="HY213" s="14"/>
      <c r="HZ213" s="14"/>
      <c r="IA213" s="14"/>
      <c r="IB213" s="14"/>
      <c r="IC213" s="14"/>
      <c r="ID213" s="14"/>
      <c r="IE213" s="14"/>
      <c r="IF213" s="14"/>
      <c r="IG213" s="14"/>
      <c r="IH213" s="55"/>
      <c r="II213" s="55"/>
      <c r="IJ213" s="55"/>
      <c r="IK213" s="55"/>
      <c r="IL213" s="55"/>
      <c r="IM213" s="55"/>
      <c r="IN213" s="55"/>
      <c r="IO213" s="55"/>
      <c r="IP213" s="55"/>
      <c r="IQ213" s="55"/>
      <c r="IR213" s="55"/>
      <c r="IS213" s="55"/>
      <c r="IT213" s="55"/>
      <c r="IU213" s="55"/>
      <c r="IV213" s="55"/>
      <c r="IW213" s="55"/>
      <c r="IX213" s="55"/>
      <c r="IY213" s="55"/>
      <c r="IZ213" s="55"/>
      <c r="JA213" s="55"/>
      <c r="JB213" s="55"/>
      <c r="JC213" s="55"/>
      <c r="JD213" s="55"/>
      <c r="JE213" s="55"/>
      <c r="JF213" s="55"/>
      <c r="JG213" s="55"/>
      <c r="JH213" s="55"/>
      <c r="JI213" s="55"/>
      <c r="JJ213" s="55"/>
      <c r="JK213" s="55"/>
      <c r="JL213" s="55"/>
      <c r="JM213" s="55"/>
      <c r="JN213" s="55"/>
      <c r="JO213" s="55"/>
      <c r="JP213" s="55"/>
      <c r="JQ213" s="55"/>
      <c r="JR213" s="55"/>
      <c r="JS213" s="55"/>
      <c r="JT213" s="55"/>
      <c r="JU213" s="55"/>
      <c r="JV213" s="55"/>
      <c r="JW213" s="55"/>
      <c r="JX213" s="55"/>
      <c r="JY213" s="55"/>
      <c r="JZ213" s="55"/>
      <c r="KA213" s="55"/>
      <c r="KB213" s="55"/>
      <c r="KC213" s="55"/>
      <c r="KD213" s="55"/>
      <c r="KE213" s="55"/>
      <c r="KF213" s="55"/>
      <c r="KG213" s="55"/>
      <c r="KH213" s="55"/>
      <c r="KI213" s="55"/>
      <c r="KJ213" s="55"/>
      <c r="KK213" s="55"/>
      <c r="KL213" s="55"/>
      <c r="KM213" s="55"/>
      <c r="KN213" s="55"/>
      <c r="KO213" s="55"/>
      <c r="KP213" s="55"/>
      <c r="KQ213" s="55"/>
      <c r="KR213" s="55"/>
      <c r="KS213" s="55"/>
      <c r="KT213" s="55"/>
      <c r="KU213" s="55"/>
      <c r="KV213" s="55"/>
      <c r="KW213" s="55"/>
      <c r="KX213" s="55"/>
      <c r="KY213" s="55"/>
      <c r="KZ213" s="55"/>
      <c r="LA213" s="55"/>
      <c r="LB213" s="55"/>
      <c r="LC213" s="55"/>
      <c r="LD213" s="55"/>
      <c r="LE213" s="55"/>
      <c r="LF213" s="55"/>
      <c r="LG213" s="55"/>
      <c r="LH213" s="55"/>
      <c r="LI213" s="55"/>
      <c r="LJ213" s="55"/>
      <c r="LK213" s="55"/>
      <c r="LL213" s="55"/>
      <c r="LM213" s="55"/>
      <c r="LN213" s="55"/>
      <c r="LO213" s="55"/>
      <c r="LP213" s="55"/>
      <c r="LQ213" s="55"/>
      <c r="LR213" s="55"/>
      <c r="LS213" s="55"/>
      <c r="LT213" s="55"/>
      <c r="LU213" s="55"/>
      <c r="LV213" s="55"/>
      <c r="LW213" s="55"/>
      <c r="LX213" s="55"/>
      <c r="LY213" s="55"/>
      <c r="LZ213" s="55"/>
      <c r="MA213" s="55"/>
      <c r="MB213" s="55"/>
      <c r="MC213" s="55"/>
      <c r="MD213" s="55"/>
      <c r="ME213" s="55"/>
      <c r="MF213" s="55"/>
      <c r="MG213" s="55"/>
      <c r="MH213" s="57"/>
      <c r="MI213" s="57"/>
      <c r="MJ213" s="57"/>
      <c r="MK213" s="57"/>
      <c r="ML213" s="57"/>
      <c r="MM213" s="58"/>
      <c r="MN213" s="58"/>
      <c r="MO213" s="57"/>
      <c r="MP213" s="57"/>
      <c r="MQ213" s="57"/>
      <c r="MR213" s="57"/>
      <c r="MS213" s="57"/>
      <c r="MT213" s="58"/>
      <c r="MU213" s="58"/>
      <c r="MV213" s="57"/>
      <c r="MW213" s="57"/>
      <c r="MX213" s="57"/>
      <c r="MY213" s="57"/>
      <c r="MZ213" s="57"/>
      <c r="NA213" s="58"/>
      <c r="NB213" s="58"/>
      <c r="NC213" s="55"/>
      <c r="ND213" s="55"/>
      <c r="NE213" s="55"/>
      <c r="NF213" s="55"/>
      <c r="NG213" s="55"/>
      <c r="NH213" s="55"/>
      <c r="NI213" s="55"/>
      <c r="NJ213" s="55"/>
      <c r="NK213" s="55"/>
      <c r="NL213" s="55"/>
      <c r="NM213" s="55"/>
      <c r="NN213" s="55"/>
      <c r="NO213" s="55"/>
      <c r="NP213" s="55"/>
      <c r="NQ213" s="55"/>
      <c r="NR213" s="55"/>
      <c r="NS213" s="55"/>
      <c r="NT213" s="55"/>
      <c r="NU213" s="55"/>
      <c r="NV213" s="55"/>
      <c r="NW213" s="55"/>
      <c r="NX213" s="55"/>
      <c r="NY213" s="55"/>
      <c r="NZ213" s="55"/>
      <c r="OA213" s="55"/>
      <c r="OB213" s="55"/>
      <c r="OC213" s="55"/>
      <c r="OD213" s="55"/>
      <c r="OE213" s="55"/>
      <c r="OF213" s="55"/>
      <c r="OG213" s="55"/>
      <c r="OH213" s="55"/>
      <c r="OI213" s="55"/>
      <c r="OJ213" s="55"/>
      <c r="OK213" s="55"/>
      <c r="OL213" s="55"/>
      <c r="OM213" s="55"/>
      <c r="ON213" s="55"/>
      <c r="OO213" s="55"/>
      <c r="OP213" s="55"/>
      <c r="OQ213" s="55"/>
      <c r="OR213" s="55"/>
      <c r="OS213" s="55"/>
      <c r="OT213" s="55"/>
      <c r="OU213" s="55"/>
      <c r="OV213" s="55"/>
      <c r="OW213" s="55"/>
      <c r="OX213" s="55"/>
      <c r="OY213" s="55"/>
      <c r="OZ213" s="55"/>
      <c r="PA213" s="55"/>
      <c r="PB213" s="55"/>
      <c r="PC213" s="55"/>
      <c r="PD213" s="55"/>
      <c r="PE213" s="55"/>
      <c r="PF213" s="55"/>
      <c r="PG213" s="55"/>
      <c r="PH213" s="55"/>
      <c r="PI213" s="55"/>
      <c r="PJ213" s="55"/>
      <c r="PK213" s="55"/>
      <c r="PL213" s="55"/>
      <c r="PM213" s="55"/>
      <c r="PN213" s="55"/>
      <c r="PO213" s="55"/>
      <c r="PP213" s="55"/>
      <c r="PQ213" s="55"/>
      <c r="PR213" s="55"/>
      <c r="PS213" s="55"/>
      <c r="PT213" s="55"/>
      <c r="PU213" s="55"/>
      <c r="PV213" s="55"/>
      <c r="PW213" s="55"/>
      <c r="PX213" s="55"/>
      <c r="PY213" s="55"/>
      <c r="PZ213" s="55"/>
      <c r="QA213" s="55"/>
      <c r="QB213" s="55"/>
      <c r="QC213" s="55"/>
      <c r="QD213" s="55"/>
    </row>
    <row r="214" spans="1:446" ht="13.5" customHeight="1">
      <c r="A214" s="12" t="s">
        <v>212</v>
      </c>
      <c r="B214" s="12" t="s">
        <v>336</v>
      </c>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12"/>
      <c r="BE214" s="14"/>
      <c r="BF214" s="14"/>
      <c r="BG214" s="14"/>
      <c r="BH214" s="14"/>
      <c r="BI214" s="14"/>
      <c r="BJ214" s="14"/>
      <c r="BK214" s="14"/>
      <c r="BL214" s="14"/>
      <c r="BM214" s="14"/>
      <c r="BN214" s="14"/>
      <c r="BO214" s="14"/>
      <c r="BP214" s="14"/>
      <c r="BQ214" s="14"/>
      <c r="BR214" s="14"/>
      <c r="BS214" s="14"/>
      <c r="BT214" s="14"/>
      <c r="BU214" s="14"/>
      <c r="BV214" s="14"/>
      <c r="BW214" s="14"/>
      <c r="BX214" s="14"/>
      <c r="BY214" s="14"/>
      <c r="BZ214" s="14"/>
      <c r="CA214" s="14"/>
      <c r="CB214" s="14"/>
      <c r="CC214" s="14"/>
      <c r="CD214" s="14"/>
      <c r="CE214" s="14"/>
      <c r="CF214" s="14"/>
      <c r="CG214" s="14"/>
      <c r="CH214" s="14"/>
      <c r="CI214" s="14"/>
      <c r="CJ214" s="14"/>
      <c r="CK214" s="14"/>
      <c r="CL214" s="14"/>
      <c r="CM214" s="14"/>
      <c r="CN214" s="14"/>
      <c r="CO214" s="14"/>
      <c r="CP214" s="14"/>
      <c r="CQ214" s="14"/>
      <c r="CR214" s="14"/>
      <c r="CS214" s="14"/>
      <c r="CT214" s="14"/>
      <c r="CU214" s="14"/>
      <c r="CV214" s="14"/>
      <c r="CW214" s="14"/>
      <c r="CX214" s="14"/>
      <c r="CY214" s="14"/>
      <c r="CZ214" s="14"/>
      <c r="DA214" s="24"/>
      <c r="DB214" s="14"/>
      <c r="DC214" s="14"/>
      <c r="DD214" s="14"/>
      <c r="DE214" s="14"/>
      <c r="DF214" s="14"/>
      <c r="DG214" s="14"/>
      <c r="DH214" s="14"/>
      <c r="DI214" s="14"/>
      <c r="DJ214" s="14"/>
      <c r="DK214" s="14"/>
      <c r="DL214" s="14"/>
      <c r="DM214" s="14"/>
      <c r="DN214" s="14"/>
      <c r="DO214" s="14"/>
      <c r="DP214" s="14"/>
      <c r="DQ214" s="14"/>
      <c r="DR214" s="14"/>
      <c r="DS214" s="14"/>
      <c r="DT214" s="14"/>
      <c r="DU214" s="14"/>
      <c r="DV214" s="14"/>
      <c r="DW214" s="14"/>
      <c r="DX214" s="14"/>
      <c r="DY214" s="14"/>
      <c r="DZ214" s="14"/>
      <c r="EA214" s="14"/>
      <c r="EB214" s="14"/>
      <c r="EC214" s="14"/>
      <c r="ED214" s="14"/>
      <c r="EE214" s="14"/>
      <c r="EF214" s="14"/>
      <c r="EG214" s="14"/>
      <c r="EH214" s="14"/>
      <c r="EI214" s="14"/>
      <c r="EJ214" s="14"/>
      <c r="EK214" s="14"/>
      <c r="EL214" s="14"/>
      <c r="EM214" s="14"/>
      <c r="EN214" s="14"/>
      <c r="EO214" s="14"/>
      <c r="EP214" s="14"/>
      <c r="EQ214" s="14"/>
      <c r="ER214" s="14"/>
      <c r="ES214" s="14"/>
      <c r="ET214" s="14"/>
      <c r="EU214" s="14"/>
      <c r="EV214" s="14"/>
      <c r="EW214" s="14"/>
      <c r="EX214" s="14"/>
      <c r="EY214" s="14"/>
      <c r="EZ214" s="14"/>
      <c r="FA214" s="14"/>
      <c r="FB214" s="14"/>
      <c r="FC214" s="14"/>
      <c r="FD214" s="14"/>
      <c r="FE214" s="14"/>
      <c r="FF214" s="14"/>
      <c r="FG214" s="14"/>
      <c r="FH214" s="14"/>
      <c r="FI214" s="14"/>
      <c r="FJ214" s="14"/>
      <c r="FK214" s="14"/>
      <c r="FL214" s="14"/>
      <c r="FM214" s="14"/>
      <c r="FN214" s="14"/>
      <c r="FO214" s="14"/>
      <c r="FP214" s="14"/>
      <c r="FQ214" s="14"/>
      <c r="FR214" s="14"/>
      <c r="FS214" s="14"/>
      <c r="FT214" s="14"/>
      <c r="FU214" s="14"/>
      <c r="FV214" s="14"/>
      <c r="FW214" s="14"/>
      <c r="FX214" s="14"/>
      <c r="FY214" s="14"/>
      <c r="FZ214" s="14"/>
      <c r="GA214" s="14"/>
      <c r="GB214" s="14"/>
      <c r="GC214" s="14"/>
      <c r="GD214" s="14"/>
      <c r="GE214" s="14"/>
      <c r="GF214" s="14"/>
      <c r="GG214" s="14"/>
      <c r="GH214" s="14"/>
      <c r="GI214" s="14"/>
      <c r="GJ214" s="14"/>
      <c r="GK214" s="14"/>
      <c r="GL214" s="14"/>
      <c r="GM214" s="14"/>
      <c r="GN214" s="14"/>
      <c r="GO214" s="14"/>
      <c r="GP214" s="14"/>
      <c r="GQ214" s="14"/>
      <c r="GR214" s="14"/>
      <c r="GS214" s="14"/>
      <c r="GT214" s="14"/>
      <c r="GU214" s="14"/>
      <c r="GV214" s="14"/>
      <c r="GW214" s="14"/>
      <c r="GX214" s="14"/>
      <c r="GY214" s="14"/>
      <c r="GZ214" s="14"/>
      <c r="HA214" s="14"/>
      <c r="HB214" s="14"/>
      <c r="HC214" s="14"/>
      <c r="HD214" s="14"/>
      <c r="HE214" s="14"/>
      <c r="HF214" s="14"/>
      <c r="HG214" s="14"/>
      <c r="HH214" s="14"/>
      <c r="HI214" s="14"/>
      <c r="HJ214" s="14"/>
      <c r="HK214" s="14"/>
      <c r="HL214" s="14"/>
      <c r="HM214" s="14"/>
      <c r="HN214" s="14"/>
      <c r="HO214" s="14"/>
      <c r="HP214" s="14"/>
      <c r="HQ214" s="14"/>
      <c r="HR214" s="14"/>
      <c r="HS214" s="14"/>
      <c r="HT214" s="14"/>
      <c r="HU214" s="14"/>
      <c r="HV214" s="14"/>
      <c r="HW214" s="14"/>
      <c r="HX214" s="14"/>
      <c r="HY214" s="14"/>
      <c r="HZ214" s="14"/>
      <c r="IA214" s="14"/>
      <c r="IB214" s="14"/>
      <c r="IC214" s="14"/>
      <c r="ID214" s="14"/>
      <c r="IE214" s="14"/>
      <c r="IF214" s="14"/>
      <c r="IG214" s="14"/>
      <c r="IH214" s="55"/>
      <c r="II214" s="55"/>
      <c r="IJ214" s="55"/>
      <c r="IK214" s="55"/>
      <c r="IL214" s="55"/>
      <c r="IM214" s="55"/>
      <c r="IN214" s="55"/>
      <c r="IO214" s="55"/>
      <c r="IP214" s="55"/>
      <c r="IQ214" s="55"/>
      <c r="IR214" s="55"/>
      <c r="IS214" s="55"/>
      <c r="IT214" s="55"/>
      <c r="IU214" s="55"/>
      <c r="IV214" s="55"/>
      <c r="IW214" s="55"/>
      <c r="IX214" s="55"/>
      <c r="IY214" s="55"/>
      <c r="IZ214" s="55"/>
      <c r="JA214" s="55"/>
      <c r="JB214" s="55"/>
      <c r="JC214" s="55"/>
      <c r="JD214" s="55"/>
      <c r="JE214" s="55"/>
      <c r="JF214" s="55"/>
      <c r="JG214" s="55"/>
      <c r="JH214" s="55"/>
      <c r="JI214" s="55"/>
      <c r="JJ214" s="55"/>
      <c r="JK214" s="55"/>
      <c r="JL214" s="55"/>
      <c r="JM214" s="55"/>
      <c r="JN214" s="55"/>
      <c r="JO214" s="55"/>
      <c r="JP214" s="55"/>
      <c r="JQ214" s="55"/>
      <c r="JR214" s="55"/>
      <c r="JS214" s="55"/>
      <c r="JT214" s="55"/>
      <c r="JU214" s="55"/>
      <c r="JV214" s="55"/>
      <c r="JW214" s="55"/>
      <c r="JX214" s="55"/>
      <c r="JY214" s="55"/>
      <c r="JZ214" s="55"/>
      <c r="KA214" s="55"/>
      <c r="KB214" s="55"/>
      <c r="KC214" s="55"/>
      <c r="KD214" s="55"/>
      <c r="KE214" s="55"/>
      <c r="KF214" s="55"/>
      <c r="KG214" s="55"/>
      <c r="KH214" s="55"/>
      <c r="KI214" s="55"/>
      <c r="KJ214" s="55"/>
      <c r="KK214" s="55"/>
      <c r="KL214" s="55"/>
      <c r="KM214" s="55"/>
      <c r="KN214" s="55"/>
      <c r="KO214" s="55"/>
      <c r="KP214" s="55"/>
      <c r="KQ214" s="55"/>
      <c r="KR214" s="55"/>
      <c r="KS214" s="55"/>
      <c r="KT214" s="55"/>
      <c r="KU214" s="55"/>
      <c r="KV214" s="55"/>
      <c r="KW214" s="55"/>
      <c r="KX214" s="55"/>
      <c r="KY214" s="55"/>
      <c r="KZ214" s="55"/>
      <c r="LA214" s="55"/>
      <c r="LB214" s="55"/>
      <c r="LC214" s="55"/>
      <c r="LD214" s="55"/>
      <c r="LE214" s="55"/>
      <c r="LF214" s="55"/>
      <c r="LG214" s="55"/>
      <c r="LH214" s="55"/>
      <c r="LI214" s="55"/>
      <c r="LJ214" s="55"/>
      <c r="LK214" s="55"/>
      <c r="LL214" s="55"/>
      <c r="LM214" s="55"/>
      <c r="LN214" s="55"/>
      <c r="LO214" s="55"/>
      <c r="LP214" s="55"/>
      <c r="LQ214" s="55"/>
      <c r="LR214" s="55"/>
      <c r="LS214" s="55"/>
      <c r="LT214" s="55"/>
      <c r="LU214" s="55"/>
      <c r="LV214" s="55"/>
      <c r="LW214" s="55"/>
      <c r="LX214" s="55"/>
      <c r="LY214" s="55"/>
      <c r="LZ214" s="55"/>
      <c r="MA214" s="55"/>
      <c r="MB214" s="55"/>
      <c r="MC214" s="55"/>
      <c r="MD214" s="55"/>
      <c r="ME214" s="55"/>
      <c r="MF214" s="55"/>
      <c r="MG214" s="55"/>
      <c r="MH214" s="57"/>
      <c r="MI214" s="57"/>
      <c r="MJ214" s="57"/>
      <c r="MK214" s="57"/>
      <c r="ML214" s="57"/>
      <c r="MM214" s="58"/>
      <c r="MN214" s="58"/>
      <c r="MO214" s="57"/>
      <c r="MP214" s="57"/>
      <c r="MQ214" s="57"/>
      <c r="MR214" s="57"/>
      <c r="MS214" s="57"/>
      <c r="MT214" s="58"/>
      <c r="MU214" s="58"/>
      <c r="MV214" s="57"/>
      <c r="MW214" s="57"/>
      <c r="MX214" s="57"/>
      <c r="MY214" s="57"/>
      <c r="MZ214" s="57"/>
      <c r="NA214" s="58"/>
      <c r="NB214" s="58"/>
      <c r="NC214" s="55"/>
      <c r="ND214" s="55"/>
      <c r="NE214" s="55"/>
      <c r="NF214" s="55"/>
      <c r="NG214" s="55"/>
      <c r="NH214" s="55"/>
      <c r="NI214" s="55"/>
      <c r="NJ214" s="55"/>
      <c r="NK214" s="55"/>
      <c r="NL214" s="55"/>
      <c r="NM214" s="55"/>
      <c r="NN214" s="55"/>
      <c r="NO214" s="55"/>
      <c r="NP214" s="55"/>
      <c r="NQ214" s="55"/>
      <c r="NR214" s="55"/>
      <c r="NS214" s="55"/>
      <c r="NT214" s="55"/>
      <c r="NU214" s="55"/>
      <c r="NV214" s="55"/>
      <c r="NW214" s="55"/>
      <c r="NX214" s="55"/>
      <c r="NY214" s="55"/>
      <c r="NZ214" s="55"/>
      <c r="OA214" s="55"/>
      <c r="OB214" s="55"/>
      <c r="OC214" s="55"/>
      <c r="OD214" s="55"/>
      <c r="OE214" s="55"/>
      <c r="OF214" s="55"/>
      <c r="OG214" s="55"/>
      <c r="OH214" s="55"/>
      <c r="OI214" s="55"/>
      <c r="OJ214" s="55"/>
      <c r="OK214" s="55"/>
      <c r="OL214" s="55"/>
      <c r="OM214" s="55"/>
      <c r="ON214" s="55"/>
      <c r="OO214" s="55"/>
      <c r="OP214" s="55"/>
      <c r="OQ214" s="55"/>
      <c r="OR214" s="55"/>
      <c r="OS214" s="55"/>
      <c r="OT214" s="55"/>
      <c r="OU214" s="55"/>
      <c r="OV214" s="55"/>
      <c r="OW214" s="55"/>
      <c r="OX214" s="55"/>
      <c r="OY214" s="55"/>
      <c r="OZ214" s="55"/>
      <c r="PA214" s="55"/>
      <c r="PB214" s="55"/>
      <c r="PC214" s="55"/>
      <c r="PD214" s="55"/>
      <c r="PE214" s="55"/>
      <c r="PF214" s="55"/>
      <c r="PG214" s="55"/>
      <c r="PH214" s="55"/>
      <c r="PI214" s="55"/>
      <c r="PJ214" s="55"/>
      <c r="PK214" s="55"/>
      <c r="PL214" s="55"/>
      <c r="PM214" s="55"/>
      <c r="PN214" s="55"/>
      <c r="PO214" s="55"/>
      <c r="PP214" s="55"/>
      <c r="PQ214" s="55"/>
      <c r="PR214" s="55"/>
      <c r="PS214" s="55"/>
      <c r="PT214" s="55"/>
      <c r="PU214" s="55"/>
      <c r="PV214" s="55"/>
      <c r="PW214" s="55"/>
      <c r="PX214" s="55"/>
      <c r="PY214" s="55"/>
      <c r="PZ214" s="55"/>
      <c r="QA214" s="55"/>
      <c r="QB214" s="55"/>
      <c r="QC214" s="55"/>
      <c r="QD214" s="55"/>
    </row>
    <row r="215" spans="1:446" ht="13.5" customHeight="1">
      <c r="A215" s="12" t="s">
        <v>213</v>
      </c>
      <c r="B215" s="12" t="s">
        <v>336</v>
      </c>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12"/>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c r="CL215" s="14"/>
      <c r="CM215" s="14"/>
      <c r="CN215" s="14"/>
      <c r="CO215" s="14"/>
      <c r="CP215" s="14"/>
      <c r="CQ215" s="14"/>
      <c r="CR215" s="14"/>
      <c r="CS215" s="14"/>
      <c r="CT215" s="14"/>
      <c r="CU215" s="14"/>
      <c r="CV215" s="14"/>
      <c r="CW215" s="14"/>
      <c r="CX215" s="14"/>
      <c r="CY215" s="14"/>
      <c r="CZ215" s="14"/>
      <c r="DA215" s="24"/>
      <c r="DB215" s="14"/>
      <c r="DC215" s="14"/>
      <c r="DD215" s="14"/>
      <c r="DE215" s="14"/>
      <c r="DF215" s="14"/>
      <c r="DG215" s="14"/>
      <c r="DH215" s="14"/>
      <c r="DI215" s="14"/>
      <c r="DJ215" s="14"/>
      <c r="DK215" s="14"/>
      <c r="DL215" s="14"/>
      <c r="DM215" s="14"/>
      <c r="DN215" s="14"/>
      <c r="DO215" s="14"/>
      <c r="DP215" s="14"/>
      <c r="DQ215" s="14"/>
      <c r="DR215" s="14"/>
      <c r="DS215" s="14"/>
      <c r="DT215" s="14"/>
      <c r="DU215" s="14"/>
      <c r="DV215" s="14"/>
      <c r="DW215" s="14"/>
      <c r="DX215" s="14"/>
      <c r="DY215" s="14"/>
      <c r="DZ215" s="14"/>
      <c r="EA215" s="14"/>
      <c r="EB215" s="14"/>
      <c r="EC215" s="14"/>
      <c r="ED215" s="14"/>
      <c r="EE215" s="14"/>
      <c r="EF215" s="14"/>
      <c r="EG215" s="14"/>
      <c r="EH215" s="14"/>
      <c r="EI215" s="14"/>
      <c r="EJ215" s="14"/>
      <c r="EK215" s="14"/>
      <c r="EL215" s="14"/>
      <c r="EM215" s="14"/>
      <c r="EN215" s="14"/>
      <c r="EO215" s="14"/>
      <c r="EP215" s="14"/>
      <c r="EQ215" s="14"/>
      <c r="ER215" s="14"/>
      <c r="ES215" s="14"/>
      <c r="ET215" s="14"/>
      <c r="EU215" s="14"/>
      <c r="EV215" s="14"/>
      <c r="EW215" s="14"/>
      <c r="EX215" s="14"/>
      <c r="EY215" s="14"/>
      <c r="EZ215" s="14"/>
      <c r="FA215" s="14"/>
      <c r="FB215" s="14"/>
      <c r="FC215" s="14"/>
      <c r="FD215" s="14"/>
      <c r="FE215" s="14"/>
      <c r="FF215" s="14"/>
      <c r="FG215" s="14"/>
      <c r="FH215" s="14"/>
      <c r="FI215" s="14"/>
      <c r="FJ215" s="14"/>
      <c r="FK215" s="14"/>
      <c r="FL215" s="14"/>
      <c r="FM215" s="14"/>
      <c r="FN215" s="14"/>
      <c r="FO215" s="14"/>
      <c r="FP215" s="14"/>
      <c r="FQ215" s="14"/>
      <c r="FR215" s="14"/>
      <c r="FS215" s="14"/>
      <c r="FT215" s="14"/>
      <c r="FU215" s="14"/>
      <c r="FV215" s="14"/>
      <c r="FW215" s="14"/>
      <c r="FX215" s="14"/>
      <c r="FY215" s="14"/>
      <c r="FZ215" s="14"/>
      <c r="GA215" s="14"/>
      <c r="GB215" s="14"/>
      <c r="GC215" s="14"/>
      <c r="GD215" s="14"/>
      <c r="GE215" s="14"/>
      <c r="GF215" s="14"/>
      <c r="GG215" s="14"/>
      <c r="GH215" s="14"/>
      <c r="GI215" s="14"/>
      <c r="GJ215" s="14"/>
      <c r="GK215" s="14"/>
      <c r="GL215" s="14"/>
      <c r="GM215" s="14"/>
      <c r="GN215" s="14"/>
      <c r="GO215" s="14"/>
      <c r="GP215" s="14"/>
      <c r="GQ215" s="14"/>
      <c r="GR215" s="14"/>
      <c r="GS215" s="14"/>
      <c r="GT215" s="14"/>
      <c r="GU215" s="14"/>
      <c r="GV215" s="14"/>
      <c r="GW215" s="14"/>
      <c r="GX215" s="14"/>
      <c r="GY215" s="14"/>
      <c r="GZ215" s="14"/>
      <c r="HA215" s="14"/>
      <c r="HB215" s="14"/>
      <c r="HC215" s="14"/>
      <c r="HD215" s="14"/>
      <c r="HE215" s="14"/>
      <c r="HF215" s="14"/>
      <c r="HG215" s="14"/>
      <c r="HH215" s="14"/>
      <c r="HI215" s="14"/>
      <c r="HJ215" s="14"/>
      <c r="HK215" s="14"/>
      <c r="HL215" s="14"/>
      <c r="HM215" s="14"/>
      <c r="HN215" s="14"/>
      <c r="HO215" s="14"/>
      <c r="HP215" s="14"/>
      <c r="HQ215" s="14"/>
      <c r="HR215" s="14"/>
      <c r="HS215" s="14"/>
      <c r="HT215" s="14"/>
      <c r="HU215" s="14"/>
      <c r="HV215" s="14"/>
      <c r="HW215" s="14"/>
      <c r="HX215" s="14"/>
      <c r="HY215" s="14"/>
      <c r="HZ215" s="14"/>
      <c r="IA215" s="14"/>
      <c r="IB215" s="14"/>
      <c r="IC215" s="14"/>
      <c r="ID215" s="14"/>
      <c r="IE215" s="14"/>
      <c r="IF215" s="14"/>
      <c r="IG215" s="14"/>
      <c r="IH215" s="55"/>
      <c r="II215" s="55"/>
      <c r="IJ215" s="55"/>
      <c r="IK215" s="55"/>
      <c r="IL215" s="55"/>
      <c r="IM215" s="55"/>
      <c r="IN215" s="55"/>
      <c r="IO215" s="55"/>
      <c r="IP215" s="55"/>
      <c r="IQ215" s="55"/>
      <c r="IR215" s="55"/>
      <c r="IS215" s="55"/>
      <c r="IT215" s="55"/>
      <c r="IU215" s="55"/>
      <c r="IV215" s="55"/>
      <c r="IW215" s="55"/>
      <c r="IX215" s="55"/>
      <c r="IY215" s="55"/>
      <c r="IZ215" s="55"/>
      <c r="JA215" s="55"/>
      <c r="JB215" s="55"/>
      <c r="JC215" s="55"/>
      <c r="JD215" s="55"/>
      <c r="JE215" s="55"/>
      <c r="JF215" s="55"/>
      <c r="JG215" s="55"/>
      <c r="JH215" s="55"/>
      <c r="JI215" s="55"/>
      <c r="JJ215" s="55"/>
      <c r="JK215" s="55"/>
      <c r="JL215" s="55"/>
      <c r="JM215" s="55"/>
      <c r="JN215" s="55"/>
      <c r="JO215" s="55"/>
      <c r="JP215" s="55"/>
      <c r="JQ215" s="55"/>
      <c r="JR215" s="55"/>
      <c r="JS215" s="55"/>
      <c r="JT215" s="55"/>
      <c r="JU215" s="55"/>
      <c r="JV215" s="55"/>
      <c r="JW215" s="55"/>
      <c r="JX215" s="55"/>
      <c r="JY215" s="55"/>
      <c r="JZ215" s="55"/>
      <c r="KA215" s="55"/>
      <c r="KB215" s="55"/>
      <c r="KC215" s="55"/>
      <c r="KD215" s="55"/>
      <c r="KE215" s="55"/>
      <c r="KF215" s="55"/>
      <c r="KG215" s="55"/>
      <c r="KH215" s="55"/>
      <c r="KI215" s="55"/>
      <c r="KJ215" s="55"/>
      <c r="KK215" s="55"/>
      <c r="KL215" s="55"/>
      <c r="KM215" s="55"/>
      <c r="KN215" s="55"/>
      <c r="KO215" s="55"/>
      <c r="KP215" s="55"/>
      <c r="KQ215" s="55"/>
      <c r="KR215" s="55"/>
      <c r="KS215" s="55"/>
      <c r="KT215" s="55"/>
      <c r="KU215" s="55"/>
      <c r="KV215" s="55"/>
      <c r="KW215" s="55"/>
      <c r="KX215" s="55"/>
      <c r="KY215" s="55"/>
      <c r="KZ215" s="55"/>
      <c r="LA215" s="55"/>
      <c r="LB215" s="55"/>
      <c r="LC215" s="55"/>
      <c r="LD215" s="55"/>
      <c r="LE215" s="55"/>
      <c r="LF215" s="55"/>
      <c r="LG215" s="55"/>
      <c r="LH215" s="55"/>
      <c r="LI215" s="55"/>
      <c r="LJ215" s="55"/>
      <c r="LK215" s="55"/>
      <c r="LL215" s="55"/>
      <c r="LM215" s="55"/>
      <c r="LN215" s="55"/>
      <c r="LO215" s="55"/>
      <c r="LP215" s="55"/>
      <c r="LQ215" s="55"/>
      <c r="LR215" s="55"/>
      <c r="LS215" s="55"/>
      <c r="LT215" s="55"/>
      <c r="LU215" s="55"/>
      <c r="LV215" s="55"/>
      <c r="LW215" s="55"/>
      <c r="LX215" s="55"/>
      <c r="LY215" s="55"/>
      <c r="LZ215" s="55"/>
      <c r="MA215" s="55"/>
      <c r="MB215" s="55"/>
      <c r="MC215" s="55"/>
      <c r="MD215" s="55"/>
      <c r="ME215" s="55"/>
      <c r="MF215" s="55"/>
      <c r="MG215" s="55"/>
      <c r="MH215" s="57"/>
      <c r="MI215" s="57"/>
      <c r="MJ215" s="57"/>
      <c r="MK215" s="57"/>
      <c r="ML215" s="57"/>
      <c r="MM215" s="58"/>
      <c r="MN215" s="58"/>
      <c r="MO215" s="57"/>
      <c r="MP215" s="57"/>
      <c r="MQ215" s="57"/>
      <c r="MR215" s="57"/>
      <c r="MS215" s="57"/>
      <c r="MT215" s="58"/>
      <c r="MU215" s="58"/>
      <c r="MV215" s="57"/>
      <c r="MW215" s="57"/>
      <c r="MX215" s="57"/>
      <c r="MY215" s="57"/>
      <c r="MZ215" s="57"/>
      <c r="NA215" s="58"/>
      <c r="NB215" s="58"/>
      <c r="NC215" s="55"/>
      <c r="ND215" s="55"/>
      <c r="NE215" s="55"/>
      <c r="NF215" s="55"/>
      <c r="NG215" s="55"/>
      <c r="NH215" s="55"/>
      <c r="NI215" s="55"/>
      <c r="NJ215" s="55"/>
      <c r="NK215" s="55"/>
      <c r="NL215" s="55"/>
      <c r="NM215" s="55"/>
      <c r="NN215" s="55"/>
      <c r="NO215" s="55"/>
      <c r="NP215" s="55"/>
      <c r="NQ215" s="55"/>
      <c r="NR215" s="55"/>
      <c r="NS215" s="55"/>
      <c r="NT215" s="55"/>
      <c r="NU215" s="55"/>
      <c r="NV215" s="55"/>
      <c r="NW215" s="55"/>
      <c r="NX215" s="55"/>
      <c r="NY215" s="55"/>
      <c r="NZ215" s="55"/>
      <c r="OA215" s="55"/>
      <c r="OB215" s="55"/>
      <c r="OC215" s="55"/>
      <c r="OD215" s="55"/>
      <c r="OE215" s="55"/>
      <c r="OF215" s="55"/>
      <c r="OG215" s="55"/>
      <c r="OH215" s="55"/>
      <c r="OI215" s="55"/>
      <c r="OJ215" s="55"/>
      <c r="OK215" s="55"/>
      <c r="OL215" s="55"/>
      <c r="OM215" s="55"/>
      <c r="ON215" s="55"/>
      <c r="OO215" s="55"/>
      <c r="OP215" s="55"/>
      <c r="OQ215" s="55"/>
      <c r="OR215" s="55"/>
      <c r="OS215" s="55"/>
      <c r="OT215" s="55"/>
      <c r="OU215" s="55"/>
      <c r="OV215" s="55"/>
      <c r="OW215" s="55"/>
      <c r="OX215" s="55"/>
      <c r="OY215" s="55"/>
      <c r="OZ215" s="55"/>
      <c r="PA215" s="55"/>
      <c r="PB215" s="55"/>
      <c r="PC215" s="55"/>
      <c r="PD215" s="55"/>
      <c r="PE215" s="55"/>
      <c r="PF215" s="55"/>
      <c r="PG215" s="55"/>
      <c r="PH215" s="55"/>
      <c r="PI215" s="55"/>
      <c r="PJ215" s="55"/>
      <c r="PK215" s="55"/>
      <c r="PL215" s="55"/>
      <c r="PM215" s="55"/>
      <c r="PN215" s="55"/>
      <c r="PO215" s="55"/>
      <c r="PP215" s="55"/>
      <c r="PQ215" s="55"/>
      <c r="PR215" s="55"/>
      <c r="PS215" s="55"/>
      <c r="PT215" s="55"/>
      <c r="PU215" s="55"/>
      <c r="PV215" s="55"/>
      <c r="PW215" s="55"/>
      <c r="PX215" s="55"/>
      <c r="PY215" s="55"/>
      <c r="PZ215" s="55"/>
      <c r="QA215" s="55"/>
      <c r="QB215" s="55"/>
      <c r="QC215" s="55"/>
      <c r="QD215" s="55"/>
    </row>
    <row r="216" spans="1:446" ht="13.5" customHeight="1">
      <c r="A216" s="12" t="s">
        <v>214</v>
      </c>
      <c r="B216" s="12" t="s">
        <v>336</v>
      </c>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12"/>
      <c r="BE216" s="14"/>
      <c r="BF216" s="14"/>
      <c r="BG216" s="14"/>
      <c r="BH216" s="14"/>
      <c r="BI216" s="14"/>
      <c r="BJ216" s="14"/>
      <c r="BK216" s="14"/>
      <c r="BL216" s="14"/>
      <c r="BM216" s="14"/>
      <c r="BN216" s="14"/>
      <c r="BO216" s="14"/>
      <c r="BP216" s="14"/>
      <c r="BQ216" s="14"/>
      <c r="BR216" s="14"/>
      <c r="BS216" s="14"/>
      <c r="BT216" s="14"/>
      <c r="BU216" s="14"/>
      <c r="BV216" s="14"/>
      <c r="BW216" s="14"/>
      <c r="BX216" s="14"/>
      <c r="BY216" s="14"/>
      <c r="BZ216" s="14"/>
      <c r="CA216" s="14"/>
      <c r="CB216" s="14"/>
      <c r="CC216" s="14"/>
      <c r="CD216" s="14"/>
      <c r="CE216" s="14"/>
      <c r="CF216" s="14"/>
      <c r="CG216" s="14"/>
      <c r="CH216" s="14"/>
      <c r="CI216" s="14"/>
      <c r="CJ216" s="14"/>
      <c r="CK216" s="14"/>
      <c r="CL216" s="14"/>
      <c r="CM216" s="14"/>
      <c r="CN216" s="14"/>
      <c r="CO216" s="14"/>
      <c r="CP216" s="14"/>
      <c r="CQ216" s="14"/>
      <c r="CR216" s="14"/>
      <c r="CS216" s="14"/>
      <c r="CT216" s="14"/>
      <c r="CU216" s="14"/>
      <c r="CV216" s="14"/>
      <c r="CW216" s="14"/>
      <c r="CX216" s="14"/>
      <c r="CY216" s="14"/>
      <c r="CZ216" s="14"/>
      <c r="DA216" s="24"/>
      <c r="DB216" s="14"/>
      <c r="DC216" s="14"/>
      <c r="DD216" s="14"/>
      <c r="DE216" s="14"/>
      <c r="DF216" s="14"/>
      <c r="DG216" s="14"/>
      <c r="DH216" s="14"/>
      <c r="DI216" s="14"/>
      <c r="DJ216" s="14"/>
      <c r="DK216" s="14"/>
      <c r="DL216" s="14"/>
      <c r="DM216" s="14"/>
      <c r="DN216" s="14"/>
      <c r="DO216" s="14"/>
      <c r="DP216" s="14"/>
      <c r="DQ216" s="14"/>
      <c r="DR216" s="14"/>
      <c r="DS216" s="14"/>
      <c r="DT216" s="14"/>
      <c r="DU216" s="14"/>
      <c r="DV216" s="14"/>
      <c r="DW216" s="14"/>
      <c r="DX216" s="14"/>
      <c r="DY216" s="14"/>
      <c r="DZ216" s="14"/>
      <c r="EA216" s="14"/>
      <c r="EB216" s="14"/>
      <c r="EC216" s="14"/>
      <c r="ED216" s="14"/>
      <c r="EE216" s="14"/>
      <c r="EF216" s="14"/>
      <c r="EG216" s="14"/>
      <c r="EH216" s="14"/>
      <c r="EI216" s="14"/>
      <c r="EJ216" s="14"/>
      <c r="EK216" s="14"/>
      <c r="EL216" s="14"/>
      <c r="EM216" s="14"/>
      <c r="EN216" s="14"/>
      <c r="EO216" s="14"/>
      <c r="EP216" s="14"/>
      <c r="EQ216" s="14"/>
      <c r="ER216" s="14"/>
      <c r="ES216" s="14"/>
      <c r="ET216" s="14"/>
      <c r="EU216" s="14"/>
      <c r="EV216" s="14"/>
      <c r="EW216" s="14"/>
      <c r="EX216" s="14"/>
      <c r="EY216" s="14"/>
      <c r="EZ216" s="14"/>
      <c r="FA216" s="14"/>
      <c r="FB216" s="14"/>
      <c r="FC216" s="14"/>
      <c r="FD216" s="14"/>
      <c r="FE216" s="14"/>
      <c r="FF216" s="14"/>
      <c r="FG216" s="14"/>
      <c r="FH216" s="14"/>
      <c r="FI216" s="14"/>
      <c r="FJ216" s="14"/>
      <c r="FK216" s="14"/>
      <c r="FL216" s="14"/>
      <c r="FM216" s="14"/>
      <c r="FN216" s="14"/>
      <c r="FO216" s="14"/>
      <c r="FP216" s="14"/>
      <c r="FQ216" s="14"/>
      <c r="FR216" s="14"/>
      <c r="FS216" s="14"/>
      <c r="FT216" s="14"/>
      <c r="FU216" s="14"/>
      <c r="FV216" s="14"/>
      <c r="FW216" s="14"/>
      <c r="FX216" s="14"/>
      <c r="FY216" s="14"/>
      <c r="FZ216" s="14"/>
      <c r="GA216" s="14"/>
      <c r="GB216" s="14"/>
      <c r="GC216" s="14"/>
      <c r="GD216" s="14"/>
      <c r="GE216" s="14"/>
      <c r="GF216" s="14"/>
      <c r="GG216" s="14"/>
      <c r="GH216" s="14"/>
      <c r="GI216" s="14"/>
      <c r="GJ216" s="14"/>
      <c r="GK216" s="14"/>
      <c r="GL216" s="14"/>
      <c r="GM216" s="14"/>
      <c r="GN216" s="14"/>
      <c r="GO216" s="14"/>
      <c r="GP216" s="14"/>
      <c r="GQ216" s="14"/>
      <c r="GR216" s="14"/>
      <c r="GS216" s="14"/>
      <c r="GT216" s="14"/>
      <c r="GU216" s="14"/>
      <c r="GV216" s="14"/>
      <c r="GW216" s="14"/>
      <c r="GX216" s="14"/>
      <c r="GY216" s="14"/>
      <c r="GZ216" s="14"/>
      <c r="HA216" s="14"/>
      <c r="HB216" s="14"/>
      <c r="HC216" s="14"/>
      <c r="HD216" s="14"/>
      <c r="HE216" s="14"/>
      <c r="HF216" s="14"/>
      <c r="HG216" s="14"/>
      <c r="HH216" s="14"/>
      <c r="HI216" s="14"/>
      <c r="HJ216" s="14"/>
      <c r="HK216" s="14"/>
      <c r="HL216" s="14"/>
      <c r="HM216" s="14"/>
      <c r="HN216" s="14"/>
      <c r="HO216" s="14"/>
      <c r="HP216" s="14"/>
      <c r="HQ216" s="14"/>
      <c r="HR216" s="14"/>
      <c r="HS216" s="14"/>
      <c r="HT216" s="14"/>
      <c r="HU216" s="14"/>
      <c r="HV216" s="14"/>
      <c r="HW216" s="14"/>
      <c r="HX216" s="14"/>
      <c r="HY216" s="14"/>
      <c r="HZ216" s="14"/>
      <c r="IA216" s="14"/>
      <c r="IB216" s="14"/>
      <c r="IC216" s="14"/>
      <c r="ID216" s="14"/>
      <c r="IE216" s="14"/>
      <c r="IF216" s="14"/>
      <c r="IG216" s="14"/>
      <c r="IH216" s="55"/>
      <c r="II216" s="55"/>
      <c r="IJ216" s="55"/>
      <c r="IK216" s="55"/>
      <c r="IL216" s="55"/>
      <c r="IM216" s="55"/>
      <c r="IN216" s="55"/>
      <c r="IO216" s="55"/>
      <c r="IP216" s="55"/>
      <c r="IQ216" s="55"/>
      <c r="IR216" s="55"/>
      <c r="IS216" s="55"/>
      <c r="IT216" s="55"/>
      <c r="IU216" s="55"/>
      <c r="IV216" s="55"/>
      <c r="IW216" s="55"/>
      <c r="IX216" s="55"/>
      <c r="IY216" s="55"/>
      <c r="IZ216" s="55"/>
      <c r="JA216" s="55"/>
      <c r="JB216" s="55"/>
      <c r="JC216" s="55"/>
      <c r="JD216" s="55"/>
      <c r="JE216" s="55"/>
      <c r="JF216" s="55"/>
      <c r="JG216" s="55"/>
      <c r="JH216" s="55"/>
      <c r="JI216" s="55"/>
      <c r="JJ216" s="55"/>
      <c r="JK216" s="55"/>
      <c r="JL216" s="55"/>
      <c r="JM216" s="55"/>
      <c r="JN216" s="55"/>
      <c r="JO216" s="55"/>
      <c r="JP216" s="55"/>
      <c r="JQ216" s="55"/>
      <c r="JR216" s="55"/>
      <c r="JS216" s="55"/>
      <c r="JT216" s="55"/>
      <c r="JU216" s="55"/>
      <c r="JV216" s="55"/>
      <c r="JW216" s="55"/>
      <c r="JX216" s="55"/>
      <c r="JY216" s="55"/>
      <c r="JZ216" s="55"/>
      <c r="KA216" s="55"/>
      <c r="KB216" s="55"/>
      <c r="KC216" s="55"/>
      <c r="KD216" s="55"/>
      <c r="KE216" s="55"/>
      <c r="KF216" s="55"/>
      <c r="KG216" s="55"/>
      <c r="KH216" s="55"/>
      <c r="KI216" s="55"/>
      <c r="KJ216" s="55"/>
      <c r="KK216" s="55"/>
      <c r="KL216" s="55"/>
      <c r="KM216" s="55"/>
      <c r="KN216" s="55"/>
      <c r="KO216" s="55"/>
      <c r="KP216" s="55"/>
      <c r="KQ216" s="55"/>
      <c r="KR216" s="55"/>
      <c r="KS216" s="55"/>
      <c r="KT216" s="55"/>
      <c r="KU216" s="55"/>
      <c r="KV216" s="55"/>
      <c r="KW216" s="55"/>
      <c r="KX216" s="55"/>
      <c r="KY216" s="55"/>
      <c r="KZ216" s="55"/>
      <c r="LA216" s="55"/>
      <c r="LB216" s="55"/>
      <c r="LC216" s="55"/>
      <c r="LD216" s="55"/>
      <c r="LE216" s="55"/>
      <c r="LF216" s="55"/>
      <c r="LG216" s="55"/>
      <c r="LH216" s="55"/>
      <c r="LI216" s="55"/>
      <c r="LJ216" s="55"/>
      <c r="LK216" s="55"/>
      <c r="LL216" s="55"/>
      <c r="LM216" s="55"/>
      <c r="LN216" s="55"/>
      <c r="LO216" s="55"/>
      <c r="LP216" s="55"/>
      <c r="LQ216" s="55"/>
      <c r="LR216" s="55"/>
      <c r="LS216" s="55"/>
      <c r="LT216" s="55"/>
      <c r="LU216" s="55"/>
      <c r="LV216" s="55"/>
      <c r="LW216" s="55"/>
      <c r="LX216" s="55"/>
      <c r="LY216" s="55"/>
      <c r="LZ216" s="55"/>
      <c r="MA216" s="55"/>
      <c r="MB216" s="55"/>
      <c r="MC216" s="55"/>
      <c r="MD216" s="55"/>
      <c r="ME216" s="55"/>
      <c r="MF216" s="55"/>
      <c r="MG216" s="55"/>
      <c r="MH216" s="57"/>
      <c r="MI216" s="57"/>
      <c r="MJ216" s="57"/>
      <c r="MK216" s="57"/>
      <c r="ML216" s="57"/>
      <c r="MM216" s="58"/>
      <c r="MN216" s="58"/>
      <c r="MO216" s="57"/>
      <c r="MP216" s="57"/>
      <c r="MQ216" s="57"/>
      <c r="MR216" s="57"/>
      <c r="MS216" s="57"/>
      <c r="MT216" s="58"/>
      <c r="MU216" s="58"/>
      <c r="MV216" s="57"/>
      <c r="MW216" s="57"/>
      <c r="MX216" s="57"/>
      <c r="MY216" s="57"/>
      <c r="MZ216" s="57"/>
      <c r="NA216" s="58"/>
      <c r="NB216" s="58"/>
      <c r="NC216" s="55"/>
      <c r="ND216" s="55"/>
      <c r="NE216" s="55"/>
      <c r="NF216" s="55"/>
      <c r="NG216" s="55"/>
      <c r="NH216" s="55"/>
      <c r="NI216" s="55"/>
      <c r="NJ216" s="55"/>
      <c r="NK216" s="55"/>
      <c r="NL216" s="55"/>
      <c r="NM216" s="55"/>
      <c r="NN216" s="55"/>
      <c r="NO216" s="55"/>
      <c r="NP216" s="55"/>
      <c r="NQ216" s="55"/>
      <c r="NR216" s="55"/>
      <c r="NS216" s="55"/>
      <c r="NT216" s="55"/>
      <c r="NU216" s="55"/>
      <c r="NV216" s="55"/>
      <c r="NW216" s="55"/>
      <c r="NX216" s="55"/>
      <c r="NY216" s="55"/>
      <c r="NZ216" s="55"/>
      <c r="OA216" s="55"/>
      <c r="OB216" s="55"/>
      <c r="OC216" s="55"/>
      <c r="OD216" s="55"/>
      <c r="OE216" s="55"/>
      <c r="OF216" s="55"/>
      <c r="OG216" s="55"/>
      <c r="OH216" s="55"/>
      <c r="OI216" s="55"/>
      <c r="OJ216" s="55"/>
      <c r="OK216" s="55"/>
      <c r="OL216" s="55"/>
      <c r="OM216" s="55"/>
      <c r="ON216" s="55"/>
      <c r="OO216" s="55"/>
      <c r="OP216" s="55"/>
      <c r="OQ216" s="55"/>
      <c r="OR216" s="55"/>
      <c r="OS216" s="55"/>
      <c r="OT216" s="55"/>
      <c r="OU216" s="55"/>
      <c r="OV216" s="55"/>
      <c r="OW216" s="55"/>
      <c r="OX216" s="55"/>
      <c r="OY216" s="55"/>
      <c r="OZ216" s="55"/>
      <c r="PA216" s="55"/>
      <c r="PB216" s="55"/>
      <c r="PC216" s="55"/>
      <c r="PD216" s="55"/>
      <c r="PE216" s="55"/>
      <c r="PF216" s="55"/>
      <c r="PG216" s="55"/>
      <c r="PH216" s="55"/>
      <c r="PI216" s="55"/>
      <c r="PJ216" s="55"/>
      <c r="PK216" s="55"/>
      <c r="PL216" s="55"/>
      <c r="PM216" s="55"/>
      <c r="PN216" s="55"/>
      <c r="PO216" s="55"/>
      <c r="PP216" s="55"/>
      <c r="PQ216" s="55"/>
      <c r="PR216" s="55"/>
      <c r="PS216" s="55"/>
      <c r="PT216" s="55"/>
      <c r="PU216" s="55"/>
      <c r="PV216" s="55"/>
      <c r="PW216" s="55"/>
      <c r="PX216" s="55"/>
      <c r="PY216" s="55"/>
      <c r="PZ216" s="55"/>
      <c r="QA216" s="55"/>
      <c r="QB216" s="55"/>
      <c r="QC216" s="55"/>
      <c r="QD216" s="55"/>
    </row>
    <row r="217" spans="1:446" ht="13.5" customHeight="1">
      <c r="A217" s="2" t="s">
        <v>215</v>
      </c>
      <c r="B217" s="2" t="s">
        <v>345</v>
      </c>
      <c r="C217" s="2">
        <v>1.5599999999999999E-2</v>
      </c>
      <c r="D217" s="2">
        <v>1.5599999999999999E-2</v>
      </c>
      <c r="E217" s="2">
        <v>1.5599999999999999E-2</v>
      </c>
      <c r="F217" s="2">
        <v>1.5599999999999999E-2</v>
      </c>
      <c r="G217" s="2">
        <v>1.5599999999999999E-2</v>
      </c>
      <c r="H217" s="2">
        <v>1.5599999999999999E-2</v>
      </c>
      <c r="I217" s="2">
        <v>1.5599999999999999E-2</v>
      </c>
      <c r="J217" s="2">
        <v>1.5599999999999999E-2</v>
      </c>
      <c r="K217" s="2">
        <v>1.5599999999999999E-2</v>
      </c>
      <c r="L217" s="2">
        <v>1.5599999999999999E-2</v>
      </c>
      <c r="M217" s="2">
        <v>1.5599999999999999E-2</v>
      </c>
      <c r="N217" s="2">
        <v>1.5599999999999999E-2</v>
      </c>
      <c r="O217" s="2">
        <v>1.5599999999999999E-2</v>
      </c>
      <c r="P217" s="2">
        <v>1.5599999999999999E-2</v>
      </c>
      <c r="Q217" s="2">
        <v>1.5599999999999999E-2</v>
      </c>
      <c r="R217" s="2">
        <v>1.5599999999999999E-2</v>
      </c>
      <c r="S217" s="2">
        <v>1.5599999999999999E-2</v>
      </c>
      <c r="T217" s="2">
        <v>1.5599999999999999E-2</v>
      </c>
      <c r="U217" s="2">
        <v>1.5599999999999999E-2</v>
      </c>
      <c r="V217" s="2">
        <v>1.5599999999999999E-2</v>
      </c>
      <c r="W217" s="2">
        <v>1.5599999999999999E-2</v>
      </c>
      <c r="X217" s="2">
        <v>1.5599999999999999E-2</v>
      </c>
      <c r="Y217" s="2">
        <v>1.5599999999999999E-2</v>
      </c>
      <c r="Z217" s="2">
        <v>1.5599999999999999E-2</v>
      </c>
      <c r="AA217" s="2">
        <v>1.5599999999999999E-2</v>
      </c>
      <c r="AB217" s="2">
        <v>1.5599999999999999E-2</v>
      </c>
      <c r="AC217" s="2">
        <v>1.5599999999999999E-2</v>
      </c>
      <c r="AD217" s="2">
        <v>1.5599999999999999E-2</v>
      </c>
      <c r="AE217" s="2">
        <v>1.5599999999999999E-2</v>
      </c>
      <c r="AF217" s="2">
        <v>1.5599999999999999E-2</v>
      </c>
      <c r="AG217" s="2">
        <v>1.5599999999999999E-2</v>
      </c>
      <c r="AH217" s="2">
        <v>1.5599999999999999E-2</v>
      </c>
      <c r="AI217" s="2">
        <v>1.5599999999999999E-2</v>
      </c>
      <c r="AJ217" s="2">
        <v>1.5599999999999999E-2</v>
      </c>
      <c r="AK217" s="2">
        <v>1.5599999999999999E-2</v>
      </c>
      <c r="AL217" s="2">
        <v>1.5599999999999999E-2</v>
      </c>
      <c r="AM217" s="2">
        <v>1.5599999999999999E-2</v>
      </c>
      <c r="AN217" s="2">
        <v>1.5599999999999999E-2</v>
      </c>
      <c r="AO217" s="2">
        <v>1.5599999999999999E-2</v>
      </c>
      <c r="AP217" s="2">
        <v>1.5599999999999999E-2</v>
      </c>
      <c r="AQ217" s="2">
        <v>1.5599999999999999E-2</v>
      </c>
      <c r="AR217" s="2">
        <v>1.5599999999999999E-2</v>
      </c>
      <c r="AS217" s="2">
        <v>1.5599999999999999E-2</v>
      </c>
      <c r="AT217" s="2">
        <v>1.5599999999999999E-2</v>
      </c>
      <c r="AU217" s="2">
        <v>1.5599999999999999E-2</v>
      </c>
      <c r="AV217" s="2">
        <v>1.5599999999999999E-2</v>
      </c>
      <c r="AW217" s="2">
        <v>1.5599999999999999E-2</v>
      </c>
      <c r="AX217" s="2">
        <v>1.5599999999999999E-2</v>
      </c>
      <c r="AY217" s="2">
        <v>1.5599999999999999E-2</v>
      </c>
      <c r="AZ217" s="2">
        <v>1.5599999999999999E-2</v>
      </c>
      <c r="BA217" s="2">
        <v>1.5599999999999999E-2</v>
      </c>
      <c r="BB217" s="2">
        <v>1.5599999999999999E-2</v>
      </c>
      <c r="BC217" s="2">
        <v>1.5599999999999999E-2</v>
      </c>
      <c r="BD217" s="2">
        <v>1.5599999999999999E-2</v>
      </c>
      <c r="BE217" s="20">
        <v>1.4999999999999999E-2</v>
      </c>
      <c r="BF217" s="20">
        <v>1.4999999999999999E-2</v>
      </c>
      <c r="BG217" s="20">
        <v>1.4999999999999999E-2</v>
      </c>
      <c r="BH217" s="20">
        <v>1.4999999999999999E-2</v>
      </c>
      <c r="BI217" s="20">
        <v>1.4999999999999999E-2</v>
      </c>
      <c r="BJ217" s="20"/>
      <c r="BK217" s="20">
        <v>1.4999999999999999E-2</v>
      </c>
      <c r="BL217" s="20"/>
      <c r="BM217" s="20">
        <v>1.4999999999999999E-2</v>
      </c>
      <c r="BN217" s="20"/>
      <c r="BO217" s="20">
        <v>1.4999999999999999E-2</v>
      </c>
      <c r="BP217" s="20"/>
      <c r="BQ217" s="20">
        <v>1.4999999999999999E-2</v>
      </c>
      <c r="BR217" s="20"/>
      <c r="BS217" s="20">
        <v>1.4999999999999999E-2</v>
      </c>
      <c r="BT217" s="20"/>
      <c r="BU217" s="20">
        <v>1.4999999999999999E-2</v>
      </c>
      <c r="BV217" s="20"/>
      <c r="BW217" s="20">
        <v>1.4999999999999999E-2</v>
      </c>
      <c r="BX217" s="20"/>
      <c r="BY217" s="20">
        <v>1.4999999999999999E-2</v>
      </c>
      <c r="BZ217" s="20"/>
      <c r="CA217" s="20">
        <v>1.4999999999999999E-2</v>
      </c>
      <c r="CB217" s="20"/>
      <c r="CC217" s="20">
        <v>1.4999999999999999E-2</v>
      </c>
      <c r="CD217" s="20"/>
      <c r="CE217" s="20">
        <v>1.4999999999999999E-2</v>
      </c>
      <c r="CF217" s="20"/>
      <c r="CG217" s="20">
        <v>1.4999999999999999E-2</v>
      </c>
      <c r="CH217" s="20"/>
      <c r="CI217" s="20">
        <v>1.4999999999999999E-2</v>
      </c>
      <c r="CJ217" s="20"/>
      <c r="CK217" s="20">
        <v>1.4999999999999999E-2</v>
      </c>
      <c r="CL217" s="20"/>
      <c r="CM217" s="20">
        <v>1.4999999999999999E-2</v>
      </c>
      <c r="CN217" s="20"/>
      <c r="CO217" s="20">
        <v>1.4999999999999999E-2</v>
      </c>
      <c r="CP217" s="20"/>
      <c r="CQ217" s="20">
        <v>1.4999999999999999E-2</v>
      </c>
      <c r="CR217" s="20"/>
      <c r="CS217" s="20">
        <v>1.5599999999999999E-2</v>
      </c>
      <c r="CT217" s="20">
        <v>1.5599999999999999E-2</v>
      </c>
      <c r="CU217" s="20">
        <v>1.5599999999999999E-2</v>
      </c>
      <c r="CV217" s="20"/>
      <c r="CW217" s="20"/>
      <c r="CX217" s="20"/>
      <c r="CY217" s="20"/>
      <c r="CZ217" s="20"/>
      <c r="DA217" s="20">
        <v>1.4999999999999999E-2</v>
      </c>
      <c r="DB217" s="20">
        <v>1.4999999999999999E-2</v>
      </c>
      <c r="DC217" s="20">
        <v>1.4999999999999999E-2</v>
      </c>
      <c r="DD217" s="20">
        <v>1.4999999999999999E-2</v>
      </c>
      <c r="DE217" s="20">
        <v>1.4999999999999999E-2</v>
      </c>
      <c r="DF217" s="20">
        <v>1.4999999999999999E-2</v>
      </c>
      <c r="DG217" s="20">
        <v>1.4999999999999999E-2</v>
      </c>
      <c r="DH217" s="20">
        <v>1.4999999999999999E-2</v>
      </c>
      <c r="DI217" s="20">
        <v>1.4999999999999999E-2</v>
      </c>
      <c r="DJ217" s="20">
        <v>1.4999999999999999E-2</v>
      </c>
      <c r="DK217" s="20">
        <v>1.4999999999999999E-2</v>
      </c>
      <c r="DL217" s="20">
        <v>1.4999999999999999E-2</v>
      </c>
      <c r="DM217" s="20">
        <v>1.4999999999999999E-2</v>
      </c>
      <c r="DN217" s="20">
        <v>1.4999999999999999E-2</v>
      </c>
      <c r="DO217" s="20">
        <v>1.4999999999999999E-2</v>
      </c>
      <c r="DP217" s="20">
        <v>1.4999999999999999E-2</v>
      </c>
      <c r="DQ217" s="20">
        <v>1.4999999999999999E-2</v>
      </c>
      <c r="DR217" s="20">
        <v>1.4999999999999999E-2</v>
      </c>
      <c r="DS217" s="20">
        <v>1.4999999999999999E-2</v>
      </c>
      <c r="DT217" s="20">
        <v>1.4999999999999999E-2</v>
      </c>
      <c r="DU217" s="20">
        <v>1.4999999999999999E-2</v>
      </c>
      <c r="DV217" s="20">
        <v>1.4999999999999999E-2</v>
      </c>
      <c r="DW217" s="20">
        <v>1.4999999999999999E-2</v>
      </c>
      <c r="DX217" s="20">
        <v>1.4999999999999999E-2</v>
      </c>
      <c r="DY217" s="20">
        <v>1.4999999999999999E-2</v>
      </c>
      <c r="DZ217" s="20">
        <v>1.4999999999999999E-2</v>
      </c>
      <c r="EA217" s="20">
        <v>1.4999999999999999E-2</v>
      </c>
      <c r="EB217" s="20">
        <v>1.4999999999999999E-2</v>
      </c>
      <c r="EC217" s="20">
        <v>1.4999999999999999E-2</v>
      </c>
      <c r="ED217" s="20">
        <v>1.4999999999999999E-2</v>
      </c>
      <c r="EE217" s="20">
        <v>1.4999999999999999E-2</v>
      </c>
      <c r="EF217" s="20">
        <v>1.4999999999999999E-2</v>
      </c>
      <c r="EG217" s="20">
        <v>1.4999999999999999E-2</v>
      </c>
      <c r="EH217" s="20">
        <v>1.4999999999999999E-2</v>
      </c>
      <c r="EI217" s="20">
        <v>1.4999999999999999E-2</v>
      </c>
      <c r="EJ217" s="20">
        <v>1.4999999999999999E-2</v>
      </c>
      <c r="EK217" s="20">
        <v>1.4999999999999999E-2</v>
      </c>
      <c r="EL217" s="20">
        <v>1.4999999999999999E-2</v>
      </c>
      <c r="EM217" s="20">
        <v>1.4999999999999999E-2</v>
      </c>
      <c r="EN217" s="20">
        <v>1.4999999999999999E-2</v>
      </c>
      <c r="EO217" s="20">
        <v>1.4999999999999999E-2</v>
      </c>
      <c r="EP217" s="20">
        <v>1.4999999999999999E-2</v>
      </c>
      <c r="EQ217" s="20">
        <v>1.4999999999999999E-2</v>
      </c>
      <c r="ER217" s="20">
        <v>1.4999999999999999E-2</v>
      </c>
      <c r="ES217" s="20">
        <v>1.4999999999999999E-2</v>
      </c>
      <c r="ET217" s="20">
        <v>1.4999999999999999E-2</v>
      </c>
      <c r="EU217" s="20">
        <v>1.4999999999999999E-2</v>
      </c>
      <c r="EV217" s="20">
        <v>1.4999999999999999E-2</v>
      </c>
      <c r="EW217" s="20">
        <v>1.4999999999999999E-2</v>
      </c>
      <c r="EX217" s="20">
        <v>1.4999999999999999E-2</v>
      </c>
      <c r="EY217" s="20">
        <v>1.4999999999999999E-2</v>
      </c>
      <c r="EZ217" s="20">
        <v>1.4999999999999999E-2</v>
      </c>
      <c r="FA217" s="20">
        <v>1.4999999999999999E-2</v>
      </c>
      <c r="FB217" s="20">
        <v>1.4999999999999999E-2</v>
      </c>
      <c r="FC217" s="20">
        <v>1.4999999999999999E-2</v>
      </c>
      <c r="FD217" s="20">
        <v>1.4999999999999999E-2</v>
      </c>
      <c r="FE217" s="20">
        <v>1.4999999999999999E-2</v>
      </c>
      <c r="FF217" s="20">
        <v>1.4999999999999999E-2</v>
      </c>
      <c r="FG217" s="20">
        <v>1.4999999999999999E-2</v>
      </c>
      <c r="FH217" s="20">
        <v>1.4999999999999999E-2</v>
      </c>
      <c r="FI217" s="20">
        <v>1.4999999999999999E-2</v>
      </c>
      <c r="FJ217" s="20">
        <v>1.4999999999999999E-2</v>
      </c>
      <c r="FK217" s="20">
        <v>1.4999999999999999E-2</v>
      </c>
      <c r="FL217" s="20">
        <v>1.4999999999999999E-2</v>
      </c>
      <c r="FM217" s="20">
        <v>1.4999999999999999E-2</v>
      </c>
      <c r="FN217" s="20">
        <v>1.4999999999999999E-2</v>
      </c>
      <c r="FO217" s="20">
        <v>1.4999999999999999E-2</v>
      </c>
      <c r="FP217" s="20">
        <v>1.4999999999999999E-2</v>
      </c>
      <c r="FQ217" s="20">
        <v>1.4999999999999999E-2</v>
      </c>
      <c r="FR217" s="20">
        <v>1.4999999999999999E-2</v>
      </c>
      <c r="FS217" s="20">
        <v>1.4999999999999999E-2</v>
      </c>
      <c r="FT217" s="20">
        <v>1.4999999999999999E-2</v>
      </c>
      <c r="FU217" s="20">
        <v>1.4999999999999999E-2</v>
      </c>
      <c r="FV217" s="20">
        <v>1.4999999999999999E-2</v>
      </c>
      <c r="FW217" s="20">
        <v>1.4999999999999999E-2</v>
      </c>
      <c r="FX217" s="20">
        <v>1.4999999999999999E-2</v>
      </c>
      <c r="FY217" s="20">
        <v>1.4999999999999999E-2</v>
      </c>
      <c r="FZ217" s="20">
        <v>1.4999999999999999E-2</v>
      </c>
      <c r="GA217" s="20">
        <v>1.4999999999999999E-2</v>
      </c>
      <c r="GB217" s="20">
        <v>1.4999999999999999E-2</v>
      </c>
      <c r="GC217" s="20">
        <v>1.4999999999999999E-2</v>
      </c>
      <c r="GD217" s="20">
        <v>1.4999999999999999E-2</v>
      </c>
      <c r="GE217" s="20">
        <v>1.4999999999999999E-2</v>
      </c>
      <c r="GF217" s="20">
        <v>1.4999999999999999E-2</v>
      </c>
      <c r="GG217" s="20">
        <v>1.4999999999999999E-2</v>
      </c>
      <c r="GH217" s="20">
        <v>1.4999999999999999E-2</v>
      </c>
      <c r="GI217" s="20">
        <v>1.4999999999999999E-2</v>
      </c>
      <c r="GJ217" s="20">
        <v>1.4999999999999999E-2</v>
      </c>
      <c r="GK217" s="20">
        <v>1.4999999999999999E-2</v>
      </c>
      <c r="GL217" s="20">
        <v>1.4999999999999999E-2</v>
      </c>
      <c r="GM217" s="20">
        <v>1.4999999999999999E-2</v>
      </c>
      <c r="GN217" s="20">
        <v>1.4999999999999999E-2</v>
      </c>
      <c r="GO217" s="20">
        <v>1.4999999999999999E-2</v>
      </c>
      <c r="GP217" s="20">
        <v>1.4999999999999999E-2</v>
      </c>
      <c r="GQ217" s="20">
        <v>1.4999999999999999E-2</v>
      </c>
      <c r="GR217" s="20">
        <v>1.4999999999999999E-2</v>
      </c>
      <c r="GS217" s="20">
        <v>1.4999999999999999E-2</v>
      </c>
      <c r="GT217" s="10">
        <v>1.5599999999999999E-2</v>
      </c>
      <c r="GU217" s="20">
        <v>1.4999999999999999E-2</v>
      </c>
      <c r="GV217" s="20">
        <v>1.4999999999999999E-2</v>
      </c>
      <c r="GW217" s="20">
        <v>1.4999999999999999E-2</v>
      </c>
      <c r="GX217" s="20">
        <v>1.4999999999999999E-2</v>
      </c>
      <c r="GY217" s="20">
        <v>1.4999999999999999E-2</v>
      </c>
      <c r="GZ217" s="10">
        <v>1.4999999999999999E-2</v>
      </c>
      <c r="HA217" s="10">
        <v>1.4999999999999999E-2</v>
      </c>
      <c r="HB217" s="10">
        <v>1.4999999999999999E-2</v>
      </c>
      <c r="HC217" s="10">
        <v>1.4999999999999999E-2</v>
      </c>
      <c r="HD217" s="10">
        <v>1.4999999999999999E-2</v>
      </c>
      <c r="HE217" s="10">
        <v>1.4999999999999999E-2</v>
      </c>
      <c r="HF217" s="10">
        <v>1.4999999999999999E-2</v>
      </c>
      <c r="HG217" s="10">
        <v>1.4999999999999999E-2</v>
      </c>
      <c r="HH217" s="10">
        <v>1.4999999999999999E-2</v>
      </c>
      <c r="HI217" s="10">
        <v>1.4999999999999999E-2</v>
      </c>
      <c r="HJ217" s="10">
        <v>1.4999999999999999E-2</v>
      </c>
      <c r="HK217" s="10">
        <v>1.4999999999999999E-2</v>
      </c>
      <c r="HL217" s="10">
        <v>1.4999999999999999E-2</v>
      </c>
      <c r="HM217" s="10">
        <v>1.4999999999999999E-2</v>
      </c>
      <c r="HN217" s="10">
        <v>2.9000000000000001E-2</v>
      </c>
      <c r="HO217" s="10"/>
      <c r="HP217" s="10">
        <v>1.4999999999999999E-2</v>
      </c>
      <c r="HQ217" s="10"/>
      <c r="HR217" s="10">
        <v>1.4999999999999999E-2</v>
      </c>
      <c r="HS217" s="10"/>
      <c r="HT217" s="10">
        <v>1.4999999999999999E-2</v>
      </c>
      <c r="HU217" s="10"/>
      <c r="HV217" s="10">
        <v>1.4999999999999999E-2</v>
      </c>
      <c r="HW217" s="10"/>
      <c r="HX217" s="10">
        <v>1.4999999999999999E-2</v>
      </c>
      <c r="HY217" s="10"/>
      <c r="HZ217" s="10">
        <v>1.4999999999999999E-2</v>
      </c>
      <c r="IA217" s="10"/>
      <c r="IB217" s="10">
        <v>1.4999999999999999E-2</v>
      </c>
      <c r="IC217" s="10"/>
      <c r="ID217" s="10">
        <v>1.4999999999999999E-2</v>
      </c>
      <c r="IE217" s="10"/>
      <c r="IF217" s="10">
        <v>1.4999999999999999E-2</v>
      </c>
      <c r="IG217" s="10"/>
      <c r="IH217" s="65"/>
      <c r="II217" s="65"/>
      <c r="IJ217" s="65"/>
      <c r="IK217" s="65"/>
      <c r="IL217" s="65"/>
      <c r="IM217" s="65"/>
      <c r="IN217" s="65"/>
      <c r="IO217" s="65"/>
      <c r="IP217" s="65"/>
      <c r="IQ217" s="65"/>
      <c r="IR217" s="65"/>
      <c r="IS217" s="65"/>
      <c r="IT217" s="65"/>
      <c r="IU217" s="65"/>
      <c r="IV217" s="65">
        <v>1.4999999999999999E-2</v>
      </c>
      <c r="IW217" s="65">
        <v>1.4999999999999999E-2</v>
      </c>
      <c r="IX217" s="65">
        <v>1.4999999999999999E-2</v>
      </c>
      <c r="IY217" s="65">
        <v>1.4999999999999999E-2</v>
      </c>
      <c r="IZ217" s="65">
        <v>1.4999999999999999E-2</v>
      </c>
      <c r="JA217" s="65">
        <v>1.4999999999999999E-2</v>
      </c>
      <c r="JB217" s="65">
        <v>1.4999999999999999E-2</v>
      </c>
      <c r="JC217" s="65">
        <v>1.4999999999999999E-2</v>
      </c>
      <c r="JD217" s="65">
        <v>1.4999999999999999E-2</v>
      </c>
      <c r="JE217" s="65">
        <v>1.4999999999999999E-2</v>
      </c>
      <c r="JF217" s="65">
        <v>1.4999999999999999E-2</v>
      </c>
      <c r="JG217" s="65">
        <v>1.4999999999999999E-2</v>
      </c>
      <c r="JH217" s="65">
        <v>1.4999999999999999E-2</v>
      </c>
      <c r="JI217" s="65">
        <v>1.5599999999999999E-2</v>
      </c>
      <c r="JJ217" s="65">
        <v>1.5599999999999999E-2</v>
      </c>
      <c r="JK217" s="65">
        <v>1.5599999999999999E-2</v>
      </c>
      <c r="JL217" s="65">
        <v>1.5599999999999999E-2</v>
      </c>
      <c r="JM217" s="65">
        <v>1.5599999999999999E-2</v>
      </c>
      <c r="JN217" s="65">
        <v>1.5599999999999999E-2</v>
      </c>
      <c r="JO217" s="65">
        <v>1.5599999999999999E-2</v>
      </c>
      <c r="JP217" s="65">
        <v>1.5599999999999999E-2</v>
      </c>
      <c r="JQ217" s="65">
        <v>1.5599999999999999E-2</v>
      </c>
      <c r="JR217" s="65">
        <v>1.5599999999999999E-2</v>
      </c>
      <c r="JS217" s="65">
        <v>1.5599999999999999E-2</v>
      </c>
      <c r="JT217" s="65">
        <v>1.5599999999999999E-2</v>
      </c>
      <c r="JU217" s="65">
        <v>1.5599999999999999E-2</v>
      </c>
      <c r="JV217" s="65">
        <v>1.5599999999999999E-2</v>
      </c>
      <c r="JW217" s="65">
        <v>1.5599999999999999E-2</v>
      </c>
      <c r="JX217" s="65">
        <v>1.5599999999999999E-2</v>
      </c>
      <c r="JY217" s="65">
        <v>1.5599999999999999E-2</v>
      </c>
      <c r="JZ217" s="65">
        <v>1.5599999999999999E-2</v>
      </c>
      <c r="KA217" s="65">
        <v>1.5599999999999999E-2</v>
      </c>
      <c r="KB217" s="65">
        <v>1.5599999999999999E-2</v>
      </c>
      <c r="KC217" s="65">
        <v>1.5599999999999999E-2</v>
      </c>
      <c r="KD217" s="65">
        <v>1.5599999999999999E-2</v>
      </c>
      <c r="KE217" s="65">
        <v>1.5599999999999999E-2</v>
      </c>
      <c r="KF217" s="65">
        <v>1.5599999999999999E-2</v>
      </c>
      <c r="KG217" s="65">
        <v>1.5599999999999999E-2</v>
      </c>
      <c r="KH217" s="65">
        <v>1.5599999999999999E-2</v>
      </c>
      <c r="KI217" s="65">
        <v>1.5599999999999999E-2</v>
      </c>
      <c r="KJ217" s="65">
        <v>1.5599999999999999E-2</v>
      </c>
      <c r="KK217" s="65">
        <v>1.5599999999999999E-2</v>
      </c>
      <c r="KL217" s="65">
        <v>1.5599999999999999E-2</v>
      </c>
      <c r="KM217" s="65">
        <v>1.5599999999999999E-2</v>
      </c>
      <c r="KN217" s="65">
        <v>1.5599999999999999E-2</v>
      </c>
      <c r="KO217" s="65">
        <v>1.5599999999999999E-2</v>
      </c>
      <c r="KP217" s="65">
        <v>1.5599999999999999E-2</v>
      </c>
      <c r="KQ217" s="65">
        <v>1.5599999999999999E-2</v>
      </c>
      <c r="KR217" s="65">
        <v>1.5599999999999999E-2</v>
      </c>
      <c r="KS217" s="65">
        <v>1.5599999999999999E-2</v>
      </c>
      <c r="KT217" s="65">
        <v>1.5599999999999999E-2</v>
      </c>
      <c r="KU217" s="65">
        <v>1.5599999999999999E-2</v>
      </c>
      <c r="KV217" s="65">
        <v>1.5599999999999999E-2</v>
      </c>
      <c r="KW217" s="65">
        <v>1.5599999999999999E-2</v>
      </c>
      <c r="KX217" s="65">
        <v>1.5599999999999999E-2</v>
      </c>
      <c r="KY217" s="65">
        <v>1.5599999999999999E-2</v>
      </c>
      <c r="KZ217" s="65">
        <v>1.5599999999999999E-2</v>
      </c>
      <c r="LA217" s="65">
        <v>1.5599999999999999E-2</v>
      </c>
      <c r="LB217" s="65">
        <v>1.5599999999999999E-2</v>
      </c>
      <c r="LC217" s="65">
        <v>1.5599999999999999E-2</v>
      </c>
      <c r="LD217" s="65">
        <v>1.5599999999999999E-2</v>
      </c>
      <c r="LE217" s="65">
        <v>1.5599999999999999E-2</v>
      </c>
      <c r="LF217" s="65">
        <v>1.5599999999999999E-2</v>
      </c>
      <c r="LG217" s="65">
        <v>1.5599999999999999E-2</v>
      </c>
      <c r="LH217" s="65">
        <v>1.5599999999999999E-2</v>
      </c>
      <c r="LI217" s="65">
        <v>1.5599999999999999E-2</v>
      </c>
      <c r="LJ217" s="65">
        <v>1.5599999999999999E-2</v>
      </c>
      <c r="LK217" s="65">
        <v>1.5599999999999999E-2</v>
      </c>
      <c r="LL217" s="65">
        <v>1.5599999999999999E-2</v>
      </c>
      <c r="LM217" s="65">
        <v>1.5599999999999999E-2</v>
      </c>
      <c r="LN217" s="65">
        <v>1.5599999999999999E-2</v>
      </c>
      <c r="LO217" s="65">
        <v>1.5599999999999999E-2</v>
      </c>
      <c r="LP217" s="65">
        <v>1.5599999999999999E-2</v>
      </c>
      <c r="LQ217" s="65">
        <v>1.5599999999999999E-2</v>
      </c>
      <c r="LR217" s="65">
        <v>1.5599999999999999E-2</v>
      </c>
      <c r="LS217" s="65">
        <v>1.5599999999999999E-2</v>
      </c>
      <c r="LT217" s="65">
        <v>1.5599999999999999E-2</v>
      </c>
      <c r="LU217" s="65">
        <v>1.5599999999999999E-2</v>
      </c>
      <c r="LV217" s="65">
        <v>1.4999999999999999E-2</v>
      </c>
      <c r="LW217" s="65">
        <v>1.4999999999999999E-2</v>
      </c>
      <c r="LX217" s="65">
        <v>1.4999999999999999E-2</v>
      </c>
      <c r="LY217" s="65">
        <v>1.4999999999999999E-2</v>
      </c>
      <c r="LZ217" s="65">
        <v>1.4999999999999999E-2</v>
      </c>
      <c r="MA217" s="65">
        <v>1.4999999999999999E-2</v>
      </c>
      <c r="MB217" s="65">
        <v>1.4999999999999999E-2</v>
      </c>
      <c r="MC217" s="65">
        <v>1.4999999999999999E-2</v>
      </c>
      <c r="MD217" s="65">
        <v>1.4999999999999999E-2</v>
      </c>
      <c r="ME217" s="65">
        <v>1.4999999999999999E-2</v>
      </c>
      <c r="MF217" s="65">
        <v>1.4999999999999999E-2</v>
      </c>
      <c r="MG217" s="65">
        <v>1.4999999999999999E-2</v>
      </c>
      <c r="MH217" s="66">
        <v>1.5599999999999999E-2</v>
      </c>
      <c r="MI217" s="66">
        <v>1.5599999999999999E-2</v>
      </c>
      <c r="MJ217" s="66">
        <v>1.5599999999999999E-2</v>
      </c>
      <c r="MK217" s="66">
        <v>1.5599999999999999E-2</v>
      </c>
      <c r="ML217" s="66">
        <v>1.5599999999999999E-2</v>
      </c>
      <c r="MM217" s="67">
        <v>1.5599999999999999E-2</v>
      </c>
      <c r="MN217" s="67">
        <v>1.5599999999999999E-2</v>
      </c>
      <c r="MO217" s="66">
        <v>1.5599999999999999E-2</v>
      </c>
      <c r="MP217" s="66">
        <v>1.5599999999999999E-2</v>
      </c>
      <c r="MQ217" s="66">
        <v>1.5599999999999999E-2</v>
      </c>
      <c r="MR217" s="66">
        <v>1.5599999999999999E-2</v>
      </c>
      <c r="MS217" s="66">
        <v>1.5599999999999999E-2</v>
      </c>
      <c r="MT217" s="67">
        <v>1.5599999999999999E-2</v>
      </c>
      <c r="MU217" s="67">
        <v>1.5599999999999999E-2</v>
      </c>
      <c r="MV217" s="66">
        <v>1.5599999999999999E-2</v>
      </c>
      <c r="MW217" s="66">
        <v>1.5599999999999999E-2</v>
      </c>
      <c r="MX217" s="66">
        <v>1.5599999999999999E-2</v>
      </c>
      <c r="MY217" s="66">
        <v>1.5599999999999999E-2</v>
      </c>
      <c r="MZ217" s="66">
        <v>1.5599999999999999E-2</v>
      </c>
      <c r="NA217" s="67">
        <v>1.5599999999999999E-2</v>
      </c>
      <c r="NB217" s="67">
        <v>1.5599999999999999E-2</v>
      </c>
      <c r="NC217" s="65">
        <v>1.5599999999999999E-2</v>
      </c>
      <c r="ND217" s="65">
        <v>1.5599999999999999E-2</v>
      </c>
      <c r="NE217" s="65">
        <v>1.5599999999999999E-2</v>
      </c>
      <c r="NF217" s="65">
        <v>1.5599999999999999E-2</v>
      </c>
      <c r="NG217" s="65">
        <v>1.4999999999999999E-2</v>
      </c>
      <c r="NH217" s="65">
        <v>1.4999999999999999E-2</v>
      </c>
      <c r="NI217" s="65">
        <v>1.4999999999999999E-2</v>
      </c>
      <c r="NJ217" s="65">
        <v>1.4999999999999999E-2</v>
      </c>
      <c r="NK217" s="65">
        <v>1.4999999999999999E-2</v>
      </c>
      <c r="NL217" s="65">
        <v>1.5599999999999999E-2</v>
      </c>
      <c r="NM217" s="65">
        <v>1.5599999999999999E-2</v>
      </c>
      <c r="NN217" s="65">
        <v>1.5599999999999999E-2</v>
      </c>
      <c r="NO217" s="65">
        <v>1.5599999999999999E-2</v>
      </c>
      <c r="NP217" s="65">
        <v>1.5599999999999999E-2</v>
      </c>
      <c r="NQ217" s="65">
        <v>1.5599999999999999E-2</v>
      </c>
      <c r="NR217" s="65">
        <v>1.5599999999999999E-2</v>
      </c>
      <c r="NS217" s="65">
        <v>1.5599999999999999E-2</v>
      </c>
      <c r="NT217" s="65">
        <v>1.5599999999999999E-2</v>
      </c>
      <c r="NU217" s="65">
        <v>1.5599999999999999E-2</v>
      </c>
      <c r="NV217" s="65">
        <v>1.5599999999999999E-2</v>
      </c>
      <c r="NW217" s="65">
        <v>1.5599999999999999E-2</v>
      </c>
      <c r="NX217" s="65">
        <v>1.5599999999999999E-2</v>
      </c>
      <c r="NY217" s="65">
        <v>1.5599999999999999E-2</v>
      </c>
      <c r="NZ217" s="65">
        <v>1.5599999999999999E-2</v>
      </c>
      <c r="OA217" s="65">
        <v>1.5599999999999999E-2</v>
      </c>
      <c r="OB217" s="65">
        <v>1.5599999999999999E-2</v>
      </c>
      <c r="OC217" s="65">
        <v>1.5599999999999999E-2</v>
      </c>
      <c r="OD217" s="65">
        <v>1.5599999999999999E-2</v>
      </c>
      <c r="OE217" s="65">
        <v>1.5599999999999999E-2</v>
      </c>
      <c r="OF217" s="65">
        <v>1.5599999999999999E-2</v>
      </c>
      <c r="OG217" s="65">
        <v>1.5599999999999999E-2</v>
      </c>
      <c r="OH217" s="65">
        <v>1.5599999999999999E-2</v>
      </c>
      <c r="OI217" s="65">
        <v>1.5599999999999999E-2</v>
      </c>
      <c r="OJ217" s="65">
        <v>1.5599999999999999E-2</v>
      </c>
      <c r="OK217" s="65">
        <v>1.5599999999999999E-2</v>
      </c>
      <c r="OL217" s="65">
        <v>1.5599999999999999E-2</v>
      </c>
      <c r="OM217" s="65">
        <v>1.5599999999999999E-2</v>
      </c>
      <c r="ON217" s="65">
        <v>1.5599999999999999E-2</v>
      </c>
      <c r="OO217" s="65">
        <v>1.5599999999999999E-2</v>
      </c>
      <c r="OP217" s="65">
        <v>1.5599999999999999E-2</v>
      </c>
      <c r="OQ217" s="65">
        <v>1.5599999999999999E-2</v>
      </c>
      <c r="OR217" s="65">
        <v>1.5599999999999999E-2</v>
      </c>
      <c r="OS217" s="65">
        <v>1.5599999999999999E-2</v>
      </c>
      <c r="OT217" s="65">
        <v>1.5599999999999999E-2</v>
      </c>
      <c r="OU217" s="65">
        <v>1.5599999999999999E-2</v>
      </c>
      <c r="OV217" s="65">
        <v>1.5599999999999999E-2</v>
      </c>
      <c r="OW217" s="65">
        <v>1.5599999999999999E-2</v>
      </c>
      <c r="OX217" s="65">
        <v>1.5599999999999999E-2</v>
      </c>
      <c r="OY217" s="65">
        <v>1.5599999999999999E-2</v>
      </c>
      <c r="OZ217" s="65">
        <v>1.5599999999999999E-2</v>
      </c>
      <c r="PA217" s="65">
        <v>1.5599999999999999E-2</v>
      </c>
      <c r="PB217" s="65">
        <v>1.5599999999999999E-2</v>
      </c>
      <c r="PC217" s="65">
        <v>1.5599999999999999E-2</v>
      </c>
      <c r="PD217" s="65">
        <v>1.5599999999999999E-2</v>
      </c>
      <c r="PE217" s="65">
        <v>1.5599999999999999E-2</v>
      </c>
      <c r="PF217" s="65">
        <v>1.5599999999999999E-2</v>
      </c>
      <c r="PG217" s="65">
        <v>1.5599999999999999E-2</v>
      </c>
      <c r="PH217" s="65">
        <v>1.5599999999999999E-2</v>
      </c>
      <c r="PI217" s="65">
        <v>1.5599999999999999E-2</v>
      </c>
      <c r="PJ217" s="65">
        <v>1.5599999999999999E-2</v>
      </c>
      <c r="PK217" s="65">
        <v>1.5599999999999999E-2</v>
      </c>
      <c r="PL217" s="65">
        <v>1.5599999999999999E-2</v>
      </c>
      <c r="PM217" s="65">
        <v>1.5599999999999999E-2</v>
      </c>
      <c r="PN217" s="65">
        <v>1.5599999999999999E-2</v>
      </c>
      <c r="PO217" s="65">
        <v>1.5599999999999999E-2</v>
      </c>
      <c r="PP217" s="65">
        <v>1.5599999999999999E-2</v>
      </c>
      <c r="PQ217" s="65">
        <v>1.5599999999999999E-2</v>
      </c>
      <c r="PR217" s="65">
        <v>1.5599999999999999E-2</v>
      </c>
      <c r="PS217" s="65">
        <v>1.5599999999999999E-2</v>
      </c>
      <c r="PT217" s="65">
        <v>1.5599999999999999E-2</v>
      </c>
      <c r="PU217" s="65">
        <v>1.5599999999999999E-2</v>
      </c>
      <c r="PV217" s="65">
        <v>1.5599999999999999E-2</v>
      </c>
      <c r="PW217" s="65">
        <v>1.5599999999999999E-2</v>
      </c>
      <c r="PX217" s="65">
        <v>1.5599999999999999E-2</v>
      </c>
      <c r="PY217" s="65">
        <v>1.5599999999999999E-2</v>
      </c>
      <c r="PZ217" s="65">
        <v>1.5599999999999999E-2</v>
      </c>
      <c r="QA217" s="65">
        <v>1.5599999999999999E-2</v>
      </c>
      <c r="QB217" s="65">
        <v>1.5599999999999999E-2</v>
      </c>
      <c r="QC217" s="65">
        <v>1.5599999999999999E-2</v>
      </c>
      <c r="QD217" s="65">
        <v>1.5599999999999999E-2</v>
      </c>
    </row>
    <row r="218" spans="1:446" ht="13.5" customHeight="1">
      <c r="A218" s="2" t="s">
        <v>216</v>
      </c>
      <c r="B218" s="2" t="s">
        <v>345</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10"/>
      <c r="BF218" s="10"/>
      <c r="BG218" s="10"/>
      <c r="BH218" s="10"/>
      <c r="BI218" s="10"/>
      <c r="BJ218" s="10">
        <v>1.4999999999999999E-2</v>
      </c>
      <c r="BK218" s="10"/>
      <c r="BL218" s="10">
        <v>1.4999999999999999E-2</v>
      </c>
      <c r="BM218" s="10"/>
      <c r="BN218" s="10">
        <v>1.4999999999999999E-2</v>
      </c>
      <c r="BO218" s="10"/>
      <c r="BP218" s="20">
        <v>1.4999999999999999E-2</v>
      </c>
      <c r="BQ218" s="10"/>
      <c r="BR218" s="20">
        <v>1.4999999999999999E-2</v>
      </c>
      <c r="BS218" s="10"/>
      <c r="BT218" s="20">
        <v>1.4999999999999999E-2</v>
      </c>
      <c r="BU218" s="10"/>
      <c r="BV218" s="20">
        <v>1.4999999999999999E-2</v>
      </c>
      <c r="BW218" s="10"/>
      <c r="BX218" s="20">
        <v>1.4999999999999999E-2</v>
      </c>
      <c r="BY218" s="10"/>
      <c r="BZ218" s="20">
        <v>1.4999999999999999E-2</v>
      </c>
      <c r="CA218" s="10"/>
      <c r="CB218" s="20">
        <v>1.4999999999999999E-2</v>
      </c>
      <c r="CC218" s="10"/>
      <c r="CD218" s="20">
        <v>1.4999999999999999E-2</v>
      </c>
      <c r="CE218" s="10"/>
      <c r="CF218" s="20">
        <v>1.4999999999999999E-2</v>
      </c>
      <c r="CG218" s="10"/>
      <c r="CH218" s="20">
        <v>1.4999999999999999E-2</v>
      </c>
      <c r="CI218" s="10"/>
      <c r="CJ218" s="20">
        <v>1.4999999999999999E-2</v>
      </c>
      <c r="CK218" s="10"/>
      <c r="CL218" s="20">
        <v>1.4999999999999999E-2</v>
      </c>
      <c r="CM218" s="10"/>
      <c r="CN218" s="10">
        <v>1.4999999999999999E-2</v>
      </c>
      <c r="CO218" s="10"/>
      <c r="CP218" s="10">
        <v>1.4999999999999999E-2</v>
      </c>
      <c r="CQ218" s="10"/>
      <c r="CR218" s="10">
        <v>1.4999999999999999E-2</v>
      </c>
      <c r="CS218" s="10"/>
      <c r="CT218" s="10"/>
      <c r="CU218" s="10"/>
      <c r="CV218" s="10"/>
      <c r="CW218" s="10"/>
      <c r="CX218" s="10"/>
      <c r="CY218" s="10"/>
      <c r="CZ218" s="10"/>
      <c r="DA218" s="20"/>
      <c r="DB218" s="10"/>
      <c r="DC218" s="10"/>
      <c r="DD218" s="10"/>
      <c r="DE218" s="10"/>
      <c r="DF218" s="10"/>
      <c r="DG218" s="10"/>
      <c r="DH218" s="10"/>
      <c r="DI218" s="10"/>
      <c r="DJ218" s="10"/>
      <c r="DK218" s="10"/>
      <c r="DL218" s="10"/>
      <c r="DM218" s="10"/>
      <c r="DN218" s="10"/>
      <c r="DO218" s="10"/>
      <c r="DP218" s="10"/>
      <c r="DQ218" s="10"/>
      <c r="DR218" s="10"/>
      <c r="DS218" s="10"/>
      <c r="DT218" s="10"/>
      <c r="DU218" s="10"/>
      <c r="DV218" s="10"/>
      <c r="DW218" s="10"/>
      <c r="DX218" s="10"/>
      <c r="DY218" s="10"/>
      <c r="DZ218" s="10"/>
      <c r="EA218" s="10"/>
      <c r="EB218" s="10"/>
      <c r="EC218" s="10"/>
      <c r="ED218" s="10"/>
      <c r="EE218" s="10"/>
      <c r="EF218" s="10"/>
      <c r="EG218" s="10"/>
      <c r="EH218" s="10"/>
      <c r="EI218" s="10"/>
      <c r="EJ218" s="10"/>
      <c r="EK218" s="10"/>
      <c r="EL218" s="10"/>
      <c r="EM218" s="10"/>
      <c r="EN218" s="10"/>
      <c r="EO218" s="10"/>
      <c r="EP218" s="10"/>
      <c r="EQ218" s="10"/>
      <c r="ER218" s="10"/>
      <c r="ES218" s="10"/>
      <c r="ET218" s="10"/>
      <c r="EU218" s="10"/>
      <c r="EV218" s="10"/>
      <c r="EW218" s="10"/>
      <c r="EX218" s="10"/>
      <c r="EY218" s="10"/>
      <c r="EZ218" s="10"/>
      <c r="FA218" s="10"/>
      <c r="FB218" s="10"/>
      <c r="FC218" s="10"/>
      <c r="FD218" s="10"/>
      <c r="FE218" s="10"/>
      <c r="FF218" s="10"/>
      <c r="FG218" s="10"/>
      <c r="FH218" s="10"/>
      <c r="FI218" s="10"/>
      <c r="FJ218" s="10"/>
      <c r="FK218" s="10"/>
      <c r="FL218" s="10"/>
      <c r="FM218" s="10"/>
      <c r="FN218" s="10"/>
      <c r="FO218" s="10"/>
      <c r="FP218" s="10"/>
      <c r="FQ218" s="10"/>
      <c r="FR218" s="10"/>
      <c r="FS218" s="10"/>
      <c r="FT218" s="10"/>
      <c r="FU218" s="10"/>
      <c r="FV218" s="10"/>
      <c r="FW218" s="10"/>
      <c r="FX218" s="10"/>
      <c r="FY218" s="10"/>
      <c r="FZ218" s="10"/>
      <c r="GA218" s="10"/>
      <c r="GB218" s="10"/>
      <c r="GC218" s="10"/>
      <c r="GD218" s="10"/>
      <c r="GE218" s="10"/>
      <c r="GF218" s="10"/>
      <c r="GG218" s="10"/>
      <c r="GH218" s="10"/>
      <c r="GI218" s="10"/>
      <c r="GJ218" s="10"/>
      <c r="GK218" s="10"/>
      <c r="GL218" s="10"/>
      <c r="GM218" s="10"/>
      <c r="GN218" s="10"/>
      <c r="GO218" s="10"/>
      <c r="GP218" s="10"/>
      <c r="GQ218" s="10"/>
      <c r="GR218" s="10"/>
      <c r="GS218" s="10"/>
      <c r="GT218" s="10"/>
      <c r="GU218" s="10"/>
      <c r="GV218" s="10"/>
      <c r="GW218" s="10"/>
      <c r="GX218" s="10"/>
      <c r="GY218" s="10"/>
      <c r="GZ218" s="10"/>
      <c r="HA218" s="10"/>
      <c r="HB218" s="10"/>
      <c r="HC218" s="10"/>
      <c r="HD218" s="10"/>
      <c r="HE218" s="10"/>
      <c r="HF218" s="10"/>
      <c r="HG218" s="10"/>
      <c r="HH218" s="10"/>
      <c r="HI218" s="10"/>
      <c r="HJ218" s="10"/>
      <c r="HK218" s="10"/>
      <c r="HL218" s="10"/>
      <c r="HM218" s="10"/>
      <c r="HN218" s="10"/>
      <c r="HO218" s="10">
        <v>2.9000000000000001E-2</v>
      </c>
      <c r="HP218" s="10"/>
      <c r="HQ218" s="10">
        <v>1.4999999999999999E-2</v>
      </c>
      <c r="HR218" s="10"/>
      <c r="HS218" s="10">
        <v>1.4999999999999999E-2</v>
      </c>
      <c r="HT218" s="10"/>
      <c r="HU218" s="10">
        <v>1.4999999999999999E-2</v>
      </c>
      <c r="HV218" s="10"/>
      <c r="HW218" s="10">
        <v>1.4999999999999999E-2</v>
      </c>
      <c r="HX218" s="10"/>
      <c r="HY218" s="10">
        <v>1.4999999999999999E-2</v>
      </c>
      <c r="HZ218" s="10"/>
      <c r="IA218" s="10">
        <v>1.4999999999999999E-2</v>
      </c>
      <c r="IB218" s="10"/>
      <c r="IC218" s="10">
        <v>1.4999999999999999E-2</v>
      </c>
      <c r="ID218" s="10"/>
      <c r="IE218" s="10">
        <v>1.4999999999999999E-2</v>
      </c>
      <c r="IF218" s="10"/>
      <c r="IG218" s="10">
        <v>1.4999999999999999E-2</v>
      </c>
      <c r="IH218" s="55"/>
      <c r="II218" s="55"/>
      <c r="IJ218" s="55"/>
      <c r="IK218" s="55"/>
      <c r="IL218" s="55"/>
      <c r="IM218" s="55"/>
      <c r="IN218" s="55"/>
      <c r="IO218" s="55"/>
      <c r="IP218" s="55"/>
      <c r="IQ218" s="55"/>
      <c r="IR218" s="55"/>
      <c r="IS218" s="55"/>
      <c r="IT218" s="55"/>
      <c r="IU218" s="55"/>
      <c r="IV218" s="55"/>
      <c r="IW218" s="55"/>
      <c r="IX218" s="55"/>
      <c r="IY218" s="55"/>
      <c r="IZ218" s="55"/>
      <c r="JA218" s="55"/>
      <c r="JB218" s="55"/>
      <c r="JC218" s="55"/>
      <c r="JD218" s="55"/>
      <c r="JE218" s="55"/>
      <c r="JF218" s="55"/>
      <c r="JG218" s="55"/>
      <c r="JH218" s="55"/>
      <c r="JI218" s="55"/>
      <c r="JJ218" s="55"/>
      <c r="JK218" s="55"/>
      <c r="JL218" s="55"/>
      <c r="JM218" s="55"/>
      <c r="JN218" s="55"/>
      <c r="JO218" s="55"/>
      <c r="JP218" s="55"/>
      <c r="JQ218" s="55"/>
      <c r="JR218" s="55"/>
      <c r="JS218" s="55"/>
      <c r="JT218" s="55"/>
      <c r="JU218" s="55"/>
      <c r="JV218" s="55"/>
      <c r="JW218" s="55"/>
      <c r="JX218" s="55"/>
      <c r="JY218" s="55"/>
      <c r="JZ218" s="55"/>
      <c r="KA218" s="55"/>
      <c r="KB218" s="55"/>
      <c r="KC218" s="55"/>
      <c r="KD218" s="55"/>
      <c r="KE218" s="55"/>
      <c r="KF218" s="55"/>
      <c r="KG218" s="55"/>
      <c r="KH218" s="55"/>
      <c r="KI218" s="55"/>
      <c r="KJ218" s="55"/>
      <c r="KK218" s="55"/>
      <c r="KL218" s="55"/>
      <c r="KM218" s="55"/>
      <c r="KN218" s="55"/>
      <c r="KO218" s="55"/>
      <c r="KP218" s="55"/>
      <c r="KQ218" s="55"/>
      <c r="KR218" s="55"/>
      <c r="KS218" s="55"/>
      <c r="KT218" s="55"/>
      <c r="KU218" s="55"/>
      <c r="KV218" s="55"/>
      <c r="KW218" s="55"/>
      <c r="KX218" s="55"/>
      <c r="KY218" s="55"/>
      <c r="KZ218" s="55"/>
      <c r="LA218" s="55"/>
      <c r="LB218" s="55"/>
      <c r="LC218" s="55"/>
      <c r="LD218" s="55"/>
      <c r="LE218" s="55"/>
      <c r="LF218" s="55"/>
      <c r="LG218" s="55"/>
      <c r="LH218" s="55"/>
      <c r="LI218" s="55"/>
      <c r="LJ218" s="55"/>
      <c r="LK218" s="55"/>
      <c r="LL218" s="55"/>
      <c r="LM218" s="55"/>
      <c r="LN218" s="55"/>
      <c r="LO218" s="55"/>
      <c r="LP218" s="55"/>
      <c r="LQ218" s="55"/>
      <c r="LR218" s="55"/>
      <c r="LS218" s="55"/>
      <c r="LT218" s="55"/>
      <c r="LU218" s="55"/>
      <c r="LV218" s="55"/>
      <c r="LW218" s="55"/>
      <c r="LX218" s="55"/>
      <c r="LY218" s="55"/>
      <c r="LZ218" s="55"/>
      <c r="MA218" s="55"/>
      <c r="MB218" s="55"/>
      <c r="MC218" s="55"/>
      <c r="MD218" s="55"/>
      <c r="ME218" s="55"/>
      <c r="MF218" s="55"/>
      <c r="MG218" s="55"/>
      <c r="MH218" s="57"/>
      <c r="MI218" s="57"/>
      <c r="MJ218" s="57"/>
      <c r="MK218" s="57"/>
      <c r="ML218" s="57"/>
      <c r="MM218" s="58"/>
      <c r="MN218" s="58"/>
      <c r="MO218" s="57"/>
      <c r="MP218" s="57"/>
      <c r="MQ218" s="57"/>
      <c r="MR218" s="57"/>
      <c r="MS218" s="57"/>
      <c r="MT218" s="58"/>
      <c r="MU218" s="58"/>
      <c r="MV218" s="57"/>
      <c r="MW218" s="57"/>
      <c r="MX218" s="57"/>
      <c r="MY218" s="57"/>
      <c r="MZ218" s="57"/>
      <c r="NA218" s="58"/>
      <c r="NB218" s="58"/>
      <c r="NC218" s="55"/>
      <c r="ND218" s="55"/>
      <c r="NE218" s="55"/>
      <c r="NF218" s="55"/>
      <c r="NG218" s="55"/>
      <c r="NH218" s="55"/>
      <c r="NI218" s="55"/>
      <c r="NJ218" s="55"/>
      <c r="NK218" s="55"/>
      <c r="NL218" s="55"/>
      <c r="NM218" s="55"/>
      <c r="NN218" s="55"/>
      <c r="NO218" s="55"/>
      <c r="NP218" s="55"/>
      <c r="NQ218" s="55"/>
      <c r="NR218" s="55"/>
      <c r="NS218" s="55"/>
      <c r="NT218" s="55"/>
      <c r="NU218" s="55"/>
      <c r="NV218" s="55"/>
      <c r="NW218" s="55"/>
      <c r="NX218" s="55"/>
      <c r="NY218" s="55"/>
      <c r="NZ218" s="55"/>
      <c r="OA218" s="55"/>
      <c r="OB218" s="55"/>
      <c r="OC218" s="55"/>
      <c r="OD218" s="55"/>
      <c r="OE218" s="55"/>
      <c r="OF218" s="55"/>
      <c r="OG218" s="55"/>
      <c r="OH218" s="55"/>
      <c r="OI218" s="55"/>
      <c r="OJ218" s="55"/>
      <c r="OK218" s="55"/>
      <c r="OL218" s="55"/>
      <c r="OM218" s="55"/>
      <c r="ON218" s="55"/>
      <c r="OO218" s="55"/>
      <c r="OP218" s="55"/>
      <c r="OQ218" s="55"/>
      <c r="OR218" s="55"/>
      <c r="OS218" s="55"/>
      <c r="OT218" s="55"/>
      <c r="OU218" s="55"/>
      <c r="OV218" s="55"/>
      <c r="OW218" s="55"/>
      <c r="OX218" s="55"/>
      <c r="OY218" s="55"/>
      <c r="OZ218" s="55"/>
      <c r="PA218" s="55"/>
      <c r="PB218" s="55"/>
      <c r="PC218" s="55"/>
      <c r="PD218" s="55"/>
      <c r="PE218" s="55"/>
      <c r="PF218" s="55"/>
      <c r="PG218" s="55"/>
      <c r="PH218" s="55"/>
      <c r="PI218" s="55"/>
      <c r="PJ218" s="55"/>
      <c r="PK218" s="55"/>
      <c r="PL218" s="55"/>
      <c r="PM218" s="55"/>
      <c r="PN218" s="55"/>
      <c r="PO218" s="55"/>
      <c r="PP218" s="55"/>
      <c r="PQ218" s="55"/>
      <c r="PR218" s="55"/>
      <c r="PS218" s="55"/>
      <c r="PT218" s="55"/>
      <c r="PU218" s="55"/>
      <c r="PV218" s="55"/>
      <c r="PW218" s="55"/>
      <c r="PX218" s="55"/>
      <c r="PY218" s="55"/>
      <c r="PZ218" s="55"/>
      <c r="QA218" s="55"/>
      <c r="QB218" s="55"/>
      <c r="QC218" s="55"/>
      <c r="QD218" s="55"/>
    </row>
    <row r="219" spans="1:446" ht="13.5" customHeight="1">
      <c r="A219" s="2" t="s">
        <v>217</v>
      </c>
      <c r="B219" s="2" t="s">
        <v>345</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20"/>
      <c r="DB219" s="10"/>
      <c r="DC219" s="10"/>
      <c r="DD219" s="10"/>
      <c r="DE219" s="10"/>
      <c r="DF219" s="10"/>
      <c r="DG219" s="10"/>
      <c r="DH219" s="10"/>
      <c r="DI219" s="10"/>
      <c r="DJ219" s="10"/>
      <c r="DK219" s="10"/>
      <c r="DL219" s="10"/>
      <c r="DM219" s="10"/>
      <c r="DN219" s="10"/>
      <c r="DO219" s="10"/>
      <c r="DP219" s="10"/>
      <c r="DQ219" s="10"/>
      <c r="DR219" s="10"/>
      <c r="DS219" s="10"/>
      <c r="DT219" s="10"/>
      <c r="DU219" s="10"/>
      <c r="DV219" s="10"/>
      <c r="DW219" s="10"/>
      <c r="DX219" s="10"/>
      <c r="DY219" s="10"/>
      <c r="DZ219" s="10"/>
      <c r="EA219" s="10"/>
      <c r="EB219" s="10"/>
      <c r="EC219" s="10"/>
      <c r="ED219" s="10"/>
      <c r="EE219" s="10"/>
      <c r="EF219" s="10"/>
      <c r="EG219" s="10"/>
      <c r="EH219" s="10"/>
      <c r="EI219" s="10"/>
      <c r="EJ219" s="10"/>
      <c r="EK219" s="10"/>
      <c r="EL219" s="10"/>
      <c r="EM219" s="10"/>
      <c r="EN219" s="10"/>
      <c r="EO219" s="10"/>
      <c r="EP219" s="10"/>
      <c r="EQ219" s="10"/>
      <c r="ER219" s="10"/>
      <c r="ES219" s="10"/>
      <c r="ET219" s="10"/>
      <c r="EU219" s="10"/>
      <c r="EV219" s="10"/>
      <c r="EW219" s="10"/>
      <c r="EX219" s="10"/>
      <c r="EY219" s="10"/>
      <c r="EZ219" s="10"/>
      <c r="FA219" s="10"/>
      <c r="FB219" s="10"/>
      <c r="FC219" s="10"/>
      <c r="FD219" s="10"/>
      <c r="FE219" s="10"/>
      <c r="FF219" s="10"/>
      <c r="FG219" s="10"/>
      <c r="FH219" s="10"/>
      <c r="FI219" s="10"/>
      <c r="FJ219" s="10"/>
      <c r="FK219" s="10"/>
      <c r="FL219" s="10"/>
      <c r="FM219" s="10"/>
      <c r="FN219" s="10"/>
      <c r="FO219" s="10"/>
      <c r="FP219" s="10"/>
      <c r="FQ219" s="10"/>
      <c r="FR219" s="10"/>
      <c r="FS219" s="10"/>
      <c r="FT219" s="10"/>
      <c r="FU219" s="10"/>
      <c r="FV219" s="10"/>
      <c r="FW219" s="10"/>
      <c r="FX219" s="10"/>
      <c r="FY219" s="10"/>
      <c r="FZ219" s="10"/>
      <c r="GA219" s="10"/>
      <c r="GB219" s="10"/>
      <c r="GC219" s="10"/>
      <c r="GD219" s="10"/>
      <c r="GE219" s="10"/>
      <c r="GF219" s="10"/>
      <c r="GG219" s="10"/>
      <c r="GH219" s="10"/>
      <c r="GI219" s="10"/>
      <c r="GJ219" s="10"/>
      <c r="GK219" s="10"/>
      <c r="GL219" s="10"/>
      <c r="GM219" s="10"/>
      <c r="GN219" s="10"/>
      <c r="GO219" s="10"/>
      <c r="GP219" s="10"/>
      <c r="GQ219" s="10"/>
      <c r="GR219" s="10"/>
      <c r="GS219" s="10"/>
      <c r="GT219" s="10"/>
      <c r="GU219" s="10"/>
      <c r="GV219" s="10"/>
      <c r="GW219" s="10"/>
      <c r="GX219" s="10"/>
      <c r="GY219" s="10"/>
      <c r="GZ219" s="10"/>
      <c r="HA219" s="10"/>
      <c r="HB219" s="10"/>
      <c r="HC219" s="10"/>
      <c r="HD219" s="10"/>
      <c r="HE219" s="10"/>
      <c r="HF219" s="10"/>
      <c r="HG219" s="10"/>
      <c r="HH219" s="10"/>
      <c r="HI219" s="10"/>
      <c r="HJ219" s="10"/>
      <c r="HK219" s="10"/>
      <c r="HL219" s="10"/>
      <c r="HM219" s="10"/>
      <c r="HN219" s="10"/>
      <c r="HO219" s="10"/>
      <c r="HP219" s="10"/>
      <c r="HQ219" s="10"/>
      <c r="HR219" s="10"/>
      <c r="HS219" s="10"/>
      <c r="HT219" s="10"/>
      <c r="HU219" s="10"/>
      <c r="HV219" s="10"/>
      <c r="HW219" s="10"/>
      <c r="HX219" s="10"/>
      <c r="HY219" s="10"/>
      <c r="HZ219" s="10"/>
      <c r="IA219" s="10"/>
      <c r="IB219" s="10"/>
      <c r="IC219" s="10"/>
      <c r="ID219" s="10"/>
      <c r="IE219" s="10"/>
      <c r="IF219" s="10"/>
      <c r="IG219" s="10"/>
      <c r="IH219" s="55"/>
      <c r="II219" s="55"/>
      <c r="IJ219" s="55"/>
      <c r="IK219" s="55"/>
      <c r="IL219" s="55"/>
      <c r="IM219" s="55"/>
      <c r="IN219" s="55"/>
      <c r="IO219" s="55"/>
      <c r="IP219" s="55"/>
      <c r="IQ219" s="55"/>
      <c r="IR219" s="55"/>
      <c r="IS219" s="55"/>
      <c r="IT219" s="55"/>
      <c r="IU219" s="55"/>
      <c r="IV219" s="55"/>
      <c r="IW219" s="55"/>
      <c r="IX219" s="55"/>
      <c r="IY219" s="55"/>
      <c r="IZ219" s="55"/>
      <c r="JA219" s="55"/>
      <c r="JB219" s="55"/>
      <c r="JC219" s="55"/>
      <c r="JD219" s="55"/>
      <c r="JE219" s="55"/>
      <c r="JF219" s="55"/>
      <c r="JG219" s="55"/>
      <c r="JH219" s="55"/>
      <c r="JI219" s="55"/>
      <c r="JJ219" s="55"/>
      <c r="JK219" s="55"/>
      <c r="JL219" s="55"/>
      <c r="JM219" s="55"/>
      <c r="JN219" s="55"/>
      <c r="JO219" s="55"/>
      <c r="JP219" s="55"/>
      <c r="JQ219" s="55"/>
      <c r="JR219" s="55"/>
      <c r="JS219" s="55"/>
      <c r="JT219" s="55"/>
      <c r="JU219" s="55"/>
      <c r="JV219" s="55"/>
      <c r="JW219" s="55"/>
      <c r="JX219" s="55"/>
      <c r="JY219" s="55"/>
      <c r="JZ219" s="55"/>
      <c r="KA219" s="55"/>
      <c r="KB219" s="55"/>
      <c r="KC219" s="55"/>
      <c r="KD219" s="55"/>
      <c r="KE219" s="55"/>
      <c r="KF219" s="55"/>
      <c r="KG219" s="55"/>
      <c r="KH219" s="55"/>
      <c r="KI219" s="55"/>
      <c r="KJ219" s="55"/>
      <c r="KK219" s="55"/>
      <c r="KL219" s="55"/>
      <c r="KM219" s="55"/>
      <c r="KN219" s="55"/>
      <c r="KO219" s="55"/>
      <c r="KP219" s="55"/>
      <c r="KQ219" s="55"/>
      <c r="KR219" s="55"/>
      <c r="KS219" s="55"/>
      <c r="KT219" s="55"/>
      <c r="KU219" s="55"/>
      <c r="KV219" s="55"/>
      <c r="KW219" s="55"/>
      <c r="KX219" s="55"/>
      <c r="KY219" s="55"/>
      <c r="KZ219" s="55"/>
      <c r="LA219" s="55"/>
      <c r="LB219" s="55"/>
      <c r="LC219" s="55"/>
      <c r="LD219" s="55"/>
      <c r="LE219" s="55"/>
      <c r="LF219" s="55"/>
      <c r="LG219" s="55"/>
      <c r="LH219" s="55"/>
      <c r="LI219" s="55"/>
      <c r="LJ219" s="55"/>
      <c r="LK219" s="55"/>
      <c r="LL219" s="55"/>
      <c r="LM219" s="55"/>
      <c r="LN219" s="55"/>
      <c r="LO219" s="55"/>
      <c r="LP219" s="55"/>
      <c r="LQ219" s="55"/>
      <c r="LR219" s="55"/>
      <c r="LS219" s="55"/>
      <c r="LT219" s="55"/>
      <c r="LU219" s="55"/>
      <c r="LV219" s="55"/>
      <c r="LW219" s="55"/>
      <c r="LX219" s="55"/>
      <c r="LY219" s="55"/>
      <c r="LZ219" s="55"/>
      <c r="MA219" s="55"/>
      <c r="MB219" s="55"/>
      <c r="MC219" s="55"/>
      <c r="MD219" s="55"/>
      <c r="ME219" s="55"/>
      <c r="MF219" s="55"/>
      <c r="MG219" s="55"/>
      <c r="MH219" s="57"/>
      <c r="MI219" s="57"/>
      <c r="MJ219" s="57"/>
      <c r="MK219" s="57"/>
      <c r="ML219" s="57"/>
      <c r="MM219" s="58"/>
      <c r="MN219" s="58"/>
      <c r="MO219" s="57"/>
      <c r="MP219" s="57"/>
      <c r="MQ219" s="57"/>
      <c r="MR219" s="57"/>
      <c r="MS219" s="57"/>
      <c r="MT219" s="58"/>
      <c r="MU219" s="58"/>
      <c r="MV219" s="57"/>
      <c r="MW219" s="57"/>
      <c r="MX219" s="57"/>
      <c r="MY219" s="57"/>
      <c r="MZ219" s="57"/>
      <c r="NA219" s="58"/>
      <c r="NB219" s="58"/>
      <c r="NC219" s="55"/>
      <c r="ND219" s="55"/>
      <c r="NE219" s="55"/>
      <c r="NF219" s="55"/>
      <c r="NG219" s="55"/>
      <c r="NH219" s="55"/>
      <c r="NI219" s="55"/>
      <c r="NJ219" s="55"/>
      <c r="NK219" s="55"/>
      <c r="NL219" s="55"/>
      <c r="NM219" s="55"/>
      <c r="NN219" s="55"/>
      <c r="NO219" s="55"/>
      <c r="NP219" s="55"/>
      <c r="NQ219" s="55"/>
      <c r="NR219" s="55"/>
      <c r="NS219" s="55"/>
      <c r="NT219" s="55"/>
      <c r="NU219" s="55"/>
      <c r="NV219" s="55"/>
      <c r="NW219" s="55"/>
      <c r="NX219" s="55"/>
      <c r="NY219" s="55"/>
      <c r="NZ219" s="55"/>
      <c r="OA219" s="55"/>
      <c r="OB219" s="55"/>
      <c r="OC219" s="55"/>
      <c r="OD219" s="55"/>
      <c r="OE219" s="55"/>
      <c r="OF219" s="55"/>
      <c r="OG219" s="55"/>
      <c r="OH219" s="55"/>
      <c r="OI219" s="55"/>
      <c r="OJ219" s="55"/>
      <c r="OK219" s="55"/>
      <c r="OL219" s="55"/>
      <c r="OM219" s="55"/>
      <c r="ON219" s="55"/>
      <c r="OO219" s="55"/>
      <c r="OP219" s="55"/>
      <c r="OQ219" s="55"/>
      <c r="OR219" s="55"/>
      <c r="OS219" s="55"/>
      <c r="OT219" s="55"/>
      <c r="OU219" s="55"/>
      <c r="OV219" s="55"/>
      <c r="OW219" s="55"/>
      <c r="OX219" s="55"/>
      <c r="OY219" s="55"/>
      <c r="OZ219" s="55"/>
      <c r="PA219" s="55"/>
      <c r="PB219" s="55"/>
      <c r="PC219" s="55"/>
      <c r="PD219" s="55"/>
      <c r="PE219" s="55"/>
      <c r="PF219" s="55"/>
      <c r="PG219" s="55"/>
      <c r="PH219" s="55"/>
      <c r="PI219" s="55"/>
      <c r="PJ219" s="55"/>
      <c r="PK219" s="55"/>
      <c r="PL219" s="55"/>
      <c r="PM219" s="55"/>
      <c r="PN219" s="55"/>
      <c r="PO219" s="55"/>
      <c r="PP219" s="55"/>
      <c r="PQ219" s="55"/>
      <c r="PR219" s="55"/>
      <c r="PS219" s="55"/>
      <c r="PT219" s="55"/>
      <c r="PU219" s="55"/>
      <c r="PV219" s="55"/>
      <c r="PW219" s="55"/>
      <c r="PX219" s="55"/>
      <c r="PY219" s="55"/>
      <c r="PZ219" s="55"/>
      <c r="QA219" s="55"/>
      <c r="QB219" s="55"/>
      <c r="QC219" s="55"/>
      <c r="QD219" s="55"/>
    </row>
    <row r="220" spans="1:446" ht="13.5" customHeight="1">
      <c r="A220" s="2" t="s">
        <v>218</v>
      </c>
      <c r="B220" s="2" t="s">
        <v>345</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20"/>
      <c r="DB220" s="10"/>
      <c r="DC220" s="10"/>
      <c r="DD220" s="10"/>
      <c r="DE220" s="10"/>
      <c r="DF220" s="10"/>
      <c r="DG220" s="10"/>
      <c r="DH220" s="10"/>
      <c r="DI220" s="10"/>
      <c r="DJ220" s="10"/>
      <c r="DK220" s="10"/>
      <c r="DL220" s="10"/>
      <c r="DM220" s="10"/>
      <c r="DN220" s="10"/>
      <c r="DO220" s="10"/>
      <c r="DP220" s="10"/>
      <c r="DQ220" s="10"/>
      <c r="DR220" s="10"/>
      <c r="DS220" s="10"/>
      <c r="DT220" s="10"/>
      <c r="DU220" s="10"/>
      <c r="DV220" s="10"/>
      <c r="DW220" s="10"/>
      <c r="DX220" s="10"/>
      <c r="DY220" s="10"/>
      <c r="DZ220" s="10"/>
      <c r="EA220" s="10"/>
      <c r="EB220" s="10"/>
      <c r="EC220" s="10"/>
      <c r="ED220" s="10"/>
      <c r="EE220" s="10"/>
      <c r="EF220" s="10"/>
      <c r="EG220" s="10"/>
      <c r="EH220" s="10"/>
      <c r="EI220" s="10"/>
      <c r="EJ220" s="10"/>
      <c r="EK220" s="10"/>
      <c r="EL220" s="10"/>
      <c r="EM220" s="10"/>
      <c r="EN220" s="10"/>
      <c r="EO220" s="10"/>
      <c r="EP220" s="10"/>
      <c r="EQ220" s="10"/>
      <c r="ER220" s="10"/>
      <c r="ES220" s="10"/>
      <c r="ET220" s="10"/>
      <c r="EU220" s="10"/>
      <c r="EV220" s="10"/>
      <c r="EW220" s="10"/>
      <c r="EX220" s="10"/>
      <c r="EY220" s="10"/>
      <c r="EZ220" s="10"/>
      <c r="FA220" s="10"/>
      <c r="FB220" s="10"/>
      <c r="FC220" s="10"/>
      <c r="FD220" s="10"/>
      <c r="FE220" s="10"/>
      <c r="FF220" s="10"/>
      <c r="FG220" s="10"/>
      <c r="FH220" s="10"/>
      <c r="FI220" s="10"/>
      <c r="FJ220" s="10"/>
      <c r="FK220" s="10"/>
      <c r="FL220" s="10"/>
      <c r="FM220" s="10"/>
      <c r="FN220" s="10"/>
      <c r="FO220" s="10"/>
      <c r="FP220" s="10"/>
      <c r="FQ220" s="10"/>
      <c r="FR220" s="10"/>
      <c r="FS220" s="10"/>
      <c r="FT220" s="10"/>
      <c r="FU220" s="10"/>
      <c r="FV220" s="10"/>
      <c r="FW220" s="10"/>
      <c r="FX220" s="10"/>
      <c r="FY220" s="10"/>
      <c r="FZ220" s="10"/>
      <c r="GA220" s="10"/>
      <c r="GB220" s="10"/>
      <c r="GC220" s="10"/>
      <c r="GD220" s="10"/>
      <c r="GE220" s="10"/>
      <c r="GF220" s="10"/>
      <c r="GG220" s="10"/>
      <c r="GH220" s="10"/>
      <c r="GI220" s="10"/>
      <c r="GJ220" s="10"/>
      <c r="GK220" s="10"/>
      <c r="GL220" s="10"/>
      <c r="GM220" s="10"/>
      <c r="GN220" s="10"/>
      <c r="GO220" s="10"/>
      <c r="GP220" s="10"/>
      <c r="GQ220" s="10"/>
      <c r="GR220" s="10"/>
      <c r="GS220" s="10"/>
      <c r="GT220" s="10"/>
      <c r="GU220" s="10"/>
      <c r="GV220" s="10"/>
      <c r="GW220" s="10"/>
      <c r="GX220" s="10"/>
      <c r="GY220" s="10"/>
      <c r="GZ220" s="10"/>
      <c r="HA220" s="10"/>
      <c r="HB220" s="10"/>
      <c r="HC220" s="10"/>
      <c r="HD220" s="10"/>
      <c r="HE220" s="10"/>
      <c r="HF220" s="10"/>
      <c r="HG220" s="10"/>
      <c r="HH220" s="10"/>
      <c r="HI220" s="10"/>
      <c r="HJ220" s="10"/>
      <c r="HK220" s="10"/>
      <c r="HL220" s="10"/>
      <c r="HM220" s="10"/>
      <c r="HN220" s="10"/>
      <c r="HO220" s="10"/>
      <c r="HP220" s="10"/>
      <c r="HQ220" s="10"/>
      <c r="HR220" s="10"/>
      <c r="HS220" s="10"/>
      <c r="HT220" s="10"/>
      <c r="HU220" s="10"/>
      <c r="HV220" s="10"/>
      <c r="HW220" s="10"/>
      <c r="HX220" s="10"/>
      <c r="HY220" s="10"/>
      <c r="HZ220" s="10"/>
      <c r="IA220" s="10"/>
      <c r="IB220" s="10"/>
      <c r="IC220" s="10"/>
      <c r="ID220" s="10"/>
      <c r="IE220" s="10"/>
      <c r="IF220" s="10"/>
      <c r="IG220" s="10"/>
      <c r="IH220" s="55"/>
      <c r="II220" s="55"/>
      <c r="IJ220" s="55"/>
      <c r="IK220" s="55"/>
      <c r="IL220" s="55"/>
      <c r="IM220" s="55"/>
      <c r="IN220" s="55"/>
      <c r="IO220" s="55"/>
      <c r="IP220" s="55"/>
      <c r="IQ220" s="55"/>
      <c r="IR220" s="55"/>
      <c r="IS220" s="55"/>
      <c r="IT220" s="55"/>
      <c r="IU220" s="55"/>
      <c r="IV220" s="55"/>
      <c r="IW220" s="55"/>
      <c r="IX220" s="55"/>
      <c r="IY220" s="55"/>
      <c r="IZ220" s="55"/>
      <c r="JA220" s="55"/>
      <c r="JB220" s="55"/>
      <c r="JC220" s="55"/>
      <c r="JD220" s="55"/>
      <c r="JE220" s="55"/>
      <c r="JF220" s="55"/>
      <c r="JG220" s="55"/>
      <c r="JH220" s="55"/>
      <c r="JI220" s="55"/>
      <c r="JJ220" s="55"/>
      <c r="JK220" s="55"/>
      <c r="JL220" s="55"/>
      <c r="JM220" s="55"/>
      <c r="JN220" s="55"/>
      <c r="JO220" s="55"/>
      <c r="JP220" s="55"/>
      <c r="JQ220" s="55"/>
      <c r="JR220" s="55"/>
      <c r="JS220" s="55"/>
      <c r="JT220" s="55"/>
      <c r="JU220" s="55"/>
      <c r="JV220" s="55"/>
      <c r="JW220" s="55"/>
      <c r="JX220" s="55"/>
      <c r="JY220" s="55"/>
      <c r="JZ220" s="55"/>
      <c r="KA220" s="55"/>
      <c r="KB220" s="55"/>
      <c r="KC220" s="55"/>
      <c r="KD220" s="55"/>
      <c r="KE220" s="55"/>
      <c r="KF220" s="55"/>
      <c r="KG220" s="55"/>
      <c r="KH220" s="55"/>
      <c r="KI220" s="55"/>
      <c r="KJ220" s="55"/>
      <c r="KK220" s="55"/>
      <c r="KL220" s="55"/>
      <c r="KM220" s="55"/>
      <c r="KN220" s="55"/>
      <c r="KO220" s="55"/>
      <c r="KP220" s="55"/>
      <c r="KQ220" s="55"/>
      <c r="KR220" s="55"/>
      <c r="KS220" s="55"/>
      <c r="KT220" s="55"/>
      <c r="KU220" s="55"/>
      <c r="KV220" s="55"/>
      <c r="KW220" s="55"/>
      <c r="KX220" s="55"/>
      <c r="KY220" s="55"/>
      <c r="KZ220" s="55"/>
      <c r="LA220" s="55"/>
      <c r="LB220" s="55"/>
      <c r="LC220" s="55"/>
      <c r="LD220" s="55"/>
      <c r="LE220" s="55"/>
      <c r="LF220" s="55"/>
      <c r="LG220" s="55"/>
      <c r="LH220" s="55"/>
      <c r="LI220" s="55"/>
      <c r="LJ220" s="55"/>
      <c r="LK220" s="55"/>
      <c r="LL220" s="55"/>
      <c r="LM220" s="55"/>
      <c r="LN220" s="55"/>
      <c r="LO220" s="55"/>
      <c r="LP220" s="55"/>
      <c r="LQ220" s="55"/>
      <c r="LR220" s="55"/>
      <c r="LS220" s="55"/>
      <c r="LT220" s="55"/>
      <c r="LU220" s="55"/>
      <c r="LV220" s="55"/>
      <c r="LW220" s="55"/>
      <c r="LX220" s="55"/>
      <c r="LY220" s="55"/>
      <c r="LZ220" s="55"/>
      <c r="MA220" s="55"/>
      <c r="MB220" s="55"/>
      <c r="MC220" s="55"/>
      <c r="MD220" s="55"/>
      <c r="ME220" s="55"/>
      <c r="MF220" s="55"/>
      <c r="MG220" s="55"/>
      <c r="MH220" s="57"/>
      <c r="MI220" s="57"/>
      <c r="MJ220" s="57"/>
      <c r="MK220" s="57"/>
      <c r="ML220" s="57"/>
      <c r="MM220" s="58"/>
      <c r="MN220" s="58"/>
      <c r="MO220" s="57"/>
      <c r="MP220" s="57"/>
      <c r="MQ220" s="57"/>
      <c r="MR220" s="57"/>
      <c r="MS220" s="57"/>
      <c r="MT220" s="58"/>
      <c r="MU220" s="58"/>
      <c r="MV220" s="57"/>
      <c r="MW220" s="57"/>
      <c r="MX220" s="57"/>
      <c r="MY220" s="57"/>
      <c r="MZ220" s="57"/>
      <c r="NA220" s="58"/>
      <c r="NB220" s="58"/>
      <c r="NC220" s="55"/>
      <c r="ND220" s="55"/>
      <c r="NE220" s="55"/>
      <c r="NF220" s="55"/>
      <c r="NG220" s="55"/>
      <c r="NH220" s="55"/>
      <c r="NI220" s="55"/>
      <c r="NJ220" s="55"/>
      <c r="NK220" s="55"/>
      <c r="NL220" s="55"/>
      <c r="NM220" s="55"/>
      <c r="NN220" s="55"/>
      <c r="NO220" s="55"/>
      <c r="NP220" s="55"/>
      <c r="NQ220" s="55"/>
      <c r="NR220" s="55"/>
      <c r="NS220" s="55"/>
      <c r="NT220" s="55"/>
      <c r="NU220" s="55"/>
      <c r="NV220" s="55"/>
      <c r="NW220" s="55"/>
      <c r="NX220" s="55"/>
      <c r="NY220" s="55"/>
      <c r="NZ220" s="55"/>
      <c r="OA220" s="55"/>
      <c r="OB220" s="55"/>
      <c r="OC220" s="55"/>
      <c r="OD220" s="55"/>
      <c r="OE220" s="55"/>
      <c r="OF220" s="55"/>
      <c r="OG220" s="55"/>
      <c r="OH220" s="55"/>
      <c r="OI220" s="55"/>
      <c r="OJ220" s="55"/>
      <c r="OK220" s="55"/>
      <c r="OL220" s="55"/>
      <c r="OM220" s="55"/>
      <c r="ON220" s="55"/>
      <c r="OO220" s="55"/>
      <c r="OP220" s="55"/>
      <c r="OQ220" s="55"/>
      <c r="OR220" s="55"/>
      <c r="OS220" s="55"/>
      <c r="OT220" s="55"/>
      <c r="OU220" s="55"/>
      <c r="OV220" s="55"/>
      <c r="OW220" s="55"/>
      <c r="OX220" s="55"/>
      <c r="OY220" s="55"/>
      <c r="OZ220" s="55"/>
      <c r="PA220" s="55"/>
      <c r="PB220" s="55"/>
      <c r="PC220" s="55"/>
      <c r="PD220" s="55"/>
      <c r="PE220" s="55"/>
      <c r="PF220" s="55"/>
      <c r="PG220" s="55"/>
      <c r="PH220" s="55"/>
      <c r="PI220" s="55"/>
      <c r="PJ220" s="55"/>
      <c r="PK220" s="55"/>
      <c r="PL220" s="55"/>
      <c r="PM220" s="55"/>
      <c r="PN220" s="55"/>
      <c r="PO220" s="55"/>
      <c r="PP220" s="55"/>
      <c r="PQ220" s="55"/>
      <c r="PR220" s="55"/>
      <c r="PS220" s="55"/>
      <c r="PT220" s="55"/>
      <c r="PU220" s="55"/>
      <c r="PV220" s="55"/>
      <c r="PW220" s="55"/>
      <c r="PX220" s="55"/>
      <c r="PY220" s="55"/>
      <c r="PZ220" s="55"/>
      <c r="QA220" s="55"/>
      <c r="QB220" s="55"/>
      <c r="QC220" s="55"/>
      <c r="QD220" s="55"/>
    </row>
    <row r="221" spans="1:446" ht="13.5" customHeight="1">
      <c r="A221" s="2" t="s">
        <v>219</v>
      </c>
      <c r="B221" s="2" t="s">
        <v>345</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v>2.41E-2</v>
      </c>
      <c r="CW221" s="10">
        <v>2.41E-2</v>
      </c>
      <c r="CX221" s="10">
        <v>2.41E-2</v>
      </c>
      <c r="CY221" s="10">
        <v>2.41E-2</v>
      </c>
      <c r="CZ221" s="10">
        <v>2.41E-2</v>
      </c>
      <c r="DA221" s="20"/>
      <c r="DB221" s="10"/>
      <c r="DC221" s="10"/>
      <c r="DD221" s="10"/>
      <c r="DE221" s="10"/>
      <c r="DF221" s="10"/>
      <c r="DG221" s="10"/>
      <c r="DH221" s="10"/>
      <c r="DI221" s="10"/>
      <c r="DJ221" s="10"/>
      <c r="DK221" s="10"/>
      <c r="DL221" s="10"/>
      <c r="DM221" s="10"/>
      <c r="DN221" s="10"/>
      <c r="DO221" s="10"/>
      <c r="DP221" s="10"/>
      <c r="DQ221" s="10"/>
      <c r="DR221" s="10"/>
      <c r="DS221" s="10"/>
      <c r="DT221" s="10"/>
      <c r="DU221" s="10"/>
      <c r="DV221" s="10"/>
      <c r="DW221" s="10"/>
      <c r="DX221" s="10"/>
      <c r="DY221" s="10"/>
      <c r="DZ221" s="10"/>
      <c r="EA221" s="10"/>
      <c r="EB221" s="10"/>
      <c r="EC221" s="10"/>
      <c r="ED221" s="10"/>
      <c r="EE221" s="10"/>
      <c r="EF221" s="10"/>
      <c r="EG221" s="10"/>
      <c r="EH221" s="10"/>
      <c r="EI221" s="10"/>
      <c r="EJ221" s="10"/>
      <c r="EK221" s="10"/>
      <c r="EL221" s="10"/>
      <c r="EM221" s="10"/>
      <c r="EN221" s="10"/>
      <c r="EO221" s="10"/>
      <c r="EP221" s="10"/>
      <c r="EQ221" s="10"/>
      <c r="ER221" s="10"/>
      <c r="ES221" s="10"/>
      <c r="ET221" s="10"/>
      <c r="EU221" s="10"/>
      <c r="EV221" s="10"/>
      <c r="EW221" s="10"/>
      <c r="EX221" s="10"/>
      <c r="EY221" s="10"/>
      <c r="EZ221" s="10"/>
      <c r="FA221" s="10"/>
      <c r="FB221" s="10"/>
      <c r="FC221" s="10"/>
      <c r="FD221" s="10"/>
      <c r="FE221" s="10"/>
      <c r="FF221" s="10"/>
      <c r="FG221" s="10"/>
      <c r="FH221" s="10"/>
      <c r="FI221" s="10"/>
      <c r="FJ221" s="10"/>
      <c r="FK221" s="10"/>
      <c r="FL221" s="10"/>
      <c r="FM221" s="10"/>
      <c r="FN221" s="10"/>
      <c r="FO221" s="10"/>
      <c r="FP221" s="10"/>
      <c r="FQ221" s="10"/>
      <c r="FR221" s="10"/>
      <c r="FS221" s="10"/>
      <c r="FT221" s="10"/>
      <c r="FU221" s="10"/>
      <c r="FV221" s="10"/>
      <c r="FW221" s="10"/>
      <c r="FX221" s="10"/>
      <c r="FY221" s="10"/>
      <c r="FZ221" s="10"/>
      <c r="GA221" s="10"/>
      <c r="GB221" s="10"/>
      <c r="GC221" s="10"/>
      <c r="GD221" s="10"/>
      <c r="GE221" s="10"/>
      <c r="GF221" s="10"/>
      <c r="GG221" s="10"/>
      <c r="GH221" s="10"/>
      <c r="GI221" s="10"/>
      <c r="GJ221" s="10"/>
      <c r="GK221" s="10"/>
      <c r="GL221" s="10"/>
      <c r="GM221" s="10"/>
      <c r="GN221" s="10"/>
      <c r="GO221" s="10"/>
      <c r="GP221" s="10"/>
      <c r="GQ221" s="10"/>
      <c r="GR221" s="10"/>
      <c r="GS221" s="10"/>
      <c r="GT221" s="10"/>
      <c r="GU221" s="10"/>
      <c r="GV221" s="10"/>
      <c r="GW221" s="10"/>
      <c r="GX221" s="10"/>
      <c r="GY221" s="10"/>
      <c r="GZ221" s="10"/>
      <c r="HA221" s="10"/>
      <c r="HB221" s="10"/>
      <c r="HC221" s="10"/>
      <c r="HD221" s="10"/>
      <c r="HE221" s="10"/>
      <c r="HF221" s="10"/>
      <c r="HG221" s="10"/>
      <c r="HH221" s="10"/>
      <c r="HI221" s="10"/>
      <c r="HJ221" s="10"/>
      <c r="HK221" s="10"/>
      <c r="HL221" s="10"/>
      <c r="HM221" s="10"/>
      <c r="HN221" s="10"/>
      <c r="HO221" s="10"/>
      <c r="HP221" s="10"/>
      <c r="HQ221" s="10"/>
      <c r="HR221" s="10"/>
      <c r="HS221" s="10"/>
      <c r="HT221" s="10"/>
      <c r="HU221" s="10"/>
      <c r="HV221" s="10"/>
      <c r="HW221" s="10"/>
      <c r="HX221" s="10"/>
      <c r="HY221" s="10"/>
      <c r="HZ221" s="10"/>
      <c r="IA221" s="10"/>
      <c r="IB221" s="10"/>
      <c r="IC221" s="10"/>
      <c r="ID221" s="10"/>
      <c r="IE221" s="10"/>
      <c r="IF221" s="10"/>
      <c r="IG221" s="10"/>
      <c r="IH221" s="55">
        <v>2.41E-2</v>
      </c>
      <c r="II221" s="55">
        <v>2.41E-2</v>
      </c>
      <c r="IJ221" s="55">
        <v>2.1299999999999999E-2</v>
      </c>
      <c r="IK221" s="55">
        <v>2.1299999999999999E-2</v>
      </c>
      <c r="IL221" s="55">
        <v>2.1299999999999999E-2</v>
      </c>
      <c r="IM221" s="55">
        <v>2.1299999999999999E-2</v>
      </c>
      <c r="IN221" s="55">
        <v>2.1299999999999999E-2</v>
      </c>
      <c r="IO221" s="55">
        <v>2.1299999999999999E-2</v>
      </c>
      <c r="IP221" s="55">
        <v>2.1299999999999999E-2</v>
      </c>
      <c r="IQ221" s="55">
        <v>2.1299999999999999E-2</v>
      </c>
      <c r="IR221" s="55">
        <v>2.1299999999999999E-2</v>
      </c>
      <c r="IS221" s="55">
        <v>2.1299999999999999E-2</v>
      </c>
      <c r="IT221" s="55">
        <v>2.1299999999999999E-2</v>
      </c>
      <c r="IU221" s="55">
        <v>2.1299999999999999E-2</v>
      </c>
      <c r="IV221" s="55"/>
      <c r="IW221" s="55"/>
      <c r="IX221" s="55"/>
      <c r="IY221" s="55"/>
      <c r="IZ221" s="55"/>
      <c r="JA221" s="55"/>
      <c r="JB221" s="55"/>
      <c r="JC221" s="55"/>
      <c r="JD221" s="55"/>
      <c r="JE221" s="55"/>
      <c r="JF221" s="55"/>
      <c r="JG221" s="55"/>
      <c r="JH221" s="55"/>
      <c r="JI221" s="55"/>
      <c r="JJ221" s="55"/>
      <c r="JK221" s="55"/>
      <c r="JL221" s="55"/>
      <c r="JM221" s="55"/>
      <c r="JN221" s="55"/>
      <c r="JO221" s="55"/>
      <c r="JP221" s="55"/>
      <c r="JQ221" s="55"/>
      <c r="JR221" s="55"/>
      <c r="JS221" s="55"/>
      <c r="JT221" s="55"/>
      <c r="JU221" s="55"/>
      <c r="JV221" s="55"/>
      <c r="JW221" s="55"/>
      <c r="JX221" s="55"/>
      <c r="JY221" s="55"/>
      <c r="JZ221" s="55"/>
      <c r="KA221" s="55"/>
      <c r="KB221" s="55"/>
      <c r="KC221" s="55"/>
      <c r="KD221" s="55"/>
      <c r="KE221" s="55"/>
      <c r="KF221" s="55"/>
      <c r="KG221" s="55"/>
      <c r="KH221" s="55"/>
      <c r="KI221" s="55"/>
      <c r="KJ221" s="55"/>
      <c r="KK221" s="55"/>
      <c r="KL221" s="55"/>
      <c r="KM221" s="55"/>
      <c r="KN221" s="55"/>
      <c r="KO221" s="55"/>
      <c r="KP221" s="55"/>
      <c r="KQ221" s="55"/>
      <c r="KR221" s="55"/>
      <c r="KS221" s="55"/>
      <c r="KT221" s="55"/>
      <c r="KU221" s="55"/>
      <c r="KV221" s="55"/>
      <c r="KW221" s="55"/>
      <c r="KX221" s="55"/>
      <c r="KY221" s="55"/>
      <c r="KZ221" s="55"/>
      <c r="LA221" s="55"/>
      <c r="LB221" s="55"/>
      <c r="LC221" s="55"/>
      <c r="LD221" s="55"/>
      <c r="LE221" s="55"/>
      <c r="LF221" s="55"/>
      <c r="LG221" s="55"/>
      <c r="LH221" s="55"/>
      <c r="LI221" s="55"/>
      <c r="LJ221" s="55"/>
      <c r="LK221" s="55"/>
      <c r="LL221" s="55"/>
      <c r="LM221" s="55"/>
      <c r="LN221" s="55"/>
      <c r="LO221" s="55"/>
      <c r="LP221" s="55"/>
      <c r="LQ221" s="55"/>
      <c r="LR221" s="55"/>
      <c r="LS221" s="55"/>
      <c r="LT221" s="55"/>
      <c r="LU221" s="55"/>
      <c r="LV221" s="55"/>
      <c r="LW221" s="55"/>
      <c r="LX221" s="55"/>
      <c r="LY221" s="55"/>
      <c r="LZ221" s="55"/>
      <c r="MA221" s="55"/>
      <c r="MB221" s="55"/>
      <c r="MC221" s="55"/>
      <c r="MD221" s="55"/>
      <c r="ME221" s="55"/>
      <c r="MF221" s="55"/>
      <c r="MG221" s="55"/>
      <c r="MH221" s="57"/>
      <c r="MI221" s="57"/>
      <c r="MJ221" s="57"/>
      <c r="MK221" s="57"/>
      <c r="ML221" s="57"/>
      <c r="MM221" s="58"/>
      <c r="MN221" s="58"/>
      <c r="MO221" s="57"/>
      <c r="MP221" s="57"/>
      <c r="MQ221" s="57"/>
      <c r="MR221" s="57"/>
      <c r="MS221" s="57"/>
      <c r="MT221" s="58"/>
      <c r="MU221" s="58"/>
      <c r="MV221" s="57"/>
      <c r="MW221" s="57"/>
      <c r="MX221" s="57"/>
      <c r="MY221" s="57"/>
      <c r="MZ221" s="57"/>
      <c r="NA221" s="58"/>
      <c r="NB221" s="58"/>
      <c r="NC221" s="55"/>
      <c r="ND221" s="55"/>
      <c r="NE221" s="55"/>
      <c r="NF221" s="55"/>
      <c r="NG221" s="55"/>
      <c r="NH221" s="55"/>
      <c r="NI221" s="55"/>
      <c r="NJ221" s="55"/>
      <c r="NK221" s="55"/>
      <c r="NL221" s="55"/>
      <c r="NM221" s="55"/>
      <c r="NN221" s="55"/>
      <c r="NO221" s="55"/>
      <c r="NP221" s="55"/>
      <c r="NQ221" s="55"/>
      <c r="NR221" s="55"/>
      <c r="NS221" s="55"/>
      <c r="NT221" s="55"/>
      <c r="NU221" s="55"/>
      <c r="NV221" s="55"/>
      <c r="NW221" s="55"/>
      <c r="NX221" s="55"/>
      <c r="NY221" s="55"/>
      <c r="NZ221" s="55"/>
      <c r="OA221" s="55"/>
      <c r="OB221" s="55"/>
      <c r="OC221" s="55"/>
      <c r="OD221" s="55"/>
      <c r="OE221" s="55"/>
      <c r="OF221" s="55"/>
      <c r="OG221" s="55"/>
      <c r="OH221" s="55"/>
      <c r="OI221" s="55"/>
      <c r="OJ221" s="55"/>
      <c r="OK221" s="55"/>
      <c r="OL221" s="55"/>
      <c r="OM221" s="55"/>
      <c r="ON221" s="55"/>
      <c r="OO221" s="55"/>
      <c r="OP221" s="55"/>
      <c r="OQ221" s="55"/>
      <c r="OR221" s="55"/>
      <c r="OS221" s="55"/>
      <c r="OT221" s="55"/>
      <c r="OU221" s="55"/>
      <c r="OV221" s="55"/>
      <c r="OW221" s="55"/>
      <c r="OX221" s="55"/>
      <c r="OY221" s="55"/>
      <c r="OZ221" s="55"/>
      <c r="PA221" s="55"/>
      <c r="PB221" s="55"/>
      <c r="PC221" s="55"/>
      <c r="PD221" s="55"/>
      <c r="PE221" s="55"/>
      <c r="PF221" s="55"/>
      <c r="PG221" s="55"/>
      <c r="PH221" s="55"/>
      <c r="PI221" s="55"/>
      <c r="PJ221" s="55"/>
      <c r="PK221" s="55"/>
      <c r="PL221" s="55"/>
      <c r="PM221" s="55"/>
      <c r="PN221" s="55"/>
      <c r="PO221" s="55"/>
      <c r="PP221" s="55"/>
      <c r="PQ221" s="55"/>
      <c r="PR221" s="55"/>
      <c r="PS221" s="55"/>
      <c r="PT221" s="55"/>
      <c r="PU221" s="55"/>
      <c r="PV221" s="55"/>
      <c r="PW221" s="55"/>
      <c r="PX221" s="55"/>
      <c r="PY221" s="55"/>
      <c r="PZ221" s="55"/>
      <c r="QA221" s="55"/>
      <c r="QB221" s="55"/>
      <c r="QC221" s="55"/>
      <c r="QD221" s="55"/>
    </row>
    <row r="222" spans="1:446" ht="13.5" customHeight="1">
      <c r="A222" s="2" t="s">
        <v>220</v>
      </c>
      <c r="B222" s="2" t="s">
        <v>345</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20"/>
      <c r="DB222" s="10"/>
      <c r="DC222" s="10"/>
      <c r="DD222" s="10"/>
      <c r="DE222" s="10"/>
      <c r="DF222" s="10"/>
      <c r="DG222" s="10"/>
      <c r="DH222" s="10"/>
      <c r="DI222" s="10"/>
      <c r="DJ222" s="10"/>
      <c r="DK222" s="10"/>
      <c r="DL222" s="10"/>
      <c r="DM222" s="10"/>
      <c r="DN222" s="10"/>
      <c r="DO222" s="10"/>
      <c r="DP222" s="10"/>
      <c r="DQ222" s="10"/>
      <c r="DR222" s="10"/>
      <c r="DS222" s="10"/>
      <c r="DT222" s="10"/>
      <c r="DU222" s="10"/>
      <c r="DV222" s="10"/>
      <c r="DW222" s="10"/>
      <c r="DX222" s="10"/>
      <c r="DY222" s="10"/>
      <c r="DZ222" s="10"/>
      <c r="EA222" s="10"/>
      <c r="EB222" s="10"/>
      <c r="EC222" s="10"/>
      <c r="ED222" s="10"/>
      <c r="EE222" s="10"/>
      <c r="EF222" s="10"/>
      <c r="EG222" s="10"/>
      <c r="EH222" s="10"/>
      <c r="EI222" s="10"/>
      <c r="EJ222" s="10"/>
      <c r="EK222" s="10"/>
      <c r="EL222" s="10"/>
      <c r="EM222" s="10"/>
      <c r="EN222" s="10"/>
      <c r="EO222" s="10"/>
      <c r="EP222" s="10"/>
      <c r="EQ222" s="10"/>
      <c r="ER222" s="10"/>
      <c r="ES222" s="10"/>
      <c r="ET222" s="10"/>
      <c r="EU222" s="10"/>
      <c r="EV222" s="10"/>
      <c r="EW222" s="10"/>
      <c r="EX222" s="10"/>
      <c r="EY222" s="10"/>
      <c r="EZ222" s="10"/>
      <c r="FA222" s="10"/>
      <c r="FB222" s="10"/>
      <c r="FC222" s="10"/>
      <c r="FD222" s="10"/>
      <c r="FE222" s="10"/>
      <c r="FF222" s="10"/>
      <c r="FG222" s="10"/>
      <c r="FH222" s="10"/>
      <c r="FI222" s="10"/>
      <c r="FJ222" s="10"/>
      <c r="FK222" s="10"/>
      <c r="FL222" s="10"/>
      <c r="FM222" s="10"/>
      <c r="FN222" s="10"/>
      <c r="FO222" s="10"/>
      <c r="FP222" s="10"/>
      <c r="FQ222" s="10"/>
      <c r="FR222" s="10"/>
      <c r="FS222" s="10"/>
      <c r="FT222" s="10"/>
      <c r="FU222" s="10"/>
      <c r="FV222" s="10"/>
      <c r="FW222" s="10"/>
      <c r="FX222" s="10"/>
      <c r="FY222" s="10"/>
      <c r="FZ222" s="10"/>
      <c r="GA222" s="10"/>
      <c r="GB222" s="10"/>
      <c r="GC222" s="10"/>
      <c r="GD222" s="10"/>
      <c r="GE222" s="10"/>
      <c r="GF222" s="10"/>
      <c r="GG222" s="10"/>
      <c r="GH222" s="10"/>
      <c r="GI222" s="10"/>
      <c r="GJ222" s="10"/>
      <c r="GK222" s="10"/>
      <c r="GL222" s="10"/>
      <c r="GM222" s="10"/>
      <c r="GN222" s="10"/>
      <c r="GO222" s="10"/>
      <c r="GP222" s="10"/>
      <c r="GQ222" s="10"/>
      <c r="GR222" s="10"/>
      <c r="GS222" s="10"/>
      <c r="GT222" s="10"/>
      <c r="GU222" s="10"/>
      <c r="GV222" s="10"/>
      <c r="GW222" s="10"/>
      <c r="GX222" s="10"/>
      <c r="GY222" s="10"/>
      <c r="GZ222" s="10"/>
      <c r="HA222" s="10"/>
      <c r="HB222" s="10"/>
      <c r="HC222" s="10"/>
      <c r="HD222" s="10"/>
      <c r="HE222" s="10"/>
      <c r="HF222" s="10"/>
      <c r="HG222" s="10"/>
      <c r="HH222" s="10"/>
      <c r="HI222" s="10"/>
      <c r="HJ222" s="10"/>
      <c r="HK222" s="10"/>
      <c r="HL222" s="10"/>
      <c r="HM222" s="10"/>
      <c r="HN222" s="10"/>
      <c r="HO222" s="10"/>
      <c r="HP222" s="10"/>
      <c r="HQ222" s="10"/>
      <c r="HR222" s="10"/>
      <c r="HS222" s="10"/>
      <c r="HT222" s="10"/>
      <c r="HU222" s="10"/>
      <c r="HV222" s="10"/>
      <c r="HW222" s="10"/>
      <c r="HX222" s="10"/>
      <c r="HY222" s="10"/>
      <c r="HZ222" s="10"/>
      <c r="IA222" s="10"/>
      <c r="IB222" s="10"/>
      <c r="IC222" s="10"/>
      <c r="ID222" s="10"/>
      <c r="IE222" s="10"/>
      <c r="IF222" s="10"/>
      <c r="IG222" s="10"/>
      <c r="IH222" s="55"/>
      <c r="II222" s="55"/>
      <c r="IJ222" s="55"/>
      <c r="IK222" s="55"/>
      <c r="IL222" s="55"/>
      <c r="IM222" s="55"/>
      <c r="IN222" s="55"/>
      <c r="IO222" s="55"/>
      <c r="IP222" s="55"/>
      <c r="IQ222" s="55"/>
      <c r="IR222" s="55"/>
      <c r="IS222" s="55"/>
      <c r="IT222" s="55"/>
      <c r="IU222" s="55"/>
      <c r="IV222" s="55"/>
      <c r="IW222" s="55"/>
      <c r="IX222" s="55"/>
      <c r="IY222" s="55"/>
      <c r="IZ222" s="55"/>
      <c r="JA222" s="55"/>
      <c r="JB222" s="55"/>
      <c r="JC222" s="55"/>
      <c r="JD222" s="55"/>
      <c r="JE222" s="55"/>
      <c r="JF222" s="55"/>
      <c r="JG222" s="55"/>
      <c r="JH222" s="55"/>
      <c r="JI222" s="55"/>
      <c r="JJ222" s="55"/>
      <c r="JK222" s="55"/>
      <c r="JL222" s="55"/>
      <c r="JM222" s="55"/>
      <c r="JN222" s="55"/>
      <c r="JO222" s="55"/>
      <c r="JP222" s="55"/>
      <c r="JQ222" s="55"/>
      <c r="JR222" s="55"/>
      <c r="JS222" s="55"/>
      <c r="JT222" s="55"/>
      <c r="JU222" s="55"/>
      <c r="JV222" s="55"/>
      <c r="JW222" s="55"/>
      <c r="JX222" s="55"/>
      <c r="JY222" s="55"/>
      <c r="JZ222" s="55"/>
      <c r="KA222" s="55"/>
      <c r="KB222" s="55"/>
      <c r="KC222" s="55"/>
      <c r="KD222" s="55"/>
      <c r="KE222" s="55"/>
      <c r="KF222" s="55"/>
      <c r="KG222" s="55"/>
      <c r="KH222" s="55"/>
      <c r="KI222" s="55"/>
      <c r="KJ222" s="55"/>
      <c r="KK222" s="55"/>
      <c r="KL222" s="55"/>
      <c r="KM222" s="55"/>
      <c r="KN222" s="55"/>
      <c r="KO222" s="55"/>
      <c r="KP222" s="55"/>
      <c r="KQ222" s="55"/>
      <c r="KR222" s="55"/>
      <c r="KS222" s="55"/>
      <c r="KT222" s="55"/>
      <c r="KU222" s="55"/>
      <c r="KV222" s="55"/>
      <c r="KW222" s="55"/>
      <c r="KX222" s="55"/>
      <c r="KY222" s="55"/>
      <c r="KZ222" s="55"/>
      <c r="LA222" s="55"/>
      <c r="LB222" s="55"/>
      <c r="LC222" s="55"/>
      <c r="LD222" s="55"/>
      <c r="LE222" s="55"/>
      <c r="LF222" s="55"/>
      <c r="LG222" s="55"/>
      <c r="LH222" s="55"/>
      <c r="LI222" s="55"/>
      <c r="LJ222" s="55"/>
      <c r="LK222" s="55"/>
      <c r="LL222" s="55"/>
      <c r="LM222" s="55"/>
      <c r="LN222" s="55"/>
      <c r="LO222" s="55"/>
      <c r="LP222" s="55"/>
      <c r="LQ222" s="55"/>
      <c r="LR222" s="55"/>
      <c r="LS222" s="55"/>
      <c r="LT222" s="55"/>
      <c r="LU222" s="55"/>
      <c r="LV222" s="55"/>
      <c r="LW222" s="55"/>
      <c r="LX222" s="55"/>
      <c r="LY222" s="55"/>
      <c r="LZ222" s="55"/>
      <c r="MA222" s="55"/>
      <c r="MB222" s="55"/>
      <c r="MC222" s="55"/>
      <c r="MD222" s="55"/>
      <c r="ME222" s="55"/>
      <c r="MF222" s="55"/>
      <c r="MG222" s="55"/>
      <c r="MH222" s="57"/>
      <c r="MI222" s="57"/>
      <c r="MJ222" s="57"/>
      <c r="MK222" s="57"/>
      <c r="ML222" s="57"/>
      <c r="MM222" s="58"/>
      <c r="MN222" s="58"/>
      <c r="MO222" s="57"/>
      <c r="MP222" s="57"/>
      <c r="MQ222" s="57"/>
      <c r="MR222" s="57"/>
      <c r="MS222" s="57"/>
      <c r="MT222" s="58"/>
      <c r="MU222" s="58"/>
      <c r="MV222" s="57"/>
      <c r="MW222" s="57"/>
      <c r="MX222" s="57"/>
      <c r="MY222" s="57"/>
      <c r="MZ222" s="57"/>
      <c r="NA222" s="58"/>
      <c r="NB222" s="58"/>
      <c r="NC222" s="55"/>
      <c r="ND222" s="55"/>
      <c r="NE222" s="55"/>
      <c r="NF222" s="55"/>
      <c r="NG222" s="55"/>
      <c r="NH222" s="55"/>
      <c r="NI222" s="55"/>
      <c r="NJ222" s="55"/>
      <c r="NK222" s="55"/>
      <c r="NL222" s="55"/>
      <c r="NM222" s="55"/>
      <c r="NN222" s="55"/>
      <c r="NO222" s="55"/>
      <c r="NP222" s="55"/>
      <c r="NQ222" s="55"/>
      <c r="NR222" s="55"/>
      <c r="NS222" s="55"/>
      <c r="NT222" s="55"/>
      <c r="NU222" s="55"/>
      <c r="NV222" s="55"/>
      <c r="NW222" s="55"/>
      <c r="NX222" s="55"/>
      <c r="NY222" s="55"/>
      <c r="NZ222" s="55"/>
      <c r="OA222" s="55"/>
      <c r="OB222" s="55"/>
      <c r="OC222" s="55"/>
      <c r="OD222" s="55"/>
      <c r="OE222" s="55"/>
      <c r="OF222" s="55"/>
      <c r="OG222" s="55"/>
      <c r="OH222" s="55"/>
      <c r="OI222" s="55"/>
      <c r="OJ222" s="55"/>
      <c r="OK222" s="55"/>
      <c r="OL222" s="55"/>
      <c r="OM222" s="55"/>
      <c r="ON222" s="55"/>
      <c r="OO222" s="55"/>
      <c r="OP222" s="55"/>
      <c r="OQ222" s="55"/>
      <c r="OR222" s="55"/>
      <c r="OS222" s="55"/>
      <c r="OT222" s="55"/>
      <c r="OU222" s="55"/>
      <c r="OV222" s="55"/>
      <c r="OW222" s="55"/>
      <c r="OX222" s="55"/>
      <c r="OY222" s="55"/>
      <c r="OZ222" s="55"/>
      <c r="PA222" s="55"/>
      <c r="PB222" s="55"/>
      <c r="PC222" s="55"/>
      <c r="PD222" s="55"/>
      <c r="PE222" s="55"/>
      <c r="PF222" s="55"/>
      <c r="PG222" s="55"/>
      <c r="PH222" s="55"/>
      <c r="PI222" s="55"/>
      <c r="PJ222" s="55"/>
      <c r="PK222" s="55"/>
      <c r="PL222" s="55"/>
      <c r="PM222" s="55"/>
      <c r="PN222" s="55"/>
      <c r="PO222" s="55"/>
      <c r="PP222" s="55"/>
      <c r="PQ222" s="55"/>
      <c r="PR222" s="55"/>
      <c r="PS222" s="55"/>
      <c r="PT222" s="55"/>
      <c r="PU222" s="55"/>
      <c r="PV222" s="55"/>
      <c r="PW222" s="55"/>
      <c r="PX222" s="55"/>
      <c r="PY222" s="55"/>
      <c r="PZ222" s="55"/>
      <c r="QA222" s="55"/>
      <c r="QB222" s="55"/>
      <c r="QC222" s="55"/>
      <c r="QD222" s="55"/>
    </row>
    <row r="223" spans="1:446" ht="13.5" customHeight="1">
      <c r="A223" s="2" t="s">
        <v>221</v>
      </c>
      <c r="B223" s="2" t="s">
        <v>346</v>
      </c>
      <c r="C223" s="2">
        <f t="shared" ref="C223:AI223" si="78">C76</f>
        <v>63.7</v>
      </c>
      <c r="D223" s="2">
        <f t="shared" si="78"/>
        <v>63.7</v>
      </c>
      <c r="E223" s="2">
        <f t="shared" si="78"/>
        <v>63.7</v>
      </c>
      <c r="F223" s="2">
        <f t="shared" si="78"/>
        <v>63.7</v>
      </c>
      <c r="G223" s="2">
        <f t="shared" si="78"/>
        <v>63.7</v>
      </c>
      <c r="H223" s="2">
        <f t="shared" si="78"/>
        <v>63.7</v>
      </c>
      <c r="I223" s="2">
        <f t="shared" si="78"/>
        <v>63.7</v>
      </c>
      <c r="J223" s="2">
        <f t="shared" si="78"/>
        <v>63.7</v>
      </c>
      <c r="K223" s="2">
        <f t="shared" si="78"/>
        <v>63.7</v>
      </c>
      <c r="L223" s="2">
        <f t="shared" si="78"/>
        <v>63.7</v>
      </c>
      <c r="M223" s="2">
        <f t="shared" si="78"/>
        <v>63.7</v>
      </c>
      <c r="N223" s="2">
        <f t="shared" si="78"/>
        <v>63.7</v>
      </c>
      <c r="O223" s="2">
        <f t="shared" si="78"/>
        <v>63.7</v>
      </c>
      <c r="P223" s="2">
        <f t="shared" si="78"/>
        <v>63.7</v>
      </c>
      <c r="Q223" s="2">
        <f t="shared" si="78"/>
        <v>63.7</v>
      </c>
      <c r="R223" s="2">
        <f t="shared" si="78"/>
        <v>63.7</v>
      </c>
      <c r="S223" s="2">
        <f t="shared" si="78"/>
        <v>63.7</v>
      </c>
      <c r="T223" s="2">
        <f t="shared" si="78"/>
        <v>63.7</v>
      </c>
      <c r="U223" s="2">
        <f t="shared" si="78"/>
        <v>63.7</v>
      </c>
      <c r="V223" s="2">
        <f t="shared" si="78"/>
        <v>63.7</v>
      </c>
      <c r="W223" s="2">
        <f t="shared" si="78"/>
        <v>63.7</v>
      </c>
      <c r="X223" s="2">
        <f t="shared" si="78"/>
        <v>63.7</v>
      </c>
      <c r="Y223" s="2">
        <f t="shared" si="78"/>
        <v>63.7</v>
      </c>
      <c r="Z223" s="2">
        <f t="shared" si="78"/>
        <v>63.7</v>
      </c>
      <c r="AA223" s="2">
        <f t="shared" si="78"/>
        <v>63.7</v>
      </c>
      <c r="AB223" s="2">
        <f t="shared" si="78"/>
        <v>63.7</v>
      </c>
      <c r="AC223" s="2">
        <f t="shared" si="78"/>
        <v>63.7</v>
      </c>
      <c r="AD223" s="2">
        <f t="shared" si="78"/>
        <v>63.7</v>
      </c>
      <c r="AE223" s="2">
        <f t="shared" si="78"/>
        <v>63.7</v>
      </c>
      <c r="AF223" s="2">
        <f t="shared" si="78"/>
        <v>63.7</v>
      </c>
      <c r="AG223" s="2">
        <f t="shared" si="78"/>
        <v>63.7</v>
      </c>
      <c r="AH223" s="2">
        <f t="shared" si="78"/>
        <v>63.7</v>
      </c>
      <c r="AI223" s="2">
        <f t="shared" si="78"/>
        <v>63.7</v>
      </c>
      <c r="AJ223" s="2">
        <v>63.7</v>
      </c>
      <c r="AK223" s="2">
        <v>63.7</v>
      </c>
      <c r="AL223" s="2">
        <v>63.7</v>
      </c>
      <c r="AM223" s="2">
        <v>63.7</v>
      </c>
      <c r="AN223" s="2">
        <v>63.7</v>
      </c>
      <c r="AO223" s="2">
        <v>63.7</v>
      </c>
      <c r="AP223" s="2">
        <v>63.7</v>
      </c>
      <c r="AQ223" s="2">
        <v>63.7</v>
      </c>
      <c r="AR223" s="2">
        <v>63.7</v>
      </c>
      <c r="AS223" s="2">
        <v>63.7</v>
      </c>
      <c r="AT223" s="2">
        <v>63.7</v>
      </c>
      <c r="AU223" s="2">
        <v>63.7</v>
      </c>
      <c r="AV223" s="2">
        <v>63.7</v>
      </c>
      <c r="AW223" s="2">
        <v>63.7</v>
      </c>
      <c r="AX223" s="2">
        <v>63.7</v>
      </c>
      <c r="AY223" s="2">
        <v>63.7</v>
      </c>
      <c r="AZ223" s="2">
        <v>63.7</v>
      </c>
      <c r="BA223" s="2">
        <v>63.7</v>
      </c>
      <c r="BB223" s="2">
        <v>63.7</v>
      </c>
      <c r="BC223" s="2">
        <v>63.7</v>
      </c>
      <c r="BD223" s="2">
        <v>63.7</v>
      </c>
      <c r="BE223" s="10">
        <v>81.599999999999994</v>
      </c>
      <c r="BF223" s="10">
        <v>81.599999999999994</v>
      </c>
      <c r="BG223" s="10">
        <v>81.599999999999994</v>
      </c>
      <c r="BH223" s="10">
        <v>81.599999999999994</v>
      </c>
      <c r="BI223" s="10">
        <v>81.599999999999994</v>
      </c>
      <c r="BJ223" s="10"/>
      <c r="BK223" s="10">
        <v>81.599999999999994</v>
      </c>
      <c r="BL223" s="10"/>
      <c r="BM223" s="10">
        <v>81.599999999999994</v>
      </c>
      <c r="BN223" s="10"/>
      <c r="BO223" s="10">
        <v>81.599999999999994</v>
      </c>
      <c r="BP223" s="10"/>
      <c r="BQ223" s="10">
        <v>81.599999999999994</v>
      </c>
      <c r="BR223" s="10"/>
      <c r="BS223" s="10">
        <v>81.599999999999994</v>
      </c>
      <c r="BT223" s="10"/>
      <c r="BU223" s="10">
        <v>81.599999999999994</v>
      </c>
      <c r="BV223" s="10"/>
      <c r="BW223" s="10">
        <v>81.599999999999994</v>
      </c>
      <c r="BX223" s="10"/>
      <c r="BY223" s="10">
        <v>81.599999999999994</v>
      </c>
      <c r="BZ223" s="10"/>
      <c r="CA223" s="10">
        <v>81.599999999999994</v>
      </c>
      <c r="CB223" s="10"/>
      <c r="CC223" s="10">
        <v>81.599999999999994</v>
      </c>
      <c r="CD223" s="10"/>
      <c r="CE223" s="10">
        <v>81.599999999999994</v>
      </c>
      <c r="CF223" s="10"/>
      <c r="CG223" s="10">
        <v>81.599999999999994</v>
      </c>
      <c r="CH223" s="10"/>
      <c r="CI223" s="10">
        <v>81.599999999999994</v>
      </c>
      <c r="CJ223" s="10"/>
      <c r="CK223" s="10">
        <v>81.599999999999994</v>
      </c>
      <c r="CL223" s="10"/>
      <c r="CM223" s="10">
        <v>81.599999999999994</v>
      </c>
      <c r="CN223" s="10"/>
      <c r="CO223" s="10">
        <v>81.599999999999994</v>
      </c>
      <c r="CP223" s="10"/>
      <c r="CQ223" s="10">
        <v>81.599999999999994</v>
      </c>
      <c r="CR223" s="10"/>
      <c r="CS223" s="10">
        <v>63.7</v>
      </c>
      <c r="CT223" s="10">
        <v>63.7</v>
      </c>
      <c r="CU223" s="10">
        <v>63.7</v>
      </c>
      <c r="CV223" s="10"/>
      <c r="CW223" s="10"/>
      <c r="CX223" s="10"/>
      <c r="CY223" s="10"/>
      <c r="CZ223" s="10"/>
      <c r="DA223" s="10">
        <v>81.599999999999994</v>
      </c>
      <c r="DB223" s="10">
        <v>81.599999999999994</v>
      </c>
      <c r="DC223" s="10">
        <v>81.599999999999994</v>
      </c>
      <c r="DD223" s="10">
        <v>81.599999999999994</v>
      </c>
      <c r="DE223" s="10">
        <v>81.599999999999994</v>
      </c>
      <c r="DF223" s="10">
        <v>81.599999999999994</v>
      </c>
      <c r="DG223" s="10">
        <v>81.599999999999994</v>
      </c>
      <c r="DH223" s="10">
        <v>81.599999999999994</v>
      </c>
      <c r="DI223" s="10">
        <v>81.599999999999994</v>
      </c>
      <c r="DJ223" s="10">
        <v>81.599999999999994</v>
      </c>
      <c r="DK223" s="10">
        <v>81.599999999999994</v>
      </c>
      <c r="DL223" s="10">
        <v>81.599999999999994</v>
      </c>
      <c r="DM223" s="10">
        <v>81.599999999999994</v>
      </c>
      <c r="DN223" s="10">
        <v>81.599999999999994</v>
      </c>
      <c r="DO223" s="10">
        <v>81.599999999999994</v>
      </c>
      <c r="DP223" s="10">
        <v>81.599999999999994</v>
      </c>
      <c r="DQ223" s="10">
        <v>81.599999999999994</v>
      </c>
      <c r="DR223" s="10">
        <v>81.599999999999994</v>
      </c>
      <c r="DS223" s="10">
        <v>81.599999999999994</v>
      </c>
      <c r="DT223" s="10">
        <v>81.599999999999994</v>
      </c>
      <c r="DU223" s="10">
        <v>81.599999999999994</v>
      </c>
      <c r="DV223" s="10">
        <v>81.599999999999994</v>
      </c>
      <c r="DW223" s="10">
        <v>81.599999999999994</v>
      </c>
      <c r="DX223" s="10">
        <v>81.599999999999994</v>
      </c>
      <c r="DY223" s="10">
        <v>81.599999999999994</v>
      </c>
      <c r="DZ223" s="10">
        <v>81.599999999999994</v>
      </c>
      <c r="EA223" s="10">
        <v>81.599999999999994</v>
      </c>
      <c r="EB223" s="10">
        <v>81.599999999999994</v>
      </c>
      <c r="EC223" s="10">
        <v>81.599999999999994</v>
      </c>
      <c r="ED223" s="10">
        <v>81.599999999999994</v>
      </c>
      <c r="EE223" s="10">
        <v>81.599999999999994</v>
      </c>
      <c r="EF223" s="10">
        <v>81.599999999999994</v>
      </c>
      <c r="EG223" s="10">
        <v>81.599999999999994</v>
      </c>
      <c r="EH223" s="10">
        <v>81.599999999999994</v>
      </c>
      <c r="EI223" s="10">
        <v>81.599999999999994</v>
      </c>
      <c r="EJ223" s="10">
        <v>81.599999999999994</v>
      </c>
      <c r="EK223" s="10">
        <v>81.599999999999994</v>
      </c>
      <c r="EL223" s="10">
        <v>81.599999999999994</v>
      </c>
      <c r="EM223" s="10">
        <v>81.599999999999994</v>
      </c>
      <c r="EN223" s="10">
        <v>81.599999999999994</v>
      </c>
      <c r="EO223" s="10">
        <v>81.599999999999994</v>
      </c>
      <c r="EP223" s="10">
        <v>81.599999999999994</v>
      </c>
      <c r="EQ223" s="10">
        <v>81.599999999999994</v>
      </c>
      <c r="ER223" s="10">
        <v>81.599999999999994</v>
      </c>
      <c r="ES223" s="10">
        <v>81.599999999999994</v>
      </c>
      <c r="ET223" s="10">
        <v>81.599999999999994</v>
      </c>
      <c r="EU223" s="10">
        <v>81.599999999999994</v>
      </c>
      <c r="EV223" s="10">
        <v>81.599999999999994</v>
      </c>
      <c r="EW223" s="10">
        <v>81.599999999999994</v>
      </c>
      <c r="EX223" s="10">
        <v>81.599999999999994</v>
      </c>
      <c r="EY223" s="10">
        <v>81.599999999999994</v>
      </c>
      <c r="EZ223" s="10">
        <v>81.599999999999994</v>
      </c>
      <c r="FA223" s="10">
        <v>81.599999999999994</v>
      </c>
      <c r="FB223" s="10">
        <v>81.599999999999994</v>
      </c>
      <c r="FC223" s="10">
        <v>81.599999999999994</v>
      </c>
      <c r="FD223" s="10">
        <v>81.599999999999994</v>
      </c>
      <c r="FE223" s="10">
        <v>81.599999999999994</v>
      </c>
      <c r="FF223" s="10">
        <v>81.599999999999994</v>
      </c>
      <c r="FG223" s="10">
        <v>81.599999999999994</v>
      </c>
      <c r="FH223" s="10">
        <v>81.599999999999994</v>
      </c>
      <c r="FI223" s="10">
        <v>81.599999999999994</v>
      </c>
      <c r="FJ223" s="10">
        <v>81.599999999999994</v>
      </c>
      <c r="FK223" s="10">
        <v>81.599999999999994</v>
      </c>
      <c r="FL223" s="10">
        <v>81.599999999999994</v>
      </c>
      <c r="FM223" s="10">
        <v>81.599999999999994</v>
      </c>
      <c r="FN223" s="10">
        <v>81.599999999999994</v>
      </c>
      <c r="FO223" s="10">
        <v>81.599999999999994</v>
      </c>
      <c r="FP223" s="10">
        <v>81.599999999999994</v>
      </c>
      <c r="FQ223" s="10">
        <v>81.599999999999994</v>
      </c>
      <c r="FR223" s="10">
        <v>81.599999999999994</v>
      </c>
      <c r="FS223" s="10">
        <v>81.599999999999994</v>
      </c>
      <c r="FT223" s="10">
        <v>81.599999999999994</v>
      </c>
      <c r="FU223" s="10">
        <v>81.599999999999994</v>
      </c>
      <c r="FV223" s="10">
        <v>81.599999999999994</v>
      </c>
      <c r="FW223" s="10">
        <v>81.599999999999994</v>
      </c>
      <c r="FX223" s="10">
        <v>81.599999999999994</v>
      </c>
      <c r="FY223" s="10">
        <v>81.599999999999994</v>
      </c>
      <c r="FZ223" s="10">
        <v>81.599999999999994</v>
      </c>
      <c r="GA223" s="10">
        <v>81.599999999999994</v>
      </c>
      <c r="GB223" s="10">
        <v>81.599999999999994</v>
      </c>
      <c r="GC223" s="10">
        <v>81.599999999999994</v>
      </c>
      <c r="GD223" s="10">
        <v>81.599999999999994</v>
      </c>
      <c r="GE223" s="10">
        <v>81.599999999999994</v>
      </c>
      <c r="GF223" s="10">
        <v>81.599999999999994</v>
      </c>
      <c r="GG223" s="10">
        <v>81.599999999999994</v>
      </c>
      <c r="GH223" s="10">
        <v>81.599999999999994</v>
      </c>
      <c r="GI223" s="10">
        <v>81.599999999999994</v>
      </c>
      <c r="GJ223" s="10">
        <v>81.599999999999994</v>
      </c>
      <c r="GK223" s="10">
        <v>81.599999999999994</v>
      </c>
      <c r="GL223" s="10">
        <v>81.599999999999994</v>
      </c>
      <c r="GM223" s="10">
        <v>81.599999999999994</v>
      </c>
      <c r="GN223" s="10">
        <v>81.599999999999994</v>
      </c>
      <c r="GO223" s="10">
        <v>81.599999999999994</v>
      </c>
      <c r="GP223" s="10">
        <v>81.599999999999994</v>
      </c>
      <c r="GQ223" s="10">
        <v>81.599999999999994</v>
      </c>
      <c r="GR223" s="10">
        <v>81.599999999999994</v>
      </c>
      <c r="GS223" s="10">
        <v>81.599999999999994</v>
      </c>
      <c r="GT223" s="10">
        <v>63.7</v>
      </c>
      <c r="GU223" s="10">
        <v>81.599999999999994</v>
      </c>
      <c r="GV223" s="10">
        <v>81.599999999999994</v>
      </c>
      <c r="GW223" s="10">
        <v>81.599999999999994</v>
      </c>
      <c r="GX223" s="10">
        <v>81.599999999999994</v>
      </c>
      <c r="GY223" s="10">
        <v>81.599999999999994</v>
      </c>
      <c r="GZ223" s="10">
        <v>81.599999999999994</v>
      </c>
      <c r="HA223" s="10">
        <v>81.599999999999994</v>
      </c>
      <c r="HB223" s="10">
        <v>81.599999999999994</v>
      </c>
      <c r="HC223" s="10">
        <v>81.599999999999994</v>
      </c>
      <c r="HD223" s="10">
        <v>81.599999999999994</v>
      </c>
      <c r="HE223" s="10">
        <v>81.599999999999994</v>
      </c>
      <c r="HF223" s="10">
        <v>81.599999999999994</v>
      </c>
      <c r="HG223" s="10">
        <v>81.599999999999994</v>
      </c>
      <c r="HH223" s="10">
        <v>81.599999999999994</v>
      </c>
      <c r="HI223" s="10">
        <v>81.599999999999994</v>
      </c>
      <c r="HJ223" s="10">
        <v>81.599999999999994</v>
      </c>
      <c r="HK223" s="10">
        <v>81.599999999999994</v>
      </c>
      <c r="HL223" s="10">
        <v>81.599999999999994</v>
      </c>
      <c r="HM223" s="10">
        <v>81.599999999999994</v>
      </c>
      <c r="HN223" s="10">
        <v>63.7</v>
      </c>
      <c r="HO223" s="10"/>
      <c r="HP223" s="10">
        <v>81.599999999999994</v>
      </c>
      <c r="HQ223" s="10"/>
      <c r="HR223" s="10">
        <v>81.599999999999994</v>
      </c>
      <c r="HS223" s="10"/>
      <c r="HT223" s="10">
        <v>81.599999999999994</v>
      </c>
      <c r="HU223" s="10"/>
      <c r="HV223" s="10">
        <v>81.599999999999994</v>
      </c>
      <c r="HW223" s="10"/>
      <c r="HX223" s="10">
        <v>81.599999999999994</v>
      </c>
      <c r="HY223" s="10"/>
      <c r="HZ223" s="10">
        <v>81.599999999999994</v>
      </c>
      <c r="IA223" s="10"/>
      <c r="IB223" s="10">
        <v>81.599999999999994</v>
      </c>
      <c r="IC223" s="10"/>
      <c r="ID223" s="10">
        <v>81.599999999999994</v>
      </c>
      <c r="IE223" s="10"/>
      <c r="IF223" s="10">
        <v>81.599999999999994</v>
      </c>
      <c r="IG223" s="10"/>
      <c r="IH223" s="65">
        <f t="shared" ref="IH223:IT223" si="79">IH76</f>
        <v>63.7</v>
      </c>
      <c r="II223" s="65">
        <f t="shared" si="79"/>
        <v>63.7</v>
      </c>
      <c r="IJ223" s="65">
        <f t="shared" si="79"/>
        <v>81.599999999999994</v>
      </c>
      <c r="IK223" s="65">
        <f t="shared" si="79"/>
        <v>81.599999999999994</v>
      </c>
      <c r="IL223" s="65">
        <f t="shared" si="79"/>
        <v>81.599999999999994</v>
      </c>
      <c r="IM223" s="65">
        <f t="shared" si="79"/>
        <v>81.599999999999994</v>
      </c>
      <c r="IN223" s="65">
        <f t="shared" si="79"/>
        <v>81.599999999999994</v>
      </c>
      <c r="IO223" s="65">
        <f t="shared" si="79"/>
        <v>81.599999999999994</v>
      </c>
      <c r="IP223" s="65">
        <f t="shared" si="79"/>
        <v>81.599999999999994</v>
      </c>
      <c r="IQ223" s="65">
        <f t="shared" si="79"/>
        <v>81.599999999999994</v>
      </c>
      <c r="IR223" s="65">
        <f t="shared" si="79"/>
        <v>81.599999999999994</v>
      </c>
      <c r="IS223" s="65">
        <f t="shared" si="79"/>
        <v>81.599999999999994</v>
      </c>
      <c r="IT223" s="65">
        <f t="shared" si="79"/>
        <v>81.599999999999994</v>
      </c>
      <c r="IU223" s="65">
        <f>IU76</f>
        <v>81.599999999999994</v>
      </c>
      <c r="IV223" s="65">
        <v>81.599999999999994</v>
      </c>
      <c r="IW223" s="65">
        <v>81.599999999999994</v>
      </c>
      <c r="IX223" s="65">
        <v>81.599999999999994</v>
      </c>
      <c r="IY223" s="65">
        <v>81.599999999999994</v>
      </c>
      <c r="IZ223" s="65">
        <v>81.599999999999994</v>
      </c>
      <c r="JA223" s="65">
        <v>81.599999999999994</v>
      </c>
      <c r="JB223" s="65">
        <v>81.599999999999994</v>
      </c>
      <c r="JC223" s="65">
        <v>81.599999999999994</v>
      </c>
      <c r="JD223" s="65">
        <v>81.599999999999994</v>
      </c>
      <c r="JE223" s="65">
        <v>81.599999999999994</v>
      </c>
      <c r="JF223" s="65">
        <v>81.599999999999994</v>
      </c>
      <c r="JG223" s="65">
        <v>81.599999999999994</v>
      </c>
      <c r="JH223" s="65">
        <v>81.599999999999994</v>
      </c>
      <c r="JI223" s="65">
        <v>63.7</v>
      </c>
      <c r="JJ223" s="65">
        <f>JJ76</f>
        <v>63.7</v>
      </c>
      <c r="JK223" s="65">
        <f t="shared" ref="JK223:LV223" si="80">JK76</f>
        <v>63.7</v>
      </c>
      <c r="JL223" s="65">
        <f t="shared" si="80"/>
        <v>63.7</v>
      </c>
      <c r="JM223" s="65">
        <f t="shared" si="80"/>
        <v>63.7</v>
      </c>
      <c r="JN223" s="65">
        <f t="shared" si="80"/>
        <v>63.7</v>
      </c>
      <c r="JO223" s="65">
        <f t="shared" si="80"/>
        <v>63.7</v>
      </c>
      <c r="JP223" s="65">
        <f t="shared" si="80"/>
        <v>63.7</v>
      </c>
      <c r="JQ223" s="65">
        <f t="shared" si="80"/>
        <v>63.7</v>
      </c>
      <c r="JR223" s="65">
        <f t="shared" si="80"/>
        <v>63.7</v>
      </c>
      <c r="JS223" s="65">
        <f t="shared" si="80"/>
        <v>63.7</v>
      </c>
      <c r="JT223" s="65">
        <f t="shared" si="80"/>
        <v>85.7</v>
      </c>
      <c r="JU223" s="65">
        <f t="shared" si="80"/>
        <v>85.7</v>
      </c>
      <c r="JV223" s="65">
        <f t="shared" si="80"/>
        <v>85.7</v>
      </c>
      <c r="JW223" s="65">
        <f t="shared" si="80"/>
        <v>85.7</v>
      </c>
      <c r="JX223" s="65">
        <f t="shared" si="80"/>
        <v>85.7</v>
      </c>
      <c r="JY223" s="65">
        <f t="shared" si="80"/>
        <v>85.7</v>
      </c>
      <c r="JZ223" s="65">
        <f t="shared" si="80"/>
        <v>85.7</v>
      </c>
      <c r="KA223" s="65">
        <f t="shared" si="80"/>
        <v>85.7</v>
      </c>
      <c r="KB223" s="65">
        <f t="shared" si="80"/>
        <v>85.7</v>
      </c>
      <c r="KC223" s="65">
        <f t="shared" si="80"/>
        <v>85.7</v>
      </c>
      <c r="KD223" s="65">
        <f t="shared" si="80"/>
        <v>85.7</v>
      </c>
      <c r="KE223" s="65">
        <f t="shared" si="80"/>
        <v>85.7</v>
      </c>
      <c r="KF223" s="65">
        <f t="shared" si="80"/>
        <v>85.7</v>
      </c>
      <c r="KG223" s="65">
        <f t="shared" si="80"/>
        <v>85.7</v>
      </c>
      <c r="KH223" s="65">
        <f t="shared" si="80"/>
        <v>85.7</v>
      </c>
      <c r="KI223" s="65">
        <f t="shared" si="80"/>
        <v>85.7</v>
      </c>
      <c r="KJ223" s="65">
        <f t="shared" si="80"/>
        <v>85.7</v>
      </c>
      <c r="KK223" s="65">
        <f t="shared" si="80"/>
        <v>85.7</v>
      </c>
      <c r="KL223" s="65">
        <f t="shared" si="80"/>
        <v>85.7</v>
      </c>
      <c r="KM223" s="65">
        <f t="shared" si="80"/>
        <v>85.7</v>
      </c>
      <c r="KN223" s="65">
        <f t="shared" si="80"/>
        <v>85.7</v>
      </c>
      <c r="KO223" s="65">
        <f t="shared" si="80"/>
        <v>85.7</v>
      </c>
      <c r="KP223" s="65">
        <f t="shared" si="80"/>
        <v>85.7</v>
      </c>
      <c r="KQ223" s="65">
        <f t="shared" si="80"/>
        <v>85.7</v>
      </c>
      <c r="KR223" s="65">
        <f t="shared" si="80"/>
        <v>85.7</v>
      </c>
      <c r="KS223" s="65">
        <f t="shared" si="80"/>
        <v>85.7</v>
      </c>
      <c r="KT223" s="65">
        <f t="shared" si="80"/>
        <v>85.7</v>
      </c>
      <c r="KU223" s="65">
        <f t="shared" si="80"/>
        <v>85.7</v>
      </c>
      <c r="KV223" s="65">
        <f t="shared" si="80"/>
        <v>85.7</v>
      </c>
      <c r="KW223" s="65">
        <f t="shared" si="80"/>
        <v>85.7</v>
      </c>
      <c r="KX223" s="65">
        <f t="shared" si="80"/>
        <v>85.7</v>
      </c>
      <c r="KY223" s="65">
        <f t="shared" si="80"/>
        <v>85.7</v>
      </c>
      <c r="KZ223" s="65">
        <f t="shared" si="80"/>
        <v>85.7</v>
      </c>
      <c r="LA223" s="65">
        <f t="shared" si="80"/>
        <v>85.7</v>
      </c>
      <c r="LB223" s="65">
        <f t="shared" si="80"/>
        <v>85.7</v>
      </c>
      <c r="LC223" s="65">
        <f t="shared" si="80"/>
        <v>85.7</v>
      </c>
      <c r="LD223" s="65">
        <f t="shared" si="80"/>
        <v>85.7</v>
      </c>
      <c r="LE223" s="65">
        <f t="shared" si="80"/>
        <v>85.7</v>
      </c>
      <c r="LF223" s="65">
        <f t="shared" si="80"/>
        <v>85.7</v>
      </c>
      <c r="LG223" s="65">
        <f t="shared" si="80"/>
        <v>85.7</v>
      </c>
      <c r="LH223" s="65">
        <f t="shared" si="80"/>
        <v>85.7</v>
      </c>
      <c r="LI223" s="65">
        <f t="shared" si="80"/>
        <v>85.7</v>
      </c>
      <c r="LJ223" s="65">
        <f t="shared" si="80"/>
        <v>85.7</v>
      </c>
      <c r="LK223" s="65">
        <f t="shared" si="80"/>
        <v>85.7</v>
      </c>
      <c r="LL223" s="65">
        <f t="shared" si="80"/>
        <v>85.7</v>
      </c>
      <c r="LM223" s="65">
        <f t="shared" si="80"/>
        <v>85.7</v>
      </c>
      <c r="LN223" s="65">
        <f t="shared" si="80"/>
        <v>85.7</v>
      </c>
      <c r="LO223" s="65">
        <f t="shared" si="80"/>
        <v>85.7</v>
      </c>
      <c r="LP223" s="65">
        <f t="shared" si="80"/>
        <v>85.7</v>
      </c>
      <c r="LQ223" s="65">
        <f t="shared" si="80"/>
        <v>85.7</v>
      </c>
      <c r="LR223" s="65">
        <f t="shared" si="80"/>
        <v>85.7</v>
      </c>
      <c r="LS223" s="65">
        <f t="shared" si="80"/>
        <v>85.7</v>
      </c>
      <c r="LT223" s="65">
        <f t="shared" si="80"/>
        <v>85.7</v>
      </c>
      <c r="LU223" s="65">
        <f t="shared" si="80"/>
        <v>85.7</v>
      </c>
      <c r="LV223" s="65">
        <f t="shared" si="80"/>
        <v>81.599999999999994</v>
      </c>
      <c r="LW223" s="65">
        <f t="shared" ref="LW223:OH223" si="81">LW76</f>
        <v>81.599999999999994</v>
      </c>
      <c r="LX223" s="65">
        <f t="shared" si="81"/>
        <v>81.599999999999994</v>
      </c>
      <c r="LY223" s="65">
        <f t="shared" si="81"/>
        <v>81.599999999999994</v>
      </c>
      <c r="LZ223" s="65">
        <f t="shared" si="81"/>
        <v>81.599999999999994</v>
      </c>
      <c r="MA223" s="65">
        <f t="shared" si="81"/>
        <v>81.599999999999994</v>
      </c>
      <c r="MB223" s="65">
        <f t="shared" si="81"/>
        <v>81.599999999999994</v>
      </c>
      <c r="MC223" s="65">
        <f t="shared" si="81"/>
        <v>81.599999999999994</v>
      </c>
      <c r="MD223" s="65">
        <f t="shared" si="81"/>
        <v>81.599999999999994</v>
      </c>
      <c r="ME223" s="65">
        <f t="shared" si="81"/>
        <v>81.599999999999994</v>
      </c>
      <c r="MF223" s="65">
        <f t="shared" si="81"/>
        <v>81.599999999999994</v>
      </c>
      <c r="MG223" s="65">
        <f t="shared" si="81"/>
        <v>81.599999999999994</v>
      </c>
      <c r="MH223" s="66">
        <f t="shared" si="81"/>
        <v>81.599999999999994</v>
      </c>
      <c r="MI223" s="66">
        <f t="shared" si="81"/>
        <v>81.599999999999994</v>
      </c>
      <c r="MJ223" s="66">
        <f t="shared" si="81"/>
        <v>81.599999999999994</v>
      </c>
      <c r="MK223" s="66">
        <f t="shared" si="81"/>
        <v>81.599999999999994</v>
      </c>
      <c r="ML223" s="66">
        <f t="shared" si="81"/>
        <v>81.599999999999994</v>
      </c>
      <c r="MM223" s="67">
        <f t="shared" si="81"/>
        <v>81.599999999999994</v>
      </c>
      <c r="MN223" s="67">
        <f t="shared" si="81"/>
        <v>81.599999999999994</v>
      </c>
      <c r="MO223" s="66">
        <f t="shared" si="81"/>
        <v>81.599999999999994</v>
      </c>
      <c r="MP223" s="66">
        <f t="shared" si="81"/>
        <v>81.599999999999994</v>
      </c>
      <c r="MQ223" s="66">
        <f t="shared" si="81"/>
        <v>81.599999999999994</v>
      </c>
      <c r="MR223" s="66">
        <f t="shared" si="81"/>
        <v>81.599999999999994</v>
      </c>
      <c r="MS223" s="66">
        <f t="shared" si="81"/>
        <v>81.599999999999994</v>
      </c>
      <c r="MT223" s="67">
        <f t="shared" si="81"/>
        <v>81.599999999999994</v>
      </c>
      <c r="MU223" s="67">
        <f t="shared" si="81"/>
        <v>81.599999999999994</v>
      </c>
      <c r="MV223" s="66">
        <f t="shared" si="81"/>
        <v>81.599999999999994</v>
      </c>
      <c r="MW223" s="66">
        <f t="shared" si="81"/>
        <v>81.599999999999994</v>
      </c>
      <c r="MX223" s="66">
        <f t="shared" si="81"/>
        <v>81.599999999999994</v>
      </c>
      <c r="MY223" s="66">
        <f t="shared" si="81"/>
        <v>81.599999999999994</v>
      </c>
      <c r="MZ223" s="66">
        <f t="shared" si="81"/>
        <v>81.599999999999994</v>
      </c>
      <c r="NA223" s="67">
        <f t="shared" si="81"/>
        <v>81.599999999999994</v>
      </c>
      <c r="NB223" s="67">
        <f t="shared" si="81"/>
        <v>81.599999999999994</v>
      </c>
      <c r="NC223" s="65">
        <f t="shared" si="81"/>
        <v>63.7</v>
      </c>
      <c r="ND223" s="65">
        <f t="shared" si="81"/>
        <v>63.7</v>
      </c>
      <c r="NE223" s="65">
        <f t="shared" si="81"/>
        <v>63.7</v>
      </c>
      <c r="NF223" s="65">
        <f t="shared" si="81"/>
        <v>63.7</v>
      </c>
      <c r="NG223" s="65">
        <f t="shared" si="81"/>
        <v>81.599999999999994</v>
      </c>
      <c r="NH223" s="65">
        <f t="shared" si="81"/>
        <v>81.599999999999994</v>
      </c>
      <c r="NI223" s="65">
        <f t="shared" si="81"/>
        <v>81.599999999999994</v>
      </c>
      <c r="NJ223" s="65">
        <f t="shared" si="81"/>
        <v>81.599999999999994</v>
      </c>
      <c r="NK223" s="65">
        <f t="shared" si="81"/>
        <v>81.599999999999994</v>
      </c>
      <c r="NL223" s="65">
        <f t="shared" si="81"/>
        <v>63.7</v>
      </c>
      <c r="NM223" s="65">
        <f t="shared" si="81"/>
        <v>63.7</v>
      </c>
      <c r="NN223" s="65">
        <f t="shared" si="81"/>
        <v>63.7</v>
      </c>
      <c r="NO223" s="65">
        <f t="shared" si="81"/>
        <v>63.7</v>
      </c>
      <c r="NP223" s="65">
        <f t="shared" si="81"/>
        <v>63.7</v>
      </c>
      <c r="NQ223" s="65">
        <f t="shared" si="81"/>
        <v>63.7</v>
      </c>
      <c r="NR223" s="65">
        <f t="shared" si="81"/>
        <v>63.7</v>
      </c>
      <c r="NS223" s="65">
        <f t="shared" si="81"/>
        <v>63.7</v>
      </c>
      <c r="NT223" s="65">
        <f t="shared" si="81"/>
        <v>63.7</v>
      </c>
      <c r="NU223" s="65">
        <f t="shared" si="81"/>
        <v>63.7</v>
      </c>
      <c r="NV223" s="65">
        <f t="shared" si="81"/>
        <v>63.7</v>
      </c>
      <c r="NW223" s="65">
        <f t="shared" si="81"/>
        <v>63.7</v>
      </c>
      <c r="NX223" s="65">
        <f t="shared" si="81"/>
        <v>63.7</v>
      </c>
      <c r="NY223" s="65">
        <f t="shared" si="81"/>
        <v>63.7</v>
      </c>
      <c r="NZ223" s="65">
        <f t="shared" si="81"/>
        <v>63.7</v>
      </c>
      <c r="OA223" s="65">
        <f t="shared" si="81"/>
        <v>63.7</v>
      </c>
      <c r="OB223" s="65">
        <f t="shared" si="81"/>
        <v>63.7</v>
      </c>
      <c r="OC223" s="65">
        <f t="shared" si="81"/>
        <v>63.7</v>
      </c>
      <c r="OD223" s="65">
        <f t="shared" si="81"/>
        <v>63.7</v>
      </c>
      <c r="OE223" s="65">
        <f t="shared" si="81"/>
        <v>63.7</v>
      </c>
      <c r="OF223" s="65">
        <f t="shared" si="81"/>
        <v>63.7</v>
      </c>
      <c r="OG223" s="65">
        <f t="shared" si="81"/>
        <v>63.7</v>
      </c>
      <c r="OH223" s="65">
        <f t="shared" si="81"/>
        <v>63.7</v>
      </c>
      <c r="OI223" s="65">
        <f t="shared" ref="OI223:PV223" si="82">OI76</f>
        <v>63.7</v>
      </c>
      <c r="OJ223" s="65">
        <f t="shared" si="82"/>
        <v>63.7</v>
      </c>
      <c r="OK223" s="65">
        <f t="shared" si="82"/>
        <v>63.7</v>
      </c>
      <c r="OL223" s="65">
        <f t="shared" si="82"/>
        <v>63.7</v>
      </c>
      <c r="OM223" s="65">
        <f t="shared" si="82"/>
        <v>63.7</v>
      </c>
      <c r="ON223" s="65">
        <f t="shared" si="82"/>
        <v>63.7</v>
      </c>
      <c r="OO223" s="65">
        <f t="shared" si="82"/>
        <v>63.7</v>
      </c>
      <c r="OP223" s="65">
        <f t="shared" si="82"/>
        <v>63.7</v>
      </c>
      <c r="OQ223" s="65">
        <f t="shared" si="82"/>
        <v>63.7</v>
      </c>
      <c r="OR223" s="65">
        <f t="shared" si="82"/>
        <v>63.7</v>
      </c>
      <c r="OS223" s="65">
        <f t="shared" si="82"/>
        <v>63.7</v>
      </c>
      <c r="OT223" s="65">
        <f t="shared" si="82"/>
        <v>63.7</v>
      </c>
      <c r="OU223" s="65">
        <f t="shared" si="82"/>
        <v>63.7</v>
      </c>
      <c r="OV223" s="65">
        <f t="shared" si="82"/>
        <v>63.7</v>
      </c>
      <c r="OW223" s="65">
        <f t="shared" si="82"/>
        <v>63.7</v>
      </c>
      <c r="OX223" s="65">
        <f t="shared" si="82"/>
        <v>63.7</v>
      </c>
      <c r="OY223" s="65">
        <f t="shared" si="82"/>
        <v>63.7</v>
      </c>
      <c r="OZ223" s="65">
        <f t="shared" si="82"/>
        <v>63.7</v>
      </c>
      <c r="PA223" s="65">
        <f t="shared" si="82"/>
        <v>63.7</v>
      </c>
      <c r="PB223" s="65">
        <f t="shared" si="82"/>
        <v>63.7</v>
      </c>
      <c r="PC223" s="65">
        <f t="shared" si="82"/>
        <v>63.7</v>
      </c>
      <c r="PD223" s="65">
        <f t="shared" si="82"/>
        <v>63.7</v>
      </c>
      <c r="PE223" s="65">
        <f t="shared" si="82"/>
        <v>63.7</v>
      </c>
      <c r="PF223" s="65">
        <f t="shared" si="82"/>
        <v>63.7</v>
      </c>
      <c r="PG223" s="65">
        <f t="shared" si="82"/>
        <v>63.7</v>
      </c>
      <c r="PH223" s="65">
        <f t="shared" si="82"/>
        <v>63.7</v>
      </c>
      <c r="PI223" s="65">
        <f t="shared" si="82"/>
        <v>63.7</v>
      </c>
      <c r="PJ223" s="65">
        <f t="shared" si="82"/>
        <v>63.7</v>
      </c>
      <c r="PK223" s="65">
        <f t="shared" si="82"/>
        <v>63.7</v>
      </c>
      <c r="PL223" s="65">
        <f t="shared" si="82"/>
        <v>63.7</v>
      </c>
      <c r="PM223" s="65">
        <f t="shared" si="82"/>
        <v>63.7</v>
      </c>
      <c r="PN223" s="65">
        <f t="shared" si="82"/>
        <v>63.7</v>
      </c>
      <c r="PO223" s="65">
        <f t="shared" si="82"/>
        <v>63.7</v>
      </c>
      <c r="PP223" s="65">
        <f t="shared" si="82"/>
        <v>63.7</v>
      </c>
      <c r="PQ223" s="65">
        <f t="shared" si="82"/>
        <v>63.7</v>
      </c>
      <c r="PR223" s="65">
        <f t="shared" si="82"/>
        <v>63.7</v>
      </c>
      <c r="PS223" s="65">
        <f t="shared" si="82"/>
        <v>63.7</v>
      </c>
      <c r="PT223" s="65">
        <f t="shared" si="82"/>
        <v>63.7</v>
      </c>
      <c r="PU223" s="65">
        <f t="shared" si="82"/>
        <v>63.7</v>
      </c>
      <c r="PV223" s="65">
        <f t="shared" si="82"/>
        <v>63.7</v>
      </c>
      <c r="PW223" s="65">
        <v>63.7</v>
      </c>
      <c r="PX223" s="65">
        <v>63.7</v>
      </c>
      <c r="PY223" s="65">
        <v>63.7</v>
      </c>
      <c r="PZ223" s="65">
        <v>63.7</v>
      </c>
      <c r="QA223" s="65">
        <v>63.7</v>
      </c>
      <c r="QB223" s="65">
        <v>63.7</v>
      </c>
      <c r="QC223" s="65">
        <v>63.7</v>
      </c>
      <c r="QD223" s="65">
        <v>63.7</v>
      </c>
    </row>
    <row r="224" spans="1:446" ht="13.5" customHeight="1">
      <c r="A224" s="2" t="s">
        <v>222</v>
      </c>
      <c r="B224" s="2" t="s">
        <v>346</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10"/>
      <c r="BF224" s="10"/>
      <c r="BG224" s="10"/>
      <c r="BH224" s="10"/>
      <c r="BI224" s="10"/>
      <c r="BJ224" s="10">
        <v>81.599999999999994</v>
      </c>
      <c r="BK224" s="10"/>
      <c r="BL224" s="10">
        <v>81.599999999999994</v>
      </c>
      <c r="BM224" s="10"/>
      <c r="BN224" s="10">
        <v>81.599999999999994</v>
      </c>
      <c r="BO224" s="10"/>
      <c r="BP224" s="10">
        <v>81.599999999999994</v>
      </c>
      <c r="BQ224" s="10"/>
      <c r="BR224" s="10">
        <v>81.599999999999994</v>
      </c>
      <c r="BS224" s="10"/>
      <c r="BT224" s="10">
        <v>81.599999999999994</v>
      </c>
      <c r="BU224" s="10"/>
      <c r="BV224" s="10">
        <v>81.599999999999994</v>
      </c>
      <c r="BW224" s="10"/>
      <c r="BX224" s="10">
        <v>81.599999999999994</v>
      </c>
      <c r="BY224" s="10"/>
      <c r="BZ224" s="10">
        <v>81.599999999999994</v>
      </c>
      <c r="CA224" s="10"/>
      <c r="CB224" s="10">
        <v>81.599999999999994</v>
      </c>
      <c r="CC224" s="10"/>
      <c r="CD224" s="10">
        <v>81.599999999999994</v>
      </c>
      <c r="CE224" s="10"/>
      <c r="CF224" s="10">
        <v>81.599999999999994</v>
      </c>
      <c r="CG224" s="10"/>
      <c r="CH224" s="10">
        <v>81.599999999999994</v>
      </c>
      <c r="CI224" s="10"/>
      <c r="CJ224" s="10">
        <v>81.599999999999994</v>
      </c>
      <c r="CK224" s="10"/>
      <c r="CL224" s="10">
        <v>81.599999999999994</v>
      </c>
      <c r="CM224" s="10"/>
      <c r="CN224" s="10">
        <v>81.599999999999994</v>
      </c>
      <c r="CO224" s="10"/>
      <c r="CP224" s="10">
        <v>81.599999999999994</v>
      </c>
      <c r="CQ224" s="10"/>
      <c r="CR224" s="10">
        <v>81.599999999999994</v>
      </c>
      <c r="CS224" s="10"/>
      <c r="CT224" s="10"/>
      <c r="CU224" s="10"/>
      <c r="CV224" s="10"/>
      <c r="CW224" s="10"/>
      <c r="CX224" s="10"/>
      <c r="CY224" s="10"/>
      <c r="CZ224" s="10"/>
      <c r="DA224" s="20"/>
      <c r="DB224" s="10"/>
      <c r="DC224" s="10"/>
      <c r="DD224" s="10"/>
      <c r="DE224" s="10"/>
      <c r="DF224" s="10"/>
      <c r="DG224" s="10"/>
      <c r="DH224" s="10"/>
      <c r="DI224" s="10"/>
      <c r="DJ224" s="10"/>
      <c r="DK224" s="10"/>
      <c r="DL224" s="10"/>
      <c r="DM224" s="10"/>
      <c r="DN224" s="10"/>
      <c r="DO224" s="10"/>
      <c r="DP224" s="10"/>
      <c r="DQ224" s="10"/>
      <c r="DR224" s="10"/>
      <c r="DS224" s="10"/>
      <c r="DT224" s="10"/>
      <c r="DU224" s="10"/>
      <c r="DV224" s="10"/>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10"/>
      <c r="FP224" s="10"/>
      <c r="FQ224" s="10"/>
      <c r="FR224" s="10"/>
      <c r="FS224" s="10"/>
      <c r="FT224" s="10"/>
      <c r="FU224" s="10"/>
      <c r="FV224" s="10"/>
      <c r="FW224" s="10"/>
      <c r="FX224" s="10"/>
      <c r="FY224" s="10"/>
      <c r="FZ224" s="10"/>
      <c r="GA224" s="10"/>
      <c r="GB224" s="10"/>
      <c r="GC224" s="10"/>
      <c r="GD224" s="10"/>
      <c r="GE224" s="10"/>
      <c r="GF224" s="10"/>
      <c r="GG224" s="10"/>
      <c r="GH224" s="10"/>
      <c r="GI224" s="10"/>
      <c r="GJ224" s="10"/>
      <c r="GK224" s="10"/>
      <c r="GL224" s="10"/>
      <c r="GM224" s="10"/>
      <c r="GN224" s="10"/>
      <c r="GO224" s="10"/>
      <c r="GP224" s="10"/>
      <c r="GQ224" s="10"/>
      <c r="GR224" s="10"/>
      <c r="GS224" s="10"/>
      <c r="GT224" s="10"/>
      <c r="GU224" s="10"/>
      <c r="GV224" s="10"/>
      <c r="GW224" s="10"/>
      <c r="GX224" s="10"/>
      <c r="GY224" s="10"/>
      <c r="GZ224" s="10"/>
      <c r="HA224" s="10"/>
      <c r="HB224" s="10"/>
      <c r="HC224" s="10"/>
      <c r="HD224" s="10"/>
      <c r="HE224" s="10"/>
      <c r="HF224" s="10"/>
      <c r="HG224" s="10"/>
      <c r="HH224" s="10"/>
      <c r="HI224" s="10"/>
      <c r="HJ224" s="10"/>
      <c r="HK224" s="10"/>
      <c r="HL224" s="10"/>
      <c r="HM224" s="10"/>
      <c r="HN224" s="10"/>
      <c r="HO224" s="10">
        <v>63.7</v>
      </c>
      <c r="HP224" s="10"/>
      <c r="HQ224" s="10">
        <v>81.599999999999994</v>
      </c>
      <c r="HR224" s="10"/>
      <c r="HS224" s="10">
        <v>81.599999999999994</v>
      </c>
      <c r="HT224" s="10"/>
      <c r="HU224" s="10">
        <v>81.599999999999994</v>
      </c>
      <c r="HV224" s="10"/>
      <c r="HW224" s="10">
        <v>81.599999999999994</v>
      </c>
      <c r="HX224" s="10"/>
      <c r="HY224" s="10">
        <v>81.599999999999994</v>
      </c>
      <c r="HZ224" s="10"/>
      <c r="IA224" s="10">
        <v>81.599999999999994</v>
      </c>
      <c r="IB224" s="10"/>
      <c r="IC224" s="10">
        <v>81.599999999999994</v>
      </c>
      <c r="ID224" s="10"/>
      <c r="IE224" s="10">
        <v>81.599999999999994</v>
      </c>
      <c r="IF224" s="10"/>
      <c r="IG224" s="10">
        <v>81.599999999999994</v>
      </c>
      <c r="IH224" s="55"/>
      <c r="II224" s="55"/>
      <c r="IJ224" s="55"/>
      <c r="IK224" s="55"/>
      <c r="IL224" s="55"/>
      <c r="IM224" s="55"/>
      <c r="IN224" s="55"/>
      <c r="IO224" s="55"/>
      <c r="IP224" s="55"/>
      <c r="IQ224" s="55"/>
      <c r="IR224" s="55"/>
      <c r="IS224" s="55"/>
      <c r="IT224" s="55"/>
      <c r="IU224" s="55"/>
      <c r="IV224" s="55"/>
      <c r="IW224" s="55"/>
      <c r="IX224" s="55"/>
      <c r="IY224" s="55"/>
      <c r="IZ224" s="55"/>
      <c r="JA224" s="55"/>
      <c r="JB224" s="55"/>
      <c r="JC224" s="55"/>
      <c r="JD224" s="55"/>
      <c r="JE224" s="55"/>
      <c r="JF224" s="55"/>
      <c r="JG224" s="55"/>
      <c r="JH224" s="55"/>
      <c r="JI224" s="55"/>
      <c r="JJ224" s="55"/>
      <c r="JK224" s="55"/>
      <c r="JL224" s="55"/>
      <c r="JM224" s="55"/>
      <c r="JN224" s="55"/>
      <c r="JO224" s="55"/>
      <c r="JP224" s="55"/>
      <c r="JQ224" s="55"/>
      <c r="JR224" s="55"/>
      <c r="JS224" s="55"/>
      <c r="JT224" s="55"/>
      <c r="JU224" s="55"/>
      <c r="JV224" s="55"/>
      <c r="JW224" s="55"/>
      <c r="JX224" s="55"/>
      <c r="JY224" s="55"/>
      <c r="JZ224" s="55"/>
      <c r="KA224" s="55"/>
      <c r="KB224" s="55"/>
      <c r="KC224" s="55"/>
      <c r="KD224" s="55"/>
      <c r="KE224" s="55"/>
      <c r="KF224" s="55"/>
      <c r="KG224" s="55"/>
      <c r="KH224" s="55"/>
      <c r="KI224" s="55"/>
      <c r="KJ224" s="55"/>
      <c r="KK224" s="55"/>
      <c r="KL224" s="55"/>
      <c r="KM224" s="55"/>
      <c r="KN224" s="55"/>
      <c r="KO224" s="55"/>
      <c r="KP224" s="55"/>
      <c r="KQ224" s="55"/>
      <c r="KR224" s="55"/>
      <c r="KS224" s="55"/>
      <c r="KT224" s="55"/>
      <c r="KU224" s="55"/>
      <c r="KV224" s="55"/>
      <c r="KW224" s="55"/>
      <c r="KX224" s="55"/>
      <c r="KY224" s="55"/>
      <c r="KZ224" s="55"/>
      <c r="LA224" s="55"/>
      <c r="LB224" s="55"/>
      <c r="LC224" s="55"/>
      <c r="LD224" s="55"/>
      <c r="LE224" s="55"/>
      <c r="LF224" s="55"/>
      <c r="LG224" s="55"/>
      <c r="LH224" s="55"/>
      <c r="LI224" s="55"/>
      <c r="LJ224" s="55"/>
      <c r="LK224" s="55"/>
      <c r="LL224" s="55"/>
      <c r="LM224" s="55"/>
      <c r="LN224" s="55"/>
      <c r="LO224" s="55"/>
      <c r="LP224" s="55"/>
      <c r="LQ224" s="55"/>
      <c r="LR224" s="55"/>
      <c r="LS224" s="55"/>
      <c r="LT224" s="55"/>
      <c r="LU224" s="55"/>
      <c r="LV224" s="55"/>
      <c r="LW224" s="55"/>
      <c r="LX224" s="55"/>
      <c r="LY224" s="55"/>
      <c r="LZ224" s="55"/>
      <c r="MA224" s="55"/>
      <c r="MB224" s="55"/>
      <c r="MC224" s="55"/>
      <c r="MD224" s="55"/>
      <c r="ME224" s="55"/>
      <c r="MF224" s="55"/>
      <c r="MG224" s="55"/>
      <c r="MH224" s="57"/>
      <c r="MI224" s="57"/>
      <c r="MJ224" s="57"/>
      <c r="MK224" s="57"/>
      <c r="ML224" s="57"/>
      <c r="MM224" s="58"/>
      <c r="MN224" s="58"/>
      <c r="MO224" s="57"/>
      <c r="MP224" s="57"/>
      <c r="MQ224" s="57"/>
      <c r="MR224" s="57"/>
      <c r="MS224" s="57"/>
      <c r="MT224" s="58"/>
      <c r="MU224" s="58"/>
      <c r="MV224" s="57"/>
      <c r="MW224" s="57"/>
      <c r="MX224" s="57"/>
      <c r="MY224" s="57"/>
      <c r="MZ224" s="57"/>
      <c r="NA224" s="58"/>
      <c r="NB224" s="58"/>
      <c r="NC224" s="55"/>
      <c r="ND224" s="55"/>
      <c r="NE224" s="55"/>
      <c r="NF224" s="55"/>
      <c r="NG224" s="55"/>
      <c r="NH224" s="55"/>
      <c r="NI224" s="55"/>
      <c r="NJ224" s="55"/>
      <c r="NK224" s="55"/>
      <c r="NL224" s="55"/>
      <c r="NM224" s="55"/>
      <c r="NN224" s="55"/>
      <c r="NO224" s="55"/>
      <c r="NP224" s="55"/>
      <c r="NQ224" s="55"/>
      <c r="NR224" s="55"/>
      <c r="NS224" s="55"/>
      <c r="NT224" s="55"/>
      <c r="NU224" s="55"/>
      <c r="NV224" s="55"/>
      <c r="NW224" s="55"/>
      <c r="NX224" s="55"/>
      <c r="NY224" s="55"/>
      <c r="NZ224" s="55"/>
      <c r="OA224" s="55"/>
      <c r="OB224" s="55"/>
      <c r="OC224" s="55"/>
      <c r="OD224" s="55"/>
      <c r="OE224" s="55"/>
      <c r="OF224" s="55"/>
      <c r="OG224" s="55"/>
      <c r="OH224" s="55"/>
      <c r="OI224" s="55"/>
      <c r="OJ224" s="55"/>
      <c r="OK224" s="55"/>
      <c r="OL224" s="55"/>
      <c r="OM224" s="55"/>
      <c r="ON224" s="55"/>
      <c r="OO224" s="55"/>
      <c r="OP224" s="55"/>
      <c r="OQ224" s="55"/>
      <c r="OR224" s="55"/>
      <c r="OS224" s="55"/>
      <c r="OT224" s="55"/>
      <c r="OU224" s="55"/>
      <c r="OV224" s="55"/>
      <c r="OW224" s="55"/>
      <c r="OX224" s="55"/>
      <c r="OY224" s="55"/>
      <c r="OZ224" s="55"/>
      <c r="PA224" s="55"/>
      <c r="PB224" s="55"/>
      <c r="PC224" s="55"/>
      <c r="PD224" s="55"/>
      <c r="PE224" s="55"/>
      <c r="PF224" s="55"/>
      <c r="PG224" s="55"/>
      <c r="PH224" s="55"/>
      <c r="PI224" s="55"/>
      <c r="PJ224" s="55"/>
      <c r="PK224" s="55"/>
      <c r="PL224" s="55"/>
      <c r="PM224" s="55"/>
      <c r="PN224" s="55"/>
      <c r="PO224" s="55"/>
      <c r="PP224" s="55"/>
      <c r="PQ224" s="55"/>
      <c r="PR224" s="55"/>
      <c r="PS224" s="55"/>
      <c r="PT224" s="55"/>
      <c r="PU224" s="55"/>
      <c r="PV224" s="55"/>
      <c r="PW224" s="55"/>
      <c r="PX224" s="55"/>
      <c r="PY224" s="55"/>
      <c r="PZ224" s="55"/>
      <c r="QA224" s="55"/>
      <c r="QB224" s="55"/>
      <c r="QC224" s="55"/>
      <c r="QD224" s="55"/>
    </row>
    <row r="225" spans="1:446" ht="13.5" customHeight="1">
      <c r="A225" s="2" t="s">
        <v>223</v>
      </c>
      <c r="B225" s="2" t="s">
        <v>346</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20"/>
      <c r="DB225" s="10"/>
      <c r="DC225" s="10"/>
      <c r="DD225" s="10"/>
      <c r="DE225" s="10"/>
      <c r="DF225" s="10"/>
      <c r="DG225" s="10"/>
      <c r="DH225" s="10"/>
      <c r="DI225" s="10"/>
      <c r="DJ225" s="10"/>
      <c r="DK225" s="10"/>
      <c r="DL225" s="10"/>
      <c r="DM225" s="10"/>
      <c r="DN225" s="10"/>
      <c r="DO225" s="10"/>
      <c r="DP225" s="10"/>
      <c r="DQ225" s="10"/>
      <c r="DR225" s="10"/>
      <c r="DS225" s="10"/>
      <c r="DT225" s="10"/>
      <c r="DU225" s="10"/>
      <c r="DV225" s="10"/>
      <c r="DW225" s="10"/>
      <c r="DX225" s="10"/>
      <c r="DY225" s="10"/>
      <c r="DZ225" s="10"/>
      <c r="EA225" s="10"/>
      <c r="EB225" s="10"/>
      <c r="EC225" s="10"/>
      <c r="ED225" s="10"/>
      <c r="EE225" s="10"/>
      <c r="EF225" s="10"/>
      <c r="EG225" s="10"/>
      <c r="EH225" s="10"/>
      <c r="EI225" s="10"/>
      <c r="EJ225" s="10"/>
      <c r="EK225" s="10"/>
      <c r="EL225" s="10"/>
      <c r="EM225" s="10"/>
      <c r="EN225" s="10"/>
      <c r="EO225" s="10"/>
      <c r="EP225" s="10"/>
      <c r="EQ225" s="10"/>
      <c r="ER225" s="10"/>
      <c r="ES225" s="10"/>
      <c r="ET225" s="10"/>
      <c r="EU225" s="10"/>
      <c r="EV225" s="10"/>
      <c r="EW225" s="10"/>
      <c r="EX225" s="10"/>
      <c r="EY225" s="10"/>
      <c r="EZ225" s="10"/>
      <c r="FA225" s="10"/>
      <c r="FB225" s="10"/>
      <c r="FC225" s="10"/>
      <c r="FD225" s="10"/>
      <c r="FE225" s="10"/>
      <c r="FF225" s="10"/>
      <c r="FG225" s="10"/>
      <c r="FH225" s="10"/>
      <c r="FI225" s="10"/>
      <c r="FJ225" s="10"/>
      <c r="FK225" s="10"/>
      <c r="FL225" s="10"/>
      <c r="FM225" s="10"/>
      <c r="FN225" s="10"/>
      <c r="FO225" s="10"/>
      <c r="FP225" s="10"/>
      <c r="FQ225" s="10"/>
      <c r="FR225" s="10"/>
      <c r="FS225" s="10"/>
      <c r="FT225" s="10"/>
      <c r="FU225" s="10"/>
      <c r="FV225" s="10"/>
      <c r="FW225" s="10"/>
      <c r="FX225" s="10"/>
      <c r="FY225" s="10"/>
      <c r="FZ225" s="10"/>
      <c r="GA225" s="10"/>
      <c r="GB225" s="10"/>
      <c r="GC225" s="10"/>
      <c r="GD225" s="10"/>
      <c r="GE225" s="10"/>
      <c r="GF225" s="10"/>
      <c r="GG225" s="10"/>
      <c r="GH225" s="10"/>
      <c r="GI225" s="10"/>
      <c r="GJ225" s="10"/>
      <c r="GK225" s="10"/>
      <c r="GL225" s="10"/>
      <c r="GM225" s="10"/>
      <c r="GN225" s="10"/>
      <c r="GO225" s="10"/>
      <c r="GP225" s="10"/>
      <c r="GQ225" s="10"/>
      <c r="GR225" s="10"/>
      <c r="GS225" s="10"/>
      <c r="GT225" s="10"/>
      <c r="GU225" s="10"/>
      <c r="GV225" s="10"/>
      <c r="GW225" s="10"/>
      <c r="GX225" s="10"/>
      <c r="GY225" s="10"/>
      <c r="GZ225" s="10"/>
      <c r="HA225" s="10"/>
      <c r="HB225" s="10"/>
      <c r="HC225" s="10"/>
      <c r="HD225" s="10"/>
      <c r="HE225" s="10"/>
      <c r="HF225" s="10"/>
      <c r="HG225" s="10"/>
      <c r="HH225" s="10"/>
      <c r="HI225" s="10"/>
      <c r="HJ225" s="10"/>
      <c r="HK225" s="10"/>
      <c r="HL225" s="10"/>
      <c r="HM225" s="10"/>
      <c r="HN225" s="10"/>
      <c r="HO225" s="10"/>
      <c r="HP225" s="10"/>
      <c r="HQ225" s="10"/>
      <c r="HR225" s="10"/>
      <c r="HS225" s="10"/>
      <c r="HT225" s="10"/>
      <c r="HU225" s="10"/>
      <c r="HV225" s="10"/>
      <c r="HW225" s="10"/>
      <c r="HX225" s="10"/>
      <c r="HY225" s="10"/>
      <c r="HZ225" s="10"/>
      <c r="IA225" s="10"/>
      <c r="IB225" s="10"/>
      <c r="IC225" s="10"/>
      <c r="ID225" s="10"/>
      <c r="IE225" s="10"/>
      <c r="IF225" s="10"/>
      <c r="IG225" s="10"/>
      <c r="IH225" s="55"/>
      <c r="II225" s="55"/>
      <c r="IJ225" s="55"/>
      <c r="IK225" s="55"/>
      <c r="IL225" s="55"/>
      <c r="IM225" s="55"/>
      <c r="IN225" s="55"/>
      <c r="IO225" s="55"/>
      <c r="IP225" s="55"/>
      <c r="IQ225" s="55"/>
      <c r="IR225" s="55"/>
      <c r="IS225" s="55"/>
      <c r="IT225" s="55"/>
      <c r="IU225" s="55"/>
      <c r="IV225" s="55"/>
      <c r="IW225" s="55"/>
      <c r="IX225" s="55"/>
      <c r="IY225" s="55"/>
      <c r="IZ225" s="55"/>
      <c r="JA225" s="55"/>
      <c r="JB225" s="55"/>
      <c r="JC225" s="55"/>
      <c r="JD225" s="55"/>
      <c r="JE225" s="55"/>
      <c r="JF225" s="55"/>
      <c r="JG225" s="55"/>
      <c r="JH225" s="55"/>
      <c r="JI225" s="55"/>
      <c r="JJ225" s="55"/>
      <c r="JK225" s="55"/>
      <c r="JL225" s="55"/>
      <c r="JM225" s="55"/>
      <c r="JN225" s="55"/>
      <c r="JO225" s="55"/>
      <c r="JP225" s="55"/>
      <c r="JQ225" s="55"/>
      <c r="JR225" s="55"/>
      <c r="JS225" s="55"/>
      <c r="JT225" s="55"/>
      <c r="JU225" s="55"/>
      <c r="JV225" s="55"/>
      <c r="JW225" s="55"/>
      <c r="JX225" s="55"/>
      <c r="JY225" s="55"/>
      <c r="JZ225" s="55"/>
      <c r="KA225" s="55"/>
      <c r="KB225" s="55"/>
      <c r="KC225" s="55"/>
      <c r="KD225" s="55"/>
      <c r="KE225" s="55"/>
      <c r="KF225" s="55"/>
      <c r="KG225" s="55"/>
      <c r="KH225" s="55"/>
      <c r="KI225" s="55"/>
      <c r="KJ225" s="55"/>
      <c r="KK225" s="55"/>
      <c r="KL225" s="55"/>
      <c r="KM225" s="55"/>
      <c r="KN225" s="55"/>
      <c r="KO225" s="55"/>
      <c r="KP225" s="55"/>
      <c r="KQ225" s="55"/>
      <c r="KR225" s="55"/>
      <c r="KS225" s="55"/>
      <c r="KT225" s="55"/>
      <c r="KU225" s="55"/>
      <c r="KV225" s="55"/>
      <c r="KW225" s="55"/>
      <c r="KX225" s="55"/>
      <c r="KY225" s="55"/>
      <c r="KZ225" s="55"/>
      <c r="LA225" s="55"/>
      <c r="LB225" s="55"/>
      <c r="LC225" s="55"/>
      <c r="LD225" s="55"/>
      <c r="LE225" s="55"/>
      <c r="LF225" s="55"/>
      <c r="LG225" s="55"/>
      <c r="LH225" s="55"/>
      <c r="LI225" s="55"/>
      <c r="LJ225" s="55"/>
      <c r="LK225" s="55"/>
      <c r="LL225" s="55"/>
      <c r="LM225" s="55"/>
      <c r="LN225" s="55"/>
      <c r="LO225" s="55"/>
      <c r="LP225" s="55"/>
      <c r="LQ225" s="55"/>
      <c r="LR225" s="55"/>
      <c r="LS225" s="55"/>
      <c r="LT225" s="55"/>
      <c r="LU225" s="55"/>
      <c r="LV225" s="55"/>
      <c r="LW225" s="55"/>
      <c r="LX225" s="55"/>
      <c r="LY225" s="55"/>
      <c r="LZ225" s="55"/>
      <c r="MA225" s="55"/>
      <c r="MB225" s="55"/>
      <c r="MC225" s="55"/>
      <c r="MD225" s="55"/>
      <c r="ME225" s="55"/>
      <c r="MF225" s="55"/>
      <c r="MG225" s="55"/>
      <c r="MH225" s="57"/>
      <c r="MI225" s="57"/>
      <c r="MJ225" s="57"/>
      <c r="MK225" s="57"/>
      <c r="ML225" s="57"/>
      <c r="MM225" s="58"/>
      <c r="MN225" s="58"/>
      <c r="MO225" s="57"/>
      <c r="MP225" s="57"/>
      <c r="MQ225" s="57"/>
      <c r="MR225" s="57"/>
      <c r="MS225" s="57"/>
      <c r="MT225" s="58"/>
      <c r="MU225" s="58"/>
      <c r="MV225" s="57"/>
      <c r="MW225" s="57"/>
      <c r="MX225" s="57"/>
      <c r="MY225" s="57"/>
      <c r="MZ225" s="57"/>
      <c r="NA225" s="58"/>
      <c r="NB225" s="58"/>
      <c r="NC225" s="55"/>
      <c r="ND225" s="55"/>
      <c r="NE225" s="55"/>
      <c r="NF225" s="55"/>
      <c r="NG225" s="55"/>
      <c r="NH225" s="55"/>
      <c r="NI225" s="55"/>
      <c r="NJ225" s="55"/>
      <c r="NK225" s="55"/>
      <c r="NL225" s="55"/>
      <c r="NM225" s="55"/>
      <c r="NN225" s="55"/>
      <c r="NO225" s="55"/>
      <c r="NP225" s="55"/>
      <c r="NQ225" s="55"/>
      <c r="NR225" s="55"/>
      <c r="NS225" s="55"/>
      <c r="NT225" s="55"/>
      <c r="NU225" s="55"/>
      <c r="NV225" s="55"/>
      <c r="NW225" s="55"/>
      <c r="NX225" s="55"/>
      <c r="NY225" s="55"/>
      <c r="NZ225" s="55"/>
      <c r="OA225" s="55"/>
      <c r="OB225" s="55"/>
      <c r="OC225" s="55"/>
      <c r="OD225" s="55"/>
      <c r="OE225" s="55"/>
      <c r="OF225" s="55"/>
      <c r="OG225" s="55"/>
      <c r="OH225" s="55"/>
      <c r="OI225" s="55"/>
      <c r="OJ225" s="55"/>
      <c r="OK225" s="55"/>
      <c r="OL225" s="55"/>
      <c r="OM225" s="55"/>
      <c r="ON225" s="55"/>
      <c r="OO225" s="55"/>
      <c r="OP225" s="55"/>
      <c r="OQ225" s="55"/>
      <c r="OR225" s="55"/>
      <c r="OS225" s="55"/>
      <c r="OT225" s="55"/>
      <c r="OU225" s="55"/>
      <c r="OV225" s="55"/>
      <c r="OW225" s="55"/>
      <c r="OX225" s="55"/>
      <c r="OY225" s="55"/>
      <c r="OZ225" s="55"/>
      <c r="PA225" s="55"/>
      <c r="PB225" s="55"/>
      <c r="PC225" s="55"/>
      <c r="PD225" s="55"/>
      <c r="PE225" s="55"/>
      <c r="PF225" s="55"/>
      <c r="PG225" s="55"/>
      <c r="PH225" s="55"/>
      <c r="PI225" s="55"/>
      <c r="PJ225" s="55"/>
      <c r="PK225" s="55"/>
      <c r="PL225" s="55"/>
      <c r="PM225" s="55"/>
      <c r="PN225" s="55"/>
      <c r="PO225" s="55"/>
      <c r="PP225" s="55"/>
      <c r="PQ225" s="55"/>
      <c r="PR225" s="55"/>
      <c r="PS225" s="55"/>
      <c r="PT225" s="55"/>
      <c r="PU225" s="55"/>
      <c r="PV225" s="55"/>
      <c r="PW225" s="55"/>
      <c r="PX225" s="55"/>
      <c r="PY225" s="55"/>
      <c r="PZ225" s="55"/>
      <c r="QA225" s="55"/>
      <c r="QB225" s="55"/>
      <c r="QC225" s="55"/>
      <c r="QD225" s="55"/>
    </row>
    <row r="226" spans="1:446" ht="13.5" customHeight="1">
      <c r="A226" s="2" t="s">
        <v>224</v>
      </c>
      <c r="B226" s="2" t="s">
        <v>346</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20"/>
      <c r="DB226" s="10"/>
      <c r="DC226" s="10"/>
      <c r="DD226" s="10"/>
      <c r="DE226" s="10"/>
      <c r="DF226" s="10"/>
      <c r="DG226" s="10"/>
      <c r="DH226" s="10"/>
      <c r="DI226" s="10"/>
      <c r="DJ226" s="10"/>
      <c r="DK226" s="10"/>
      <c r="DL226" s="10"/>
      <c r="DM226" s="10"/>
      <c r="DN226" s="10"/>
      <c r="DO226" s="10"/>
      <c r="DP226" s="10"/>
      <c r="DQ226" s="10"/>
      <c r="DR226" s="10"/>
      <c r="DS226" s="10"/>
      <c r="DT226" s="10"/>
      <c r="DU226" s="10"/>
      <c r="DV226" s="10"/>
      <c r="DW226" s="10"/>
      <c r="DX226" s="10"/>
      <c r="DY226" s="10"/>
      <c r="DZ226" s="10"/>
      <c r="EA226" s="10"/>
      <c r="EB226" s="10"/>
      <c r="EC226" s="10"/>
      <c r="ED226" s="10"/>
      <c r="EE226" s="10"/>
      <c r="EF226" s="10"/>
      <c r="EG226" s="10"/>
      <c r="EH226" s="10"/>
      <c r="EI226" s="10"/>
      <c r="EJ226" s="10"/>
      <c r="EK226" s="10"/>
      <c r="EL226" s="10"/>
      <c r="EM226" s="10"/>
      <c r="EN226" s="10"/>
      <c r="EO226" s="10"/>
      <c r="EP226" s="10"/>
      <c r="EQ226" s="10"/>
      <c r="ER226" s="10"/>
      <c r="ES226" s="10"/>
      <c r="ET226" s="10"/>
      <c r="EU226" s="10"/>
      <c r="EV226" s="10"/>
      <c r="EW226" s="10"/>
      <c r="EX226" s="10"/>
      <c r="EY226" s="10"/>
      <c r="EZ226" s="10"/>
      <c r="FA226" s="10"/>
      <c r="FB226" s="10"/>
      <c r="FC226" s="10"/>
      <c r="FD226" s="10"/>
      <c r="FE226" s="10"/>
      <c r="FF226" s="10"/>
      <c r="FG226" s="10"/>
      <c r="FH226" s="10"/>
      <c r="FI226" s="10"/>
      <c r="FJ226" s="10"/>
      <c r="FK226" s="10"/>
      <c r="FL226" s="10"/>
      <c r="FM226" s="10"/>
      <c r="FN226" s="10"/>
      <c r="FO226" s="10"/>
      <c r="FP226" s="10"/>
      <c r="FQ226" s="10"/>
      <c r="FR226" s="10"/>
      <c r="FS226" s="10"/>
      <c r="FT226" s="10"/>
      <c r="FU226" s="10"/>
      <c r="FV226" s="10"/>
      <c r="FW226" s="10"/>
      <c r="FX226" s="10"/>
      <c r="FY226" s="10"/>
      <c r="FZ226" s="10"/>
      <c r="GA226" s="10"/>
      <c r="GB226" s="10"/>
      <c r="GC226" s="10"/>
      <c r="GD226" s="10"/>
      <c r="GE226" s="10"/>
      <c r="GF226" s="10"/>
      <c r="GG226" s="10"/>
      <c r="GH226" s="10"/>
      <c r="GI226" s="10"/>
      <c r="GJ226" s="10"/>
      <c r="GK226" s="10"/>
      <c r="GL226" s="10"/>
      <c r="GM226" s="10"/>
      <c r="GN226" s="10"/>
      <c r="GO226" s="10"/>
      <c r="GP226" s="10"/>
      <c r="GQ226" s="10"/>
      <c r="GR226" s="10"/>
      <c r="GS226" s="10"/>
      <c r="GT226" s="10"/>
      <c r="GU226" s="10"/>
      <c r="GV226" s="10"/>
      <c r="GW226" s="10"/>
      <c r="GX226" s="10"/>
      <c r="GY226" s="10"/>
      <c r="GZ226" s="10"/>
      <c r="HA226" s="10"/>
      <c r="HB226" s="10"/>
      <c r="HC226" s="10"/>
      <c r="HD226" s="10"/>
      <c r="HE226" s="10"/>
      <c r="HF226" s="10"/>
      <c r="HG226" s="10"/>
      <c r="HH226" s="10"/>
      <c r="HI226" s="10"/>
      <c r="HJ226" s="10"/>
      <c r="HK226" s="10"/>
      <c r="HL226" s="10"/>
      <c r="HM226" s="10"/>
      <c r="HN226" s="10"/>
      <c r="HO226" s="10"/>
      <c r="HP226" s="10"/>
      <c r="HQ226" s="10"/>
      <c r="HR226" s="10"/>
      <c r="HS226" s="10"/>
      <c r="HT226" s="10"/>
      <c r="HU226" s="10"/>
      <c r="HV226" s="10"/>
      <c r="HW226" s="10"/>
      <c r="HX226" s="10"/>
      <c r="HY226" s="10"/>
      <c r="HZ226" s="10"/>
      <c r="IA226" s="10"/>
      <c r="IB226" s="10"/>
      <c r="IC226" s="10"/>
      <c r="ID226" s="10"/>
      <c r="IE226" s="10"/>
      <c r="IF226" s="10"/>
      <c r="IG226" s="10"/>
      <c r="IH226" s="55"/>
      <c r="II226" s="55"/>
      <c r="IJ226" s="55"/>
      <c r="IK226" s="55"/>
      <c r="IL226" s="55"/>
      <c r="IM226" s="55"/>
      <c r="IN226" s="55"/>
      <c r="IO226" s="55"/>
      <c r="IP226" s="55"/>
      <c r="IQ226" s="55"/>
      <c r="IR226" s="55"/>
      <c r="IS226" s="55"/>
      <c r="IT226" s="55"/>
      <c r="IU226" s="55"/>
      <c r="IV226" s="55"/>
      <c r="IW226" s="55"/>
      <c r="IX226" s="55"/>
      <c r="IY226" s="55"/>
      <c r="IZ226" s="55"/>
      <c r="JA226" s="55"/>
      <c r="JB226" s="55"/>
      <c r="JC226" s="55"/>
      <c r="JD226" s="55"/>
      <c r="JE226" s="55"/>
      <c r="JF226" s="55"/>
      <c r="JG226" s="55"/>
      <c r="JH226" s="55"/>
      <c r="JI226" s="55"/>
      <c r="JJ226" s="55"/>
      <c r="JK226" s="55"/>
      <c r="JL226" s="55"/>
      <c r="JM226" s="55"/>
      <c r="JN226" s="55"/>
      <c r="JO226" s="55"/>
      <c r="JP226" s="55"/>
      <c r="JQ226" s="55"/>
      <c r="JR226" s="55"/>
      <c r="JS226" s="55"/>
      <c r="JT226" s="55"/>
      <c r="JU226" s="55"/>
      <c r="JV226" s="55"/>
      <c r="JW226" s="55"/>
      <c r="JX226" s="55"/>
      <c r="JY226" s="55"/>
      <c r="JZ226" s="55"/>
      <c r="KA226" s="55"/>
      <c r="KB226" s="55"/>
      <c r="KC226" s="55"/>
      <c r="KD226" s="55"/>
      <c r="KE226" s="55"/>
      <c r="KF226" s="55"/>
      <c r="KG226" s="55"/>
      <c r="KH226" s="55"/>
      <c r="KI226" s="55"/>
      <c r="KJ226" s="55"/>
      <c r="KK226" s="55"/>
      <c r="KL226" s="55"/>
      <c r="KM226" s="55"/>
      <c r="KN226" s="55"/>
      <c r="KO226" s="55"/>
      <c r="KP226" s="55"/>
      <c r="KQ226" s="55"/>
      <c r="KR226" s="55"/>
      <c r="KS226" s="55"/>
      <c r="KT226" s="55"/>
      <c r="KU226" s="55"/>
      <c r="KV226" s="55"/>
      <c r="KW226" s="55"/>
      <c r="KX226" s="55"/>
      <c r="KY226" s="55"/>
      <c r="KZ226" s="55"/>
      <c r="LA226" s="55"/>
      <c r="LB226" s="55"/>
      <c r="LC226" s="55"/>
      <c r="LD226" s="55"/>
      <c r="LE226" s="55"/>
      <c r="LF226" s="55"/>
      <c r="LG226" s="55"/>
      <c r="LH226" s="55"/>
      <c r="LI226" s="55"/>
      <c r="LJ226" s="55"/>
      <c r="LK226" s="55"/>
      <c r="LL226" s="55"/>
      <c r="LM226" s="55"/>
      <c r="LN226" s="55"/>
      <c r="LO226" s="55"/>
      <c r="LP226" s="55"/>
      <c r="LQ226" s="55"/>
      <c r="LR226" s="55"/>
      <c r="LS226" s="55"/>
      <c r="LT226" s="55"/>
      <c r="LU226" s="55"/>
      <c r="LV226" s="55"/>
      <c r="LW226" s="55"/>
      <c r="LX226" s="55"/>
      <c r="LY226" s="55"/>
      <c r="LZ226" s="55"/>
      <c r="MA226" s="55"/>
      <c r="MB226" s="55"/>
      <c r="MC226" s="55"/>
      <c r="MD226" s="55"/>
      <c r="ME226" s="55"/>
      <c r="MF226" s="55"/>
      <c r="MG226" s="55"/>
      <c r="MH226" s="57"/>
      <c r="MI226" s="57"/>
      <c r="MJ226" s="57"/>
      <c r="MK226" s="57"/>
      <c r="ML226" s="57"/>
      <c r="MM226" s="58"/>
      <c r="MN226" s="58"/>
      <c r="MO226" s="57"/>
      <c r="MP226" s="57"/>
      <c r="MQ226" s="57"/>
      <c r="MR226" s="57"/>
      <c r="MS226" s="57"/>
      <c r="MT226" s="58"/>
      <c r="MU226" s="58"/>
      <c r="MV226" s="57"/>
      <c r="MW226" s="57"/>
      <c r="MX226" s="57"/>
      <c r="MY226" s="57"/>
      <c r="MZ226" s="57"/>
      <c r="NA226" s="58"/>
      <c r="NB226" s="58"/>
      <c r="NC226" s="55"/>
      <c r="ND226" s="55"/>
      <c r="NE226" s="55"/>
      <c r="NF226" s="55"/>
      <c r="NG226" s="55"/>
      <c r="NH226" s="55"/>
      <c r="NI226" s="55"/>
      <c r="NJ226" s="55"/>
      <c r="NK226" s="55"/>
      <c r="NL226" s="55"/>
      <c r="NM226" s="55"/>
      <c r="NN226" s="55"/>
      <c r="NO226" s="55"/>
      <c r="NP226" s="55"/>
      <c r="NQ226" s="55"/>
      <c r="NR226" s="55"/>
      <c r="NS226" s="55"/>
      <c r="NT226" s="55"/>
      <c r="NU226" s="55"/>
      <c r="NV226" s="55"/>
      <c r="NW226" s="55"/>
      <c r="NX226" s="55"/>
      <c r="NY226" s="55"/>
      <c r="NZ226" s="55"/>
      <c r="OA226" s="55"/>
      <c r="OB226" s="55"/>
      <c r="OC226" s="55"/>
      <c r="OD226" s="55"/>
      <c r="OE226" s="55"/>
      <c r="OF226" s="55"/>
      <c r="OG226" s="55"/>
      <c r="OH226" s="55"/>
      <c r="OI226" s="55"/>
      <c r="OJ226" s="55"/>
      <c r="OK226" s="55"/>
      <c r="OL226" s="55"/>
      <c r="OM226" s="55"/>
      <c r="ON226" s="55"/>
      <c r="OO226" s="55"/>
      <c r="OP226" s="55"/>
      <c r="OQ226" s="55"/>
      <c r="OR226" s="55"/>
      <c r="OS226" s="55"/>
      <c r="OT226" s="55"/>
      <c r="OU226" s="55"/>
      <c r="OV226" s="55"/>
      <c r="OW226" s="55"/>
      <c r="OX226" s="55"/>
      <c r="OY226" s="55"/>
      <c r="OZ226" s="55"/>
      <c r="PA226" s="55"/>
      <c r="PB226" s="55"/>
      <c r="PC226" s="55"/>
      <c r="PD226" s="55"/>
      <c r="PE226" s="55"/>
      <c r="PF226" s="55"/>
      <c r="PG226" s="55"/>
      <c r="PH226" s="55"/>
      <c r="PI226" s="55"/>
      <c r="PJ226" s="55"/>
      <c r="PK226" s="55"/>
      <c r="PL226" s="55"/>
      <c r="PM226" s="55"/>
      <c r="PN226" s="55"/>
      <c r="PO226" s="55"/>
      <c r="PP226" s="55"/>
      <c r="PQ226" s="55"/>
      <c r="PR226" s="55"/>
      <c r="PS226" s="55"/>
      <c r="PT226" s="55"/>
      <c r="PU226" s="55"/>
      <c r="PV226" s="55"/>
      <c r="PW226" s="55"/>
      <c r="PX226" s="55"/>
      <c r="PY226" s="55"/>
      <c r="PZ226" s="55"/>
      <c r="QA226" s="55"/>
      <c r="QB226" s="55"/>
      <c r="QC226" s="55"/>
      <c r="QD226" s="55"/>
    </row>
    <row r="227" spans="1:446" ht="13.5" customHeight="1">
      <c r="A227" s="2" t="s">
        <v>225</v>
      </c>
      <c r="B227" s="2" t="s">
        <v>346</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20"/>
      <c r="DB227" s="10"/>
      <c r="DC227" s="10"/>
      <c r="DD227" s="10"/>
      <c r="DE227" s="10"/>
      <c r="DF227" s="10"/>
      <c r="DG227" s="10"/>
      <c r="DH227" s="10"/>
      <c r="DI227" s="10"/>
      <c r="DJ227" s="10"/>
      <c r="DK227" s="10"/>
      <c r="DL227" s="10"/>
      <c r="DM227" s="10"/>
      <c r="DN227" s="10"/>
      <c r="DO227" s="10"/>
      <c r="DP227" s="10"/>
      <c r="DQ227" s="10"/>
      <c r="DR227" s="10"/>
      <c r="DS227" s="10"/>
      <c r="DT227" s="10"/>
      <c r="DU227" s="10"/>
      <c r="DV227" s="10"/>
      <c r="DW227" s="10"/>
      <c r="DX227" s="10"/>
      <c r="DY227" s="10"/>
      <c r="DZ227" s="10"/>
      <c r="EA227" s="10"/>
      <c r="EB227" s="10"/>
      <c r="EC227" s="10"/>
      <c r="ED227" s="10"/>
      <c r="EE227" s="10"/>
      <c r="EF227" s="10"/>
      <c r="EG227" s="10"/>
      <c r="EH227" s="10"/>
      <c r="EI227" s="10"/>
      <c r="EJ227" s="10"/>
      <c r="EK227" s="10"/>
      <c r="EL227" s="10"/>
      <c r="EM227" s="10"/>
      <c r="EN227" s="10"/>
      <c r="EO227" s="10"/>
      <c r="EP227" s="10"/>
      <c r="EQ227" s="10"/>
      <c r="ER227" s="10"/>
      <c r="ES227" s="10"/>
      <c r="ET227" s="10"/>
      <c r="EU227" s="10"/>
      <c r="EV227" s="10"/>
      <c r="EW227" s="10"/>
      <c r="EX227" s="10"/>
      <c r="EY227" s="10"/>
      <c r="EZ227" s="10"/>
      <c r="FA227" s="10"/>
      <c r="FB227" s="10"/>
      <c r="FC227" s="10"/>
      <c r="FD227" s="10"/>
      <c r="FE227" s="10"/>
      <c r="FF227" s="10"/>
      <c r="FG227" s="10"/>
      <c r="FH227" s="10"/>
      <c r="FI227" s="10"/>
      <c r="FJ227" s="10"/>
      <c r="FK227" s="10"/>
      <c r="FL227" s="10"/>
      <c r="FM227" s="10"/>
      <c r="FN227" s="10"/>
      <c r="FO227" s="10"/>
      <c r="FP227" s="10"/>
      <c r="FQ227" s="10"/>
      <c r="FR227" s="10"/>
      <c r="FS227" s="10"/>
      <c r="FT227" s="10"/>
      <c r="FU227" s="10"/>
      <c r="FV227" s="10"/>
      <c r="FW227" s="10"/>
      <c r="FX227" s="10"/>
      <c r="FY227" s="10"/>
      <c r="FZ227" s="10"/>
      <c r="GA227" s="10"/>
      <c r="GB227" s="10"/>
      <c r="GC227" s="10"/>
      <c r="GD227" s="10"/>
      <c r="GE227" s="10"/>
      <c r="GF227" s="10"/>
      <c r="GG227" s="10"/>
      <c r="GH227" s="10"/>
      <c r="GI227" s="10"/>
      <c r="GJ227" s="10"/>
      <c r="GK227" s="10"/>
      <c r="GL227" s="10"/>
      <c r="GM227" s="10"/>
      <c r="GN227" s="10"/>
      <c r="GO227" s="10"/>
      <c r="GP227" s="10"/>
      <c r="GQ227" s="10"/>
      <c r="GR227" s="10"/>
      <c r="GS227" s="10"/>
      <c r="GT227" s="10"/>
      <c r="GU227" s="10"/>
      <c r="GV227" s="10"/>
      <c r="GW227" s="10"/>
      <c r="GX227" s="10"/>
      <c r="GY227" s="10"/>
      <c r="GZ227" s="10"/>
      <c r="HA227" s="10"/>
      <c r="HB227" s="10"/>
      <c r="HC227" s="10"/>
      <c r="HD227" s="10"/>
      <c r="HE227" s="10"/>
      <c r="HF227" s="10"/>
      <c r="HG227" s="10"/>
      <c r="HH227" s="10"/>
      <c r="HI227" s="10"/>
      <c r="HJ227" s="10"/>
      <c r="HK227" s="10"/>
      <c r="HL227" s="10"/>
      <c r="HM227" s="10"/>
      <c r="HN227" s="10"/>
      <c r="HO227" s="10"/>
      <c r="HP227" s="10"/>
      <c r="HQ227" s="10"/>
      <c r="HR227" s="10"/>
      <c r="HS227" s="10"/>
      <c r="HT227" s="10"/>
      <c r="HU227" s="10"/>
      <c r="HV227" s="10"/>
      <c r="HW227" s="10"/>
      <c r="HX227" s="10"/>
      <c r="HY227" s="10"/>
      <c r="HZ227" s="10"/>
      <c r="IA227" s="10"/>
      <c r="IB227" s="10"/>
      <c r="IC227" s="10"/>
      <c r="ID227" s="10"/>
      <c r="IE227" s="10"/>
      <c r="IF227" s="10"/>
      <c r="IG227" s="10"/>
      <c r="IH227" s="55"/>
      <c r="II227" s="55"/>
      <c r="IJ227" s="55"/>
      <c r="IK227" s="55"/>
      <c r="IL227" s="55"/>
      <c r="IM227" s="55"/>
      <c r="IN227" s="55"/>
      <c r="IO227" s="55"/>
      <c r="IP227" s="55"/>
      <c r="IQ227" s="55"/>
      <c r="IR227" s="55"/>
      <c r="IS227" s="55"/>
      <c r="IT227" s="55"/>
      <c r="IU227" s="55"/>
      <c r="IV227" s="55"/>
      <c r="IW227" s="55"/>
      <c r="IX227" s="55"/>
      <c r="IY227" s="55"/>
      <c r="IZ227" s="55"/>
      <c r="JA227" s="55"/>
      <c r="JB227" s="55"/>
      <c r="JC227" s="55"/>
      <c r="JD227" s="55"/>
      <c r="JE227" s="55"/>
      <c r="JF227" s="55"/>
      <c r="JG227" s="55"/>
      <c r="JH227" s="55"/>
      <c r="JI227" s="55"/>
      <c r="JJ227" s="55"/>
      <c r="JK227" s="55"/>
      <c r="JL227" s="55"/>
      <c r="JM227" s="55"/>
      <c r="JN227" s="55"/>
      <c r="JO227" s="55"/>
      <c r="JP227" s="55"/>
      <c r="JQ227" s="55"/>
      <c r="JR227" s="55"/>
      <c r="JS227" s="55"/>
      <c r="JT227" s="55"/>
      <c r="JU227" s="55"/>
      <c r="JV227" s="55"/>
      <c r="JW227" s="55"/>
      <c r="JX227" s="55"/>
      <c r="JY227" s="55"/>
      <c r="JZ227" s="55"/>
      <c r="KA227" s="55"/>
      <c r="KB227" s="55"/>
      <c r="KC227" s="55"/>
      <c r="KD227" s="55"/>
      <c r="KE227" s="55"/>
      <c r="KF227" s="55"/>
      <c r="KG227" s="55"/>
      <c r="KH227" s="55"/>
      <c r="KI227" s="55"/>
      <c r="KJ227" s="55"/>
      <c r="KK227" s="55"/>
      <c r="KL227" s="55"/>
      <c r="KM227" s="55"/>
      <c r="KN227" s="55"/>
      <c r="KO227" s="55"/>
      <c r="KP227" s="55"/>
      <c r="KQ227" s="55"/>
      <c r="KR227" s="55"/>
      <c r="KS227" s="55"/>
      <c r="KT227" s="55"/>
      <c r="KU227" s="55"/>
      <c r="KV227" s="55"/>
      <c r="KW227" s="55"/>
      <c r="KX227" s="55"/>
      <c r="KY227" s="55"/>
      <c r="KZ227" s="55"/>
      <c r="LA227" s="55"/>
      <c r="LB227" s="55"/>
      <c r="LC227" s="55"/>
      <c r="LD227" s="55"/>
      <c r="LE227" s="55"/>
      <c r="LF227" s="55"/>
      <c r="LG227" s="55"/>
      <c r="LH227" s="55"/>
      <c r="LI227" s="55"/>
      <c r="LJ227" s="55"/>
      <c r="LK227" s="55"/>
      <c r="LL227" s="55"/>
      <c r="LM227" s="55"/>
      <c r="LN227" s="55"/>
      <c r="LO227" s="55"/>
      <c r="LP227" s="55"/>
      <c r="LQ227" s="55"/>
      <c r="LR227" s="55"/>
      <c r="LS227" s="55"/>
      <c r="LT227" s="55"/>
      <c r="LU227" s="55"/>
      <c r="LV227" s="55"/>
      <c r="LW227" s="55"/>
      <c r="LX227" s="55"/>
      <c r="LY227" s="55"/>
      <c r="LZ227" s="55"/>
      <c r="MA227" s="55"/>
      <c r="MB227" s="55"/>
      <c r="MC227" s="55"/>
      <c r="MD227" s="55"/>
      <c r="ME227" s="55"/>
      <c r="MF227" s="55"/>
      <c r="MG227" s="55"/>
      <c r="MH227" s="57"/>
      <c r="MI227" s="57"/>
      <c r="MJ227" s="57"/>
      <c r="MK227" s="57"/>
      <c r="ML227" s="57"/>
      <c r="MM227" s="58"/>
      <c r="MN227" s="58"/>
      <c r="MO227" s="57"/>
      <c r="MP227" s="57"/>
      <c r="MQ227" s="57"/>
      <c r="MR227" s="57"/>
      <c r="MS227" s="57"/>
      <c r="MT227" s="58"/>
      <c r="MU227" s="58"/>
      <c r="MV227" s="57"/>
      <c r="MW227" s="57"/>
      <c r="MX227" s="57"/>
      <c r="MY227" s="57"/>
      <c r="MZ227" s="57"/>
      <c r="NA227" s="58"/>
      <c r="NB227" s="58"/>
      <c r="NC227" s="55"/>
      <c r="ND227" s="55"/>
      <c r="NE227" s="55"/>
      <c r="NF227" s="55"/>
      <c r="NG227" s="55"/>
      <c r="NH227" s="55"/>
      <c r="NI227" s="55"/>
      <c r="NJ227" s="55"/>
      <c r="NK227" s="55"/>
      <c r="NL227" s="55"/>
      <c r="NM227" s="55"/>
      <c r="NN227" s="55"/>
      <c r="NO227" s="55"/>
      <c r="NP227" s="55"/>
      <c r="NQ227" s="55"/>
      <c r="NR227" s="55"/>
      <c r="NS227" s="55"/>
      <c r="NT227" s="55"/>
      <c r="NU227" s="55"/>
      <c r="NV227" s="55"/>
      <c r="NW227" s="55"/>
      <c r="NX227" s="55"/>
      <c r="NY227" s="55"/>
      <c r="NZ227" s="55"/>
      <c r="OA227" s="55"/>
      <c r="OB227" s="55"/>
      <c r="OC227" s="55"/>
      <c r="OD227" s="55"/>
      <c r="OE227" s="55"/>
      <c r="OF227" s="55"/>
      <c r="OG227" s="55"/>
      <c r="OH227" s="55"/>
      <c r="OI227" s="55"/>
      <c r="OJ227" s="55"/>
      <c r="OK227" s="55"/>
      <c r="OL227" s="55"/>
      <c r="OM227" s="55"/>
      <c r="ON227" s="55"/>
      <c r="OO227" s="55"/>
      <c r="OP227" s="55"/>
      <c r="OQ227" s="55"/>
      <c r="OR227" s="55"/>
      <c r="OS227" s="55"/>
      <c r="OT227" s="55"/>
      <c r="OU227" s="55"/>
      <c r="OV227" s="55"/>
      <c r="OW227" s="55"/>
      <c r="OX227" s="55"/>
      <c r="OY227" s="55"/>
      <c r="OZ227" s="55"/>
      <c r="PA227" s="55"/>
      <c r="PB227" s="55"/>
      <c r="PC227" s="55"/>
      <c r="PD227" s="55"/>
      <c r="PE227" s="55"/>
      <c r="PF227" s="55"/>
      <c r="PG227" s="55"/>
      <c r="PH227" s="55"/>
      <c r="PI227" s="55"/>
      <c r="PJ227" s="55"/>
      <c r="PK227" s="55"/>
      <c r="PL227" s="55"/>
      <c r="PM227" s="55"/>
      <c r="PN227" s="55"/>
      <c r="PO227" s="55"/>
      <c r="PP227" s="55"/>
      <c r="PQ227" s="55"/>
      <c r="PR227" s="55"/>
      <c r="PS227" s="55"/>
      <c r="PT227" s="55"/>
      <c r="PU227" s="55"/>
      <c r="PV227" s="55"/>
      <c r="PW227" s="55"/>
      <c r="PX227" s="55"/>
      <c r="PY227" s="55"/>
      <c r="PZ227" s="55"/>
      <c r="QA227" s="55"/>
      <c r="QB227" s="55"/>
      <c r="QC227" s="55"/>
      <c r="QD227" s="55"/>
    </row>
    <row r="228" spans="1:446" ht="13.5" customHeight="1">
      <c r="A228" s="2" t="s">
        <v>226</v>
      </c>
      <c r="B228" s="2" t="s">
        <v>346</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20"/>
      <c r="DB228" s="10"/>
      <c r="DC228" s="10"/>
      <c r="DD228" s="10"/>
      <c r="DE228" s="10"/>
      <c r="DF228" s="10"/>
      <c r="DG228" s="10"/>
      <c r="DH228" s="10"/>
      <c r="DI228" s="10"/>
      <c r="DJ228" s="10"/>
      <c r="DK228" s="10"/>
      <c r="DL228" s="10"/>
      <c r="DM228" s="10"/>
      <c r="DN228" s="10"/>
      <c r="DO228" s="10"/>
      <c r="DP228" s="10"/>
      <c r="DQ228" s="10"/>
      <c r="DR228" s="10"/>
      <c r="DS228" s="10"/>
      <c r="DT228" s="10"/>
      <c r="DU228" s="10"/>
      <c r="DV228" s="10"/>
      <c r="DW228" s="10"/>
      <c r="DX228" s="10"/>
      <c r="DY228" s="10"/>
      <c r="DZ228" s="10"/>
      <c r="EA228" s="10"/>
      <c r="EB228" s="10"/>
      <c r="EC228" s="10"/>
      <c r="ED228" s="10"/>
      <c r="EE228" s="10"/>
      <c r="EF228" s="10"/>
      <c r="EG228" s="10"/>
      <c r="EH228" s="10"/>
      <c r="EI228" s="10"/>
      <c r="EJ228" s="10"/>
      <c r="EK228" s="10"/>
      <c r="EL228" s="10"/>
      <c r="EM228" s="10"/>
      <c r="EN228" s="10"/>
      <c r="EO228" s="10"/>
      <c r="EP228" s="10"/>
      <c r="EQ228" s="10"/>
      <c r="ER228" s="10"/>
      <c r="ES228" s="10"/>
      <c r="ET228" s="10"/>
      <c r="EU228" s="10"/>
      <c r="EV228" s="10"/>
      <c r="EW228" s="10"/>
      <c r="EX228" s="10"/>
      <c r="EY228" s="10"/>
      <c r="EZ228" s="10"/>
      <c r="FA228" s="10"/>
      <c r="FB228" s="10"/>
      <c r="FC228" s="10"/>
      <c r="FD228" s="10"/>
      <c r="FE228" s="10"/>
      <c r="FF228" s="10"/>
      <c r="FG228" s="10"/>
      <c r="FH228" s="10"/>
      <c r="FI228" s="10"/>
      <c r="FJ228" s="10"/>
      <c r="FK228" s="10"/>
      <c r="FL228" s="10"/>
      <c r="FM228" s="10"/>
      <c r="FN228" s="10"/>
      <c r="FO228" s="10"/>
      <c r="FP228" s="10"/>
      <c r="FQ228" s="10"/>
      <c r="FR228" s="10"/>
      <c r="FS228" s="10"/>
      <c r="FT228" s="10"/>
      <c r="FU228" s="10"/>
      <c r="FV228" s="10"/>
      <c r="FW228" s="10"/>
      <c r="FX228" s="10"/>
      <c r="FY228" s="10"/>
      <c r="FZ228" s="10"/>
      <c r="GA228" s="10"/>
      <c r="GB228" s="10"/>
      <c r="GC228" s="10"/>
      <c r="GD228" s="10"/>
      <c r="GE228" s="10"/>
      <c r="GF228" s="10"/>
      <c r="GG228" s="10"/>
      <c r="GH228" s="10"/>
      <c r="GI228" s="10"/>
      <c r="GJ228" s="10"/>
      <c r="GK228" s="10"/>
      <c r="GL228" s="10"/>
      <c r="GM228" s="10"/>
      <c r="GN228" s="10"/>
      <c r="GO228" s="10"/>
      <c r="GP228" s="10"/>
      <c r="GQ228" s="10"/>
      <c r="GR228" s="10"/>
      <c r="GS228" s="10"/>
      <c r="GT228" s="10"/>
      <c r="GU228" s="10"/>
      <c r="GV228" s="10"/>
      <c r="GW228" s="10"/>
      <c r="GX228" s="10"/>
      <c r="GY228" s="10"/>
      <c r="GZ228" s="10"/>
      <c r="HA228" s="10"/>
      <c r="HB228" s="10"/>
      <c r="HC228" s="10"/>
      <c r="HD228" s="10"/>
      <c r="HE228" s="10"/>
      <c r="HF228" s="10"/>
      <c r="HG228" s="10"/>
      <c r="HH228" s="10"/>
      <c r="HI228" s="10"/>
      <c r="HJ228" s="10"/>
      <c r="HK228" s="10"/>
      <c r="HL228" s="10"/>
      <c r="HM228" s="10"/>
      <c r="HN228" s="10"/>
      <c r="HO228" s="10"/>
      <c r="HP228" s="10"/>
      <c r="HQ228" s="10"/>
      <c r="HR228" s="10"/>
      <c r="HS228" s="10"/>
      <c r="HT228" s="10"/>
      <c r="HU228" s="10"/>
      <c r="HV228" s="10"/>
      <c r="HW228" s="10"/>
      <c r="HX228" s="10"/>
      <c r="HY228" s="10"/>
      <c r="HZ228" s="10"/>
      <c r="IA228" s="10"/>
      <c r="IB228" s="10"/>
      <c r="IC228" s="10"/>
      <c r="ID228" s="10"/>
      <c r="IE228" s="10"/>
      <c r="IF228" s="10"/>
      <c r="IG228" s="10"/>
      <c r="IH228" s="55"/>
      <c r="II228" s="55"/>
      <c r="IJ228" s="55"/>
      <c r="IK228" s="55"/>
      <c r="IL228" s="55"/>
      <c r="IM228" s="55"/>
      <c r="IN228" s="55"/>
      <c r="IO228" s="55"/>
      <c r="IP228" s="55"/>
      <c r="IQ228" s="55"/>
      <c r="IR228" s="55"/>
      <c r="IS228" s="55"/>
      <c r="IT228" s="55"/>
      <c r="IU228" s="55"/>
      <c r="IV228" s="55"/>
      <c r="IW228" s="55"/>
      <c r="IX228" s="55"/>
      <c r="IY228" s="55"/>
      <c r="IZ228" s="55"/>
      <c r="JA228" s="55"/>
      <c r="JB228" s="55"/>
      <c r="JC228" s="55"/>
      <c r="JD228" s="55"/>
      <c r="JE228" s="55"/>
      <c r="JF228" s="55"/>
      <c r="JG228" s="55"/>
      <c r="JH228" s="55"/>
      <c r="JI228" s="55"/>
      <c r="JJ228" s="55"/>
      <c r="JK228" s="55"/>
      <c r="JL228" s="55"/>
      <c r="JM228" s="55"/>
      <c r="JN228" s="55"/>
      <c r="JO228" s="55"/>
      <c r="JP228" s="55"/>
      <c r="JQ228" s="55"/>
      <c r="JR228" s="55"/>
      <c r="JS228" s="55"/>
      <c r="JT228" s="55"/>
      <c r="JU228" s="55"/>
      <c r="JV228" s="55"/>
      <c r="JW228" s="55"/>
      <c r="JX228" s="55"/>
      <c r="JY228" s="55"/>
      <c r="JZ228" s="55"/>
      <c r="KA228" s="55"/>
      <c r="KB228" s="55"/>
      <c r="KC228" s="55"/>
      <c r="KD228" s="55"/>
      <c r="KE228" s="55"/>
      <c r="KF228" s="55"/>
      <c r="KG228" s="55"/>
      <c r="KH228" s="55"/>
      <c r="KI228" s="55"/>
      <c r="KJ228" s="55"/>
      <c r="KK228" s="55"/>
      <c r="KL228" s="55"/>
      <c r="KM228" s="55"/>
      <c r="KN228" s="55"/>
      <c r="KO228" s="55"/>
      <c r="KP228" s="55"/>
      <c r="KQ228" s="55"/>
      <c r="KR228" s="55"/>
      <c r="KS228" s="55"/>
      <c r="KT228" s="55"/>
      <c r="KU228" s="55"/>
      <c r="KV228" s="55"/>
      <c r="KW228" s="55"/>
      <c r="KX228" s="55"/>
      <c r="KY228" s="55"/>
      <c r="KZ228" s="55"/>
      <c r="LA228" s="55"/>
      <c r="LB228" s="55"/>
      <c r="LC228" s="55"/>
      <c r="LD228" s="55"/>
      <c r="LE228" s="55"/>
      <c r="LF228" s="55"/>
      <c r="LG228" s="55"/>
      <c r="LH228" s="55"/>
      <c r="LI228" s="55"/>
      <c r="LJ228" s="55"/>
      <c r="LK228" s="55"/>
      <c r="LL228" s="55"/>
      <c r="LM228" s="55"/>
      <c r="LN228" s="55"/>
      <c r="LO228" s="55"/>
      <c r="LP228" s="55"/>
      <c r="LQ228" s="55"/>
      <c r="LR228" s="55"/>
      <c r="LS228" s="55"/>
      <c r="LT228" s="55"/>
      <c r="LU228" s="55"/>
      <c r="LV228" s="55"/>
      <c r="LW228" s="55"/>
      <c r="LX228" s="55"/>
      <c r="LY228" s="55"/>
      <c r="LZ228" s="55"/>
      <c r="MA228" s="55"/>
      <c r="MB228" s="55"/>
      <c r="MC228" s="55"/>
      <c r="MD228" s="55"/>
      <c r="ME228" s="55"/>
      <c r="MF228" s="55"/>
      <c r="MG228" s="55"/>
      <c r="MH228" s="57"/>
      <c r="MI228" s="57"/>
      <c r="MJ228" s="57"/>
      <c r="MK228" s="57"/>
      <c r="ML228" s="57"/>
      <c r="MM228" s="58"/>
      <c r="MN228" s="58"/>
      <c r="MO228" s="57"/>
      <c r="MP228" s="57"/>
      <c r="MQ228" s="57"/>
      <c r="MR228" s="57"/>
      <c r="MS228" s="57"/>
      <c r="MT228" s="58"/>
      <c r="MU228" s="58"/>
      <c r="MV228" s="57"/>
      <c r="MW228" s="57"/>
      <c r="MX228" s="57"/>
      <c r="MY228" s="57"/>
      <c r="MZ228" s="57"/>
      <c r="NA228" s="58"/>
      <c r="NB228" s="58"/>
      <c r="NC228" s="55"/>
      <c r="ND228" s="55"/>
      <c r="NE228" s="55"/>
      <c r="NF228" s="55"/>
      <c r="NG228" s="55"/>
      <c r="NH228" s="55"/>
      <c r="NI228" s="55"/>
      <c r="NJ228" s="55"/>
      <c r="NK228" s="55"/>
      <c r="NL228" s="55"/>
      <c r="NM228" s="55"/>
      <c r="NN228" s="55"/>
      <c r="NO228" s="55"/>
      <c r="NP228" s="55"/>
      <c r="NQ228" s="55"/>
      <c r="NR228" s="55"/>
      <c r="NS228" s="55"/>
      <c r="NT228" s="55"/>
      <c r="NU228" s="55"/>
      <c r="NV228" s="55"/>
      <c r="NW228" s="55"/>
      <c r="NX228" s="55"/>
      <c r="NY228" s="55"/>
      <c r="NZ228" s="55"/>
      <c r="OA228" s="55"/>
      <c r="OB228" s="55"/>
      <c r="OC228" s="55"/>
      <c r="OD228" s="55"/>
      <c r="OE228" s="55"/>
      <c r="OF228" s="55"/>
      <c r="OG228" s="55"/>
      <c r="OH228" s="55"/>
      <c r="OI228" s="55"/>
      <c r="OJ228" s="55"/>
      <c r="OK228" s="55"/>
      <c r="OL228" s="55"/>
      <c r="OM228" s="55"/>
      <c r="ON228" s="55"/>
      <c r="OO228" s="55"/>
      <c r="OP228" s="55"/>
      <c r="OQ228" s="55"/>
      <c r="OR228" s="55"/>
      <c r="OS228" s="55"/>
      <c r="OT228" s="55"/>
      <c r="OU228" s="55"/>
      <c r="OV228" s="55"/>
      <c r="OW228" s="55"/>
      <c r="OX228" s="55"/>
      <c r="OY228" s="55"/>
      <c r="OZ228" s="55"/>
      <c r="PA228" s="55"/>
      <c r="PB228" s="55"/>
      <c r="PC228" s="55"/>
      <c r="PD228" s="55"/>
      <c r="PE228" s="55"/>
      <c r="PF228" s="55"/>
      <c r="PG228" s="55"/>
      <c r="PH228" s="55"/>
      <c r="PI228" s="55"/>
      <c r="PJ228" s="55"/>
      <c r="PK228" s="55"/>
      <c r="PL228" s="55"/>
      <c r="PM228" s="55"/>
      <c r="PN228" s="55"/>
      <c r="PO228" s="55"/>
      <c r="PP228" s="55"/>
      <c r="PQ228" s="55"/>
      <c r="PR228" s="55"/>
      <c r="PS228" s="55"/>
      <c r="PT228" s="55"/>
      <c r="PU228" s="55"/>
      <c r="PV228" s="55"/>
      <c r="PW228" s="55"/>
      <c r="PX228" s="55"/>
      <c r="PY228" s="55"/>
      <c r="PZ228" s="55"/>
      <c r="QA228" s="55"/>
      <c r="QB228" s="55"/>
      <c r="QC228" s="55"/>
      <c r="QD228" s="55"/>
    </row>
    <row r="229" spans="1:446" ht="13.5" customHeight="1">
      <c r="A229" s="2" t="s">
        <v>227</v>
      </c>
      <c r="B229" s="2" t="s">
        <v>346</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20"/>
      <c r="DB229" s="10"/>
      <c r="DC229" s="10"/>
      <c r="DD229" s="10"/>
      <c r="DE229" s="10"/>
      <c r="DF229" s="10"/>
      <c r="DG229" s="10"/>
      <c r="DH229" s="10"/>
      <c r="DI229" s="10"/>
      <c r="DJ229" s="10"/>
      <c r="DK229" s="10"/>
      <c r="DL229" s="10"/>
      <c r="DM229" s="10"/>
      <c r="DN229" s="10"/>
      <c r="DO229" s="10"/>
      <c r="DP229" s="10"/>
      <c r="DQ229" s="10"/>
      <c r="DR229" s="10"/>
      <c r="DS229" s="10"/>
      <c r="DT229" s="10"/>
      <c r="DU229" s="10"/>
      <c r="DV229" s="10"/>
      <c r="DW229" s="10"/>
      <c r="DX229" s="10"/>
      <c r="DY229" s="10"/>
      <c r="DZ229" s="10"/>
      <c r="EA229" s="10"/>
      <c r="EB229" s="10"/>
      <c r="EC229" s="10"/>
      <c r="ED229" s="10"/>
      <c r="EE229" s="10"/>
      <c r="EF229" s="10"/>
      <c r="EG229" s="10"/>
      <c r="EH229" s="10"/>
      <c r="EI229" s="10"/>
      <c r="EJ229" s="10"/>
      <c r="EK229" s="10"/>
      <c r="EL229" s="10"/>
      <c r="EM229" s="10"/>
      <c r="EN229" s="10"/>
      <c r="EO229" s="10"/>
      <c r="EP229" s="10"/>
      <c r="EQ229" s="10"/>
      <c r="ER229" s="10"/>
      <c r="ES229" s="10"/>
      <c r="ET229" s="10"/>
      <c r="EU229" s="10"/>
      <c r="EV229" s="10"/>
      <c r="EW229" s="10"/>
      <c r="EX229" s="10"/>
      <c r="EY229" s="10"/>
      <c r="EZ229" s="10"/>
      <c r="FA229" s="10"/>
      <c r="FB229" s="10"/>
      <c r="FC229" s="10"/>
      <c r="FD229" s="10"/>
      <c r="FE229" s="10"/>
      <c r="FF229" s="10"/>
      <c r="FG229" s="10"/>
      <c r="FH229" s="10"/>
      <c r="FI229" s="10"/>
      <c r="FJ229" s="10"/>
      <c r="FK229" s="10"/>
      <c r="FL229" s="10"/>
      <c r="FM229" s="10"/>
      <c r="FN229" s="10"/>
      <c r="FO229" s="10"/>
      <c r="FP229" s="10"/>
      <c r="FQ229" s="10"/>
      <c r="FR229" s="10"/>
      <c r="FS229" s="10"/>
      <c r="FT229" s="10"/>
      <c r="FU229" s="10"/>
      <c r="FV229" s="10"/>
      <c r="FW229" s="10"/>
      <c r="FX229" s="10"/>
      <c r="FY229" s="10"/>
      <c r="FZ229" s="10"/>
      <c r="GA229" s="10"/>
      <c r="GB229" s="10"/>
      <c r="GC229" s="10"/>
      <c r="GD229" s="10"/>
      <c r="GE229" s="10"/>
      <c r="GF229" s="10"/>
      <c r="GG229" s="10"/>
      <c r="GH229" s="10"/>
      <c r="GI229" s="10"/>
      <c r="GJ229" s="10"/>
      <c r="GK229" s="10"/>
      <c r="GL229" s="10"/>
      <c r="GM229" s="10"/>
      <c r="GN229" s="10"/>
      <c r="GO229" s="10"/>
      <c r="GP229" s="10"/>
      <c r="GQ229" s="10"/>
      <c r="GR229" s="10"/>
      <c r="GS229" s="10"/>
      <c r="GT229" s="10"/>
      <c r="GU229" s="10"/>
      <c r="GV229" s="10"/>
      <c r="GW229" s="10"/>
      <c r="GX229" s="10"/>
      <c r="GY229" s="10"/>
      <c r="GZ229" s="10"/>
      <c r="HA229" s="10"/>
      <c r="HB229" s="10"/>
      <c r="HC229" s="10"/>
      <c r="HD229" s="10"/>
      <c r="HE229" s="10"/>
      <c r="HF229" s="10"/>
      <c r="HG229" s="10"/>
      <c r="HH229" s="10"/>
      <c r="HI229" s="10"/>
      <c r="HJ229" s="10"/>
      <c r="HK229" s="10"/>
      <c r="HL229" s="10"/>
      <c r="HM229" s="10"/>
      <c r="HN229" s="10"/>
      <c r="HO229" s="10"/>
      <c r="HP229" s="10"/>
      <c r="HQ229" s="10"/>
      <c r="HR229" s="10"/>
      <c r="HS229" s="10"/>
      <c r="HT229" s="10"/>
      <c r="HU229" s="10"/>
      <c r="HV229" s="10"/>
      <c r="HW229" s="10"/>
      <c r="HX229" s="10"/>
      <c r="HY229" s="10"/>
      <c r="HZ229" s="10"/>
      <c r="IA229" s="10"/>
      <c r="IB229" s="10"/>
      <c r="IC229" s="10"/>
      <c r="ID229" s="10"/>
      <c r="IE229" s="10"/>
      <c r="IF229" s="10"/>
      <c r="IG229" s="10"/>
      <c r="IH229" s="55"/>
      <c r="II229" s="55"/>
      <c r="IJ229" s="55"/>
      <c r="IK229" s="55"/>
      <c r="IL229" s="55"/>
      <c r="IM229" s="55"/>
      <c r="IN229" s="55"/>
      <c r="IO229" s="55"/>
      <c r="IP229" s="55"/>
      <c r="IQ229" s="55"/>
      <c r="IR229" s="55"/>
      <c r="IS229" s="55"/>
      <c r="IT229" s="55"/>
      <c r="IU229" s="55"/>
      <c r="IV229" s="55"/>
      <c r="IW229" s="55"/>
      <c r="IX229" s="55"/>
      <c r="IY229" s="55"/>
      <c r="IZ229" s="55"/>
      <c r="JA229" s="55"/>
      <c r="JB229" s="55"/>
      <c r="JC229" s="55"/>
      <c r="JD229" s="55"/>
      <c r="JE229" s="55"/>
      <c r="JF229" s="55"/>
      <c r="JG229" s="55"/>
      <c r="JH229" s="55"/>
      <c r="JI229" s="55"/>
      <c r="JJ229" s="55"/>
      <c r="JK229" s="55"/>
      <c r="JL229" s="55"/>
      <c r="JM229" s="55"/>
      <c r="JN229" s="55"/>
      <c r="JO229" s="55"/>
      <c r="JP229" s="55"/>
      <c r="JQ229" s="55"/>
      <c r="JR229" s="55"/>
      <c r="JS229" s="55"/>
      <c r="JT229" s="55"/>
      <c r="JU229" s="55"/>
      <c r="JV229" s="55"/>
      <c r="JW229" s="55"/>
      <c r="JX229" s="55"/>
      <c r="JY229" s="55"/>
      <c r="JZ229" s="55"/>
      <c r="KA229" s="55"/>
      <c r="KB229" s="55"/>
      <c r="KC229" s="55"/>
      <c r="KD229" s="55"/>
      <c r="KE229" s="55"/>
      <c r="KF229" s="55"/>
      <c r="KG229" s="55"/>
      <c r="KH229" s="55"/>
      <c r="KI229" s="55"/>
      <c r="KJ229" s="55"/>
      <c r="KK229" s="55"/>
      <c r="KL229" s="55"/>
      <c r="KM229" s="55"/>
      <c r="KN229" s="55"/>
      <c r="KO229" s="55"/>
      <c r="KP229" s="55"/>
      <c r="KQ229" s="55"/>
      <c r="KR229" s="55"/>
      <c r="KS229" s="55"/>
      <c r="KT229" s="55"/>
      <c r="KU229" s="55"/>
      <c r="KV229" s="55"/>
      <c r="KW229" s="55"/>
      <c r="KX229" s="55"/>
      <c r="KY229" s="55"/>
      <c r="KZ229" s="55"/>
      <c r="LA229" s="55"/>
      <c r="LB229" s="55"/>
      <c r="LC229" s="55"/>
      <c r="LD229" s="55"/>
      <c r="LE229" s="55"/>
      <c r="LF229" s="55"/>
      <c r="LG229" s="55"/>
      <c r="LH229" s="55"/>
      <c r="LI229" s="55"/>
      <c r="LJ229" s="55"/>
      <c r="LK229" s="55"/>
      <c r="LL229" s="55"/>
      <c r="LM229" s="55"/>
      <c r="LN229" s="55"/>
      <c r="LO229" s="55"/>
      <c r="LP229" s="55"/>
      <c r="LQ229" s="55"/>
      <c r="LR229" s="55"/>
      <c r="LS229" s="55"/>
      <c r="LT229" s="55"/>
      <c r="LU229" s="55"/>
      <c r="LV229" s="55"/>
      <c r="LW229" s="55"/>
      <c r="LX229" s="55"/>
      <c r="LY229" s="55"/>
      <c r="LZ229" s="55"/>
      <c r="MA229" s="55"/>
      <c r="MB229" s="55"/>
      <c r="MC229" s="55"/>
      <c r="MD229" s="55"/>
      <c r="ME229" s="55"/>
      <c r="MF229" s="55"/>
      <c r="MG229" s="55"/>
      <c r="MH229" s="57"/>
      <c r="MI229" s="57"/>
      <c r="MJ229" s="57"/>
      <c r="MK229" s="57"/>
      <c r="ML229" s="57"/>
      <c r="MM229" s="58"/>
      <c r="MN229" s="58"/>
      <c r="MO229" s="57"/>
      <c r="MP229" s="57"/>
      <c r="MQ229" s="57"/>
      <c r="MR229" s="57"/>
      <c r="MS229" s="57"/>
      <c r="MT229" s="58"/>
      <c r="MU229" s="58"/>
      <c r="MV229" s="57"/>
      <c r="MW229" s="57"/>
      <c r="MX229" s="57"/>
      <c r="MY229" s="57"/>
      <c r="MZ229" s="57"/>
      <c r="NA229" s="58"/>
      <c r="NB229" s="58"/>
      <c r="NC229" s="55"/>
      <c r="ND229" s="55"/>
      <c r="NE229" s="55"/>
      <c r="NF229" s="55"/>
      <c r="NG229" s="55"/>
      <c r="NH229" s="55"/>
      <c r="NI229" s="55"/>
      <c r="NJ229" s="55"/>
      <c r="NK229" s="55"/>
      <c r="NL229" s="55"/>
      <c r="NM229" s="55"/>
      <c r="NN229" s="55"/>
      <c r="NO229" s="55"/>
      <c r="NP229" s="55"/>
      <c r="NQ229" s="55"/>
      <c r="NR229" s="55"/>
      <c r="NS229" s="55"/>
      <c r="NT229" s="55"/>
      <c r="NU229" s="55"/>
      <c r="NV229" s="55"/>
      <c r="NW229" s="55"/>
      <c r="NX229" s="55"/>
      <c r="NY229" s="55"/>
      <c r="NZ229" s="55"/>
      <c r="OA229" s="55"/>
      <c r="OB229" s="55"/>
      <c r="OC229" s="55"/>
      <c r="OD229" s="55"/>
      <c r="OE229" s="55"/>
      <c r="OF229" s="55"/>
      <c r="OG229" s="55"/>
      <c r="OH229" s="55"/>
      <c r="OI229" s="55"/>
      <c r="OJ229" s="55"/>
      <c r="OK229" s="55"/>
      <c r="OL229" s="55"/>
      <c r="OM229" s="55"/>
      <c r="ON229" s="55"/>
      <c r="OO229" s="55"/>
      <c r="OP229" s="55"/>
      <c r="OQ229" s="55"/>
      <c r="OR229" s="55"/>
      <c r="OS229" s="55"/>
      <c r="OT229" s="55"/>
      <c r="OU229" s="55"/>
      <c r="OV229" s="55"/>
      <c r="OW229" s="55"/>
      <c r="OX229" s="55"/>
      <c r="OY229" s="55"/>
      <c r="OZ229" s="55"/>
      <c r="PA229" s="55"/>
      <c r="PB229" s="55"/>
      <c r="PC229" s="55"/>
      <c r="PD229" s="55"/>
      <c r="PE229" s="55"/>
      <c r="PF229" s="55"/>
      <c r="PG229" s="55"/>
      <c r="PH229" s="55"/>
      <c r="PI229" s="55"/>
      <c r="PJ229" s="55"/>
      <c r="PK229" s="55"/>
      <c r="PL229" s="55"/>
      <c r="PM229" s="55"/>
      <c r="PN229" s="55"/>
      <c r="PO229" s="55"/>
      <c r="PP229" s="55"/>
      <c r="PQ229" s="55"/>
      <c r="PR229" s="55"/>
      <c r="PS229" s="55"/>
      <c r="PT229" s="55"/>
      <c r="PU229" s="55"/>
      <c r="PV229" s="55"/>
      <c r="PW229" s="55"/>
      <c r="PX229" s="55"/>
      <c r="PY229" s="55"/>
      <c r="PZ229" s="55"/>
      <c r="QA229" s="55"/>
      <c r="QB229" s="55"/>
      <c r="QC229" s="55"/>
      <c r="QD229" s="55"/>
    </row>
    <row r="230" spans="1:446" ht="13.5" customHeight="1">
      <c r="A230" s="2" t="s">
        <v>228</v>
      </c>
      <c r="B230" s="2" t="s">
        <v>347</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20"/>
      <c r="DB230" s="10"/>
      <c r="DC230" s="10"/>
      <c r="DD230" s="10"/>
      <c r="DE230" s="10"/>
      <c r="DF230" s="10"/>
      <c r="DG230" s="10"/>
      <c r="DH230" s="10"/>
      <c r="DI230" s="10"/>
      <c r="DJ230" s="10"/>
      <c r="DK230" s="10"/>
      <c r="DL230" s="10"/>
      <c r="DM230" s="10"/>
      <c r="DN230" s="10"/>
      <c r="DO230" s="10"/>
      <c r="DP230" s="10"/>
      <c r="DQ230" s="10"/>
      <c r="DR230" s="10"/>
      <c r="DS230" s="10"/>
      <c r="DT230" s="10"/>
      <c r="DU230" s="10"/>
      <c r="DV230" s="10"/>
      <c r="DW230" s="10"/>
      <c r="DX230" s="10"/>
      <c r="DY230" s="10"/>
      <c r="DZ230" s="10"/>
      <c r="EA230" s="10"/>
      <c r="EB230" s="10"/>
      <c r="EC230" s="10"/>
      <c r="ED230" s="10"/>
      <c r="EE230" s="10"/>
      <c r="EF230" s="10"/>
      <c r="EG230" s="10"/>
      <c r="EH230" s="10"/>
      <c r="EI230" s="10"/>
      <c r="EJ230" s="10"/>
      <c r="EK230" s="10"/>
      <c r="EL230" s="10"/>
      <c r="EM230" s="10"/>
      <c r="EN230" s="10"/>
      <c r="EO230" s="10"/>
      <c r="EP230" s="10"/>
      <c r="EQ230" s="10"/>
      <c r="ER230" s="10"/>
      <c r="ES230" s="10"/>
      <c r="ET230" s="10"/>
      <c r="EU230" s="10"/>
      <c r="EV230" s="10"/>
      <c r="EW230" s="10"/>
      <c r="EX230" s="10"/>
      <c r="EY230" s="10"/>
      <c r="EZ230" s="10"/>
      <c r="FA230" s="10"/>
      <c r="FB230" s="10"/>
      <c r="FC230" s="10"/>
      <c r="FD230" s="10"/>
      <c r="FE230" s="10"/>
      <c r="FF230" s="10"/>
      <c r="FG230" s="10"/>
      <c r="FH230" s="10"/>
      <c r="FI230" s="10"/>
      <c r="FJ230" s="10"/>
      <c r="FK230" s="10"/>
      <c r="FL230" s="10"/>
      <c r="FM230" s="10"/>
      <c r="FN230" s="10"/>
      <c r="FO230" s="10"/>
      <c r="FP230" s="10"/>
      <c r="FQ230" s="10"/>
      <c r="FR230" s="10"/>
      <c r="FS230" s="10"/>
      <c r="FT230" s="10"/>
      <c r="FU230" s="10"/>
      <c r="FV230" s="10"/>
      <c r="FW230" s="10"/>
      <c r="FX230" s="10"/>
      <c r="FY230" s="10"/>
      <c r="FZ230" s="10"/>
      <c r="GA230" s="10"/>
      <c r="GB230" s="10"/>
      <c r="GC230" s="10"/>
      <c r="GD230" s="10"/>
      <c r="GE230" s="10"/>
      <c r="GF230" s="10"/>
      <c r="GG230" s="10"/>
      <c r="GH230" s="10"/>
      <c r="GI230" s="10"/>
      <c r="GJ230" s="10"/>
      <c r="GK230" s="10"/>
      <c r="GL230" s="10"/>
      <c r="GM230" s="10"/>
      <c r="GN230" s="10"/>
      <c r="GO230" s="10"/>
      <c r="GP230" s="10"/>
      <c r="GQ230" s="10"/>
      <c r="GR230" s="10"/>
      <c r="GS230" s="10"/>
      <c r="GT230" s="10"/>
      <c r="GU230" s="10"/>
      <c r="GV230" s="10"/>
      <c r="GW230" s="10"/>
      <c r="GX230" s="10"/>
      <c r="GY230" s="10"/>
      <c r="GZ230" s="10"/>
      <c r="HA230" s="10"/>
      <c r="HB230" s="10"/>
      <c r="HC230" s="10"/>
      <c r="HD230" s="10"/>
      <c r="HE230" s="10"/>
      <c r="HF230" s="10"/>
      <c r="HG230" s="10"/>
      <c r="HH230" s="10"/>
      <c r="HI230" s="10"/>
      <c r="HJ230" s="10"/>
      <c r="HK230" s="10"/>
      <c r="HL230" s="10"/>
      <c r="HM230" s="10"/>
      <c r="HN230" s="10"/>
      <c r="HO230" s="10"/>
      <c r="HP230" s="10"/>
      <c r="HQ230" s="10"/>
      <c r="HR230" s="10"/>
      <c r="HS230" s="10"/>
      <c r="HT230" s="10"/>
      <c r="HU230" s="10"/>
      <c r="HV230" s="10"/>
      <c r="HW230" s="10"/>
      <c r="HX230" s="10"/>
      <c r="HY230" s="10"/>
      <c r="HZ230" s="10"/>
      <c r="IA230" s="10"/>
      <c r="IB230" s="10"/>
      <c r="IC230" s="10"/>
      <c r="ID230" s="10"/>
      <c r="IE230" s="10"/>
      <c r="IF230" s="10"/>
      <c r="IG230" s="10"/>
      <c r="IH230" s="55"/>
      <c r="II230" s="55"/>
      <c r="IJ230" s="55"/>
      <c r="IK230" s="55"/>
      <c r="IL230" s="55"/>
      <c r="IM230" s="55"/>
      <c r="IN230" s="55"/>
      <c r="IO230" s="55"/>
      <c r="IP230" s="55"/>
      <c r="IQ230" s="55"/>
      <c r="IR230" s="55"/>
      <c r="IS230" s="55"/>
      <c r="IT230" s="55"/>
      <c r="IU230" s="55"/>
      <c r="IV230" s="55"/>
      <c r="IW230" s="55"/>
      <c r="IX230" s="55"/>
      <c r="IY230" s="55"/>
      <c r="IZ230" s="55"/>
      <c r="JA230" s="55"/>
      <c r="JB230" s="55"/>
      <c r="JC230" s="55"/>
      <c r="JD230" s="55"/>
      <c r="JE230" s="55"/>
      <c r="JF230" s="55"/>
      <c r="JG230" s="55"/>
      <c r="JH230" s="55"/>
      <c r="JI230" s="55"/>
      <c r="JJ230" s="55"/>
      <c r="JK230" s="55"/>
      <c r="JL230" s="55"/>
      <c r="JM230" s="55"/>
      <c r="JN230" s="55"/>
      <c r="JO230" s="55"/>
      <c r="JP230" s="55"/>
      <c r="JQ230" s="55"/>
      <c r="JR230" s="55"/>
      <c r="JS230" s="55"/>
      <c r="JT230" s="55"/>
      <c r="JU230" s="55"/>
      <c r="JV230" s="55"/>
      <c r="JW230" s="55"/>
      <c r="JX230" s="55"/>
      <c r="JY230" s="55"/>
      <c r="JZ230" s="55"/>
      <c r="KA230" s="55"/>
      <c r="KB230" s="55"/>
      <c r="KC230" s="55"/>
      <c r="KD230" s="55"/>
      <c r="KE230" s="55"/>
      <c r="KF230" s="55"/>
      <c r="KG230" s="55"/>
      <c r="KH230" s="55"/>
      <c r="KI230" s="55"/>
      <c r="KJ230" s="55"/>
      <c r="KK230" s="55"/>
      <c r="KL230" s="55"/>
      <c r="KM230" s="55"/>
      <c r="KN230" s="55"/>
      <c r="KO230" s="55"/>
      <c r="KP230" s="55"/>
      <c r="KQ230" s="55"/>
      <c r="KR230" s="55"/>
      <c r="KS230" s="55"/>
      <c r="KT230" s="55"/>
      <c r="KU230" s="55"/>
      <c r="KV230" s="55"/>
      <c r="KW230" s="55"/>
      <c r="KX230" s="55"/>
      <c r="KY230" s="55"/>
      <c r="KZ230" s="55"/>
      <c r="LA230" s="55"/>
      <c r="LB230" s="55"/>
      <c r="LC230" s="55"/>
      <c r="LD230" s="55"/>
      <c r="LE230" s="55"/>
      <c r="LF230" s="55"/>
      <c r="LG230" s="55"/>
      <c r="LH230" s="55"/>
      <c r="LI230" s="55"/>
      <c r="LJ230" s="55"/>
      <c r="LK230" s="55"/>
      <c r="LL230" s="55"/>
      <c r="LM230" s="55"/>
      <c r="LN230" s="55"/>
      <c r="LO230" s="55"/>
      <c r="LP230" s="55"/>
      <c r="LQ230" s="55"/>
      <c r="LR230" s="55"/>
      <c r="LS230" s="55"/>
      <c r="LT230" s="55"/>
      <c r="LU230" s="55"/>
      <c r="LV230" s="55"/>
      <c r="LW230" s="55"/>
      <c r="LX230" s="55"/>
      <c r="LY230" s="55"/>
      <c r="LZ230" s="55"/>
      <c r="MA230" s="55"/>
      <c r="MB230" s="55"/>
      <c r="MC230" s="55"/>
      <c r="MD230" s="55"/>
      <c r="ME230" s="55"/>
      <c r="MF230" s="55"/>
      <c r="MG230" s="55"/>
      <c r="MH230" s="57"/>
      <c r="MI230" s="57"/>
      <c r="MJ230" s="57"/>
      <c r="MK230" s="57"/>
      <c r="ML230" s="57"/>
      <c r="MM230" s="58"/>
      <c r="MN230" s="58"/>
      <c r="MO230" s="57"/>
      <c r="MP230" s="57"/>
      <c r="MQ230" s="57"/>
      <c r="MR230" s="57"/>
      <c r="MS230" s="57"/>
      <c r="MT230" s="58"/>
      <c r="MU230" s="58"/>
      <c r="MV230" s="57"/>
      <c r="MW230" s="57"/>
      <c r="MX230" s="57"/>
      <c r="MY230" s="57"/>
      <c r="MZ230" s="57"/>
      <c r="NA230" s="58"/>
      <c r="NB230" s="58"/>
      <c r="NC230" s="55"/>
      <c r="ND230" s="55"/>
      <c r="NE230" s="55"/>
      <c r="NF230" s="55"/>
      <c r="NG230" s="55"/>
      <c r="NH230" s="55"/>
      <c r="NI230" s="55"/>
      <c r="NJ230" s="55"/>
      <c r="NK230" s="55"/>
      <c r="NL230" s="55"/>
      <c r="NM230" s="55"/>
      <c r="NN230" s="55"/>
      <c r="NO230" s="55"/>
      <c r="NP230" s="55"/>
      <c r="NQ230" s="55"/>
      <c r="NR230" s="55"/>
      <c r="NS230" s="55"/>
      <c r="NT230" s="55"/>
      <c r="NU230" s="55"/>
      <c r="NV230" s="55"/>
      <c r="NW230" s="55"/>
      <c r="NX230" s="55"/>
      <c r="NY230" s="55"/>
      <c r="NZ230" s="55"/>
      <c r="OA230" s="55"/>
      <c r="OB230" s="55"/>
      <c r="OC230" s="55"/>
      <c r="OD230" s="55"/>
      <c r="OE230" s="55"/>
      <c r="OF230" s="55"/>
      <c r="OG230" s="55"/>
      <c r="OH230" s="55"/>
      <c r="OI230" s="55"/>
      <c r="OJ230" s="55"/>
      <c r="OK230" s="55"/>
      <c r="OL230" s="55"/>
      <c r="OM230" s="55"/>
      <c r="ON230" s="55"/>
      <c r="OO230" s="55"/>
      <c r="OP230" s="55"/>
      <c r="OQ230" s="55"/>
      <c r="OR230" s="55"/>
      <c r="OS230" s="55"/>
      <c r="OT230" s="55"/>
      <c r="OU230" s="55"/>
      <c r="OV230" s="55"/>
      <c r="OW230" s="55"/>
      <c r="OX230" s="55"/>
      <c r="OY230" s="55"/>
      <c r="OZ230" s="55"/>
      <c r="PA230" s="55"/>
      <c r="PB230" s="55"/>
      <c r="PC230" s="55"/>
      <c r="PD230" s="55"/>
      <c r="PE230" s="55"/>
      <c r="PF230" s="55"/>
      <c r="PG230" s="55"/>
      <c r="PH230" s="55"/>
      <c r="PI230" s="55"/>
      <c r="PJ230" s="55"/>
      <c r="PK230" s="55"/>
      <c r="PL230" s="55"/>
      <c r="PM230" s="55"/>
      <c r="PN230" s="55"/>
      <c r="PO230" s="55"/>
      <c r="PP230" s="55"/>
      <c r="PQ230" s="55"/>
      <c r="PR230" s="55"/>
      <c r="PS230" s="55"/>
      <c r="PT230" s="55"/>
      <c r="PU230" s="55"/>
      <c r="PV230" s="55"/>
      <c r="PW230" s="55"/>
      <c r="PX230" s="55"/>
      <c r="PY230" s="55"/>
      <c r="PZ230" s="55"/>
      <c r="QA230" s="55"/>
      <c r="QB230" s="55"/>
      <c r="QC230" s="55"/>
      <c r="QD230" s="55"/>
    </row>
    <row r="231" spans="1:446" ht="13.5" customHeight="1">
      <c r="A231" s="2" t="s">
        <v>229</v>
      </c>
      <c r="B231" s="2" t="s">
        <v>347</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20"/>
      <c r="DB231" s="10"/>
      <c r="DC231" s="10"/>
      <c r="DD231" s="10"/>
      <c r="DE231" s="10"/>
      <c r="DF231" s="10"/>
      <c r="DG231" s="10"/>
      <c r="DH231" s="10"/>
      <c r="DI231" s="10"/>
      <c r="DJ231" s="10"/>
      <c r="DK231" s="10"/>
      <c r="DL231" s="10"/>
      <c r="DM231" s="10"/>
      <c r="DN231" s="10"/>
      <c r="DO231" s="10"/>
      <c r="DP231" s="10"/>
      <c r="DQ231" s="10"/>
      <c r="DR231" s="10"/>
      <c r="DS231" s="10"/>
      <c r="DT231" s="10"/>
      <c r="DU231" s="10"/>
      <c r="DV231" s="10"/>
      <c r="DW231" s="10"/>
      <c r="DX231" s="10"/>
      <c r="DY231" s="10"/>
      <c r="DZ231" s="10"/>
      <c r="EA231" s="10"/>
      <c r="EB231" s="10"/>
      <c r="EC231" s="10"/>
      <c r="ED231" s="10"/>
      <c r="EE231" s="10"/>
      <c r="EF231" s="10"/>
      <c r="EG231" s="10"/>
      <c r="EH231" s="10"/>
      <c r="EI231" s="10"/>
      <c r="EJ231" s="10"/>
      <c r="EK231" s="10"/>
      <c r="EL231" s="10"/>
      <c r="EM231" s="10"/>
      <c r="EN231" s="10"/>
      <c r="EO231" s="10"/>
      <c r="EP231" s="10"/>
      <c r="EQ231" s="10"/>
      <c r="ER231" s="10"/>
      <c r="ES231" s="10"/>
      <c r="ET231" s="10"/>
      <c r="EU231" s="10"/>
      <c r="EV231" s="10"/>
      <c r="EW231" s="10"/>
      <c r="EX231" s="10"/>
      <c r="EY231" s="10"/>
      <c r="EZ231" s="10"/>
      <c r="FA231" s="10"/>
      <c r="FB231" s="10"/>
      <c r="FC231" s="10"/>
      <c r="FD231" s="10"/>
      <c r="FE231" s="10"/>
      <c r="FF231" s="10"/>
      <c r="FG231" s="10"/>
      <c r="FH231" s="10"/>
      <c r="FI231" s="10"/>
      <c r="FJ231" s="10"/>
      <c r="FK231" s="10"/>
      <c r="FL231" s="10"/>
      <c r="FM231" s="10"/>
      <c r="FN231" s="10"/>
      <c r="FO231" s="10"/>
      <c r="FP231" s="10"/>
      <c r="FQ231" s="10"/>
      <c r="FR231" s="10"/>
      <c r="FS231" s="10"/>
      <c r="FT231" s="10"/>
      <c r="FU231" s="10"/>
      <c r="FV231" s="10"/>
      <c r="FW231" s="10"/>
      <c r="FX231" s="10"/>
      <c r="FY231" s="10"/>
      <c r="FZ231" s="10"/>
      <c r="GA231" s="10"/>
      <c r="GB231" s="10"/>
      <c r="GC231" s="10"/>
      <c r="GD231" s="10"/>
      <c r="GE231" s="10"/>
      <c r="GF231" s="10"/>
      <c r="GG231" s="10"/>
      <c r="GH231" s="10"/>
      <c r="GI231" s="10"/>
      <c r="GJ231" s="10"/>
      <c r="GK231" s="10"/>
      <c r="GL231" s="10"/>
      <c r="GM231" s="10"/>
      <c r="GN231" s="10"/>
      <c r="GO231" s="10"/>
      <c r="GP231" s="10"/>
      <c r="GQ231" s="10"/>
      <c r="GR231" s="10"/>
      <c r="GS231" s="10"/>
      <c r="GT231" s="10"/>
      <c r="GU231" s="10"/>
      <c r="GV231" s="10"/>
      <c r="GW231" s="10"/>
      <c r="GX231" s="10"/>
      <c r="GY231" s="10"/>
      <c r="GZ231" s="10"/>
      <c r="HA231" s="10"/>
      <c r="HB231" s="10"/>
      <c r="HC231" s="10"/>
      <c r="HD231" s="10"/>
      <c r="HE231" s="10"/>
      <c r="HF231" s="10"/>
      <c r="HG231" s="10"/>
      <c r="HH231" s="10"/>
      <c r="HI231" s="10"/>
      <c r="HJ231" s="10"/>
      <c r="HK231" s="10"/>
      <c r="HL231" s="10"/>
      <c r="HM231" s="10"/>
      <c r="HN231" s="10"/>
      <c r="HO231" s="10"/>
      <c r="HP231" s="10"/>
      <c r="HQ231" s="10"/>
      <c r="HR231" s="10"/>
      <c r="HS231" s="10"/>
      <c r="HT231" s="10"/>
      <c r="HU231" s="10"/>
      <c r="HV231" s="10"/>
      <c r="HW231" s="10"/>
      <c r="HX231" s="10"/>
      <c r="HY231" s="10"/>
      <c r="HZ231" s="10"/>
      <c r="IA231" s="10"/>
      <c r="IB231" s="10"/>
      <c r="IC231" s="10"/>
      <c r="ID231" s="10"/>
      <c r="IE231" s="10"/>
      <c r="IF231" s="10"/>
      <c r="IG231" s="10"/>
      <c r="IH231" s="55"/>
      <c r="II231" s="55"/>
      <c r="IJ231" s="55"/>
      <c r="IK231" s="55"/>
      <c r="IL231" s="55"/>
      <c r="IM231" s="55"/>
      <c r="IN231" s="55"/>
      <c r="IO231" s="55"/>
      <c r="IP231" s="55"/>
      <c r="IQ231" s="55"/>
      <c r="IR231" s="55"/>
      <c r="IS231" s="55"/>
      <c r="IT231" s="55"/>
      <c r="IU231" s="55"/>
      <c r="IV231" s="55"/>
      <c r="IW231" s="55"/>
      <c r="IX231" s="55"/>
      <c r="IY231" s="55"/>
      <c r="IZ231" s="55"/>
      <c r="JA231" s="55"/>
      <c r="JB231" s="55"/>
      <c r="JC231" s="55"/>
      <c r="JD231" s="55"/>
      <c r="JE231" s="55"/>
      <c r="JF231" s="55"/>
      <c r="JG231" s="55"/>
      <c r="JH231" s="55"/>
      <c r="JI231" s="55"/>
      <c r="JJ231" s="55"/>
      <c r="JK231" s="55"/>
      <c r="JL231" s="55"/>
      <c r="JM231" s="55"/>
      <c r="JN231" s="55"/>
      <c r="JO231" s="55"/>
      <c r="JP231" s="55"/>
      <c r="JQ231" s="55"/>
      <c r="JR231" s="55"/>
      <c r="JS231" s="55"/>
      <c r="JT231" s="55"/>
      <c r="JU231" s="55"/>
      <c r="JV231" s="55"/>
      <c r="JW231" s="55"/>
      <c r="JX231" s="55"/>
      <c r="JY231" s="55"/>
      <c r="JZ231" s="55"/>
      <c r="KA231" s="55"/>
      <c r="KB231" s="55"/>
      <c r="KC231" s="55"/>
      <c r="KD231" s="55"/>
      <c r="KE231" s="55"/>
      <c r="KF231" s="55"/>
      <c r="KG231" s="55"/>
      <c r="KH231" s="55"/>
      <c r="KI231" s="55"/>
      <c r="KJ231" s="55"/>
      <c r="KK231" s="55"/>
      <c r="KL231" s="55"/>
      <c r="KM231" s="55"/>
      <c r="KN231" s="55"/>
      <c r="KO231" s="55"/>
      <c r="KP231" s="55"/>
      <c r="KQ231" s="55"/>
      <c r="KR231" s="55"/>
      <c r="KS231" s="55"/>
      <c r="KT231" s="55"/>
      <c r="KU231" s="55"/>
      <c r="KV231" s="55"/>
      <c r="KW231" s="55"/>
      <c r="KX231" s="55"/>
      <c r="KY231" s="55"/>
      <c r="KZ231" s="55"/>
      <c r="LA231" s="55"/>
      <c r="LB231" s="55"/>
      <c r="LC231" s="55"/>
      <c r="LD231" s="55"/>
      <c r="LE231" s="55"/>
      <c r="LF231" s="55"/>
      <c r="LG231" s="55"/>
      <c r="LH231" s="55"/>
      <c r="LI231" s="55"/>
      <c r="LJ231" s="55"/>
      <c r="LK231" s="55"/>
      <c r="LL231" s="55"/>
      <c r="LM231" s="55"/>
      <c r="LN231" s="55"/>
      <c r="LO231" s="55"/>
      <c r="LP231" s="55"/>
      <c r="LQ231" s="55"/>
      <c r="LR231" s="55"/>
      <c r="LS231" s="55"/>
      <c r="LT231" s="55"/>
      <c r="LU231" s="55"/>
      <c r="LV231" s="55"/>
      <c r="LW231" s="55"/>
      <c r="LX231" s="55"/>
      <c r="LY231" s="55"/>
      <c r="LZ231" s="55"/>
      <c r="MA231" s="55"/>
      <c r="MB231" s="55"/>
      <c r="MC231" s="55"/>
      <c r="MD231" s="55"/>
      <c r="ME231" s="55"/>
      <c r="MF231" s="55"/>
      <c r="MG231" s="55"/>
      <c r="MH231" s="57"/>
      <c r="MI231" s="57"/>
      <c r="MJ231" s="57"/>
      <c r="MK231" s="57"/>
      <c r="ML231" s="57"/>
      <c r="MM231" s="58"/>
      <c r="MN231" s="58"/>
      <c r="MO231" s="57"/>
      <c r="MP231" s="57"/>
      <c r="MQ231" s="57"/>
      <c r="MR231" s="57"/>
      <c r="MS231" s="57"/>
      <c r="MT231" s="58"/>
      <c r="MU231" s="58"/>
      <c r="MV231" s="57"/>
      <c r="MW231" s="57"/>
      <c r="MX231" s="57"/>
      <c r="MY231" s="57"/>
      <c r="MZ231" s="57"/>
      <c r="NA231" s="58"/>
      <c r="NB231" s="58"/>
      <c r="NC231" s="55"/>
      <c r="ND231" s="55"/>
      <c r="NE231" s="55"/>
      <c r="NF231" s="55"/>
      <c r="NG231" s="55"/>
      <c r="NH231" s="55"/>
      <c r="NI231" s="55"/>
      <c r="NJ231" s="55"/>
      <c r="NK231" s="55"/>
      <c r="NL231" s="55"/>
      <c r="NM231" s="55"/>
      <c r="NN231" s="55"/>
      <c r="NO231" s="55"/>
      <c r="NP231" s="55"/>
      <c r="NQ231" s="55"/>
      <c r="NR231" s="55"/>
      <c r="NS231" s="55"/>
      <c r="NT231" s="55"/>
      <c r="NU231" s="55"/>
      <c r="NV231" s="55"/>
      <c r="NW231" s="55"/>
      <c r="NX231" s="55"/>
      <c r="NY231" s="55"/>
      <c r="NZ231" s="55"/>
      <c r="OA231" s="55"/>
      <c r="OB231" s="55"/>
      <c r="OC231" s="55"/>
      <c r="OD231" s="55"/>
      <c r="OE231" s="55"/>
      <c r="OF231" s="55"/>
      <c r="OG231" s="55"/>
      <c r="OH231" s="55"/>
      <c r="OI231" s="55"/>
      <c r="OJ231" s="55"/>
      <c r="OK231" s="55"/>
      <c r="OL231" s="55"/>
      <c r="OM231" s="55"/>
      <c r="ON231" s="55"/>
      <c r="OO231" s="55"/>
      <c r="OP231" s="55"/>
      <c r="OQ231" s="55"/>
      <c r="OR231" s="55"/>
      <c r="OS231" s="55"/>
      <c r="OT231" s="55"/>
      <c r="OU231" s="55"/>
      <c r="OV231" s="55"/>
      <c r="OW231" s="55"/>
      <c r="OX231" s="55"/>
      <c r="OY231" s="55"/>
      <c r="OZ231" s="55"/>
      <c r="PA231" s="55"/>
      <c r="PB231" s="55"/>
      <c r="PC231" s="55"/>
      <c r="PD231" s="55"/>
      <c r="PE231" s="55"/>
      <c r="PF231" s="55"/>
      <c r="PG231" s="55"/>
      <c r="PH231" s="55"/>
      <c r="PI231" s="55"/>
      <c r="PJ231" s="55"/>
      <c r="PK231" s="55"/>
      <c r="PL231" s="55"/>
      <c r="PM231" s="55"/>
      <c r="PN231" s="55"/>
      <c r="PO231" s="55"/>
      <c r="PP231" s="55"/>
      <c r="PQ231" s="55"/>
      <c r="PR231" s="55"/>
      <c r="PS231" s="55"/>
      <c r="PT231" s="55"/>
      <c r="PU231" s="55"/>
      <c r="PV231" s="55"/>
      <c r="PW231" s="55"/>
      <c r="PX231" s="55"/>
      <c r="PY231" s="55"/>
      <c r="PZ231" s="55"/>
      <c r="QA231" s="55"/>
      <c r="QB231" s="55"/>
      <c r="QC231" s="55"/>
      <c r="QD231" s="55"/>
    </row>
    <row r="232" spans="1:446" ht="13.5" customHeight="1">
      <c r="A232" s="2" t="s">
        <v>230</v>
      </c>
      <c r="B232" s="2" t="s">
        <v>347</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20"/>
      <c r="DB232" s="10"/>
      <c r="DC232" s="10"/>
      <c r="DD232" s="10"/>
      <c r="DE232" s="10"/>
      <c r="DF232" s="10"/>
      <c r="DG232" s="10"/>
      <c r="DH232" s="10"/>
      <c r="DI232" s="10"/>
      <c r="DJ232" s="10"/>
      <c r="DK232" s="10"/>
      <c r="DL232" s="10"/>
      <c r="DM232" s="10"/>
      <c r="DN232" s="10"/>
      <c r="DO232" s="10"/>
      <c r="DP232" s="10"/>
      <c r="DQ232" s="10"/>
      <c r="DR232" s="10"/>
      <c r="DS232" s="10"/>
      <c r="DT232" s="10"/>
      <c r="DU232" s="10"/>
      <c r="DV232" s="10"/>
      <c r="DW232" s="10"/>
      <c r="DX232" s="10"/>
      <c r="DY232" s="10"/>
      <c r="DZ232" s="10"/>
      <c r="EA232" s="10"/>
      <c r="EB232" s="10"/>
      <c r="EC232" s="10"/>
      <c r="ED232" s="10"/>
      <c r="EE232" s="10"/>
      <c r="EF232" s="10"/>
      <c r="EG232" s="10"/>
      <c r="EH232" s="10"/>
      <c r="EI232" s="10"/>
      <c r="EJ232" s="10"/>
      <c r="EK232" s="10"/>
      <c r="EL232" s="10"/>
      <c r="EM232" s="10"/>
      <c r="EN232" s="10"/>
      <c r="EO232" s="10"/>
      <c r="EP232" s="10"/>
      <c r="EQ232" s="10"/>
      <c r="ER232" s="10"/>
      <c r="ES232" s="10"/>
      <c r="ET232" s="10"/>
      <c r="EU232" s="10"/>
      <c r="EV232" s="10"/>
      <c r="EW232" s="10"/>
      <c r="EX232" s="10"/>
      <c r="EY232" s="10"/>
      <c r="EZ232" s="10"/>
      <c r="FA232" s="10"/>
      <c r="FB232" s="10"/>
      <c r="FC232" s="10"/>
      <c r="FD232" s="10"/>
      <c r="FE232" s="10"/>
      <c r="FF232" s="10"/>
      <c r="FG232" s="10"/>
      <c r="FH232" s="10"/>
      <c r="FI232" s="10"/>
      <c r="FJ232" s="10"/>
      <c r="FK232" s="10"/>
      <c r="FL232" s="10"/>
      <c r="FM232" s="10"/>
      <c r="FN232" s="10"/>
      <c r="FO232" s="10"/>
      <c r="FP232" s="10"/>
      <c r="FQ232" s="10"/>
      <c r="FR232" s="10"/>
      <c r="FS232" s="10"/>
      <c r="FT232" s="10"/>
      <c r="FU232" s="10"/>
      <c r="FV232" s="10"/>
      <c r="FW232" s="10"/>
      <c r="FX232" s="10"/>
      <c r="FY232" s="10"/>
      <c r="FZ232" s="10"/>
      <c r="GA232" s="10"/>
      <c r="GB232" s="10"/>
      <c r="GC232" s="10"/>
      <c r="GD232" s="10"/>
      <c r="GE232" s="10"/>
      <c r="GF232" s="10"/>
      <c r="GG232" s="10"/>
      <c r="GH232" s="10"/>
      <c r="GI232" s="10"/>
      <c r="GJ232" s="10"/>
      <c r="GK232" s="10"/>
      <c r="GL232" s="10"/>
      <c r="GM232" s="10"/>
      <c r="GN232" s="10"/>
      <c r="GO232" s="10"/>
      <c r="GP232" s="10"/>
      <c r="GQ232" s="10"/>
      <c r="GR232" s="10"/>
      <c r="GS232" s="10"/>
      <c r="GT232" s="10"/>
      <c r="GU232" s="10"/>
      <c r="GV232" s="10"/>
      <c r="GW232" s="10"/>
      <c r="GX232" s="10"/>
      <c r="GY232" s="10"/>
      <c r="GZ232" s="10"/>
      <c r="HA232" s="10"/>
      <c r="HB232" s="10"/>
      <c r="HC232" s="10"/>
      <c r="HD232" s="10"/>
      <c r="HE232" s="10"/>
      <c r="HF232" s="10"/>
      <c r="HG232" s="10"/>
      <c r="HH232" s="10"/>
      <c r="HI232" s="10"/>
      <c r="HJ232" s="10"/>
      <c r="HK232" s="10"/>
      <c r="HL232" s="10"/>
      <c r="HM232" s="10"/>
      <c r="HN232" s="10"/>
      <c r="HO232" s="10"/>
      <c r="HP232" s="10"/>
      <c r="HQ232" s="10"/>
      <c r="HR232" s="10"/>
      <c r="HS232" s="10"/>
      <c r="HT232" s="10"/>
      <c r="HU232" s="10"/>
      <c r="HV232" s="10"/>
      <c r="HW232" s="10"/>
      <c r="HX232" s="10"/>
      <c r="HY232" s="10"/>
      <c r="HZ232" s="10"/>
      <c r="IA232" s="10"/>
      <c r="IB232" s="10"/>
      <c r="IC232" s="10"/>
      <c r="ID232" s="10"/>
      <c r="IE232" s="10"/>
      <c r="IF232" s="10"/>
      <c r="IG232" s="10"/>
      <c r="IH232" s="55"/>
      <c r="II232" s="55"/>
      <c r="IJ232" s="55"/>
      <c r="IK232" s="55"/>
      <c r="IL232" s="55"/>
      <c r="IM232" s="55"/>
      <c r="IN232" s="55"/>
      <c r="IO232" s="55"/>
      <c r="IP232" s="55"/>
      <c r="IQ232" s="55"/>
      <c r="IR232" s="55"/>
      <c r="IS232" s="55"/>
      <c r="IT232" s="55"/>
      <c r="IU232" s="55"/>
      <c r="IV232" s="55"/>
      <c r="IW232" s="55"/>
      <c r="IX232" s="55"/>
      <c r="IY232" s="55"/>
      <c r="IZ232" s="55"/>
      <c r="JA232" s="55"/>
      <c r="JB232" s="55"/>
      <c r="JC232" s="55"/>
      <c r="JD232" s="55"/>
      <c r="JE232" s="55"/>
      <c r="JF232" s="55"/>
      <c r="JG232" s="55"/>
      <c r="JH232" s="55"/>
      <c r="JI232" s="55"/>
      <c r="JJ232" s="55"/>
      <c r="JK232" s="55"/>
      <c r="JL232" s="55"/>
      <c r="JM232" s="55"/>
      <c r="JN232" s="55"/>
      <c r="JO232" s="55"/>
      <c r="JP232" s="55"/>
      <c r="JQ232" s="55"/>
      <c r="JR232" s="55"/>
      <c r="JS232" s="55"/>
      <c r="JT232" s="55"/>
      <c r="JU232" s="55"/>
      <c r="JV232" s="55"/>
      <c r="JW232" s="55"/>
      <c r="JX232" s="55"/>
      <c r="JY232" s="55"/>
      <c r="JZ232" s="55"/>
      <c r="KA232" s="55"/>
      <c r="KB232" s="55"/>
      <c r="KC232" s="55"/>
      <c r="KD232" s="55"/>
      <c r="KE232" s="55"/>
      <c r="KF232" s="55"/>
      <c r="KG232" s="55"/>
      <c r="KH232" s="55"/>
      <c r="KI232" s="55"/>
      <c r="KJ232" s="55"/>
      <c r="KK232" s="55"/>
      <c r="KL232" s="55"/>
      <c r="KM232" s="55"/>
      <c r="KN232" s="55"/>
      <c r="KO232" s="55"/>
      <c r="KP232" s="55"/>
      <c r="KQ232" s="55"/>
      <c r="KR232" s="55"/>
      <c r="KS232" s="55"/>
      <c r="KT232" s="55"/>
      <c r="KU232" s="55"/>
      <c r="KV232" s="55"/>
      <c r="KW232" s="55"/>
      <c r="KX232" s="55"/>
      <c r="KY232" s="55"/>
      <c r="KZ232" s="55"/>
      <c r="LA232" s="55"/>
      <c r="LB232" s="55"/>
      <c r="LC232" s="55"/>
      <c r="LD232" s="55"/>
      <c r="LE232" s="55"/>
      <c r="LF232" s="55"/>
      <c r="LG232" s="55"/>
      <c r="LH232" s="55"/>
      <c r="LI232" s="55"/>
      <c r="LJ232" s="55"/>
      <c r="LK232" s="55"/>
      <c r="LL232" s="55"/>
      <c r="LM232" s="55"/>
      <c r="LN232" s="55"/>
      <c r="LO232" s="55"/>
      <c r="LP232" s="55"/>
      <c r="LQ232" s="55"/>
      <c r="LR232" s="55"/>
      <c r="LS232" s="55"/>
      <c r="LT232" s="55"/>
      <c r="LU232" s="55"/>
      <c r="LV232" s="55"/>
      <c r="LW232" s="55"/>
      <c r="LX232" s="55"/>
      <c r="LY232" s="55"/>
      <c r="LZ232" s="55"/>
      <c r="MA232" s="55"/>
      <c r="MB232" s="55"/>
      <c r="MC232" s="55"/>
      <c r="MD232" s="55"/>
      <c r="ME232" s="55"/>
      <c r="MF232" s="55"/>
      <c r="MG232" s="55"/>
      <c r="MH232" s="57"/>
      <c r="MI232" s="57"/>
      <c r="MJ232" s="57"/>
      <c r="MK232" s="57"/>
      <c r="ML232" s="57"/>
      <c r="MM232" s="58"/>
      <c r="MN232" s="58"/>
      <c r="MO232" s="57"/>
      <c r="MP232" s="57"/>
      <c r="MQ232" s="57"/>
      <c r="MR232" s="57"/>
      <c r="MS232" s="57"/>
      <c r="MT232" s="58"/>
      <c r="MU232" s="58"/>
      <c r="MV232" s="57"/>
      <c r="MW232" s="57"/>
      <c r="MX232" s="57"/>
      <c r="MY232" s="57"/>
      <c r="MZ232" s="57"/>
      <c r="NA232" s="58"/>
      <c r="NB232" s="58"/>
      <c r="NC232" s="55"/>
      <c r="ND232" s="55"/>
      <c r="NE232" s="55"/>
      <c r="NF232" s="55"/>
      <c r="NG232" s="55"/>
      <c r="NH232" s="55"/>
      <c r="NI232" s="55"/>
      <c r="NJ232" s="55"/>
      <c r="NK232" s="55"/>
      <c r="NL232" s="55"/>
      <c r="NM232" s="55"/>
      <c r="NN232" s="55"/>
      <c r="NO232" s="55"/>
      <c r="NP232" s="55"/>
      <c r="NQ232" s="55"/>
      <c r="NR232" s="55"/>
      <c r="NS232" s="55"/>
      <c r="NT232" s="55"/>
      <c r="NU232" s="55"/>
      <c r="NV232" s="55"/>
      <c r="NW232" s="55"/>
      <c r="NX232" s="55"/>
      <c r="NY232" s="55"/>
      <c r="NZ232" s="55"/>
      <c r="OA232" s="55"/>
      <c r="OB232" s="55"/>
      <c r="OC232" s="55"/>
      <c r="OD232" s="55"/>
      <c r="OE232" s="55"/>
      <c r="OF232" s="55"/>
      <c r="OG232" s="55"/>
      <c r="OH232" s="55"/>
      <c r="OI232" s="55"/>
      <c r="OJ232" s="55"/>
      <c r="OK232" s="55"/>
      <c r="OL232" s="55"/>
      <c r="OM232" s="55"/>
      <c r="ON232" s="55"/>
      <c r="OO232" s="55"/>
      <c r="OP232" s="55"/>
      <c r="OQ232" s="55"/>
      <c r="OR232" s="55"/>
      <c r="OS232" s="55"/>
      <c r="OT232" s="55"/>
      <c r="OU232" s="55"/>
      <c r="OV232" s="55"/>
      <c r="OW232" s="55"/>
      <c r="OX232" s="55"/>
      <c r="OY232" s="55"/>
      <c r="OZ232" s="55"/>
      <c r="PA232" s="55"/>
      <c r="PB232" s="55"/>
      <c r="PC232" s="55"/>
      <c r="PD232" s="55"/>
      <c r="PE232" s="55"/>
      <c r="PF232" s="55"/>
      <c r="PG232" s="55"/>
      <c r="PH232" s="55"/>
      <c r="PI232" s="55"/>
      <c r="PJ232" s="55"/>
      <c r="PK232" s="55"/>
      <c r="PL232" s="55"/>
      <c r="PM232" s="55"/>
      <c r="PN232" s="55"/>
      <c r="PO232" s="55"/>
      <c r="PP232" s="55"/>
      <c r="PQ232" s="55"/>
      <c r="PR232" s="55"/>
      <c r="PS232" s="55"/>
      <c r="PT232" s="55"/>
      <c r="PU232" s="55"/>
      <c r="PV232" s="55"/>
      <c r="PW232" s="55"/>
      <c r="PX232" s="55"/>
      <c r="PY232" s="55"/>
      <c r="PZ232" s="55"/>
      <c r="QA232" s="55"/>
      <c r="QB232" s="55"/>
      <c r="QC232" s="55"/>
      <c r="QD232" s="55"/>
    </row>
    <row r="233" spans="1:446" ht="13.5" customHeight="1">
      <c r="A233" s="2" t="s">
        <v>231</v>
      </c>
      <c r="B233" s="2" t="s">
        <v>347</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20"/>
      <c r="DB233" s="10"/>
      <c r="DC233" s="10"/>
      <c r="DD233" s="10"/>
      <c r="DE233" s="10"/>
      <c r="DF233" s="10"/>
      <c r="DG233" s="10"/>
      <c r="DH233" s="10"/>
      <c r="DI233" s="10"/>
      <c r="DJ233" s="10"/>
      <c r="DK233" s="10"/>
      <c r="DL233" s="10"/>
      <c r="DM233" s="10"/>
      <c r="DN233" s="10"/>
      <c r="DO233" s="10"/>
      <c r="DP233" s="10"/>
      <c r="DQ233" s="10"/>
      <c r="DR233" s="10"/>
      <c r="DS233" s="10"/>
      <c r="DT233" s="10"/>
      <c r="DU233" s="10"/>
      <c r="DV233" s="10"/>
      <c r="DW233" s="10"/>
      <c r="DX233" s="10"/>
      <c r="DY233" s="10"/>
      <c r="DZ233" s="10"/>
      <c r="EA233" s="10"/>
      <c r="EB233" s="10"/>
      <c r="EC233" s="10"/>
      <c r="ED233" s="10"/>
      <c r="EE233" s="10"/>
      <c r="EF233" s="10"/>
      <c r="EG233" s="10"/>
      <c r="EH233" s="10"/>
      <c r="EI233" s="10"/>
      <c r="EJ233" s="10"/>
      <c r="EK233" s="10"/>
      <c r="EL233" s="10"/>
      <c r="EM233" s="10"/>
      <c r="EN233" s="10"/>
      <c r="EO233" s="10"/>
      <c r="EP233" s="10"/>
      <c r="EQ233" s="10"/>
      <c r="ER233" s="10"/>
      <c r="ES233" s="10"/>
      <c r="ET233" s="10"/>
      <c r="EU233" s="10"/>
      <c r="EV233" s="10"/>
      <c r="EW233" s="10"/>
      <c r="EX233" s="10"/>
      <c r="EY233" s="10"/>
      <c r="EZ233" s="10"/>
      <c r="FA233" s="10"/>
      <c r="FB233" s="10"/>
      <c r="FC233" s="10"/>
      <c r="FD233" s="10"/>
      <c r="FE233" s="10"/>
      <c r="FF233" s="10"/>
      <c r="FG233" s="10"/>
      <c r="FH233" s="10"/>
      <c r="FI233" s="10"/>
      <c r="FJ233" s="10"/>
      <c r="FK233" s="10"/>
      <c r="FL233" s="10"/>
      <c r="FM233" s="10"/>
      <c r="FN233" s="10"/>
      <c r="FO233" s="10"/>
      <c r="FP233" s="10"/>
      <c r="FQ233" s="10"/>
      <c r="FR233" s="10"/>
      <c r="FS233" s="10"/>
      <c r="FT233" s="10"/>
      <c r="FU233" s="10"/>
      <c r="FV233" s="10"/>
      <c r="FW233" s="10"/>
      <c r="FX233" s="10"/>
      <c r="FY233" s="10"/>
      <c r="FZ233" s="10"/>
      <c r="GA233" s="10"/>
      <c r="GB233" s="10"/>
      <c r="GC233" s="10"/>
      <c r="GD233" s="10"/>
      <c r="GE233" s="10"/>
      <c r="GF233" s="10"/>
      <c r="GG233" s="10"/>
      <c r="GH233" s="10"/>
      <c r="GI233" s="10"/>
      <c r="GJ233" s="10"/>
      <c r="GK233" s="10"/>
      <c r="GL233" s="10"/>
      <c r="GM233" s="10"/>
      <c r="GN233" s="10"/>
      <c r="GO233" s="10"/>
      <c r="GP233" s="10"/>
      <c r="GQ233" s="10"/>
      <c r="GR233" s="10"/>
      <c r="GS233" s="10"/>
      <c r="GT233" s="10"/>
      <c r="GU233" s="10"/>
      <c r="GV233" s="10"/>
      <c r="GW233" s="10"/>
      <c r="GX233" s="10"/>
      <c r="GY233" s="10"/>
      <c r="GZ233" s="10"/>
      <c r="HA233" s="10"/>
      <c r="HB233" s="10"/>
      <c r="HC233" s="10"/>
      <c r="HD233" s="10"/>
      <c r="HE233" s="10"/>
      <c r="HF233" s="10"/>
      <c r="HG233" s="10"/>
      <c r="HH233" s="10"/>
      <c r="HI233" s="10"/>
      <c r="HJ233" s="10"/>
      <c r="HK233" s="10"/>
      <c r="HL233" s="10"/>
      <c r="HM233" s="10"/>
      <c r="HN233" s="10"/>
      <c r="HO233" s="10"/>
      <c r="HP233" s="10"/>
      <c r="HQ233" s="10"/>
      <c r="HR233" s="10"/>
      <c r="HS233" s="10"/>
      <c r="HT233" s="10"/>
      <c r="HU233" s="10"/>
      <c r="HV233" s="10"/>
      <c r="HW233" s="10"/>
      <c r="HX233" s="10"/>
      <c r="HY233" s="10"/>
      <c r="HZ233" s="10"/>
      <c r="IA233" s="10"/>
      <c r="IB233" s="10"/>
      <c r="IC233" s="10"/>
      <c r="ID233" s="10"/>
      <c r="IE233" s="10"/>
      <c r="IF233" s="10"/>
      <c r="IG233" s="10"/>
      <c r="IH233" s="55"/>
      <c r="II233" s="55"/>
      <c r="IJ233" s="55"/>
      <c r="IK233" s="55"/>
      <c r="IL233" s="55"/>
      <c r="IM233" s="55"/>
      <c r="IN233" s="55"/>
      <c r="IO233" s="55"/>
      <c r="IP233" s="55"/>
      <c r="IQ233" s="55"/>
      <c r="IR233" s="55"/>
      <c r="IS233" s="55"/>
      <c r="IT233" s="55"/>
      <c r="IU233" s="55"/>
      <c r="IV233" s="55"/>
      <c r="IW233" s="55"/>
      <c r="IX233" s="55"/>
      <c r="IY233" s="55"/>
      <c r="IZ233" s="55"/>
      <c r="JA233" s="55"/>
      <c r="JB233" s="55"/>
      <c r="JC233" s="55"/>
      <c r="JD233" s="55"/>
      <c r="JE233" s="55"/>
      <c r="JF233" s="55"/>
      <c r="JG233" s="55"/>
      <c r="JH233" s="55"/>
      <c r="JI233" s="55"/>
      <c r="JJ233" s="55"/>
      <c r="JK233" s="55"/>
      <c r="JL233" s="55"/>
      <c r="JM233" s="55"/>
      <c r="JN233" s="55"/>
      <c r="JO233" s="55"/>
      <c r="JP233" s="55"/>
      <c r="JQ233" s="55"/>
      <c r="JR233" s="55"/>
      <c r="JS233" s="55"/>
      <c r="JT233" s="55"/>
      <c r="JU233" s="55"/>
      <c r="JV233" s="55"/>
      <c r="JW233" s="55"/>
      <c r="JX233" s="55"/>
      <c r="JY233" s="55"/>
      <c r="JZ233" s="55"/>
      <c r="KA233" s="55"/>
      <c r="KB233" s="55"/>
      <c r="KC233" s="55"/>
      <c r="KD233" s="55"/>
      <c r="KE233" s="55"/>
      <c r="KF233" s="55"/>
      <c r="KG233" s="55"/>
      <c r="KH233" s="55"/>
      <c r="KI233" s="55"/>
      <c r="KJ233" s="55"/>
      <c r="KK233" s="55"/>
      <c r="KL233" s="55"/>
      <c r="KM233" s="55"/>
      <c r="KN233" s="55"/>
      <c r="KO233" s="55"/>
      <c r="KP233" s="55"/>
      <c r="KQ233" s="55"/>
      <c r="KR233" s="55"/>
      <c r="KS233" s="55"/>
      <c r="KT233" s="55"/>
      <c r="KU233" s="55"/>
      <c r="KV233" s="55"/>
      <c r="KW233" s="55"/>
      <c r="KX233" s="55"/>
      <c r="KY233" s="55"/>
      <c r="KZ233" s="55"/>
      <c r="LA233" s="55"/>
      <c r="LB233" s="55"/>
      <c r="LC233" s="55"/>
      <c r="LD233" s="55"/>
      <c r="LE233" s="55"/>
      <c r="LF233" s="55"/>
      <c r="LG233" s="55"/>
      <c r="LH233" s="55"/>
      <c r="LI233" s="55"/>
      <c r="LJ233" s="55"/>
      <c r="LK233" s="55"/>
      <c r="LL233" s="55"/>
      <c r="LM233" s="55"/>
      <c r="LN233" s="55"/>
      <c r="LO233" s="55"/>
      <c r="LP233" s="55"/>
      <c r="LQ233" s="55"/>
      <c r="LR233" s="55"/>
      <c r="LS233" s="55"/>
      <c r="LT233" s="55"/>
      <c r="LU233" s="55"/>
      <c r="LV233" s="55"/>
      <c r="LW233" s="55"/>
      <c r="LX233" s="55"/>
      <c r="LY233" s="55"/>
      <c r="LZ233" s="55"/>
      <c r="MA233" s="55"/>
      <c r="MB233" s="55"/>
      <c r="MC233" s="55"/>
      <c r="MD233" s="55"/>
      <c r="ME233" s="55"/>
      <c r="MF233" s="55"/>
      <c r="MG233" s="55"/>
      <c r="MH233" s="57"/>
      <c r="MI233" s="57"/>
      <c r="MJ233" s="57"/>
      <c r="MK233" s="57"/>
      <c r="ML233" s="57"/>
      <c r="MM233" s="58"/>
      <c r="MN233" s="58"/>
      <c r="MO233" s="57"/>
      <c r="MP233" s="57"/>
      <c r="MQ233" s="57"/>
      <c r="MR233" s="57"/>
      <c r="MS233" s="57"/>
      <c r="MT233" s="58"/>
      <c r="MU233" s="58"/>
      <c r="MV233" s="57"/>
      <c r="MW233" s="57"/>
      <c r="MX233" s="57"/>
      <c r="MY233" s="57"/>
      <c r="MZ233" s="57"/>
      <c r="NA233" s="58"/>
      <c r="NB233" s="58"/>
      <c r="NC233" s="55"/>
      <c r="ND233" s="55"/>
      <c r="NE233" s="55"/>
      <c r="NF233" s="55"/>
      <c r="NG233" s="55"/>
      <c r="NH233" s="55"/>
      <c r="NI233" s="55"/>
      <c r="NJ233" s="55"/>
      <c r="NK233" s="55"/>
      <c r="NL233" s="55"/>
      <c r="NM233" s="55"/>
      <c r="NN233" s="55"/>
      <c r="NO233" s="55"/>
      <c r="NP233" s="55"/>
      <c r="NQ233" s="55"/>
      <c r="NR233" s="55"/>
      <c r="NS233" s="55"/>
      <c r="NT233" s="55"/>
      <c r="NU233" s="55"/>
      <c r="NV233" s="55"/>
      <c r="NW233" s="55"/>
      <c r="NX233" s="55"/>
      <c r="NY233" s="55"/>
      <c r="NZ233" s="55"/>
      <c r="OA233" s="55"/>
      <c r="OB233" s="55"/>
      <c r="OC233" s="55"/>
      <c r="OD233" s="55"/>
      <c r="OE233" s="55"/>
      <c r="OF233" s="55"/>
      <c r="OG233" s="55"/>
      <c r="OH233" s="55"/>
      <c r="OI233" s="55"/>
      <c r="OJ233" s="55"/>
      <c r="OK233" s="55"/>
      <c r="OL233" s="55"/>
      <c r="OM233" s="55"/>
      <c r="ON233" s="55"/>
      <c r="OO233" s="55"/>
      <c r="OP233" s="55"/>
      <c r="OQ233" s="55"/>
      <c r="OR233" s="55"/>
      <c r="OS233" s="55"/>
      <c r="OT233" s="55"/>
      <c r="OU233" s="55"/>
      <c r="OV233" s="55"/>
      <c r="OW233" s="55"/>
      <c r="OX233" s="55"/>
      <c r="OY233" s="55"/>
      <c r="OZ233" s="55"/>
      <c r="PA233" s="55"/>
      <c r="PB233" s="55"/>
      <c r="PC233" s="55"/>
      <c r="PD233" s="55"/>
      <c r="PE233" s="55"/>
      <c r="PF233" s="55"/>
      <c r="PG233" s="55"/>
      <c r="PH233" s="55"/>
      <c r="PI233" s="55"/>
      <c r="PJ233" s="55"/>
      <c r="PK233" s="55"/>
      <c r="PL233" s="55"/>
      <c r="PM233" s="55"/>
      <c r="PN233" s="55"/>
      <c r="PO233" s="55"/>
      <c r="PP233" s="55"/>
      <c r="PQ233" s="55"/>
      <c r="PR233" s="55"/>
      <c r="PS233" s="55"/>
      <c r="PT233" s="55"/>
      <c r="PU233" s="55"/>
      <c r="PV233" s="55"/>
      <c r="PW233" s="55"/>
      <c r="PX233" s="55"/>
      <c r="PY233" s="55"/>
      <c r="PZ233" s="55"/>
      <c r="QA233" s="55"/>
      <c r="QB233" s="55"/>
      <c r="QC233" s="55"/>
      <c r="QD233" s="55"/>
    </row>
    <row r="234" spans="1:446" ht="13.5" customHeight="1">
      <c r="A234" s="2" t="s">
        <v>232</v>
      </c>
      <c r="B234" s="2" t="s">
        <v>347</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20"/>
      <c r="DB234" s="10"/>
      <c r="DC234" s="10"/>
      <c r="DD234" s="10"/>
      <c r="DE234" s="10"/>
      <c r="DF234" s="10"/>
      <c r="DG234" s="10"/>
      <c r="DH234" s="10"/>
      <c r="DI234" s="10"/>
      <c r="DJ234" s="10"/>
      <c r="DK234" s="10"/>
      <c r="DL234" s="10"/>
      <c r="DM234" s="10"/>
      <c r="DN234" s="10"/>
      <c r="DO234" s="10"/>
      <c r="DP234" s="10"/>
      <c r="DQ234" s="10"/>
      <c r="DR234" s="10"/>
      <c r="DS234" s="10"/>
      <c r="DT234" s="10"/>
      <c r="DU234" s="10"/>
      <c r="DV234" s="10"/>
      <c r="DW234" s="10"/>
      <c r="DX234" s="10"/>
      <c r="DY234" s="10"/>
      <c r="DZ234" s="10"/>
      <c r="EA234" s="10"/>
      <c r="EB234" s="10"/>
      <c r="EC234" s="10"/>
      <c r="ED234" s="10"/>
      <c r="EE234" s="10"/>
      <c r="EF234" s="10"/>
      <c r="EG234" s="10"/>
      <c r="EH234" s="10"/>
      <c r="EI234" s="10"/>
      <c r="EJ234" s="10"/>
      <c r="EK234" s="10"/>
      <c r="EL234" s="10"/>
      <c r="EM234" s="10"/>
      <c r="EN234" s="10"/>
      <c r="EO234" s="10"/>
      <c r="EP234" s="10"/>
      <c r="EQ234" s="10"/>
      <c r="ER234" s="10"/>
      <c r="ES234" s="10"/>
      <c r="ET234" s="10"/>
      <c r="EU234" s="10"/>
      <c r="EV234" s="10"/>
      <c r="EW234" s="10"/>
      <c r="EX234" s="10"/>
      <c r="EY234" s="10"/>
      <c r="EZ234" s="10"/>
      <c r="FA234" s="10"/>
      <c r="FB234" s="10"/>
      <c r="FC234" s="10"/>
      <c r="FD234" s="10"/>
      <c r="FE234" s="10"/>
      <c r="FF234" s="10"/>
      <c r="FG234" s="10"/>
      <c r="FH234" s="10"/>
      <c r="FI234" s="10"/>
      <c r="FJ234" s="10"/>
      <c r="FK234" s="10"/>
      <c r="FL234" s="10"/>
      <c r="FM234" s="10"/>
      <c r="FN234" s="10"/>
      <c r="FO234" s="10"/>
      <c r="FP234" s="10"/>
      <c r="FQ234" s="10"/>
      <c r="FR234" s="10"/>
      <c r="FS234" s="10"/>
      <c r="FT234" s="10"/>
      <c r="FU234" s="10"/>
      <c r="FV234" s="10"/>
      <c r="FW234" s="10"/>
      <c r="FX234" s="10"/>
      <c r="FY234" s="10"/>
      <c r="FZ234" s="10"/>
      <c r="GA234" s="10"/>
      <c r="GB234" s="10"/>
      <c r="GC234" s="10"/>
      <c r="GD234" s="10"/>
      <c r="GE234" s="10"/>
      <c r="GF234" s="10"/>
      <c r="GG234" s="10"/>
      <c r="GH234" s="10"/>
      <c r="GI234" s="10"/>
      <c r="GJ234" s="10"/>
      <c r="GK234" s="10"/>
      <c r="GL234" s="10"/>
      <c r="GM234" s="10"/>
      <c r="GN234" s="10"/>
      <c r="GO234" s="10"/>
      <c r="GP234" s="10"/>
      <c r="GQ234" s="10"/>
      <c r="GR234" s="10"/>
      <c r="GS234" s="10"/>
      <c r="GT234" s="10"/>
      <c r="GU234" s="10"/>
      <c r="GV234" s="10"/>
      <c r="GW234" s="10"/>
      <c r="GX234" s="10"/>
      <c r="GY234" s="10"/>
      <c r="GZ234" s="10"/>
      <c r="HA234" s="10"/>
      <c r="HB234" s="10"/>
      <c r="HC234" s="10"/>
      <c r="HD234" s="10"/>
      <c r="HE234" s="10"/>
      <c r="HF234" s="10"/>
      <c r="HG234" s="10"/>
      <c r="HH234" s="10"/>
      <c r="HI234" s="10"/>
      <c r="HJ234" s="10"/>
      <c r="HK234" s="10"/>
      <c r="HL234" s="10"/>
      <c r="HM234" s="10"/>
      <c r="HN234" s="10"/>
      <c r="HO234" s="10"/>
      <c r="HP234" s="10"/>
      <c r="HQ234" s="10"/>
      <c r="HR234" s="10"/>
      <c r="HS234" s="10"/>
      <c r="HT234" s="10"/>
      <c r="HU234" s="10"/>
      <c r="HV234" s="10"/>
      <c r="HW234" s="10"/>
      <c r="HX234" s="10"/>
      <c r="HY234" s="10"/>
      <c r="HZ234" s="10"/>
      <c r="IA234" s="10"/>
      <c r="IB234" s="10"/>
      <c r="IC234" s="10"/>
      <c r="ID234" s="10"/>
      <c r="IE234" s="10"/>
      <c r="IF234" s="10"/>
      <c r="IG234" s="10"/>
      <c r="IH234" s="55"/>
      <c r="II234" s="55"/>
      <c r="IJ234" s="55"/>
      <c r="IK234" s="55"/>
      <c r="IL234" s="55"/>
      <c r="IM234" s="55"/>
      <c r="IN234" s="55"/>
      <c r="IO234" s="55"/>
      <c r="IP234" s="55"/>
      <c r="IQ234" s="55"/>
      <c r="IR234" s="55"/>
      <c r="IS234" s="55"/>
      <c r="IT234" s="55"/>
      <c r="IU234" s="55"/>
      <c r="IV234" s="55"/>
      <c r="IW234" s="55"/>
      <c r="IX234" s="55"/>
      <c r="IY234" s="55"/>
      <c r="IZ234" s="55"/>
      <c r="JA234" s="55"/>
      <c r="JB234" s="55"/>
      <c r="JC234" s="55"/>
      <c r="JD234" s="55"/>
      <c r="JE234" s="55"/>
      <c r="JF234" s="55"/>
      <c r="JG234" s="55"/>
      <c r="JH234" s="55"/>
      <c r="JI234" s="55"/>
      <c r="JJ234" s="55"/>
      <c r="JK234" s="55"/>
      <c r="JL234" s="55"/>
      <c r="JM234" s="55"/>
      <c r="JN234" s="55"/>
      <c r="JO234" s="55"/>
      <c r="JP234" s="55"/>
      <c r="JQ234" s="55"/>
      <c r="JR234" s="55"/>
      <c r="JS234" s="55"/>
      <c r="JT234" s="55"/>
      <c r="JU234" s="55"/>
      <c r="JV234" s="55"/>
      <c r="JW234" s="55"/>
      <c r="JX234" s="55"/>
      <c r="JY234" s="55"/>
      <c r="JZ234" s="55"/>
      <c r="KA234" s="55"/>
      <c r="KB234" s="55"/>
      <c r="KC234" s="55"/>
      <c r="KD234" s="55"/>
      <c r="KE234" s="55"/>
      <c r="KF234" s="55"/>
      <c r="KG234" s="55"/>
      <c r="KH234" s="55"/>
      <c r="KI234" s="55"/>
      <c r="KJ234" s="55"/>
      <c r="KK234" s="55"/>
      <c r="KL234" s="55"/>
      <c r="KM234" s="55"/>
      <c r="KN234" s="55"/>
      <c r="KO234" s="55"/>
      <c r="KP234" s="55"/>
      <c r="KQ234" s="55"/>
      <c r="KR234" s="55"/>
      <c r="KS234" s="55"/>
      <c r="KT234" s="55"/>
      <c r="KU234" s="55"/>
      <c r="KV234" s="55"/>
      <c r="KW234" s="55"/>
      <c r="KX234" s="55"/>
      <c r="KY234" s="55"/>
      <c r="KZ234" s="55"/>
      <c r="LA234" s="55"/>
      <c r="LB234" s="55"/>
      <c r="LC234" s="55"/>
      <c r="LD234" s="55"/>
      <c r="LE234" s="55"/>
      <c r="LF234" s="55"/>
      <c r="LG234" s="55"/>
      <c r="LH234" s="55"/>
      <c r="LI234" s="55"/>
      <c r="LJ234" s="55"/>
      <c r="LK234" s="55"/>
      <c r="LL234" s="55"/>
      <c r="LM234" s="55"/>
      <c r="LN234" s="55"/>
      <c r="LO234" s="55"/>
      <c r="LP234" s="55"/>
      <c r="LQ234" s="55"/>
      <c r="LR234" s="55"/>
      <c r="LS234" s="55"/>
      <c r="LT234" s="55"/>
      <c r="LU234" s="55"/>
      <c r="LV234" s="55"/>
      <c r="LW234" s="55"/>
      <c r="LX234" s="55"/>
      <c r="LY234" s="55"/>
      <c r="LZ234" s="55"/>
      <c r="MA234" s="55"/>
      <c r="MB234" s="55"/>
      <c r="MC234" s="55"/>
      <c r="MD234" s="55"/>
      <c r="ME234" s="55"/>
      <c r="MF234" s="55"/>
      <c r="MG234" s="55"/>
      <c r="MH234" s="57"/>
      <c r="MI234" s="57"/>
      <c r="MJ234" s="57"/>
      <c r="MK234" s="57"/>
      <c r="ML234" s="57"/>
      <c r="MM234" s="58"/>
      <c r="MN234" s="58"/>
      <c r="MO234" s="57"/>
      <c r="MP234" s="57"/>
      <c r="MQ234" s="57"/>
      <c r="MR234" s="57"/>
      <c r="MS234" s="57"/>
      <c r="MT234" s="58"/>
      <c r="MU234" s="58"/>
      <c r="MV234" s="57"/>
      <c r="MW234" s="57"/>
      <c r="MX234" s="57"/>
      <c r="MY234" s="57"/>
      <c r="MZ234" s="57"/>
      <c r="NA234" s="58"/>
      <c r="NB234" s="58"/>
      <c r="NC234" s="55"/>
      <c r="ND234" s="55"/>
      <c r="NE234" s="55"/>
      <c r="NF234" s="55"/>
      <c r="NG234" s="55"/>
      <c r="NH234" s="55"/>
      <c r="NI234" s="55"/>
      <c r="NJ234" s="55"/>
      <c r="NK234" s="55"/>
      <c r="NL234" s="55"/>
      <c r="NM234" s="55"/>
      <c r="NN234" s="55"/>
      <c r="NO234" s="55"/>
      <c r="NP234" s="55"/>
      <c r="NQ234" s="55"/>
      <c r="NR234" s="55"/>
      <c r="NS234" s="55"/>
      <c r="NT234" s="55"/>
      <c r="NU234" s="55"/>
      <c r="NV234" s="55"/>
      <c r="NW234" s="55"/>
      <c r="NX234" s="55"/>
      <c r="NY234" s="55"/>
      <c r="NZ234" s="55"/>
      <c r="OA234" s="55"/>
      <c r="OB234" s="55"/>
      <c r="OC234" s="55"/>
      <c r="OD234" s="55"/>
      <c r="OE234" s="55"/>
      <c r="OF234" s="55"/>
      <c r="OG234" s="55"/>
      <c r="OH234" s="55"/>
      <c r="OI234" s="55"/>
      <c r="OJ234" s="55"/>
      <c r="OK234" s="55"/>
      <c r="OL234" s="55"/>
      <c r="OM234" s="55"/>
      <c r="ON234" s="55"/>
      <c r="OO234" s="55"/>
      <c r="OP234" s="55"/>
      <c r="OQ234" s="55"/>
      <c r="OR234" s="55"/>
      <c r="OS234" s="55"/>
      <c r="OT234" s="55"/>
      <c r="OU234" s="55"/>
      <c r="OV234" s="55"/>
      <c r="OW234" s="55"/>
      <c r="OX234" s="55"/>
      <c r="OY234" s="55"/>
      <c r="OZ234" s="55"/>
      <c r="PA234" s="55"/>
      <c r="PB234" s="55"/>
      <c r="PC234" s="55"/>
      <c r="PD234" s="55"/>
      <c r="PE234" s="55"/>
      <c r="PF234" s="55"/>
      <c r="PG234" s="55"/>
      <c r="PH234" s="55"/>
      <c r="PI234" s="55"/>
      <c r="PJ234" s="55"/>
      <c r="PK234" s="55"/>
      <c r="PL234" s="55"/>
      <c r="PM234" s="55"/>
      <c r="PN234" s="55"/>
      <c r="PO234" s="55"/>
      <c r="PP234" s="55"/>
      <c r="PQ234" s="55"/>
      <c r="PR234" s="55"/>
      <c r="PS234" s="55"/>
      <c r="PT234" s="55"/>
      <c r="PU234" s="55"/>
      <c r="PV234" s="55"/>
      <c r="PW234" s="55"/>
      <c r="PX234" s="55"/>
      <c r="PY234" s="55"/>
      <c r="PZ234" s="55"/>
      <c r="QA234" s="55"/>
      <c r="QB234" s="55"/>
      <c r="QC234" s="55"/>
      <c r="QD234" s="55"/>
    </row>
    <row r="235" spans="1:446" ht="13.5" customHeight="1">
      <c r="A235" s="2" t="s">
        <v>233</v>
      </c>
      <c r="B235" s="2" t="s">
        <v>347</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20"/>
      <c r="DB235" s="10"/>
      <c r="DC235" s="10"/>
      <c r="DD235" s="10"/>
      <c r="DE235" s="10"/>
      <c r="DF235" s="10"/>
      <c r="DG235" s="10"/>
      <c r="DH235" s="10"/>
      <c r="DI235" s="10"/>
      <c r="DJ235" s="10"/>
      <c r="DK235" s="10"/>
      <c r="DL235" s="10"/>
      <c r="DM235" s="10"/>
      <c r="DN235" s="10"/>
      <c r="DO235" s="10"/>
      <c r="DP235" s="10"/>
      <c r="DQ235" s="10"/>
      <c r="DR235" s="10"/>
      <c r="DS235" s="10"/>
      <c r="DT235" s="10"/>
      <c r="DU235" s="10"/>
      <c r="DV235" s="10"/>
      <c r="DW235" s="10"/>
      <c r="DX235" s="10"/>
      <c r="DY235" s="10"/>
      <c r="DZ235" s="10"/>
      <c r="EA235" s="10"/>
      <c r="EB235" s="10"/>
      <c r="EC235" s="10"/>
      <c r="ED235" s="10"/>
      <c r="EE235" s="10"/>
      <c r="EF235" s="10"/>
      <c r="EG235" s="10"/>
      <c r="EH235" s="10"/>
      <c r="EI235" s="10"/>
      <c r="EJ235" s="10"/>
      <c r="EK235" s="10"/>
      <c r="EL235" s="10"/>
      <c r="EM235" s="10"/>
      <c r="EN235" s="10"/>
      <c r="EO235" s="10"/>
      <c r="EP235" s="10"/>
      <c r="EQ235" s="10"/>
      <c r="ER235" s="10"/>
      <c r="ES235" s="10"/>
      <c r="ET235" s="10"/>
      <c r="EU235" s="10"/>
      <c r="EV235" s="10"/>
      <c r="EW235" s="10"/>
      <c r="EX235" s="10"/>
      <c r="EY235" s="10"/>
      <c r="EZ235" s="10"/>
      <c r="FA235" s="10"/>
      <c r="FB235" s="10"/>
      <c r="FC235" s="10"/>
      <c r="FD235" s="10"/>
      <c r="FE235" s="10"/>
      <c r="FF235" s="10"/>
      <c r="FG235" s="10"/>
      <c r="FH235" s="10"/>
      <c r="FI235" s="10"/>
      <c r="FJ235" s="10"/>
      <c r="FK235" s="10"/>
      <c r="FL235" s="10"/>
      <c r="FM235" s="10"/>
      <c r="FN235" s="10"/>
      <c r="FO235" s="10"/>
      <c r="FP235" s="10"/>
      <c r="FQ235" s="10"/>
      <c r="FR235" s="10"/>
      <c r="FS235" s="10"/>
      <c r="FT235" s="10"/>
      <c r="FU235" s="10"/>
      <c r="FV235" s="10"/>
      <c r="FW235" s="10"/>
      <c r="FX235" s="10"/>
      <c r="FY235" s="10"/>
      <c r="FZ235" s="10"/>
      <c r="GA235" s="10"/>
      <c r="GB235" s="10"/>
      <c r="GC235" s="10"/>
      <c r="GD235" s="10"/>
      <c r="GE235" s="10"/>
      <c r="GF235" s="10"/>
      <c r="GG235" s="10"/>
      <c r="GH235" s="10"/>
      <c r="GI235" s="10"/>
      <c r="GJ235" s="10"/>
      <c r="GK235" s="10"/>
      <c r="GL235" s="10"/>
      <c r="GM235" s="10"/>
      <c r="GN235" s="10"/>
      <c r="GO235" s="10"/>
      <c r="GP235" s="10"/>
      <c r="GQ235" s="10"/>
      <c r="GR235" s="10"/>
      <c r="GS235" s="10"/>
      <c r="GT235" s="10"/>
      <c r="GU235" s="10"/>
      <c r="GV235" s="10"/>
      <c r="GW235" s="10"/>
      <c r="GX235" s="10"/>
      <c r="GY235" s="10"/>
      <c r="GZ235" s="10"/>
      <c r="HA235" s="10"/>
      <c r="HB235" s="10"/>
      <c r="HC235" s="10"/>
      <c r="HD235" s="10"/>
      <c r="HE235" s="10"/>
      <c r="HF235" s="10"/>
      <c r="HG235" s="10"/>
      <c r="HH235" s="10"/>
      <c r="HI235" s="10"/>
      <c r="HJ235" s="10"/>
      <c r="HK235" s="10"/>
      <c r="HL235" s="10"/>
      <c r="HM235" s="10"/>
      <c r="HN235" s="10"/>
      <c r="HO235" s="10"/>
      <c r="HP235" s="10"/>
      <c r="HQ235" s="10"/>
      <c r="HR235" s="10"/>
      <c r="HS235" s="10"/>
      <c r="HT235" s="10"/>
      <c r="HU235" s="10"/>
      <c r="HV235" s="10"/>
      <c r="HW235" s="10"/>
      <c r="HX235" s="10"/>
      <c r="HY235" s="10"/>
      <c r="HZ235" s="10"/>
      <c r="IA235" s="10"/>
      <c r="IB235" s="10"/>
      <c r="IC235" s="10"/>
      <c r="ID235" s="10"/>
      <c r="IE235" s="10"/>
      <c r="IF235" s="10"/>
      <c r="IG235" s="10"/>
      <c r="IH235" s="55"/>
      <c r="II235" s="55"/>
      <c r="IJ235" s="55"/>
      <c r="IK235" s="55"/>
      <c r="IL235" s="55"/>
      <c r="IM235" s="55"/>
      <c r="IN235" s="55"/>
      <c r="IO235" s="55"/>
      <c r="IP235" s="55"/>
      <c r="IQ235" s="55"/>
      <c r="IR235" s="55"/>
      <c r="IS235" s="55"/>
      <c r="IT235" s="55"/>
      <c r="IU235" s="55"/>
      <c r="IV235" s="55"/>
      <c r="IW235" s="55"/>
      <c r="IX235" s="55"/>
      <c r="IY235" s="55"/>
      <c r="IZ235" s="55"/>
      <c r="JA235" s="55"/>
      <c r="JB235" s="55"/>
      <c r="JC235" s="55"/>
      <c r="JD235" s="55"/>
      <c r="JE235" s="55"/>
      <c r="JF235" s="55"/>
      <c r="JG235" s="55"/>
      <c r="JH235" s="55"/>
      <c r="JI235" s="55"/>
      <c r="JJ235" s="55"/>
      <c r="JK235" s="55"/>
      <c r="JL235" s="55"/>
      <c r="JM235" s="55"/>
      <c r="JN235" s="55"/>
      <c r="JO235" s="55"/>
      <c r="JP235" s="55"/>
      <c r="JQ235" s="55"/>
      <c r="JR235" s="55"/>
      <c r="JS235" s="55"/>
      <c r="JT235" s="55"/>
      <c r="JU235" s="55"/>
      <c r="JV235" s="55"/>
      <c r="JW235" s="55"/>
      <c r="JX235" s="55"/>
      <c r="JY235" s="55"/>
      <c r="JZ235" s="55"/>
      <c r="KA235" s="55"/>
      <c r="KB235" s="55"/>
      <c r="KC235" s="55"/>
      <c r="KD235" s="55"/>
      <c r="KE235" s="55"/>
      <c r="KF235" s="55"/>
      <c r="KG235" s="55"/>
      <c r="KH235" s="55"/>
      <c r="KI235" s="55"/>
      <c r="KJ235" s="55"/>
      <c r="KK235" s="55"/>
      <c r="KL235" s="55"/>
      <c r="KM235" s="55"/>
      <c r="KN235" s="55"/>
      <c r="KO235" s="55"/>
      <c r="KP235" s="55"/>
      <c r="KQ235" s="55"/>
      <c r="KR235" s="55"/>
      <c r="KS235" s="55"/>
      <c r="KT235" s="55"/>
      <c r="KU235" s="55"/>
      <c r="KV235" s="55"/>
      <c r="KW235" s="55"/>
      <c r="KX235" s="55"/>
      <c r="KY235" s="55"/>
      <c r="KZ235" s="55"/>
      <c r="LA235" s="55"/>
      <c r="LB235" s="55"/>
      <c r="LC235" s="55"/>
      <c r="LD235" s="55"/>
      <c r="LE235" s="55"/>
      <c r="LF235" s="55"/>
      <c r="LG235" s="55"/>
      <c r="LH235" s="55"/>
      <c r="LI235" s="55"/>
      <c r="LJ235" s="55"/>
      <c r="LK235" s="55"/>
      <c r="LL235" s="55"/>
      <c r="LM235" s="55"/>
      <c r="LN235" s="55"/>
      <c r="LO235" s="55"/>
      <c r="LP235" s="55"/>
      <c r="LQ235" s="55"/>
      <c r="LR235" s="55"/>
      <c r="LS235" s="55"/>
      <c r="LT235" s="55"/>
      <c r="LU235" s="55"/>
      <c r="LV235" s="55"/>
      <c r="LW235" s="55"/>
      <c r="LX235" s="55"/>
      <c r="LY235" s="55"/>
      <c r="LZ235" s="55"/>
      <c r="MA235" s="55"/>
      <c r="MB235" s="55"/>
      <c r="MC235" s="55"/>
      <c r="MD235" s="55"/>
      <c r="ME235" s="55"/>
      <c r="MF235" s="55"/>
      <c r="MG235" s="55"/>
      <c r="MH235" s="57"/>
      <c r="MI235" s="57"/>
      <c r="MJ235" s="57"/>
      <c r="MK235" s="57"/>
      <c r="ML235" s="57"/>
      <c r="MM235" s="58"/>
      <c r="MN235" s="58"/>
      <c r="MO235" s="57"/>
      <c r="MP235" s="57"/>
      <c r="MQ235" s="57"/>
      <c r="MR235" s="57"/>
      <c r="MS235" s="57"/>
      <c r="MT235" s="58"/>
      <c r="MU235" s="58"/>
      <c r="MV235" s="57"/>
      <c r="MW235" s="57"/>
      <c r="MX235" s="57"/>
      <c r="MY235" s="57"/>
      <c r="MZ235" s="57"/>
      <c r="NA235" s="58"/>
      <c r="NB235" s="58"/>
      <c r="NC235" s="55"/>
      <c r="ND235" s="55"/>
      <c r="NE235" s="55"/>
      <c r="NF235" s="55"/>
      <c r="NG235" s="55"/>
      <c r="NH235" s="55"/>
      <c r="NI235" s="55"/>
      <c r="NJ235" s="55"/>
      <c r="NK235" s="55"/>
      <c r="NL235" s="55"/>
      <c r="NM235" s="55"/>
      <c r="NN235" s="55"/>
      <c r="NO235" s="55"/>
      <c r="NP235" s="55"/>
      <c r="NQ235" s="55"/>
      <c r="NR235" s="55"/>
      <c r="NS235" s="55"/>
      <c r="NT235" s="55"/>
      <c r="NU235" s="55"/>
      <c r="NV235" s="55"/>
      <c r="NW235" s="55"/>
      <c r="NX235" s="55"/>
      <c r="NY235" s="55"/>
      <c r="NZ235" s="55"/>
      <c r="OA235" s="55"/>
      <c r="OB235" s="55"/>
      <c r="OC235" s="55"/>
      <c r="OD235" s="55"/>
      <c r="OE235" s="55"/>
      <c r="OF235" s="55"/>
      <c r="OG235" s="55"/>
      <c r="OH235" s="55"/>
      <c r="OI235" s="55"/>
      <c r="OJ235" s="55"/>
      <c r="OK235" s="55"/>
      <c r="OL235" s="55"/>
      <c r="OM235" s="55"/>
      <c r="ON235" s="55"/>
      <c r="OO235" s="55"/>
      <c r="OP235" s="55"/>
      <c r="OQ235" s="55"/>
      <c r="OR235" s="55"/>
      <c r="OS235" s="55"/>
      <c r="OT235" s="55"/>
      <c r="OU235" s="55"/>
      <c r="OV235" s="55"/>
      <c r="OW235" s="55"/>
      <c r="OX235" s="55"/>
      <c r="OY235" s="55"/>
      <c r="OZ235" s="55"/>
      <c r="PA235" s="55"/>
      <c r="PB235" s="55"/>
      <c r="PC235" s="55"/>
      <c r="PD235" s="55"/>
      <c r="PE235" s="55"/>
      <c r="PF235" s="55"/>
      <c r="PG235" s="55"/>
      <c r="PH235" s="55"/>
      <c r="PI235" s="55"/>
      <c r="PJ235" s="55"/>
      <c r="PK235" s="55"/>
      <c r="PL235" s="55"/>
      <c r="PM235" s="55"/>
      <c r="PN235" s="55"/>
      <c r="PO235" s="55"/>
      <c r="PP235" s="55"/>
      <c r="PQ235" s="55"/>
      <c r="PR235" s="55"/>
      <c r="PS235" s="55"/>
      <c r="PT235" s="55"/>
      <c r="PU235" s="55"/>
      <c r="PV235" s="55"/>
      <c r="PW235" s="55"/>
      <c r="PX235" s="55"/>
      <c r="PY235" s="55"/>
      <c r="PZ235" s="55"/>
      <c r="QA235" s="55"/>
      <c r="QB235" s="55"/>
      <c r="QC235" s="55"/>
      <c r="QD235" s="55"/>
    </row>
    <row r="236" spans="1:446" ht="13.5" customHeight="1">
      <c r="A236" s="2" t="s">
        <v>234</v>
      </c>
      <c r="B236" s="2" t="s">
        <v>347</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20"/>
      <c r="DB236" s="10"/>
      <c r="DC236" s="10"/>
      <c r="DD236" s="10"/>
      <c r="DE236" s="10"/>
      <c r="DF236" s="10"/>
      <c r="DG236" s="10"/>
      <c r="DH236" s="10"/>
      <c r="DI236" s="10"/>
      <c r="DJ236" s="10"/>
      <c r="DK236" s="10"/>
      <c r="DL236" s="10"/>
      <c r="DM236" s="10"/>
      <c r="DN236" s="10"/>
      <c r="DO236" s="10"/>
      <c r="DP236" s="10"/>
      <c r="DQ236" s="10"/>
      <c r="DR236" s="10"/>
      <c r="DS236" s="10"/>
      <c r="DT236" s="10"/>
      <c r="DU236" s="10"/>
      <c r="DV236" s="10"/>
      <c r="DW236" s="10"/>
      <c r="DX236" s="10"/>
      <c r="DY236" s="10"/>
      <c r="DZ236" s="10"/>
      <c r="EA236" s="10"/>
      <c r="EB236" s="10"/>
      <c r="EC236" s="10"/>
      <c r="ED236" s="10"/>
      <c r="EE236" s="10"/>
      <c r="EF236" s="10"/>
      <c r="EG236" s="10"/>
      <c r="EH236" s="10"/>
      <c r="EI236" s="10"/>
      <c r="EJ236" s="10"/>
      <c r="EK236" s="10"/>
      <c r="EL236" s="10"/>
      <c r="EM236" s="10"/>
      <c r="EN236" s="10"/>
      <c r="EO236" s="10"/>
      <c r="EP236" s="10"/>
      <c r="EQ236" s="10"/>
      <c r="ER236" s="10"/>
      <c r="ES236" s="10"/>
      <c r="ET236" s="10"/>
      <c r="EU236" s="10"/>
      <c r="EV236" s="10"/>
      <c r="EW236" s="10"/>
      <c r="EX236" s="10"/>
      <c r="EY236" s="10"/>
      <c r="EZ236" s="10"/>
      <c r="FA236" s="10"/>
      <c r="FB236" s="10"/>
      <c r="FC236" s="10"/>
      <c r="FD236" s="10"/>
      <c r="FE236" s="10"/>
      <c r="FF236" s="10"/>
      <c r="FG236" s="10"/>
      <c r="FH236" s="10"/>
      <c r="FI236" s="10"/>
      <c r="FJ236" s="10"/>
      <c r="FK236" s="10"/>
      <c r="FL236" s="10"/>
      <c r="FM236" s="10"/>
      <c r="FN236" s="10"/>
      <c r="FO236" s="10"/>
      <c r="FP236" s="10"/>
      <c r="FQ236" s="10"/>
      <c r="FR236" s="10"/>
      <c r="FS236" s="10"/>
      <c r="FT236" s="10"/>
      <c r="FU236" s="10"/>
      <c r="FV236" s="10"/>
      <c r="FW236" s="10"/>
      <c r="FX236" s="10"/>
      <c r="FY236" s="10"/>
      <c r="FZ236" s="10"/>
      <c r="GA236" s="10"/>
      <c r="GB236" s="10"/>
      <c r="GC236" s="10"/>
      <c r="GD236" s="10"/>
      <c r="GE236" s="10"/>
      <c r="GF236" s="10"/>
      <c r="GG236" s="10"/>
      <c r="GH236" s="10"/>
      <c r="GI236" s="10"/>
      <c r="GJ236" s="10"/>
      <c r="GK236" s="10"/>
      <c r="GL236" s="10"/>
      <c r="GM236" s="10"/>
      <c r="GN236" s="10"/>
      <c r="GO236" s="10"/>
      <c r="GP236" s="10"/>
      <c r="GQ236" s="10"/>
      <c r="GR236" s="10"/>
      <c r="GS236" s="10"/>
      <c r="GT236" s="10"/>
      <c r="GU236" s="10"/>
      <c r="GV236" s="10"/>
      <c r="GW236" s="10"/>
      <c r="GX236" s="10"/>
      <c r="GY236" s="10"/>
      <c r="GZ236" s="10"/>
      <c r="HA236" s="10"/>
      <c r="HB236" s="10"/>
      <c r="HC236" s="10"/>
      <c r="HD236" s="10"/>
      <c r="HE236" s="10"/>
      <c r="HF236" s="10"/>
      <c r="HG236" s="10"/>
      <c r="HH236" s="10"/>
      <c r="HI236" s="10"/>
      <c r="HJ236" s="10"/>
      <c r="HK236" s="10"/>
      <c r="HL236" s="10"/>
      <c r="HM236" s="10"/>
      <c r="HN236" s="10"/>
      <c r="HO236" s="10"/>
      <c r="HP236" s="10"/>
      <c r="HQ236" s="10"/>
      <c r="HR236" s="10"/>
      <c r="HS236" s="10"/>
      <c r="HT236" s="10"/>
      <c r="HU236" s="10"/>
      <c r="HV236" s="10"/>
      <c r="HW236" s="10"/>
      <c r="HX236" s="10"/>
      <c r="HY236" s="10"/>
      <c r="HZ236" s="10"/>
      <c r="IA236" s="10"/>
      <c r="IB236" s="10"/>
      <c r="IC236" s="10"/>
      <c r="ID236" s="10"/>
      <c r="IE236" s="10"/>
      <c r="IF236" s="10"/>
      <c r="IG236" s="10"/>
      <c r="IH236" s="55"/>
      <c r="II236" s="55"/>
      <c r="IJ236" s="55"/>
      <c r="IK236" s="55"/>
      <c r="IL236" s="55"/>
      <c r="IM236" s="55"/>
      <c r="IN236" s="55"/>
      <c r="IO236" s="55"/>
      <c r="IP236" s="55"/>
      <c r="IQ236" s="55"/>
      <c r="IR236" s="55"/>
      <c r="IS236" s="55"/>
      <c r="IT236" s="55"/>
      <c r="IU236" s="55"/>
      <c r="IV236" s="55"/>
      <c r="IW236" s="55"/>
      <c r="IX236" s="55"/>
      <c r="IY236" s="55"/>
      <c r="IZ236" s="55"/>
      <c r="JA236" s="55"/>
      <c r="JB236" s="55"/>
      <c r="JC236" s="55"/>
      <c r="JD236" s="55"/>
      <c r="JE236" s="55"/>
      <c r="JF236" s="55"/>
      <c r="JG236" s="55"/>
      <c r="JH236" s="55"/>
      <c r="JI236" s="55"/>
      <c r="JJ236" s="55"/>
      <c r="JK236" s="55"/>
      <c r="JL236" s="55"/>
      <c r="JM236" s="55"/>
      <c r="JN236" s="55"/>
      <c r="JO236" s="55"/>
      <c r="JP236" s="55"/>
      <c r="JQ236" s="55"/>
      <c r="JR236" s="55"/>
      <c r="JS236" s="55"/>
      <c r="JT236" s="55"/>
      <c r="JU236" s="55"/>
      <c r="JV236" s="55"/>
      <c r="JW236" s="55"/>
      <c r="JX236" s="55"/>
      <c r="JY236" s="55"/>
      <c r="JZ236" s="55"/>
      <c r="KA236" s="55"/>
      <c r="KB236" s="55"/>
      <c r="KC236" s="55"/>
      <c r="KD236" s="55"/>
      <c r="KE236" s="55"/>
      <c r="KF236" s="55"/>
      <c r="KG236" s="55"/>
      <c r="KH236" s="55"/>
      <c r="KI236" s="55"/>
      <c r="KJ236" s="55"/>
      <c r="KK236" s="55"/>
      <c r="KL236" s="55"/>
      <c r="KM236" s="55"/>
      <c r="KN236" s="55"/>
      <c r="KO236" s="55"/>
      <c r="KP236" s="55"/>
      <c r="KQ236" s="55"/>
      <c r="KR236" s="55"/>
      <c r="KS236" s="55"/>
      <c r="KT236" s="55"/>
      <c r="KU236" s="55"/>
      <c r="KV236" s="55"/>
      <c r="KW236" s="55"/>
      <c r="KX236" s="55"/>
      <c r="KY236" s="55"/>
      <c r="KZ236" s="55"/>
      <c r="LA236" s="55"/>
      <c r="LB236" s="55"/>
      <c r="LC236" s="55"/>
      <c r="LD236" s="55"/>
      <c r="LE236" s="55"/>
      <c r="LF236" s="55"/>
      <c r="LG236" s="55"/>
      <c r="LH236" s="55"/>
      <c r="LI236" s="55"/>
      <c r="LJ236" s="55"/>
      <c r="LK236" s="55"/>
      <c r="LL236" s="55"/>
      <c r="LM236" s="55"/>
      <c r="LN236" s="55"/>
      <c r="LO236" s="55"/>
      <c r="LP236" s="55"/>
      <c r="LQ236" s="55"/>
      <c r="LR236" s="55"/>
      <c r="LS236" s="55"/>
      <c r="LT236" s="55"/>
      <c r="LU236" s="55"/>
      <c r="LV236" s="55"/>
      <c r="LW236" s="55"/>
      <c r="LX236" s="55"/>
      <c r="LY236" s="55"/>
      <c r="LZ236" s="55"/>
      <c r="MA236" s="55"/>
      <c r="MB236" s="55"/>
      <c r="MC236" s="55"/>
      <c r="MD236" s="55"/>
      <c r="ME236" s="55"/>
      <c r="MF236" s="55"/>
      <c r="MG236" s="55"/>
      <c r="MH236" s="57"/>
      <c r="MI236" s="57"/>
      <c r="MJ236" s="57"/>
      <c r="MK236" s="57"/>
      <c r="ML236" s="57"/>
      <c r="MM236" s="58"/>
      <c r="MN236" s="58"/>
      <c r="MO236" s="57"/>
      <c r="MP236" s="57"/>
      <c r="MQ236" s="57"/>
      <c r="MR236" s="57"/>
      <c r="MS236" s="57"/>
      <c r="MT236" s="58"/>
      <c r="MU236" s="58"/>
      <c r="MV236" s="57"/>
      <c r="MW236" s="57"/>
      <c r="MX236" s="57"/>
      <c r="MY236" s="57"/>
      <c r="MZ236" s="57"/>
      <c r="NA236" s="58"/>
      <c r="NB236" s="58"/>
      <c r="NC236" s="55"/>
      <c r="ND236" s="55"/>
      <c r="NE236" s="55"/>
      <c r="NF236" s="55"/>
      <c r="NG236" s="55"/>
      <c r="NH236" s="55"/>
      <c r="NI236" s="55"/>
      <c r="NJ236" s="55"/>
      <c r="NK236" s="55"/>
      <c r="NL236" s="55"/>
      <c r="NM236" s="55"/>
      <c r="NN236" s="55"/>
      <c r="NO236" s="55"/>
      <c r="NP236" s="55"/>
      <c r="NQ236" s="55"/>
      <c r="NR236" s="55"/>
      <c r="NS236" s="55"/>
      <c r="NT236" s="55"/>
      <c r="NU236" s="55"/>
      <c r="NV236" s="55"/>
      <c r="NW236" s="55"/>
      <c r="NX236" s="55"/>
      <c r="NY236" s="55"/>
      <c r="NZ236" s="55"/>
      <c r="OA236" s="55"/>
      <c r="OB236" s="55"/>
      <c r="OC236" s="55"/>
      <c r="OD236" s="55"/>
      <c r="OE236" s="55"/>
      <c r="OF236" s="55"/>
      <c r="OG236" s="55"/>
      <c r="OH236" s="55"/>
      <c r="OI236" s="55"/>
      <c r="OJ236" s="55"/>
      <c r="OK236" s="55"/>
      <c r="OL236" s="55"/>
      <c r="OM236" s="55"/>
      <c r="ON236" s="55"/>
      <c r="OO236" s="55"/>
      <c r="OP236" s="55"/>
      <c r="OQ236" s="55"/>
      <c r="OR236" s="55"/>
      <c r="OS236" s="55"/>
      <c r="OT236" s="55"/>
      <c r="OU236" s="55"/>
      <c r="OV236" s="55"/>
      <c r="OW236" s="55"/>
      <c r="OX236" s="55"/>
      <c r="OY236" s="55"/>
      <c r="OZ236" s="55"/>
      <c r="PA236" s="55"/>
      <c r="PB236" s="55"/>
      <c r="PC236" s="55"/>
      <c r="PD236" s="55"/>
      <c r="PE236" s="55"/>
      <c r="PF236" s="55"/>
      <c r="PG236" s="55"/>
      <c r="PH236" s="55"/>
      <c r="PI236" s="55"/>
      <c r="PJ236" s="55"/>
      <c r="PK236" s="55"/>
      <c r="PL236" s="55"/>
      <c r="PM236" s="55"/>
      <c r="PN236" s="55"/>
      <c r="PO236" s="55"/>
      <c r="PP236" s="55"/>
      <c r="PQ236" s="55"/>
      <c r="PR236" s="55"/>
      <c r="PS236" s="55"/>
      <c r="PT236" s="55"/>
      <c r="PU236" s="55"/>
      <c r="PV236" s="55"/>
      <c r="PW236" s="55"/>
      <c r="PX236" s="55"/>
      <c r="PY236" s="55"/>
      <c r="PZ236" s="55"/>
      <c r="QA236" s="55"/>
      <c r="QB236" s="55"/>
      <c r="QC236" s="55"/>
      <c r="QD236" s="55"/>
    </row>
    <row r="237" spans="1:446" ht="13.5" customHeight="1">
      <c r="A237" s="12" t="s">
        <v>235</v>
      </c>
      <c r="B237" s="12" t="s">
        <v>346</v>
      </c>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12"/>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c r="CI237" s="14"/>
      <c r="CJ237" s="14"/>
      <c r="CK237" s="14"/>
      <c r="CL237" s="14"/>
      <c r="CM237" s="14"/>
      <c r="CN237" s="14"/>
      <c r="CO237" s="14"/>
      <c r="CP237" s="14"/>
      <c r="CQ237" s="14"/>
      <c r="CR237" s="14"/>
      <c r="CS237" s="14"/>
      <c r="CT237" s="14"/>
      <c r="CU237" s="14"/>
      <c r="CV237" s="14"/>
      <c r="CW237" s="14"/>
      <c r="CX237" s="14"/>
      <c r="CY237" s="14"/>
      <c r="CZ237" s="14"/>
      <c r="DA237" s="24"/>
      <c r="DB237" s="14"/>
      <c r="DC237" s="14"/>
      <c r="DD237" s="14"/>
      <c r="DE237" s="14"/>
      <c r="DF237" s="14"/>
      <c r="DG237" s="14"/>
      <c r="DH237" s="14"/>
      <c r="DI237" s="14"/>
      <c r="DJ237" s="14"/>
      <c r="DK237" s="14"/>
      <c r="DL237" s="14"/>
      <c r="DM237" s="14"/>
      <c r="DN237" s="14"/>
      <c r="DO237" s="14"/>
      <c r="DP237" s="14"/>
      <c r="DQ237" s="14"/>
      <c r="DR237" s="14"/>
      <c r="DS237" s="14"/>
      <c r="DT237" s="14"/>
      <c r="DU237" s="14"/>
      <c r="DV237" s="14"/>
      <c r="DW237" s="14"/>
      <c r="DX237" s="14"/>
      <c r="DY237" s="14"/>
      <c r="DZ237" s="14"/>
      <c r="EA237" s="14"/>
      <c r="EB237" s="14"/>
      <c r="EC237" s="14"/>
      <c r="ED237" s="14"/>
      <c r="EE237" s="14"/>
      <c r="EF237" s="14"/>
      <c r="EG237" s="14"/>
      <c r="EH237" s="14"/>
      <c r="EI237" s="14"/>
      <c r="EJ237" s="14"/>
      <c r="EK237" s="14"/>
      <c r="EL237" s="14"/>
      <c r="EM237" s="14"/>
      <c r="EN237" s="14"/>
      <c r="EO237" s="14"/>
      <c r="EP237" s="14"/>
      <c r="EQ237" s="14"/>
      <c r="ER237" s="14"/>
      <c r="ES237" s="14"/>
      <c r="ET237" s="14"/>
      <c r="EU237" s="14"/>
      <c r="EV237" s="14"/>
      <c r="EW237" s="14"/>
      <c r="EX237" s="14"/>
      <c r="EY237" s="14"/>
      <c r="EZ237" s="14"/>
      <c r="FA237" s="14"/>
      <c r="FB237" s="14"/>
      <c r="FC237" s="14"/>
      <c r="FD237" s="14"/>
      <c r="FE237" s="14"/>
      <c r="FF237" s="14"/>
      <c r="FG237" s="14"/>
      <c r="FH237" s="14"/>
      <c r="FI237" s="14"/>
      <c r="FJ237" s="14"/>
      <c r="FK237" s="14"/>
      <c r="FL237" s="14"/>
      <c r="FM237" s="14"/>
      <c r="FN237" s="14"/>
      <c r="FO237" s="14"/>
      <c r="FP237" s="14"/>
      <c r="FQ237" s="14"/>
      <c r="FR237" s="14"/>
      <c r="FS237" s="14"/>
      <c r="FT237" s="14"/>
      <c r="FU237" s="14"/>
      <c r="FV237" s="14"/>
      <c r="FW237" s="14"/>
      <c r="FX237" s="14"/>
      <c r="FY237" s="14"/>
      <c r="FZ237" s="14"/>
      <c r="GA237" s="14"/>
      <c r="GB237" s="14"/>
      <c r="GC237" s="14"/>
      <c r="GD237" s="14"/>
      <c r="GE237" s="14"/>
      <c r="GF237" s="14"/>
      <c r="GG237" s="14"/>
      <c r="GH237" s="14"/>
      <c r="GI237" s="14"/>
      <c r="GJ237" s="14"/>
      <c r="GK237" s="14"/>
      <c r="GL237" s="14"/>
      <c r="GM237" s="14"/>
      <c r="GN237" s="14"/>
      <c r="GO237" s="14"/>
      <c r="GP237" s="14"/>
      <c r="GQ237" s="14"/>
      <c r="GR237" s="14"/>
      <c r="GS237" s="14"/>
      <c r="GT237" s="14"/>
      <c r="GU237" s="14"/>
      <c r="GV237" s="14"/>
      <c r="GW237" s="14"/>
      <c r="GX237" s="14"/>
      <c r="GY237" s="14"/>
      <c r="GZ237" s="14"/>
      <c r="HA237" s="14"/>
      <c r="HB237" s="14"/>
      <c r="HC237" s="14"/>
      <c r="HD237" s="14"/>
      <c r="HE237" s="14"/>
      <c r="HF237" s="14"/>
      <c r="HG237" s="14"/>
      <c r="HH237" s="14"/>
      <c r="HI237" s="14"/>
      <c r="HJ237" s="14"/>
      <c r="HK237" s="14"/>
      <c r="HL237" s="14"/>
      <c r="HM237" s="14"/>
      <c r="HN237" s="14"/>
      <c r="HO237" s="14"/>
      <c r="HP237" s="14"/>
      <c r="HQ237" s="14"/>
      <c r="HR237" s="14"/>
      <c r="HS237" s="14"/>
      <c r="HT237" s="14"/>
      <c r="HU237" s="14"/>
      <c r="HV237" s="14"/>
      <c r="HW237" s="14"/>
      <c r="HX237" s="14"/>
      <c r="HY237" s="14"/>
      <c r="HZ237" s="14"/>
      <c r="IA237" s="14"/>
      <c r="IB237" s="14"/>
      <c r="IC237" s="14"/>
      <c r="ID237" s="14"/>
      <c r="IE237" s="14"/>
      <c r="IF237" s="14"/>
      <c r="IG237" s="14"/>
      <c r="IH237" s="55"/>
      <c r="II237" s="55"/>
      <c r="IJ237" s="55"/>
      <c r="IK237" s="55"/>
      <c r="IL237" s="55"/>
      <c r="IM237" s="55"/>
      <c r="IN237" s="55"/>
      <c r="IO237" s="55"/>
      <c r="IP237" s="55"/>
      <c r="IQ237" s="55"/>
      <c r="IR237" s="55"/>
      <c r="IS237" s="55"/>
      <c r="IT237" s="55"/>
      <c r="IU237" s="55"/>
      <c r="IV237" s="55"/>
      <c r="IW237" s="55"/>
      <c r="IX237" s="55"/>
      <c r="IY237" s="55"/>
      <c r="IZ237" s="55"/>
      <c r="JA237" s="55"/>
      <c r="JB237" s="55"/>
      <c r="JC237" s="55"/>
      <c r="JD237" s="55"/>
      <c r="JE237" s="55"/>
      <c r="JF237" s="55"/>
      <c r="JG237" s="55"/>
      <c r="JH237" s="55"/>
      <c r="JI237" s="55"/>
      <c r="JJ237" s="55"/>
      <c r="JK237" s="55"/>
      <c r="JL237" s="55"/>
      <c r="JM237" s="55"/>
      <c r="JN237" s="55"/>
      <c r="JO237" s="55"/>
      <c r="JP237" s="55"/>
      <c r="JQ237" s="55"/>
      <c r="JR237" s="55"/>
      <c r="JS237" s="55"/>
      <c r="JT237" s="55"/>
      <c r="JU237" s="55"/>
      <c r="JV237" s="55"/>
      <c r="JW237" s="55"/>
      <c r="JX237" s="55"/>
      <c r="JY237" s="55"/>
      <c r="JZ237" s="55"/>
      <c r="KA237" s="55"/>
      <c r="KB237" s="55"/>
      <c r="KC237" s="55"/>
      <c r="KD237" s="55"/>
      <c r="KE237" s="55"/>
      <c r="KF237" s="55"/>
      <c r="KG237" s="55"/>
      <c r="KH237" s="55"/>
      <c r="KI237" s="55"/>
      <c r="KJ237" s="55"/>
      <c r="KK237" s="55"/>
      <c r="KL237" s="55"/>
      <c r="KM237" s="55"/>
      <c r="KN237" s="55"/>
      <c r="KO237" s="55"/>
      <c r="KP237" s="55"/>
      <c r="KQ237" s="55"/>
      <c r="KR237" s="55"/>
      <c r="KS237" s="55"/>
      <c r="KT237" s="55"/>
      <c r="KU237" s="55"/>
      <c r="KV237" s="55"/>
      <c r="KW237" s="55"/>
      <c r="KX237" s="55"/>
      <c r="KY237" s="55"/>
      <c r="KZ237" s="55"/>
      <c r="LA237" s="55"/>
      <c r="LB237" s="55"/>
      <c r="LC237" s="55"/>
      <c r="LD237" s="55"/>
      <c r="LE237" s="55"/>
      <c r="LF237" s="55"/>
      <c r="LG237" s="55"/>
      <c r="LH237" s="55"/>
      <c r="LI237" s="55"/>
      <c r="LJ237" s="55"/>
      <c r="LK237" s="55"/>
      <c r="LL237" s="55"/>
      <c r="LM237" s="55"/>
      <c r="LN237" s="55"/>
      <c r="LO237" s="55"/>
      <c r="LP237" s="55"/>
      <c r="LQ237" s="55"/>
      <c r="LR237" s="55"/>
      <c r="LS237" s="55"/>
      <c r="LT237" s="55"/>
      <c r="LU237" s="55"/>
      <c r="LV237" s="55"/>
      <c r="LW237" s="55"/>
      <c r="LX237" s="55"/>
      <c r="LY237" s="55"/>
      <c r="LZ237" s="55"/>
      <c r="MA237" s="55"/>
      <c r="MB237" s="55"/>
      <c r="MC237" s="55"/>
      <c r="MD237" s="55"/>
      <c r="ME237" s="55"/>
      <c r="MF237" s="55"/>
      <c r="MG237" s="55"/>
      <c r="MH237" s="57"/>
      <c r="MI237" s="57"/>
      <c r="MJ237" s="57"/>
      <c r="MK237" s="57"/>
      <c r="ML237" s="57"/>
      <c r="MM237" s="58"/>
      <c r="MN237" s="58"/>
      <c r="MO237" s="57"/>
      <c r="MP237" s="57"/>
      <c r="MQ237" s="57"/>
      <c r="MR237" s="57"/>
      <c r="MS237" s="57"/>
      <c r="MT237" s="58"/>
      <c r="MU237" s="58"/>
      <c r="MV237" s="57"/>
      <c r="MW237" s="57"/>
      <c r="MX237" s="57"/>
      <c r="MY237" s="57"/>
      <c r="MZ237" s="57"/>
      <c r="NA237" s="58"/>
      <c r="NB237" s="58"/>
      <c r="NC237" s="55"/>
      <c r="ND237" s="55"/>
      <c r="NE237" s="55"/>
      <c r="NF237" s="55"/>
      <c r="NG237" s="55"/>
      <c r="NH237" s="55"/>
      <c r="NI237" s="55"/>
      <c r="NJ237" s="55"/>
      <c r="NK237" s="55"/>
      <c r="NL237" s="55"/>
      <c r="NM237" s="55"/>
      <c r="NN237" s="55"/>
      <c r="NO237" s="55"/>
      <c r="NP237" s="55"/>
      <c r="NQ237" s="55"/>
      <c r="NR237" s="55"/>
      <c r="NS237" s="55"/>
      <c r="NT237" s="55"/>
      <c r="NU237" s="55"/>
      <c r="NV237" s="55"/>
      <c r="NW237" s="55"/>
      <c r="NX237" s="55"/>
      <c r="NY237" s="55"/>
      <c r="NZ237" s="55"/>
      <c r="OA237" s="55"/>
      <c r="OB237" s="55"/>
      <c r="OC237" s="55"/>
      <c r="OD237" s="55"/>
      <c r="OE237" s="55"/>
      <c r="OF237" s="55"/>
      <c r="OG237" s="55"/>
      <c r="OH237" s="55"/>
      <c r="OI237" s="55"/>
      <c r="OJ237" s="55"/>
      <c r="OK237" s="55"/>
      <c r="OL237" s="55"/>
      <c r="OM237" s="55"/>
      <c r="ON237" s="55"/>
      <c r="OO237" s="55"/>
      <c r="OP237" s="55"/>
      <c r="OQ237" s="55"/>
      <c r="OR237" s="55"/>
      <c r="OS237" s="55"/>
      <c r="OT237" s="55"/>
      <c r="OU237" s="55"/>
      <c r="OV237" s="55"/>
      <c r="OW237" s="55"/>
      <c r="OX237" s="55"/>
      <c r="OY237" s="55"/>
      <c r="OZ237" s="55"/>
      <c r="PA237" s="55"/>
      <c r="PB237" s="55"/>
      <c r="PC237" s="55"/>
      <c r="PD237" s="55"/>
      <c r="PE237" s="55"/>
      <c r="PF237" s="55"/>
      <c r="PG237" s="55"/>
      <c r="PH237" s="55"/>
      <c r="PI237" s="55"/>
      <c r="PJ237" s="55"/>
      <c r="PK237" s="55"/>
      <c r="PL237" s="55"/>
      <c r="PM237" s="55"/>
      <c r="PN237" s="55"/>
      <c r="PO237" s="55"/>
      <c r="PP237" s="55"/>
      <c r="PQ237" s="55"/>
      <c r="PR237" s="55"/>
      <c r="PS237" s="55"/>
      <c r="PT237" s="55"/>
      <c r="PU237" s="55"/>
      <c r="PV237" s="55"/>
      <c r="PW237" s="55"/>
      <c r="PX237" s="55"/>
      <c r="PY237" s="55"/>
      <c r="PZ237" s="55"/>
      <c r="QA237" s="55"/>
      <c r="QB237" s="55"/>
      <c r="QC237" s="55"/>
      <c r="QD237" s="55"/>
    </row>
    <row r="238" spans="1:446" ht="13.5" customHeight="1">
      <c r="A238" s="12" t="s">
        <v>236</v>
      </c>
      <c r="B238" s="12" t="s">
        <v>348</v>
      </c>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12"/>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c r="CI238" s="14"/>
      <c r="CJ238" s="14"/>
      <c r="CK238" s="14"/>
      <c r="CL238" s="14"/>
      <c r="CM238" s="14"/>
      <c r="CN238" s="14"/>
      <c r="CO238" s="14"/>
      <c r="CP238" s="14"/>
      <c r="CQ238" s="14"/>
      <c r="CR238" s="14"/>
      <c r="CS238" s="14"/>
      <c r="CT238" s="14"/>
      <c r="CU238" s="14"/>
      <c r="CV238" s="14"/>
      <c r="CW238" s="14"/>
      <c r="CX238" s="14"/>
      <c r="CY238" s="14"/>
      <c r="CZ238" s="14"/>
      <c r="DA238" s="24"/>
      <c r="DB238" s="14"/>
      <c r="DC238" s="14"/>
      <c r="DD238" s="14"/>
      <c r="DE238" s="14"/>
      <c r="DF238" s="14"/>
      <c r="DG238" s="14"/>
      <c r="DH238" s="14"/>
      <c r="DI238" s="14"/>
      <c r="DJ238" s="14"/>
      <c r="DK238" s="14"/>
      <c r="DL238" s="14"/>
      <c r="DM238" s="14"/>
      <c r="DN238" s="14"/>
      <c r="DO238" s="14"/>
      <c r="DP238" s="14"/>
      <c r="DQ238" s="14"/>
      <c r="DR238" s="14"/>
      <c r="DS238" s="14"/>
      <c r="DT238" s="14"/>
      <c r="DU238" s="14"/>
      <c r="DV238" s="14"/>
      <c r="DW238" s="14"/>
      <c r="DX238" s="14"/>
      <c r="DY238" s="14"/>
      <c r="DZ238" s="14"/>
      <c r="EA238" s="14"/>
      <c r="EB238" s="14"/>
      <c r="EC238" s="14"/>
      <c r="ED238" s="14"/>
      <c r="EE238" s="14"/>
      <c r="EF238" s="14"/>
      <c r="EG238" s="14"/>
      <c r="EH238" s="14"/>
      <c r="EI238" s="14"/>
      <c r="EJ238" s="14"/>
      <c r="EK238" s="14"/>
      <c r="EL238" s="14"/>
      <c r="EM238" s="14"/>
      <c r="EN238" s="14"/>
      <c r="EO238" s="14"/>
      <c r="EP238" s="14"/>
      <c r="EQ238" s="14"/>
      <c r="ER238" s="14"/>
      <c r="ES238" s="14"/>
      <c r="ET238" s="14"/>
      <c r="EU238" s="14"/>
      <c r="EV238" s="14"/>
      <c r="EW238" s="14"/>
      <c r="EX238" s="14"/>
      <c r="EY238" s="14"/>
      <c r="EZ238" s="14"/>
      <c r="FA238" s="14"/>
      <c r="FB238" s="14"/>
      <c r="FC238" s="14"/>
      <c r="FD238" s="14"/>
      <c r="FE238" s="14"/>
      <c r="FF238" s="14"/>
      <c r="FG238" s="14"/>
      <c r="FH238" s="14"/>
      <c r="FI238" s="14"/>
      <c r="FJ238" s="14"/>
      <c r="FK238" s="14"/>
      <c r="FL238" s="14"/>
      <c r="FM238" s="14"/>
      <c r="FN238" s="14"/>
      <c r="FO238" s="14"/>
      <c r="FP238" s="14"/>
      <c r="FQ238" s="14"/>
      <c r="FR238" s="14"/>
      <c r="FS238" s="14"/>
      <c r="FT238" s="14"/>
      <c r="FU238" s="14"/>
      <c r="FV238" s="14"/>
      <c r="FW238" s="14"/>
      <c r="FX238" s="14"/>
      <c r="FY238" s="14"/>
      <c r="FZ238" s="14"/>
      <c r="GA238" s="14"/>
      <c r="GB238" s="14"/>
      <c r="GC238" s="14"/>
      <c r="GD238" s="14"/>
      <c r="GE238" s="14"/>
      <c r="GF238" s="14"/>
      <c r="GG238" s="14"/>
      <c r="GH238" s="14"/>
      <c r="GI238" s="14"/>
      <c r="GJ238" s="14"/>
      <c r="GK238" s="14"/>
      <c r="GL238" s="14"/>
      <c r="GM238" s="14"/>
      <c r="GN238" s="14"/>
      <c r="GO238" s="14"/>
      <c r="GP238" s="14"/>
      <c r="GQ238" s="14"/>
      <c r="GR238" s="14"/>
      <c r="GS238" s="14"/>
      <c r="GT238" s="14"/>
      <c r="GU238" s="14"/>
      <c r="GV238" s="14"/>
      <c r="GW238" s="14"/>
      <c r="GX238" s="14"/>
      <c r="GY238" s="14"/>
      <c r="GZ238" s="14"/>
      <c r="HA238" s="14"/>
      <c r="HB238" s="14"/>
      <c r="HC238" s="14"/>
      <c r="HD238" s="14"/>
      <c r="HE238" s="14"/>
      <c r="HF238" s="14"/>
      <c r="HG238" s="14"/>
      <c r="HH238" s="14"/>
      <c r="HI238" s="14"/>
      <c r="HJ238" s="14"/>
      <c r="HK238" s="14"/>
      <c r="HL238" s="14"/>
      <c r="HM238" s="14"/>
      <c r="HN238" s="14"/>
      <c r="HO238" s="14"/>
      <c r="HP238" s="14"/>
      <c r="HQ238" s="14"/>
      <c r="HR238" s="14"/>
      <c r="HS238" s="14"/>
      <c r="HT238" s="14"/>
      <c r="HU238" s="14"/>
      <c r="HV238" s="14"/>
      <c r="HW238" s="14"/>
      <c r="HX238" s="14"/>
      <c r="HY238" s="14"/>
      <c r="HZ238" s="14"/>
      <c r="IA238" s="14"/>
      <c r="IB238" s="14"/>
      <c r="IC238" s="14"/>
      <c r="ID238" s="14"/>
      <c r="IE238" s="14"/>
      <c r="IF238" s="14"/>
      <c r="IG238" s="14"/>
      <c r="IH238" s="55"/>
      <c r="II238" s="55"/>
      <c r="IJ238" s="55"/>
      <c r="IK238" s="55"/>
      <c r="IL238" s="55"/>
      <c r="IM238" s="55"/>
      <c r="IN238" s="55"/>
      <c r="IO238" s="55"/>
      <c r="IP238" s="55"/>
      <c r="IQ238" s="55"/>
      <c r="IR238" s="55"/>
      <c r="IS238" s="55"/>
      <c r="IT238" s="55"/>
      <c r="IU238" s="55"/>
      <c r="IV238" s="55"/>
      <c r="IW238" s="55"/>
      <c r="IX238" s="55"/>
      <c r="IY238" s="55"/>
      <c r="IZ238" s="55"/>
      <c r="JA238" s="55"/>
      <c r="JB238" s="55"/>
      <c r="JC238" s="55"/>
      <c r="JD238" s="55"/>
      <c r="JE238" s="55"/>
      <c r="JF238" s="55"/>
      <c r="JG238" s="55"/>
      <c r="JH238" s="55"/>
      <c r="JI238" s="55"/>
      <c r="JJ238" s="55"/>
      <c r="JK238" s="55"/>
      <c r="JL238" s="55"/>
      <c r="JM238" s="55"/>
      <c r="JN238" s="55"/>
      <c r="JO238" s="55"/>
      <c r="JP238" s="55"/>
      <c r="JQ238" s="55"/>
      <c r="JR238" s="55"/>
      <c r="JS238" s="55"/>
      <c r="JT238" s="55"/>
      <c r="JU238" s="55"/>
      <c r="JV238" s="55"/>
      <c r="JW238" s="55"/>
      <c r="JX238" s="55"/>
      <c r="JY238" s="55"/>
      <c r="JZ238" s="55"/>
      <c r="KA238" s="55"/>
      <c r="KB238" s="55"/>
      <c r="KC238" s="55"/>
      <c r="KD238" s="55"/>
      <c r="KE238" s="55"/>
      <c r="KF238" s="55"/>
      <c r="KG238" s="55"/>
      <c r="KH238" s="55"/>
      <c r="KI238" s="55"/>
      <c r="KJ238" s="55"/>
      <c r="KK238" s="55"/>
      <c r="KL238" s="55"/>
      <c r="KM238" s="55"/>
      <c r="KN238" s="55"/>
      <c r="KO238" s="55"/>
      <c r="KP238" s="55"/>
      <c r="KQ238" s="55"/>
      <c r="KR238" s="55"/>
      <c r="KS238" s="55"/>
      <c r="KT238" s="55"/>
      <c r="KU238" s="55"/>
      <c r="KV238" s="55"/>
      <c r="KW238" s="55"/>
      <c r="KX238" s="55"/>
      <c r="KY238" s="55"/>
      <c r="KZ238" s="55"/>
      <c r="LA238" s="55"/>
      <c r="LB238" s="55"/>
      <c r="LC238" s="55"/>
      <c r="LD238" s="55"/>
      <c r="LE238" s="55"/>
      <c r="LF238" s="55"/>
      <c r="LG238" s="55"/>
      <c r="LH238" s="55"/>
      <c r="LI238" s="55"/>
      <c r="LJ238" s="55"/>
      <c r="LK238" s="55"/>
      <c r="LL238" s="55"/>
      <c r="LM238" s="55"/>
      <c r="LN238" s="55"/>
      <c r="LO238" s="55"/>
      <c r="LP238" s="55"/>
      <c r="LQ238" s="55"/>
      <c r="LR238" s="55"/>
      <c r="LS238" s="55"/>
      <c r="LT238" s="55"/>
      <c r="LU238" s="55"/>
      <c r="LV238" s="55"/>
      <c r="LW238" s="55"/>
      <c r="LX238" s="55"/>
      <c r="LY238" s="55"/>
      <c r="LZ238" s="55"/>
      <c r="MA238" s="55"/>
      <c r="MB238" s="55"/>
      <c r="MC238" s="55"/>
      <c r="MD238" s="55"/>
      <c r="ME238" s="55"/>
      <c r="MF238" s="55"/>
      <c r="MG238" s="55"/>
      <c r="MH238" s="57"/>
      <c r="MI238" s="57"/>
      <c r="MJ238" s="57"/>
      <c r="MK238" s="57"/>
      <c r="ML238" s="57"/>
      <c r="MM238" s="58"/>
      <c r="MN238" s="58"/>
      <c r="MO238" s="57"/>
      <c r="MP238" s="57"/>
      <c r="MQ238" s="57"/>
      <c r="MR238" s="57"/>
      <c r="MS238" s="57"/>
      <c r="MT238" s="58"/>
      <c r="MU238" s="58"/>
      <c r="MV238" s="57"/>
      <c r="MW238" s="57"/>
      <c r="MX238" s="57"/>
      <c r="MY238" s="57"/>
      <c r="MZ238" s="57"/>
      <c r="NA238" s="58"/>
      <c r="NB238" s="58"/>
      <c r="NC238" s="55"/>
      <c r="ND238" s="55"/>
      <c r="NE238" s="55"/>
      <c r="NF238" s="55"/>
      <c r="NG238" s="55"/>
      <c r="NH238" s="55"/>
      <c r="NI238" s="55"/>
      <c r="NJ238" s="55"/>
      <c r="NK238" s="55"/>
      <c r="NL238" s="55"/>
      <c r="NM238" s="55"/>
      <c r="NN238" s="55"/>
      <c r="NO238" s="55"/>
      <c r="NP238" s="55"/>
      <c r="NQ238" s="55"/>
      <c r="NR238" s="55"/>
      <c r="NS238" s="55"/>
      <c r="NT238" s="55"/>
      <c r="NU238" s="55"/>
      <c r="NV238" s="55"/>
      <c r="NW238" s="55"/>
      <c r="NX238" s="55"/>
      <c r="NY238" s="55"/>
      <c r="NZ238" s="55"/>
      <c r="OA238" s="55"/>
      <c r="OB238" s="55"/>
      <c r="OC238" s="55"/>
      <c r="OD238" s="55"/>
      <c r="OE238" s="55"/>
      <c r="OF238" s="55"/>
      <c r="OG238" s="55"/>
      <c r="OH238" s="55"/>
      <c r="OI238" s="55"/>
      <c r="OJ238" s="55"/>
      <c r="OK238" s="55"/>
      <c r="OL238" s="55"/>
      <c r="OM238" s="55"/>
      <c r="ON238" s="55"/>
      <c r="OO238" s="55"/>
      <c r="OP238" s="55"/>
      <c r="OQ238" s="55"/>
      <c r="OR238" s="55"/>
      <c r="OS238" s="55"/>
      <c r="OT238" s="55"/>
      <c r="OU238" s="55"/>
      <c r="OV238" s="55"/>
      <c r="OW238" s="55"/>
      <c r="OX238" s="55"/>
      <c r="OY238" s="55"/>
      <c r="OZ238" s="55"/>
      <c r="PA238" s="55"/>
      <c r="PB238" s="55"/>
      <c r="PC238" s="55"/>
      <c r="PD238" s="55"/>
      <c r="PE238" s="55"/>
      <c r="PF238" s="55"/>
      <c r="PG238" s="55"/>
      <c r="PH238" s="55"/>
      <c r="PI238" s="55"/>
      <c r="PJ238" s="55"/>
      <c r="PK238" s="55"/>
      <c r="PL238" s="55"/>
      <c r="PM238" s="55"/>
      <c r="PN238" s="55"/>
      <c r="PO238" s="55"/>
      <c r="PP238" s="55"/>
      <c r="PQ238" s="55"/>
      <c r="PR238" s="55"/>
      <c r="PS238" s="55"/>
      <c r="PT238" s="55"/>
      <c r="PU238" s="55"/>
      <c r="PV238" s="55"/>
      <c r="PW238" s="55"/>
      <c r="PX238" s="55"/>
      <c r="PY238" s="55"/>
      <c r="PZ238" s="55"/>
      <c r="QA238" s="55"/>
      <c r="QB238" s="55"/>
      <c r="QC238" s="55"/>
      <c r="QD238" s="55"/>
    </row>
    <row r="239" spans="1:446" ht="13.5" customHeight="1">
      <c r="A239" s="12" t="s">
        <v>237</v>
      </c>
      <c r="B239" s="12" t="s">
        <v>349</v>
      </c>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12"/>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c r="CI239" s="14"/>
      <c r="CJ239" s="14"/>
      <c r="CK239" s="14"/>
      <c r="CL239" s="14"/>
      <c r="CM239" s="14"/>
      <c r="CN239" s="14"/>
      <c r="CO239" s="14"/>
      <c r="CP239" s="14"/>
      <c r="CQ239" s="14"/>
      <c r="CR239" s="14"/>
      <c r="CS239" s="14"/>
      <c r="CT239" s="14"/>
      <c r="CU239" s="14"/>
      <c r="CV239" s="14"/>
      <c r="CW239" s="14"/>
      <c r="CX239" s="14"/>
      <c r="CY239" s="14"/>
      <c r="CZ239" s="14"/>
      <c r="DA239" s="24"/>
      <c r="DB239" s="14"/>
      <c r="DC239" s="14"/>
      <c r="DD239" s="14"/>
      <c r="DE239" s="14"/>
      <c r="DF239" s="14"/>
      <c r="DG239" s="14"/>
      <c r="DH239" s="14"/>
      <c r="DI239" s="14"/>
      <c r="DJ239" s="14"/>
      <c r="DK239" s="14"/>
      <c r="DL239" s="14"/>
      <c r="DM239" s="14"/>
      <c r="DN239" s="14"/>
      <c r="DO239" s="14"/>
      <c r="DP239" s="14"/>
      <c r="DQ239" s="14"/>
      <c r="DR239" s="14"/>
      <c r="DS239" s="14"/>
      <c r="DT239" s="14"/>
      <c r="DU239" s="14"/>
      <c r="DV239" s="14"/>
      <c r="DW239" s="14"/>
      <c r="DX239" s="14"/>
      <c r="DY239" s="14"/>
      <c r="DZ239" s="14"/>
      <c r="EA239" s="14"/>
      <c r="EB239" s="14"/>
      <c r="EC239" s="14"/>
      <c r="ED239" s="14"/>
      <c r="EE239" s="14"/>
      <c r="EF239" s="14"/>
      <c r="EG239" s="14"/>
      <c r="EH239" s="14"/>
      <c r="EI239" s="14"/>
      <c r="EJ239" s="14"/>
      <c r="EK239" s="14"/>
      <c r="EL239" s="14"/>
      <c r="EM239" s="14"/>
      <c r="EN239" s="14"/>
      <c r="EO239" s="14"/>
      <c r="EP239" s="14"/>
      <c r="EQ239" s="14"/>
      <c r="ER239" s="14"/>
      <c r="ES239" s="14"/>
      <c r="ET239" s="14"/>
      <c r="EU239" s="14"/>
      <c r="EV239" s="14"/>
      <c r="EW239" s="14"/>
      <c r="EX239" s="14"/>
      <c r="EY239" s="14"/>
      <c r="EZ239" s="14"/>
      <c r="FA239" s="14"/>
      <c r="FB239" s="14"/>
      <c r="FC239" s="14"/>
      <c r="FD239" s="14"/>
      <c r="FE239" s="14"/>
      <c r="FF239" s="14"/>
      <c r="FG239" s="14"/>
      <c r="FH239" s="14"/>
      <c r="FI239" s="14"/>
      <c r="FJ239" s="14"/>
      <c r="FK239" s="14"/>
      <c r="FL239" s="14"/>
      <c r="FM239" s="14"/>
      <c r="FN239" s="14"/>
      <c r="FO239" s="14"/>
      <c r="FP239" s="14"/>
      <c r="FQ239" s="14"/>
      <c r="FR239" s="14"/>
      <c r="FS239" s="14"/>
      <c r="FT239" s="14"/>
      <c r="FU239" s="14"/>
      <c r="FV239" s="14"/>
      <c r="FW239" s="14"/>
      <c r="FX239" s="14"/>
      <c r="FY239" s="14"/>
      <c r="FZ239" s="14"/>
      <c r="GA239" s="14"/>
      <c r="GB239" s="14"/>
      <c r="GC239" s="14"/>
      <c r="GD239" s="14"/>
      <c r="GE239" s="14"/>
      <c r="GF239" s="14"/>
      <c r="GG239" s="14"/>
      <c r="GH239" s="14"/>
      <c r="GI239" s="14"/>
      <c r="GJ239" s="14"/>
      <c r="GK239" s="14"/>
      <c r="GL239" s="14"/>
      <c r="GM239" s="14"/>
      <c r="GN239" s="14"/>
      <c r="GO239" s="14"/>
      <c r="GP239" s="14"/>
      <c r="GQ239" s="14"/>
      <c r="GR239" s="14"/>
      <c r="GS239" s="14"/>
      <c r="GT239" s="14"/>
      <c r="GU239" s="14"/>
      <c r="GV239" s="14"/>
      <c r="GW239" s="14"/>
      <c r="GX239" s="14"/>
      <c r="GY239" s="14"/>
      <c r="GZ239" s="14"/>
      <c r="HA239" s="14"/>
      <c r="HB239" s="14"/>
      <c r="HC239" s="14"/>
      <c r="HD239" s="14"/>
      <c r="HE239" s="14"/>
      <c r="HF239" s="14"/>
      <c r="HG239" s="14"/>
      <c r="HH239" s="14"/>
      <c r="HI239" s="14"/>
      <c r="HJ239" s="14"/>
      <c r="HK239" s="14"/>
      <c r="HL239" s="14"/>
      <c r="HM239" s="14"/>
      <c r="HN239" s="14"/>
      <c r="HO239" s="14"/>
      <c r="HP239" s="14"/>
      <c r="HQ239" s="14"/>
      <c r="HR239" s="14"/>
      <c r="HS239" s="14"/>
      <c r="HT239" s="14"/>
      <c r="HU239" s="14"/>
      <c r="HV239" s="14"/>
      <c r="HW239" s="14"/>
      <c r="HX239" s="14"/>
      <c r="HY239" s="14"/>
      <c r="HZ239" s="14"/>
      <c r="IA239" s="14"/>
      <c r="IB239" s="14"/>
      <c r="IC239" s="14"/>
      <c r="ID239" s="14"/>
      <c r="IE239" s="14"/>
      <c r="IF239" s="14"/>
      <c r="IG239" s="14"/>
      <c r="IH239" s="55"/>
      <c r="II239" s="55"/>
      <c r="IJ239" s="55"/>
      <c r="IK239" s="55"/>
      <c r="IL239" s="55"/>
      <c r="IM239" s="55"/>
      <c r="IN239" s="55"/>
      <c r="IO239" s="55"/>
      <c r="IP239" s="55"/>
      <c r="IQ239" s="55"/>
      <c r="IR239" s="55"/>
      <c r="IS239" s="55"/>
      <c r="IT239" s="55"/>
      <c r="IU239" s="55"/>
      <c r="IV239" s="55"/>
      <c r="IW239" s="55"/>
      <c r="IX239" s="55"/>
      <c r="IY239" s="55"/>
      <c r="IZ239" s="55"/>
      <c r="JA239" s="55"/>
      <c r="JB239" s="55"/>
      <c r="JC239" s="55"/>
      <c r="JD239" s="55"/>
      <c r="JE239" s="55"/>
      <c r="JF239" s="55"/>
      <c r="JG239" s="55"/>
      <c r="JH239" s="55"/>
      <c r="JI239" s="55"/>
      <c r="JJ239" s="55"/>
      <c r="JK239" s="55"/>
      <c r="JL239" s="55"/>
      <c r="JM239" s="55"/>
      <c r="JN239" s="55"/>
      <c r="JO239" s="55"/>
      <c r="JP239" s="55"/>
      <c r="JQ239" s="55"/>
      <c r="JR239" s="55"/>
      <c r="JS239" s="55"/>
      <c r="JT239" s="55"/>
      <c r="JU239" s="55"/>
      <c r="JV239" s="55"/>
      <c r="JW239" s="55"/>
      <c r="JX239" s="55"/>
      <c r="JY239" s="55"/>
      <c r="JZ239" s="55"/>
      <c r="KA239" s="55"/>
      <c r="KB239" s="55"/>
      <c r="KC239" s="55"/>
      <c r="KD239" s="55"/>
      <c r="KE239" s="55"/>
      <c r="KF239" s="55"/>
      <c r="KG239" s="55"/>
      <c r="KH239" s="55"/>
      <c r="KI239" s="55"/>
      <c r="KJ239" s="55"/>
      <c r="KK239" s="55"/>
      <c r="KL239" s="55"/>
      <c r="KM239" s="55"/>
      <c r="KN239" s="55"/>
      <c r="KO239" s="55"/>
      <c r="KP239" s="55"/>
      <c r="KQ239" s="55"/>
      <c r="KR239" s="55"/>
      <c r="KS239" s="55"/>
      <c r="KT239" s="55"/>
      <c r="KU239" s="55"/>
      <c r="KV239" s="55"/>
      <c r="KW239" s="55"/>
      <c r="KX239" s="55"/>
      <c r="KY239" s="55"/>
      <c r="KZ239" s="55"/>
      <c r="LA239" s="55"/>
      <c r="LB239" s="55"/>
      <c r="LC239" s="55"/>
      <c r="LD239" s="55"/>
      <c r="LE239" s="55"/>
      <c r="LF239" s="55"/>
      <c r="LG239" s="55"/>
      <c r="LH239" s="55"/>
      <c r="LI239" s="55"/>
      <c r="LJ239" s="55"/>
      <c r="LK239" s="55"/>
      <c r="LL239" s="55"/>
      <c r="LM239" s="55"/>
      <c r="LN239" s="55"/>
      <c r="LO239" s="55"/>
      <c r="LP239" s="55"/>
      <c r="LQ239" s="55"/>
      <c r="LR239" s="55"/>
      <c r="LS239" s="55"/>
      <c r="LT239" s="55"/>
      <c r="LU239" s="55"/>
      <c r="LV239" s="55"/>
      <c r="LW239" s="55"/>
      <c r="LX239" s="55"/>
      <c r="LY239" s="55"/>
      <c r="LZ239" s="55"/>
      <c r="MA239" s="55"/>
      <c r="MB239" s="55"/>
      <c r="MC239" s="55"/>
      <c r="MD239" s="55"/>
      <c r="ME239" s="55"/>
      <c r="MF239" s="55"/>
      <c r="MG239" s="55"/>
      <c r="MH239" s="57"/>
      <c r="MI239" s="57"/>
      <c r="MJ239" s="57"/>
      <c r="MK239" s="57"/>
      <c r="ML239" s="57"/>
      <c r="MM239" s="58"/>
      <c r="MN239" s="58"/>
      <c r="MO239" s="57"/>
      <c r="MP239" s="57"/>
      <c r="MQ239" s="57"/>
      <c r="MR239" s="57"/>
      <c r="MS239" s="57"/>
      <c r="MT239" s="58"/>
      <c r="MU239" s="58"/>
      <c r="MV239" s="57"/>
      <c r="MW239" s="57"/>
      <c r="MX239" s="57"/>
      <c r="MY239" s="57"/>
      <c r="MZ239" s="57"/>
      <c r="NA239" s="58"/>
      <c r="NB239" s="58"/>
      <c r="NC239" s="55"/>
      <c r="ND239" s="55"/>
      <c r="NE239" s="55"/>
      <c r="NF239" s="55"/>
      <c r="NG239" s="55"/>
      <c r="NH239" s="55"/>
      <c r="NI239" s="55"/>
      <c r="NJ239" s="55"/>
      <c r="NK239" s="55"/>
      <c r="NL239" s="55"/>
      <c r="NM239" s="55"/>
      <c r="NN239" s="55"/>
      <c r="NO239" s="55"/>
      <c r="NP239" s="55"/>
      <c r="NQ239" s="55"/>
      <c r="NR239" s="55"/>
      <c r="NS239" s="55"/>
      <c r="NT239" s="55"/>
      <c r="NU239" s="55"/>
      <c r="NV239" s="55"/>
      <c r="NW239" s="55"/>
      <c r="NX239" s="55"/>
      <c r="NY239" s="55"/>
      <c r="NZ239" s="55"/>
      <c r="OA239" s="55"/>
      <c r="OB239" s="55"/>
      <c r="OC239" s="55"/>
      <c r="OD239" s="55"/>
      <c r="OE239" s="55"/>
      <c r="OF239" s="55"/>
      <c r="OG239" s="55"/>
      <c r="OH239" s="55"/>
      <c r="OI239" s="55"/>
      <c r="OJ239" s="55"/>
      <c r="OK239" s="55"/>
      <c r="OL239" s="55"/>
      <c r="OM239" s="55"/>
      <c r="ON239" s="55"/>
      <c r="OO239" s="55"/>
      <c r="OP239" s="55"/>
      <c r="OQ239" s="55"/>
      <c r="OR239" s="55"/>
      <c r="OS239" s="55"/>
      <c r="OT239" s="55"/>
      <c r="OU239" s="55"/>
      <c r="OV239" s="55"/>
      <c r="OW239" s="55"/>
      <c r="OX239" s="55"/>
      <c r="OY239" s="55"/>
      <c r="OZ239" s="55"/>
      <c r="PA239" s="55"/>
      <c r="PB239" s="55"/>
      <c r="PC239" s="55"/>
      <c r="PD239" s="55"/>
      <c r="PE239" s="55"/>
      <c r="PF239" s="55"/>
      <c r="PG239" s="55"/>
      <c r="PH239" s="55"/>
      <c r="PI239" s="55"/>
      <c r="PJ239" s="55"/>
      <c r="PK239" s="55"/>
      <c r="PL239" s="55"/>
      <c r="PM239" s="55"/>
      <c r="PN239" s="55"/>
      <c r="PO239" s="55"/>
      <c r="PP239" s="55"/>
      <c r="PQ239" s="55"/>
      <c r="PR239" s="55"/>
      <c r="PS239" s="55"/>
      <c r="PT239" s="55"/>
      <c r="PU239" s="55"/>
      <c r="PV239" s="55"/>
      <c r="PW239" s="55"/>
      <c r="PX239" s="55"/>
      <c r="PY239" s="55"/>
      <c r="PZ239" s="55"/>
      <c r="QA239" s="55"/>
      <c r="QB239" s="55"/>
      <c r="QC239" s="55"/>
      <c r="QD239" s="55"/>
    </row>
    <row r="240" spans="1:446" ht="13.5" customHeight="1">
      <c r="A240" s="12" t="s">
        <v>238</v>
      </c>
      <c r="B240" s="12" t="s">
        <v>346</v>
      </c>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12"/>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c r="CI240" s="14"/>
      <c r="CJ240" s="14"/>
      <c r="CK240" s="14"/>
      <c r="CL240" s="14"/>
      <c r="CM240" s="14"/>
      <c r="CN240" s="14"/>
      <c r="CO240" s="14"/>
      <c r="CP240" s="14"/>
      <c r="CQ240" s="14"/>
      <c r="CR240" s="14"/>
      <c r="CS240" s="14"/>
      <c r="CT240" s="14"/>
      <c r="CU240" s="14"/>
      <c r="CV240" s="14"/>
      <c r="CW240" s="14"/>
      <c r="CX240" s="14"/>
      <c r="CY240" s="14"/>
      <c r="CZ240" s="14"/>
      <c r="DA240" s="24"/>
      <c r="DB240" s="14"/>
      <c r="DC240" s="14"/>
      <c r="DD240" s="14"/>
      <c r="DE240" s="14"/>
      <c r="DF240" s="14"/>
      <c r="DG240" s="14"/>
      <c r="DH240" s="14"/>
      <c r="DI240" s="14"/>
      <c r="DJ240" s="14"/>
      <c r="DK240" s="14"/>
      <c r="DL240" s="14"/>
      <c r="DM240" s="14"/>
      <c r="DN240" s="14"/>
      <c r="DO240" s="14"/>
      <c r="DP240" s="14"/>
      <c r="DQ240" s="14"/>
      <c r="DR240" s="14"/>
      <c r="DS240" s="14"/>
      <c r="DT240" s="14"/>
      <c r="DU240" s="14"/>
      <c r="DV240" s="14"/>
      <c r="DW240" s="14"/>
      <c r="DX240" s="14"/>
      <c r="DY240" s="14"/>
      <c r="DZ240" s="14"/>
      <c r="EA240" s="14"/>
      <c r="EB240" s="14"/>
      <c r="EC240" s="14"/>
      <c r="ED240" s="14"/>
      <c r="EE240" s="14"/>
      <c r="EF240" s="14"/>
      <c r="EG240" s="14"/>
      <c r="EH240" s="14"/>
      <c r="EI240" s="14"/>
      <c r="EJ240" s="14"/>
      <c r="EK240" s="14"/>
      <c r="EL240" s="14"/>
      <c r="EM240" s="14"/>
      <c r="EN240" s="14"/>
      <c r="EO240" s="14"/>
      <c r="EP240" s="14"/>
      <c r="EQ240" s="14"/>
      <c r="ER240" s="14"/>
      <c r="ES240" s="14"/>
      <c r="ET240" s="14"/>
      <c r="EU240" s="14"/>
      <c r="EV240" s="14"/>
      <c r="EW240" s="14"/>
      <c r="EX240" s="14"/>
      <c r="EY240" s="14"/>
      <c r="EZ240" s="14"/>
      <c r="FA240" s="14"/>
      <c r="FB240" s="14"/>
      <c r="FC240" s="14"/>
      <c r="FD240" s="14"/>
      <c r="FE240" s="14"/>
      <c r="FF240" s="14"/>
      <c r="FG240" s="14"/>
      <c r="FH240" s="14"/>
      <c r="FI240" s="14"/>
      <c r="FJ240" s="14"/>
      <c r="FK240" s="14"/>
      <c r="FL240" s="14"/>
      <c r="FM240" s="14"/>
      <c r="FN240" s="14"/>
      <c r="FO240" s="14"/>
      <c r="FP240" s="14"/>
      <c r="FQ240" s="14"/>
      <c r="FR240" s="14"/>
      <c r="FS240" s="14"/>
      <c r="FT240" s="14"/>
      <c r="FU240" s="14"/>
      <c r="FV240" s="14"/>
      <c r="FW240" s="14"/>
      <c r="FX240" s="14"/>
      <c r="FY240" s="14"/>
      <c r="FZ240" s="14"/>
      <c r="GA240" s="14"/>
      <c r="GB240" s="14"/>
      <c r="GC240" s="14"/>
      <c r="GD240" s="14"/>
      <c r="GE240" s="14"/>
      <c r="GF240" s="14"/>
      <c r="GG240" s="14"/>
      <c r="GH240" s="14"/>
      <c r="GI240" s="14"/>
      <c r="GJ240" s="14"/>
      <c r="GK240" s="14"/>
      <c r="GL240" s="14"/>
      <c r="GM240" s="14"/>
      <c r="GN240" s="14"/>
      <c r="GO240" s="14"/>
      <c r="GP240" s="14"/>
      <c r="GQ240" s="14"/>
      <c r="GR240" s="14"/>
      <c r="GS240" s="14"/>
      <c r="GT240" s="14"/>
      <c r="GU240" s="14"/>
      <c r="GV240" s="14"/>
      <c r="GW240" s="14"/>
      <c r="GX240" s="14"/>
      <c r="GY240" s="14"/>
      <c r="GZ240" s="14"/>
      <c r="HA240" s="14"/>
      <c r="HB240" s="14"/>
      <c r="HC240" s="14"/>
      <c r="HD240" s="14"/>
      <c r="HE240" s="14"/>
      <c r="HF240" s="14"/>
      <c r="HG240" s="14"/>
      <c r="HH240" s="14"/>
      <c r="HI240" s="14"/>
      <c r="HJ240" s="14"/>
      <c r="HK240" s="14"/>
      <c r="HL240" s="14"/>
      <c r="HM240" s="14"/>
      <c r="HN240" s="14"/>
      <c r="HO240" s="14"/>
      <c r="HP240" s="14"/>
      <c r="HQ240" s="14"/>
      <c r="HR240" s="14"/>
      <c r="HS240" s="14"/>
      <c r="HT240" s="14"/>
      <c r="HU240" s="14"/>
      <c r="HV240" s="14"/>
      <c r="HW240" s="14"/>
      <c r="HX240" s="14"/>
      <c r="HY240" s="14"/>
      <c r="HZ240" s="14"/>
      <c r="IA240" s="14"/>
      <c r="IB240" s="14"/>
      <c r="IC240" s="14"/>
      <c r="ID240" s="14"/>
      <c r="IE240" s="14"/>
      <c r="IF240" s="14"/>
      <c r="IG240" s="14"/>
      <c r="IH240" s="55"/>
      <c r="II240" s="55"/>
      <c r="IJ240" s="55"/>
      <c r="IK240" s="55"/>
      <c r="IL240" s="55"/>
      <c r="IM240" s="55"/>
      <c r="IN240" s="55"/>
      <c r="IO240" s="55"/>
      <c r="IP240" s="55"/>
      <c r="IQ240" s="55"/>
      <c r="IR240" s="55"/>
      <c r="IS240" s="55"/>
      <c r="IT240" s="55"/>
      <c r="IU240" s="55"/>
      <c r="IV240" s="55"/>
      <c r="IW240" s="55"/>
      <c r="IX240" s="55"/>
      <c r="IY240" s="55"/>
      <c r="IZ240" s="55"/>
      <c r="JA240" s="55"/>
      <c r="JB240" s="55"/>
      <c r="JC240" s="55"/>
      <c r="JD240" s="55"/>
      <c r="JE240" s="55"/>
      <c r="JF240" s="55"/>
      <c r="JG240" s="55"/>
      <c r="JH240" s="55"/>
      <c r="JI240" s="55"/>
      <c r="JJ240" s="55"/>
      <c r="JK240" s="55"/>
      <c r="JL240" s="55"/>
      <c r="JM240" s="55"/>
      <c r="JN240" s="55"/>
      <c r="JO240" s="55"/>
      <c r="JP240" s="55"/>
      <c r="JQ240" s="55"/>
      <c r="JR240" s="55"/>
      <c r="JS240" s="55"/>
      <c r="JT240" s="55"/>
      <c r="JU240" s="55"/>
      <c r="JV240" s="55"/>
      <c r="JW240" s="55"/>
      <c r="JX240" s="55"/>
      <c r="JY240" s="55"/>
      <c r="JZ240" s="55"/>
      <c r="KA240" s="55"/>
      <c r="KB240" s="55"/>
      <c r="KC240" s="55"/>
      <c r="KD240" s="55"/>
      <c r="KE240" s="55"/>
      <c r="KF240" s="55"/>
      <c r="KG240" s="55"/>
      <c r="KH240" s="55"/>
      <c r="KI240" s="55"/>
      <c r="KJ240" s="55"/>
      <c r="KK240" s="55"/>
      <c r="KL240" s="55"/>
      <c r="KM240" s="55"/>
      <c r="KN240" s="55"/>
      <c r="KO240" s="55"/>
      <c r="KP240" s="55"/>
      <c r="KQ240" s="55"/>
      <c r="KR240" s="55"/>
      <c r="KS240" s="55"/>
      <c r="KT240" s="55"/>
      <c r="KU240" s="55"/>
      <c r="KV240" s="55"/>
      <c r="KW240" s="55"/>
      <c r="KX240" s="55"/>
      <c r="KY240" s="55"/>
      <c r="KZ240" s="55"/>
      <c r="LA240" s="55"/>
      <c r="LB240" s="55"/>
      <c r="LC240" s="55"/>
      <c r="LD240" s="55"/>
      <c r="LE240" s="55"/>
      <c r="LF240" s="55"/>
      <c r="LG240" s="55"/>
      <c r="LH240" s="55"/>
      <c r="LI240" s="55"/>
      <c r="LJ240" s="55"/>
      <c r="LK240" s="55"/>
      <c r="LL240" s="55"/>
      <c r="LM240" s="55"/>
      <c r="LN240" s="55"/>
      <c r="LO240" s="55"/>
      <c r="LP240" s="55"/>
      <c r="LQ240" s="55"/>
      <c r="LR240" s="55"/>
      <c r="LS240" s="55"/>
      <c r="LT240" s="55"/>
      <c r="LU240" s="55"/>
      <c r="LV240" s="55"/>
      <c r="LW240" s="55"/>
      <c r="LX240" s="55"/>
      <c r="LY240" s="55"/>
      <c r="LZ240" s="55"/>
      <c r="MA240" s="55"/>
      <c r="MB240" s="55"/>
      <c r="MC240" s="55"/>
      <c r="MD240" s="55"/>
      <c r="ME240" s="55"/>
      <c r="MF240" s="55"/>
      <c r="MG240" s="55"/>
      <c r="MH240" s="57"/>
      <c r="MI240" s="57"/>
      <c r="MJ240" s="57"/>
      <c r="MK240" s="57"/>
      <c r="ML240" s="57"/>
      <c r="MM240" s="58"/>
      <c r="MN240" s="58"/>
      <c r="MO240" s="57"/>
      <c r="MP240" s="57"/>
      <c r="MQ240" s="57"/>
      <c r="MR240" s="57"/>
      <c r="MS240" s="57"/>
      <c r="MT240" s="58"/>
      <c r="MU240" s="58"/>
      <c r="MV240" s="57"/>
      <c r="MW240" s="57"/>
      <c r="MX240" s="57"/>
      <c r="MY240" s="57"/>
      <c r="MZ240" s="57"/>
      <c r="NA240" s="58"/>
      <c r="NB240" s="58"/>
      <c r="NC240" s="55"/>
      <c r="ND240" s="55"/>
      <c r="NE240" s="55"/>
      <c r="NF240" s="55"/>
      <c r="NG240" s="55"/>
      <c r="NH240" s="55"/>
      <c r="NI240" s="55"/>
      <c r="NJ240" s="55"/>
      <c r="NK240" s="55"/>
      <c r="NL240" s="55"/>
      <c r="NM240" s="55"/>
      <c r="NN240" s="55"/>
      <c r="NO240" s="55"/>
      <c r="NP240" s="55"/>
      <c r="NQ240" s="55"/>
      <c r="NR240" s="55"/>
      <c r="NS240" s="55"/>
      <c r="NT240" s="55"/>
      <c r="NU240" s="55"/>
      <c r="NV240" s="55"/>
      <c r="NW240" s="55"/>
      <c r="NX240" s="55"/>
      <c r="NY240" s="55"/>
      <c r="NZ240" s="55"/>
      <c r="OA240" s="55"/>
      <c r="OB240" s="55"/>
      <c r="OC240" s="55"/>
      <c r="OD240" s="55"/>
      <c r="OE240" s="55"/>
      <c r="OF240" s="55"/>
      <c r="OG240" s="55"/>
      <c r="OH240" s="55"/>
      <c r="OI240" s="55"/>
      <c r="OJ240" s="55"/>
      <c r="OK240" s="55"/>
      <c r="OL240" s="55"/>
      <c r="OM240" s="55"/>
      <c r="ON240" s="55"/>
      <c r="OO240" s="55"/>
      <c r="OP240" s="55"/>
      <c r="OQ240" s="55"/>
      <c r="OR240" s="55"/>
      <c r="OS240" s="55"/>
      <c r="OT240" s="55"/>
      <c r="OU240" s="55"/>
      <c r="OV240" s="55"/>
      <c r="OW240" s="55"/>
      <c r="OX240" s="55"/>
      <c r="OY240" s="55"/>
      <c r="OZ240" s="55"/>
      <c r="PA240" s="55"/>
      <c r="PB240" s="55"/>
      <c r="PC240" s="55"/>
      <c r="PD240" s="55"/>
      <c r="PE240" s="55"/>
      <c r="PF240" s="55"/>
      <c r="PG240" s="55"/>
      <c r="PH240" s="55"/>
      <c r="PI240" s="55"/>
      <c r="PJ240" s="55"/>
      <c r="PK240" s="55"/>
      <c r="PL240" s="55"/>
      <c r="PM240" s="55"/>
      <c r="PN240" s="55"/>
      <c r="PO240" s="55"/>
      <c r="PP240" s="55"/>
      <c r="PQ240" s="55"/>
      <c r="PR240" s="55"/>
      <c r="PS240" s="55"/>
      <c r="PT240" s="55"/>
      <c r="PU240" s="55"/>
      <c r="PV240" s="55"/>
      <c r="PW240" s="55"/>
      <c r="PX240" s="55"/>
      <c r="PY240" s="55"/>
      <c r="PZ240" s="55"/>
      <c r="QA240" s="55"/>
      <c r="QB240" s="55"/>
      <c r="QC240" s="55"/>
      <c r="QD240" s="55"/>
    </row>
    <row r="241" spans="1:446" ht="13.5" customHeight="1">
      <c r="A241" s="12" t="s">
        <v>239</v>
      </c>
      <c r="B241" s="12" t="s">
        <v>348</v>
      </c>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12"/>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c r="CI241" s="14"/>
      <c r="CJ241" s="14"/>
      <c r="CK241" s="14"/>
      <c r="CL241" s="14"/>
      <c r="CM241" s="14"/>
      <c r="CN241" s="14"/>
      <c r="CO241" s="14"/>
      <c r="CP241" s="14"/>
      <c r="CQ241" s="14"/>
      <c r="CR241" s="14"/>
      <c r="CS241" s="14"/>
      <c r="CT241" s="14"/>
      <c r="CU241" s="14"/>
      <c r="CV241" s="14"/>
      <c r="CW241" s="14"/>
      <c r="CX241" s="14"/>
      <c r="CY241" s="14"/>
      <c r="CZ241" s="14"/>
      <c r="DA241" s="24"/>
      <c r="DB241" s="14"/>
      <c r="DC241" s="14"/>
      <c r="DD241" s="14"/>
      <c r="DE241" s="14"/>
      <c r="DF241" s="14"/>
      <c r="DG241" s="14"/>
      <c r="DH241" s="14"/>
      <c r="DI241" s="14"/>
      <c r="DJ241" s="14"/>
      <c r="DK241" s="14"/>
      <c r="DL241" s="14"/>
      <c r="DM241" s="14"/>
      <c r="DN241" s="14"/>
      <c r="DO241" s="14"/>
      <c r="DP241" s="14"/>
      <c r="DQ241" s="14"/>
      <c r="DR241" s="14"/>
      <c r="DS241" s="14"/>
      <c r="DT241" s="14"/>
      <c r="DU241" s="14"/>
      <c r="DV241" s="14"/>
      <c r="DW241" s="14"/>
      <c r="DX241" s="14"/>
      <c r="DY241" s="14"/>
      <c r="DZ241" s="14"/>
      <c r="EA241" s="14"/>
      <c r="EB241" s="14"/>
      <c r="EC241" s="14"/>
      <c r="ED241" s="14"/>
      <c r="EE241" s="14"/>
      <c r="EF241" s="14"/>
      <c r="EG241" s="14"/>
      <c r="EH241" s="14"/>
      <c r="EI241" s="14"/>
      <c r="EJ241" s="14"/>
      <c r="EK241" s="14"/>
      <c r="EL241" s="14"/>
      <c r="EM241" s="14"/>
      <c r="EN241" s="14"/>
      <c r="EO241" s="14"/>
      <c r="EP241" s="14"/>
      <c r="EQ241" s="14"/>
      <c r="ER241" s="14"/>
      <c r="ES241" s="14"/>
      <c r="ET241" s="14"/>
      <c r="EU241" s="14"/>
      <c r="EV241" s="14"/>
      <c r="EW241" s="14"/>
      <c r="EX241" s="14"/>
      <c r="EY241" s="14"/>
      <c r="EZ241" s="14"/>
      <c r="FA241" s="14"/>
      <c r="FB241" s="14"/>
      <c r="FC241" s="14"/>
      <c r="FD241" s="14"/>
      <c r="FE241" s="14"/>
      <c r="FF241" s="14"/>
      <c r="FG241" s="14"/>
      <c r="FH241" s="14"/>
      <c r="FI241" s="14"/>
      <c r="FJ241" s="14"/>
      <c r="FK241" s="14"/>
      <c r="FL241" s="14"/>
      <c r="FM241" s="14"/>
      <c r="FN241" s="14"/>
      <c r="FO241" s="14"/>
      <c r="FP241" s="14"/>
      <c r="FQ241" s="14"/>
      <c r="FR241" s="14"/>
      <c r="FS241" s="14"/>
      <c r="FT241" s="14"/>
      <c r="FU241" s="14"/>
      <c r="FV241" s="14"/>
      <c r="FW241" s="14"/>
      <c r="FX241" s="14"/>
      <c r="FY241" s="14"/>
      <c r="FZ241" s="14"/>
      <c r="GA241" s="14"/>
      <c r="GB241" s="14"/>
      <c r="GC241" s="14"/>
      <c r="GD241" s="14"/>
      <c r="GE241" s="14"/>
      <c r="GF241" s="14"/>
      <c r="GG241" s="14"/>
      <c r="GH241" s="14"/>
      <c r="GI241" s="14"/>
      <c r="GJ241" s="14"/>
      <c r="GK241" s="14"/>
      <c r="GL241" s="14"/>
      <c r="GM241" s="14"/>
      <c r="GN241" s="14"/>
      <c r="GO241" s="14"/>
      <c r="GP241" s="14"/>
      <c r="GQ241" s="14"/>
      <c r="GR241" s="14"/>
      <c r="GS241" s="14"/>
      <c r="GT241" s="14"/>
      <c r="GU241" s="14"/>
      <c r="GV241" s="14"/>
      <c r="GW241" s="14"/>
      <c r="GX241" s="14"/>
      <c r="GY241" s="14"/>
      <c r="GZ241" s="14"/>
      <c r="HA241" s="14"/>
      <c r="HB241" s="14"/>
      <c r="HC241" s="14"/>
      <c r="HD241" s="14"/>
      <c r="HE241" s="14"/>
      <c r="HF241" s="14"/>
      <c r="HG241" s="14"/>
      <c r="HH241" s="14"/>
      <c r="HI241" s="14"/>
      <c r="HJ241" s="14"/>
      <c r="HK241" s="14"/>
      <c r="HL241" s="14"/>
      <c r="HM241" s="14"/>
      <c r="HN241" s="14"/>
      <c r="HO241" s="14"/>
      <c r="HP241" s="14"/>
      <c r="HQ241" s="14"/>
      <c r="HR241" s="14"/>
      <c r="HS241" s="14"/>
      <c r="HT241" s="14"/>
      <c r="HU241" s="14"/>
      <c r="HV241" s="14"/>
      <c r="HW241" s="14"/>
      <c r="HX241" s="14"/>
      <c r="HY241" s="14"/>
      <c r="HZ241" s="14"/>
      <c r="IA241" s="14"/>
      <c r="IB241" s="14"/>
      <c r="IC241" s="14"/>
      <c r="ID241" s="14"/>
      <c r="IE241" s="14"/>
      <c r="IF241" s="14"/>
      <c r="IG241" s="14"/>
      <c r="IH241" s="55"/>
      <c r="II241" s="55"/>
      <c r="IJ241" s="55"/>
      <c r="IK241" s="55"/>
      <c r="IL241" s="55"/>
      <c r="IM241" s="55"/>
      <c r="IN241" s="55"/>
      <c r="IO241" s="55"/>
      <c r="IP241" s="55"/>
      <c r="IQ241" s="55"/>
      <c r="IR241" s="55"/>
      <c r="IS241" s="55"/>
      <c r="IT241" s="55"/>
      <c r="IU241" s="55"/>
      <c r="IV241" s="55"/>
      <c r="IW241" s="55"/>
      <c r="IX241" s="55"/>
      <c r="IY241" s="55"/>
      <c r="IZ241" s="55"/>
      <c r="JA241" s="55"/>
      <c r="JB241" s="55"/>
      <c r="JC241" s="55"/>
      <c r="JD241" s="55"/>
      <c r="JE241" s="55"/>
      <c r="JF241" s="55"/>
      <c r="JG241" s="55"/>
      <c r="JH241" s="55"/>
      <c r="JI241" s="55"/>
      <c r="JJ241" s="55"/>
      <c r="JK241" s="55"/>
      <c r="JL241" s="55"/>
      <c r="JM241" s="55"/>
      <c r="JN241" s="55"/>
      <c r="JO241" s="55"/>
      <c r="JP241" s="55"/>
      <c r="JQ241" s="55"/>
      <c r="JR241" s="55"/>
      <c r="JS241" s="55"/>
      <c r="JT241" s="55"/>
      <c r="JU241" s="55"/>
      <c r="JV241" s="55"/>
      <c r="JW241" s="55"/>
      <c r="JX241" s="55"/>
      <c r="JY241" s="55"/>
      <c r="JZ241" s="55"/>
      <c r="KA241" s="55"/>
      <c r="KB241" s="55"/>
      <c r="KC241" s="55"/>
      <c r="KD241" s="55"/>
      <c r="KE241" s="55"/>
      <c r="KF241" s="55"/>
      <c r="KG241" s="55"/>
      <c r="KH241" s="55"/>
      <c r="KI241" s="55"/>
      <c r="KJ241" s="55"/>
      <c r="KK241" s="55"/>
      <c r="KL241" s="55"/>
      <c r="KM241" s="55"/>
      <c r="KN241" s="55"/>
      <c r="KO241" s="55"/>
      <c r="KP241" s="55"/>
      <c r="KQ241" s="55"/>
      <c r="KR241" s="55"/>
      <c r="KS241" s="55"/>
      <c r="KT241" s="55"/>
      <c r="KU241" s="55"/>
      <c r="KV241" s="55"/>
      <c r="KW241" s="55"/>
      <c r="KX241" s="55"/>
      <c r="KY241" s="55"/>
      <c r="KZ241" s="55"/>
      <c r="LA241" s="55"/>
      <c r="LB241" s="55"/>
      <c r="LC241" s="55"/>
      <c r="LD241" s="55"/>
      <c r="LE241" s="55"/>
      <c r="LF241" s="55"/>
      <c r="LG241" s="55"/>
      <c r="LH241" s="55"/>
      <c r="LI241" s="55"/>
      <c r="LJ241" s="55"/>
      <c r="LK241" s="55"/>
      <c r="LL241" s="55"/>
      <c r="LM241" s="55"/>
      <c r="LN241" s="55"/>
      <c r="LO241" s="55"/>
      <c r="LP241" s="55"/>
      <c r="LQ241" s="55"/>
      <c r="LR241" s="55"/>
      <c r="LS241" s="55"/>
      <c r="LT241" s="55"/>
      <c r="LU241" s="55"/>
      <c r="LV241" s="55"/>
      <c r="LW241" s="55"/>
      <c r="LX241" s="55"/>
      <c r="LY241" s="55"/>
      <c r="LZ241" s="55"/>
      <c r="MA241" s="55"/>
      <c r="MB241" s="55"/>
      <c r="MC241" s="55"/>
      <c r="MD241" s="55"/>
      <c r="ME241" s="55"/>
      <c r="MF241" s="55"/>
      <c r="MG241" s="55"/>
      <c r="MH241" s="57"/>
      <c r="MI241" s="57"/>
      <c r="MJ241" s="57"/>
      <c r="MK241" s="57"/>
      <c r="ML241" s="57"/>
      <c r="MM241" s="58"/>
      <c r="MN241" s="58"/>
      <c r="MO241" s="57"/>
      <c r="MP241" s="57"/>
      <c r="MQ241" s="57"/>
      <c r="MR241" s="57"/>
      <c r="MS241" s="57"/>
      <c r="MT241" s="58"/>
      <c r="MU241" s="58"/>
      <c r="MV241" s="57"/>
      <c r="MW241" s="57"/>
      <c r="MX241" s="57"/>
      <c r="MY241" s="57"/>
      <c r="MZ241" s="57"/>
      <c r="NA241" s="58"/>
      <c r="NB241" s="58"/>
      <c r="NC241" s="55"/>
      <c r="ND241" s="55"/>
      <c r="NE241" s="55"/>
      <c r="NF241" s="55"/>
      <c r="NG241" s="55"/>
      <c r="NH241" s="55"/>
      <c r="NI241" s="55"/>
      <c r="NJ241" s="55"/>
      <c r="NK241" s="55"/>
      <c r="NL241" s="55"/>
      <c r="NM241" s="55"/>
      <c r="NN241" s="55"/>
      <c r="NO241" s="55"/>
      <c r="NP241" s="55"/>
      <c r="NQ241" s="55"/>
      <c r="NR241" s="55"/>
      <c r="NS241" s="55"/>
      <c r="NT241" s="55"/>
      <c r="NU241" s="55"/>
      <c r="NV241" s="55"/>
      <c r="NW241" s="55"/>
      <c r="NX241" s="55"/>
      <c r="NY241" s="55"/>
      <c r="NZ241" s="55"/>
      <c r="OA241" s="55"/>
      <c r="OB241" s="55"/>
      <c r="OC241" s="55"/>
      <c r="OD241" s="55"/>
      <c r="OE241" s="55"/>
      <c r="OF241" s="55"/>
      <c r="OG241" s="55"/>
      <c r="OH241" s="55"/>
      <c r="OI241" s="55"/>
      <c r="OJ241" s="55"/>
      <c r="OK241" s="55"/>
      <c r="OL241" s="55"/>
      <c r="OM241" s="55"/>
      <c r="ON241" s="55"/>
      <c r="OO241" s="55"/>
      <c r="OP241" s="55"/>
      <c r="OQ241" s="55"/>
      <c r="OR241" s="55"/>
      <c r="OS241" s="55"/>
      <c r="OT241" s="55"/>
      <c r="OU241" s="55"/>
      <c r="OV241" s="55"/>
      <c r="OW241" s="55"/>
      <c r="OX241" s="55"/>
      <c r="OY241" s="55"/>
      <c r="OZ241" s="55"/>
      <c r="PA241" s="55"/>
      <c r="PB241" s="55"/>
      <c r="PC241" s="55"/>
      <c r="PD241" s="55"/>
      <c r="PE241" s="55"/>
      <c r="PF241" s="55"/>
      <c r="PG241" s="55"/>
      <c r="PH241" s="55"/>
      <c r="PI241" s="55"/>
      <c r="PJ241" s="55"/>
      <c r="PK241" s="55"/>
      <c r="PL241" s="55"/>
      <c r="PM241" s="55"/>
      <c r="PN241" s="55"/>
      <c r="PO241" s="55"/>
      <c r="PP241" s="55"/>
      <c r="PQ241" s="55"/>
      <c r="PR241" s="55"/>
      <c r="PS241" s="55"/>
      <c r="PT241" s="55"/>
      <c r="PU241" s="55"/>
      <c r="PV241" s="55"/>
      <c r="PW241" s="55"/>
      <c r="PX241" s="55"/>
      <c r="PY241" s="55"/>
      <c r="PZ241" s="55"/>
      <c r="QA241" s="55"/>
      <c r="QB241" s="55"/>
      <c r="QC241" s="55"/>
      <c r="QD241" s="55"/>
    </row>
    <row r="242" spans="1:446" ht="13.5" customHeight="1">
      <c r="A242" s="12" t="s">
        <v>240</v>
      </c>
      <c r="B242" s="12" t="s">
        <v>349</v>
      </c>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12"/>
      <c r="BE242" s="14"/>
      <c r="BF242" s="14"/>
      <c r="BG242" s="14"/>
      <c r="BH242" s="14"/>
      <c r="BI242" s="14"/>
      <c r="BJ242" s="14"/>
      <c r="BK242" s="14"/>
      <c r="BL242" s="14"/>
      <c r="BM242" s="14"/>
      <c r="BN242" s="14"/>
      <c r="BO242" s="14"/>
      <c r="BP242" s="14"/>
      <c r="BQ242" s="14"/>
      <c r="BR242" s="14"/>
      <c r="BS242" s="14"/>
      <c r="BT242" s="14"/>
      <c r="BU242" s="14"/>
      <c r="BV242" s="14"/>
      <c r="BW242" s="14"/>
      <c r="BX242" s="14"/>
      <c r="BY242" s="14"/>
      <c r="BZ242" s="14"/>
      <c r="CA242" s="14"/>
      <c r="CB242" s="14"/>
      <c r="CC242" s="14"/>
      <c r="CD242" s="14"/>
      <c r="CE242" s="14"/>
      <c r="CF242" s="14"/>
      <c r="CG242" s="14"/>
      <c r="CH242" s="14"/>
      <c r="CI242" s="14"/>
      <c r="CJ242" s="14"/>
      <c r="CK242" s="14"/>
      <c r="CL242" s="14"/>
      <c r="CM242" s="14"/>
      <c r="CN242" s="14"/>
      <c r="CO242" s="14"/>
      <c r="CP242" s="14"/>
      <c r="CQ242" s="14"/>
      <c r="CR242" s="14"/>
      <c r="CS242" s="14"/>
      <c r="CT242" s="14"/>
      <c r="CU242" s="14"/>
      <c r="CV242" s="14"/>
      <c r="CW242" s="14"/>
      <c r="CX242" s="14"/>
      <c r="CY242" s="14"/>
      <c r="CZ242" s="14"/>
      <c r="DA242" s="24"/>
      <c r="DB242" s="14"/>
      <c r="DC242" s="14"/>
      <c r="DD242" s="14"/>
      <c r="DE242" s="14"/>
      <c r="DF242" s="14"/>
      <c r="DG242" s="14"/>
      <c r="DH242" s="14"/>
      <c r="DI242" s="14"/>
      <c r="DJ242" s="14"/>
      <c r="DK242" s="14"/>
      <c r="DL242" s="14"/>
      <c r="DM242" s="14"/>
      <c r="DN242" s="14"/>
      <c r="DO242" s="14"/>
      <c r="DP242" s="14"/>
      <c r="DQ242" s="14"/>
      <c r="DR242" s="14"/>
      <c r="DS242" s="14"/>
      <c r="DT242" s="14"/>
      <c r="DU242" s="14"/>
      <c r="DV242" s="14"/>
      <c r="DW242" s="14"/>
      <c r="DX242" s="14"/>
      <c r="DY242" s="14"/>
      <c r="DZ242" s="14"/>
      <c r="EA242" s="14"/>
      <c r="EB242" s="14"/>
      <c r="EC242" s="14"/>
      <c r="ED242" s="14"/>
      <c r="EE242" s="14"/>
      <c r="EF242" s="14"/>
      <c r="EG242" s="14"/>
      <c r="EH242" s="14"/>
      <c r="EI242" s="14"/>
      <c r="EJ242" s="14"/>
      <c r="EK242" s="14"/>
      <c r="EL242" s="14"/>
      <c r="EM242" s="14"/>
      <c r="EN242" s="14"/>
      <c r="EO242" s="14"/>
      <c r="EP242" s="14"/>
      <c r="EQ242" s="14"/>
      <c r="ER242" s="14"/>
      <c r="ES242" s="14"/>
      <c r="ET242" s="14"/>
      <c r="EU242" s="14"/>
      <c r="EV242" s="14"/>
      <c r="EW242" s="14"/>
      <c r="EX242" s="14"/>
      <c r="EY242" s="14"/>
      <c r="EZ242" s="14"/>
      <c r="FA242" s="14"/>
      <c r="FB242" s="14"/>
      <c r="FC242" s="14"/>
      <c r="FD242" s="14"/>
      <c r="FE242" s="14"/>
      <c r="FF242" s="14"/>
      <c r="FG242" s="14"/>
      <c r="FH242" s="14"/>
      <c r="FI242" s="14"/>
      <c r="FJ242" s="14"/>
      <c r="FK242" s="14"/>
      <c r="FL242" s="14"/>
      <c r="FM242" s="14"/>
      <c r="FN242" s="14"/>
      <c r="FO242" s="14"/>
      <c r="FP242" s="14"/>
      <c r="FQ242" s="14"/>
      <c r="FR242" s="14"/>
      <c r="FS242" s="14"/>
      <c r="FT242" s="14"/>
      <c r="FU242" s="14"/>
      <c r="FV242" s="14"/>
      <c r="FW242" s="14"/>
      <c r="FX242" s="14"/>
      <c r="FY242" s="14"/>
      <c r="FZ242" s="14"/>
      <c r="GA242" s="14"/>
      <c r="GB242" s="14"/>
      <c r="GC242" s="14"/>
      <c r="GD242" s="14"/>
      <c r="GE242" s="14"/>
      <c r="GF242" s="14"/>
      <c r="GG242" s="14"/>
      <c r="GH242" s="14"/>
      <c r="GI242" s="14"/>
      <c r="GJ242" s="14"/>
      <c r="GK242" s="14"/>
      <c r="GL242" s="14"/>
      <c r="GM242" s="14"/>
      <c r="GN242" s="14"/>
      <c r="GO242" s="14"/>
      <c r="GP242" s="14"/>
      <c r="GQ242" s="14"/>
      <c r="GR242" s="14"/>
      <c r="GS242" s="14"/>
      <c r="GT242" s="14"/>
      <c r="GU242" s="14"/>
      <c r="GV242" s="14"/>
      <c r="GW242" s="14"/>
      <c r="GX242" s="14"/>
      <c r="GY242" s="14"/>
      <c r="GZ242" s="14"/>
      <c r="HA242" s="14"/>
      <c r="HB242" s="14"/>
      <c r="HC242" s="14"/>
      <c r="HD242" s="14"/>
      <c r="HE242" s="14"/>
      <c r="HF242" s="14"/>
      <c r="HG242" s="14"/>
      <c r="HH242" s="14"/>
      <c r="HI242" s="14"/>
      <c r="HJ242" s="14"/>
      <c r="HK242" s="14"/>
      <c r="HL242" s="14"/>
      <c r="HM242" s="14"/>
      <c r="HN242" s="14"/>
      <c r="HO242" s="14"/>
      <c r="HP242" s="14"/>
      <c r="HQ242" s="14"/>
      <c r="HR242" s="14"/>
      <c r="HS242" s="14"/>
      <c r="HT242" s="14"/>
      <c r="HU242" s="14"/>
      <c r="HV242" s="14"/>
      <c r="HW242" s="14"/>
      <c r="HX242" s="14"/>
      <c r="HY242" s="14"/>
      <c r="HZ242" s="14"/>
      <c r="IA242" s="14"/>
      <c r="IB242" s="14"/>
      <c r="IC242" s="14"/>
      <c r="ID242" s="14"/>
      <c r="IE242" s="14"/>
      <c r="IF242" s="14"/>
      <c r="IG242" s="14"/>
      <c r="IH242" s="55"/>
      <c r="II242" s="55"/>
      <c r="IJ242" s="55"/>
      <c r="IK242" s="55"/>
      <c r="IL242" s="55"/>
      <c r="IM242" s="55"/>
      <c r="IN242" s="55"/>
      <c r="IO242" s="55"/>
      <c r="IP242" s="55"/>
      <c r="IQ242" s="55"/>
      <c r="IR242" s="55"/>
      <c r="IS242" s="55"/>
      <c r="IT242" s="55"/>
      <c r="IU242" s="55"/>
      <c r="IV242" s="55"/>
      <c r="IW242" s="55"/>
      <c r="IX242" s="55"/>
      <c r="IY242" s="55"/>
      <c r="IZ242" s="55"/>
      <c r="JA242" s="55"/>
      <c r="JB242" s="55"/>
      <c r="JC242" s="55"/>
      <c r="JD242" s="55"/>
      <c r="JE242" s="55"/>
      <c r="JF242" s="55"/>
      <c r="JG242" s="55"/>
      <c r="JH242" s="55"/>
      <c r="JI242" s="55"/>
      <c r="JJ242" s="55"/>
      <c r="JK242" s="55"/>
      <c r="JL242" s="55"/>
      <c r="JM242" s="55"/>
      <c r="JN242" s="55"/>
      <c r="JO242" s="55"/>
      <c r="JP242" s="55"/>
      <c r="JQ242" s="55"/>
      <c r="JR242" s="55"/>
      <c r="JS242" s="55"/>
      <c r="JT242" s="55"/>
      <c r="JU242" s="55"/>
      <c r="JV242" s="55"/>
      <c r="JW242" s="55"/>
      <c r="JX242" s="55"/>
      <c r="JY242" s="55"/>
      <c r="JZ242" s="55"/>
      <c r="KA242" s="55"/>
      <c r="KB242" s="55"/>
      <c r="KC242" s="55"/>
      <c r="KD242" s="55"/>
      <c r="KE242" s="55"/>
      <c r="KF242" s="55"/>
      <c r="KG242" s="55"/>
      <c r="KH242" s="55"/>
      <c r="KI242" s="55"/>
      <c r="KJ242" s="55"/>
      <c r="KK242" s="55"/>
      <c r="KL242" s="55"/>
      <c r="KM242" s="55"/>
      <c r="KN242" s="55"/>
      <c r="KO242" s="55"/>
      <c r="KP242" s="55"/>
      <c r="KQ242" s="55"/>
      <c r="KR242" s="55"/>
      <c r="KS242" s="55"/>
      <c r="KT242" s="55"/>
      <c r="KU242" s="55"/>
      <c r="KV242" s="55"/>
      <c r="KW242" s="55"/>
      <c r="KX242" s="55"/>
      <c r="KY242" s="55"/>
      <c r="KZ242" s="55"/>
      <c r="LA242" s="55"/>
      <c r="LB242" s="55"/>
      <c r="LC242" s="55"/>
      <c r="LD242" s="55"/>
      <c r="LE242" s="55"/>
      <c r="LF242" s="55"/>
      <c r="LG242" s="55"/>
      <c r="LH242" s="55"/>
      <c r="LI242" s="55"/>
      <c r="LJ242" s="55"/>
      <c r="LK242" s="55"/>
      <c r="LL242" s="55"/>
      <c r="LM242" s="55"/>
      <c r="LN242" s="55"/>
      <c r="LO242" s="55"/>
      <c r="LP242" s="55"/>
      <c r="LQ242" s="55"/>
      <c r="LR242" s="55"/>
      <c r="LS242" s="55"/>
      <c r="LT242" s="55"/>
      <c r="LU242" s="55"/>
      <c r="LV242" s="55"/>
      <c r="LW242" s="55"/>
      <c r="LX242" s="55"/>
      <c r="LY242" s="55"/>
      <c r="LZ242" s="55"/>
      <c r="MA242" s="55"/>
      <c r="MB242" s="55"/>
      <c r="MC242" s="55"/>
      <c r="MD242" s="55"/>
      <c r="ME242" s="55"/>
      <c r="MF242" s="55"/>
      <c r="MG242" s="55"/>
      <c r="MH242" s="57"/>
      <c r="MI242" s="57"/>
      <c r="MJ242" s="57"/>
      <c r="MK242" s="57"/>
      <c r="ML242" s="57"/>
      <c r="MM242" s="58"/>
      <c r="MN242" s="58"/>
      <c r="MO242" s="57"/>
      <c r="MP242" s="57"/>
      <c r="MQ242" s="57"/>
      <c r="MR242" s="57"/>
      <c r="MS242" s="57"/>
      <c r="MT242" s="58"/>
      <c r="MU242" s="58"/>
      <c r="MV242" s="57"/>
      <c r="MW242" s="57"/>
      <c r="MX242" s="57"/>
      <c r="MY242" s="57"/>
      <c r="MZ242" s="57"/>
      <c r="NA242" s="58"/>
      <c r="NB242" s="58"/>
      <c r="NC242" s="55"/>
      <c r="ND242" s="55"/>
      <c r="NE242" s="55"/>
      <c r="NF242" s="55"/>
      <c r="NG242" s="55"/>
      <c r="NH242" s="55"/>
      <c r="NI242" s="55"/>
      <c r="NJ242" s="55"/>
      <c r="NK242" s="55"/>
      <c r="NL242" s="55"/>
      <c r="NM242" s="55"/>
      <c r="NN242" s="55"/>
      <c r="NO242" s="55"/>
      <c r="NP242" s="55"/>
      <c r="NQ242" s="55"/>
      <c r="NR242" s="55"/>
      <c r="NS242" s="55"/>
      <c r="NT242" s="55"/>
      <c r="NU242" s="55"/>
      <c r="NV242" s="55"/>
      <c r="NW242" s="55"/>
      <c r="NX242" s="55"/>
      <c r="NY242" s="55"/>
      <c r="NZ242" s="55"/>
      <c r="OA242" s="55"/>
      <c r="OB242" s="55"/>
      <c r="OC242" s="55"/>
      <c r="OD242" s="55"/>
      <c r="OE242" s="55"/>
      <c r="OF242" s="55"/>
      <c r="OG242" s="55"/>
      <c r="OH242" s="55"/>
      <c r="OI242" s="55"/>
      <c r="OJ242" s="55"/>
      <c r="OK242" s="55"/>
      <c r="OL242" s="55"/>
      <c r="OM242" s="55"/>
      <c r="ON242" s="55"/>
      <c r="OO242" s="55"/>
      <c r="OP242" s="55"/>
      <c r="OQ242" s="55"/>
      <c r="OR242" s="55"/>
      <c r="OS242" s="55"/>
      <c r="OT242" s="55"/>
      <c r="OU242" s="55"/>
      <c r="OV242" s="55"/>
      <c r="OW242" s="55"/>
      <c r="OX242" s="55"/>
      <c r="OY242" s="55"/>
      <c r="OZ242" s="55"/>
      <c r="PA242" s="55"/>
      <c r="PB242" s="55"/>
      <c r="PC242" s="55"/>
      <c r="PD242" s="55"/>
      <c r="PE242" s="55"/>
      <c r="PF242" s="55"/>
      <c r="PG242" s="55"/>
      <c r="PH242" s="55"/>
      <c r="PI242" s="55"/>
      <c r="PJ242" s="55"/>
      <c r="PK242" s="55"/>
      <c r="PL242" s="55"/>
      <c r="PM242" s="55"/>
      <c r="PN242" s="55"/>
      <c r="PO242" s="55"/>
      <c r="PP242" s="55"/>
      <c r="PQ242" s="55"/>
      <c r="PR242" s="55"/>
      <c r="PS242" s="55"/>
      <c r="PT242" s="55"/>
      <c r="PU242" s="55"/>
      <c r="PV242" s="55"/>
      <c r="PW242" s="55"/>
      <c r="PX242" s="55"/>
      <c r="PY242" s="55"/>
      <c r="PZ242" s="55"/>
      <c r="QA242" s="55"/>
      <c r="QB242" s="55"/>
      <c r="QC242" s="55"/>
      <c r="QD242" s="55"/>
    </row>
    <row r="243" spans="1:446" ht="13.5" customHeight="1">
      <c r="A243" s="12" t="s">
        <v>241</v>
      </c>
      <c r="B243" s="12" t="s">
        <v>346</v>
      </c>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12"/>
      <c r="BE243" s="14"/>
      <c r="BF243" s="14"/>
      <c r="BG243" s="14"/>
      <c r="BH243" s="14"/>
      <c r="BI243" s="14"/>
      <c r="BJ243" s="14"/>
      <c r="BK243" s="14"/>
      <c r="BL243" s="14"/>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c r="CI243" s="14"/>
      <c r="CJ243" s="14"/>
      <c r="CK243" s="14"/>
      <c r="CL243" s="14"/>
      <c r="CM243" s="14"/>
      <c r="CN243" s="14"/>
      <c r="CO243" s="14"/>
      <c r="CP243" s="14"/>
      <c r="CQ243" s="14"/>
      <c r="CR243" s="14"/>
      <c r="CS243" s="14"/>
      <c r="CT243" s="14"/>
      <c r="CU243" s="14"/>
      <c r="CV243" s="14"/>
      <c r="CW243" s="14"/>
      <c r="CX243" s="14"/>
      <c r="CY243" s="14"/>
      <c r="CZ243" s="14"/>
      <c r="DA243" s="24"/>
      <c r="DB243" s="14"/>
      <c r="DC243" s="14"/>
      <c r="DD243" s="14"/>
      <c r="DE243" s="14"/>
      <c r="DF243" s="14"/>
      <c r="DG243" s="14"/>
      <c r="DH243" s="14"/>
      <c r="DI243" s="14"/>
      <c r="DJ243" s="14"/>
      <c r="DK243" s="14"/>
      <c r="DL243" s="14"/>
      <c r="DM243" s="14"/>
      <c r="DN243" s="14"/>
      <c r="DO243" s="14"/>
      <c r="DP243" s="14"/>
      <c r="DQ243" s="14"/>
      <c r="DR243" s="14"/>
      <c r="DS243" s="14"/>
      <c r="DT243" s="14"/>
      <c r="DU243" s="14"/>
      <c r="DV243" s="14"/>
      <c r="DW243" s="14"/>
      <c r="DX243" s="14"/>
      <c r="DY243" s="14"/>
      <c r="DZ243" s="14"/>
      <c r="EA243" s="14"/>
      <c r="EB243" s="14"/>
      <c r="EC243" s="14"/>
      <c r="ED243" s="14"/>
      <c r="EE243" s="14"/>
      <c r="EF243" s="14"/>
      <c r="EG243" s="14"/>
      <c r="EH243" s="14"/>
      <c r="EI243" s="14"/>
      <c r="EJ243" s="14"/>
      <c r="EK243" s="14"/>
      <c r="EL243" s="14"/>
      <c r="EM243" s="14"/>
      <c r="EN243" s="14"/>
      <c r="EO243" s="14"/>
      <c r="EP243" s="14"/>
      <c r="EQ243" s="14"/>
      <c r="ER243" s="14"/>
      <c r="ES243" s="14"/>
      <c r="ET243" s="14"/>
      <c r="EU243" s="14"/>
      <c r="EV243" s="14"/>
      <c r="EW243" s="14"/>
      <c r="EX243" s="14"/>
      <c r="EY243" s="14"/>
      <c r="EZ243" s="14"/>
      <c r="FA243" s="14"/>
      <c r="FB243" s="14"/>
      <c r="FC243" s="14"/>
      <c r="FD243" s="14"/>
      <c r="FE243" s="14"/>
      <c r="FF243" s="14"/>
      <c r="FG243" s="14"/>
      <c r="FH243" s="14"/>
      <c r="FI243" s="14"/>
      <c r="FJ243" s="14"/>
      <c r="FK243" s="14"/>
      <c r="FL243" s="14"/>
      <c r="FM243" s="14"/>
      <c r="FN243" s="14"/>
      <c r="FO243" s="14"/>
      <c r="FP243" s="14"/>
      <c r="FQ243" s="14"/>
      <c r="FR243" s="14"/>
      <c r="FS243" s="14"/>
      <c r="FT243" s="14"/>
      <c r="FU243" s="14"/>
      <c r="FV243" s="14"/>
      <c r="FW243" s="14"/>
      <c r="FX243" s="14"/>
      <c r="FY243" s="14"/>
      <c r="FZ243" s="14"/>
      <c r="GA243" s="14"/>
      <c r="GB243" s="14"/>
      <c r="GC243" s="14"/>
      <c r="GD243" s="14"/>
      <c r="GE243" s="14"/>
      <c r="GF243" s="14"/>
      <c r="GG243" s="14"/>
      <c r="GH243" s="14"/>
      <c r="GI243" s="14"/>
      <c r="GJ243" s="14"/>
      <c r="GK243" s="14"/>
      <c r="GL243" s="14"/>
      <c r="GM243" s="14"/>
      <c r="GN243" s="14"/>
      <c r="GO243" s="14"/>
      <c r="GP243" s="14"/>
      <c r="GQ243" s="14"/>
      <c r="GR243" s="14"/>
      <c r="GS243" s="14"/>
      <c r="GT243" s="14"/>
      <c r="GU243" s="14"/>
      <c r="GV243" s="14"/>
      <c r="GW243" s="14"/>
      <c r="GX243" s="14"/>
      <c r="GY243" s="14"/>
      <c r="GZ243" s="14"/>
      <c r="HA243" s="14"/>
      <c r="HB243" s="14"/>
      <c r="HC243" s="14"/>
      <c r="HD243" s="14"/>
      <c r="HE243" s="14"/>
      <c r="HF243" s="14"/>
      <c r="HG243" s="14"/>
      <c r="HH243" s="14"/>
      <c r="HI243" s="14"/>
      <c r="HJ243" s="14"/>
      <c r="HK243" s="14"/>
      <c r="HL243" s="14"/>
      <c r="HM243" s="14"/>
      <c r="HN243" s="14"/>
      <c r="HO243" s="14"/>
      <c r="HP243" s="14"/>
      <c r="HQ243" s="14"/>
      <c r="HR243" s="14"/>
      <c r="HS243" s="14"/>
      <c r="HT243" s="14"/>
      <c r="HU243" s="14"/>
      <c r="HV243" s="14"/>
      <c r="HW243" s="14"/>
      <c r="HX243" s="14"/>
      <c r="HY243" s="14"/>
      <c r="HZ243" s="14"/>
      <c r="IA243" s="14"/>
      <c r="IB243" s="14"/>
      <c r="IC243" s="14"/>
      <c r="ID243" s="14"/>
      <c r="IE243" s="14"/>
      <c r="IF243" s="14"/>
      <c r="IG243" s="14"/>
      <c r="IH243" s="55"/>
      <c r="II243" s="55"/>
      <c r="IJ243" s="55"/>
      <c r="IK243" s="55"/>
      <c r="IL243" s="55"/>
      <c r="IM243" s="55"/>
      <c r="IN243" s="55"/>
      <c r="IO243" s="55"/>
      <c r="IP243" s="55"/>
      <c r="IQ243" s="55"/>
      <c r="IR243" s="55"/>
      <c r="IS243" s="55"/>
      <c r="IT243" s="55"/>
      <c r="IU243" s="55"/>
      <c r="IV243" s="55"/>
      <c r="IW243" s="55"/>
      <c r="IX243" s="55"/>
      <c r="IY243" s="55"/>
      <c r="IZ243" s="55"/>
      <c r="JA243" s="55"/>
      <c r="JB243" s="55"/>
      <c r="JC243" s="55"/>
      <c r="JD243" s="55"/>
      <c r="JE243" s="55"/>
      <c r="JF243" s="55"/>
      <c r="JG243" s="55"/>
      <c r="JH243" s="55"/>
      <c r="JI243" s="55"/>
      <c r="JJ243" s="55"/>
      <c r="JK243" s="55"/>
      <c r="JL243" s="55"/>
      <c r="JM243" s="55"/>
      <c r="JN243" s="55"/>
      <c r="JO243" s="55"/>
      <c r="JP243" s="55"/>
      <c r="JQ243" s="55"/>
      <c r="JR243" s="55"/>
      <c r="JS243" s="55"/>
      <c r="JT243" s="55"/>
      <c r="JU243" s="55"/>
      <c r="JV243" s="55"/>
      <c r="JW243" s="55"/>
      <c r="JX243" s="55"/>
      <c r="JY243" s="55"/>
      <c r="JZ243" s="55"/>
      <c r="KA243" s="55"/>
      <c r="KB243" s="55"/>
      <c r="KC243" s="55"/>
      <c r="KD243" s="55"/>
      <c r="KE243" s="55"/>
      <c r="KF243" s="55"/>
      <c r="KG243" s="55"/>
      <c r="KH243" s="55"/>
      <c r="KI243" s="55"/>
      <c r="KJ243" s="55"/>
      <c r="KK243" s="55"/>
      <c r="KL243" s="55"/>
      <c r="KM243" s="55"/>
      <c r="KN243" s="55"/>
      <c r="KO243" s="55"/>
      <c r="KP243" s="55"/>
      <c r="KQ243" s="55"/>
      <c r="KR243" s="55"/>
      <c r="KS243" s="55"/>
      <c r="KT243" s="55"/>
      <c r="KU243" s="55"/>
      <c r="KV243" s="55"/>
      <c r="KW243" s="55"/>
      <c r="KX243" s="55"/>
      <c r="KY243" s="55"/>
      <c r="KZ243" s="55"/>
      <c r="LA243" s="55"/>
      <c r="LB243" s="55"/>
      <c r="LC243" s="55"/>
      <c r="LD243" s="55"/>
      <c r="LE243" s="55"/>
      <c r="LF243" s="55"/>
      <c r="LG243" s="55"/>
      <c r="LH243" s="55"/>
      <c r="LI243" s="55"/>
      <c r="LJ243" s="55"/>
      <c r="LK243" s="55"/>
      <c r="LL243" s="55"/>
      <c r="LM243" s="55"/>
      <c r="LN243" s="55"/>
      <c r="LO243" s="55"/>
      <c r="LP243" s="55"/>
      <c r="LQ243" s="55"/>
      <c r="LR243" s="55"/>
      <c r="LS243" s="55"/>
      <c r="LT243" s="55"/>
      <c r="LU243" s="55"/>
      <c r="LV243" s="55"/>
      <c r="LW243" s="55"/>
      <c r="LX243" s="55"/>
      <c r="LY243" s="55"/>
      <c r="LZ243" s="55"/>
      <c r="MA243" s="55"/>
      <c r="MB243" s="55"/>
      <c r="MC243" s="55"/>
      <c r="MD243" s="55"/>
      <c r="ME243" s="55"/>
      <c r="MF243" s="55"/>
      <c r="MG243" s="55"/>
      <c r="MH243" s="57"/>
      <c r="MI243" s="57"/>
      <c r="MJ243" s="57"/>
      <c r="MK243" s="57"/>
      <c r="ML243" s="57"/>
      <c r="MM243" s="58"/>
      <c r="MN243" s="58"/>
      <c r="MO243" s="57"/>
      <c r="MP243" s="57"/>
      <c r="MQ243" s="57"/>
      <c r="MR243" s="57"/>
      <c r="MS243" s="57"/>
      <c r="MT243" s="58"/>
      <c r="MU243" s="58"/>
      <c r="MV243" s="57"/>
      <c r="MW243" s="57"/>
      <c r="MX243" s="57"/>
      <c r="MY243" s="57"/>
      <c r="MZ243" s="57"/>
      <c r="NA243" s="58"/>
      <c r="NB243" s="58"/>
      <c r="NC243" s="55"/>
      <c r="ND243" s="55"/>
      <c r="NE243" s="55"/>
      <c r="NF243" s="55"/>
      <c r="NG243" s="55"/>
      <c r="NH243" s="55"/>
      <c r="NI243" s="55"/>
      <c r="NJ243" s="55"/>
      <c r="NK243" s="55"/>
      <c r="NL243" s="55"/>
      <c r="NM243" s="55"/>
      <c r="NN243" s="55"/>
      <c r="NO243" s="55"/>
      <c r="NP243" s="55"/>
      <c r="NQ243" s="55"/>
      <c r="NR243" s="55"/>
      <c r="NS243" s="55"/>
      <c r="NT243" s="55"/>
      <c r="NU243" s="55"/>
      <c r="NV243" s="55"/>
      <c r="NW243" s="55"/>
      <c r="NX243" s="55"/>
      <c r="NY243" s="55"/>
      <c r="NZ243" s="55"/>
      <c r="OA243" s="55"/>
      <c r="OB243" s="55"/>
      <c r="OC243" s="55"/>
      <c r="OD243" s="55"/>
      <c r="OE243" s="55"/>
      <c r="OF243" s="55"/>
      <c r="OG243" s="55"/>
      <c r="OH243" s="55"/>
      <c r="OI243" s="55"/>
      <c r="OJ243" s="55"/>
      <c r="OK243" s="55"/>
      <c r="OL243" s="55"/>
      <c r="OM243" s="55"/>
      <c r="ON243" s="55"/>
      <c r="OO243" s="55"/>
      <c r="OP243" s="55"/>
      <c r="OQ243" s="55"/>
      <c r="OR243" s="55"/>
      <c r="OS243" s="55"/>
      <c r="OT243" s="55"/>
      <c r="OU243" s="55"/>
      <c r="OV243" s="55"/>
      <c r="OW243" s="55"/>
      <c r="OX243" s="55"/>
      <c r="OY243" s="55"/>
      <c r="OZ243" s="55"/>
      <c r="PA243" s="55"/>
      <c r="PB243" s="55"/>
      <c r="PC243" s="55"/>
      <c r="PD243" s="55"/>
      <c r="PE243" s="55"/>
      <c r="PF243" s="55"/>
      <c r="PG243" s="55"/>
      <c r="PH243" s="55"/>
      <c r="PI243" s="55"/>
      <c r="PJ243" s="55"/>
      <c r="PK243" s="55"/>
      <c r="PL243" s="55"/>
      <c r="PM243" s="55"/>
      <c r="PN243" s="55"/>
      <c r="PO243" s="55"/>
      <c r="PP243" s="55"/>
      <c r="PQ243" s="55"/>
      <c r="PR243" s="55"/>
      <c r="PS243" s="55"/>
      <c r="PT243" s="55"/>
      <c r="PU243" s="55"/>
      <c r="PV243" s="55"/>
      <c r="PW243" s="55"/>
      <c r="PX243" s="55"/>
      <c r="PY243" s="55"/>
      <c r="PZ243" s="55"/>
      <c r="QA243" s="55"/>
      <c r="QB243" s="55"/>
      <c r="QC243" s="55"/>
      <c r="QD243" s="55"/>
    </row>
    <row r="244" spans="1:446" ht="13.5" customHeight="1">
      <c r="A244" s="12" t="s">
        <v>242</v>
      </c>
      <c r="B244" s="12" t="s">
        <v>348</v>
      </c>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12"/>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2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c r="FF244" s="14"/>
      <c r="FG244" s="14"/>
      <c r="FH244" s="14"/>
      <c r="FI244" s="14"/>
      <c r="FJ244" s="14"/>
      <c r="FK244" s="14"/>
      <c r="FL244" s="14"/>
      <c r="FM244" s="14"/>
      <c r="FN244" s="14"/>
      <c r="FO244" s="14"/>
      <c r="FP244" s="14"/>
      <c r="FQ244" s="14"/>
      <c r="FR244" s="14"/>
      <c r="FS244" s="14"/>
      <c r="FT244" s="14"/>
      <c r="FU244" s="14"/>
      <c r="FV244" s="14"/>
      <c r="FW244" s="14"/>
      <c r="FX244" s="14"/>
      <c r="FY244" s="14"/>
      <c r="FZ244" s="14"/>
      <c r="GA244" s="14"/>
      <c r="GB244" s="14"/>
      <c r="GC244" s="14"/>
      <c r="GD244" s="14"/>
      <c r="GE244" s="14"/>
      <c r="GF244" s="14"/>
      <c r="GG244" s="14"/>
      <c r="GH244" s="14"/>
      <c r="GI244" s="14"/>
      <c r="GJ244" s="14"/>
      <c r="GK244" s="14"/>
      <c r="GL244" s="14"/>
      <c r="GM244" s="14"/>
      <c r="GN244" s="14"/>
      <c r="GO244" s="14"/>
      <c r="GP244" s="14"/>
      <c r="GQ244" s="14"/>
      <c r="GR244" s="14"/>
      <c r="GS244" s="14"/>
      <c r="GT244" s="14"/>
      <c r="GU244" s="14"/>
      <c r="GV244" s="14"/>
      <c r="GW244" s="14"/>
      <c r="GX244" s="14"/>
      <c r="GY244" s="14"/>
      <c r="GZ244" s="14"/>
      <c r="HA244" s="14"/>
      <c r="HB244" s="14"/>
      <c r="HC244" s="14"/>
      <c r="HD244" s="14"/>
      <c r="HE244" s="14"/>
      <c r="HF244" s="14"/>
      <c r="HG244" s="14"/>
      <c r="HH244" s="14"/>
      <c r="HI244" s="14"/>
      <c r="HJ244" s="14"/>
      <c r="HK244" s="14"/>
      <c r="HL244" s="14"/>
      <c r="HM244" s="14"/>
      <c r="HN244" s="14"/>
      <c r="HO244" s="14"/>
      <c r="HP244" s="14"/>
      <c r="HQ244" s="14"/>
      <c r="HR244" s="14"/>
      <c r="HS244" s="14"/>
      <c r="HT244" s="14"/>
      <c r="HU244" s="14"/>
      <c r="HV244" s="14"/>
      <c r="HW244" s="14"/>
      <c r="HX244" s="14"/>
      <c r="HY244" s="14"/>
      <c r="HZ244" s="14"/>
      <c r="IA244" s="14"/>
      <c r="IB244" s="14"/>
      <c r="IC244" s="14"/>
      <c r="ID244" s="14"/>
      <c r="IE244" s="14"/>
      <c r="IF244" s="14"/>
      <c r="IG244" s="14"/>
      <c r="IH244" s="55"/>
      <c r="II244" s="55"/>
      <c r="IJ244" s="55"/>
      <c r="IK244" s="55"/>
      <c r="IL244" s="55"/>
      <c r="IM244" s="55"/>
      <c r="IN244" s="55"/>
      <c r="IO244" s="55"/>
      <c r="IP244" s="55"/>
      <c r="IQ244" s="55"/>
      <c r="IR244" s="55"/>
      <c r="IS244" s="55"/>
      <c r="IT244" s="55"/>
      <c r="IU244" s="55"/>
      <c r="IV244" s="55"/>
      <c r="IW244" s="55"/>
      <c r="IX244" s="55"/>
      <c r="IY244" s="55"/>
      <c r="IZ244" s="55"/>
      <c r="JA244" s="55"/>
      <c r="JB244" s="55"/>
      <c r="JC244" s="55"/>
      <c r="JD244" s="55"/>
      <c r="JE244" s="55"/>
      <c r="JF244" s="55"/>
      <c r="JG244" s="55"/>
      <c r="JH244" s="55"/>
      <c r="JI244" s="55"/>
      <c r="JJ244" s="55"/>
      <c r="JK244" s="55"/>
      <c r="JL244" s="55"/>
      <c r="JM244" s="55"/>
      <c r="JN244" s="55"/>
      <c r="JO244" s="55"/>
      <c r="JP244" s="55"/>
      <c r="JQ244" s="55"/>
      <c r="JR244" s="55"/>
      <c r="JS244" s="55"/>
      <c r="JT244" s="55"/>
      <c r="JU244" s="55"/>
      <c r="JV244" s="55"/>
      <c r="JW244" s="55"/>
      <c r="JX244" s="55"/>
      <c r="JY244" s="55"/>
      <c r="JZ244" s="55"/>
      <c r="KA244" s="55"/>
      <c r="KB244" s="55"/>
      <c r="KC244" s="55"/>
      <c r="KD244" s="55"/>
      <c r="KE244" s="55"/>
      <c r="KF244" s="55"/>
      <c r="KG244" s="55"/>
      <c r="KH244" s="55"/>
      <c r="KI244" s="55"/>
      <c r="KJ244" s="55"/>
      <c r="KK244" s="55"/>
      <c r="KL244" s="55"/>
      <c r="KM244" s="55"/>
      <c r="KN244" s="55"/>
      <c r="KO244" s="55"/>
      <c r="KP244" s="55"/>
      <c r="KQ244" s="55"/>
      <c r="KR244" s="55"/>
      <c r="KS244" s="55"/>
      <c r="KT244" s="55"/>
      <c r="KU244" s="55"/>
      <c r="KV244" s="55"/>
      <c r="KW244" s="55"/>
      <c r="KX244" s="55"/>
      <c r="KY244" s="55"/>
      <c r="KZ244" s="55"/>
      <c r="LA244" s="55"/>
      <c r="LB244" s="55"/>
      <c r="LC244" s="55"/>
      <c r="LD244" s="55"/>
      <c r="LE244" s="55"/>
      <c r="LF244" s="55"/>
      <c r="LG244" s="55"/>
      <c r="LH244" s="55"/>
      <c r="LI244" s="55"/>
      <c r="LJ244" s="55"/>
      <c r="LK244" s="55"/>
      <c r="LL244" s="55"/>
      <c r="LM244" s="55"/>
      <c r="LN244" s="55"/>
      <c r="LO244" s="55"/>
      <c r="LP244" s="55"/>
      <c r="LQ244" s="55"/>
      <c r="LR244" s="55"/>
      <c r="LS244" s="55"/>
      <c r="LT244" s="55"/>
      <c r="LU244" s="55"/>
      <c r="LV244" s="55"/>
      <c r="LW244" s="55"/>
      <c r="LX244" s="55"/>
      <c r="LY244" s="55"/>
      <c r="LZ244" s="55"/>
      <c r="MA244" s="55"/>
      <c r="MB244" s="55"/>
      <c r="MC244" s="55"/>
      <c r="MD244" s="55"/>
      <c r="ME244" s="55"/>
      <c r="MF244" s="55"/>
      <c r="MG244" s="55"/>
      <c r="MH244" s="57"/>
      <c r="MI244" s="57"/>
      <c r="MJ244" s="57"/>
      <c r="MK244" s="57"/>
      <c r="ML244" s="57"/>
      <c r="MM244" s="58"/>
      <c r="MN244" s="58"/>
      <c r="MO244" s="57"/>
      <c r="MP244" s="57"/>
      <c r="MQ244" s="57"/>
      <c r="MR244" s="57"/>
      <c r="MS244" s="57"/>
      <c r="MT244" s="58"/>
      <c r="MU244" s="58"/>
      <c r="MV244" s="57"/>
      <c r="MW244" s="57"/>
      <c r="MX244" s="57"/>
      <c r="MY244" s="57"/>
      <c r="MZ244" s="57"/>
      <c r="NA244" s="58"/>
      <c r="NB244" s="58"/>
      <c r="NC244" s="55"/>
      <c r="ND244" s="55"/>
      <c r="NE244" s="55"/>
      <c r="NF244" s="55"/>
      <c r="NG244" s="55"/>
      <c r="NH244" s="55"/>
      <c r="NI244" s="55"/>
      <c r="NJ244" s="55"/>
      <c r="NK244" s="55"/>
      <c r="NL244" s="55"/>
      <c r="NM244" s="55"/>
      <c r="NN244" s="55"/>
      <c r="NO244" s="55"/>
      <c r="NP244" s="55"/>
      <c r="NQ244" s="55"/>
      <c r="NR244" s="55"/>
      <c r="NS244" s="55"/>
      <c r="NT244" s="55"/>
      <c r="NU244" s="55"/>
      <c r="NV244" s="55"/>
      <c r="NW244" s="55"/>
      <c r="NX244" s="55"/>
      <c r="NY244" s="55"/>
      <c r="NZ244" s="55"/>
      <c r="OA244" s="55"/>
      <c r="OB244" s="55"/>
      <c r="OC244" s="55"/>
      <c r="OD244" s="55"/>
      <c r="OE244" s="55"/>
      <c r="OF244" s="55"/>
      <c r="OG244" s="55"/>
      <c r="OH244" s="55"/>
      <c r="OI244" s="55"/>
      <c r="OJ244" s="55"/>
      <c r="OK244" s="55"/>
      <c r="OL244" s="55"/>
      <c r="OM244" s="55"/>
      <c r="ON244" s="55"/>
      <c r="OO244" s="55"/>
      <c r="OP244" s="55"/>
      <c r="OQ244" s="55"/>
      <c r="OR244" s="55"/>
      <c r="OS244" s="55"/>
      <c r="OT244" s="55"/>
      <c r="OU244" s="55"/>
      <c r="OV244" s="55"/>
      <c r="OW244" s="55"/>
      <c r="OX244" s="55"/>
      <c r="OY244" s="55"/>
      <c r="OZ244" s="55"/>
      <c r="PA244" s="55"/>
      <c r="PB244" s="55"/>
      <c r="PC244" s="55"/>
      <c r="PD244" s="55"/>
      <c r="PE244" s="55"/>
      <c r="PF244" s="55"/>
      <c r="PG244" s="55"/>
      <c r="PH244" s="55"/>
      <c r="PI244" s="55"/>
      <c r="PJ244" s="55"/>
      <c r="PK244" s="55"/>
      <c r="PL244" s="55"/>
      <c r="PM244" s="55"/>
      <c r="PN244" s="55"/>
      <c r="PO244" s="55"/>
      <c r="PP244" s="55"/>
      <c r="PQ244" s="55"/>
      <c r="PR244" s="55"/>
      <c r="PS244" s="55"/>
      <c r="PT244" s="55"/>
      <c r="PU244" s="55"/>
      <c r="PV244" s="55"/>
      <c r="PW244" s="55"/>
      <c r="PX244" s="55"/>
      <c r="PY244" s="55"/>
      <c r="PZ244" s="55"/>
      <c r="QA244" s="55"/>
      <c r="QB244" s="55"/>
      <c r="QC244" s="55"/>
      <c r="QD244" s="55"/>
    </row>
    <row r="245" spans="1:446" ht="13.5" customHeight="1">
      <c r="A245" s="12" t="s">
        <v>243</v>
      </c>
      <c r="B245" s="12" t="s">
        <v>349</v>
      </c>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12"/>
      <c r="BE245" s="14"/>
      <c r="BF245" s="14"/>
      <c r="BG245" s="14"/>
      <c r="BH245" s="14"/>
      <c r="BI245" s="14"/>
      <c r="BJ245" s="14"/>
      <c r="BK245" s="14"/>
      <c r="BL245" s="14"/>
      <c r="BM245" s="14"/>
      <c r="BN245" s="14"/>
      <c r="BO245" s="14"/>
      <c r="BP245" s="14"/>
      <c r="BQ245" s="14"/>
      <c r="BR245" s="14"/>
      <c r="BS245" s="14"/>
      <c r="BT245" s="14"/>
      <c r="BU245" s="14"/>
      <c r="BV245" s="14"/>
      <c r="BW245" s="14"/>
      <c r="BX245" s="14"/>
      <c r="BY245" s="14"/>
      <c r="BZ245" s="14"/>
      <c r="CA245" s="14"/>
      <c r="CB245" s="14"/>
      <c r="CC245" s="14"/>
      <c r="CD245" s="14"/>
      <c r="CE245" s="14"/>
      <c r="CF245" s="14"/>
      <c r="CG245" s="14"/>
      <c r="CH245" s="14"/>
      <c r="CI245" s="14"/>
      <c r="CJ245" s="14"/>
      <c r="CK245" s="14"/>
      <c r="CL245" s="14"/>
      <c r="CM245" s="14"/>
      <c r="CN245" s="14"/>
      <c r="CO245" s="14"/>
      <c r="CP245" s="14"/>
      <c r="CQ245" s="14"/>
      <c r="CR245" s="14"/>
      <c r="CS245" s="14"/>
      <c r="CT245" s="14"/>
      <c r="CU245" s="14"/>
      <c r="CV245" s="14"/>
      <c r="CW245" s="14"/>
      <c r="CX245" s="14"/>
      <c r="CY245" s="14"/>
      <c r="CZ245" s="14"/>
      <c r="DA245" s="24"/>
      <c r="DB245" s="14"/>
      <c r="DC245" s="14"/>
      <c r="DD245" s="14"/>
      <c r="DE245" s="14"/>
      <c r="DF245" s="14"/>
      <c r="DG245" s="14"/>
      <c r="DH245" s="14"/>
      <c r="DI245" s="14"/>
      <c r="DJ245" s="14"/>
      <c r="DK245" s="14"/>
      <c r="DL245" s="14"/>
      <c r="DM245" s="14"/>
      <c r="DN245" s="14"/>
      <c r="DO245" s="14"/>
      <c r="DP245" s="14"/>
      <c r="DQ245" s="14"/>
      <c r="DR245" s="14"/>
      <c r="DS245" s="14"/>
      <c r="DT245" s="14"/>
      <c r="DU245" s="14"/>
      <c r="DV245" s="14"/>
      <c r="DW245" s="14"/>
      <c r="DX245" s="14"/>
      <c r="DY245" s="14"/>
      <c r="DZ245" s="14"/>
      <c r="EA245" s="14"/>
      <c r="EB245" s="14"/>
      <c r="EC245" s="14"/>
      <c r="ED245" s="14"/>
      <c r="EE245" s="14"/>
      <c r="EF245" s="14"/>
      <c r="EG245" s="14"/>
      <c r="EH245" s="14"/>
      <c r="EI245" s="14"/>
      <c r="EJ245" s="14"/>
      <c r="EK245" s="14"/>
      <c r="EL245" s="14"/>
      <c r="EM245" s="14"/>
      <c r="EN245" s="14"/>
      <c r="EO245" s="14"/>
      <c r="EP245" s="14"/>
      <c r="EQ245" s="14"/>
      <c r="ER245" s="14"/>
      <c r="ES245" s="14"/>
      <c r="ET245" s="14"/>
      <c r="EU245" s="14"/>
      <c r="EV245" s="14"/>
      <c r="EW245" s="14"/>
      <c r="EX245" s="14"/>
      <c r="EY245" s="14"/>
      <c r="EZ245" s="14"/>
      <c r="FA245" s="14"/>
      <c r="FB245" s="14"/>
      <c r="FC245" s="14"/>
      <c r="FD245" s="14"/>
      <c r="FE245" s="14"/>
      <c r="FF245" s="14"/>
      <c r="FG245" s="14"/>
      <c r="FH245" s="14"/>
      <c r="FI245" s="14"/>
      <c r="FJ245" s="14"/>
      <c r="FK245" s="14"/>
      <c r="FL245" s="14"/>
      <c r="FM245" s="14"/>
      <c r="FN245" s="14"/>
      <c r="FO245" s="14"/>
      <c r="FP245" s="14"/>
      <c r="FQ245" s="14"/>
      <c r="FR245" s="14"/>
      <c r="FS245" s="14"/>
      <c r="FT245" s="14"/>
      <c r="FU245" s="14"/>
      <c r="FV245" s="14"/>
      <c r="FW245" s="14"/>
      <c r="FX245" s="14"/>
      <c r="FY245" s="14"/>
      <c r="FZ245" s="14"/>
      <c r="GA245" s="14"/>
      <c r="GB245" s="14"/>
      <c r="GC245" s="14"/>
      <c r="GD245" s="14"/>
      <c r="GE245" s="14"/>
      <c r="GF245" s="14"/>
      <c r="GG245" s="14"/>
      <c r="GH245" s="14"/>
      <c r="GI245" s="14"/>
      <c r="GJ245" s="14"/>
      <c r="GK245" s="14"/>
      <c r="GL245" s="14"/>
      <c r="GM245" s="14"/>
      <c r="GN245" s="14"/>
      <c r="GO245" s="14"/>
      <c r="GP245" s="14"/>
      <c r="GQ245" s="14"/>
      <c r="GR245" s="14"/>
      <c r="GS245" s="14"/>
      <c r="GT245" s="14"/>
      <c r="GU245" s="14"/>
      <c r="GV245" s="14"/>
      <c r="GW245" s="14"/>
      <c r="GX245" s="14"/>
      <c r="GY245" s="14"/>
      <c r="GZ245" s="14"/>
      <c r="HA245" s="14"/>
      <c r="HB245" s="14"/>
      <c r="HC245" s="14"/>
      <c r="HD245" s="14"/>
      <c r="HE245" s="14"/>
      <c r="HF245" s="14"/>
      <c r="HG245" s="14"/>
      <c r="HH245" s="14"/>
      <c r="HI245" s="14"/>
      <c r="HJ245" s="14"/>
      <c r="HK245" s="14"/>
      <c r="HL245" s="14"/>
      <c r="HM245" s="14"/>
      <c r="HN245" s="14"/>
      <c r="HO245" s="14"/>
      <c r="HP245" s="14"/>
      <c r="HQ245" s="14"/>
      <c r="HR245" s="14"/>
      <c r="HS245" s="14"/>
      <c r="HT245" s="14"/>
      <c r="HU245" s="14"/>
      <c r="HV245" s="14"/>
      <c r="HW245" s="14"/>
      <c r="HX245" s="14"/>
      <c r="HY245" s="14"/>
      <c r="HZ245" s="14"/>
      <c r="IA245" s="14"/>
      <c r="IB245" s="14"/>
      <c r="IC245" s="14"/>
      <c r="ID245" s="14"/>
      <c r="IE245" s="14"/>
      <c r="IF245" s="14"/>
      <c r="IG245" s="14"/>
      <c r="IH245" s="55"/>
      <c r="II245" s="55"/>
      <c r="IJ245" s="55"/>
      <c r="IK245" s="55"/>
      <c r="IL245" s="55"/>
      <c r="IM245" s="55"/>
      <c r="IN245" s="55"/>
      <c r="IO245" s="55"/>
      <c r="IP245" s="55"/>
      <c r="IQ245" s="55"/>
      <c r="IR245" s="55"/>
      <c r="IS245" s="55"/>
      <c r="IT245" s="55"/>
      <c r="IU245" s="55"/>
      <c r="IV245" s="55"/>
      <c r="IW245" s="55"/>
      <c r="IX245" s="55"/>
      <c r="IY245" s="55"/>
      <c r="IZ245" s="55"/>
      <c r="JA245" s="55"/>
      <c r="JB245" s="55"/>
      <c r="JC245" s="55"/>
      <c r="JD245" s="55"/>
      <c r="JE245" s="55"/>
      <c r="JF245" s="55"/>
      <c r="JG245" s="55"/>
      <c r="JH245" s="55"/>
      <c r="JI245" s="55"/>
      <c r="JJ245" s="55"/>
      <c r="JK245" s="55"/>
      <c r="JL245" s="55"/>
      <c r="JM245" s="55"/>
      <c r="JN245" s="55"/>
      <c r="JO245" s="55"/>
      <c r="JP245" s="55"/>
      <c r="JQ245" s="55"/>
      <c r="JR245" s="55"/>
      <c r="JS245" s="55"/>
      <c r="JT245" s="55"/>
      <c r="JU245" s="55"/>
      <c r="JV245" s="55"/>
      <c r="JW245" s="55"/>
      <c r="JX245" s="55"/>
      <c r="JY245" s="55"/>
      <c r="JZ245" s="55"/>
      <c r="KA245" s="55"/>
      <c r="KB245" s="55"/>
      <c r="KC245" s="55"/>
      <c r="KD245" s="55"/>
      <c r="KE245" s="55"/>
      <c r="KF245" s="55"/>
      <c r="KG245" s="55"/>
      <c r="KH245" s="55"/>
      <c r="KI245" s="55"/>
      <c r="KJ245" s="55"/>
      <c r="KK245" s="55"/>
      <c r="KL245" s="55"/>
      <c r="KM245" s="55"/>
      <c r="KN245" s="55"/>
      <c r="KO245" s="55"/>
      <c r="KP245" s="55"/>
      <c r="KQ245" s="55"/>
      <c r="KR245" s="55"/>
      <c r="KS245" s="55"/>
      <c r="KT245" s="55"/>
      <c r="KU245" s="55"/>
      <c r="KV245" s="55"/>
      <c r="KW245" s="55"/>
      <c r="KX245" s="55"/>
      <c r="KY245" s="55"/>
      <c r="KZ245" s="55"/>
      <c r="LA245" s="55"/>
      <c r="LB245" s="55"/>
      <c r="LC245" s="55"/>
      <c r="LD245" s="55"/>
      <c r="LE245" s="55"/>
      <c r="LF245" s="55"/>
      <c r="LG245" s="55"/>
      <c r="LH245" s="55"/>
      <c r="LI245" s="55"/>
      <c r="LJ245" s="55"/>
      <c r="LK245" s="55"/>
      <c r="LL245" s="55"/>
      <c r="LM245" s="55"/>
      <c r="LN245" s="55"/>
      <c r="LO245" s="55"/>
      <c r="LP245" s="55"/>
      <c r="LQ245" s="55"/>
      <c r="LR245" s="55"/>
      <c r="LS245" s="55"/>
      <c r="LT245" s="55"/>
      <c r="LU245" s="55"/>
      <c r="LV245" s="55"/>
      <c r="LW245" s="55"/>
      <c r="LX245" s="55"/>
      <c r="LY245" s="55"/>
      <c r="LZ245" s="55"/>
      <c r="MA245" s="55"/>
      <c r="MB245" s="55"/>
      <c r="MC245" s="55"/>
      <c r="MD245" s="55"/>
      <c r="ME245" s="55"/>
      <c r="MF245" s="55"/>
      <c r="MG245" s="55"/>
      <c r="MH245" s="57"/>
      <c r="MI245" s="57"/>
      <c r="MJ245" s="57"/>
      <c r="MK245" s="57"/>
      <c r="ML245" s="57"/>
      <c r="MM245" s="58"/>
      <c r="MN245" s="58"/>
      <c r="MO245" s="57"/>
      <c r="MP245" s="57"/>
      <c r="MQ245" s="57"/>
      <c r="MR245" s="57"/>
      <c r="MS245" s="57"/>
      <c r="MT245" s="58"/>
      <c r="MU245" s="58"/>
      <c r="MV245" s="57"/>
      <c r="MW245" s="57"/>
      <c r="MX245" s="57"/>
      <c r="MY245" s="57"/>
      <c r="MZ245" s="57"/>
      <c r="NA245" s="58"/>
      <c r="NB245" s="58"/>
      <c r="NC245" s="55"/>
      <c r="ND245" s="55"/>
      <c r="NE245" s="55"/>
      <c r="NF245" s="55"/>
      <c r="NG245" s="55"/>
      <c r="NH245" s="55"/>
      <c r="NI245" s="55"/>
      <c r="NJ245" s="55"/>
      <c r="NK245" s="55"/>
      <c r="NL245" s="55"/>
      <c r="NM245" s="55"/>
      <c r="NN245" s="55"/>
      <c r="NO245" s="55"/>
      <c r="NP245" s="55"/>
      <c r="NQ245" s="55"/>
      <c r="NR245" s="55"/>
      <c r="NS245" s="55"/>
      <c r="NT245" s="55"/>
      <c r="NU245" s="55"/>
      <c r="NV245" s="55"/>
      <c r="NW245" s="55"/>
      <c r="NX245" s="55"/>
      <c r="NY245" s="55"/>
      <c r="NZ245" s="55"/>
      <c r="OA245" s="55"/>
      <c r="OB245" s="55"/>
      <c r="OC245" s="55"/>
      <c r="OD245" s="55"/>
      <c r="OE245" s="55"/>
      <c r="OF245" s="55"/>
      <c r="OG245" s="55"/>
      <c r="OH245" s="55"/>
      <c r="OI245" s="55"/>
      <c r="OJ245" s="55"/>
      <c r="OK245" s="55"/>
      <c r="OL245" s="55"/>
      <c r="OM245" s="55"/>
      <c r="ON245" s="55"/>
      <c r="OO245" s="55"/>
      <c r="OP245" s="55"/>
      <c r="OQ245" s="55"/>
      <c r="OR245" s="55"/>
      <c r="OS245" s="55"/>
      <c r="OT245" s="55"/>
      <c r="OU245" s="55"/>
      <c r="OV245" s="55"/>
      <c r="OW245" s="55"/>
      <c r="OX245" s="55"/>
      <c r="OY245" s="55"/>
      <c r="OZ245" s="55"/>
      <c r="PA245" s="55"/>
      <c r="PB245" s="55"/>
      <c r="PC245" s="55"/>
      <c r="PD245" s="55"/>
      <c r="PE245" s="55"/>
      <c r="PF245" s="55"/>
      <c r="PG245" s="55"/>
      <c r="PH245" s="55"/>
      <c r="PI245" s="55"/>
      <c r="PJ245" s="55"/>
      <c r="PK245" s="55"/>
      <c r="PL245" s="55"/>
      <c r="PM245" s="55"/>
      <c r="PN245" s="55"/>
      <c r="PO245" s="55"/>
      <c r="PP245" s="55"/>
      <c r="PQ245" s="55"/>
      <c r="PR245" s="55"/>
      <c r="PS245" s="55"/>
      <c r="PT245" s="55"/>
      <c r="PU245" s="55"/>
      <c r="PV245" s="55"/>
      <c r="PW245" s="55"/>
      <c r="PX245" s="55"/>
      <c r="PY245" s="55"/>
      <c r="PZ245" s="55"/>
      <c r="QA245" s="55"/>
      <c r="QB245" s="55"/>
      <c r="QC245" s="55"/>
      <c r="QD245" s="55"/>
    </row>
    <row r="246" spans="1:446" ht="13.5" customHeight="1">
      <c r="A246" s="12" t="s">
        <v>244</v>
      </c>
      <c r="B246" s="12" t="s">
        <v>346</v>
      </c>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12"/>
      <c r="BE246" s="14"/>
      <c r="BF246" s="14"/>
      <c r="BG246" s="14"/>
      <c r="BH246" s="14"/>
      <c r="BI246" s="14"/>
      <c r="BJ246" s="14"/>
      <c r="BK246" s="14"/>
      <c r="BL246" s="14"/>
      <c r="BM246" s="14"/>
      <c r="BN246" s="14"/>
      <c r="BO246" s="14"/>
      <c r="BP246" s="14"/>
      <c r="BQ246" s="14"/>
      <c r="BR246" s="14"/>
      <c r="BS246" s="14"/>
      <c r="BT246" s="14"/>
      <c r="BU246" s="14"/>
      <c r="BV246" s="14"/>
      <c r="BW246" s="14"/>
      <c r="BX246" s="14"/>
      <c r="BY246" s="14"/>
      <c r="BZ246" s="14"/>
      <c r="CA246" s="14"/>
      <c r="CB246" s="14"/>
      <c r="CC246" s="14"/>
      <c r="CD246" s="14"/>
      <c r="CE246" s="14"/>
      <c r="CF246" s="14"/>
      <c r="CG246" s="14"/>
      <c r="CH246" s="14"/>
      <c r="CI246" s="14"/>
      <c r="CJ246" s="14"/>
      <c r="CK246" s="14"/>
      <c r="CL246" s="14"/>
      <c r="CM246" s="14"/>
      <c r="CN246" s="14"/>
      <c r="CO246" s="14"/>
      <c r="CP246" s="14"/>
      <c r="CQ246" s="14"/>
      <c r="CR246" s="14"/>
      <c r="CS246" s="14"/>
      <c r="CT246" s="14"/>
      <c r="CU246" s="14"/>
      <c r="CV246" s="14"/>
      <c r="CW246" s="14"/>
      <c r="CX246" s="14"/>
      <c r="CY246" s="14"/>
      <c r="CZ246" s="14"/>
      <c r="DA246" s="24"/>
      <c r="DB246" s="14"/>
      <c r="DC246" s="14"/>
      <c r="DD246" s="14"/>
      <c r="DE246" s="14"/>
      <c r="DF246" s="14"/>
      <c r="DG246" s="14"/>
      <c r="DH246" s="14"/>
      <c r="DI246" s="14"/>
      <c r="DJ246" s="14"/>
      <c r="DK246" s="14"/>
      <c r="DL246" s="14"/>
      <c r="DM246" s="14"/>
      <c r="DN246" s="14"/>
      <c r="DO246" s="14"/>
      <c r="DP246" s="14"/>
      <c r="DQ246" s="14"/>
      <c r="DR246" s="14"/>
      <c r="DS246" s="14"/>
      <c r="DT246" s="14"/>
      <c r="DU246" s="14"/>
      <c r="DV246" s="14"/>
      <c r="DW246" s="14"/>
      <c r="DX246" s="14"/>
      <c r="DY246" s="14"/>
      <c r="DZ246" s="14"/>
      <c r="EA246" s="14"/>
      <c r="EB246" s="14"/>
      <c r="EC246" s="14"/>
      <c r="ED246" s="14"/>
      <c r="EE246" s="14"/>
      <c r="EF246" s="14"/>
      <c r="EG246" s="14"/>
      <c r="EH246" s="14"/>
      <c r="EI246" s="14"/>
      <c r="EJ246" s="14"/>
      <c r="EK246" s="14"/>
      <c r="EL246" s="14"/>
      <c r="EM246" s="14"/>
      <c r="EN246" s="14"/>
      <c r="EO246" s="14"/>
      <c r="EP246" s="14"/>
      <c r="EQ246" s="14"/>
      <c r="ER246" s="14"/>
      <c r="ES246" s="14"/>
      <c r="ET246" s="14"/>
      <c r="EU246" s="14"/>
      <c r="EV246" s="14"/>
      <c r="EW246" s="14"/>
      <c r="EX246" s="14"/>
      <c r="EY246" s="14"/>
      <c r="EZ246" s="14"/>
      <c r="FA246" s="14"/>
      <c r="FB246" s="14"/>
      <c r="FC246" s="14"/>
      <c r="FD246" s="14"/>
      <c r="FE246" s="14"/>
      <c r="FF246" s="14"/>
      <c r="FG246" s="14"/>
      <c r="FH246" s="14"/>
      <c r="FI246" s="14"/>
      <c r="FJ246" s="14"/>
      <c r="FK246" s="14"/>
      <c r="FL246" s="14"/>
      <c r="FM246" s="14"/>
      <c r="FN246" s="14"/>
      <c r="FO246" s="14"/>
      <c r="FP246" s="14"/>
      <c r="FQ246" s="14"/>
      <c r="FR246" s="14"/>
      <c r="FS246" s="14"/>
      <c r="FT246" s="14"/>
      <c r="FU246" s="14"/>
      <c r="FV246" s="14"/>
      <c r="FW246" s="14"/>
      <c r="FX246" s="14"/>
      <c r="FY246" s="14"/>
      <c r="FZ246" s="14"/>
      <c r="GA246" s="14"/>
      <c r="GB246" s="14"/>
      <c r="GC246" s="14"/>
      <c r="GD246" s="14"/>
      <c r="GE246" s="14"/>
      <c r="GF246" s="14"/>
      <c r="GG246" s="14"/>
      <c r="GH246" s="14"/>
      <c r="GI246" s="14"/>
      <c r="GJ246" s="14"/>
      <c r="GK246" s="14"/>
      <c r="GL246" s="14"/>
      <c r="GM246" s="14"/>
      <c r="GN246" s="14"/>
      <c r="GO246" s="14"/>
      <c r="GP246" s="14"/>
      <c r="GQ246" s="14"/>
      <c r="GR246" s="14"/>
      <c r="GS246" s="14"/>
      <c r="GT246" s="14"/>
      <c r="GU246" s="14"/>
      <c r="GV246" s="14"/>
      <c r="GW246" s="14"/>
      <c r="GX246" s="14"/>
      <c r="GY246" s="14"/>
      <c r="GZ246" s="14"/>
      <c r="HA246" s="14"/>
      <c r="HB246" s="14"/>
      <c r="HC246" s="14"/>
      <c r="HD246" s="14"/>
      <c r="HE246" s="14"/>
      <c r="HF246" s="14"/>
      <c r="HG246" s="14"/>
      <c r="HH246" s="14"/>
      <c r="HI246" s="14"/>
      <c r="HJ246" s="14"/>
      <c r="HK246" s="14"/>
      <c r="HL246" s="14"/>
      <c r="HM246" s="14"/>
      <c r="HN246" s="14"/>
      <c r="HO246" s="14"/>
      <c r="HP246" s="14"/>
      <c r="HQ246" s="14"/>
      <c r="HR246" s="14"/>
      <c r="HS246" s="14"/>
      <c r="HT246" s="14"/>
      <c r="HU246" s="14"/>
      <c r="HV246" s="14"/>
      <c r="HW246" s="14"/>
      <c r="HX246" s="14"/>
      <c r="HY246" s="14"/>
      <c r="HZ246" s="14"/>
      <c r="IA246" s="14"/>
      <c r="IB246" s="14"/>
      <c r="IC246" s="14"/>
      <c r="ID246" s="14"/>
      <c r="IE246" s="14"/>
      <c r="IF246" s="14"/>
      <c r="IG246" s="14"/>
      <c r="IH246" s="55"/>
      <c r="II246" s="55"/>
      <c r="IJ246" s="55"/>
      <c r="IK246" s="55"/>
      <c r="IL246" s="55"/>
      <c r="IM246" s="55"/>
      <c r="IN246" s="55"/>
      <c r="IO246" s="55"/>
      <c r="IP246" s="55"/>
      <c r="IQ246" s="55"/>
      <c r="IR246" s="55"/>
      <c r="IS246" s="55"/>
      <c r="IT246" s="55"/>
      <c r="IU246" s="55"/>
      <c r="IV246" s="55"/>
      <c r="IW246" s="55"/>
      <c r="IX246" s="55"/>
      <c r="IY246" s="55"/>
      <c r="IZ246" s="55"/>
      <c r="JA246" s="55"/>
      <c r="JB246" s="55"/>
      <c r="JC246" s="55"/>
      <c r="JD246" s="55"/>
      <c r="JE246" s="55"/>
      <c r="JF246" s="55"/>
      <c r="JG246" s="55"/>
      <c r="JH246" s="55"/>
      <c r="JI246" s="55"/>
      <c r="JJ246" s="55"/>
      <c r="JK246" s="55"/>
      <c r="JL246" s="55"/>
      <c r="JM246" s="55"/>
      <c r="JN246" s="55"/>
      <c r="JO246" s="55"/>
      <c r="JP246" s="55"/>
      <c r="JQ246" s="55"/>
      <c r="JR246" s="55"/>
      <c r="JS246" s="55"/>
      <c r="JT246" s="55"/>
      <c r="JU246" s="55"/>
      <c r="JV246" s="55"/>
      <c r="JW246" s="55"/>
      <c r="JX246" s="55"/>
      <c r="JY246" s="55"/>
      <c r="JZ246" s="55"/>
      <c r="KA246" s="55"/>
      <c r="KB246" s="55"/>
      <c r="KC246" s="55"/>
      <c r="KD246" s="55"/>
      <c r="KE246" s="55"/>
      <c r="KF246" s="55"/>
      <c r="KG246" s="55"/>
      <c r="KH246" s="55"/>
      <c r="KI246" s="55"/>
      <c r="KJ246" s="55"/>
      <c r="KK246" s="55"/>
      <c r="KL246" s="55"/>
      <c r="KM246" s="55"/>
      <c r="KN246" s="55"/>
      <c r="KO246" s="55"/>
      <c r="KP246" s="55"/>
      <c r="KQ246" s="55"/>
      <c r="KR246" s="55"/>
      <c r="KS246" s="55"/>
      <c r="KT246" s="55"/>
      <c r="KU246" s="55"/>
      <c r="KV246" s="55"/>
      <c r="KW246" s="55"/>
      <c r="KX246" s="55"/>
      <c r="KY246" s="55"/>
      <c r="KZ246" s="55"/>
      <c r="LA246" s="55"/>
      <c r="LB246" s="55"/>
      <c r="LC246" s="55"/>
      <c r="LD246" s="55"/>
      <c r="LE246" s="55"/>
      <c r="LF246" s="55"/>
      <c r="LG246" s="55"/>
      <c r="LH246" s="55"/>
      <c r="LI246" s="55"/>
      <c r="LJ246" s="55"/>
      <c r="LK246" s="55"/>
      <c r="LL246" s="55"/>
      <c r="LM246" s="55"/>
      <c r="LN246" s="55"/>
      <c r="LO246" s="55"/>
      <c r="LP246" s="55"/>
      <c r="LQ246" s="55"/>
      <c r="LR246" s="55"/>
      <c r="LS246" s="55"/>
      <c r="LT246" s="55"/>
      <c r="LU246" s="55"/>
      <c r="LV246" s="55"/>
      <c r="LW246" s="55"/>
      <c r="LX246" s="55"/>
      <c r="LY246" s="55"/>
      <c r="LZ246" s="55"/>
      <c r="MA246" s="55"/>
      <c r="MB246" s="55"/>
      <c r="MC246" s="55"/>
      <c r="MD246" s="55"/>
      <c r="ME246" s="55"/>
      <c r="MF246" s="55"/>
      <c r="MG246" s="55"/>
      <c r="MH246" s="57"/>
      <c r="MI246" s="57"/>
      <c r="MJ246" s="57"/>
      <c r="MK246" s="57"/>
      <c r="ML246" s="57"/>
      <c r="MM246" s="58"/>
      <c r="MN246" s="58"/>
      <c r="MO246" s="57"/>
      <c r="MP246" s="57"/>
      <c r="MQ246" s="57"/>
      <c r="MR246" s="57"/>
      <c r="MS246" s="57"/>
      <c r="MT246" s="58"/>
      <c r="MU246" s="58"/>
      <c r="MV246" s="57"/>
      <c r="MW246" s="57"/>
      <c r="MX246" s="57"/>
      <c r="MY246" s="57"/>
      <c r="MZ246" s="57"/>
      <c r="NA246" s="58"/>
      <c r="NB246" s="58"/>
      <c r="NC246" s="55"/>
      <c r="ND246" s="55"/>
      <c r="NE246" s="55"/>
      <c r="NF246" s="55"/>
      <c r="NG246" s="55"/>
      <c r="NH246" s="55"/>
      <c r="NI246" s="55"/>
      <c r="NJ246" s="55"/>
      <c r="NK246" s="55"/>
      <c r="NL246" s="55"/>
      <c r="NM246" s="55"/>
      <c r="NN246" s="55"/>
      <c r="NO246" s="55"/>
      <c r="NP246" s="55"/>
      <c r="NQ246" s="55"/>
      <c r="NR246" s="55"/>
      <c r="NS246" s="55"/>
      <c r="NT246" s="55"/>
      <c r="NU246" s="55"/>
      <c r="NV246" s="55"/>
      <c r="NW246" s="55"/>
      <c r="NX246" s="55"/>
      <c r="NY246" s="55"/>
      <c r="NZ246" s="55"/>
      <c r="OA246" s="55"/>
      <c r="OB246" s="55"/>
      <c r="OC246" s="55"/>
      <c r="OD246" s="55"/>
      <c r="OE246" s="55"/>
      <c r="OF246" s="55"/>
      <c r="OG246" s="55"/>
      <c r="OH246" s="55"/>
      <c r="OI246" s="55"/>
      <c r="OJ246" s="55"/>
      <c r="OK246" s="55"/>
      <c r="OL246" s="55"/>
      <c r="OM246" s="55"/>
      <c r="ON246" s="55"/>
      <c r="OO246" s="55"/>
      <c r="OP246" s="55"/>
      <c r="OQ246" s="55"/>
      <c r="OR246" s="55"/>
      <c r="OS246" s="55"/>
      <c r="OT246" s="55"/>
      <c r="OU246" s="55"/>
      <c r="OV246" s="55"/>
      <c r="OW246" s="55"/>
      <c r="OX246" s="55"/>
      <c r="OY246" s="55"/>
      <c r="OZ246" s="55"/>
      <c r="PA246" s="55"/>
      <c r="PB246" s="55"/>
      <c r="PC246" s="55"/>
      <c r="PD246" s="55"/>
      <c r="PE246" s="55"/>
      <c r="PF246" s="55"/>
      <c r="PG246" s="55"/>
      <c r="PH246" s="55"/>
      <c r="PI246" s="55"/>
      <c r="PJ246" s="55"/>
      <c r="PK246" s="55"/>
      <c r="PL246" s="55"/>
      <c r="PM246" s="55"/>
      <c r="PN246" s="55"/>
      <c r="PO246" s="55"/>
      <c r="PP246" s="55"/>
      <c r="PQ246" s="55"/>
      <c r="PR246" s="55"/>
      <c r="PS246" s="55"/>
      <c r="PT246" s="55"/>
      <c r="PU246" s="55"/>
      <c r="PV246" s="55"/>
      <c r="PW246" s="55"/>
      <c r="PX246" s="55"/>
      <c r="PY246" s="55"/>
      <c r="PZ246" s="55"/>
      <c r="QA246" s="55"/>
      <c r="QB246" s="55"/>
      <c r="QC246" s="55"/>
      <c r="QD246" s="55"/>
    </row>
    <row r="247" spans="1:446" ht="13.5" customHeight="1">
      <c r="A247" s="12" t="s">
        <v>245</v>
      </c>
      <c r="B247" s="12" t="s">
        <v>348</v>
      </c>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12"/>
      <c r="BE247" s="14"/>
      <c r="BF247" s="14"/>
      <c r="BG247" s="14"/>
      <c r="BH247" s="14"/>
      <c r="BI247" s="14"/>
      <c r="BJ247" s="14"/>
      <c r="BK247" s="14"/>
      <c r="BL247" s="14"/>
      <c r="BM247" s="14"/>
      <c r="BN247" s="14"/>
      <c r="BO247" s="14"/>
      <c r="BP247" s="14"/>
      <c r="BQ247" s="14"/>
      <c r="BR247" s="14"/>
      <c r="BS247" s="14"/>
      <c r="BT247" s="14"/>
      <c r="BU247" s="14"/>
      <c r="BV247" s="14"/>
      <c r="BW247" s="14"/>
      <c r="BX247" s="14"/>
      <c r="BY247" s="14"/>
      <c r="BZ247" s="14"/>
      <c r="CA247" s="14"/>
      <c r="CB247" s="14"/>
      <c r="CC247" s="14"/>
      <c r="CD247" s="14"/>
      <c r="CE247" s="14"/>
      <c r="CF247" s="14"/>
      <c r="CG247" s="14"/>
      <c r="CH247" s="14"/>
      <c r="CI247" s="14"/>
      <c r="CJ247" s="14"/>
      <c r="CK247" s="14"/>
      <c r="CL247" s="14"/>
      <c r="CM247" s="14"/>
      <c r="CN247" s="14"/>
      <c r="CO247" s="14"/>
      <c r="CP247" s="14"/>
      <c r="CQ247" s="14"/>
      <c r="CR247" s="14"/>
      <c r="CS247" s="14"/>
      <c r="CT247" s="14"/>
      <c r="CU247" s="14"/>
      <c r="CV247" s="14"/>
      <c r="CW247" s="14"/>
      <c r="CX247" s="14"/>
      <c r="CY247" s="14"/>
      <c r="CZ247" s="14"/>
      <c r="DA247" s="24"/>
      <c r="DB247" s="14"/>
      <c r="DC247" s="14"/>
      <c r="DD247" s="14"/>
      <c r="DE247" s="14"/>
      <c r="DF247" s="14"/>
      <c r="DG247" s="14"/>
      <c r="DH247" s="14"/>
      <c r="DI247" s="14"/>
      <c r="DJ247" s="14"/>
      <c r="DK247" s="14"/>
      <c r="DL247" s="14"/>
      <c r="DM247" s="14"/>
      <c r="DN247" s="14"/>
      <c r="DO247" s="14"/>
      <c r="DP247" s="14"/>
      <c r="DQ247" s="14"/>
      <c r="DR247" s="14"/>
      <c r="DS247" s="14"/>
      <c r="DT247" s="14"/>
      <c r="DU247" s="14"/>
      <c r="DV247" s="14"/>
      <c r="DW247" s="14"/>
      <c r="DX247" s="14"/>
      <c r="DY247" s="14"/>
      <c r="DZ247" s="14"/>
      <c r="EA247" s="14"/>
      <c r="EB247" s="14"/>
      <c r="EC247" s="14"/>
      <c r="ED247" s="14"/>
      <c r="EE247" s="14"/>
      <c r="EF247" s="14"/>
      <c r="EG247" s="14"/>
      <c r="EH247" s="14"/>
      <c r="EI247" s="14"/>
      <c r="EJ247" s="14"/>
      <c r="EK247" s="14"/>
      <c r="EL247" s="14"/>
      <c r="EM247" s="14"/>
      <c r="EN247" s="14"/>
      <c r="EO247" s="14"/>
      <c r="EP247" s="14"/>
      <c r="EQ247" s="14"/>
      <c r="ER247" s="14"/>
      <c r="ES247" s="14"/>
      <c r="ET247" s="14"/>
      <c r="EU247" s="14"/>
      <c r="EV247" s="14"/>
      <c r="EW247" s="14"/>
      <c r="EX247" s="14"/>
      <c r="EY247" s="14"/>
      <c r="EZ247" s="14"/>
      <c r="FA247" s="14"/>
      <c r="FB247" s="14"/>
      <c r="FC247" s="14"/>
      <c r="FD247" s="14"/>
      <c r="FE247" s="14"/>
      <c r="FF247" s="14"/>
      <c r="FG247" s="14"/>
      <c r="FH247" s="14"/>
      <c r="FI247" s="14"/>
      <c r="FJ247" s="14"/>
      <c r="FK247" s="14"/>
      <c r="FL247" s="14"/>
      <c r="FM247" s="14"/>
      <c r="FN247" s="14"/>
      <c r="FO247" s="14"/>
      <c r="FP247" s="14"/>
      <c r="FQ247" s="14"/>
      <c r="FR247" s="14"/>
      <c r="FS247" s="14"/>
      <c r="FT247" s="14"/>
      <c r="FU247" s="14"/>
      <c r="FV247" s="14"/>
      <c r="FW247" s="14"/>
      <c r="FX247" s="14"/>
      <c r="FY247" s="14"/>
      <c r="FZ247" s="14"/>
      <c r="GA247" s="14"/>
      <c r="GB247" s="14"/>
      <c r="GC247" s="14"/>
      <c r="GD247" s="14"/>
      <c r="GE247" s="14"/>
      <c r="GF247" s="14"/>
      <c r="GG247" s="14"/>
      <c r="GH247" s="14"/>
      <c r="GI247" s="14"/>
      <c r="GJ247" s="14"/>
      <c r="GK247" s="14"/>
      <c r="GL247" s="14"/>
      <c r="GM247" s="14"/>
      <c r="GN247" s="14"/>
      <c r="GO247" s="14"/>
      <c r="GP247" s="14"/>
      <c r="GQ247" s="14"/>
      <c r="GR247" s="14"/>
      <c r="GS247" s="14"/>
      <c r="GT247" s="14"/>
      <c r="GU247" s="14"/>
      <c r="GV247" s="14"/>
      <c r="GW247" s="14"/>
      <c r="GX247" s="14"/>
      <c r="GY247" s="14"/>
      <c r="GZ247" s="14"/>
      <c r="HA247" s="14"/>
      <c r="HB247" s="14"/>
      <c r="HC247" s="14"/>
      <c r="HD247" s="14"/>
      <c r="HE247" s="14"/>
      <c r="HF247" s="14"/>
      <c r="HG247" s="14"/>
      <c r="HH247" s="14"/>
      <c r="HI247" s="14"/>
      <c r="HJ247" s="14"/>
      <c r="HK247" s="14"/>
      <c r="HL247" s="14"/>
      <c r="HM247" s="14"/>
      <c r="HN247" s="14"/>
      <c r="HO247" s="14"/>
      <c r="HP247" s="14"/>
      <c r="HQ247" s="14"/>
      <c r="HR247" s="14"/>
      <c r="HS247" s="14"/>
      <c r="HT247" s="14"/>
      <c r="HU247" s="14"/>
      <c r="HV247" s="14"/>
      <c r="HW247" s="14"/>
      <c r="HX247" s="14"/>
      <c r="HY247" s="14"/>
      <c r="HZ247" s="14"/>
      <c r="IA247" s="14"/>
      <c r="IB247" s="14"/>
      <c r="IC247" s="14"/>
      <c r="ID247" s="14"/>
      <c r="IE247" s="14"/>
      <c r="IF247" s="14"/>
      <c r="IG247" s="14"/>
      <c r="IH247" s="55"/>
      <c r="II247" s="55"/>
      <c r="IJ247" s="55"/>
      <c r="IK247" s="55"/>
      <c r="IL247" s="55"/>
      <c r="IM247" s="55"/>
      <c r="IN247" s="55"/>
      <c r="IO247" s="55"/>
      <c r="IP247" s="55"/>
      <c r="IQ247" s="55"/>
      <c r="IR247" s="55"/>
      <c r="IS247" s="55"/>
      <c r="IT247" s="55"/>
      <c r="IU247" s="55"/>
      <c r="IV247" s="55"/>
      <c r="IW247" s="55"/>
      <c r="IX247" s="55"/>
      <c r="IY247" s="55"/>
      <c r="IZ247" s="55"/>
      <c r="JA247" s="55"/>
      <c r="JB247" s="55"/>
      <c r="JC247" s="55"/>
      <c r="JD247" s="55"/>
      <c r="JE247" s="55"/>
      <c r="JF247" s="55"/>
      <c r="JG247" s="55"/>
      <c r="JH247" s="55"/>
      <c r="JI247" s="55"/>
      <c r="JJ247" s="55"/>
      <c r="JK247" s="55"/>
      <c r="JL247" s="55"/>
      <c r="JM247" s="55"/>
      <c r="JN247" s="55"/>
      <c r="JO247" s="55"/>
      <c r="JP247" s="55"/>
      <c r="JQ247" s="55"/>
      <c r="JR247" s="55"/>
      <c r="JS247" s="55"/>
      <c r="JT247" s="55"/>
      <c r="JU247" s="55"/>
      <c r="JV247" s="55"/>
      <c r="JW247" s="55"/>
      <c r="JX247" s="55"/>
      <c r="JY247" s="55"/>
      <c r="JZ247" s="55"/>
      <c r="KA247" s="55"/>
      <c r="KB247" s="55"/>
      <c r="KC247" s="55"/>
      <c r="KD247" s="55"/>
      <c r="KE247" s="55"/>
      <c r="KF247" s="55"/>
      <c r="KG247" s="55"/>
      <c r="KH247" s="55"/>
      <c r="KI247" s="55"/>
      <c r="KJ247" s="55"/>
      <c r="KK247" s="55"/>
      <c r="KL247" s="55"/>
      <c r="KM247" s="55"/>
      <c r="KN247" s="55"/>
      <c r="KO247" s="55"/>
      <c r="KP247" s="55"/>
      <c r="KQ247" s="55"/>
      <c r="KR247" s="55"/>
      <c r="KS247" s="55"/>
      <c r="KT247" s="55"/>
      <c r="KU247" s="55"/>
      <c r="KV247" s="55"/>
      <c r="KW247" s="55"/>
      <c r="KX247" s="55"/>
      <c r="KY247" s="55"/>
      <c r="KZ247" s="55"/>
      <c r="LA247" s="55"/>
      <c r="LB247" s="55"/>
      <c r="LC247" s="55"/>
      <c r="LD247" s="55"/>
      <c r="LE247" s="55"/>
      <c r="LF247" s="55"/>
      <c r="LG247" s="55"/>
      <c r="LH247" s="55"/>
      <c r="LI247" s="55"/>
      <c r="LJ247" s="55"/>
      <c r="LK247" s="55"/>
      <c r="LL247" s="55"/>
      <c r="LM247" s="55"/>
      <c r="LN247" s="55"/>
      <c r="LO247" s="55"/>
      <c r="LP247" s="55"/>
      <c r="LQ247" s="55"/>
      <c r="LR247" s="55"/>
      <c r="LS247" s="55"/>
      <c r="LT247" s="55"/>
      <c r="LU247" s="55"/>
      <c r="LV247" s="55"/>
      <c r="LW247" s="55"/>
      <c r="LX247" s="55"/>
      <c r="LY247" s="55"/>
      <c r="LZ247" s="55"/>
      <c r="MA247" s="55"/>
      <c r="MB247" s="55"/>
      <c r="MC247" s="55"/>
      <c r="MD247" s="55"/>
      <c r="ME247" s="55"/>
      <c r="MF247" s="55"/>
      <c r="MG247" s="55"/>
      <c r="MH247" s="57"/>
      <c r="MI247" s="57"/>
      <c r="MJ247" s="57"/>
      <c r="MK247" s="57"/>
      <c r="ML247" s="57"/>
      <c r="MM247" s="58"/>
      <c r="MN247" s="58"/>
      <c r="MO247" s="57"/>
      <c r="MP247" s="57"/>
      <c r="MQ247" s="57"/>
      <c r="MR247" s="57"/>
      <c r="MS247" s="57"/>
      <c r="MT247" s="58"/>
      <c r="MU247" s="58"/>
      <c r="MV247" s="57"/>
      <c r="MW247" s="57"/>
      <c r="MX247" s="57"/>
      <c r="MY247" s="57"/>
      <c r="MZ247" s="57"/>
      <c r="NA247" s="58"/>
      <c r="NB247" s="58"/>
      <c r="NC247" s="55"/>
      <c r="ND247" s="55"/>
      <c r="NE247" s="55"/>
      <c r="NF247" s="55"/>
      <c r="NG247" s="55"/>
      <c r="NH247" s="55"/>
      <c r="NI247" s="55"/>
      <c r="NJ247" s="55"/>
      <c r="NK247" s="55"/>
      <c r="NL247" s="55"/>
      <c r="NM247" s="55"/>
      <c r="NN247" s="55"/>
      <c r="NO247" s="55"/>
      <c r="NP247" s="55"/>
      <c r="NQ247" s="55"/>
      <c r="NR247" s="55"/>
      <c r="NS247" s="55"/>
      <c r="NT247" s="55"/>
      <c r="NU247" s="55"/>
      <c r="NV247" s="55"/>
      <c r="NW247" s="55"/>
      <c r="NX247" s="55"/>
      <c r="NY247" s="55"/>
      <c r="NZ247" s="55"/>
      <c r="OA247" s="55"/>
      <c r="OB247" s="55"/>
      <c r="OC247" s="55"/>
      <c r="OD247" s="55"/>
      <c r="OE247" s="55"/>
      <c r="OF247" s="55"/>
      <c r="OG247" s="55"/>
      <c r="OH247" s="55"/>
      <c r="OI247" s="55"/>
      <c r="OJ247" s="55"/>
      <c r="OK247" s="55"/>
      <c r="OL247" s="55"/>
      <c r="OM247" s="55"/>
      <c r="ON247" s="55"/>
      <c r="OO247" s="55"/>
      <c r="OP247" s="55"/>
      <c r="OQ247" s="55"/>
      <c r="OR247" s="55"/>
      <c r="OS247" s="55"/>
      <c r="OT247" s="55"/>
      <c r="OU247" s="55"/>
      <c r="OV247" s="55"/>
      <c r="OW247" s="55"/>
      <c r="OX247" s="55"/>
      <c r="OY247" s="55"/>
      <c r="OZ247" s="55"/>
      <c r="PA247" s="55"/>
      <c r="PB247" s="55"/>
      <c r="PC247" s="55"/>
      <c r="PD247" s="55"/>
      <c r="PE247" s="55"/>
      <c r="PF247" s="55"/>
      <c r="PG247" s="55"/>
      <c r="PH247" s="55"/>
      <c r="PI247" s="55"/>
      <c r="PJ247" s="55"/>
      <c r="PK247" s="55"/>
      <c r="PL247" s="55"/>
      <c r="PM247" s="55"/>
      <c r="PN247" s="55"/>
      <c r="PO247" s="55"/>
      <c r="PP247" s="55"/>
      <c r="PQ247" s="55"/>
      <c r="PR247" s="55"/>
      <c r="PS247" s="55"/>
      <c r="PT247" s="55"/>
      <c r="PU247" s="55"/>
      <c r="PV247" s="55"/>
      <c r="PW247" s="55"/>
      <c r="PX247" s="55"/>
      <c r="PY247" s="55"/>
      <c r="PZ247" s="55"/>
      <c r="QA247" s="55"/>
      <c r="QB247" s="55"/>
      <c r="QC247" s="55"/>
      <c r="QD247" s="55"/>
    </row>
    <row r="248" spans="1:446" ht="13.5" customHeight="1">
      <c r="A248" s="12" t="s">
        <v>246</v>
      </c>
      <c r="B248" s="12" t="s">
        <v>349</v>
      </c>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12"/>
      <c r="BE248" s="14"/>
      <c r="BF248" s="14"/>
      <c r="BG248" s="14"/>
      <c r="BH248" s="14"/>
      <c r="BI248" s="14"/>
      <c r="BJ248" s="14"/>
      <c r="BK248" s="14"/>
      <c r="BL248" s="14"/>
      <c r="BM248" s="14"/>
      <c r="BN248" s="14"/>
      <c r="BO248" s="14"/>
      <c r="BP248" s="14"/>
      <c r="BQ248" s="14"/>
      <c r="BR248" s="14"/>
      <c r="BS248" s="14"/>
      <c r="BT248" s="14"/>
      <c r="BU248" s="14"/>
      <c r="BV248" s="14"/>
      <c r="BW248" s="14"/>
      <c r="BX248" s="14"/>
      <c r="BY248" s="14"/>
      <c r="BZ248" s="14"/>
      <c r="CA248" s="14"/>
      <c r="CB248" s="14"/>
      <c r="CC248" s="14"/>
      <c r="CD248" s="14"/>
      <c r="CE248" s="14"/>
      <c r="CF248" s="14"/>
      <c r="CG248" s="14"/>
      <c r="CH248" s="14"/>
      <c r="CI248" s="14"/>
      <c r="CJ248" s="14"/>
      <c r="CK248" s="14"/>
      <c r="CL248" s="14"/>
      <c r="CM248" s="14"/>
      <c r="CN248" s="14"/>
      <c r="CO248" s="14"/>
      <c r="CP248" s="14"/>
      <c r="CQ248" s="14"/>
      <c r="CR248" s="14"/>
      <c r="CS248" s="14"/>
      <c r="CT248" s="14"/>
      <c r="CU248" s="14"/>
      <c r="CV248" s="14"/>
      <c r="CW248" s="14"/>
      <c r="CX248" s="14"/>
      <c r="CY248" s="14"/>
      <c r="CZ248" s="14"/>
      <c r="DA248" s="24"/>
      <c r="DB248" s="14"/>
      <c r="DC248" s="14"/>
      <c r="DD248" s="14"/>
      <c r="DE248" s="14"/>
      <c r="DF248" s="14"/>
      <c r="DG248" s="14"/>
      <c r="DH248" s="14"/>
      <c r="DI248" s="14"/>
      <c r="DJ248" s="14"/>
      <c r="DK248" s="14"/>
      <c r="DL248" s="14"/>
      <c r="DM248" s="14"/>
      <c r="DN248" s="14"/>
      <c r="DO248" s="14"/>
      <c r="DP248" s="14"/>
      <c r="DQ248" s="14"/>
      <c r="DR248" s="14"/>
      <c r="DS248" s="14"/>
      <c r="DT248" s="14"/>
      <c r="DU248" s="14"/>
      <c r="DV248" s="14"/>
      <c r="DW248" s="14"/>
      <c r="DX248" s="14"/>
      <c r="DY248" s="14"/>
      <c r="DZ248" s="14"/>
      <c r="EA248" s="14"/>
      <c r="EB248" s="14"/>
      <c r="EC248" s="14"/>
      <c r="ED248" s="14"/>
      <c r="EE248" s="14"/>
      <c r="EF248" s="14"/>
      <c r="EG248" s="14"/>
      <c r="EH248" s="14"/>
      <c r="EI248" s="14"/>
      <c r="EJ248" s="14"/>
      <c r="EK248" s="14"/>
      <c r="EL248" s="14"/>
      <c r="EM248" s="14"/>
      <c r="EN248" s="14"/>
      <c r="EO248" s="14"/>
      <c r="EP248" s="14"/>
      <c r="EQ248" s="14"/>
      <c r="ER248" s="14"/>
      <c r="ES248" s="14"/>
      <c r="ET248" s="14"/>
      <c r="EU248" s="14"/>
      <c r="EV248" s="14"/>
      <c r="EW248" s="14"/>
      <c r="EX248" s="14"/>
      <c r="EY248" s="14"/>
      <c r="EZ248" s="14"/>
      <c r="FA248" s="14"/>
      <c r="FB248" s="14"/>
      <c r="FC248" s="14"/>
      <c r="FD248" s="14"/>
      <c r="FE248" s="14"/>
      <c r="FF248" s="14"/>
      <c r="FG248" s="14"/>
      <c r="FH248" s="14"/>
      <c r="FI248" s="14"/>
      <c r="FJ248" s="14"/>
      <c r="FK248" s="14"/>
      <c r="FL248" s="14"/>
      <c r="FM248" s="14"/>
      <c r="FN248" s="14"/>
      <c r="FO248" s="14"/>
      <c r="FP248" s="14"/>
      <c r="FQ248" s="14"/>
      <c r="FR248" s="14"/>
      <c r="FS248" s="14"/>
      <c r="FT248" s="14"/>
      <c r="FU248" s="14"/>
      <c r="FV248" s="14"/>
      <c r="FW248" s="14"/>
      <c r="FX248" s="14"/>
      <c r="FY248" s="14"/>
      <c r="FZ248" s="14"/>
      <c r="GA248" s="14"/>
      <c r="GB248" s="14"/>
      <c r="GC248" s="14"/>
      <c r="GD248" s="14"/>
      <c r="GE248" s="14"/>
      <c r="GF248" s="14"/>
      <c r="GG248" s="14"/>
      <c r="GH248" s="14"/>
      <c r="GI248" s="14"/>
      <c r="GJ248" s="14"/>
      <c r="GK248" s="14"/>
      <c r="GL248" s="14"/>
      <c r="GM248" s="14"/>
      <c r="GN248" s="14"/>
      <c r="GO248" s="14"/>
      <c r="GP248" s="14"/>
      <c r="GQ248" s="14"/>
      <c r="GR248" s="14"/>
      <c r="GS248" s="14"/>
      <c r="GT248" s="14"/>
      <c r="GU248" s="14"/>
      <c r="GV248" s="14"/>
      <c r="GW248" s="14"/>
      <c r="GX248" s="14"/>
      <c r="GY248" s="14"/>
      <c r="GZ248" s="14"/>
      <c r="HA248" s="14"/>
      <c r="HB248" s="14"/>
      <c r="HC248" s="14"/>
      <c r="HD248" s="14"/>
      <c r="HE248" s="14"/>
      <c r="HF248" s="14"/>
      <c r="HG248" s="14"/>
      <c r="HH248" s="14"/>
      <c r="HI248" s="14"/>
      <c r="HJ248" s="14"/>
      <c r="HK248" s="14"/>
      <c r="HL248" s="14"/>
      <c r="HM248" s="14"/>
      <c r="HN248" s="14"/>
      <c r="HO248" s="14"/>
      <c r="HP248" s="14"/>
      <c r="HQ248" s="14"/>
      <c r="HR248" s="14"/>
      <c r="HS248" s="14"/>
      <c r="HT248" s="14"/>
      <c r="HU248" s="14"/>
      <c r="HV248" s="14"/>
      <c r="HW248" s="14"/>
      <c r="HX248" s="14"/>
      <c r="HY248" s="14"/>
      <c r="HZ248" s="14"/>
      <c r="IA248" s="14"/>
      <c r="IB248" s="14"/>
      <c r="IC248" s="14"/>
      <c r="ID248" s="14"/>
      <c r="IE248" s="14"/>
      <c r="IF248" s="14"/>
      <c r="IG248" s="14"/>
      <c r="IH248" s="55"/>
      <c r="II248" s="55"/>
      <c r="IJ248" s="55"/>
      <c r="IK248" s="55"/>
      <c r="IL248" s="55"/>
      <c r="IM248" s="55"/>
      <c r="IN248" s="55"/>
      <c r="IO248" s="55"/>
      <c r="IP248" s="55"/>
      <c r="IQ248" s="55"/>
      <c r="IR248" s="55"/>
      <c r="IS248" s="55"/>
      <c r="IT248" s="55"/>
      <c r="IU248" s="55"/>
      <c r="IV248" s="55"/>
      <c r="IW248" s="55"/>
      <c r="IX248" s="55"/>
      <c r="IY248" s="55"/>
      <c r="IZ248" s="55"/>
      <c r="JA248" s="55"/>
      <c r="JB248" s="55"/>
      <c r="JC248" s="55"/>
      <c r="JD248" s="55"/>
      <c r="JE248" s="55"/>
      <c r="JF248" s="55"/>
      <c r="JG248" s="55"/>
      <c r="JH248" s="55"/>
      <c r="JI248" s="55"/>
      <c r="JJ248" s="55"/>
      <c r="JK248" s="55"/>
      <c r="JL248" s="55"/>
      <c r="JM248" s="55"/>
      <c r="JN248" s="55"/>
      <c r="JO248" s="55"/>
      <c r="JP248" s="55"/>
      <c r="JQ248" s="55"/>
      <c r="JR248" s="55"/>
      <c r="JS248" s="55"/>
      <c r="JT248" s="55"/>
      <c r="JU248" s="55"/>
      <c r="JV248" s="55"/>
      <c r="JW248" s="55"/>
      <c r="JX248" s="55"/>
      <c r="JY248" s="55"/>
      <c r="JZ248" s="55"/>
      <c r="KA248" s="55"/>
      <c r="KB248" s="55"/>
      <c r="KC248" s="55"/>
      <c r="KD248" s="55"/>
      <c r="KE248" s="55"/>
      <c r="KF248" s="55"/>
      <c r="KG248" s="55"/>
      <c r="KH248" s="55"/>
      <c r="KI248" s="55"/>
      <c r="KJ248" s="55"/>
      <c r="KK248" s="55"/>
      <c r="KL248" s="55"/>
      <c r="KM248" s="55"/>
      <c r="KN248" s="55"/>
      <c r="KO248" s="55"/>
      <c r="KP248" s="55"/>
      <c r="KQ248" s="55"/>
      <c r="KR248" s="55"/>
      <c r="KS248" s="55"/>
      <c r="KT248" s="55"/>
      <c r="KU248" s="55"/>
      <c r="KV248" s="55"/>
      <c r="KW248" s="55"/>
      <c r="KX248" s="55"/>
      <c r="KY248" s="55"/>
      <c r="KZ248" s="55"/>
      <c r="LA248" s="55"/>
      <c r="LB248" s="55"/>
      <c r="LC248" s="55"/>
      <c r="LD248" s="55"/>
      <c r="LE248" s="55"/>
      <c r="LF248" s="55"/>
      <c r="LG248" s="55"/>
      <c r="LH248" s="55"/>
      <c r="LI248" s="55"/>
      <c r="LJ248" s="55"/>
      <c r="LK248" s="55"/>
      <c r="LL248" s="55"/>
      <c r="LM248" s="55"/>
      <c r="LN248" s="55"/>
      <c r="LO248" s="55"/>
      <c r="LP248" s="55"/>
      <c r="LQ248" s="55"/>
      <c r="LR248" s="55"/>
      <c r="LS248" s="55"/>
      <c r="LT248" s="55"/>
      <c r="LU248" s="55"/>
      <c r="LV248" s="55"/>
      <c r="LW248" s="55"/>
      <c r="LX248" s="55"/>
      <c r="LY248" s="55"/>
      <c r="LZ248" s="55"/>
      <c r="MA248" s="55"/>
      <c r="MB248" s="55"/>
      <c r="MC248" s="55"/>
      <c r="MD248" s="55"/>
      <c r="ME248" s="55"/>
      <c r="MF248" s="55"/>
      <c r="MG248" s="55"/>
      <c r="MH248" s="57"/>
      <c r="MI248" s="57"/>
      <c r="MJ248" s="57"/>
      <c r="MK248" s="57"/>
      <c r="ML248" s="57"/>
      <c r="MM248" s="58"/>
      <c r="MN248" s="58"/>
      <c r="MO248" s="57"/>
      <c r="MP248" s="57"/>
      <c r="MQ248" s="57"/>
      <c r="MR248" s="57"/>
      <c r="MS248" s="57"/>
      <c r="MT248" s="58"/>
      <c r="MU248" s="58"/>
      <c r="MV248" s="57"/>
      <c r="MW248" s="57"/>
      <c r="MX248" s="57"/>
      <c r="MY248" s="57"/>
      <c r="MZ248" s="57"/>
      <c r="NA248" s="58"/>
      <c r="NB248" s="58"/>
      <c r="NC248" s="55"/>
      <c r="ND248" s="55"/>
      <c r="NE248" s="55"/>
      <c r="NF248" s="55"/>
      <c r="NG248" s="55"/>
      <c r="NH248" s="55"/>
      <c r="NI248" s="55"/>
      <c r="NJ248" s="55"/>
      <c r="NK248" s="55"/>
      <c r="NL248" s="55"/>
      <c r="NM248" s="55"/>
      <c r="NN248" s="55"/>
      <c r="NO248" s="55"/>
      <c r="NP248" s="55"/>
      <c r="NQ248" s="55"/>
      <c r="NR248" s="55"/>
      <c r="NS248" s="55"/>
      <c r="NT248" s="55"/>
      <c r="NU248" s="55"/>
      <c r="NV248" s="55"/>
      <c r="NW248" s="55"/>
      <c r="NX248" s="55"/>
      <c r="NY248" s="55"/>
      <c r="NZ248" s="55"/>
      <c r="OA248" s="55"/>
      <c r="OB248" s="55"/>
      <c r="OC248" s="55"/>
      <c r="OD248" s="55"/>
      <c r="OE248" s="55"/>
      <c r="OF248" s="55"/>
      <c r="OG248" s="55"/>
      <c r="OH248" s="55"/>
      <c r="OI248" s="55"/>
      <c r="OJ248" s="55"/>
      <c r="OK248" s="55"/>
      <c r="OL248" s="55"/>
      <c r="OM248" s="55"/>
      <c r="ON248" s="55"/>
      <c r="OO248" s="55"/>
      <c r="OP248" s="55"/>
      <c r="OQ248" s="55"/>
      <c r="OR248" s="55"/>
      <c r="OS248" s="55"/>
      <c r="OT248" s="55"/>
      <c r="OU248" s="55"/>
      <c r="OV248" s="55"/>
      <c r="OW248" s="55"/>
      <c r="OX248" s="55"/>
      <c r="OY248" s="55"/>
      <c r="OZ248" s="55"/>
      <c r="PA248" s="55"/>
      <c r="PB248" s="55"/>
      <c r="PC248" s="55"/>
      <c r="PD248" s="55"/>
      <c r="PE248" s="55"/>
      <c r="PF248" s="55"/>
      <c r="PG248" s="55"/>
      <c r="PH248" s="55"/>
      <c r="PI248" s="55"/>
      <c r="PJ248" s="55"/>
      <c r="PK248" s="55"/>
      <c r="PL248" s="55"/>
      <c r="PM248" s="55"/>
      <c r="PN248" s="55"/>
      <c r="PO248" s="55"/>
      <c r="PP248" s="55"/>
      <c r="PQ248" s="55"/>
      <c r="PR248" s="55"/>
      <c r="PS248" s="55"/>
      <c r="PT248" s="55"/>
      <c r="PU248" s="55"/>
      <c r="PV248" s="55"/>
      <c r="PW248" s="55"/>
      <c r="PX248" s="55"/>
      <c r="PY248" s="55"/>
      <c r="PZ248" s="55"/>
      <c r="QA248" s="55"/>
      <c r="QB248" s="55"/>
      <c r="QC248" s="55"/>
      <c r="QD248" s="55"/>
    </row>
    <row r="249" spans="1:446" ht="13.5" customHeight="1">
      <c r="A249" s="12" t="s">
        <v>247</v>
      </c>
      <c r="B249" s="12" t="s">
        <v>346</v>
      </c>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12"/>
      <c r="BE249" s="14"/>
      <c r="BF249" s="14"/>
      <c r="BG249" s="14"/>
      <c r="BH249" s="14"/>
      <c r="BI249" s="14"/>
      <c r="BJ249" s="14"/>
      <c r="BK249" s="14"/>
      <c r="BL249" s="14"/>
      <c r="BM249" s="14"/>
      <c r="BN249" s="14"/>
      <c r="BO249" s="14"/>
      <c r="BP249" s="14"/>
      <c r="BQ249" s="14"/>
      <c r="BR249" s="14"/>
      <c r="BS249" s="14"/>
      <c r="BT249" s="14"/>
      <c r="BU249" s="14"/>
      <c r="BV249" s="14"/>
      <c r="BW249" s="14"/>
      <c r="BX249" s="14"/>
      <c r="BY249" s="14"/>
      <c r="BZ249" s="14"/>
      <c r="CA249" s="14"/>
      <c r="CB249" s="14"/>
      <c r="CC249" s="14"/>
      <c r="CD249" s="14"/>
      <c r="CE249" s="14"/>
      <c r="CF249" s="14"/>
      <c r="CG249" s="14"/>
      <c r="CH249" s="14"/>
      <c r="CI249" s="14"/>
      <c r="CJ249" s="14"/>
      <c r="CK249" s="14"/>
      <c r="CL249" s="14"/>
      <c r="CM249" s="14"/>
      <c r="CN249" s="14"/>
      <c r="CO249" s="14"/>
      <c r="CP249" s="14"/>
      <c r="CQ249" s="14"/>
      <c r="CR249" s="14"/>
      <c r="CS249" s="14"/>
      <c r="CT249" s="14"/>
      <c r="CU249" s="14"/>
      <c r="CV249" s="14"/>
      <c r="CW249" s="14"/>
      <c r="CX249" s="14"/>
      <c r="CY249" s="14"/>
      <c r="CZ249" s="14"/>
      <c r="DA249" s="24"/>
      <c r="DB249" s="14"/>
      <c r="DC249" s="14"/>
      <c r="DD249" s="14"/>
      <c r="DE249" s="14"/>
      <c r="DF249" s="14"/>
      <c r="DG249" s="14"/>
      <c r="DH249" s="14"/>
      <c r="DI249" s="14"/>
      <c r="DJ249" s="14"/>
      <c r="DK249" s="14"/>
      <c r="DL249" s="14"/>
      <c r="DM249" s="14"/>
      <c r="DN249" s="14"/>
      <c r="DO249" s="14"/>
      <c r="DP249" s="14"/>
      <c r="DQ249" s="14"/>
      <c r="DR249" s="14"/>
      <c r="DS249" s="14"/>
      <c r="DT249" s="14"/>
      <c r="DU249" s="14"/>
      <c r="DV249" s="14"/>
      <c r="DW249" s="14"/>
      <c r="DX249" s="14"/>
      <c r="DY249" s="14"/>
      <c r="DZ249" s="14"/>
      <c r="EA249" s="14"/>
      <c r="EB249" s="14"/>
      <c r="EC249" s="14"/>
      <c r="ED249" s="14"/>
      <c r="EE249" s="14"/>
      <c r="EF249" s="14"/>
      <c r="EG249" s="14"/>
      <c r="EH249" s="14"/>
      <c r="EI249" s="14"/>
      <c r="EJ249" s="14"/>
      <c r="EK249" s="14"/>
      <c r="EL249" s="14"/>
      <c r="EM249" s="14"/>
      <c r="EN249" s="14"/>
      <c r="EO249" s="14"/>
      <c r="EP249" s="14"/>
      <c r="EQ249" s="14"/>
      <c r="ER249" s="14"/>
      <c r="ES249" s="14"/>
      <c r="ET249" s="14"/>
      <c r="EU249" s="14"/>
      <c r="EV249" s="14"/>
      <c r="EW249" s="14"/>
      <c r="EX249" s="14"/>
      <c r="EY249" s="14"/>
      <c r="EZ249" s="14"/>
      <c r="FA249" s="14"/>
      <c r="FB249" s="14"/>
      <c r="FC249" s="14"/>
      <c r="FD249" s="14"/>
      <c r="FE249" s="14"/>
      <c r="FF249" s="14"/>
      <c r="FG249" s="14"/>
      <c r="FH249" s="14"/>
      <c r="FI249" s="14"/>
      <c r="FJ249" s="14"/>
      <c r="FK249" s="14"/>
      <c r="FL249" s="14"/>
      <c r="FM249" s="14"/>
      <c r="FN249" s="14"/>
      <c r="FO249" s="14"/>
      <c r="FP249" s="14"/>
      <c r="FQ249" s="14"/>
      <c r="FR249" s="14"/>
      <c r="FS249" s="14"/>
      <c r="FT249" s="14"/>
      <c r="FU249" s="14"/>
      <c r="FV249" s="14"/>
      <c r="FW249" s="14"/>
      <c r="FX249" s="14"/>
      <c r="FY249" s="14"/>
      <c r="FZ249" s="14"/>
      <c r="GA249" s="14"/>
      <c r="GB249" s="14"/>
      <c r="GC249" s="14"/>
      <c r="GD249" s="14"/>
      <c r="GE249" s="14"/>
      <c r="GF249" s="14"/>
      <c r="GG249" s="14"/>
      <c r="GH249" s="14"/>
      <c r="GI249" s="14"/>
      <c r="GJ249" s="14"/>
      <c r="GK249" s="14"/>
      <c r="GL249" s="14"/>
      <c r="GM249" s="14"/>
      <c r="GN249" s="14"/>
      <c r="GO249" s="14"/>
      <c r="GP249" s="14"/>
      <c r="GQ249" s="14"/>
      <c r="GR249" s="14"/>
      <c r="GS249" s="14"/>
      <c r="GT249" s="14"/>
      <c r="GU249" s="14"/>
      <c r="GV249" s="14"/>
      <c r="GW249" s="14"/>
      <c r="GX249" s="14"/>
      <c r="GY249" s="14"/>
      <c r="GZ249" s="14"/>
      <c r="HA249" s="14"/>
      <c r="HB249" s="14"/>
      <c r="HC249" s="14"/>
      <c r="HD249" s="14"/>
      <c r="HE249" s="14"/>
      <c r="HF249" s="14"/>
      <c r="HG249" s="14"/>
      <c r="HH249" s="14"/>
      <c r="HI249" s="14"/>
      <c r="HJ249" s="14"/>
      <c r="HK249" s="14"/>
      <c r="HL249" s="14"/>
      <c r="HM249" s="14"/>
      <c r="HN249" s="14"/>
      <c r="HO249" s="14"/>
      <c r="HP249" s="14"/>
      <c r="HQ249" s="14"/>
      <c r="HR249" s="14"/>
      <c r="HS249" s="14"/>
      <c r="HT249" s="14"/>
      <c r="HU249" s="14"/>
      <c r="HV249" s="14"/>
      <c r="HW249" s="14"/>
      <c r="HX249" s="14"/>
      <c r="HY249" s="14"/>
      <c r="HZ249" s="14"/>
      <c r="IA249" s="14"/>
      <c r="IB249" s="14"/>
      <c r="IC249" s="14"/>
      <c r="ID249" s="14"/>
      <c r="IE249" s="14"/>
      <c r="IF249" s="14"/>
      <c r="IG249" s="14"/>
      <c r="IH249" s="55"/>
      <c r="II249" s="55"/>
      <c r="IJ249" s="55"/>
      <c r="IK249" s="55"/>
      <c r="IL249" s="55"/>
      <c r="IM249" s="55"/>
      <c r="IN249" s="55"/>
      <c r="IO249" s="55"/>
      <c r="IP249" s="55"/>
      <c r="IQ249" s="55"/>
      <c r="IR249" s="55"/>
      <c r="IS249" s="55"/>
      <c r="IT249" s="55"/>
      <c r="IU249" s="55"/>
      <c r="IV249" s="55"/>
      <c r="IW249" s="55"/>
      <c r="IX249" s="55"/>
      <c r="IY249" s="55"/>
      <c r="IZ249" s="55"/>
      <c r="JA249" s="55"/>
      <c r="JB249" s="55"/>
      <c r="JC249" s="55"/>
      <c r="JD249" s="55"/>
      <c r="JE249" s="55"/>
      <c r="JF249" s="55"/>
      <c r="JG249" s="55"/>
      <c r="JH249" s="55"/>
      <c r="JI249" s="55"/>
      <c r="JJ249" s="55"/>
      <c r="JK249" s="55"/>
      <c r="JL249" s="55"/>
      <c r="JM249" s="55"/>
      <c r="JN249" s="55"/>
      <c r="JO249" s="55"/>
      <c r="JP249" s="55"/>
      <c r="JQ249" s="55"/>
      <c r="JR249" s="55"/>
      <c r="JS249" s="55"/>
      <c r="JT249" s="55"/>
      <c r="JU249" s="55"/>
      <c r="JV249" s="55"/>
      <c r="JW249" s="55"/>
      <c r="JX249" s="55"/>
      <c r="JY249" s="55"/>
      <c r="JZ249" s="55"/>
      <c r="KA249" s="55"/>
      <c r="KB249" s="55"/>
      <c r="KC249" s="55"/>
      <c r="KD249" s="55"/>
      <c r="KE249" s="55"/>
      <c r="KF249" s="55"/>
      <c r="KG249" s="55"/>
      <c r="KH249" s="55"/>
      <c r="KI249" s="55"/>
      <c r="KJ249" s="55"/>
      <c r="KK249" s="55"/>
      <c r="KL249" s="55"/>
      <c r="KM249" s="55"/>
      <c r="KN249" s="55"/>
      <c r="KO249" s="55"/>
      <c r="KP249" s="55"/>
      <c r="KQ249" s="55"/>
      <c r="KR249" s="55"/>
      <c r="KS249" s="55"/>
      <c r="KT249" s="55"/>
      <c r="KU249" s="55"/>
      <c r="KV249" s="55"/>
      <c r="KW249" s="55"/>
      <c r="KX249" s="55"/>
      <c r="KY249" s="55"/>
      <c r="KZ249" s="55"/>
      <c r="LA249" s="55"/>
      <c r="LB249" s="55"/>
      <c r="LC249" s="55"/>
      <c r="LD249" s="55"/>
      <c r="LE249" s="55"/>
      <c r="LF249" s="55"/>
      <c r="LG249" s="55"/>
      <c r="LH249" s="55"/>
      <c r="LI249" s="55"/>
      <c r="LJ249" s="55"/>
      <c r="LK249" s="55"/>
      <c r="LL249" s="55"/>
      <c r="LM249" s="55"/>
      <c r="LN249" s="55"/>
      <c r="LO249" s="55"/>
      <c r="LP249" s="55"/>
      <c r="LQ249" s="55"/>
      <c r="LR249" s="55"/>
      <c r="LS249" s="55"/>
      <c r="LT249" s="55"/>
      <c r="LU249" s="55"/>
      <c r="LV249" s="55"/>
      <c r="LW249" s="55"/>
      <c r="LX249" s="55"/>
      <c r="LY249" s="55"/>
      <c r="LZ249" s="55"/>
      <c r="MA249" s="55"/>
      <c r="MB249" s="55"/>
      <c r="MC249" s="55"/>
      <c r="MD249" s="55"/>
      <c r="ME249" s="55"/>
      <c r="MF249" s="55"/>
      <c r="MG249" s="55"/>
      <c r="MH249" s="57"/>
      <c r="MI249" s="57"/>
      <c r="MJ249" s="57"/>
      <c r="MK249" s="57"/>
      <c r="ML249" s="57"/>
      <c r="MM249" s="58"/>
      <c r="MN249" s="58"/>
      <c r="MO249" s="57"/>
      <c r="MP249" s="57"/>
      <c r="MQ249" s="57"/>
      <c r="MR249" s="57"/>
      <c r="MS249" s="57"/>
      <c r="MT249" s="58"/>
      <c r="MU249" s="58"/>
      <c r="MV249" s="57"/>
      <c r="MW249" s="57"/>
      <c r="MX249" s="57"/>
      <c r="MY249" s="57"/>
      <c r="MZ249" s="57"/>
      <c r="NA249" s="58"/>
      <c r="NB249" s="58"/>
      <c r="NC249" s="55"/>
      <c r="ND249" s="55"/>
      <c r="NE249" s="55"/>
      <c r="NF249" s="55"/>
      <c r="NG249" s="55"/>
      <c r="NH249" s="55"/>
      <c r="NI249" s="55"/>
      <c r="NJ249" s="55"/>
      <c r="NK249" s="55"/>
      <c r="NL249" s="55"/>
      <c r="NM249" s="55"/>
      <c r="NN249" s="55"/>
      <c r="NO249" s="55"/>
      <c r="NP249" s="55"/>
      <c r="NQ249" s="55"/>
      <c r="NR249" s="55"/>
      <c r="NS249" s="55"/>
      <c r="NT249" s="55"/>
      <c r="NU249" s="55"/>
      <c r="NV249" s="55"/>
      <c r="NW249" s="55"/>
      <c r="NX249" s="55"/>
      <c r="NY249" s="55"/>
      <c r="NZ249" s="55"/>
      <c r="OA249" s="55"/>
      <c r="OB249" s="55"/>
      <c r="OC249" s="55"/>
      <c r="OD249" s="55"/>
      <c r="OE249" s="55"/>
      <c r="OF249" s="55"/>
      <c r="OG249" s="55"/>
      <c r="OH249" s="55"/>
      <c r="OI249" s="55"/>
      <c r="OJ249" s="55"/>
      <c r="OK249" s="55"/>
      <c r="OL249" s="55"/>
      <c r="OM249" s="55"/>
      <c r="ON249" s="55"/>
      <c r="OO249" s="55"/>
      <c r="OP249" s="55"/>
      <c r="OQ249" s="55"/>
      <c r="OR249" s="55"/>
      <c r="OS249" s="55"/>
      <c r="OT249" s="55"/>
      <c r="OU249" s="55"/>
      <c r="OV249" s="55"/>
      <c r="OW249" s="55"/>
      <c r="OX249" s="55"/>
      <c r="OY249" s="55"/>
      <c r="OZ249" s="55"/>
      <c r="PA249" s="55"/>
      <c r="PB249" s="55"/>
      <c r="PC249" s="55"/>
      <c r="PD249" s="55"/>
      <c r="PE249" s="55"/>
      <c r="PF249" s="55"/>
      <c r="PG249" s="55"/>
      <c r="PH249" s="55"/>
      <c r="PI249" s="55"/>
      <c r="PJ249" s="55"/>
      <c r="PK249" s="55"/>
      <c r="PL249" s="55"/>
      <c r="PM249" s="55"/>
      <c r="PN249" s="55"/>
      <c r="PO249" s="55"/>
      <c r="PP249" s="55"/>
      <c r="PQ249" s="55"/>
      <c r="PR249" s="55"/>
      <c r="PS249" s="55"/>
      <c r="PT249" s="55"/>
      <c r="PU249" s="55"/>
      <c r="PV249" s="55"/>
      <c r="PW249" s="55"/>
      <c r="PX249" s="55"/>
      <c r="PY249" s="55"/>
      <c r="PZ249" s="55"/>
      <c r="QA249" s="55"/>
      <c r="QB249" s="55"/>
      <c r="QC249" s="55"/>
      <c r="QD249" s="55"/>
    </row>
    <row r="250" spans="1:446" ht="13.5" customHeight="1">
      <c r="A250" s="12" t="s">
        <v>248</v>
      </c>
      <c r="B250" s="12" t="s">
        <v>348</v>
      </c>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12"/>
      <c r="BE250" s="14"/>
      <c r="BF250" s="14"/>
      <c r="BG250" s="14"/>
      <c r="BH250" s="14"/>
      <c r="BI250" s="14"/>
      <c r="BJ250" s="14"/>
      <c r="BK250" s="14"/>
      <c r="BL250" s="14"/>
      <c r="BM250" s="14"/>
      <c r="BN250" s="14"/>
      <c r="BO250" s="14"/>
      <c r="BP250" s="14"/>
      <c r="BQ250" s="14"/>
      <c r="BR250" s="14"/>
      <c r="BS250" s="14"/>
      <c r="BT250" s="14"/>
      <c r="BU250" s="14"/>
      <c r="BV250" s="14"/>
      <c r="BW250" s="14"/>
      <c r="BX250" s="14"/>
      <c r="BY250" s="14"/>
      <c r="BZ250" s="14"/>
      <c r="CA250" s="14"/>
      <c r="CB250" s="14"/>
      <c r="CC250" s="14"/>
      <c r="CD250" s="14"/>
      <c r="CE250" s="14"/>
      <c r="CF250" s="14"/>
      <c r="CG250" s="14"/>
      <c r="CH250" s="14"/>
      <c r="CI250" s="14"/>
      <c r="CJ250" s="14"/>
      <c r="CK250" s="14"/>
      <c r="CL250" s="14"/>
      <c r="CM250" s="14"/>
      <c r="CN250" s="14"/>
      <c r="CO250" s="14"/>
      <c r="CP250" s="14"/>
      <c r="CQ250" s="14"/>
      <c r="CR250" s="14"/>
      <c r="CS250" s="14"/>
      <c r="CT250" s="14"/>
      <c r="CU250" s="14"/>
      <c r="CV250" s="14"/>
      <c r="CW250" s="14"/>
      <c r="CX250" s="14"/>
      <c r="CY250" s="14"/>
      <c r="CZ250" s="14"/>
      <c r="DA250" s="24"/>
      <c r="DB250" s="14"/>
      <c r="DC250" s="14"/>
      <c r="DD250" s="14"/>
      <c r="DE250" s="14"/>
      <c r="DF250" s="14"/>
      <c r="DG250" s="14"/>
      <c r="DH250" s="14"/>
      <c r="DI250" s="14"/>
      <c r="DJ250" s="14"/>
      <c r="DK250" s="14"/>
      <c r="DL250" s="14"/>
      <c r="DM250" s="14"/>
      <c r="DN250" s="14"/>
      <c r="DO250" s="14"/>
      <c r="DP250" s="14"/>
      <c r="DQ250" s="14"/>
      <c r="DR250" s="14"/>
      <c r="DS250" s="14"/>
      <c r="DT250" s="14"/>
      <c r="DU250" s="14"/>
      <c r="DV250" s="14"/>
      <c r="DW250" s="14"/>
      <c r="DX250" s="14"/>
      <c r="DY250" s="14"/>
      <c r="DZ250" s="14"/>
      <c r="EA250" s="14"/>
      <c r="EB250" s="14"/>
      <c r="EC250" s="14"/>
      <c r="ED250" s="14"/>
      <c r="EE250" s="14"/>
      <c r="EF250" s="14"/>
      <c r="EG250" s="14"/>
      <c r="EH250" s="14"/>
      <c r="EI250" s="14"/>
      <c r="EJ250" s="14"/>
      <c r="EK250" s="14"/>
      <c r="EL250" s="14"/>
      <c r="EM250" s="14"/>
      <c r="EN250" s="14"/>
      <c r="EO250" s="14"/>
      <c r="EP250" s="14"/>
      <c r="EQ250" s="14"/>
      <c r="ER250" s="14"/>
      <c r="ES250" s="14"/>
      <c r="ET250" s="14"/>
      <c r="EU250" s="14"/>
      <c r="EV250" s="14"/>
      <c r="EW250" s="14"/>
      <c r="EX250" s="14"/>
      <c r="EY250" s="14"/>
      <c r="EZ250" s="14"/>
      <c r="FA250" s="14"/>
      <c r="FB250" s="14"/>
      <c r="FC250" s="14"/>
      <c r="FD250" s="14"/>
      <c r="FE250" s="14"/>
      <c r="FF250" s="14"/>
      <c r="FG250" s="14"/>
      <c r="FH250" s="14"/>
      <c r="FI250" s="14"/>
      <c r="FJ250" s="14"/>
      <c r="FK250" s="14"/>
      <c r="FL250" s="14"/>
      <c r="FM250" s="14"/>
      <c r="FN250" s="14"/>
      <c r="FO250" s="14"/>
      <c r="FP250" s="14"/>
      <c r="FQ250" s="14"/>
      <c r="FR250" s="14"/>
      <c r="FS250" s="14"/>
      <c r="FT250" s="14"/>
      <c r="FU250" s="14"/>
      <c r="FV250" s="14"/>
      <c r="FW250" s="14"/>
      <c r="FX250" s="14"/>
      <c r="FY250" s="14"/>
      <c r="FZ250" s="14"/>
      <c r="GA250" s="14"/>
      <c r="GB250" s="14"/>
      <c r="GC250" s="14"/>
      <c r="GD250" s="14"/>
      <c r="GE250" s="14"/>
      <c r="GF250" s="14"/>
      <c r="GG250" s="14"/>
      <c r="GH250" s="14"/>
      <c r="GI250" s="14"/>
      <c r="GJ250" s="14"/>
      <c r="GK250" s="14"/>
      <c r="GL250" s="14"/>
      <c r="GM250" s="14"/>
      <c r="GN250" s="14"/>
      <c r="GO250" s="14"/>
      <c r="GP250" s="14"/>
      <c r="GQ250" s="14"/>
      <c r="GR250" s="14"/>
      <c r="GS250" s="14"/>
      <c r="GT250" s="14"/>
      <c r="GU250" s="14"/>
      <c r="GV250" s="14"/>
      <c r="GW250" s="14"/>
      <c r="GX250" s="14"/>
      <c r="GY250" s="14"/>
      <c r="GZ250" s="14"/>
      <c r="HA250" s="14"/>
      <c r="HB250" s="14"/>
      <c r="HC250" s="14"/>
      <c r="HD250" s="14"/>
      <c r="HE250" s="14"/>
      <c r="HF250" s="14"/>
      <c r="HG250" s="14"/>
      <c r="HH250" s="14"/>
      <c r="HI250" s="14"/>
      <c r="HJ250" s="14"/>
      <c r="HK250" s="14"/>
      <c r="HL250" s="14"/>
      <c r="HM250" s="14"/>
      <c r="HN250" s="14"/>
      <c r="HO250" s="14"/>
      <c r="HP250" s="14"/>
      <c r="HQ250" s="14"/>
      <c r="HR250" s="14"/>
      <c r="HS250" s="14"/>
      <c r="HT250" s="14"/>
      <c r="HU250" s="14"/>
      <c r="HV250" s="14"/>
      <c r="HW250" s="14"/>
      <c r="HX250" s="14"/>
      <c r="HY250" s="14"/>
      <c r="HZ250" s="14"/>
      <c r="IA250" s="14"/>
      <c r="IB250" s="14"/>
      <c r="IC250" s="14"/>
      <c r="ID250" s="14"/>
      <c r="IE250" s="14"/>
      <c r="IF250" s="14"/>
      <c r="IG250" s="14"/>
      <c r="IH250" s="55"/>
      <c r="II250" s="55"/>
      <c r="IJ250" s="55"/>
      <c r="IK250" s="55"/>
      <c r="IL250" s="55"/>
      <c r="IM250" s="55"/>
      <c r="IN250" s="55"/>
      <c r="IO250" s="55"/>
      <c r="IP250" s="55"/>
      <c r="IQ250" s="55"/>
      <c r="IR250" s="55"/>
      <c r="IS250" s="55"/>
      <c r="IT250" s="55"/>
      <c r="IU250" s="55"/>
      <c r="IV250" s="55"/>
      <c r="IW250" s="55"/>
      <c r="IX250" s="55"/>
      <c r="IY250" s="55"/>
      <c r="IZ250" s="55"/>
      <c r="JA250" s="55"/>
      <c r="JB250" s="55"/>
      <c r="JC250" s="55"/>
      <c r="JD250" s="55"/>
      <c r="JE250" s="55"/>
      <c r="JF250" s="55"/>
      <c r="JG250" s="55"/>
      <c r="JH250" s="55"/>
      <c r="JI250" s="55"/>
      <c r="JJ250" s="55"/>
      <c r="JK250" s="55"/>
      <c r="JL250" s="55"/>
      <c r="JM250" s="55"/>
      <c r="JN250" s="55"/>
      <c r="JO250" s="55"/>
      <c r="JP250" s="55"/>
      <c r="JQ250" s="55"/>
      <c r="JR250" s="55"/>
      <c r="JS250" s="55"/>
      <c r="JT250" s="55"/>
      <c r="JU250" s="55"/>
      <c r="JV250" s="55"/>
      <c r="JW250" s="55"/>
      <c r="JX250" s="55"/>
      <c r="JY250" s="55"/>
      <c r="JZ250" s="55"/>
      <c r="KA250" s="55"/>
      <c r="KB250" s="55"/>
      <c r="KC250" s="55"/>
      <c r="KD250" s="55"/>
      <c r="KE250" s="55"/>
      <c r="KF250" s="55"/>
      <c r="KG250" s="55"/>
      <c r="KH250" s="55"/>
      <c r="KI250" s="55"/>
      <c r="KJ250" s="55"/>
      <c r="KK250" s="55"/>
      <c r="KL250" s="55"/>
      <c r="KM250" s="55"/>
      <c r="KN250" s="55"/>
      <c r="KO250" s="55"/>
      <c r="KP250" s="55"/>
      <c r="KQ250" s="55"/>
      <c r="KR250" s="55"/>
      <c r="KS250" s="55"/>
      <c r="KT250" s="55"/>
      <c r="KU250" s="55"/>
      <c r="KV250" s="55"/>
      <c r="KW250" s="55"/>
      <c r="KX250" s="55"/>
      <c r="KY250" s="55"/>
      <c r="KZ250" s="55"/>
      <c r="LA250" s="55"/>
      <c r="LB250" s="55"/>
      <c r="LC250" s="55"/>
      <c r="LD250" s="55"/>
      <c r="LE250" s="55"/>
      <c r="LF250" s="55"/>
      <c r="LG250" s="55"/>
      <c r="LH250" s="55"/>
      <c r="LI250" s="55"/>
      <c r="LJ250" s="55"/>
      <c r="LK250" s="55"/>
      <c r="LL250" s="55"/>
      <c r="LM250" s="55"/>
      <c r="LN250" s="55"/>
      <c r="LO250" s="55"/>
      <c r="LP250" s="55"/>
      <c r="LQ250" s="55"/>
      <c r="LR250" s="55"/>
      <c r="LS250" s="55"/>
      <c r="LT250" s="55"/>
      <c r="LU250" s="55"/>
      <c r="LV250" s="55"/>
      <c r="LW250" s="55"/>
      <c r="LX250" s="55"/>
      <c r="LY250" s="55"/>
      <c r="LZ250" s="55"/>
      <c r="MA250" s="55"/>
      <c r="MB250" s="55"/>
      <c r="MC250" s="55"/>
      <c r="MD250" s="55"/>
      <c r="ME250" s="55"/>
      <c r="MF250" s="55"/>
      <c r="MG250" s="55"/>
      <c r="MH250" s="57"/>
      <c r="MI250" s="57"/>
      <c r="MJ250" s="57"/>
      <c r="MK250" s="57"/>
      <c r="ML250" s="57"/>
      <c r="MM250" s="58"/>
      <c r="MN250" s="58"/>
      <c r="MO250" s="57"/>
      <c r="MP250" s="57"/>
      <c r="MQ250" s="57"/>
      <c r="MR250" s="57"/>
      <c r="MS250" s="57"/>
      <c r="MT250" s="58"/>
      <c r="MU250" s="58"/>
      <c r="MV250" s="57"/>
      <c r="MW250" s="57"/>
      <c r="MX250" s="57"/>
      <c r="MY250" s="57"/>
      <c r="MZ250" s="57"/>
      <c r="NA250" s="58"/>
      <c r="NB250" s="58"/>
      <c r="NC250" s="55"/>
      <c r="ND250" s="55"/>
      <c r="NE250" s="55"/>
      <c r="NF250" s="55"/>
      <c r="NG250" s="55"/>
      <c r="NH250" s="55"/>
      <c r="NI250" s="55"/>
      <c r="NJ250" s="55"/>
      <c r="NK250" s="55"/>
      <c r="NL250" s="55"/>
      <c r="NM250" s="55"/>
      <c r="NN250" s="55"/>
      <c r="NO250" s="55"/>
      <c r="NP250" s="55"/>
      <c r="NQ250" s="55"/>
      <c r="NR250" s="55"/>
      <c r="NS250" s="55"/>
      <c r="NT250" s="55"/>
      <c r="NU250" s="55"/>
      <c r="NV250" s="55"/>
      <c r="NW250" s="55"/>
      <c r="NX250" s="55"/>
      <c r="NY250" s="55"/>
      <c r="NZ250" s="55"/>
      <c r="OA250" s="55"/>
      <c r="OB250" s="55"/>
      <c r="OC250" s="55"/>
      <c r="OD250" s="55"/>
      <c r="OE250" s="55"/>
      <c r="OF250" s="55"/>
      <c r="OG250" s="55"/>
      <c r="OH250" s="55"/>
      <c r="OI250" s="55"/>
      <c r="OJ250" s="55"/>
      <c r="OK250" s="55"/>
      <c r="OL250" s="55"/>
      <c r="OM250" s="55"/>
      <c r="ON250" s="55"/>
      <c r="OO250" s="55"/>
      <c r="OP250" s="55"/>
      <c r="OQ250" s="55"/>
      <c r="OR250" s="55"/>
      <c r="OS250" s="55"/>
      <c r="OT250" s="55"/>
      <c r="OU250" s="55"/>
      <c r="OV250" s="55"/>
      <c r="OW250" s="55"/>
      <c r="OX250" s="55"/>
      <c r="OY250" s="55"/>
      <c r="OZ250" s="55"/>
      <c r="PA250" s="55"/>
      <c r="PB250" s="55"/>
      <c r="PC250" s="55"/>
      <c r="PD250" s="55"/>
      <c r="PE250" s="55"/>
      <c r="PF250" s="55"/>
      <c r="PG250" s="55"/>
      <c r="PH250" s="55"/>
      <c r="PI250" s="55"/>
      <c r="PJ250" s="55"/>
      <c r="PK250" s="55"/>
      <c r="PL250" s="55"/>
      <c r="PM250" s="55"/>
      <c r="PN250" s="55"/>
      <c r="PO250" s="55"/>
      <c r="PP250" s="55"/>
      <c r="PQ250" s="55"/>
      <c r="PR250" s="55"/>
      <c r="PS250" s="55"/>
      <c r="PT250" s="55"/>
      <c r="PU250" s="55"/>
      <c r="PV250" s="55"/>
      <c r="PW250" s="55"/>
      <c r="PX250" s="55"/>
      <c r="PY250" s="55"/>
      <c r="PZ250" s="55"/>
      <c r="QA250" s="55"/>
      <c r="QB250" s="55"/>
      <c r="QC250" s="55"/>
      <c r="QD250" s="55"/>
    </row>
    <row r="251" spans="1:446" ht="13.5" customHeight="1">
      <c r="A251" s="12" t="s">
        <v>249</v>
      </c>
      <c r="B251" s="12" t="s">
        <v>349</v>
      </c>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12"/>
      <c r="BE251" s="14"/>
      <c r="BF251" s="14"/>
      <c r="BG251" s="14"/>
      <c r="BH251" s="14"/>
      <c r="BI251" s="14"/>
      <c r="BJ251" s="14"/>
      <c r="BK251" s="14"/>
      <c r="BL251" s="14"/>
      <c r="BM251" s="14"/>
      <c r="BN251" s="14"/>
      <c r="BO251" s="14"/>
      <c r="BP251" s="14"/>
      <c r="BQ251" s="14"/>
      <c r="BR251" s="14"/>
      <c r="BS251" s="14"/>
      <c r="BT251" s="14"/>
      <c r="BU251" s="14"/>
      <c r="BV251" s="14"/>
      <c r="BW251" s="14"/>
      <c r="BX251" s="14"/>
      <c r="BY251" s="14"/>
      <c r="BZ251" s="14"/>
      <c r="CA251" s="14"/>
      <c r="CB251" s="14"/>
      <c r="CC251" s="14"/>
      <c r="CD251" s="14"/>
      <c r="CE251" s="14"/>
      <c r="CF251" s="14"/>
      <c r="CG251" s="14"/>
      <c r="CH251" s="14"/>
      <c r="CI251" s="14"/>
      <c r="CJ251" s="14"/>
      <c r="CK251" s="14"/>
      <c r="CL251" s="14"/>
      <c r="CM251" s="14"/>
      <c r="CN251" s="14"/>
      <c r="CO251" s="14"/>
      <c r="CP251" s="14"/>
      <c r="CQ251" s="14"/>
      <c r="CR251" s="14"/>
      <c r="CS251" s="14"/>
      <c r="CT251" s="14"/>
      <c r="CU251" s="14"/>
      <c r="CV251" s="14"/>
      <c r="CW251" s="14"/>
      <c r="CX251" s="14"/>
      <c r="CY251" s="14"/>
      <c r="CZ251" s="14"/>
      <c r="DA251" s="24"/>
      <c r="DB251" s="14"/>
      <c r="DC251" s="14"/>
      <c r="DD251" s="14"/>
      <c r="DE251" s="14"/>
      <c r="DF251" s="14"/>
      <c r="DG251" s="14"/>
      <c r="DH251" s="14"/>
      <c r="DI251" s="14"/>
      <c r="DJ251" s="14"/>
      <c r="DK251" s="14"/>
      <c r="DL251" s="14"/>
      <c r="DM251" s="14"/>
      <c r="DN251" s="14"/>
      <c r="DO251" s="14"/>
      <c r="DP251" s="14"/>
      <c r="DQ251" s="14"/>
      <c r="DR251" s="14"/>
      <c r="DS251" s="14"/>
      <c r="DT251" s="14"/>
      <c r="DU251" s="14"/>
      <c r="DV251" s="14"/>
      <c r="DW251" s="14"/>
      <c r="DX251" s="14"/>
      <c r="DY251" s="14"/>
      <c r="DZ251" s="14"/>
      <c r="EA251" s="14"/>
      <c r="EB251" s="14"/>
      <c r="EC251" s="14"/>
      <c r="ED251" s="14"/>
      <c r="EE251" s="14"/>
      <c r="EF251" s="14"/>
      <c r="EG251" s="14"/>
      <c r="EH251" s="14"/>
      <c r="EI251" s="14"/>
      <c r="EJ251" s="14"/>
      <c r="EK251" s="14"/>
      <c r="EL251" s="14"/>
      <c r="EM251" s="14"/>
      <c r="EN251" s="14"/>
      <c r="EO251" s="14"/>
      <c r="EP251" s="14"/>
      <c r="EQ251" s="14"/>
      <c r="ER251" s="14"/>
      <c r="ES251" s="14"/>
      <c r="ET251" s="14"/>
      <c r="EU251" s="14"/>
      <c r="EV251" s="14"/>
      <c r="EW251" s="14"/>
      <c r="EX251" s="14"/>
      <c r="EY251" s="14"/>
      <c r="EZ251" s="14"/>
      <c r="FA251" s="14"/>
      <c r="FB251" s="14"/>
      <c r="FC251" s="14"/>
      <c r="FD251" s="14"/>
      <c r="FE251" s="14"/>
      <c r="FF251" s="14"/>
      <c r="FG251" s="14"/>
      <c r="FH251" s="14"/>
      <c r="FI251" s="14"/>
      <c r="FJ251" s="14"/>
      <c r="FK251" s="14"/>
      <c r="FL251" s="14"/>
      <c r="FM251" s="14"/>
      <c r="FN251" s="14"/>
      <c r="FO251" s="14"/>
      <c r="FP251" s="14"/>
      <c r="FQ251" s="14"/>
      <c r="FR251" s="14"/>
      <c r="FS251" s="14"/>
      <c r="FT251" s="14"/>
      <c r="FU251" s="14"/>
      <c r="FV251" s="14"/>
      <c r="FW251" s="14"/>
      <c r="FX251" s="14"/>
      <c r="FY251" s="14"/>
      <c r="FZ251" s="14"/>
      <c r="GA251" s="14"/>
      <c r="GB251" s="14"/>
      <c r="GC251" s="14"/>
      <c r="GD251" s="14"/>
      <c r="GE251" s="14"/>
      <c r="GF251" s="14"/>
      <c r="GG251" s="14"/>
      <c r="GH251" s="14"/>
      <c r="GI251" s="14"/>
      <c r="GJ251" s="14"/>
      <c r="GK251" s="14"/>
      <c r="GL251" s="14"/>
      <c r="GM251" s="14"/>
      <c r="GN251" s="14"/>
      <c r="GO251" s="14"/>
      <c r="GP251" s="14"/>
      <c r="GQ251" s="14"/>
      <c r="GR251" s="14"/>
      <c r="GS251" s="14"/>
      <c r="GT251" s="14"/>
      <c r="GU251" s="14"/>
      <c r="GV251" s="14"/>
      <c r="GW251" s="14"/>
      <c r="GX251" s="14"/>
      <c r="GY251" s="14"/>
      <c r="GZ251" s="14"/>
      <c r="HA251" s="14"/>
      <c r="HB251" s="14"/>
      <c r="HC251" s="14"/>
      <c r="HD251" s="14"/>
      <c r="HE251" s="14"/>
      <c r="HF251" s="14"/>
      <c r="HG251" s="14"/>
      <c r="HH251" s="14"/>
      <c r="HI251" s="14"/>
      <c r="HJ251" s="14"/>
      <c r="HK251" s="14"/>
      <c r="HL251" s="14"/>
      <c r="HM251" s="14"/>
      <c r="HN251" s="14"/>
      <c r="HO251" s="14"/>
      <c r="HP251" s="14"/>
      <c r="HQ251" s="14"/>
      <c r="HR251" s="14"/>
      <c r="HS251" s="14"/>
      <c r="HT251" s="14"/>
      <c r="HU251" s="14"/>
      <c r="HV251" s="14"/>
      <c r="HW251" s="14"/>
      <c r="HX251" s="14"/>
      <c r="HY251" s="14"/>
      <c r="HZ251" s="14"/>
      <c r="IA251" s="14"/>
      <c r="IB251" s="14"/>
      <c r="IC251" s="14"/>
      <c r="ID251" s="14"/>
      <c r="IE251" s="14"/>
      <c r="IF251" s="14"/>
      <c r="IG251" s="14"/>
      <c r="IH251" s="55"/>
      <c r="II251" s="55"/>
      <c r="IJ251" s="55"/>
      <c r="IK251" s="55"/>
      <c r="IL251" s="55"/>
      <c r="IM251" s="55"/>
      <c r="IN251" s="55"/>
      <c r="IO251" s="55"/>
      <c r="IP251" s="55"/>
      <c r="IQ251" s="55"/>
      <c r="IR251" s="55"/>
      <c r="IS251" s="55"/>
      <c r="IT251" s="55"/>
      <c r="IU251" s="55"/>
      <c r="IV251" s="55"/>
      <c r="IW251" s="55"/>
      <c r="IX251" s="55"/>
      <c r="IY251" s="55"/>
      <c r="IZ251" s="55"/>
      <c r="JA251" s="55"/>
      <c r="JB251" s="55"/>
      <c r="JC251" s="55"/>
      <c r="JD251" s="55"/>
      <c r="JE251" s="55"/>
      <c r="JF251" s="55"/>
      <c r="JG251" s="55"/>
      <c r="JH251" s="55"/>
      <c r="JI251" s="55"/>
      <c r="JJ251" s="55"/>
      <c r="JK251" s="55"/>
      <c r="JL251" s="55"/>
      <c r="JM251" s="55"/>
      <c r="JN251" s="55"/>
      <c r="JO251" s="55"/>
      <c r="JP251" s="55"/>
      <c r="JQ251" s="55"/>
      <c r="JR251" s="55"/>
      <c r="JS251" s="55"/>
      <c r="JT251" s="55"/>
      <c r="JU251" s="55"/>
      <c r="JV251" s="55"/>
      <c r="JW251" s="55"/>
      <c r="JX251" s="55"/>
      <c r="JY251" s="55"/>
      <c r="JZ251" s="55"/>
      <c r="KA251" s="55"/>
      <c r="KB251" s="55"/>
      <c r="KC251" s="55"/>
      <c r="KD251" s="55"/>
      <c r="KE251" s="55"/>
      <c r="KF251" s="55"/>
      <c r="KG251" s="55"/>
      <c r="KH251" s="55"/>
      <c r="KI251" s="55"/>
      <c r="KJ251" s="55"/>
      <c r="KK251" s="55"/>
      <c r="KL251" s="55"/>
      <c r="KM251" s="55"/>
      <c r="KN251" s="55"/>
      <c r="KO251" s="55"/>
      <c r="KP251" s="55"/>
      <c r="KQ251" s="55"/>
      <c r="KR251" s="55"/>
      <c r="KS251" s="55"/>
      <c r="KT251" s="55"/>
      <c r="KU251" s="55"/>
      <c r="KV251" s="55"/>
      <c r="KW251" s="55"/>
      <c r="KX251" s="55"/>
      <c r="KY251" s="55"/>
      <c r="KZ251" s="55"/>
      <c r="LA251" s="55"/>
      <c r="LB251" s="55"/>
      <c r="LC251" s="55"/>
      <c r="LD251" s="55"/>
      <c r="LE251" s="55"/>
      <c r="LF251" s="55"/>
      <c r="LG251" s="55"/>
      <c r="LH251" s="55"/>
      <c r="LI251" s="55"/>
      <c r="LJ251" s="55"/>
      <c r="LK251" s="55"/>
      <c r="LL251" s="55"/>
      <c r="LM251" s="55"/>
      <c r="LN251" s="55"/>
      <c r="LO251" s="55"/>
      <c r="LP251" s="55"/>
      <c r="LQ251" s="55"/>
      <c r="LR251" s="55"/>
      <c r="LS251" s="55"/>
      <c r="LT251" s="55"/>
      <c r="LU251" s="55"/>
      <c r="LV251" s="55"/>
      <c r="LW251" s="55"/>
      <c r="LX251" s="55"/>
      <c r="LY251" s="55"/>
      <c r="LZ251" s="55"/>
      <c r="MA251" s="55"/>
      <c r="MB251" s="55"/>
      <c r="MC251" s="55"/>
      <c r="MD251" s="55"/>
      <c r="ME251" s="55"/>
      <c r="MF251" s="55"/>
      <c r="MG251" s="55"/>
      <c r="MH251" s="57"/>
      <c r="MI251" s="57"/>
      <c r="MJ251" s="57"/>
      <c r="MK251" s="57"/>
      <c r="ML251" s="57"/>
      <c r="MM251" s="58"/>
      <c r="MN251" s="58"/>
      <c r="MO251" s="57"/>
      <c r="MP251" s="57"/>
      <c r="MQ251" s="57"/>
      <c r="MR251" s="57"/>
      <c r="MS251" s="57"/>
      <c r="MT251" s="58"/>
      <c r="MU251" s="58"/>
      <c r="MV251" s="57"/>
      <c r="MW251" s="57"/>
      <c r="MX251" s="57"/>
      <c r="MY251" s="57"/>
      <c r="MZ251" s="57"/>
      <c r="NA251" s="58"/>
      <c r="NB251" s="58"/>
      <c r="NC251" s="55"/>
      <c r="ND251" s="55"/>
      <c r="NE251" s="55"/>
      <c r="NF251" s="55"/>
      <c r="NG251" s="55"/>
      <c r="NH251" s="55"/>
      <c r="NI251" s="55"/>
      <c r="NJ251" s="55"/>
      <c r="NK251" s="55"/>
      <c r="NL251" s="55"/>
      <c r="NM251" s="55"/>
      <c r="NN251" s="55"/>
      <c r="NO251" s="55"/>
      <c r="NP251" s="55"/>
      <c r="NQ251" s="55"/>
      <c r="NR251" s="55"/>
      <c r="NS251" s="55"/>
      <c r="NT251" s="55"/>
      <c r="NU251" s="55"/>
      <c r="NV251" s="55"/>
      <c r="NW251" s="55"/>
      <c r="NX251" s="55"/>
      <c r="NY251" s="55"/>
      <c r="NZ251" s="55"/>
      <c r="OA251" s="55"/>
      <c r="OB251" s="55"/>
      <c r="OC251" s="55"/>
      <c r="OD251" s="55"/>
      <c r="OE251" s="55"/>
      <c r="OF251" s="55"/>
      <c r="OG251" s="55"/>
      <c r="OH251" s="55"/>
      <c r="OI251" s="55"/>
      <c r="OJ251" s="55"/>
      <c r="OK251" s="55"/>
      <c r="OL251" s="55"/>
      <c r="OM251" s="55"/>
      <c r="ON251" s="55"/>
      <c r="OO251" s="55"/>
      <c r="OP251" s="55"/>
      <c r="OQ251" s="55"/>
      <c r="OR251" s="55"/>
      <c r="OS251" s="55"/>
      <c r="OT251" s="55"/>
      <c r="OU251" s="55"/>
      <c r="OV251" s="55"/>
      <c r="OW251" s="55"/>
      <c r="OX251" s="55"/>
      <c r="OY251" s="55"/>
      <c r="OZ251" s="55"/>
      <c r="PA251" s="55"/>
      <c r="PB251" s="55"/>
      <c r="PC251" s="55"/>
      <c r="PD251" s="55"/>
      <c r="PE251" s="55"/>
      <c r="PF251" s="55"/>
      <c r="PG251" s="55"/>
      <c r="PH251" s="55"/>
      <c r="PI251" s="55"/>
      <c r="PJ251" s="55"/>
      <c r="PK251" s="55"/>
      <c r="PL251" s="55"/>
      <c r="PM251" s="55"/>
      <c r="PN251" s="55"/>
      <c r="PO251" s="55"/>
      <c r="PP251" s="55"/>
      <c r="PQ251" s="55"/>
      <c r="PR251" s="55"/>
      <c r="PS251" s="55"/>
      <c r="PT251" s="55"/>
      <c r="PU251" s="55"/>
      <c r="PV251" s="55"/>
      <c r="PW251" s="55"/>
      <c r="PX251" s="55"/>
      <c r="PY251" s="55"/>
      <c r="PZ251" s="55"/>
      <c r="QA251" s="55"/>
      <c r="QB251" s="55"/>
      <c r="QC251" s="55"/>
      <c r="QD251" s="55"/>
    </row>
    <row r="252" spans="1:446" ht="13.5" customHeight="1">
      <c r="A252" s="12" t="s">
        <v>250</v>
      </c>
      <c r="B252" s="12" t="s">
        <v>346</v>
      </c>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12"/>
      <c r="BE252" s="14"/>
      <c r="BF252" s="14"/>
      <c r="BG252" s="14"/>
      <c r="BH252" s="14"/>
      <c r="BI252" s="14"/>
      <c r="BJ252" s="14"/>
      <c r="BK252" s="14"/>
      <c r="BL252" s="14"/>
      <c r="BM252" s="14"/>
      <c r="BN252" s="14"/>
      <c r="BO252" s="14"/>
      <c r="BP252" s="14"/>
      <c r="BQ252" s="14"/>
      <c r="BR252" s="14"/>
      <c r="BS252" s="14"/>
      <c r="BT252" s="14"/>
      <c r="BU252" s="14"/>
      <c r="BV252" s="14"/>
      <c r="BW252" s="14"/>
      <c r="BX252" s="14"/>
      <c r="BY252" s="14"/>
      <c r="BZ252" s="14"/>
      <c r="CA252" s="14"/>
      <c r="CB252" s="14"/>
      <c r="CC252" s="14"/>
      <c r="CD252" s="14"/>
      <c r="CE252" s="14"/>
      <c r="CF252" s="14"/>
      <c r="CG252" s="14"/>
      <c r="CH252" s="14"/>
      <c r="CI252" s="14"/>
      <c r="CJ252" s="14"/>
      <c r="CK252" s="14"/>
      <c r="CL252" s="14"/>
      <c r="CM252" s="14"/>
      <c r="CN252" s="14"/>
      <c r="CO252" s="14"/>
      <c r="CP252" s="14"/>
      <c r="CQ252" s="14"/>
      <c r="CR252" s="14"/>
      <c r="CS252" s="14"/>
      <c r="CT252" s="14"/>
      <c r="CU252" s="14"/>
      <c r="CV252" s="14"/>
      <c r="CW252" s="14"/>
      <c r="CX252" s="14"/>
      <c r="CY252" s="14"/>
      <c r="CZ252" s="14"/>
      <c r="DA252" s="24"/>
      <c r="DB252" s="14"/>
      <c r="DC252" s="14"/>
      <c r="DD252" s="14"/>
      <c r="DE252" s="14"/>
      <c r="DF252" s="14"/>
      <c r="DG252" s="14"/>
      <c r="DH252" s="14"/>
      <c r="DI252" s="14"/>
      <c r="DJ252" s="14"/>
      <c r="DK252" s="14"/>
      <c r="DL252" s="14"/>
      <c r="DM252" s="14"/>
      <c r="DN252" s="14"/>
      <c r="DO252" s="14"/>
      <c r="DP252" s="14"/>
      <c r="DQ252" s="14"/>
      <c r="DR252" s="14"/>
      <c r="DS252" s="14"/>
      <c r="DT252" s="14"/>
      <c r="DU252" s="14"/>
      <c r="DV252" s="14"/>
      <c r="DW252" s="14"/>
      <c r="DX252" s="14"/>
      <c r="DY252" s="14"/>
      <c r="DZ252" s="14"/>
      <c r="EA252" s="14"/>
      <c r="EB252" s="14"/>
      <c r="EC252" s="14"/>
      <c r="ED252" s="14"/>
      <c r="EE252" s="14"/>
      <c r="EF252" s="14"/>
      <c r="EG252" s="14"/>
      <c r="EH252" s="14"/>
      <c r="EI252" s="14"/>
      <c r="EJ252" s="14"/>
      <c r="EK252" s="14"/>
      <c r="EL252" s="14"/>
      <c r="EM252" s="14"/>
      <c r="EN252" s="14"/>
      <c r="EO252" s="14"/>
      <c r="EP252" s="14"/>
      <c r="EQ252" s="14"/>
      <c r="ER252" s="14"/>
      <c r="ES252" s="14"/>
      <c r="ET252" s="14"/>
      <c r="EU252" s="14"/>
      <c r="EV252" s="14"/>
      <c r="EW252" s="14"/>
      <c r="EX252" s="14"/>
      <c r="EY252" s="14"/>
      <c r="EZ252" s="14"/>
      <c r="FA252" s="14"/>
      <c r="FB252" s="14"/>
      <c r="FC252" s="14"/>
      <c r="FD252" s="14"/>
      <c r="FE252" s="14"/>
      <c r="FF252" s="14"/>
      <c r="FG252" s="14"/>
      <c r="FH252" s="14"/>
      <c r="FI252" s="14"/>
      <c r="FJ252" s="14"/>
      <c r="FK252" s="14"/>
      <c r="FL252" s="14"/>
      <c r="FM252" s="14"/>
      <c r="FN252" s="14"/>
      <c r="FO252" s="14"/>
      <c r="FP252" s="14"/>
      <c r="FQ252" s="14"/>
      <c r="FR252" s="14"/>
      <c r="FS252" s="14"/>
      <c r="FT252" s="14"/>
      <c r="FU252" s="14"/>
      <c r="FV252" s="14"/>
      <c r="FW252" s="14"/>
      <c r="FX252" s="14"/>
      <c r="FY252" s="14"/>
      <c r="FZ252" s="14"/>
      <c r="GA252" s="14"/>
      <c r="GB252" s="14"/>
      <c r="GC252" s="14"/>
      <c r="GD252" s="14"/>
      <c r="GE252" s="14"/>
      <c r="GF252" s="14"/>
      <c r="GG252" s="14"/>
      <c r="GH252" s="14"/>
      <c r="GI252" s="14"/>
      <c r="GJ252" s="14"/>
      <c r="GK252" s="14"/>
      <c r="GL252" s="14"/>
      <c r="GM252" s="14"/>
      <c r="GN252" s="14"/>
      <c r="GO252" s="14"/>
      <c r="GP252" s="14"/>
      <c r="GQ252" s="14"/>
      <c r="GR252" s="14"/>
      <c r="GS252" s="14"/>
      <c r="GT252" s="14"/>
      <c r="GU252" s="14"/>
      <c r="GV252" s="14"/>
      <c r="GW252" s="14"/>
      <c r="GX252" s="14"/>
      <c r="GY252" s="14"/>
      <c r="GZ252" s="14"/>
      <c r="HA252" s="14"/>
      <c r="HB252" s="14"/>
      <c r="HC252" s="14"/>
      <c r="HD252" s="14"/>
      <c r="HE252" s="14"/>
      <c r="HF252" s="14"/>
      <c r="HG252" s="14"/>
      <c r="HH252" s="14"/>
      <c r="HI252" s="14"/>
      <c r="HJ252" s="14"/>
      <c r="HK252" s="14"/>
      <c r="HL252" s="14"/>
      <c r="HM252" s="14"/>
      <c r="HN252" s="14"/>
      <c r="HO252" s="14"/>
      <c r="HP252" s="14"/>
      <c r="HQ252" s="14"/>
      <c r="HR252" s="14"/>
      <c r="HS252" s="14"/>
      <c r="HT252" s="14"/>
      <c r="HU252" s="14"/>
      <c r="HV252" s="14"/>
      <c r="HW252" s="14"/>
      <c r="HX252" s="14"/>
      <c r="HY252" s="14"/>
      <c r="HZ252" s="14"/>
      <c r="IA252" s="14"/>
      <c r="IB252" s="14"/>
      <c r="IC252" s="14"/>
      <c r="ID252" s="14"/>
      <c r="IE252" s="14"/>
      <c r="IF252" s="14"/>
      <c r="IG252" s="14"/>
      <c r="IH252" s="55"/>
      <c r="II252" s="55"/>
      <c r="IJ252" s="55"/>
      <c r="IK252" s="55"/>
      <c r="IL252" s="55"/>
      <c r="IM252" s="55"/>
      <c r="IN252" s="55"/>
      <c r="IO252" s="55"/>
      <c r="IP252" s="55"/>
      <c r="IQ252" s="55"/>
      <c r="IR252" s="55"/>
      <c r="IS252" s="55"/>
      <c r="IT252" s="55"/>
      <c r="IU252" s="55"/>
      <c r="IV252" s="55"/>
      <c r="IW252" s="55"/>
      <c r="IX252" s="55"/>
      <c r="IY252" s="55"/>
      <c r="IZ252" s="55"/>
      <c r="JA252" s="55"/>
      <c r="JB252" s="55"/>
      <c r="JC252" s="55"/>
      <c r="JD252" s="55"/>
      <c r="JE252" s="55"/>
      <c r="JF252" s="55"/>
      <c r="JG252" s="55"/>
      <c r="JH252" s="55"/>
      <c r="JI252" s="55"/>
      <c r="JJ252" s="55"/>
      <c r="JK252" s="55"/>
      <c r="JL252" s="55"/>
      <c r="JM252" s="55"/>
      <c r="JN252" s="55"/>
      <c r="JO252" s="55"/>
      <c r="JP252" s="55"/>
      <c r="JQ252" s="55"/>
      <c r="JR252" s="55"/>
      <c r="JS252" s="55"/>
      <c r="JT252" s="55"/>
      <c r="JU252" s="55"/>
      <c r="JV252" s="55"/>
      <c r="JW252" s="55"/>
      <c r="JX252" s="55"/>
      <c r="JY252" s="55"/>
      <c r="JZ252" s="55"/>
      <c r="KA252" s="55"/>
      <c r="KB252" s="55"/>
      <c r="KC252" s="55"/>
      <c r="KD252" s="55"/>
      <c r="KE252" s="55"/>
      <c r="KF252" s="55"/>
      <c r="KG252" s="55"/>
      <c r="KH252" s="55"/>
      <c r="KI252" s="55"/>
      <c r="KJ252" s="55"/>
      <c r="KK252" s="55"/>
      <c r="KL252" s="55"/>
      <c r="KM252" s="55"/>
      <c r="KN252" s="55"/>
      <c r="KO252" s="55"/>
      <c r="KP252" s="55"/>
      <c r="KQ252" s="55"/>
      <c r="KR252" s="55"/>
      <c r="KS252" s="55"/>
      <c r="KT252" s="55"/>
      <c r="KU252" s="55"/>
      <c r="KV252" s="55"/>
      <c r="KW252" s="55"/>
      <c r="KX252" s="55"/>
      <c r="KY252" s="55"/>
      <c r="KZ252" s="55"/>
      <c r="LA252" s="55"/>
      <c r="LB252" s="55"/>
      <c r="LC252" s="55"/>
      <c r="LD252" s="55"/>
      <c r="LE252" s="55"/>
      <c r="LF252" s="55"/>
      <c r="LG252" s="55"/>
      <c r="LH252" s="55"/>
      <c r="LI252" s="55"/>
      <c r="LJ252" s="55"/>
      <c r="LK252" s="55"/>
      <c r="LL252" s="55"/>
      <c r="LM252" s="55"/>
      <c r="LN252" s="55"/>
      <c r="LO252" s="55"/>
      <c r="LP252" s="55"/>
      <c r="LQ252" s="55"/>
      <c r="LR252" s="55"/>
      <c r="LS252" s="55"/>
      <c r="LT252" s="55"/>
      <c r="LU252" s="55"/>
      <c r="LV252" s="55"/>
      <c r="LW252" s="55"/>
      <c r="LX252" s="55"/>
      <c r="LY252" s="55"/>
      <c r="LZ252" s="55"/>
      <c r="MA252" s="55"/>
      <c r="MB252" s="55"/>
      <c r="MC252" s="55"/>
      <c r="MD252" s="55"/>
      <c r="ME252" s="55"/>
      <c r="MF252" s="55"/>
      <c r="MG252" s="55"/>
      <c r="MH252" s="57"/>
      <c r="MI252" s="57"/>
      <c r="MJ252" s="57"/>
      <c r="MK252" s="57"/>
      <c r="ML252" s="57"/>
      <c r="MM252" s="58"/>
      <c r="MN252" s="58"/>
      <c r="MO252" s="57"/>
      <c r="MP252" s="57"/>
      <c r="MQ252" s="57"/>
      <c r="MR252" s="57"/>
      <c r="MS252" s="57"/>
      <c r="MT252" s="58"/>
      <c r="MU252" s="58"/>
      <c r="MV252" s="57"/>
      <c r="MW252" s="57"/>
      <c r="MX252" s="57"/>
      <c r="MY252" s="57"/>
      <c r="MZ252" s="57"/>
      <c r="NA252" s="58"/>
      <c r="NB252" s="58"/>
      <c r="NC252" s="55"/>
      <c r="ND252" s="55"/>
      <c r="NE252" s="55"/>
      <c r="NF252" s="55"/>
      <c r="NG252" s="55"/>
      <c r="NH252" s="55"/>
      <c r="NI252" s="55"/>
      <c r="NJ252" s="55"/>
      <c r="NK252" s="55"/>
      <c r="NL252" s="55"/>
      <c r="NM252" s="55"/>
      <c r="NN252" s="55"/>
      <c r="NO252" s="55"/>
      <c r="NP252" s="55"/>
      <c r="NQ252" s="55"/>
      <c r="NR252" s="55"/>
      <c r="NS252" s="55"/>
      <c r="NT252" s="55"/>
      <c r="NU252" s="55"/>
      <c r="NV252" s="55"/>
      <c r="NW252" s="55"/>
      <c r="NX252" s="55"/>
      <c r="NY252" s="55"/>
      <c r="NZ252" s="55"/>
      <c r="OA252" s="55"/>
      <c r="OB252" s="55"/>
      <c r="OC252" s="55"/>
      <c r="OD252" s="55"/>
      <c r="OE252" s="55"/>
      <c r="OF252" s="55"/>
      <c r="OG252" s="55"/>
      <c r="OH252" s="55"/>
      <c r="OI252" s="55"/>
      <c r="OJ252" s="55"/>
      <c r="OK252" s="55"/>
      <c r="OL252" s="55"/>
      <c r="OM252" s="55"/>
      <c r="ON252" s="55"/>
      <c r="OO252" s="55"/>
      <c r="OP252" s="55"/>
      <c r="OQ252" s="55"/>
      <c r="OR252" s="55"/>
      <c r="OS252" s="55"/>
      <c r="OT252" s="55"/>
      <c r="OU252" s="55"/>
      <c r="OV252" s="55"/>
      <c r="OW252" s="55"/>
      <c r="OX252" s="55"/>
      <c r="OY252" s="55"/>
      <c r="OZ252" s="55"/>
      <c r="PA252" s="55"/>
      <c r="PB252" s="55"/>
      <c r="PC252" s="55"/>
      <c r="PD252" s="55"/>
      <c r="PE252" s="55"/>
      <c r="PF252" s="55"/>
      <c r="PG252" s="55"/>
      <c r="PH252" s="55"/>
      <c r="PI252" s="55"/>
      <c r="PJ252" s="55"/>
      <c r="PK252" s="55"/>
      <c r="PL252" s="55"/>
      <c r="PM252" s="55"/>
      <c r="PN252" s="55"/>
      <c r="PO252" s="55"/>
      <c r="PP252" s="55"/>
      <c r="PQ252" s="55"/>
      <c r="PR252" s="55"/>
      <c r="PS252" s="55"/>
      <c r="PT252" s="55"/>
      <c r="PU252" s="55"/>
      <c r="PV252" s="55"/>
      <c r="PW252" s="55"/>
      <c r="PX252" s="55"/>
      <c r="PY252" s="55"/>
      <c r="PZ252" s="55"/>
      <c r="QA252" s="55"/>
      <c r="QB252" s="55"/>
      <c r="QC252" s="55"/>
      <c r="QD252" s="55"/>
    </row>
    <row r="253" spans="1:446" ht="13.5" customHeight="1">
      <c r="A253" s="12" t="s">
        <v>251</v>
      </c>
      <c r="B253" s="12" t="s">
        <v>348</v>
      </c>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12"/>
      <c r="BE253" s="14"/>
      <c r="BF253" s="14"/>
      <c r="BG253" s="14"/>
      <c r="BH253" s="14"/>
      <c r="BI253" s="14"/>
      <c r="BJ253" s="14"/>
      <c r="BK253" s="14"/>
      <c r="BL253" s="14"/>
      <c r="BM253" s="14"/>
      <c r="BN253" s="14"/>
      <c r="BO253" s="14"/>
      <c r="BP253" s="14"/>
      <c r="BQ253" s="14"/>
      <c r="BR253" s="14"/>
      <c r="BS253" s="14"/>
      <c r="BT253" s="14"/>
      <c r="BU253" s="14"/>
      <c r="BV253" s="14"/>
      <c r="BW253" s="14"/>
      <c r="BX253" s="14"/>
      <c r="BY253" s="14"/>
      <c r="BZ253" s="14"/>
      <c r="CA253" s="14"/>
      <c r="CB253" s="14"/>
      <c r="CC253" s="14"/>
      <c r="CD253" s="14"/>
      <c r="CE253" s="14"/>
      <c r="CF253" s="14"/>
      <c r="CG253" s="14"/>
      <c r="CH253" s="14"/>
      <c r="CI253" s="14"/>
      <c r="CJ253" s="14"/>
      <c r="CK253" s="14"/>
      <c r="CL253" s="14"/>
      <c r="CM253" s="14"/>
      <c r="CN253" s="14"/>
      <c r="CO253" s="14"/>
      <c r="CP253" s="14"/>
      <c r="CQ253" s="14"/>
      <c r="CR253" s="14"/>
      <c r="CS253" s="14"/>
      <c r="CT253" s="14"/>
      <c r="CU253" s="14"/>
      <c r="CV253" s="14"/>
      <c r="CW253" s="14"/>
      <c r="CX253" s="14"/>
      <c r="CY253" s="14"/>
      <c r="CZ253" s="14"/>
      <c r="DA253" s="24"/>
      <c r="DB253" s="14"/>
      <c r="DC253" s="14"/>
      <c r="DD253" s="14"/>
      <c r="DE253" s="14"/>
      <c r="DF253" s="14"/>
      <c r="DG253" s="14"/>
      <c r="DH253" s="14"/>
      <c r="DI253" s="14"/>
      <c r="DJ253" s="14"/>
      <c r="DK253" s="14"/>
      <c r="DL253" s="14"/>
      <c r="DM253" s="14"/>
      <c r="DN253" s="14"/>
      <c r="DO253" s="14"/>
      <c r="DP253" s="14"/>
      <c r="DQ253" s="14"/>
      <c r="DR253" s="14"/>
      <c r="DS253" s="14"/>
      <c r="DT253" s="14"/>
      <c r="DU253" s="14"/>
      <c r="DV253" s="14"/>
      <c r="DW253" s="14"/>
      <c r="DX253" s="14"/>
      <c r="DY253" s="14"/>
      <c r="DZ253" s="14"/>
      <c r="EA253" s="14"/>
      <c r="EB253" s="14"/>
      <c r="EC253" s="14"/>
      <c r="ED253" s="14"/>
      <c r="EE253" s="14"/>
      <c r="EF253" s="14"/>
      <c r="EG253" s="14"/>
      <c r="EH253" s="14"/>
      <c r="EI253" s="14"/>
      <c r="EJ253" s="14"/>
      <c r="EK253" s="14"/>
      <c r="EL253" s="14"/>
      <c r="EM253" s="14"/>
      <c r="EN253" s="14"/>
      <c r="EO253" s="14"/>
      <c r="EP253" s="14"/>
      <c r="EQ253" s="14"/>
      <c r="ER253" s="14"/>
      <c r="ES253" s="14"/>
      <c r="ET253" s="14"/>
      <c r="EU253" s="14"/>
      <c r="EV253" s="14"/>
      <c r="EW253" s="14"/>
      <c r="EX253" s="14"/>
      <c r="EY253" s="14"/>
      <c r="EZ253" s="14"/>
      <c r="FA253" s="14"/>
      <c r="FB253" s="14"/>
      <c r="FC253" s="14"/>
      <c r="FD253" s="14"/>
      <c r="FE253" s="14"/>
      <c r="FF253" s="14"/>
      <c r="FG253" s="14"/>
      <c r="FH253" s="14"/>
      <c r="FI253" s="14"/>
      <c r="FJ253" s="14"/>
      <c r="FK253" s="14"/>
      <c r="FL253" s="14"/>
      <c r="FM253" s="14"/>
      <c r="FN253" s="14"/>
      <c r="FO253" s="14"/>
      <c r="FP253" s="14"/>
      <c r="FQ253" s="14"/>
      <c r="FR253" s="14"/>
      <c r="FS253" s="14"/>
      <c r="FT253" s="14"/>
      <c r="FU253" s="14"/>
      <c r="FV253" s="14"/>
      <c r="FW253" s="14"/>
      <c r="FX253" s="14"/>
      <c r="FY253" s="14"/>
      <c r="FZ253" s="14"/>
      <c r="GA253" s="14"/>
      <c r="GB253" s="14"/>
      <c r="GC253" s="14"/>
      <c r="GD253" s="14"/>
      <c r="GE253" s="14"/>
      <c r="GF253" s="14"/>
      <c r="GG253" s="14"/>
      <c r="GH253" s="14"/>
      <c r="GI253" s="14"/>
      <c r="GJ253" s="14"/>
      <c r="GK253" s="14"/>
      <c r="GL253" s="14"/>
      <c r="GM253" s="14"/>
      <c r="GN253" s="14"/>
      <c r="GO253" s="14"/>
      <c r="GP253" s="14"/>
      <c r="GQ253" s="14"/>
      <c r="GR253" s="14"/>
      <c r="GS253" s="14"/>
      <c r="GT253" s="14"/>
      <c r="GU253" s="14"/>
      <c r="GV253" s="14"/>
      <c r="GW253" s="14"/>
      <c r="GX253" s="14"/>
      <c r="GY253" s="14"/>
      <c r="GZ253" s="14"/>
      <c r="HA253" s="14"/>
      <c r="HB253" s="14"/>
      <c r="HC253" s="14"/>
      <c r="HD253" s="14"/>
      <c r="HE253" s="14"/>
      <c r="HF253" s="14"/>
      <c r="HG253" s="14"/>
      <c r="HH253" s="14"/>
      <c r="HI253" s="14"/>
      <c r="HJ253" s="14"/>
      <c r="HK253" s="14"/>
      <c r="HL253" s="14"/>
      <c r="HM253" s="14"/>
      <c r="HN253" s="14"/>
      <c r="HO253" s="14"/>
      <c r="HP253" s="14"/>
      <c r="HQ253" s="14"/>
      <c r="HR253" s="14"/>
      <c r="HS253" s="14"/>
      <c r="HT253" s="14"/>
      <c r="HU253" s="14"/>
      <c r="HV253" s="14"/>
      <c r="HW253" s="14"/>
      <c r="HX253" s="14"/>
      <c r="HY253" s="14"/>
      <c r="HZ253" s="14"/>
      <c r="IA253" s="14"/>
      <c r="IB253" s="14"/>
      <c r="IC253" s="14"/>
      <c r="ID253" s="14"/>
      <c r="IE253" s="14"/>
      <c r="IF253" s="14"/>
      <c r="IG253" s="14"/>
      <c r="IH253" s="55"/>
      <c r="II253" s="55"/>
      <c r="IJ253" s="55"/>
      <c r="IK253" s="55"/>
      <c r="IL253" s="55"/>
      <c r="IM253" s="55"/>
      <c r="IN253" s="55"/>
      <c r="IO253" s="55"/>
      <c r="IP253" s="55"/>
      <c r="IQ253" s="55"/>
      <c r="IR253" s="55"/>
      <c r="IS253" s="55"/>
      <c r="IT253" s="55"/>
      <c r="IU253" s="55"/>
      <c r="IV253" s="55"/>
      <c r="IW253" s="55"/>
      <c r="IX253" s="55"/>
      <c r="IY253" s="55"/>
      <c r="IZ253" s="55"/>
      <c r="JA253" s="55"/>
      <c r="JB253" s="55"/>
      <c r="JC253" s="55"/>
      <c r="JD253" s="55"/>
      <c r="JE253" s="55"/>
      <c r="JF253" s="55"/>
      <c r="JG253" s="55"/>
      <c r="JH253" s="55"/>
      <c r="JI253" s="55"/>
      <c r="JJ253" s="55"/>
      <c r="JK253" s="55"/>
      <c r="JL253" s="55"/>
      <c r="JM253" s="55"/>
      <c r="JN253" s="55"/>
      <c r="JO253" s="55"/>
      <c r="JP253" s="55"/>
      <c r="JQ253" s="55"/>
      <c r="JR253" s="55"/>
      <c r="JS253" s="55"/>
      <c r="JT253" s="55"/>
      <c r="JU253" s="55"/>
      <c r="JV253" s="55"/>
      <c r="JW253" s="55"/>
      <c r="JX253" s="55"/>
      <c r="JY253" s="55"/>
      <c r="JZ253" s="55"/>
      <c r="KA253" s="55"/>
      <c r="KB253" s="55"/>
      <c r="KC253" s="55"/>
      <c r="KD253" s="55"/>
      <c r="KE253" s="55"/>
      <c r="KF253" s="55"/>
      <c r="KG253" s="55"/>
      <c r="KH253" s="55"/>
      <c r="KI253" s="55"/>
      <c r="KJ253" s="55"/>
      <c r="KK253" s="55"/>
      <c r="KL253" s="55"/>
      <c r="KM253" s="55"/>
      <c r="KN253" s="55"/>
      <c r="KO253" s="55"/>
      <c r="KP253" s="55"/>
      <c r="KQ253" s="55"/>
      <c r="KR253" s="55"/>
      <c r="KS253" s="55"/>
      <c r="KT253" s="55"/>
      <c r="KU253" s="55"/>
      <c r="KV253" s="55"/>
      <c r="KW253" s="55"/>
      <c r="KX253" s="55"/>
      <c r="KY253" s="55"/>
      <c r="KZ253" s="55"/>
      <c r="LA253" s="55"/>
      <c r="LB253" s="55"/>
      <c r="LC253" s="55"/>
      <c r="LD253" s="55"/>
      <c r="LE253" s="55"/>
      <c r="LF253" s="55"/>
      <c r="LG253" s="55"/>
      <c r="LH253" s="55"/>
      <c r="LI253" s="55"/>
      <c r="LJ253" s="55"/>
      <c r="LK253" s="55"/>
      <c r="LL253" s="55"/>
      <c r="LM253" s="55"/>
      <c r="LN253" s="55"/>
      <c r="LO253" s="55"/>
      <c r="LP253" s="55"/>
      <c r="LQ253" s="55"/>
      <c r="LR253" s="55"/>
      <c r="LS253" s="55"/>
      <c r="LT253" s="55"/>
      <c r="LU253" s="55"/>
      <c r="LV253" s="55"/>
      <c r="LW253" s="55"/>
      <c r="LX253" s="55"/>
      <c r="LY253" s="55"/>
      <c r="LZ253" s="55"/>
      <c r="MA253" s="55"/>
      <c r="MB253" s="55"/>
      <c r="MC253" s="55"/>
      <c r="MD253" s="55"/>
      <c r="ME253" s="55"/>
      <c r="MF253" s="55"/>
      <c r="MG253" s="55"/>
      <c r="MH253" s="57"/>
      <c r="MI253" s="57"/>
      <c r="MJ253" s="57"/>
      <c r="MK253" s="57"/>
      <c r="ML253" s="57"/>
      <c r="MM253" s="58"/>
      <c r="MN253" s="58"/>
      <c r="MO253" s="57"/>
      <c r="MP253" s="57"/>
      <c r="MQ253" s="57"/>
      <c r="MR253" s="57"/>
      <c r="MS253" s="57"/>
      <c r="MT253" s="58"/>
      <c r="MU253" s="58"/>
      <c r="MV253" s="57"/>
      <c r="MW253" s="57"/>
      <c r="MX253" s="57"/>
      <c r="MY253" s="57"/>
      <c r="MZ253" s="57"/>
      <c r="NA253" s="58"/>
      <c r="NB253" s="58"/>
      <c r="NC253" s="55"/>
      <c r="ND253" s="55"/>
      <c r="NE253" s="55"/>
      <c r="NF253" s="55"/>
      <c r="NG253" s="55"/>
      <c r="NH253" s="55"/>
      <c r="NI253" s="55"/>
      <c r="NJ253" s="55"/>
      <c r="NK253" s="55"/>
      <c r="NL253" s="55"/>
      <c r="NM253" s="55"/>
      <c r="NN253" s="55"/>
      <c r="NO253" s="55"/>
      <c r="NP253" s="55"/>
      <c r="NQ253" s="55"/>
      <c r="NR253" s="55"/>
      <c r="NS253" s="55"/>
      <c r="NT253" s="55"/>
      <c r="NU253" s="55"/>
      <c r="NV253" s="55"/>
      <c r="NW253" s="55"/>
      <c r="NX253" s="55"/>
      <c r="NY253" s="55"/>
      <c r="NZ253" s="55"/>
      <c r="OA253" s="55"/>
      <c r="OB253" s="55"/>
      <c r="OC253" s="55"/>
      <c r="OD253" s="55"/>
      <c r="OE253" s="55"/>
      <c r="OF253" s="55"/>
      <c r="OG253" s="55"/>
      <c r="OH253" s="55"/>
      <c r="OI253" s="55"/>
      <c r="OJ253" s="55"/>
      <c r="OK253" s="55"/>
      <c r="OL253" s="55"/>
      <c r="OM253" s="55"/>
      <c r="ON253" s="55"/>
      <c r="OO253" s="55"/>
      <c r="OP253" s="55"/>
      <c r="OQ253" s="55"/>
      <c r="OR253" s="55"/>
      <c r="OS253" s="55"/>
      <c r="OT253" s="55"/>
      <c r="OU253" s="55"/>
      <c r="OV253" s="55"/>
      <c r="OW253" s="55"/>
      <c r="OX253" s="55"/>
      <c r="OY253" s="55"/>
      <c r="OZ253" s="55"/>
      <c r="PA253" s="55"/>
      <c r="PB253" s="55"/>
      <c r="PC253" s="55"/>
      <c r="PD253" s="55"/>
      <c r="PE253" s="55"/>
      <c r="PF253" s="55"/>
      <c r="PG253" s="55"/>
      <c r="PH253" s="55"/>
      <c r="PI253" s="55"/>
      <c r="PJ253" s="55"/>
      <c r="PK253" s="55"/>
      <c r="PL253" s="55"/>
      <c r="PM253" s="55"/>
      <c r="PN253" s="55"/>
      <c r="PO253" s="55"/>
      <c r="PP253" s="55"/>
      <c r="PQ253" s="55"/>
      <c r="PR253" s="55"/>
      <c r="PS253" s="55"/>
      <c r="PT253" s="55"/>
      <c r="PU253" s="55"/>
      <c r="PV253" s="55"/>
      <c r="PW253" s="55"/>
      <c r="PX253" s="55"/>
      <c r="PY253" s="55"/>
      <c r="PZ253" s="55"/>
      <c r="QA253" s="55"/>
      <c r="QB253" s="55"/>
      <c r="QC253" s="55"/>
      <c r="QD253" s="55"/>
    </row>
    <row r="254" spans="1:446" ht="13.5" customHeight="1">
      <c r="A254" s="12" t="s">
        <v>252</v>
      </c>
      <c r="B254" s="12" t="s">
        <v>349</v>
      </c>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12"/>
      <c r="BE254" s="14"/>
      <c r="BF254" s="14"/>
      <c r="BG254" s="14"/>
      <c r="BH254" s="14"/>
      <c r="BI254" s="14"/>
      <c r="BJ254" s="14"/>
      <c r="BK254" s="14"/>
      <c r="BL254" s="14"/>
      <c r="BM254" s="14"/>
      <c r="BN254" s="14"/>
      <c r="BO254" s="14"/>
      <c r="BP254" s="14"/>
      <c r="BQ254" s="14"/>
      <c r="BR254" s="14"/>
      <c r="BS254" s="14"/>
      <c r="BT254" s="14"/>
      <c r="BU254" s="14"/>
      <c r="BV254" s="14"/>
      <c r="BW254" s="14"/>
      <c r="BX254" s="14"/>
      <c r="BY254" s="14"/>
      <c r="BZ254" s="14"/>
      <c r="CA254" s="14"/>
      <c r="CB254" s="14"/>
      <c r="CC254" s="14"/>
      <c r="CD254" s="14"/>
      <c r="CE254" s="14"/>
      <c r="CF254" s="14"/>
      <c r="CG254" s="14"/>
      <c r="CH254" s="14"/>
      <c r="CI254" s="14"/>
      <c r="CJ254" s="14"/>
      <c r="CK254" s="14"/>
      <c r="CL254" s="14"/>
      <c r="CM254" s="14"/>
      <c r="CN254" s="14"/>
      <c r="CO254" s="14"/>
      <c r="CP254" s="14"/>
      <c r="CQ254" s="14"/>
      <c r="CR254" s="14"/>
      <c r="CS254" s="14"/>
      <c r="CT254" s="14"/>
      <c r="CU254" s="14"/>
      <c r="CV254" s="14"/>
      <c r="CW254" s="14"/>
      <c r="CX254" s="14"/>
      <c r="CY254" s="14"/>
      <c r="CZ254" s="14"/>
      <c r="DA254" s="24"/>
      <c r="DB254" s="14"/>
      <c r="DC254" s="14"/>
      <c r="DD254" s="14"/>
      <c r="DE254" s="14"/>
      <c r="DF254" s="14"/>
      <c r="DG254" s="14"/>
      <c r="DH254" s="14"/>
      <c r="DI254" s="14"/>
      <c r="DJ254" s="14"/>
      <c r="DK254" s="14"/>
      <c r="DL254" s="14"/>
      <c r="DM254" s="14"/>
      <c r="DN254" s="14"/>
      <c r="DO254" s="14"/>
      <c r="DP254" s="14"/>
      <c r="DQ254" s="14"/>
      <c r="DR254" s="14"/>
      <c r="DS254" s="14"/>
      <c r="DT254" s="14"/>
      <c r="DU254" s="14"/>
      <c r="DV254" s="14"/>
      <c r="DW254" s="14"/>
      <c r="DX254" s="14"/>
      <c r="DY254" s="14"/>
      <c r="DZ254" s="14"/>
      <c r="EA254" s="14"/>
      <c r="EB254" s="14"/>
      <c r="EC254" s="14"/>
      <c r="ED254" s="14"/>
      <c r="EE254" s="14"/>
      <c r="EF254" s="14"/>
      <c r="EG254" s="14"/>
      <c r="EH254" s="14"/>
      <c r="EI254" s="14"/>
      <c r="EJ254" s="14"/>
      <c r="EK254" s="14"/>
      <c r="EL254" s="14"/>
      <c r="EM254" s="14"/>
      <c r="EN254" s="14"/>
      <c r="EO254" s="14"/>
      <c r="EP254" s="14"/>
      <c r="EQ254" s="14"/>
      <c r="ER254" s="14"/>
      <c r="ES254" s="14"/>
      <c r="ET254" s="14"/>
      <c r="EU254" s="14"/>
      <c r="EV254" s="14"/>
      <c r="EW254" s="14"/>
      <c r="EX254" s="14"/>
      <c r="EY254" s="14"/>
      <c r="EZ254" s="14"/>
      <c r="FA254" s="14"/>
      <c r="FB254" s="14"/>
      <c r="FC254" s="14"/>
      <c r="FD254" s="14"/>
      <c r="FE254" s="14"/>
      <c r="FF254" s="14"/>
      <c r="FG254" s="14"/>
      <c r="FH254" s="14"/>
      <c r="FI254" s="14"/>
      <c r="FJ254" s="14"/>
      <c r="FK254" s="14"/>
      <c r="FL254" s="14"/>
      <c r="FM254" s="14"/>
      <c r="FN254" s="14"/>
      <c r="FO254" s="14"/>
      <c r="FP254" s="14"/>
      <c r="FQ254" s="14"/>
      <c r="FR254" s="14"/>
      <c r="FS254" s="14"/>
      <c r="FT254" s="14"/>
      <c r="FU254" s="14"/>
      <c r="FV254" s="14"/>
      <c r="FW254" s="14"/>
      <c r="FX254" s="14"/>
      <c r="FY254" s="14"/>
      <c r="FZ254" s="14"/>
      <c r="GA254" s="14"/>
      <c r="GB254" s="14"/>
      <c r="GC254" s="14"/>
      <c r="GD254" s="14"/>
      <c r="GE254" s="14"/>
      <c r="GF254" s="14"/>
      <c r="GG254" s="14"/>
      <c r="GH254" s="14"/>
      <c r="GI254" s="14"/>
      <c r="GJ254" s="14"/>
      <c r="GK254" s="14"/>
      <c r="GL254" s="14"/>
      <c r="GM254" s="14"/>
      <c r="GN254" s="14"/>
      <c r="GO254" s="14"/>
      <c r="GP254" s="14"/>
      <c r="GQ254" s="14"/>
      <c r="GR254" s="14"/>
      <c r="GS254" s="14"/>
      <c r="GT254" s="14"/>
      <c r="GU254" s="14"/>
      <c r="GV254" s="14"/>
      <c r="GW254" s="14"/>
      <c r="GX254" s="14"/>
      <c r="GY254" s="14"/>
      <c r="GZ254" s="14"/>
      <c r="HA254" s="14"/>
      <c r="HB254" s="14"/>
      <c r="HC254" s="14"/>
      <c r="HD254" s="14"/>
      <c r="HE254" s="14"/>
      <c r="HF254" s="14"/>
      <c r="HG254" s="14"/>
      <c r="HH254" s="14"/>
      <c r="HI254" s="14"/>
      <c r="HJ254" s="14"/>
      <c r="HK254" s="14"/>
      <c r="HL254" s="14"/>
      <c r="HM254" s="14"/>
      <c r="HN254" s="14"/>
      <c r="HO254" s="14"/>
      <c r="HP254" s="14"/>
      <c r="HQ254" s="14"/>
      <c r="HR254" s="14"/>
      <c r="HS254" s="14"/>
      <c r="HT254" s="14"/>
      <c r="HU254" s="14"/>
      <c r="HV254" s="14"/>
      <c r="HW254" s="14"/>
      <c r="HX254" s="14"/>
      <c r="HY254" s="14"/>
      <c r="HZ254" s="14"/>
      <c r="IA254" s="14"/>
      <c r="IB254" s="14"/>
      <c r="IC254" s="14"/>
      <c r="ID254" s="14"/>
      <c r="IE254" s="14"/>
      <c r="IF254" s="14"/>
      <c r="IG254" s="14"/>
      <c r="IH254" s="55"/>
      <c r="II254" s="55"/>
      <c r="IJ254" s="55"/>
      <c r="IK254" s="55"/>
      <c r="IL254" s="55"/>
      <c r="IM254" s="55"/>
      <c r="IN254" s="55"/>
      <c r="IO254" s="55"/>
      <c r="IP254" s="55"/>
      <c r="IQ254" s="55"/>
      <c r="IR254" s="55"/>
      <c r="IS254" s="55"/>
      <c r="IT254" s="55"/>
      <c r="IU254" s="55"/>
      <c r="IV254" s="55"/>
      <c r="IW254" s="55"/>
      <c r="IX254" s="55"/>
      <c r="IY254" s="55"/>
      <c r="IZ254" s="55"/>
      <c r="JA254" s="55"/>
      <c r="JB254" s="55"/>
      <c r="JC254" s="55"/>
      <c r="JD254" s="55"/>
      <c r="JE254" s="55"/>
      <c r="JF254" s="55"/>
      <c r="JG254" s="55"/>
      <c r="JH254" s="55"/>
      <c r="JI254" s="55"/>
      <c r="JJ254" s="55"/>
      <c r="JK254" s="55"/>
      <c r="JL254" s="55"/>
      <c r="JM254" s="55"/>
      <c r="JN254" s="55"/>
      <c r="JO254" s="55"/>
      <c r="JP254" s="55"/>
      <c r="JQ254" s="55"/>
      <c r="JR254" s="55"/>
      <c r="JS254" s="55"/>
      <c r="JT254" s="55"/>
      <c r="JU254" s="55"/>
      <c r="JV254" s="55"/>
      <c r="JW254" s="55"/>
      <c r="JX254" s="55"/>
      <c r="JY254" s="55"/>
      <c r="JZ254" s="55"/>
      <c r="KA254" s="55"/>
      <c r="KB254" s="55"/>
      <c r="KC254" s="55"/>
      <c r="KD254" s="55"/>
      <c r="KE254" s="55"/>
      <c r="KF254" s="55"/>
      <c r="KG254" s="55"/>
      <c r="KH254" s="55"/>
      <c r="KI254" s="55"/>
      <c r="KJ254" s="55"/>
      <c r="KK254" s="55"/>
      <c r="KL254" s="55"/>
      <c r="KM254" s="55"/>
      <c r="KN254" s="55"/>
      <c r="KO254" s="55"/>
      <c r="KP254" s="55"/>
      <c r="KQ254" s="55"/>
      <c r="KR254" s="55"/>
      <c r="KS254" s="55"/>
      <c r="KT254" s="55"/>
      <c r="KU254" s="55"/>
      <c r="KV254" s="55"/>
      <c r="KW254" s="55"/>
      <c r="KX254" s="55"/>
      <c r="KY254" s="55"/>
      <c r="KZ254" s="55"/>
      <c r="LA254" s="55"/>
      <c r="LB254" s="55"/>
      <c r="LC254" s="55"/>
      <c r="LD254" s="55"/>
      <c r="LE254" s="55"/>
      <c r="LF254" s="55"/>
      <c r="LG254" s="55"/>
      <c r="LH254" s="55"/>
      <c r="LI254" s="55"/>
      <c r="LJ254" s="55"/>
      <c r="LK254" s="55"/>
      <c r="LL254" s="55"/>
      <c r="LM254" s="55"/>
      <c r="LN254" s="55"/>
      <c r="LO254" s="55"/>
      <c r="LP254" s="55"/>
      <c r="LQ254" s="55"/>
      <c r="LR254" s="55"/>
      <c r="LS254" s="55"/>
      <c r="LT254" s="55"/>
      <c r="LU254" s="55"/>
      <c r="LV254" s="55"/>
      <c r="LW254" s="55"/>
      <c r="LX254" s="55"/>
      <c r="LY254" s="55"/>
      <c r="LZ254" s="55"/>
      <c r="MA254" s="55"/>
      <c r="MB254" s="55"/>
      <c r="MC254" s="55"/>
      <c r="MD254" s="55"/>
      <c r="ME254" s="55"/>
      <c r="MF254" s="55"/>
      <c r="MG254" s="55"/>
      <c r="MH254" s="57"/>
      <c r="MI254" s="57"/>
      <c r="MJ254" s="57"/>
      <c r="MK254" s="57"/>
      <c r="ML254" s="57"/>
      <c r="MM254" s="58"/>
      <c r="MN254" s="58"/>
      <c r="MO254" s="57"/>
      <c r="MP254" s="57"/>
      <c r="MQ254" s="57"/>
      <c r="MR254" s="57"/>
      <c r="MS254" s="57"/>
      <c r="MT254" s="58"/>
      <c r="MU254" s="58"/>
      <c r="MV254" s="57"/>
      <c r="MW254" s="57"/>
      <c r="MX254" s="57"/>
      <c r="MY254" s="57"/>
      <c r="MZ254" s="57"/>
      <c r="NA254" s="58"/>
      <c r="NB254" s="58"/>
      <c r="NC254" s="55"/>
      <c r="ND254" s="55"/>
      <c r="NE254" s="55"/>
      <c r="NF254" s="55"/>
      <c r="NG254" s="55"/>
      <c r="NH254" s="55"/>
      <c r="NI254" s="55"/>
      <c r="NJ254" s="55"/>
      <c r="NK254" s="55"/>
      <c r="NL254" s="55"/>
      <c r="NM254" s="55"/>
      <c r="NN254" s="55"/>
      <c r="NO254" s="55"/>
      <c r="NP254" s="55"/>
      <c r="NQ254" s="55"/>
      <c r="NR254" s="55"/>
      <c r="NS254" s="55"/>
      <c r="NT254" s="55"/>
      <c r="NU254" s="55"/>
      <c r="NV254" s="55"/>
      <c r="NW254" s="55"/>
      <c r="NX254" s="55"/>
      <c r="NY254" s="55"/>
      <c r="NZ254" s="55"/>
      <c r="OA254" s="55"/>
      <c r="OB254" s="55"/>
      <c r="OC254" s="55"/>
      <c r="OD254" s="55"/>
      <c r="OE254" s="55"/>
      <c r="OF254" s="55"/>
      <c r="OG254" s="55"/>
      <c r="OH254" s="55"/>
      <c r="OI254" s="55"/>
      <c r="OJ254" s="55"/>
      <c r="OK254" s="55"/>
      <c r="OL254" s="55"/>
      <c r="OM254" s="55"/>
      <c r="ON254" s="55"/>
      <c r="OO254" s="55"/>
      <c r="OP254" s="55"/>
      <c r="OQ254" s="55"/>
      <c r="OR254" s="55"/>
      <c r="OS254" s="55"/>
      <c r="OT254" s="55"/>
      <c r="OU254" s="55"/>
      <c r="OV254" s="55"/>
      <c r="OW254" s="55"/>
      <c r="OX254" s="55"/>
      <c r="OY254" s="55"/>
      <c r="OZ254" s="55"/>
      <c r="PA254" s="55"/>
      <c r="PB254" s="55"/>
      <c r="PC254" s="55"/>
      <c r="PD254" s="55"/>
      <c r="PE254" s="55"/>
      <c r="PF254" s="55"/>
      <c r="PG254" s="55"/>
      <c r="PH254" s="55"/>
      <c r="PI254" s="55"/>
      <c r="PJ254" s="55"/>
      <c r="PK254" s="55"/>
      <c r="PL254" s="55"/>
      <c r="PM254" s="55"/>
      <c r="PN254" s="55"/>
      <c r="PO254" s="55"/>
      <c r="PP254" s="55"/>
      <c r="PQ254" s="55"/>
      <c r="PR254" s="55"/>
      <c r="PS254" s="55"/>
      <c r="PT254" s="55"/>
      <c r="PU254" s="55"/>
      <c r="PV254" s="55"/>
      <c r="PW254" s="55"/>
      <c r="PX254" s="55"/>
      <c r="PY254" s="55"/>
      <c r="PZ254" s="55"/>
      <c r="QA254" s="55"/>
      <c r="QB254" s="55"/>
      <c r="QC254" s="55"/>
      <c r="QD254" s="55"/>
    </row>
    <row r="255" spans="1:446" ht="13.5" customHeight="1">
      <c r="A255" s="12" t="s">
        <v>253</v>
      </c>
      <c r="B255" s="12" t="s">
        <v>346</v>
      </c>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12"/>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c r="CI255" s="14"/>
      <c r="CJ255" s="14"/>
      <c r="CK255" s="14"/>
      <c r="CL255" s="14"/>
      <c r="CM255" s="14"/>
      <c r="CN255" s="14"/>
      <c r="CO255" s="14"/>
      <c r="CP255" s="14"/>
      <c r="CQ255" s="14"/>
      <c r="CR255" s="14"/>
      <c r="CS255" s="14"/>
      <c r="CT255" s="14"/>
      <c r="CU255" s="14"/>
      <c r="CV255" s="14"/>
      <c r="CW255" s="14"/>
      <c r="CX255" s="14"/>
      <c r="CY255" s="14"/>
      <c r="CZ255" s="14"/>
      <c r="DA255" s="24"/>
      <c r="DB255" s="14"/>
      <c r="DC255" s="14"/>
      <c r="DD255" s="14"/>
      <c r="DE255" s="14"/>
      <c r="DF255" s="14"/>
      <c r="DG255" s="14"/>
      <c r="DH255" s="14"/>
      <c r="DI255" s="14"/>
      <c r="DJ255" s="14"/>
      <c r="DK255" s="14"/>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14"/>
      <c r="EI255" s="14"/>
      <c r="EJ255" s="14"/>
      <c r="EK255" s="14"/>
      <c r="EL255" s="14"/>
      <c r="EM255" s="14"/>
      <c r="EN255" s="14"/>
      <c r="EO255" s="14"/>
      <c r="EP255" s="14"/>
      <c r="EQ255" s="14"/>
      <c r="ER255" s="14"/>
      <c r="ES255" s="14"/>
      <c r="ET255" s="14"/>
      <c r="EU255" s="14"/>
      <c r="EV255" s="14"/>
      <c r="EW255" s="14"/>
      <c r="EX255" s="14"/>
      <c r="EY255" s="14"/>
      <c r="EZ255" s="14"/>
      <c r="FA255" s="14"/>
      <c r="FB255" s="14"/>
      <c r="FC255" s="14"/>
      <c r="FD255" s="14"/>
      <c r="FE255" s="14"/>
      <c r="FF255" s="14"/>
      <c r="FG255" s="14"/>
      <c r="FH255" s="14"/>
      <c r="FI255" s="14"/>
      <c r="FJ255" s="14"/>
      <c r="FK255" s="14"/>
      <c r="FL255" s="14"/>
      <c r="FM255" s="14"/>
      <c r="FN255" s="14"/>
      <c r="FO255" s="14"/>
      <c r="FP255" s="14"/>
      <c r="FQ255" s="14"/>
      <c r="FR255" s="14"/>
      <c r="FS255" s="14"/>
      <c r="FT255" s="14"/>
      <c r="FU255" s="14"/>
      <c r="FV255" s="14"/>
      <c r="FW255" s="14"/>
      <c r="FX255" s="14"/>
      <c r="FY255" s="14"/>
      <c r="FZ255" s="14"/>
      <c r="GA255" s="14"/>
      <c r="GB255" s="14"/>
      <c r="GC255" s="14"/>
      <c r="GD255" s="14"/>
      <c r="GE255" s="14"/>
      <c r="GF255" s="14"/>
      <c r="GG255" s="14"/>
      <c r="GH255" s="14"/>
      <c r="GI255" s="14"/>
      <c r="GJ255" s="14"/>
      <c r="GK255" s="14"/>
      <c r="GL255" s="14"/>
      <c r="GM255" s="14"/>
      <c r="GN255" s="14"/>
      <c r="GO255" s="14"/>
      <c r="GP255" s="14"/>
      <c r="GQ255" s="14"/>
      <c r="GR255" s="14"/>
      <c r="GS255" s="14"/>
      <c r="GT255" s="14"/>
      <c r="GU255" s="14"/>
      <c r="GV255" s="14"/>
      <c r="GW255" s="14"/>
      <c r="GX255" s="14"/>
      <c r="GY255" s="14"/>
      <c r="GZ255" s="14"/>
      <c r="HA255" s="14"/>
      <c r="HB255" s="14"/>
      <c r="HC255" s="14"/>
      <c r="HD255" s="14"/>
      <c r="HE255" s="14"/>
      <c r="HF255" s="14"/>
      <c r="HG255" s="14"/>
      <c r="HH255" s="14"/>
      <c r="HI255" s="14"/>
      <c r="HJ255" s="14"/>
      <c r="HK255" s="14"/>
      <c r="HL255" s="14"/>
      <c r="HM255" s="14"/>
      <c r="HN255" s="14"/>
      <c r="HO255" s="14"/>
      <c r="HP255" s="14"/>
      <c r="HQ255" s="14"/>
      <c r="HR255" s="14"/>
      <c r="HS255" s="14"/>
      <c r="HT255" s="14"/>
      <c r="HU255" s="14"/>
      <c r="HV255" s="14"/>
      <c r="HW255" s="14"/>
      <c r="HX255" s="14"/>
      <c r="HY255" s="14"/>
      <c r="HZ255" s="14"/>
      <c r="IA255" s="14"/>
      <c r="IB255" s="14"/>
      <c r="IC255" s="14"/>
      <c r="ID255" s="14"/>
      <c r="IE255" s="14"/>
      <c r="IF255" s="14"/>
      <c r="IG255" s="14"/>
      <c r="IH255" s="55"/>
      <c r="II255" s="55"/>
      <c r="IJ255" s="55"/>
      <c r="IK255" s="55"/>
      <c r="IL255" s="55"/>
      <c r="IM255" s="55"/>
      <c r="IN255" s="55"/>
      <c r="IO255" s="55"/>
      <c r="IP255" s="55"/>
      <c r="IQ255" s="55"/>
      <c r="IR255" s="55"/>
      <c r="IS255" s="55"/>
      <c r="IT255" s="55"/>
      <c r="IU255" s="55"/>
      <c r="IV255" s="55"/>
      <c r="IW255" s="55"/>
      <c r="IX255" s="55"/>
      <c r="IY255" s="55"/>
      <c r="IZ255" s="55"/>
      <c r="JA255" s="55"/>
      <c r="JB255" s="55"/>
      <c r="JC255" s="55"/>
      <c r="JD255" s="55"/>
      <c r="JE255" s="55"/>
      <c r="JF255" s="55"/>
      <c r="JG255" s="55"/>
      <c r="JH255" s="55"/>
      <c r="JI255" s="55"/>
      <c r="JJ255" s="55"/>
      <c r="JK255" s="55"/>
      <c r="JL255" s="55"/>
      <c r="JM255" s="55"/>
      <c r="JN255" s="55"/>
      <c r="JO255" s="55"/>
      <c r="JP255" s="55"/>
      <c r="JQ255" s="55"/>
      <c r="JR255" s="55"/>
      <c r="JS255" s="55"/>
      <c r="JT255" s="55"/>
      <c r="JU255" s="55"/>
      <c r="JV255" s="55"/>
      <c r="JW255" s="55"/>
      <c r="JX255" s="55"/>
      <c r="JY255" s="55"/>
      <c r="JZ255" s="55"/>
      <c r="KA255" s="55"/>
      <c r="KB255" s="55"/>
      <c r="KC255" s="55"/>
      <c r="KD255" s="55"/>
      <c r="KE255" s="55"/>
      <c r="KF255" s="55"/>
      <c r="KG255" s="55"/>
      <c r="KH255" s="55"/>
      <c r="KI255" s="55"/>
      <c r="KJ255" s="55"/>
      <c r="KK255" s="55"/>
      <c r="KL255" s="55"/>
      <c r="KM255" s="55"/>
      <c r="KN255" s="55"/>
      <c r="KO255" s="55"/>
      <c r="KP255" s="55"/>
      <c r="KQ255" s="55"/>
      <c r="KR255" s="55"/>
      <c r="KS255" s="55"/>
      <c r="KT255" s="55"/>
      <c r="KU255" s="55"/>
      <c r="KV255" s="55"/>
      <c r="KW255" s="55"/>
      <c r="KX255" s="55"/>
      <c r="KY255" s="55"/>
      <c r="KZ255" s="55"/>
      <c r="LA255" s="55"/>
      <c r="LB255" s="55"/>
      <c r="LC255" s="55"/>
      <c r="LD255" s="55"/>
      <c r="LE255" s="55"/>
      <c r="LF255" s="55"/>
      <c r="LG255" s="55"/>
      <c r="LH255" s="55"/>
      <c r="LI255" s="55"/>
      <c r="LJ255" s="55"/>
      <c r="LK255" s="55"/>
      <c r="LL255" s="55"/>
      <c r="LM255" s="55"/>
      <c r="LN255" s="55"/>
      <c r="LO255" s="55"/>
      <c r="LP255" s="55"/>
      <c r="LQ255" s="55"/>
      <c r="LR255" s="55"/>
      <c r="LS255" s="55"/>
      <c r="LT255" s="55"/>
      <c r="LU255" s="55"/>
      <c r="LV255" s="55"/>
      <c r="LW255" s="55"/>
      <c r="LX255" s="55"/>
      <c r="LY255" s="55"/>
      <c r="LZ255" s="55"/>
      <c r="MA255" s="55"/>
      <c r="MB255" s="55"/>
      <c r="MC255" s="55"/>
      <c r="MD255" s="55"/>
      <c r="ME255" s="55"/>
      <c r="MF255" s="55"/>
      <c r="MG255" s="55"/>
      <c r="MH255" s="57"/>
      <c r="MI255" s="57"/>
      <c r="MJ255" s="57"/>
      <c r="MK255" s="57"/>
      <c r="ML255" s="57"/>
      <c r="MM255" s="58"/>
      <c r="MN255" s="58"/>
      <c r="MO255" s="57"/>
      <c r="MP255" s="57"/>
      <c r="MQ255" s="57"/>
      <c r="MR255" s="57"/>
      <c r="MS255" s="57"/>
      <c r="MT255" s="58"/>
      <c r="MU255" s="58"/>
      <c r="MV255" s="57"/>
      <c r="MW255" s="57"/>
      <c r="MX255" s="57"/>
      <c r="MY255" s="57"/>
      <c r="MZ255" s="57"/>
      <c r="NA255" s="58"/>
      <c r="NB255" s="58"/>
      <c r="NC255" s="55"/>
      <c r="ND255" s="55"/>
      <c r="NE255" s="55"/>
      <c r="NF255" s="55"/>
      <c r="NG255" s="55"/>
      <c r="NH255" s="55"/>
      <c r="NI255" s="55"/>
      <c r="NJ255" s="55"/>
      <c r="NK255" s="55"/>
      <c r="NL255" s="55"/>
      <c r="NM255" s="55"/>
      <c r="NN255" s="55"/>
      <c r="NO255" s="55"/>
      <c r="NP255" s="55"/>
      <c r="NQ255" s="55"/>
      <c r="NR255" s="55"/>
      <c r="NS255" s="55"/>
      <c r="NT255" s="55"/>
      <c r="NU255" s="55"/>
      <c r="NV255" s="55"/>
      <c r="NW255" s="55"/>
      <c r="NX255" s="55"/>
      <c r="NY255" s="55"/>
      <c r="NZ255" s="55"/>
      <c r="OA255" s="55"/>
      <c r="OB255" s="55"/>
      <c r="OC255" s="55"/>
      <c r="OD255" s="55"/>
      <c r="OE255" s="55"/>
      <c r="OF255" s="55"/>
      <c r="OG255" s="55"/>
      <c r="OH255" s="55"/>
      <c r="OI255" s="55"/>
      <c r="OJ255" s="55"/>
      <c r="OK255" s="55"/>
      <c r="OL255" s="55"/>
      <c r="OM255" s="55"/>
      <c r="ON255" s="55"/>
      <c r="OO255" s="55"/>
      <c r="OP255" s="55"/>
      <c r="OQ255" s="55"/>
      <c r="OR255" s="55"/>
      <c r="OS255" s="55"/>
      <c r="OT255" s="55"/>
      <c r="OU255" s="55"/>
      <c r="OV255" s="55"/>
      <c r="OW255" s="55"/>
      <c r="OX255" s="55"/>
      <c r="OY255" s="55"/>
      <c r="OZ255" s="55"/>
      <c r="PA255" s="55"/>
      <c r="PB255" s="55"/>
      <c r="PC255" s="55"/>
      <c r="PD255" s="55"/>
      <c r="PE255" s="55"/>
      <c r="PF255" s="55"/>
      <c r="PG255" s="55"/>
      <c r="PH255" s="55"/>
      <c r="PI255" s="55"/>
      <c r="PJ255" s="55"/>
      <c r="PK255" s="55"/>
      <c r="PL255" s="55"/>
      <c r="PM255" s="55"/>
      <c r="PN255" s="55"/>
      <c r="PO255" s="55"/>
      <c r="PP255" s="55"/>
      <c r="PQ255" s="55"/>
      <c r="PR255" s="55"/>
      <c r="PS255" s="55"/>
      <c r="PT255" s="55"/>
      <c r="PU255" s="55"/>
      <c r="PV255" s="55"/>
      <c r="PW255" s="55"/>
      <c r="PX255" s="55"/>
      <c r="PY255" s="55"/>
      <c r="PZ255" s="55"/>
      <c r="QA255" s="55"/>
      <c r="QB255" s="55"/>
      <c r="QC255" s="55"/>
      <c r="QD255" s="55"/>
    </row>
    <row r="256" spans="1:446" ht="13.5" customHeight="1">
      <c r="A256" s="12" t="s">
        <v>254</v>
      </c>
      <c r="B256" s="12" t="s">
        <v>348</v>
      </c>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12"/>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24"/>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4"/>
      <c r="FE256" s="14"/>
      <c r="FF256" s="14"/>
      <c r="FG256" s="14"/>
      <c r="FH256" s="14"/>
      <c r="FI256" s="14"/>
      <c r="FJ256" s="14"/>
      <c r="FK256" s="14"/>
      <c r="FL256" s="14"/>
      <c r="FM256" s="14"/>
      <c r="FN256" s="14"/>
      <c r="FO256" s="14"/>
      <c r="FP256" s="14"/>
      <c r="FQ256" s="14"/>
      <c r="FR256" s="14"/>
      <c r="FS256" s="14"/>
      <c r="FT256" s="14"/>
      <c r="FU256" s="14"/>
      <c r="FV256" s="14"/>
      <c r="FW256" s="14"/>
      <c r="FX256" s="14"/>
      <c r="FY256" s="14"/>
      <c r="FZ256" s="14"/>
      <c r="GA256" s="14"/>
      <c r="GB256" s="14"/>
      <c r="GC256" s="14"/>
      <c r="GD256" s="14"/>
      <c r="GE256" s="14"/>
      <c r="GF256" s="14"/>
      <c r="GG256" s="14"/>
      <c r="GH256" s="14"/>
      <c r="GI256" s="14"/>
      <c r="GJ256" s="14"/>
      <c r="GK256" s="14"/>
      <c r="GL256" s="14"/>
      <c r="GM256" s="14"/>
      <c r="GN256" s="14"/>
      <c r="GO256" s="14"/>
      <c r="GP256" s="14"/>
      <c r="GQ256" s="14"/>
      <c r="GR256" s="14"/>
      <c r="GS256" s="14"/>
      <c r="GT256" s="14"/>
      <c r="GU256" s="14"/>
      <c r="GV256" s="14"/>
      <c r="GW256" s="14"/>
      <c r="GX256" s="14"/>
      <c r="GY256" s="14"/>
      <c r="GZ256" s="14"/>
      <c r="HA256" s="14"/>
      <c r="HB256" s="14"/>
      <c r="HC256" s="14"/>
      <c r="HD256" s="14"/>
      <c r="HE256" s="14"/>
      <c r="HF256" s="14"/>
      <c r="HG256" s="14"/>
      <c r="HH256" s="14"/>
      <c r="HI256" s="14"/>
      <c r="HJ256" s="14"/>
      <c r="HK256" s="14"/>
      <c r="HL256" s="14"/>
      <c r="HM256" s="14"/>
      <c r="HN256" s="14"/>
      <c r="HO256" s="14"/>
      <c r="HP256" s="14"/>
      <c r="HQ256" s="14"/>
      <c r="HR256" s="14"/>
      <c r="HS256" s="14"/>
      <c r="HT256" s="14"/>
      <c r="HU256" s="14"/>
      <c r="HV256" s="14"/>
      <c r="HW256" s="14"/>
      <c r="HX256" s="14"/>
      <c r="HY256" s="14"/>
      <c r="HZ256" s="14"/>
      <c r="IA256" s="14"/>
      <c r="IB256" s="14"/>
      <c r="IC256" s="14"/>
      <c r="ID256" s="14"/>
      <c r="IE256" s="14"/>
      <c r="IF256" s="14"/>
      <c r="IG256" s="14"/>
      <c r="IH256" s="55"/>
      <c r="II256" s="55"/>
      <c r="IJ256" s="55"/>
      <c r="IK256" s="55"/>
      <c r="IL256" s="55"/>
      <c r="IM256" s="55"/>
      <c r="IN256" s="55"/>
      <c r="IO256" s="55"/>
      <c r="IP256" s="55"/>
      <c r="IQ256" s="55"/>
      <c r="IR256" s="55"/>
      <c r="IS256" s="55"/>
      <c r="IT256" s="55"/>
      <c r="IU256" s="55"/>
      <c r="IV256" s="55"/>
      <c r="IW256" s="55"/>
      <c r="IX256" s="55"/>
      <c r="IY256" s="55"/>
      <c r="IZ256" s="55"/>
      <c r="JA256" s="55"/>
      <c r="JB256" s="55"/>
      <c r="JC256" s="55"/>
      <c r="JD256" s="55"/>
      <c r="JE256" s="55"/>
      <c r="JF256" s="55"/>
      <c r="JG256" s="55"/>
      <c r="JH256" s="55"/>
      <c r="JI256" s="55"/>
      <c r="JJ256" s="55"/>
      <c r="JK256" s="55"/>
      <c r="JL256" s="55"/>
      <c r="JM256" s="55"/>
      <c r="JN256" s="55"/>
      <c r="JO256" s="55"/>
      <c r="JP256" s="55"/>
      <c r="JQ256" s="55"/>
      <c r="JR256" s="55"/>
      <c r="JS256" s="55"/>
      <c r="JT256" s="55"/>
      <c r="JU256" s="55"/>
      <c r="JV256" s="55"/>
      <c r="JW256" s="55"/>
      <c r="JX256" s="55"/>
      <c r="JY256" s="55"/>
      <c r="JZ256" s="55"/>
      <c r="KA256" s="55"/>
      <c r="KB256" s="55"/>
      <c r="KC256" s="55"/>
      <c r="KD256" s="55"/>
      <c r="KE256" s="55"/>
      <c r="KF256" s="55"/>
      <c r="KG256" s="55"/>
      <c r="KH256" s="55"/>
      <c r="KI256" s="55"/>
      <c r="KJ256" s="55"/>
      <c r="KK256" s="55"/>
      <c r="KL256" s="55"/>
      <c r="KM256" s="55"/>
      <c r="KN256" s="55"/>
      <c r="KO256" s="55"/>
      <c r="KP256" s="55"/>
      <c r="KQ256" s="55"/>
      <c r="KR256" s="55"/>
      <c r="KS256" s="55"/>
      <c r="KT256" s="55"/>
      <c r="KU256" s="55"/>
      <c r="KV256" s="55"/>
      <c r="KW256" s="55"/>
      <c r="KX256" s="55"/>
      <c r="KY256" s="55"/>
      <c r="KZ256" s="55"/>
      <c r="LA256" s="55"/>
      <c r="LB256" s="55"/>
      <c r="LC256" s="55"/>
      <c r="LD256" s="55"/>
      <c r="LE256" s="55"/>
      <c r="LF256" s="55"/>
      <c r="LG256" s="55"/>
      <c r="LH256" s="55"/>
      <c r="LI256" s="55"/>
      <c r="LJ256" s="55"/>
      <c r="LK256" s="55"/>
      <c r="LL256" s="55"/>
      <c r="LM256" s="55"/>
      <c r="LN256" s="55"/>
      <c r="LO256" s="55"/>
      <c r="LP256" s="55"/>
      <c r="LQ256" s="55"/>
      <c r="LR256" s="55"/>
      <c r="LS256" s="55"/>
      <c r="LT256" s="55"/>
      <c r="LU256" s="55"/>
      <c r="LV256" s="55"/>
      <c r="LW256" s="55"/>
      <c r="LX256" s="55"/>
      <c r="LY256" s="55"/>
      <c r="LZ256" s="55"/>
      <c r="MA256" s="55"/>
      <c r="MB256" s="55"/>
      <c r="MC256" s="55"/>
      <c r="MD256" s="55"/>
      <c r="ME256" s="55"/>
      <c r="MF256" s="55"/>
      <c r="MG256" s="55"/>
      <c r="MH256" s="57"/>
      <c r="MI256" s="57"/>
      <c r="MJ256" s="57"/>
      <c r="MK256" s="57"/>
      <c r="ML256" s="57"/>
      <c r="MM256" s="58"/>
      <c r="MN256" s="58"/>
      <c r="MO256" s="57"/>
      <c r="MP256" s="57"/>
      <c r="MQ256" s="57"/>
      <c r="MR256" s="57"/>
      <c r="MS256" s="57"/>
      <c r="MT256" s="58"/>
      <c r="MU256" s="58"/>
      <c r="MV256" s="57"/>
      <c r="MW256" s="57"/>
      <c r="MX256" s="57"/>
      <c r="MY256" s="57"/>
      <c r="MZ256" s="57"/>
      <c r="NA256" s="58"/>
      <c r="NB256" s="58"/>
      <c r="NC256" s="55"/>
      <c r="ND256" s="55"/>
      <c r="NE256" s="55"/>
      <c r="NF256" s="55"/>
      <c r="NG256" s="55"/>
      <c r="NH256" s="55"/>
      <c r="NI256" s="55"/>
      <c r="NJ256" s="55"/>
      <c r="NK256" s="55"/>
      <c r="NL256" s="55"/>
      <c r="NM256" s="55"/>
      <c r="NN256" s="55"/>
      <c r="NO256" s="55"/>
      <c r="NP256" s="55"/>
      <c r="NQ256" s="55"/>
      <c r="NR256" s="55"/>
      <c r="NS256" s="55"/>
      <c r="NT256" s="55"/>
      <c r="NU256" s="55"/>
      <c r="NV256" s="55"/>
      <c r="NW256" s="55"/>
      <c r="NX256" s="55"/>
      <c r="NY256" s="55"/>
      <c r="NZ256" s="55"/>
      <c r="OA256" s="55"/>
      <c r="OB256" s="55"/>
      <c r="OC256" s="55"/>
      <c r="OD256" s="55"/>
      <c r="OE256" s="55"/>
      <c r="OF256" s="55"/>
      <c r="OG256" s="55"/>
      <c r="OH256" s="55"/>
      <c r="OI256" s="55"/>
      <c r="OJ256" s="55"/>
      <c r="OK256" s="55"/>
      <c r="OL256" s="55"/>
      <c r="OM256" s="55"/>
      <c r="ON256" s="55"/>
      <c r="OO256" s="55"/>
      <c r="OP256" s="55"/>
      <c r="OQ256" s="55"/>
      <c r="OR256" s="55"/>
      <c r="OS256" s="55"/>
      <c r="OT256" s="55"/>
      <c r="OU256" s="55"/>
      <c r="OV256" s="55"/>
      <c r="OW256" s="55"/>
      <c r="OX256" s="55"/>
      <c r="OY256" s="55"/>
      <c r="OZ256" s="55"/>
      <c r="PA256" s="55"/>
      <c r="PB256" s="55"/>
      <c r="PC256" s="55"/>
      <c r="PD256" s="55"/>
      <c r="PE256" s="55"/>
      <c r="PF256" s="55"/>
      <c r="PG256" s="55"/>
      <c r="PH256" s="55"/>
      <c r="PI256" s="55"/>
      <c r="PJ256" s="55"/>
      <c r="PK256" s="55"/>
      <c r="PL256" s="55"/>
      <c r="PM256" s="55"/>
      <c r="PN256" s="55"/>
      <c r="PO256" s="55"/>
      <c r="PP256" s="55"/>
      <c r="PQ256" s="55"/>
      <c r="PR256" s="55"/>
      <c r="PS256" s="55"/>
      <c r="PT256" s="55"/>
      <c r="PU256" s="55"/>
      <c r="PV256" s="55"/>
      <c r="PW256" s="55"/>
      <c r="PX256" s="55"/>
      <c r="PY256" s="55"/>
      <c r="PZ256" s="55"/>
      <c r="QA256" s="55"/>
      <c r="QB256" s="55"/>
      <c r="QC256" s="55"/>
      <c r="QD256" s="55"/>
    </row>
    <row r="257" spans="1:446" ht="13.5" customHeight="1">
      <c r="A257" s="12" t="s">
        <v>255</v>
      </c>
      <c r="B257" s="12" t="s">
        <v>349</v>
      </c>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12"/>
      <c r="BE257" s="14"/>
      <c r="BF257" s="14"/>
      <c r="BG257" s="14"/>
      <c r="BH257" s="14"/>
      <c r="BI257" s="14"/>
      <c r="BJ257" s="14"/>
      <c r="BK257" s="14"/>
      <c r="BL257" s="14"/>
      <c r="BM257" s="14"/>
      <c r="BN257" s="14"/>
      <c r="BO257" s="14"/>
      <c r="BP257" s="14"/>
      <c r="BQ257" s="14"/>
      <c r="BR257" s="14"/>
      <c r="BS257" s="14"/>
      <c r="BT257" s="14"/>
      <c r="BU257" s="14"/>
      <c r="BV257" s="14"/>
      <c r="BW257" s="14"/>
      <c r="BX257" s="14"/>
      <c r="BY257" s="14"/>
      <c r="BZ257" s="14"/>
      <c r="CA257" s="14"/>
      <c r="CB257" s="14"/>
      <c r="CC257" s="14"/>
      <c r="CD257" s="14"/>
      <c r="CE257" s="14"/>
      <c r="CF257" s="14"/>
      <c r="CG257" s="14"/>
      <c r="CH257" s="14"/>
      <c r="CI257" s="14"/>
      <c r="CJ257" s="14"/>
      <c r="CK257" s="14"/>
      <c r="CL257" s="14"/>
      <c r="CM257" s="14"/>
      <c r="CN257" s="14"/>
      <c r="CO257" s="14"/>
      <c r="CP257" s="14"/>
      <c r="CQ257" s="14"/>
      <c r="CR257" s="14"/>
      <c r="CS257" s="14"/>
      <c r="CT257" s="14"/>
      <c r="CU257" s="14"/>
      <c r="CV257" s="14"/>
      <c r="CW257" s="14"/>
      <c r="CX257" s="14"/>
      <c r="CY257" s="14"/>
      <c r="CZ257" s="14"/>
      <c r="DA257" s="24"/>
      <c r="DB257" s="14"/>
      <c r="DC257" s="14"/>
      <c r="DD257" s="14"/>
      <c r="DE257" s="14"/>
      <c r="DF257" s="14"/>
      <c r="DG257" s="14"/>
      <c r="DH257" s="14"/>
      <c r="DI257" s="14"/>
      <c r="DJ257" s="14"/>
      <c r="DK257" s="14"/>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14"/>
      <c r="EI257" s="14"/>
      <c r="EJ257" s="14"/>
      <c r="EK257" s="14"/>
      <c r="EL257" s="14"/>
      <c r="EM257" s="14"/>
      <c r="EN257" s="14"/>
      <c r="EO257" s="14"/>
      <c r="EP257" s="14"/>
      <c r="EQ257" s="14"/>
      <c r="ER257" s="14"/>
      <c r="ES257" s="14"/>
      <c r="ET257" s="14"/>
      <c r="EU257" s="14"/>
      <c r="EV257" s="14"/>
      <c r="EW257" s="14"/>
      <c r="EX257" s="14"/>
      <c r="EY257" s="14"/>
      <c r="EZ257" s="14"/>
      <c r="FA257" s="14"/>
      <c r="FB257" s="14"/>
      <c r="FC257" s="14"/>
      <c r="FD257" s="14"/>
      <c r="FE257" s="14"/>
      <c r="FF257" s="14"/>
      <c r="FG257" s="14"/>
      <c r="FH257" s="14"/>
      <c r="FI257" s="14"/>
      <c r="FJ257" s="14"/>
      <c r="FK257" s="14"/>
      <c r="FL257" s="14"/>
      <c r="FM257" s="14"/>
      <c r="FN257" s="14"/>
      <c r="FO257" s="14"/>
      <c r="FP257" s="14"/>
      <c r="FQ257" s="14"/>
      <c r="FR257" s="14"/>
      <c r="FS257" s="14"/>
      <c r="FT257" s="14"/>
      <c r="FU257" s="14"/>
      <c r="FV257" s="14"/>
      <c r="FW257" s="14"/>
      <c r="FX257" s="14"/>
      <c r="FY257" s="14"/>
      <c r="FZ257" s="14"/>
      <c r="GA257" s="14"/>
      <c r="GB257" s="14"/>
      <c r="GC257" s="14"/>
      <c r="GD257" s="14"/>
      <c r="GE257" s="14"/>
      <c r="GF257" s="14"/>
      <c r="GG257" s="14"/>
      <c r="GH257" s="14"/>
      <c r="GI257" s="14"/>
      <c r="GJ257" s="14"/>
      <c r="GK257" s="14"/>
      <c r="GL257" s="14"/>
      <c r="GM257" s="14"/>
      <c r="GN257" s="14"/>
      <c r="GO257" s="14"/>
      <c r="GP257" s="14"/>
      <c r="GQ257" s="14"/>
      <c r="GR257" s="14"/>
      <c r="GS257" s="14"/>
      <c r="GT257" s="14"/>
      <c r="GU257" s="14"/>
      <c r="GV257" s="14"/>
      <c r="GW257" s="14"/>
      <c r="GX257" s="14"/>
      <c r="GY257" s="14"/>
      <c r="GZ257" s="14"/>
      <c r="HA257" s="14"/>
      <c r="HB257" s="14"/>
      <c r="HC257" s="14"/>
      <c r="HD257" s="14"/>
      <c r="HE257" s="14"/>
      <c r="HF257" s="14"/>
      <c r="HG257" s="14"/>
      <c r="HH257" s="14"/>
      <c r="HI257" s="14"/>
      <c r="HJ257" s="14"/>
      <c r="HK257" s="14"/>
      <c r="HL257" s="14"/>
      <c r="HM257" s="14"/>
      <c r="HN257" s="14"/>
      <c r="HO257" s="14"/>
      <c r="HP257" s="14"/>
      <c r="HQ257" s="14"/>
      <c r="HR257" s="14"/>
      <c r="HS257" s="14"/>
      <c r="HT257" s="14"/>
      <c r="HU257" s="14"/>
      <c r="HV257" s="14"/>
      <c r="HW257" s="14"/>
      <c r="HX257" s="14"/>
      <c r="HY257" s="14"/>
      <c r="HZ257" s="14"/>
      <c r="IA257" s="14"/>
      <c r="IB257" s="14"/>
      <c r="IC257" s="14"/>
      <c r="ID257" s="14"/>
      <c r="IE257" s="14"/>
      <c r="IF257" s="14"/>
      <c r="IG257" s="14"/>
      <c r="IH257" s="55"/>
      <c r="II257" s="55"/>
      <c r="IJ257" s="55"/>
      <c r="IK257" s="55"/>
      <c r="IL257" s="55"/>
      <c r="IM257" s="55"/>
      <c r="IN257" s="55"/>
      <c r="IO257" s="55"/>
      <c r="IP257" s="55"/>
      <c r="IQ257" s="55"/>
      <c r="IR257" s="55"/>
      <c r="IS257" s="55"/>
      <c r="IT257" s="55"/>
      <c r="IU257" s="55"/>
      <c r="IV257" s="55"/>
      <c r="IW257" s="55"/>
      <c r="IX257" s="55"/>
      <c r="IY257" s="55"/>
      <c r="IZ257" s="55"/>
      <c r="JA257" s="55"/>
      <c r="JB257" s="55"/>
      <c r="JC257" s="55"/>
      <c r="JD257" s="55"/>
      <c r="JE257" s="55"/>
      <c r="JF257" s="55"/>
      <c r="JG257" s="55"/>
      <c r="JH257" s="55"/>
      <c r="JI257" s="55"/>
      <c r="JJ257" s="55"/>
      <c r="JK257" s="55"/>
      <c r="JL257" s="55"/>
      <c r="JM257" s="55"/>
      <c r="JN257" s="55"/>
      <c r="JO257" s="55"/>
      <c r="JP257" s="55"/>
      <c r="JQ257" s="55"/>
      <c r="JR257" s="55"/>
      <c r="JS257" s="55"/>
      <c r="JT257" s="55"/>
      <c r="JU257" s="55"/>
      <c r="JV257" s="55"/>
      <c r="JW257" s="55"/>
      <c r="JX257" s="55"/>
      <c r="JY257" s="55"/>
      <c r="JZ257" s="55"/>
      <c r="KA257" s="55"/>
      <c r="KB257" s="55"/>
      <c r="KC257" s="55"/>
      <c r="KD257" s="55"/>
      <c r="KE257" s="55"/>
      <c r="KF257" s="55"/>
      <c r="KG257" s="55"/>
      <c r="KH257" s="55"/>
      <c r="KI257" s="55"/>
      <c r="KJ257" s="55"/>
      <c r="KK257" s="55"/>
      <c r="KL257" s="55"/>
      <c r="KM257" s="55"/>
      <c r="KN257" s="55"/>
      <c r="KO257" s="55"/>
      <c r="KP257" s="55"/>
      <c r="KQ257" s="55"/>
      <c r="KR257" s="55"/>
      <c r="KS257" s="55"/>
      <c r="KT257" s="55"/>
      <c r="KU257" s="55"/>
      <c r="KV257" s="55"/>
      <c r="KW257" s="55"/>
      <c r="KX257" s="55"/>
      <c r="KY257" s="55"/>
      <c r="KZ257" s="55"/>
      <c r="LA257" s="55"/>
      <c r="LB257" s="55"/>
      <c r="LC257" s="55"/>
      <c r="LD257" s="55"/>
      <c r="LE257" s="55"/>
      <c r="LF257" s="55"/>
      <c r="LG257" s="55"/>
      <c r="LH257" s="55"/>
      <c r="LI257" s="55"/>
      <c r="LJ257" s="55"/>
      <c r="LK257" s="55"/>
      <c r="LL257" s="55"/>
      <c r="LM257" s="55"/>
      <c r="LN257" s="55"/>
      <c r="LO257" s="55"/>
      <c r="LP257" s="55"/>
      <c r="LQ257" s="55"/>
      <c r="LR257" s="55"/>
      <c r="LS257" s="55"/>
      <c r="LT257" s="55"/>
      <c r="LU257" s="55"/>
      <c r="LV257" s="55"/>
      <c r="LW257" s="55"/>
      <c r="LX257" s="55"/>
      <c r="LY257" s="55"/>
      <c r="LZ257" s="55"/>
      <c r="MA257" s="55"/>
      <c r="MB257" s="55"/>
      <c r="MC257" s="55"/>
      <c r="MD257" s="55"/>
      <c r="ME257" s="55"/>
      <c r="MF257" s="55"/>
      <c r="MG257" s="55"/>
      <c r="MH257" s="57"/>
      <c r="MI257" s="57"/>
      <c r="MJ257" s="57"/>
      <c r="MK257" s="57"/>
      <c r="ML257" s="57"/>
      <c r="MM257" s="58"/>
      <c r="MN257" s="58"/>
      <c r="MO257" s="57"/>
      <c r="MP257" s="57"/>
      <c r="MQ257" s="57"/>
      <c r="MR257" s="57"/>
      <c r="MS257" s="57"/>
      <c r="MT257" s="58"/>
      <c r="MU257" s="58"/>
      <c r="MV257" s="57"/>
      <c r="MW257" s="57"/>
      <c r="MX257" s="57"/>
      <c r="MY257" s="57"/>
      <c r="MZ257" s="57"/>
      <c r="NA257" s="58"/>
      <c r="NB257" s="58"/>
      <c r="NC257" s="55"/>
      <c r="ND257" s="55"/>
      <c r="NE257" s="55"/>
      <c r="NF257" s="55"/>
      <c r="NG257" s="55"/>
      <c r="NH257" s="55"/>
      <c r="NI257" s="55"/>
      <c r="NJ257" s="55"/>
      <c r="NK257" s="55"/>
      <c r="NL257" s="55"/>
      <c r="NM257" s="55"/>
      <c r="NN257" s="55"/>
      <c r="NO257" s="55"/>
      <c r="NP257" s="55"/>
      <c r="NQ257" s="55"/>
      <c r="NR257" s="55"/>
      <c r="NS257" s="55"/>
      <c r="NT257" s="55"/>
      <c r="NU257" s="55"/>
      <c r="NV257" s="55"/>
      <c r="NW257" s="55"/>
      <c r="NX257" s="55"/>
      <c r="NY257" s="55"/>
      <c r="NZ257" s="55"/>
      <c r="OA257" s="55"/>
      <c r="OB257" s="55"/>
      <c r="OC257" s="55"/>
      <c r="OD257" s="55"/>
      <c r="OE257" s="55"/>
      <c r="OF257" s="55"/>
      <c r="OG257" s="55"/>
      <c r="OH257" s="55"/>
      <c r="OI257" s="55"/>
      <c r="OJ257" s="55"/>
      <c r="OK257" s="55"/>
      <c r="OL257" s="55"/>
      <c r="OM257" s="55"/>
      <c r="ON257" s="55"/>
      <c r="OO257" s="55"/>
      <c r="OP257" s="55"/>
      <c r="OQ257" s="55"/>
      <c r="OR257" s="55"/>
      <c r="OS257" s="55"/>
      <c r="OT257" s="55"/>
      <c r="OU257" s="55"/>
      <c r="OV257" s="55"/>
      <c r="OW257" s="55"/>
      <c r="OX257" s="55"/>
      <c r="OY257" s="55"/>
      <c r="OZ257" s="55"/>
      <c r="PA257" s="55"/>
      <c r="PB257" s="55"/>
      <c r="PC257" s="55"/>
      <c r="PD257" s="55"/>
      <c r="PE257" s="55"/>
      <c r="PF257" s="55"/>
      <c r="PG257" s="55"/>
      <c r="PH257" s="55"/>
      <c r="PI257" s="55"/>
      <c r="PJ257" s="55"/>
      <c r="PK257" s="55"/>
      <c r="PL257" s="55"/>
      <c r="PM257" s="55"/>
      <c r="PN257" s="55"/>
      <c r="PO257" s="55"/>
      <c r="PP257" s="55"/>
      <c r="PQ257" s="55"/>
      <c r="PR257" s="55"/>
      <c r="PS257" s="55"/>
      <c r="PT257" s="55"/>
      <c r="PU257" s="55"/>
      <c r="PV257" s="55"/>
      <c r="PW257" s="55"/>
      <c r="PX257" s="55"/>
      <c r="PY257" s="55"/>
      <c r="PZ257" s="55"/>
      <c r="QA257" s="55"/>
      <c r="QB257" s="55"/>
      <c r="QC257" s="55"/>
      <c r="QD257" s="55"/>
    </row>
    <row r="258" spans="1:446" ht="13.5" customHeight="1">
      <c r="A258" s="12" t="s">
        <v>256</v>
      </c>
      <c r="B258" s="12" t="s">
        <v>346</v>
      </c>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12"/>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c r="CI258" s="14"/>
      <c r="CJ258" s="14"/>
      <c r="CK258" s="14"/>
      <c r="CL258" s="14"/>
      <c r="CM258" s="14"/>
      <c r="CN258" s="14"/>
      <c r="CO258" s="14"/>
      <c r="CP258" s="14"/>
      <c r="CQ258" s="14"/>
      <c r="CR258" s="14"/>
      <c r="CS258" s="14"/>
      <c r="CT258" s="14"/>
      <c r="CU258" s="14"/>
      <c r="CV258" s="14"/>
      <c r="CW258" s="14"/>
      <c r="CX258" s="14"/>
      <c r="CY258" s="14"/>
      <c r="CZ258" s="14"/>
      <c r="DA258" s="24"/>
      <c r="DB258" s="14"/>
      <c r="DC258" s="14"/>
      <c r="DD258" s="14"/>
      <c r="DE258" s="14"/>
      <c r="DF258" s="14"/>
      <c r="DG258" s="14"/>
      <c r="DH258" s="14"/>
      <c r="DI258" s="14"/>
      <c r="DJ258" s="14"/>
      <c r="DK258" s="14"/>
      <c r="DL258" s="14"/>
      <c r="DM258" s="14"/>
      <c r="DN258" s="14"/>
      <c r="DO258" s="14"/>
      <c r="DP258" s="14"/>
      <c r="DQ258" s="14"/>
      <c r="DR258" s="14"/>
      <c r="DS258" s="14"/>
      <c r="DT258" s="14"/>
      <c r="DU258" s="14"/>
      <c r="DV258" s="14"/>
      <c r="DW258" s="14"/>
      <c r="DX258" s="14"/>
      <c r="DY258" s="14"/>
      <c r="DZ258" s="14"/>
      <c r="EA258" s="14"/>
      <c r="EB258" s="14"/>
      <c r="EC258" s="14"/>
      <c r="ED258" s="14"/>
      <c r="EE258" s="14"/>
      <c r="EF258" s="14"/>
      <c r="EG258" s="14"/>
      <c r="EH258" s="14"/>
      <c r="EI258" s="14"/>
      <c r="EJ258" s="14"/>
      <c r="EK258" s="14"/>
      <c r="EL258" s="14"/>
      <c r="EM258" s="14"/>
      <c r="EN258" s="14"/>
      <c r="EO258" s="14"/>
      <c r="EP258" s="14"/>
      <c r="EQ258" s="14"/>
      <c r="ER258" s="14"/>
      <c r="ES258" s="14"/>
      <c r="ET258" s="14"/>
      <c r="EU258" s="14"/>
      <c r="EV258" s="14"/>
      <c r="EW258" s="14"/>
      <c r="EX258" s="14"/>
      <c r="EY258" s="14"/>
      <c r="EZ258" s="14"/>
      <c r="FA258" s="14"/>
      <c r="FB258" s="14"/>
      <c r="FC258" s="14"/>
      <c r="FD258" s="14"/>
      <c r="FE258" s="14"/>
      <c r="FF258" s="14"/>
      <c r="FG258" s="14"/>
      <c r="FH258" s="14"/>
      <c r="FI258" s="14"/>
      <c r="FJ258" s="14"/>
      <c r="FK258" s="14"/>
      <c r="FL258" s="14"/>
      <c r="FM258" s="14"/>
      <c r="FN258" s="14"/>
      <c r="FO258" s="14"/>
      <c r="FP258" s="14"/>
      <c r="FQ258" s="14"/>
      <c r="FR258" s="14"/>
      <c r="FS258" s="14"/>
      <c r="FT258" s="14"/>
      <c r="FU258" s="14"/>
      <c r="FV258" s="14"/>
      <c r="FW258" s="14"/>
      <c r="FX258" s="14"/>
      <c r="FY258" s="14"/>
      <c r="FZ258" s="14"/>
      <c r="GA258" s="14"/>
      <c r="GB258" s="14"/>
      <c r="GC258" s="14"/>
      <c r="GD258" s="14"/>
      <c r="GE258" s="14"/>
      <c r="GF258" s="14"/>
      <c r="GG258" s="14"/>
      <c r="GH258" s="14"/>
      <c r="GI258" s="14"/>
      <c r="GJ258" s="14"/>
      <c r="GK258" s="14"/>
      <c r="GL258" s="14"/>
      <c r="GM258" s="14"/>
      <c r="GN258" s="14"/>
      <c r="GO258" s="14"/>
      <c r="GP258" s="14"/>
      <c r="GQ258" s="14"/>
      <c r="GR258" s="14"/>
      <c r="GS258" s="14"/>
      <c r="GT258" s="14"/>
      <c r="GU258" s="14"/>
      <c r="GV258" s="14"/>
      <c r="GW258" s="14"/>
      <c r="GX258" s="14"/>
      <c r="GY258" s="14"/>
      <c r="GZ258" s="14"/>
      <c r="HA258" s="14"/>
      <c r="HB258" s="14"/>
      <c r="HC258" s="14"/>
      <c r="HD258" s="14"/>
      <c r="HE258" s="14"/>
      <c r="HF258" s="14"/>
      <c r="HG258" s="14"/>
      <c r="HH258" s="14"/>
      <c r="HI258" s="14"/>
      <c r="HJ258" s="14"/>
      <c r="HK258" s="14"/>
      <c r="HL258" s="14"/>
      <c r="HM258" s="14"/>
      <c r="HN258" s="14"/>
      <c r="HO258" s="14"/>
      <c r="HP258" s="14"/>
      <c r="HQ258" s="14"/>
      <c r="HR258" s="14"/>
      <c r="HS258" s="14"/>
      <c r="HT258" s="14"/>
      <c r="HU258" s="14"/>
      <c r="HV258" s="14"/>
      <c r="HW258" s="14"/>
      <c r="HX258" s="14"/>
      <c r="HY258" s="14"/>
      <c r="HZ258" s="14"/>
      <c r="IA258" s="14"/>
      <c r="IB258" s="14"/>
      <c r="IC258" s="14"/>
      <c r="ID258" s="14"/>
      <c r="IE258" s="14"/>
      <c r="IF258" s="14"/>
      <c r="IG258" s="14"/>
      <c r="IH258" s="55"/>
      <c r="II258" s="55"/>
      <c r="IJ258" s="55"/>
      <c r="IK258" s="55"/>
      <c r="IL258" s="55"/>
      <c r="IM258" s="55"/>
      <c r="IN258" s="55"/>
      <c r="IO258" s="55"/>
      <c r="IP258" s="55"/>
      <c r="IQ258" s="55"/>
      <c r="IR258" s="55"/>
      <c r="IS258" s="55"/>
      <c r="IT258" s="55"/>
      <c r="IU258" s="55"/>
      <c r="IV258" s="55"/>
      <c r="IW258" s="55"/>
      <c r="IX258" s="55"/>
      <c r="IY258" s="55"/>
      <c r="IZ258" s="55"/>
      <c r="JA258" s="55"/>
      <c r="JB258" s="55"/>
      <c r="JC258" s="55"/>
      <c r="JD258" s="55"/>
      <c r="JE258" s="55"/>
      <c r="JF258" s="55"/>
      <c r="JG258" s="55"/>
      <c r="JH258" s="55"/>
      <c r="JI258" s="55"/>
      <c r="JJ258" s="55"/>
      <c r="JK258" s="55"/>
      <c r="JL258" s="55"/>
      <c r="JM258" s="55"/>
      <c r="JN258" s="55"/>
      <c r="JO258" s="55"/>
      <c r="JP258" s="55"/>
      <c r="JQ258" s="55"/>
      <c r="JR258" s="55"/>
      <c r="JS258" s="55"/>
      <c r="JT258" s="55"/>
      <c r="JU258" s="55"/>
      <c r="JV258" s="55"/>
      <c r="JW258" s="55"/>
      <c r="JX258" s="55"/>
      <c r="JY258" s="55"/>
      <c r="JZ258" s="55"/>
      <c r="KA258" s="55"/>
      <c r="KB258" s="55"/>
      <c r="KC258" s="55"/>
      <c r="KD258" s="55"/>
      <c r="KE258" s="55"/>
      <c r="KF258" s="55"/>
      <c r="KG258" s="55"/>
      <c r="KH258" s="55"/>
      <c r="KI258" s="55"/>
      <c r="KJ258" s="55"/>
      <c r="KK258" s="55"/>
      <c r="KL258" s="55"/>
      <c r="KM258" s="55"/>
      <c r="KN258" s="55"/>
      <c r="KO258" s="55"/>
      <c r="KP258" s="55"/>
      <c r="KQ258" s="55"/>
      <c r="KR258" s="55"/>
      <c r="KS258" s="55"/>
      <c r="KT258" s="55"/>
      <c r="KU258" s="55"/>
      <c r="KV258" s="55"/>
      <c r="KW258" s="55"/>
      <c r="KX258" s="55"/>
      <c r="KY258" s="55"/>
      <c r="KZ258" s="55"/>
      <c r="LA258" s="55"/>
      <c r="LB258" s="55"/>
      <c r="LC258" s="55"/>
      <c r="LD258" s="55"/>
      <c r="LE258" s="55"/>
      <c r="LF258" s="55"/>
      <c r="LG258" s="55"/>
      <c r="LH258" s="55"/>
      <c r="LI258" s="55"/>
      <c r="LJ258" s="55"/>
      <c r="LK258" s="55"/>
      <c r="LL258" s="55"/>
      <c r="LM258" s="55"/>
      <c r="LN258" s="55"/>
      <c r="LO258" s="55"/>
      <c r="LP258" s="55"/>
      <c r="LQ258" s="55"/>
      <c r="LR258" s="55"/>
      <c r="LS258" s="55"/>
      <c r="LT258" s="55"/>
      <c r="LU258" s="55"/>
      <c r="LV258" s="55"/>
      <c r="LW258" s="55"/>
      <c r="LX258" s="55"/>
      <c r="LY258" s="55"/>
      <c r="LZ258" s="55"/>
      <c r="MA258" s="55"/>
      <c r="MB258" s="55"/>
      <c r="MC258" s="55"/>
      <c r="MD258" s="55"/>
      <c r="ME258" s="55"/>
      <c r="MF258" s="55"/>
      <c r="MG258" s="55"/>
      <c r="MH258" s="57"/>
      <c r="MI258" s="57"/>
      <c r="MJ258" s="57"/>
      <c r="MK258" s="57"/>
      <c r="ML258" s="57"/>
      <c r="MM258" s="58"/>
      <c r="MN258" s="58"/>
      <c r="MO258" s="57"/>
      <c r="MP258" s="57"/>
      <c r="MQ258" s="57"/>
      <c r="MR258" s="57"/>
      <c r="MS258" s="57"/>
      <c r="MT258" s="58"/>
      <c r="MU258" s="58"/>
      <c r="MV258" s="57"/>
      <c r="MW258" s="57"/>
      <c r="MX258" s="57"/>
      <c r="MY258" s="57"/>
      <c r="MZ258" s="57"/>
      <c r="NA258" s="58"/>
      <c r="NB258" s="58"/>
      <c r="NC258" s="55"/>
      <c r="ND258" s="55"/>
      <c r="NE258" s="55"/>
      <c r="NF258" s="55"/>
      <c r="NG258" s="55"/>
      <c r="NH258" s="55"/>
      <c r="NI258" s="55"/>
      <c r="NJ258" s="55"/>
      <c r="NK258" s="55"/>
      <c r="NL258" s="55"/>
      <c r="NM258" s="55"/>
      <c r="NN258" s="55"/>
      <c r="NO258" s="55"/>
      <c r="NP258" s="55"/>
      <c r="NQ258" s="55"/>
      <c r="NR258" s="55"/>
      <c r="NS258" s="55"/>
      <c r="NT258" s="55"/>
      <c r="NU258" s="55"/>
      <c r="NV258" s="55"/>
      <c r="NW258" s="55"/>
      <c r="NX258" s="55"/>
      <c r="NY258" s="55"/>
      <c r="NZ258" s="55"/>
      <c r="OA258" s="55"/>
      <c r="OB258" s="55"/>
      <c r="OC258" s="55"/>
      <c r="OD258" s="55"/>
      <c r="OE258" s="55"/>
      <c r="OF258" s="55"/>
      <c r="OG258" s="55"/>
      <c r="OH258" s="55"/>
      <c r="OI258" s="55"/>
      <c r="OJ258" s="55"/>
      <c r="OK258" s="55"/>
      <c r="OL258" s="55"/>
      <c r="OM258" s="55"/>
      <c r="ON258" s="55"/>
      <c r="OO258" s="55"/>
      <c r="OP258" s="55"/>
      <c r="OQ258" s="55"/>
      <c r="OR258" s="55"/>
      <c r="OS258" s="55"/>
      <c r="OT258" s="55"/>
      <c r="OU258" s="55"/>
      <c r="OV258" s="55"/>
      <c r="OW258" s="55"/>
      <c r="OX258" s="55"/>
      <c r="OY258" s="55"/>
      <c r="OZ258" s="55"/>
      <c r="PA258" s="55"/>
      <c r="PB258" s="55"/>
      <c r="PC258" s="55"/>
      <c r="PD258" s="55"/>
      <c r="PE258" s="55"/>
      <c r="PF258" s="55"/>
      <c r="PG258" s="55"/>
      <c r="PH258" s="55"/>
      <c r="PI258" s="55"/>
      <c r="PJ258" s="55"/>
      <c r="PK258" s="55"/>
      <c r="PL258" s="55"/>
      <c r="PM258" s="55"/>
      <c r="PN258" s="55"/>
      <c r="PO258" s="55"/>
      <c r="PP258" s="55"/>
      <c r="PQ258" s="55"/>
      <c r="PR258" s="55"/>
      <c r="PS258" s="55"/>
      <c r="PT258" s="55"/>
      <c r="PU258" s="55"/>
      <c r="PV258" s="55"/>
      <c r="PW258" s="55"/>
      <c r="PX258" s="55"/>
      <c r="PY258" s="55"/>
      <c r="PZ258" s="55"/>
      <c r="QA258" s="55"/>
      <c r="QB258" s="55"/>
      <c r="QC258" s="55"/>
      <c r="QD258" s="55"/>
    </row>
    <row r="259" spans="1:446" ht="13.5" customHeight="1">
      <c r="A259" s="12" t="s">
        <v>257</v>
      </c>
      <c r="B259" s="12" t="s">
        <v>348</v>
      </c>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12"/>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4"/>
      <c r="CF259" s="14"/>
      <c r="CG259" s="14"/>
      <c r="CH259" s="14"/>
      <c r="CI259" s="14"/>
      <c r="CJ259" s="14"/>
      <c r="CK259" s="14"/>
      <c r="CL259" s="14"/>
      <c r="CM259" s="14"/>
      <c r="CN259" s="14"/>
      <c r="CO259" s="14"/>
      <c r="CP259" s="14"/>
      <c r="CQ259" s="14"/>
      <c r="CR259" s="14"/>
      <c r="CS259" s="14"/>
      <c r="CT259" s="14"/>
      <c r="CU259" s="14"/>
      <c r="CV259" s="14"/>
      <c r="CW259" s="14"/>
      <c r="CX259" s="14"/>
      <c r="CY259" s="14"/>
      <c r="CZ259" s="14"/>
      <c r="DA259" s="24"/>
      <c r="DB259" s="14"/>
      <c r="DC259" s="14"/>
      <c r="DD259" s="14"/>
      <c r="DE259" s="14"/>
      <c r="DF259" s="14"/>
      <c r="DG259" s="14"/>
      <c r="DH259" s="14"/>
      <c r="DI259" s="14"/>
      <c r="DJ259" s="14"/>
      <c r="DK259" s="14"/>
      <c r="DL259" s="14"/>
      <c r="DM259" s="14"/>
      <c r="DN259" s="14"/>
      <c r="DO259" s="14"/>
      <c r="DP259" s="14"/>
      <c r="DQ259" s="14"/>
      <c r="DR259" s="14"/>
      <c r="DS259" s="14"/>
      <c r="DT259" s="14"/>
      <c r="DU259" s="14"/>
      <c r="DV259" s="14"/>
      <c r="DW259" s="14"/>
      <c r="DX259" s="14"/>
      <c r="DY259" s="14"/>
      <c r="DZ259" s="14"/>
      <c r="EA259" s="14"/>
      <c r="EB259" s="14"/>
      <c r="EC259" s="14"/>
      <c r="ED259" s="14"/>
      <c r="EE259" s="14"/>
      <c r="EF259" s="14"/>
      <c r="EG259" s="14"/>
      <c r="EH259" s="14"/>
      <c r="EI259" s="14"/>
      <c r="EJ259" s="14"/>
      <c r="EK259" s="14"/>
      <c r="EL259" s="14"/>
      <c r="EM259" s="14"/>
      <c r="EN259" s="14"/>
      <c r="EO259" s="14"/>
      <c r="EP259" s="14"/>
      <c r="EQ259" s="14"/>
      <c r="ER259" s="14"/>
      <c r="ES259" s="14"/>
      <c r="ET259" s="14"/>
      <c r="EU259" s="14"/>
      <c r="EV259" s="14"/>
      <c r="EW259" s="14"/>
      <c r="EX259" s="14"/>
      <c r="EY259" s="14"/>
      <c r="EZ259" s="14"/>
      <c r="FA259" s="14"/>
      <c r="FB259" s="14"/>
      <c r="FC259" s="14"/>
      <c r="FD259" s="14"/>
      <c r="FE259" s="14"/>
      <c r="FF259" s="14"/>
      <c r="FG259" s="14"/>
      <c r="FH259" s="14"/>
      <c r="FI259" s="14"/>
      <c r="FJ259" s="14"/>
      <c r="FK259" s="14"/>
      <c r="FL259" s="14"/>
      <c r="FM259" s="14"/>
      <c r="FN259" s="14"/>
      <c r="FO259" s="14"/>
      <c r="FP259" s="14"/>
      <c r="FQ259" s="14"/>
      <c r="FR259" s="14"/>
      <c r="FS259" s="14"/>
      <c r="FT259" s="14"/>
      <c r="FU259" s="14"/>
      <c r="FV259" s="14"/>
      <c r="FW259" s="14"/>
      <c r="FX259" s="14"/>
      <c r="FY259" s="14"/>
      <c r="FZ259" s="14"/>
      <c r="GA259" s="14"/>
      <c r="GB259" s="14"/>
      <c r="GC259" s="14"/>
      <c r="GD259" s="14"/>
      <c r="GE259" s="14"/>
      <c r="GF259" s="14"/>
      <c r="GG259" s="14"/>
      <c r="GH259" s="14"/>
      <c r="GI259" s="14"/>
      <c r="GJ259" s="14"/>
      <c r="GK259" s="14"/>
      <c r="GL259" s="14"/>
      <c r="GM259" s="14"/>
      <c r="GN259" s="14"/>
      <c r="GO259" s="14"/>
      <c r="GP259" s="14"/>
      <c r="GQ259" s="14"/>
      <c r="GR259" s="14"/>
      <c r="GS259" s="14"/>
      <c r="GT259" s="14"/>
      <c r="GU259" s="14"/>
      <c r="GV259" s="14"/>
      <c r="GW259" s="14"/>
      <c r="GX259" s="14"/>
      <c r="GY259" s="14"/>
      <c r="GZ259" s="14"/>
      <c r="HA259" s="14"/>
      <c r="HB259" s="14"/>
      <c r="HC259" s="14"/>
      <c r="HD259" s="14"/>
      <c r="HE259" s="14"/>
      <c r="HF259" s="14"/>
      <c r="HG259" s="14"/>
      <c r="HH259" s="14"/>
      <c r="HI259" s="14"/>
      <c r="HJ259" s="14"/>
      <c r="HK259" s="14"/>
      <c r="HL259" s="14"/>
      <c r="HM259" s="14"/>
      <c r="HN259" s="14"/>
      <c r="HO259" s="14"/>
      <c r="HP259" s="14"/>
      <c r="HQ259" s="14"/>
      <c r="HR259" s="14"/>
      <c r="HS259" s="14"/>
      <c r="HT259" s="14"/>
      <c r="HU259" s="14"/>
      <c r="HV259" s="14"/>
      <c r="HW259" s="14"/>
      <c r="HX259" s="14"/>
      <c r="HY259" s="14"/>
      <c r="HZ259" s="14"/>
      <c r="IA259" s="14"/>
      <c r="IB259" s="14"/>
      <c r="IC259" s="14"/>
      <c r="ID259" s="14"/>
      <c r="IE259" s="14"/>
      <c r="IF259" s="14"/>
      <c r="IG259" s="14"/>
      <c r="IH259" s="55"/>
      <c r="II259" s="55"/>
      <c r="IJ259" s="55"/>
      <c r="IK259" s="55"/>
      <c r="IL259" s="55"/>
      <c r="IM259" s="55"/>
      <c r="IN259" s="55"/>
      <c r="IO259" s="55"/>
      <c r="IP259" s="55"/>
      <c r="IQ259" s="55"/>
      <c r="IR259" s="55"/>
      <c r="IS259" s="55"/>
      <c r="IT259" s="55"/>
      <c r="IU259" s="55"/>
      <c r="IV259" s="55"/>
      <c r="IW259" s="55"/>
      <c r="IX259" s="55"/>
      <c r="IY259" s="55"/>
      <c r="IZ259" s="55"/>
      <c r="JA259" s="55"/>
      <c r="JB259" s="55"/>
      <c r="JC259" s="55"/>
      <c r="JD259" s="55"/>
      <c r="JE259" s="55"/>
      <c r="JF259" s="55"/>
      <c r="JG259" s="55"/>
      <c r="JH259" s="55"/>
      <c r="JI259" s="55"/>
      <c r="JJ259" s="55"/>
      <c r="JK259" s="55"/>
      <c r="JL259" s="55"/>
      <c r="JM259" s="55"/>
      <c r="JN259" s="55"/>
      <c r="JO259" s="55"/>
      <c r="JP259" s="55"/>
      <c r="JQ259" s="55"/>
      <c r="JR259" s="55"/>
      <c r="JS259" s="55"/>
      <c r="JT259" s="55"/>
      <c r="JU259" s="55"/>
      <c r="JV259" s="55"/>
      <c r="JW259" s="55"/>
      <c r="JX259" s="55"/>
      <c r="JY259" s="55"/>
      <c r="JZ259" s="55"/>
      <c r="KA259" s="55"/>
      <c r="KB259" s="55"/>
      <c r="KC259" s="55"/>
      <c r="KD259" s="55"/>
      <c r="KE259" s="55"/>
      <c r="KF259" s="55"/>
      <c r="KG259" s="55"/>
      <c r="KH259" s="55"/>
      <c r="KI259" s="55"/>
      <c r="KJ259" s="55"/>
      <c r="KK259" s="55"/>
      <c r="KL259" s="55"/>
      <c r="KM259" s="55"/>
      <c r="KN259" s="55"/>
      <c r="KO259" s="55"/>
      <c r="KP259" s="55"/>
      <c r="KQ259" s="55"/>
      <c r="KR259" s="55"/>
      <c r="KS259" s="55"/>
      <c r="KT259" s="55"/>
      <c r="KU259" s="55"/>
      <c r="KV259" s="55"/>
      <c r="KW259" s="55"/>
      <c r="KX259" s="55"/>
      <c r="KY259" s="55"/>
      <c r="KZ259" s="55"/>
      <c r="LA259" s="55"/>
      <c r="LB259" s="55"/>
      <c r="LC259" s="55"/>
      <c r="LD259" s="55"/>
      <c r="LE259" s="55"/>
      <c r="LF259" s="55"/>
      <c r="LG259" s="55"/>
      <c r="LH259" s="55"/>
      <c r="LI259" s="55"/>
      <c r="LJ259" s="55"/>
      <c r="LK259" s="55"/>
      <c r="LL259" s="55"/>
      <c r="LM259" s="55"/>
      <c r="LN259" s="55"/>
      <c r="LO259" s="55"/>
      <c r="LP259" s="55"/>
      <c r="LQ259" s="55"/>
      <c r="LR259" s="55"/>
      <c r="LS259" s="55"/>
      <c r="LT259" s="55"/>
      <c r="LU259" s="55"/>
      <c r="LV259" s="55"/>
      <c r="LW259" s="55"/>
      <c r="LX259" s="55"/>
      <c r="LY259" s="55"/>
      <c r="LZ259" s="55"/>
      <c r="MA259" s="55"/>
      <c r="MB259" s="55"/>
      <c r="MC259" s="55"/>
      <c r="MD259" s="55"/>
      <c r="ME259" s="55"/>
      <c r="MF259" s="55"/>
      <c r="MG259" s="55"/>
      <c r="MH259" s="57"/>
      <c r="MI259" s="57"/>
      <c r="MJ259" s="57"/>
      <c r="MK259" s="57"/>
      <c r="ML259" s="57"/>
      <c r="MM259" s="58"/>
      <c r="MN259" s="58"/>
      <c r="MO259" s="57"/>
      <c r="MP259" s="57"/>
      <c r="MQ259" s="57"/>
      <c r="MR259" s="57"/>
      <c r="MS259" s="57"/>
      <c r="MT259" s="58"/>
      <c r="MU259" s="58"/>
      <c r="MV259" s="57"/>
      <c r="MW259" s="57"/>
      <c r="MX259" s="57"/>
      <c r="MY259" s="57"/>
      <c r="MZ259" s="57"/>
      <c r="NA259" s="58"/>
      <c r="NB259" s="58"/>
      <c r="NC259" s="55"/>
      <c r="ND259" s="55"/>
      <c r="NE259" s="55"/>
      <c r="NF259" s="55"/>
      <c r="NG259" s="55"/>
      <c r="NH259" s="55"/>
      <c r="NI259" s="55"/>
      <c r="NJ259" s="55"/>
      <c r="NK259" s="55"/>
      <c r="NL259" s="55"/>
      <c r="NM259" s="55"/>
      <c r="NN259" s="55"/>
      <c r="NO259" s="55"/>
      <c r="NP259" s="55"/>
      <c r="NQ259" s="55"/>
      <c r="NR259" s="55"/>
      <c r="NS259" s="55"/>
      <c r="NT259" s="55"/>
      <c r="NU259" s="55"/>
      <c r="NV259" s="55"/>
      <c r="NW259" s="55"/>
      <c r="NX259" s="55"/>
      <c r="NY259" s="55"/>
      <c r="NZ259" s="55"/>
      <c r="OA259" s="55"/>
      <c r="OB259" s="55"/>
      <c r="OC259" s="55"/>
      <c r="OD259" s="55"/>
      <c r="OE259" s="55"/>
      <c r="OF259" s="55"/>
      <c r="OG259" s="55"/>
      <c r="OH259" s="55"/>
      <c r="OI259" s="55"/>
      <c r="OJ259" s="55"/>
      <c r="OK259" s="55"/>
      <c r="OL259" s="55"/>
      <c r="OM259" s="55"/>
      <c r="ON259" s="55"/>
      <c r="OO259" s="55"/>
      <c r="OP259" s="55"/>
      <c r="OQ259" s="55"/>
      <c r="OR259" s="55"/>
      <c r="OS259" s="55"/>
      <c r="OT259" s="55"/>
      <c r="OU259" s="55"/>
      <c r="OV259" s="55"/>
      <c r="OW259" s="55"/>
      <c r="OX259" s="55"/>
      <c r="OY259" s="55"/>
      <c r="OZ259" s="55"/>
      <c r="PA259" s="55"/>
      <c r="PB259" s="55"/>
      <c r="PC259" s="55"/>
      <c r="PD259" s="55"/>
      <c r="PE259" s="55"/>
      <c r="PF259" s="55"/>
      <c r="PG259" s="55"/>
      <c r="PH259" s="55"/>
      <c r="PI259" s="55"/>
      <c r="PJ259" s="55"/>
      <c r="PK259" s="55"/>
      <c r="PL259" s="55"/>
      <c r="PM259" s="55"/>
      <c r="PN259" s="55"/>
      <c r="PO259" s="55"/>
      <c r="PP259" s="55"/>
      <c r="PQ259" s="55"/>
      <c r="PR259" s="55"/>
      <c r="PS259" s="55"/>
      <c r="PT259" s="55"/>
      <c r="PU259" s="55"/>
      <c r="PV259" s="55"/>
      <c r="PW259" s="55"/>
      <c r="PX259" s="55"/>
      <c r="PY259" s="55"/>
      <c r="PZ259" s="55"/>
      <c r="QA259" s="55"/>
      <c r="QB259" s="55"/>
      <c r="QC259" s="55"/>
      <c r="QD259" s="55"/>
    </row>
    <row r="260" spans="1:446" ht="13.5" customHeight="1">
      <c r="A260" s="12" t="s">
        <v>258</v>
      </c>
      <c r="B260" s="12" t="s">
        <v>349</v>
      </c>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12"/>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c r="CI260" s="14"/>
      <c r="CJ260" s="14"/>
      <c r="CK260" s="14"/>
      <c r="CL260" s="14"/>
      <c r="CM260" s="14"/>
      <c r="CN260" s="14"/>
      <c r="CO260" s="14"/>
      <c r="CP260" s="14"/>
      <c r="CQ260" s="14"/>
      <c r="CR260" s="14"/>
      <c r="CS260" s="14"/>
      <c r="CT260" s="14"/>
      <c r="CU260" s="14"/>
      <c r="CV260" s="14"/>
      <c r="CW260" s="14"/>
      <c r="CX260" s="14"/>
      <c r="CY260" s="14"/>
      <c r="CZ260" s="14"/>
      <c r="DA260" s="24"/>
      <c r="DB260" s="14"/>
      <c r="DC260" s="14"/>
      <c r="DD260" s="14"/>
      <c r="DE260" s="14"/>
      <c r="DF260" s="14"/>
      <c r="DG260" s="14"/>
      <c r="DH260" s="14"/>
      <c r="DI260" s="14"/>
      <c r="DJ260" s="14"/>
      <c r="DK260" s="14"/>
      <c r="DL260" s="14"/>
      <c r="DM260" s="14"/>
      <c r="DN260" s="14"/>
      <c r="DO260" s="14"/>
      <c r="DP260" s="14"/>
      <c r="DQ260" s="14"/>
      <c r="DR260" s="14"/>
      <c r="DS260" s="14"/>
      <c r="DT260" s="14"/>
      <c r="DU260" s="14"/>
      <c r="DV260" s="14"/>
      <c r="DW260" s="14"/>
      <c r="DX260" s="14"/>
      <c r="DY260" s="14"/>
      <c r="DZ260" s="14"/>
      <c r="EA260" s="14"/>
      <c r="EB260" s="14"/>
      <c r="EC260" s="14"/>
      <c r="ED260" s="14"/>
      <c r="EE260" s="14"/>
      <c r="EF260" s="14"/>
      <c r="EG260" s="14"/>
      <c r="EH260" s="14"/>
      <c r="EI260" s="14"/>
      <c r="EJ260" s="14"/>
      <c r="EK260" s="14"/>
      <c r="EL260" s="14"/>
      <c r="EM260" s="14"/>
      <c r="EN260" s="14"/>
      <c r="EO260" s="14"/>
      <c r="EP260" s="14"/>
      <c r="EQ260" s="14"/>
      <c r="ER260" s="14"/>
      <c r="ES260" s="14"/>
      <c r="ET260" s="14"/>
      <c r="EU260" s="14"/>
      <c r="EV260" s="14"/>
      <c r="EW260" s="14"/>
      <c r="EX260" s="14"/>
      <c r="EY260" s="14"/>
      <c r="EZ260" s="14"/>
      <c r="FA260" s="14"/>
      <c r="FB260" s="14"/>
      <c r="FC260" s="14"/>
      <c r="FD260" s="14"/>
      <c r="FE260" s="14"/>
      <c r="FF260" s="14"/>
      <c r="FG260" s="14"/>
      <c r="FH260" s="14"/>
      <c r="FI260" s="14"/>
      <c r="FJ260" s="14"/>
      <c r="FK260" s="14"/>
      <c r="FL260" s="14"/>
      <c r="FM260" s="14"/>
      <c r="FN260" s="14"/>
      <c r="FO260" s="14"/>
      <c r="FP260" s="14"/>
      <c r="FQ260" s="14"/>
      <c r="FR260" s="14"/>
      <c r="FS260" s="14"/>
      <c r="FT260" s="14"/>
      <c r="FU260" s="14"/>
      <c r="FV260" s="14"/>
      <c r="FW260" s="14"/>
      <c r="FX260" s="14"/>
      <c r="FY260" s="14"/>
      <c r="FZ260" s="14"/>
      <c r="GA260" s="14"/>
      <c r="GB260" s="14"/>
      <c r="GC260" s="14"/>
      <c r="GD260" s="14"/>
      <c r="GE260" s="14"/>
      <c r="GF260" s="14"/>
      <c r="GG260" s="14"/>
      <c r="GH260" s="14"/>
      <c r="GI260" s="14"/>
      <c r="GJ260" s="14"/>
      <c r="GK260" s="14"/>
      <c r="GL260" s="14"/>
      <c r="GM260" s="14"/>
      <c r="GN260" s="14"/>
      <c r="GO260" s="14"/>
      <c r="GP260" s="14"/>
      <c r="GQ260" s="14"/>
      <c r="GR260" s="14"/>
      <c r="GS260" s="14"/>
      <c r="GT260" s="14"/>
      <c r="GU260" s="14"/>
      <c r="GV260" s="14"/>
      <c r="GW260" s="14"/>
      <c r="GX260" s="14"/>
      <c r="GY260" s="14"/>
      <c r="GZ260" s="14"/>
      <c r="HA260" s="14"/>
      <c r="HB260" s="14"/>
      <c r="HC260" s="14"/>
      <c r="HD260" s="14"/>
      <c r="HE260" s="14"/>
      <c r="HF260" s="14"/>
      <c r="HG260" s="14"/>
      <c r="HH260" s="14"/>
      <c r="HI260" s="14"/>
      <c r="HJ260" s="14"/>
      <c r="HK260" s="14"/>
      <c r="HL260" s="14"/>
      <c r="HM260" s="14"/>
      <c r="HN260" s="14"/>
      <c r="HO260" s="14"/>
      <c r="HP260" s="14"/>
      <c r="HQ260" s="14"/>
      <c r="HR260" s="14"/>
      <c r="HS260" s="14"/>
      <c r="HT260" s="14"/>
      <c r="HU260" s="14"/>
      <c r="HV260" s="14"/>
      <c r="HW260" s="14"/>
      <c r="HX260" s="14"/>
      <c r="HY260" s="14"/>
      <c r="HZ260" s="14"/>
      <c r="IA260" s="14"/>
      <c r="IB260" s="14"/>
      <c r="IC260" s="14"/>
      <c r="ID260" s="14"/>
      <c r="IE260" s="14"/>
      <c r="IF260" s="14"/>
      <c r="IG260" s="14"/>
      <c r="IH260" s="55"/>
      <c r="II260" s="55"/>
      <c r="IJ260" s="55"/>
      <c r="IK260" s="55"/>
      <c r="IL260" s="55"/>
      <c r="IM260" s="55"/>
      <c r="IN260" s="55"/>
      <c r="IO260" s="55"/>
      <c r="IP260" s="55"/>
      <c r="IQ260" s="55"/>
      <c r="IR260" s="55"/>
      <c r="IS260" s="55"/>
      <c r="IT260" s="55"/>
      <c r="IU260" s="55"/>
      <c r="IV260" s="55"/>
      <c r="IW260" s="55"/>
      <c r="IX260" s="55"/>
      <c r="IY260" s="55"/>
      <c r="IZ260" s="55"/>
      <c r="JA260" s="55"/>
      <c r="JB260" s="55"/>
      <c r="JC260" s="55"/>
      <c r="JD260" s="55"/>
      <c r="JE260" s="55"/>
      <c r="JF260" s="55"/>
      <c r="JG260" s="55"/>
      <c r="JH260" s="55"/>
      <c r="JI260" s="55"/>
      <c r="JJ260" s="55"/>
      <c r="JK260" s="55"/>
      <c r="JL260" s="55"/>
      <c r="JM260" s="55"/>
      <c r="JN260" s="55"/>
      <c r="JO260" s="55"/>
      <c r="JP260" s="55"/>
      <c r="JQ260" s="55"/>
      <c r="JR260" s="55"/>
      <c r="JS260" s="55"/>
      <c r="JT260" s="55"/>
      <c r="JU260" s="55"/>
      <c r="JV260" s="55"/>
      <c r="JW260" s="55"/>
      <c r="JX260" s="55"/>
      <c r="JY260" s="55"/>
      <c r="JZ260" s="55"/>
      <c r="KA260" s="55"/>
      <c r="KB260" s="55"/>
      <c r="KC260" s="55"/>
      <c r="KD260" s="55"/>
      <c r="KE260" s="55"/>
      <c r="KF260" s="55"/>
      <c r="KG260" s="55"/>
      <c r="KH260" s="55"/>
      <c r="KI260" s="55"/>
      <c r="KJ260" s="55"/>
      <c r="KK260" s="55"/>
      <c r="KL260" s="55"/>
      <c r="KM260" s="55"/>
      <c r="KN260" s="55"/>
      <c r="KO260" s="55"/>
      <c r="KP260" s="55"/>
      <c r="KQ260" s="55"/>
      <c r="KR260" s="55"/>
      <c r="KS260" s="55"/>
      <c r="KT260" s="55"/>
      <c r="KU260" s="55"/>
      <c r="KV260" s="55"/>
      <c r="KW260" s="55"/>
      <c r="KX260" s="55"/>
      <c r="KY260" s="55"/>
      <c r="KZ260" s="55"/>
      <c r="LA260" s="55"/>
      <c r="LB260" s="55"/>
      <c r="LC260" s="55"/>
      <c r="LD260" s="55"/>
      <c r="LE260" s="55"/>
      <c r="LF260" s="55"/>
      <c r="LG260" s="55"/>
      <c r="LH260" s="55"/>
      <c r="LI260" s="55"/>
      <c r="LJ260" s="55"/>
      <c r="LK260" s="55"/>
      <c r="LL260" s="55"/>
      <c r="LM260" s="55"/>
      <c r="LN260" s="55"/>
      <c r="LO260" s="55"/>
      <c r="LP260" s="55"/>
      <c r="LQ260" s="55"/>
      <c r="LR260" s="55"/>
      <c r="LS260" s="55"/>
      <c r="LT260" s="55"/>
      <c r="LU260" s="55"/>
      <c r="LV260" s="55"/>
      <c r="LW260" s="55"/>
      <c r="LX260" s="55"/>
      <c r="LY260" s="55"/>
      <c r="LZ260" s="55"/>
      <c r="MA260" s="55"/>
      <c r="MB260" s="55"/>
      <c r="MC260" s="55"/>
      <c r="MD260" s="55"/>
      <c r="ME260" s="55"/>
      <c r="MF260" s="55"/>
      <c r="MG260" s="55"/>
      <c r="MH260" s="57"/>
      <c r="MI260" s="57"/>
      <c r="MJ260" s="57"/>
      <c r="MK260" s="57"/>
      <c r="ML260" s="57"/>
      <c r="MM260" s="58"/>
      <c r="MN260" s="58"/>
      <c r="MO260" s="57"/>
      <c r="MP260" s="57"/>
      <c r="MQ260" s="57"/>
      <c r="MR260" s="57"/>
      <c r="MS260" s="57"/>
      <c r="MT260" s="58"/>
      <c r="MU260" s="58"/>
      <c r="MV260" s="57"/>
      <c r="MW260" s="57"/>
      <c r="MX260" s="57"/>
      <c r="MY260" s="57"/>
      <c r="MZ260" s="57"/>
      <c r="NA260" s="58"/>
      <c r="NB260" s="58"/>
      <c r="NC260" s="55"/>
      <c r="ND260" s="55"/>
      <c r="NE260" s="55"/>
      <c r="NF260" s="55"/>
      <c r="NG260" s="55"/>
      <c r="NH260" s="55"/>
      <c r="NI260" s="55"/>
      <c r="NJ260" s="55"/>
      <c r="NK260" s="55"/>
      <c r="NL260" s="55"/>
      <c r="NM260" s="55"/>
      <c r="NN260" s="55"/>
      <c r="NO260" s="55"/>
      <c r="NP260" s="55"/>
      <c r="NQ260" s="55"/>
      <c r="NR260" s="55"/>
      <c r="NS260" s="55"/>
      <c r="NT260" s="55"/>
      <c r="NU260" s="55"/>
      <c r="NV260" s="55"/>
      <c r="NW260" s="55"/>
      <c r="NX260" s="55"/>
      <c r="NY260" s="55"/>
      <c r="NZ260" s="55"/>
      <c r="OA260" s="55"/>
      <c r="OB260" s="55"/>
      <c r="OC260" s="55"/>
      <c r="OD260" s="55"/>
      <c r="OE260" s="55"/>
      <c r="OF260" s="55"/>
      <c r="OG260" s="55"/>
      <c r="OH260" s="55"/>
      <c r="OI260" s="55"/>
      <c r="OJ260" s="55"/>
      <c r="OK260" s="55"/>
      <c r="OL260" s="55"/>
      <c r="OM260" s="55"/>
      <c r="ON260" s="55"/>
      <c r="OO260" s="55"/>
      <c r="OP260" s="55"/>
      <c r="OQ260" s="55"/>
      <c r="OR260" s="55"/>
      <c r="OS260" s="55"/>
      <c r="OT260" s="55"/>
      <c r="OU260" s="55"/>
      <c r="OV260" s="55"/>
      <c r="OW260" s="55"/>
      <c r="OX260" s="55"/>
      <c r="OY260" s="55"/>
      <c r="OZ260" s="55"/>
      <c r="PA260" s="55"/>
      <c r="PB260" s="55"/>
      <c r="PC260" s="55"/>
      <c r="PD260" s="55"/>
      <c r="PE260" s="55"/>
      <c r="PF260" s="55"/>
      <c r="PG260" s="55"/>
      <c r="PH260" s="55"/>
      <c r="PI260" s="55"/>
      <c r="PJ260" s="55"/>
      <c r="PK260" s="55"/>
      <c r="PL260" s="55"/>
      <c r="PM260" s="55"/>
      <c r="PN260" s="55"/>
      <c r="PO260" s="55"/>
      <c r="PP260" s="55"/>
      <c r="PQ260" s="55"/>
      <c r="PR260" s="55"/>
      <c r="PS260" s="55"/>
      <c r="PT260" s="55"/>
      <c r="PU260" s="55"/>
      <c r="PV260" s="55"/>
      <c r="PW260" s="55"/>
      <c r="PX260" s="55"/>
      <c r="PY260" s="55"/>
      <c r="PZ260" s="55"/>
      <c r="QA260" s="55"/>
      <c r="QB260" s="55"/>
      <c r="QC260" s="55"/>
      <c r="QD260" s="55"/>
    </row>
    <row r="261" spans="1:446" ht="13.5" customHeight="1">
      <c r="A261" s="2" t="s">
        <v>259</v>
      </c>
      <c r="B261" s="2" t="s">
        <v>346</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20"/>
      <c r="DB261" s="10"/>
      <c r="DC261" s="10"/>
      <c r="DD261" s="10"/>
      <c r="DE261" s="10"/>
      <c r="DF261" s="10"/>
      <c r="DG261" s="10"/>
      <c r="DH261" s="10"/>
      <c r="DI261" s="10"/>
      <c r="DJ261" s="10"/>
      <c r="DK261" s="10"/>
      <c r="DL261" s="10"/>
      <c r="DM261" s="10"/>
      <c r="DN261" s="10"/>
      <c r="DO261" s="10"/>
      <c r="DP261" s="10"/>
      <c r="DQ261" s="10"/>
      <c r="DR261" s="10"/>
      <c r="DS261" s="10"/>
      <c r="DT261" s="10"/>
      <c r="DU261" s="10"/>
      <c r="DV261" s="10"/>
      <c r="DW261" s="10"/>
      <c r="DX261" s="10"/>
      <c r="DY261" s="10"/>
      <c r="DZ261" s="10"/>
      <c r="EA261" s="10"/>
      <c r="EB261" s="10"/>
      <c r="EC261" s="10"/>
      <c r="ED261" s="10"/>
      <c r="EE261" s="10"/>
      <c r="EF261" s="10"/>
      <c r="EG261" s="10"/>
      <c r="EH261" s="10"/>
      <c r="EI261" s="10"/>
      <c r="EJ261" s="10"/>
      <c r="EK261" s="10"/>
      <c r="EL261" s="10"/>
      <c r="EM261" s="10"/>
      <c r="EN261" s="10"/>
      <c r="EO261" s="10"/>
      <c r="EP261" s="10"/>
      <c r="EQ261" s="10"/>
      <c r="ER261" s="10"/>
      <c r="ES261" s="10"/>
      <c r="ET261" s="10"/>
      <c r="EU261" s="10"/>
      <c r="EV261" s="10"/>
      <c r="EW261" s="10"/>
      <c r="EX261" s="10"/>
      <c r="EY261" s="10"/>
      <c r="EZ261" s="10"/>
      <c r="FA261" s="10"/>
      <c r="FB261" s="10"/>
      <c r="FC261" s="10"/>
      <c r="FD261" s="10"/>
      <c r="FE261" s="10"/>
      <c r="FF261" s="10"/>
      <c r="FG261" s="10"/>
      <c r="FH261" s="10"/>
      <c r="FI261" s="10"/>
      <c r="FJ261" s="10"/>
      <c r="FK261" s="10"/>
      <c r="FL261" s="10"/>
      <c r="FM261" s="10"/>
      <c r="FN261" s="10"/>
      <c r="FO261" s="10"/>
      <c r="FP261" s="10"/>
      <c r="FQ261" s="10"/>
      <c r="FR261" s="10"/>
      <c r="FS261" s="10"/>
      <c r="FT261" s="10"/>
      <c r="FU261" s="10"/>
      <c r="FV261" s="10"/>
      <c r="FW261" s="10"/>
      <c r="FX261" s="10"/>
      <c r="FY261" s="10"/>
      <c r="FZ261" s="10"/>
      <c r="GA261" s="10"/>
      <c r="GB261" s="10"/>
      <c r="GC261" s="10"/>
      <c r="GD261" s="10"/>
      <c r="GE261" s="10"/>
      <c r="GF261" s="10"/>
      <c r="GG261" s="10"/>
      <c r="GH261" s="10"/>
      <c r="GI261" s="10"/>
      <c r="GJ261" s="10"/>
      <c r="GK261" s="10"/>
      <c r="GL261" s="10"/>
      <c r="GM261" s="10"/>
      <c r="GN261" s="10"/>
      <c r="GO261" s="10"/>
      <c r="GP261" s="10"/>
      <c r="GQ261" s="10"/>
      <c r="GR261" s="10"/>
      <c r="GS261" s="10"/>
      <c r="GT261" s="10"/>
      <c r="GU261" s="10"/>
      <c r="GV261" s="10"/>
      <c r="GW261" s="10"/>
      <c r="GX261" s="10"/>
      <c r="GY261" s="10"/>
      <c r="GZ261" s="10"/>
      <c r="HA261" s="10"/>
      <c r="HB261" s="10"/>
      <c r="HC261" s="10"/>
      <c r="HD261" s="10"/>
      <c r="HE261" s="10"/>
      <c r="HF261" s="10"/>
      <c r="HG261" s="10"/>
      <c r="HH261" s="10"/>
      <c r="HI261" s="10"/>
      <c r="HJ261" s="10"/>
      <c r="HK261" s="10"/>
      <c r="HL261" s="10"/>
      <c r="HM261" s="10"/>
      <c r="HN261" s="10"/>
      <c r="HO261" s="10"/>
      <c r="HP261" s="10"/>
      <c r="HQ261" s="10"/>
      <c r="HR261" s="10"/>
      <c r="HS261" s="10"/>
      <c r="HT261" s="10"/>
      <c r="HU261" s="10"/>
      <c r="HV261" s="10"/>
      <c r="HW261" s="10"/>
      <c r="HX261" s="10"/>
      <c r="HY261" s="10"/>
      <c r="HZ261" s="10"/>
      <c r="IA261" s="10"/>
      <c r="IB261" s="10"/>
      <c r="IC261" s="10"/>
      <c r="ID261" s="10"/>
      <c r="IE261" s="10"/>
      <c r="IF261" s="10"/>
      <c r="IG261" s="10"/>
      <c r="IH261" s="55"/>
      <c r="II261" s="55"/>
      <c r="IJ261" s="55"/>
      <c r="IK261" s="55"/>
      <c r="IL261" s="55"/>
      <c r="IM261" s="55"/>
      <c r="IN261" s="55"/>
      <c r="IO261" s="55"/>
      <c r="IP261" s="55"/>
      <c r="IQ261" s="55"/>
      <c r="IR261" s="55"/>
      <c r="IS261" s="55"/>
      <c r="IT261" s="55"/>
      <c r="IU261" s="55"/>
      <c r="IV261" s="55"/>
      <c r="IW261" s="55"/>
      <c r="IX261" s="55"/>
      <c r="IY261" s="55"/>
      <c r="IZ261" s="55"/>
      <c r="JA261" s="55"/>
      <c r="JB261" s="55"/>
      <c r="JC261" s="55"/>
      <c r="JD261" s="55"/>
      <c r="JE261" s="55"/>
      <c r="JF261" s="55"/>
      <c r="JG261" s="55"/>
      <c r="JH261" s="55"/>
      <c r="JI261" s="55"/>
      <c r="JJ261" s="55"/>
      <c r="JK261" s="55"/>
      <c r="JL261" s="55"/>
      <c r="JM261" s="55"/>
      <c r="JN261" s="55"/>
      <c r="JO261" s="55"/>
      <c r="JP261" s="55"/>
      <c r="JQ261" s="55"/>
      <c r="JR261" s="55"/>
      <c r="JS261" s="55"/>
      <c r="JT261" s="55"/>
      <c r="JU261" s="55"/>
      <c r="JV261" s="55"/>
      <c r="JW261" s="55"/>
      <c r="JX261" s="55"/>
      <c r="JY261" s="55"/>
      <c r="JZ261" s="55"/>
      <c r="KA261" s="55"/>
      <c r="KB261" s="55"/>
      <c r="KC261" s="55"/>
      <c r="KD261" s="55"/>
      <c r="KE261" s="55"/>
      <c r="KF261" s="55"/>
      <c r="KG261" s="55"/>
      <c r="KH261" s="55"/>
      <c r="KI261" s="55"/>
      <c r="KJ261" s="55"/>
      <c r="KK261" s="55"/>
      <c r="KL261" s="55"/>
      <c r="KM261" s="55"/>
      <c r="KN261" s="55"/>
      <c r="KO261" s="55"/>
      <c r="KP261" s="55"/>
      <c r="KQ261" s="55"/>
      <c r="KR261" s="55"/>
      <c r="KS261" s="55"/>
      <c r="KT261" s="55"/>
      <c r="KU261" s="55"/>
      <c r="KV261" s="55"/>
      <c r="KW261" s="55"/>
      <c r="KX261" s="55"/>
      <c r="KY261" s="55"/>
      <c r="KZ261" s="55"/>
      <c r="LA261" s="55"/>
      <c r="LB261" s="55"/>
      <c r="LC261" s="55"/>
      <c r="LD261" s="55"/>
      <c r="LE261" s="55"/>
      <c r="LF261" s="55"/>
      <c r="LG261" s="55"/>
      <c r="LH261" s="55"/>
      <c r="LI261" s="55"/>
      <c r="LJ261" s="55"/>
      <c r="LK261" s="55"/>
      <c r="LL261" s="55"/>
      <c r="LM261" s="55"/>
      <c r="LN261" s="55"/>
      <c r="LO261" s="55"/>
      <c r="LP261" s="55"/>
      <c r="LQ261" s="55"/>
      <c r="LR261" s="55"/>
      <c r="LS261" s="55"/>
      <c r="LT261" s="55"/>
      <c r="LU261" s="55"/>
      <c r="LV261" s="55"/>
      <c r="LW261" s="55"/>
      <c r="LX261" s="55"/>
      <c r="LY261" s="55"/>
      <c r="LZ261" s="55"/>
      <c r="MA261" s="55"/>
      <c r="MB261" s="55"/>
      <c r="MC261" s="55"/>
      <c r="MD261" s="55"/>
      <c r="ME261" s="55"/>
      <c r="MF261" s="55"/>
      <c r="MG261" s="55"/>
      <c r="MH261" s="57"/>
      <c r="MI261" s="57"/>
      <c r="MJ261" s="57"/>
      <c r="MK261" s="57"/>
      <c r="ML261" s="57"/>
      <c r="MM261" s="58"/>
      <c r="MN261" s="58"/>
      <c r="MO261" s="57"/>
      <c r="MP261" s="57"/>
      <c r="MQ261" s="57"/>
      <c r="MR261" s="57"/>
      <c r="MS261" s="57"/>
      <c r="MT261" s="58"/>
      <c r="MU261" s="58"/>
      <c r="MV261" s="57"/>
      <c r="MW261" s="57"/>
      <c r="MX261" s="57"/>
      <c r="MY261" s="57"/>
      <c r="MZ261" s="57"/>
      <c r="NA261" s="58"/>
      <c r="NB261" s="58"/>
      <c r="NC261" s="55"/>
      <c r="ND261" s="55"/>
      <c r="NE261" s="55"/>
      <c r="NF261" s="55"/>
      <c r="NG261" s="55"/>
      <c r="NH261" s="55"/>
      <c r="NI261" s="55"/>
      <c r="NJ261" s="55"/>
      <c r="NK261" s="55"/>
      <c r="NL261" s="55"/>
      <c r="NM261" s="55"/>
      <c r="NN261" s="55"/>
      <c r="NO261" s="55"/>
      <c r="NP261" s="55"/>
      <c r="NQ261" s="55"/>
      <c r="NR261" s="55"/>
      <c r="NS261" s="55"/>
      <c r="NT261" s="55"/>
      <c r="NU261" s="55"/>
      <c r="NV261" s="55"/>
      <c r="NW261" s="55"/>
      <c r="NX261" s="55"/>
      <c r="NY261" s="55"/>
      <c r="NZ261" s="55"/>
      <c r="OA261" s="55"/>
      <c r="OB261" s="55"/>
      <c r="OC261" s="55"/>
      <c r="OD261" s="55"/>
      <c r="OE261" s="55"/>
      <c r="OF261" s="55"/>
      <c r="OG261" s="55"/>
      <c r="OH261" s="55"/>
      <c r="OI261" s="55"/>
      <c r="OJ261" s="55"/>
      <c r="OK261" s="55"/>
      <c r="OL261" s="55"/>
      <c r="OM261" s="55"/>
      <c r="ON261" s="55"/>
      <c r="OO261" s="55"/>
      <c r="OP261" s="55"/>
      <c r="OQ261" s="55"/>
      <c r="OR261" s="55"/>
      <c r="OS261" s="55"/>
      <c r="OT261" s="55"/>
      <c r="OU261" s="55"/>
      <c r="OV261" s="55"/>
      <c r="OW261" s="55"/>
      <c r="OX261" s="55"/>
      <c r="OY261" s="55"/>
      <c r="OZ261" s="55"/>
      <c r="PA261" s="55"/>
      <c r="PB261" s="55"/>
      <c r="PC261" s="55"/>
      <c r="PD261" s="55"/>
      <c r="PE261" s="55"/>
      <c r="PF261" s="55"/>
      <c r="PG261" s="55"/>
      <c r="PH261" s="55"/>
      <c r="PI261" s="55"/>
      <c r="PJ261" s="55"/>
      <c r="PK261" s="55"/>
      <c r="PL261" s="55"/>
      <c r="PM261" s="55"/>
      <c r="PN261" s="55"/>
      <c r="PO261" s="55"/>
      <c r="PP261" s="55"/>
      <c r="PQ261" s="55"/>
      <c r="PR261" s="55"/>
      <c r="PS261" s="55"/>
      <c r="PT261" s="55"/>
      <c r="PU261" s="55"/>
      <c r="PV261" s="55"/>
      <c r="PW261" s="55"/>
      <c r="PX261" s="55"/>
      <c r="PY261" s="55"/>
      <c r="PZ261" s="55"/>
      <c r="QA261" s="55"/>
      <c r="QB261" s="55"/>
      <c r="QC261" s="55"/>
      <c r="QD261" s="55"/>
    </row>
    <row r="262" spans="1:446" ht="13.5" customHeight="1">
      <c r="A262" s="12" t="s">
        <v>260</v>
      </c>
      <c r="B262" s="12" t="s">
        <v>348</v>
      </c>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12"/>
      <c r="BE262" s="14"/>
      <c r="BF262" s="14"/>
      <c r="BG262" s="14"/>
      <c r="BH262" s="14"/>
      <c r="BI262" s="14"/>
      <c r="BJ262" s="14"/>
      <c r="BK262" s="14"/>
      <c r="BL262" s="14"/>
      <c r="BM262" s="14"/>
      <c r="BN262" s="14"/>
      <c r="BO262" s="14"/>
      <c r="BP262" s="14"/>
      <c r="BQ262" s="14"/>
      <c r="BR262" s="14"/>
      <c r="BS262" s="14"/>
      <c r="BT262" s="14"/>
      <c r="BU262" s="14"/>
      <c r="BV262" s="14"/>
      <c r="BW262" s="14"/>
      <c r="BX262" s="14"/>
      <c r="BY262" s="14"/>
      <c r="BZ262" s="14"/>
      <c r="CA262" s="14"/>
      <c r="CB262" s="14"/>
      <c r="CC262" s="14"/>
      <c r="CD262" s="14"/>
      <c r="CE262" s="14"/>
      <c r="CF262" s="14"/>
      <c r="CG262" s="14"/>
      <c r="CH262" s="14"/>
      <c r="CI262" s="14"/>
      <c r="CJ262" s="14"/>
      <c r="CK262" s="14"/>
      <c r="CL262" s="14"/>
      <c r="CM262" s="14"/>
      <c r="CN262" s="14"/>
      <c r="CO262" s="14"/>
      <c r="CP262" s="14"/>
      <c r="CQ262" s="14"/>
      <c r="CR262" s="14"/>
      <c r="CS262" s="14"/>
      <c r="CT262" s="14"/>
      <c r="CU262" s="14"/>
      <c r="CV262" s="14"/>
      <c r="CW262" s="14"/>
      <c r="CX262" s="14"/>
      <c r="CY262" s="14"/>
      <c r="CZ262" s="14"/>
      <c r="DA262" s="24"/>
      <c r="DB262" s="14"/>
      <c r="DC262" s="14"/>
      <c r="DD262" s="14"/>
      <c r="DE262" s="14"/>
      <c r="DF262" s="14"/>
      <c r="DG262" s="14"/>
      <c r="DH262" s="14"/>
      <c r="DI262" s="14"/>
      <c r="DJ262" s="14"/>
      <c r="DK262" s="14"/>
      <c r="DL262" s="14"/>
      <c r="DM262" s="14"/>
      <c r="DN262" s="14"/>
      <c r="DO262" s="14"/>
      <c r="DP262" s="14"/>
      <c r="DQ262" s="14"/>
      <c r="DR262" s="14"/>
      <c r="DS262" s="14"/>
      <c r="DT262" s="14"/>
      <c r="DU262" s="14"/>
      <c r="DV262" s="14"/>
      <c r="DW262" s="14"/>
      <c r="DX262" s="14"/>
      <c r="DY262" s="14"/>
      <c r="DZ262" s="14"/>
      <c r="EA262" s="14"/>
      <c r="EB262" s="14"/>
      <c r="EC262" s="14"/>
      <c r="ED262" s="14"/>
      <c r="EE262" s="14"/>
      <c r="EF262" s="14"/>
      <c r="EG262" s="14"/>
      <c r="EH262" s="14"/>
      <c r="EI262" s="14"/>
      <c r="EJ262" s="14"/>
      <c r="EK262" s="14"/>
      <c r="EL262" s="14"/>
      <c r="EM262" s="14"/>
      <c r="EN262" s="14"/>
      <c r="EO262" s="14"/>
      <c r="EP262" s="14"/>
      <c r="EQ262" s="14"/>
      <c r="ER262" s="14"/>
      <c r="ES262" s="14"/>
      <c r="ET262" s="14"/>
      <c r="EU262" s="14"/>
      <c r="EV262" s="14"/>
      <c r="EW262" s="14"/>
      <c r="EX262" s="14"/>
      <c r="EY262" s="14"/>
      <c r="EZ262" s="14"/>
      <c r="FA262" s="14"/>
      <c r="FB262" s="14"/>
      <c r="FC262" s="14"/>
      <c r="FD262" s="14"/>
      <c r="FE262" s="14"/>
      <c r="FF262" s="14"/>
      <c r="FG262" s="14"/>
      <c r="FH262" s="14"/>
      <c r="FI262" s="14"/>
      <c r="FJ262" s="14"/>
      <c r="FK262" s="14"/>
      <c r="FL262" s="14"/>
      <c r="FM262" s="14"/>
      <c r="FN262" s="14"/>
      <c r="FO262" s="14"/>
      <c r="FP262" s="14"/>
      <c r="FQ262" s="14"/>
      <c r="FR262" s="14"/>
      <c r="FS262" s="14"/>
      <c r="FT262" s="14"/>
      <c r="FU262" s="14"/>
      <c r="FV262" s="14"/>
      <c r="FW262" s="14"/>
      <c r="FX262" s="14"/>
      <c r="FY262" s="14"/>
      <c r="FZ262" s="14"/>
      <c r="GA262" s="14"/>
      <c r="GB262" s="14"/>
      <c r="GC262" s="14"/>
      <c r="GD262" s="14"/>
      <c r="GE262" s="14"/>
      <c r="GF262" s="14"/>
      <c r="GG262" s="14"/>
      <c r="GH262" s="14"/>
      <c r="GI262" s="14"/>
      <c r="GJ262" s="14"/>
      <c r="GK262" s="14"/>
      <c r="GL262" s="14"/>
      <c r="GM262" s="14"/>
      <c r="GN262" s="14"/>
      <c r="GO262" s="14"/>
      <c r="GP262" s="14"/>
      <c r="GQ262" s="14"/>
      <c r="GR262" s="14"/>
      <c r="GS262" s="14"/>
      <c r="GT262" s="14"/>
      <c r="GU262" s="14"/>
      <c r="GV262" s="14"/>
      <c r="GW262" s="14"/>
      <c r="GX262" s="14"/>
      <c r="GY262" s="14"/>
      <c r="GZ262" s="14"/>
      <c r="HA262" s="14"/>
      <c r="HB262" s="14"/>
      <c r="HC262" s="14"/>
      <c r="HD262" s="14"/>
      <c r="HE262" s="14"/>
      <c r="HF262" s="14"/>
      <c r="HG262" s="14"/>
      <c r="HH262" s="14"/>
      <c r="HI262" s="14"/>
      <c r="HJ262" s="14"/>
      <c r="HK262" s="14"/>
      <c r="HL262" s="14"/>
      <c r="HM262" s="14"/>
      <c r="HN262" s="14"/>
      <c r="HO262" s="14"/>
      <c r="HP262" s="14"/>
      <c r="HQ262" s="14"/>
      <c r="HR262" s="14"/>
      <c r="HS262" s="14"/>
      <c r="HT262" s="14"/>
      <c r="HU262" s="14"/>
      <c r="HV262" s="14"/>
      <c r="HW262" s="14"/>
      <c r="HX262" s="14"/>
      <c r="HY262" s="14"/>
      <c r="HZ262" s="14"/>
      <c r="IA262" s="14"/>
      <c r="IB262" s="14"/>
      <c r="IC262" s="14"/>
      <c r="ID262" s="14"/>
      <c r="IE262" s="14"/>
      <c r="IF262" s="14"/>
      <c r="IG262" s="14"/>
      <c r="IH262" s="55"/>
      <c r="II262" s="55"/>
      <c r="IJ262" s="55"/>
      <c r="IK262" s="55"/>
      <c r="IL262" s="55"/>
      <c r="IM262" s="55"/>
      <c r="IN262" s="55"/>
      <c r="IO262" s="55"/>
      <c r="IP262" s="55"/>
      <c r="IQ262" s="55"/>
      <c r="IR262" s="55"/>
      <c r="IS262" s="55"/>
      <c r="IT262" s="55"/>
      <c r="IU262" s="55"/>
      <c r="IV262" s="55"/>
      <c r="IW262" s="55"/>
      <c r="IX262" s="55"/>
      <c r="IY262" s="55"/>
      <c r="IZ262" s="55"/>
      <c r="JA262" s="55"/>
      <c r="JB262" s="55"/>
      <c r="JC262" s="55"/>
      <c r="JD262" s="55"/>
      <c r="JE262" s="55"/>
      <c r="JF262" s="55"/>
      <c r="JG262" s="55"/>
      <c r="JH262" s="55"/>
      <c r="JI262" s="55"/>
      <c r="JJ262" s="55"/>
      <c r="JK262" s="55"/>
      <c r="JL262" s="55"/>
      <c r="JM262" s="55"/>
      <c r="JN262" s="55"/>
      <c r="JO262" s="55"/>
      <c r="JP262" s="55"/>
      <c r="JQ262" s="55"/>
      <c r="JR262" s="55"/>
      <c r="JS262" s="55"/>
      <c r="JT262" s="55"/>
      <c r="JU262" s="55"/>
      <c r="JV262" s="55"/>
      <c r="JW262" s="55"/>
      <c r="JX262" s="55"/>
      <c r="JY262" s="55"/>
      <c r="JZ262" s="55"/>
      <c r="KA262" s="55"/>
      <c r="KB262" s="55"/>
      <c r="KC262" s="55"/>
      <c r="KD262" s="55"/>
      <c r="KE262" s="55"/>
      <c r="KF262" s="55"/>
      <c r="KG262" s="55"/>
      <c r="KH262" s="55"/>
      <c r="KI262" s="55"/>
      <c r="KJ262" s="55"/>
      <c r="KK262" s="55"/>
      <c r="KL262" s="55"/>
      <c r="KM262" s="55"/>
      <c r="KN262" s="55"/>
      <c r="KO262" s="55"/>
      <c r="KP262" s="55"/>
      <c r="KQ262" s="55"/>
      <c r="KR262" s="55"/>
      <c r="KS262" s="55"/>
      <c r="KT262" s="55"/>
      <c r="KU262" s="55"/>
      <c r="KV262" s="55"/>
      <c r="KW262" s="55"/>
      <c r="KX262" s="55"/>
      <c r="KY262" s="55"/>
      <c r="KZ262" s="55"/>
      <c r="LA262" s="55"/>
      <c r="LB262" s="55"/>
      <c r="LC262" s="55"/>
      <c r="LD262" s="55"/>
      <c r="LE262" s="55"/>
      <c r="LF262" s="55"/>
      <c r="LG262" s="55"/>
      <c r="LH262" s="55"/>
      <c r="LI262" s="55"/>
      <c r="LJ262" s="55"/>
      <c r="LK262" s="55"/>
      <c r="LL262" s="55"/>
      <c r="LM262" s="55"/>
      <c r="LN262" s="55"/>
      <c r="LO262" s="55"/>
      <c r="LP262" s="55"/>
      <c r="LQ262" s="55"/>
      <c r="LR262" s="55"/>
      <c r="LS262" s="55"/>
      <c r="LT262" s="55"/>
      <c r="LU262" s="55"/>
      <c r="LV262" s="55"/>
      <c r="LW262" s="55"/>
      <c r="LX262" s="55"/>
      <c r="LY262" s="55"/>
      <c r="LZ262" s="55"/>
      <c r="MA262" s="55"/>
      <c r="MB262" s="55"/>
      <c r="MC262" s="55"/>
      <c r="MD262" s="55"/>
      <c r="ME262" s="55"/>
      <c r="MF262" s="55"/>
      <c r="MG262" s="55"/>
      <c r="MH262" s="57"/>
      <c r="MI262" s="57"/>
      <c r="MJ262" s="57"/>
      <c r="MK262" s="57"/>
      <c r="ML262" s="57"/>
      <c r="MM262" s="58"/>
      <c r="MN262" s="58"/>
      <c r="MO262" s="57"/>
      <c r="MP262" s="57"/>
      <c r="MQ262" s="57"/>
      <c r="MR262" s="57"/>
      <c r="MS262" s="57"/>
      <c r="MT262" s="58"/>
      <c r="MU262" s="58"/>
      <c r="MV262" s="57"/>
      <c r="MW262" s="57"/>
      <c r="MX262" s="57"/>
      <c r="MY262" s="57"/>
      <c r="MZ262" s="57"/>
      <c r="NA262" s="58"/>
      <c r="NB262" s="58"/>
      <c r="NC262" s="55"/>
      <c r="ND262" s="55"/>
      <c r="NE262" s="55"/>
      <c r="NF262" s="55"/>
      <c r="NG262" s="55"/>
      <c r="NH262" s="55"/>
      <c r="NI262" s="55"/>
      <c r="NJ262" s="55"/>
      <c r="NK262" s="55"/>
      <c r="NL262" s="55"/>
      <c r="NM262" s="55"/>
      <c r="NN262" s="55"/>
      <c r="NO262" s="55"/>
      <c r="NP262" s="55"/>
      <c r="NQ262" s="55"/>
      <c r="NR262" s="55"/>
      <c r="NS262" s="55"/>
      <c r="NT262" s="55"/>
      <c r="NU262" s="55"/>
      <c r="NV262" s="55"/>
      <c r="NW262" s="55"/>
      <c r="NX262" s="55"/>
      <c r="NY262" s="55"/>
      <c r="NZ262" s="55"/>
      <c r="OA262" s="55"/>
      <c r="OB262" s="55"/>
      <c r="OC262" s="55"/>
      <c r="OD262" s="55"/>
      <c r="OE262" s="55"/>
      <c r="OF262" s="55"/>
      <c r="OG262" s="55"/>
      <c r="OH262" s="55"/>
      <c r="OI262" s="55"/>
      <c r="OJ262" s="55"/>
      <c r="OK262" s="55"/>
      <c r="OL262" s="55"/>
      <c r="OM262" s="55"/>
      <c r="ON262" s="55"/>
      <c r="OO262" s="55"/>
      <c r="OP262" s="55"/>
      <c r="OQ262" s="55"/>
      <c r="OR262" s="55"/>
      <c r="OS262" s="55"/>
      <c r="OT262" s="55"/>
      <c r="OU262" s="55"/>
      <c r="OV262" s="55"/>
      <c r="OW262" s="55"/>
      <c r="OX262" s="55"/>
      <c r="OY262" s="55"/>
      <c r="OZ262" s="55"/>
      <c r="PA262" s="55"/>
      <c r="PB262" s="55"/>
      <c r="PC262" s="55"/>
      <c r="PD262" s="55"/>
      <c r="PE262" s="55"/>
      <c r="PF262" s="55"/>
      <c r="PG262" s="55"/>
      <c r="PH262" s="55"/>
      <c r="PI262" s="55"/>
      <c r="PJ262" s="55"/>
      <c r="PK262" s="55"/>
      <c r="PL262" s="55"/>
      <c r="PM262" s="55"/>
      <c r="PN262" s="55"/>
      <c r="PO262" s="55"/>
      <c r="PP262" s="55"/>
      <c r="PQ262" s="55"/>
      <c r="PR262" s="55"/>
      <c r="PS262" s="55"/>
      <c r="PT262" s="55"/>
      <c r="PU262" s="55"/>
      <c r="PV262" s="55"/>
      <c r="PW262" s="55"/>
      <c r="PX262" s="55"/>
      <c r="PY262" s="55"/>
      <c r="PZ262" s="55"/>
      <c r="QA262" s="55"/>
      <c r="QB262" s="55"/>
      <c r="QC262" s="55"/>
      <c r="QD262" s="55"/>
    </row>
    <row r="263" spans="1:446" ht="13.5" customHeight="1">
      <c r="A263" s="12" t="s">
        <v>261</v>
      </c>
      <c r="B263" s="12" t="s">
        <v>349</v>
      </c>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12"/>
      <c r="BE263" s="14"/>
      <c r="BF263" s="14"/>
      <c r="BG263" s="14"/>
      <c r="BH263" s="14"/>
      <c r="BI263" s="14"/>
      <c r="BJ263" s="14"/>
      <c r="BK263" s="14"/>
      <c r="BL263" s="14"/>
      <c r="BM263" s="14"/>
      <c r="BN263" s="14"/>
      <c r="BO263" s="14"/>
      <c r="BP263" s="14"/>
      <c r="BQ263" s="14"/>
      <c r="BR263" s="14"/>
      <c r="BS263" s="14"/>
      <c r="BT263" s="14"/>
      <c r="BU263" s="14"/>
      <c r="BV263" s="14"/>
      <c r="BW263" s="14"/>
      <c r="BX263" s="14"/>
      <c r="BY263" s="14"/>
      <c r="BZ263" s="14"/>
      <c r="CA263" s="14"/>
      <c r="CB263" s="14"/>
      <c r="CC263" s="14"/>
      <c r="CD263" s="14"/>
      <c r="CE263" s="14"/>
      <c r="CF263" s="14"/>
      <c r="CG263" s="14"/>
      <c r="CH263" s="14"/>
      <c r="CI263" s="14"/>
      <c r="CJ263" s="14"/>
      <c r="CK263" s="14"/>
      <c r="CL263" s="14"/>
      <c r="CM263" s="14"/>
      <c r="CN263" s="14"/>
      <c r="CO263" s="14"/>
      <c r="CP263" s="14"/>
      <c r="CQ263" s="14"/>
      <c r="CR263" s="14"/>
      <c r="CS263" s="14"/>
      <c r="CT263" s="14"/>
      <c r="CU263" s="14"/>
      <c r="CV263" s="14"/>
      <c r="CW263" s="14"/>
      <c r="CX263" s="14"/>
      <c r="CY263" s="14"/>
      <c r="CZ263" s="14"/>
      <c r="DA263" s="24"/>
      <c r="DB263" s="14"/>
      <c r="DC263" s="14"/>
      <c r="DD263" s="14"/>
      <c r="DE263" s="14"/>
      <c r="DF263" s="14"/>
      <c r="DG263" s="14"/>
      <c r="DH263" s="14"/>
      <c r="DI263" s="14"/>
      <c r="DJ263" s="14"/>
      <c r="DK263" s="14"/>
      <c r="DL263" s="14"/>
      <c r="DM263" s="14"/>
      <c r="DN263" s="14"/>
      <c r="DO263" s="14"/>
      <c r="DP263" s="14"/>
      <c r="DQ263" s="14"/>
      <c r="DR263" s="14"/>
      <c r="DS263" s="14"/>
      <c r="DT263" s="14"/>
      <c r="DU263" s="14"/>
      <c r="DV263" s="14"/>
      <c r="DW263" s="14"/>
      <c r="DX263" s="14"/>
      <c r="DY263" s="14"/>
      <c r="DZ263" s="14"/>
      <c r="EA263" s="14"/>
      <c r="EB263" s="14"/>
      <c r="EC263" s="14"/>
      <c r="ED263" s="14"/>
      <c r="EE263" s="14"/>
      <c r="EF263" s="14"/>
      <c r="EG263" s="14"/>
      <c r="EH263" s="14"/>
      <c r="EI263" s="14"/>
      <c r="EJ263" s="14"/>
      <c r="EK263" s="14"/>
      <c r="EL263" s="14"/>
      <c r="EM263" s="14"/>
      <c r="EN263" s="14"/>
      <c r="EO263" s="14"/>
      <c r="EP263" s="14"/>
      <c r="EQ263" s="14"/>
      <c r="ER263" s="14"/>
      <c r="ES263" s="14"/>
      <c r="ET263" s="14"/>
      <c r="EU263" s="14"/>
      <c r="EV263" s="14"/>
      <c r="EW263" s="14"/>
      <c r="EX263" s="14"/>
      <c r="EY263" s="14"/>
      <c r="EZ263" s="14"/>
      <c r="FA263" s="14"/>
      <c r="FB263" s="14"/>
      <c r="FC263" s="14"/>
      <c r="FD263" s="14"/>
      <c r="FE263" s="14"/>
      <c r="FF263" s="14"/>
      <c r="FG263" s="14"/>
      <c r="FH263" s="14"/>
      <c r="FI263" s="14"/>
      <c r="FJ263" s="14"/>
      <c r="FK263" s="14"/>
      <c r="FL263" s="14"/>
      <c r="FM263" s="14"/>
      <c r="FN263" s="14"/>
      <c r="FO263" s="14"/>
      <c r="FP263" s="14"/>
      <c r="FQ263" s="14"/>
      <c r="FR263" s="14"/>
      <c r="FS263" s="14"/>
      <c r="FT263" s="14"/>
      <c r="FU263" s="14"/>
      <c r="FV263" s="14"/>
      <c r="FW263" s="14"/>
      <c r="FX263" s="14"/>
      <c r="FY263" s="14"/>
      <c r="FZ263" s="14"/>
      <c r="GA263" s="14"/>
      <c r="GB263" s="14"/>
      <c r="GC263" s="14"/>
      <c r="GD263" s="14"/>
      <c r="GE263" s="14"/>
      <c r="GF263" s="14"/>
      <c r="GG263" s="14"/>
      <c r="GH263" s="14"/>
      <c r="GI263" s="14"/>
      <c r="GJ263" s="14"/>
      <c r="GK263" s="14"/>
      <c r="GL263" s="14"/>
      <c r="GM263" s="14"/>
      <c r="GN263" s="14"/>
      <c r="GO263" s="14"/>
      <c r="GP263" s="14"/>
      <c r="GQ263" s="14"/>
      <c r="GR263" s="14"/>
      <c r="GS263" s="14"/>
      <c r="GT263" s="14"/>
      <c r="GU263" s="14"/>
      <c r="GV263" s="14"/>
      <c r="GW263" s="14"/>
      <c r="GX263" s="14"/>
      <c r="GY263" s="14"/>
      <c r="GZ263" s="14"/>
      <c r="HA263" s="14"/>
      <c r="HB263" s="14"/>
      <c r="HC263" s="14"/>
      <c r="HD263" s="14"/>
      <c r="HE263" s="14"/>
      <c r="HF263" s="14"/>
      <c r="HG263" s="14"/>
      <c r="HH263" s="14"/>
      <c r="HI263" s="14"/>
      <c r="HJ263" s="14"/>
      <c r="HK263" s="14"/>
      <c r="HL263" s="14"/>
      <c r="HM263" s="14"/>
      <c r="HN263" s="14"/>
      <c r="HO263" s="14"/>
      <c r="HP263" s="14"/>
      <c r="HQ263" s="14"/>
      <c r="HR263" s="14"/>
      <c r="HS263" s="14"/>
      <c r="HT263" s="14"/>
      <c r="HU263" s="14"/>
      <c r="HV263" s="14"/>
      <c r="HW263" s="14"/>
      <c r="HX263" s="14"/>
      <c r="HY263" s="14"/>
      <c r="HZ263" s="14"/>
      <c r="IA263" s="14"/>
      <c r="IB263" s="14"/>
      <c r="IC263" s="14"/>
      <c r="ID263" s="14"/>
      <c r="IE263" s="14"/>
      <c r="IF263" s="14"/>
      <c r="IG263" s="14"/>
      <c r="IH263" s="55"/>
      <c r="II263" s="55"/>
      <c r="IJ263" s="55"/>
      <c r="IK263" s="55"/>
      <c r="IL263" s="55"/>
      <c r="IM263" s="55"/>
      <c r="IN263" s="55"/>
      <c r="IO263" s="55"/>
      <c r="IP263" s="55"/>
      <c r="IQ263" s="55"/>
      <c r="IR263" s="55"/>
      <c r="IS263" s="55"/>
      <c r="IT263" s="55"/>
      <c r="IU263" s="55"/>
      <c r="IV263" s="55"/>
      <c r="IW263" s="55"/>
      <c r="IX263" s="55"/>
      <c r="IY263" s="55"/>
      <c r="IZ263" s="55"/>
      <c r="JA263" s="55"/>
      <c r="JB263" s="55"/>
      <c r="JC263" s="55"/>
      <c r="JD263" s="55"/>
      <c r="JE263" s="55"/>
      <c r="JF263" s="55"/>
      <c r="JG263" s="55"/>
      <c r="JH263" s="55"/>
      <c r="JI263" s="55"/>
      <c r="JJ263" s="55"/>
      <c r="JK263" s="55"/>
      <c r="JL263" s="55"/>
      <c r="JM263" s="55"/>
      <c r="JN263" s="55"/>
      <c r="JO263" s="55"/>
      <c r="JP263" s="55"/>
      <c r="JQ263" s="55"/>
      <c r="JR263" s="55"/>
      <c r="JS263" s="55"/>
      <c r="JT263" s="55"/>
      <c r="JU263" s="55"/>
      <c r="JV263" s="55"/>
      <c r="JW263" s="55"/>
      <c r="JX263" s="55"/>
      <c r="JY263" s="55"/>
      <c r="JZ263" s="55"/>
      <c r="KA263" s="55"/>
      <c r="KB263" s="55"/>
      <c r="KC263" s="55"/>
      <c r="KD263" s="55"/>
      <c r="KE263" s="55"/>
      <c r="KF263" s="55"/>
      <c r="KG263" s="55"/>
      <c r="KH263" s="55"/>
      <c r="KI263" s="55"/>
      <c r="KJ263" s="55"/>
      <c r="KK263" s="55"/>
      <c r="KL263" s="55"/>
      <c r="KM263" s="55"/>
      <c r="KN263" s="55"/>
      <c r="KO263" s="55"/>
      <c r="KP263" s="55"/>
      <c r="KQ263" s="55"/>
      <c r="KR263" s="55"/>
      <c r="KS263" s="55"/>
      <c r="KT263" s="55"/>
      <c r="KU263" s="55"/>
      <c r="KV263" s="55"/>
      <c r="KW263" s="55"/>
      <c r="KX263" s="55"/>
      <c r="KY263" s="55"/>
      <c r="KZ263" s="55"/>
      <c r="LA263" s="55"/>
      <c r="LB263" s="55"/>
      <c r="LC263" s="55"/>
      <c r="LD263" s="55"/>
      <c r="LE263" s="55"/>
      <c r="LF263" s="55"/>
      <c r="LG263" s="55"/>
      <c r="LH263" s="55"/>
      <c r="LI263" s="55"/>
      <c r="LJ263" s="55"/>
      <c r="LK263" s="55"/>
      <c r="LL263" s="55"/>
      <c r="LM263" s="55"/>
      <c r="LN263" s="55"/>
      <c r="LO263" s="55"/>
      <c r="LP263" s="55"/>
      <c r="LQ263" s="55"/>
      <c r="LR263" s="55"/>
      <c r="LS263" s="55"/>
      <c r="LT263" s="55"/>
      <c r="LU263" s="55"/>
      <c r="LV263" s="55"/>
      <c r="LW263" s="55"/>
      <c r="LX263" s="55"/>
      <c r="LY263" s="55"/>
      <c r="LZ263" s="55"/>
      <c r="MA263" s="55"/>
      <c r="MB263" s="55"/>
      <c r="MC263" s="55"/>
      <c r="MD263" s="55"/>
      <c r="ME263" s="55"/>
      <c r="MF263" s="55"/>
      <c r="MG263" s="55"/>
      <c r="MH263" s="57"/>
      <c r="MI263" s="57"/>
      <c r="MJ263" s="57"/>
      <c r="MK263" s="57"/>
      <c r="ML263" s="57"/>
      <c r="MM263" s="58"/>
      <c r="MN263" s="58"/>
      <c r="MO263" s="57"/>
      <c r="MP263" s="57"/>
      <c r="MQ263" s="57"/>
      <c r="MR263" s="57"/>
      <c r="MS263" s="57"/>
      <c r="MT263" s="58"/>
      <c r="MU263" s="58"/>
      <c r="MV263" s="57"/>
      <c r="MW263" s="57"/>
      <c r="MX263" s="57"/>
      <c r="MY263" s="57"/>
      <c r="MZ263" s="57"/>
      <c r="NA263" s="58"/>
      <c r="NB263" s="58"/>
      <c r="NC263" s="55"/>
      <c r="ND263" s="55"/>
      <c r="NE263" s="55"/>
      <c r="NF263" s="55"/>
      <c r="NG263" s="55"/>
      <c r="NH263" s="55"/>
      <c r="NI263" s="55"/>
      <c r="NJ263" s="55"/>
      <c r="NK263" s="55"/>
      <c r="NL263" s="55"/>
      <c r="NM263" s="55"/>
      <c r="NN263" s="55"/>
      <c r="NO263" s="55"/>
      <c r="NP263" s="55"/>
      <c r="NQ263" s="55"/>
      <c r="NR263" s="55"/>
      <c r="NS263" s="55"/>
      <c r="NT263" s="55"/>
      <c r="NU263" s="55"/>
      <c r="NV263" s="55"/>
      <c r="NW263" s="55"/>
      <c r="NX263" s="55"/>
      <c r="NY263" s="55"/>
      <c r="NZ263" s="55"/>
      <c r="OA263" s="55"/>
      <c r="OB263" s="55"/>
      <c r="OC263" s="55"/>
      <c r="OD263" s="55"/>
      <c r="OE263" s="55"/>
      <c r="OF263" s="55"/>
      <c r="OG263" s="55"/>
      <c r="OH263" s="55"/>
      <c r="OI263" s="55"/>
      <c r="OJ263" s="55"/>
      <c r="OK263" s="55"/>
      <c r="OL263" s="55"/>
      <c r="OM263" s="55"/>
      <c r="ON263" s="55"/>
      <c r="OO263" s="55"/>
      <c r="OP263" s="55"/>
      <c r="OQ263" s="55"/>
      <c r="OR263" s="55"/>
      <c r="OS263" s="55"/>
      <c r="OT263" s="55"/>
      <c r="OU263" s="55"/>
      <c r="OV263" s="55"/>
      <c r="OW263" s="55"/>
      <c r="OX263" s="55"/>
      <c r="OY263" s="55"/>
      <c r="OZ263" s="55"/>
      <c r="PA263" s="55"/>
      <c r="PB263" s="55"/>
      <c r="PC263" s="55"/>
      <c r="PD263" s="55"/>
      <c r="PE263" s="55"/>
      <c r="PF263" s="55"/>
      <c r="PG263" s="55"/>
      <c r="PH263" s="55"/>
      <c r="PI263" s="55"/>
      <c r="PJ263" s="55"/>
      <c r="PK263" s="55"/>
      <c r="PL263" s="55"/>
      <c r="PM263" s="55"/>
      <c r="PN263" s="55"/>
      <c r="PO263" s="55"/>
      <c r="PP263" s="55"/>
      <c r="PQ263" s="55"/>
      <c r="PR263" s="55"/>
      <c r="PS263" s="55"/>
      <c r="PT263" s="55"/>
      <c r="PU263" s="55"/>
      <c r="PV263" s="55"/>
      <c r="PW263" s="55"/>
      <c r="PX263" s="55"/>
      <c r="PY263" s="55"/>
      <c r="PZ263" s="55"/>
      <c r="QA263" s="55"/>
      <c r="QB263" s="55"/>
      <c r="QC263" s="55"/>
      <c r="QD263" s="55"/>
    </row>
    <row r="264" spans="1:446" ht="13.5" customHeight="1">
      <c r="A264" s="12" t="s">
        <v>262</v>
      </c>
      <c r="B264" s="12" t="s">
        <v>346</v>
      </c>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12"/>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4"/>
      <c r="CD264" s="14"/>
      <c r="CE264" s="14"/>
      <c r="CF264" s="14"/>
      <c r="CG264" s="14"/>
      <c r="CH264" s="14"/>
      <c r="CI264" s="14"/>
      <c r="CJ264" s="14"/>
      <c r="CK264" s="14"/>
      <c r="CL264" s="14"/>
      <c r="CM264" s="14"/>
      <c r="CN264" s="14"/>
      <c r="CO264" s="14"/>
      <c r="CP264" s="14"/>
      <c r="CQ264" s="14"/>
      <c r="CR264" s="14"/>
      <c r="CS264" s="14"/>
      <c r="CT264" s="14"/>
      <c r="CU264" s="14"/>
      <c r="CV264" s="14"/>
      <c r="CW264" s="14"/>
      <c r="CX264" s="14"/>
      <c r="CY264" s="14"/>
      <c r="CZ264" s="14"/>
      <c r="DA264" s="24"/>
      <c r="DB264" s="14"/>
      <c r="DC264" s="14"/>
      <c r="DD264" s="14"/>
      <c r="DE264" s="14"/>
      <c r="DF264" s="14"/>
      <c r="DG264" s="14"/>
      <c r="DH264" s="14"/>
      <c r="DI264" s="14"/>
      <c r="DJ264" s="14"/>
      <c r="DK264" s="14"/>
      <c r="DL264" s="14"/>
      <c r="DM264" s="14"/>
      <c r="DN264" s="14"/>
      <c r="DO264" s="14"/>
      <c r="DP264" s="14"/>
      <c r="DQ264" s="14"/>
      <c r="DR264" s="14"/>
      <c r="DS264" s="14"/>
      <c r="DT264" s="14"/>
      <c r="DU264" s="14"/>
      <c r="DV264" s="14"/>
      <c r="DW264" s="14"/>
      <c r="DX264" s="14"/>
      <c r="DY264" s="14"/>
      <c r="DZ264" s="14"/>
      <c r="EA264" s="14"/>
      <c r="EB264" s="14"/>
      <c r="EC264" s="14"/>
      <c r="ED264" s="14"/>
      <c r="EE264" s="14"/>
      <c r="EF264" s="14"/>
      <c r="EG264" s="14"/>
      <c r="EH264" s="14"/>
      <c r="EI264" s="14"/>
      <c r="EJ264" s="14"/>
      <c r="EK264" s="14"/>
      <c r="EL264" s="14"/>
      <c r="EM264" s="14"/>
      <c r="EN264" s="14"/>
      <c r="EO264" s="14"/>
      <c r="EP264" s="14"/>
      <c r="EQ264" s="14"/>
      <c r="ER264" s="14"/>
      <c r="ES264" s="14"/>
      <c r="ET264" s="14"/>
      <c r="EU264" s="14"/>
      <c r="EV264" s="14"/>
      <c r="EW264" s="14"/>
      <c r="EX264" s="14"/>
      <c r="EY264" s="14"/>
      <c r="EZ264" s="14"/>
      <c r="FA264" s="14"/>
      <c r="FB264" s="14"/>
      <c r="FC264" s="14"/>
      <c r="FD264" s="14"/>
      <c r="FE264" s="14"/>
      <c r="FF264" s="14"/>
      <c r="FG264" s="14"/>
      <c r="FH264" s="14"/>
      <c r="FI264" s="14"/>
      <c r="FJ264" s="14"/>
      <c r="FK264" s="14"/>
      <c r="FL264" s="14"/>
      <c r="FM264" s="14"/>
      <c r="FN264" s="14"/>
      <c r="FO264" s="14"/>
      <c r="FP264" s="14"/>
      <c r="FQ264" s="14"/>
      <c r="FR264" s="14"/>
      <c r="FS264" s="14"/>
      <c r="FT264" s="14"/>
      <c r="FU264" s="14"/>
      <c r="FV264" s="14"/>
      <c r="FW264" s="14"/>
      <c r="FX264" s="14"/>
      <c r="FY264" s="14"/>
      <c r="FZ264" s="14"/>
      <c r="GA264" s="14"/>
      <c r="GB264" s="14"/>
      <c r="GC264" s="14"/>
      <c r="GD264" s="14"/>
      <c r="GE264" s="14"/>
      <c r="GF264" s="14"/>
      <c r="GG264" s="14"/>
      <c r="GH264" s="14"/>
      <c r="GI264" s="14"/>
      <c r="GJ264" s="14"/>
      <c r="GK264" s="14"/>
      <c r="GL264" s="14"/>
      <c r="GM264" s="14"/>
      <c r="GN264" s="14"/>
      <c r="GO264" s="14"/>
      <c r="GP264" s="14"/>
      <c r="GQ264" s="14"/>
      <c r="GR264" s="14"/>
      <c r="GS264" s="14"/>
      <c r="GT264" s="14"/>
      <c r="GU264" s="14"/>
      <c r="GV264" s="14"/>
      <c r="GW264" s="14"/>
      <c r="GX264" s="14"/>
      <c r="GY264" s="14"/>
      <c r="GZ264" s="14"/>
      <c r="HA264" s="14"/>
      <c r="HB264" s="14"/>
      <c r="HC264" s="14"/>
      <c r="HD264" s="14"/>
      <c r="HE264" s="14"/>
      <c r="HF264" s="14"/>
      <c r="HG264" s="14"/>
      <c r="HH264" s="14"/>
      <c r="HI264" s="14"/>
      <c r="HJ264" s="14"/>
      <c r="HK264" s="14"/>
      <c r="HL264" s="14"/>
      <c r="HM264" s="14"/>
      <c r="HN264" s="14"/>
      <c r="HO264" s="14"/>
      <c r="HP264" s="14"/>
      <c r="HQ264" s="14"/>
      <c r="HR264" s="14"/>
      <c r="HS264" s="14"/>
      <c r="HT264" s="14"/>
      <c r="HU264" s="14"/>
      <c r="HV264" s="14"/>
      <c r="HW264" s="14"/>
      <c r="HX264" s="14"/>
      <c r="HY264" s="14"/>
      <c r="HZ264" s="14"/>
      <c r="IA264" s="14"/>
      <c r="IB264" s="14"/>
      <c r="IC264" s="14"/>
      <c r="ID264" s="14"/>
      <c r="IE264" s="14"/>
      <c r="IF264" s="14"/>
      <c r="IG264" s="14"/>
      <c r="IH264" s="55"/>
      <c r="II264" s="55"/>
      <c r="IJ264" s="55"/>
      <c r="IK264" s="55"/>
      <c r="IL264" s="55"/>
      <c r="IM264" s="55"/>
      <c r="IN264" s="55"/>
      <c r="IO264" s="55"/>
      <c r="IP264" s="55"/>
      <c r="IQ264" s="55"/>
      <c r="IR264" s="55"/>
      <c r="IS264" s="55"/>
      <c r="IT264" s="55"/>
      <c r="IU264" s="55"/>
      <c r="IV264" s="55"/>
      <c r="IW264" s="55"/>
      <c r="IX264" s="55"/>
      <c r="IY264" s="55"/>
      <c r="IZ264" s="55"/>
      <c r="JA264" s="55"/>
      <c r="JB264" s="55"/>
      <c r="JC264" s="55"/>
      <c r="JD264" s="55"/>
      <c r="JE264" s="55"/>
      <c r="JF264" s="55"/>
      <c r="JG264" s="55"/>
      <c r="JH264" s="55"/>
      <c r="JI264" s="55"/>
      <c r="JJ264" s="55"/>
      <c r="JK264" s="55"/>
      <c r="JL264" s="55"/>
      <c r="JM264" s="55"/>
      <c r="JN264" s="55"/>
      <c r="JO264" s="55"/>
      <c r="JP264" s="55"/>
      <c r="JQ264" s="55"/>
      <c r="JR264" s="55"/>
      <c r="JS264" s="55"/>
      <c r="JT264" s="55"/>
      <c r="JU264" s="55"/>
      <c r="JV264" s="55"/>
      <c r="JW264" s="55"/>
      <c r="JX264" s="55"/>
      <c r="JY264" s="55"/>
      <c r="JZ264" s="55"/>
      <c r="KA264" s="55"/>
      <c r="KB264" s="55"/>
      <c r="KC264" s="55"/>
      <c r="KD264" s="55"/>
      <c r="KE264" s="55"/>
      <c r="KF264" s="55"/>
      <c r="KG264" s="55"/>
      <c r="KH264" s="55"/>
      <c r="KI264" s="55"/>
      <c r="KJ264" s="55"/>
      <c r="KK264" s="55"/>
      <c r="KL264" s="55"/>
      <c r="KM264" s="55"/>
      <c r="KN264" s="55"/>
      <c r="KO264" s="55"/>
      <c r="KP264" s="55"/>
      <c r="KQ264" s="55"/>
      <c r="KR264" s="55"/>
      <c r="KS264" s="55"/>
      <c r="KT264" s="55"/>
      <c r="KU264" s="55"/>
      <c r="KV264" s="55"/>
      <c r="KW264" s="55"/>
      <c r="KX264" s="55"/>
      <c r="KY264" s="55"/>
      <c r="KZ264" s="55"/>
      <c r="LA264" s="55"/>
      <c r="LB264" s="55"/>
      <c r="LC264" s="55"/>
      <c r="LD264" s="55"/>
      <c r="LE264" s="55"/>
      <c r="LF264" s="55"/>
      <c r="LG264" s="55"/>
      <c r="LH264" s="55"/>
      <c r="LI264" s="55"/>
      <c r="LJ264" s="55"/>
      <c r="LK264" s="55"/>
      <c r="LL264" s="55"/>
      <c r="LM264" s="55"/>
      <c r="LN264" s="55"/>
      <c r="LO264" s="55"/>
      <c r="LP264" s="55"/>
      <c r="LQ264" s="55"/>
      <c r="LR264" s="55"/>
      <c r="LS264" s="55"/>
      <c r="LT264" s="55"/>
      <c r="LU264" s="55"/>
      <c r="LV264" s="55"/>
      <c r="LW264" s="55"/>
      <c r="LX264" s="55"/>
      <c r="LY264" s="55"/>
      <c r="LZ264" s="55"/>
      <c r="MA264" s="55"/>
      <c r="MB264" s="55"/>
      <c r="MC264" s="55"/>
      <c r="MD264" s="55"/>
      <c r="ME264" s="55"/>
      <c r="MF264" s="55"/>
      <c r="MG264" s="55"/>
      <c r="MH264" s="57"/>
      <c r="MI264" s="57"/>
      <c r="MJ264" s="57"/>
      <c r="MK264" s="57"/>
      <c r="ML264" s="57"/>
      <c r="MM264" s="58"/>
      <c r="MN264" s="58"/>
      <c r="MO264" s="57"/>
      <c r="MP264" s="57"/>
      <c r="MQ264" s="57"/>
      <c r="MR264" s="57"/>
      <c r="MS264" s="57"/>
      <c r="MT264" s="58"/>
      <c r="MU264" s="58"/>
      <c r="MV264" s="57"/>
      <c r="MW264" s="57"/>
      <c r="MX264" s="57"/>
      <c r="MY264" s="57"/>
      <c r="MZ264" s="57"/>
      <c r="NA264" s="58"/>
      <c r="NB264" s="58"/>
      <c r="NC264" s="55"/>
      <c r="ND264" s="55"/>
      <c r="NE264" s="55"/>
      <c r="NF264" s="55"/>
      <c r="NG264" s="55"/>
      <c r="NH264" s="55"/>
      <c r="NI264" s="55"/>
      <c r="NJ264" s="55"/>
      <c r="NK264" s="55"/>
      <c r="NL264" s="55"/>
      <c r="NM264" s="55"/>
      <c r="NN264" s="55"/>
      <c r="NO264" s="55"/>
      <c r="NP264" s="55"/>
      <c r="NQ264" s="55"/>
      <c r="NR264" s="55"/>
      <c r="NS264" s="55"/>
      <c r="NT264" s="55"/>
      <c r="NU264" s="55"/>
      <c r="NV264" s="55"/>
      <c r="NW264" s="55"/>
      <c r="NX264" s="55"/>
      <c r="NY264" s="55"/>
      <c r="NZ264" s="55"/>
      <c r="OA264" s="55"/>
      <c r="OB264" s="55"/>
      <c r="OC264" s="55"/>
      <c r="OD264" s="55"/>
      <c r="OE264" s="55"/>
      <c r="OF264" s="55"/>
      <c r="OG264" s="55"/>
      <c r="OH264" s="55"/>
      <c r="OI264" s="55"/>
      <c r="OJ264" s="55"/>
      <c r="OK264" s="55"/>
      <c r="OL264" s="55"/>
      <c r="OM264" s="55"/>
      <c r="ON264" s="55"/>
      <c r="OO264" s="55"/>
      <c r="OP264" s="55"/>
      <c r="OQ264" s="55"/>
      <c r="OR264" s="55"/>
      <c r="OS264" s="55"/>
      <c r="OT264" s="55"/>
      <c r="OU264" s="55"/>
      <c r="OV264" s="55"/>
      <c r="OW264" s="55"/>
      <c r="OX264" s="55"/>
      <c r="OY264" s="55"/>
      <c r="OZ264" s="55"/>
      <c r="PA264" s="55"/>
      <c r="PB264" s="55"/>
      <c r="PC264" s="55"/>
      <c r="PD264" s="55"/>
      <c r="PE264" s="55"/>
      <c r="PF264" s="55"/>
      <c r="PG264" s="55"/>
      <c r="PH264" s="55"/>
      <c r="PI264" s="55"/>
      <c r="PJ264" s="55"/>
      <c r="PK264" s="55"/>
      <c r="PL264" s="55"/>
      <c r="PM264" s="55"/>
      <c r="PN264" s="55"/>
      <c r="PO264" s="55"/>
      <c r="PP264" s="55"/>
      <c r="PQ264" s="55"/>
      <c r="PR264" s="55"/>
      <c r="PS264" s="55"/>
      <c r="PT264" s="55"/>
      <c r="PU264" s="55"/>
      <c r="PV264" s="55"/>
      <c r="PW264" s="55"/>
      <c r="PX264" s="55"/>
      <c r="PY264" s="55"/>
      <c r="PZ264" s="55"/>
      <c r="QA264" s="55"/>
      <c r="QB264" s="55"/>
      <c r="QC264" s="55"/>
      <c r="QD264" s="55"/>
    </row>
    <row r="265" spans="1:446" ht="13.5" customHeight="1">
      <c r="A265" s="12" t="s">
        <v>263</v>
      </c>
      <c r="B265" s="12" t="s">
        <v>348</v>
      </c>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12"/>
      <c r="BE265" s="14"/>
      <c r="BF265" s="14"/>
      <c r="BG265" s="14"/>
      <c r="BH265" s="14"/>
      <c r="BI265" s="14"/>
      <c r="BJ265" s="14"/>
      <c r="BK265" s="14"/>
      <c r="BL265" s="14"/>
      <c r="BM265" s="14"/>
      <c r="BN265" s="14"/>
      <c r="BO265" s="14"/>
      <c r="BP265" s="14"/>
      <c r="BQ265" s="14"/>
      <c r="BR265" s="14"/>
      <c r="BS265" s="14"/>
      <c r="BT265" s="14"/>
      <c r="BU265" s="14"/>
      <c r="BV265" s="14"/>
      <c r="BW265" s="14"/>
      <c r="BX265" s="14"/>
      <c r="BY265" s="14"/>
      <c r="BZ265" s="14"/>
      <c r="CA265" s="14"/>
      <c r="CB265" s="14"/>
      <c r="CC265" s="14"/>
      <c r="CD265" s="14"/>
      <c r="CE265" s="14"/>
      <c r="CF265" s="14"/>
      <c r="CG265" s="14"/>
      <c r="CH265" s="14"/>
      <c r="CI265" s="14"/>
      <c r="CJ265" s="14"/>
      <c r="CK265" s="14"/>
      <c r="CL265" s="14"/>
      <c r="CM265" s="14"/>
      <c r="CN265" s="14"/>
      <c r="CO265" s="14"/>
      <c r="CP265" s="14"/>
      <c r="CQ265" s="14"/>
      <c r="CR265" s="14"/>
      <c r="CS265" s="14"/>
      <c r="CT265" s="14"/>
      <c r="CU265" s="14"/>
      <c r="CV265" s="14"/>
      <c r="CW265" s="14"/>
      <c r="CX265" s="14"/>
      <c r="CY265" s="14"/>
      <c r="CZ265" s="14"/>
      <c r="DA265" s="24"/>
      <c r="DB265" s="14"/>
      <c r="DC265" s="14"/>
      <c r="DD265" s="14"/>
      <c r="DE265" s="14"/>
      <c r="DF265" s="14"/>
      <c r="DG265" s="14"/>
      <c r="DH265" s="14"/>
      <c r="DI265" s="14"/>
      <c r="DJ265" s="14"/>
      <c r="DK265" s="14"/>
      <c r="DL265" s="14"/>
      <c r="DM265" s="14"/>
      <c r="DN265" s="14"/>
      <c r="DO265" s="14"/>
      <c r="DP265" s="14"/>
      <c r="DQ265" s="14"/>
      <c r="DR265" s="14"/>
      <c r="DS265" s="14"/>
      <c r="DT265" s="14"/>
      <c r="DU265" s="14"/>
      <c r="DV265" s="14"/>
      <c r="DW265" s="14"/>
      <c r="DX265" s="14"/>
      <c r="DY265" s="14"/>
      <c r="DZ265" s="14"/>
      <c r="EA265" s="14"/>
      <c r="EB265" s="14"/>
      <c r="EC265" s="14"/>
      <c r="ED265" s="14"/>
      <c r="EE265" s="14"/>
      <c r="EF265" s="14"/>
      <c r="EG265" s="14"/>
      <c r="EH265" s="14"/>
      <c r="EI265" s="14"/>
      <c r="EJ265" s="14"/>
      <c r="EK265" s="14"/>
      <c r="EL265" s="14"/>
      <c r="EM265" s="14"/>
      <c r="EN265" s="14"/>
      <c r="EO265" s="14"/>
      <c r="EP265" s="14"/>
      <c r="EQ265" s="14"/>
      <c r="ER265" s="14"/>
      <c r="ES265" s="14"/>
      <c r="ET265" s="14"/>
      <c r="EU265" s="14"/>
      <c r="EV265" s="14"/>
      <c r="EW265" s="14"/>
      <c r="EX265" s="14"/>
      <c r="EY265" s="14"/>
      <c r="EZ265" s="14"/>
      <c r="FA265" s="14"/>
      <c r="FB265" s="14"/>
      <c r="FC265" s="14"/>
      <c r="FD265" s="14"/>
      <c r="FE265" s="14"/>
      <c r="FF265" s="14"/>
      <c r="FG265" s="14"/>
      <c r="FH265" s="14"/>
      <c r="FI265" s="14"/>
      <c r="FJ265" s="14"/>
      <c r="FK265" s="14"/>
      <c r="FL265" s="14"/>
      <c r="FM265" s="14"/>
      <c r="FN265" s="14"/>
      <c r="FO265" s="14"/>
      <c r="FP265" s="14"/>
      <c r="FQ265" s="14"/>
      <c r="FR265" s="14"/>
      <c r="FS265" s="14"/>
      <c r="FT265" s="14"/>
      <c r="FU265" s="14"/>
      <c r="FV265" s="14"/>
      <c r="FW265" s="14"/>
      <c r="FX265" s="14"/>
      <c r="FY265" s="14"/>
      <c r="FZ265" s="14"/>
      <c r="GA265" s="14"/>
      <c r="GB265" s="14"/>
      <c r="GC265" s="14"/>
      <c r="GD265" s="14"/>
      <c r="GE265" s="14"/>
      <c r="GF265" s="14"/>
      <c r="GG265" s="14"/>
      <c r="GH265" s="14"/>
      <c r="GI265" s="14"/>
      <c r="GJ265" s="14"/>
      <c r="GK265" s="14"/>
      <c r="GL265" s="14"/>
      <c r="GM265" s="14"/>
      <c r="GN265" s="14"/>
      <c r="GO265" s="14"/>
      <c r="GP265" s="14"/>
      <c r="GQ265" s="14"/>
      <c r="GR265" s="14"/>
      <c r="GS265" s="14"/>
      <c r="GT265" s="14"/>
      <c r="GU265" s="14"/>
      <c r="GV265" s="14"/>
      <c r="GW265" s="14"/>
      <c r="GX265" s="14"/>
      <c r="GY265" s="14"/>
      <c r="GZ265" s="14"/>
      <c r="HA265" s="14"/>
      <c r="HB265" s="14"/>
      <c r="HC265" s="14"/>
      <c r="HD265" s="14"/>
      <c r="HE265" s="14"/>
      <c r="HF265" s="14"/>
      <c r="HG265" s="14"/>
      <c r="HH265" s="14"/>
      <c r="HI265" s="14"/>
      <c r="HJ265" s="14"/>
      <c r="HK265" s="14"/>
      <c r="HL265" s="14"/>
      <c r="HM265" s="14"/>
      <c r="HN265" s="14"/>
      <c r="HO265" s="14"/>
      <c r="HP265" s="14"/>
      <c r="HQ265" s="14"/>
      <c r="HR265" s="14"/>
      <c r="HS265" s="14"/>
      <c r="HT265" s="14"/>
      <c r="HU265" s="14"/>
      <c r="HV265" s="14"/>
      <c r="HW265" s="14"/>
      <c r="HX265" s="14"/>
      <c r="HY265" s="14"/>
      <c r="HZ265" s="14"/>
      <c r="IA265" s="14"/>
      <c r="IB265" s="14"/>
      <c r="IC265" s="14"/>
      <c r="ID265" s="14"/>
      <c r="IE265" s="14"/>
      <c r="IF265" s="14"/>
      <c r="IG265" s="14"/>
      <c r="IH265" s="55"/>
      <c r="II265" s="55"/>
      <c r="IJ265" s="55"/>
      <c r="IK265" s="55"/>
      <c r="IL265" s="55"/>
      <c r="IM265" s="55"/>
      <c r="IN265" s="55"/>
      <c r="IO265" s="55"/>
      <c r="IP265" s="55"/>
      <c r="IQ265" s="55"/>
      <c r="IR265" s="55"/>
      <c r="IS265" s="55"/>
      <c r="IT265" s="55"/>
      <c r="IU265" s="55"/>
      <c r="IV265" s="55"/>
      <c r="IW265" s="55"/>
      <c r="IX265" s="55"/>
      <c r="IY265" s="55"/>
      <c r="IZ265" s="55"/>
      <c r="JA265" s="55"/>
      <c r="JB265" s="55"/>
      <c r="JC265" s="55"/>
      <c r="JD265" s="55"/>
      <c r="JE265" s="55"/>
      <c r="JF265" s="55"/>
      <c r="JG265" s="55"/>
      <c r="JH265" s="55"/>
      <c r="JI265" s="55"/>
      <c r="JJ265" s="55"/>
      <c r="JK265" s="55"/>
      <c r="JL265" s="55"/>
      <c r="JM265" s="55"/>
      <c r="JN265" s="55"/>
      <c r="JO265" s="55"/>
      <c r="JP265" s="55"/>
      <c r="JQ265" s="55"/>
      <c r="JR265" s="55"/>
      <c r="JS265" s="55"/>
      <c r="JT265" s="55"/>
      <c r="JU265" s="55"/>
      <c r="JV265" s="55"/>
      <c r="JW265" s="55"/>
      <c r="JX265" s="55"/>
      <c r="JY265" s="55"/>
      <c r="JZ265" s="55"/>
      <c r="KA265" s="55"/>
      <c r="KB265" s="55"/>
      <c r="KC265" s="55"/>
      <c r="KD265" s="55"/>
      <c r="KE265" s="55"/>
      <c r="KF265" s="55"/>
      <c r="KG265" s="55"/>
      <c r="KH265" s="55"/>
      <c r="KI265" s="55"/>
      <c r="KJ265" s="55"/>
      <c r="KK265" s="55"/>
      <c r="KL265" s="55"/>
      <c r="KM265" s="55"/>
      <c r="KN265" s="55"/>
      <c r="KO265" s="55"/>
      <c r="KP265" s="55"/>
      <c r="KQ265" s="55"/>
      <c r="KR265" s="55"/>
      <c r="KS265" s="55"/>
      <c r="KT265" s="55"/>
      <c r="KU265" s="55"/>
      <c r="KV265" s="55"/>
      <c r="KW265" s="55"/>
      <c r="KX265" s="55"/>
      <c r="KY265" s="55"/>
      <c r="KZ265" s="55"/>
      <c r="LA265" s="55"/>
      <c r="LB265" s="55"/>
      <c r="LC265" s="55"/>
      <c r="LD265" s="55"/>
      <c r="LE265" s="55"/>
      <c r="LF265" s="55"/>
      <c r="LG265" s="55"/>
      <c r="LH265" s="55"/>
      <c r="LI265" s="55"/>
      <c r="LJ265" s="55"/>
      <c r="LK265" s="55"/>
      <c r="LL265" s="55"/>
      <c r="LM265" s="55"/>
      <c r="LN265" s="55"/>
      <c r="LO265" s="55"/>
      <c r="LP265" s="55"/>
      <c r="LQ265" s="55"/>
      <c r="LR265" s="55"/>
      <c r="LS265" s="55"/>
      <c r="LT265" s="55"/>
      <c r="LU265" s="55"/>
      <c r="LV265" s="55"/>
      <c r="LW265" s="55"/>
      <c r="LX265" s="55"/>
      <c r="LY265" s="55"/>
      <c r="LZ265" s="55"/>
      <c r="MA265" s="55"/>
      <c r="MB265" s="55"/>
      <c r="MC265" s="55"/>
      <c r="MD265" s="55"/>
      <c r="ME265" s="55"/>
      <c r="MF265" s="55"/>
      <c r="MG265" s="55"/>
      <c r="MH265" s="57"/>
      <c r="MI265" s="57"/>
      <c r="MJ265" s="57"/>
      <c r="MK265" s="57"/>
      <c r="ML265" s="57"/>
      <c r="MM265" s="58"/>
      <c r="MN265" s="58"/>
      <c r="MO265" s="57"/>
      <c r="MP265" s="57"/>
      <c r="MQ265" s="57"/>
      <c r="MR265" s="57"/>
      <c r="MS265" s="57"/>
      <c r="MT265" s="58"/>
      <c r="MU265" s="58"/>
      <c r="MV265" s="57"/>
      <c r="MW265" s="57"/>
      <c r="MX265" s="57"/>
      <c r="MY265" s="57"/>
      <c r="MZ265" s="57"/>
      <c r="NA265" s="58"/>
      <c r="NB265" s="58"/>
      <c r="NC265" s="55"/>
      <c r="ND265" s="55"/>
      <c r="NE265" s="55"/>
      <c r="NF265" s="55"/>
      <c r="NG265" s="55"/>
      <c r="NH265" s="55"/>
      <c r="NI265" s="55"/>
      <c r="NJ265" s="55"/>
      <c r="NK265" s="55"/>
      <c r="NL265" s="55"/>
      <c r="NM265" s="55"/>
      <c r="NN265" s="55"/>
      <c r="NO265" s="55"/>
      <c r="NP265" s="55"/>
      <c r="NQ265" s="55"/>
      <c r="NR265" s="55"/>
      <c r="NS265" s="55"/>
      <c r="NT265" s="55"/>
      <c r="NU265" s="55"/>
      <c r="NV265" s="55"/>
      <c r="NW265" s="55"/>
      <c r="NX265" s="55"/>
      <c r="NY265" s="55"/>
      <c r="NZ265" s="55"/>
      <c r="OA265" s="55"/>
      <c r="OB265" s="55"/>
      <c r="OC265" s="55"/>
      <c r="OD265" s="55"/>
      <c r="OE265" s="55"/>
      <c r="OF265" s="55"/>
      <c r="OG265" s="55"/>
      <c r="OH265" s="55"/>
      <c r="OI265" s="55"/>
      <c r="OJ265" s="55"/>
      <c r="OK265" s="55"/>
      <c r="OL265" s="55"/>
      <c r="OM265" s="55"/>
      <c r="ON265" s="55"/>
      <c r="OO265" s="55"/>
      <c r="OP265" s="55"/>
      <c r="OQ265" s="55"/>
      <c r="OR265" s="55"/>
      <c r="OS265" s="55"/>
      <c r="OT265" s="55"/>
      <c r="OU265" s="55"/>
      <c r="OV265" s="55"/>
      <c r="OW265" s="55"/>
      <c r="OX265" s="55"/>
      <c r="OY265" s="55"/>
      <c r="OZ265" s="55"/>
      <c r="PA265" s="55"/>
      <c r="PB265" s="55"/>
      <c r="PC265" s="55"/>
      <c r="PD265" s="55"/>
      <c r="PE265" s="55"/>
      <c r="PF265" s="55"/>
      <c r="PG265" s="55"/>
      <c r="PH265" s="55"/>
      <c r="PI265" s="55"/>
      <c r="PJ265" s="55"/>
      <c r="PK265" s="55"/>
      <c r="PL265" s="55"/>
      <c r="PM265" s="55"/>
      <c r="PN265" s="55"/>
      <c r="PO265" s="55"/>
      <c r="PP265" s="55"/>
      <c r="PQ265" s="55"/>
      <c r="PR265" s="55"/>
      <c r="PS265" s="55"/>
      <c r="PT265" s="55"/>
      <c r="PU265" s="55"/>
      <c r="PV265" s="55"/>
      <c r="PW265" s="55"/>
      <c r="PX265" s="55"/>
      <c r="PY265" s="55"/>
      <c r="PZ265" s="55"/>
      <c r="QA265" s="55"/>
      <c r="QB265" s="55"/>
      <c r="QC265" s="55"/>
      <c r="QD265" s="55"/>
    </row>
    <row r="266" spans="1:446" ht="13.5" customHeight="1">
      <c r="A266" s="12" t="s">
        <v>264</v>
      </c>
      <c r="B266" s="12" t="s">
        <v>349</v>
      </c>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12"/>
      <c r="BE266" s="14"/>
      <c r="BF266" s="14"/>
      <c r="BG266" s="14"/>
      <c r="BH266" s="14"/>
      <c r="BI266" s="14"/>
      <c r="BJ266" s="14"/>
      <c r="BK266" s="14"/>
      <c r="BL266" s="14"/>
      <c r="BM266" s="14"/>
      <c r="BN266" s="14"/>
      <c r="BO266" s="14"/>
      <c r="BP266" s="14"/>
      <c r="BQ266" s="14"/>
      <c r="BR266" s="14"/>
      <c r="BS266" s="14"/>
      <c r="BT266" s="14"/>
      <c r="BU266" s="14"/>
      <c r="BV266" s="14"/>
      <c r="BW266" s="14"/>
      <c r="BX266" s="14"/>
      <c r="BY266" s="14"/>
      <c r="BZ266" s="14"/>
      <c r="CA266" s="14"/>
      <c r="CB266" s="14"/>
      <c r="CC266" s="14"/>
      <c r="CD266" s="14"/>
      <c r="CE266" s="14"/>
      <c r="CF266" s="14"/>
      <c r="CG266" s="14"/>
      <c r="CH266" s="14"/>
      <c r="CI266" s="14"/>
      <c r="CJ266" s="14"/>
      <c r="CK266" s="14"/>
      <c r="CL266" s="14"/>
      <c r="CM266" s="14"/>
      <c r="CN266" s="14"/>
      <c r="CO266" s="14"/>
      <c r="CP266" s="14"/>
      <c r="CQ266" s="14"/>
      <c r="CR266" s="14"/>
      <c r="CS266" s="14"/>
      <c r="CT266" s="14"/>
      <c r="CU266" s="14"/>
      <c r="CV266" s="14"/>
      <c r="CW266" s="14"/>
      <c r="CX266" s="14"/>
      <c r="CY266" s="14"/>
      <c r="CZ266" s="14"/>
      <c r="DA266" s="24"/>
      <c r="DB266" s="14"/>
      <c r="DC266" s="14"/>
      <c r="DD266" s="14"/>
      <c r="DE266" s="14"/>
      <c r="DF266" s="14"/>
      <c r="DG266" s="14"/>
      <c r="DH266" s="14"/>
      <c r="DI266" s="14"/>
      <c r="DJ266" s="14"/>
      <c r="DK266" s="14"/>
      <c r="DL266" s="14"/>
      <c r="DM266" s="14"/>
      <c r="DN266" s="14"/>
      <c r="DO266" s="14"/>
      <c r="DP266" s="14"/>
      <c r="DQ266" s="14"/>
      <c r="DR266" s="14"/>
      <c r="DS266" s="14"/>
      <c r="DT266" s="14"/>
      <c r="DU266" s="14"/>
      <c r="DV266" s="14"/>
      <c r="DW266" s="14"/>
      <c r="DX266" s="14"/>
      <c r="DY266" s="14"/>
      <c r="DZ266" s="14"/>
      <c r="EA266" s="14"/>
      <c r="EB266" s="14"/>
      <c r="EC266" s="14"/>
      <c r="ED266" s="14"/>
      <c r="EE266" s="14"/>
      <c r="EF266" s="14"/>
      <c r="EG266" s="14"/>
      <c r="EH266" s="14"/>
      <c r="EI266" s="14"/>
      <c r="EJ266" s="14"/>
      <c r="EK266" s="14"/>
      <c r="EL266" s="14"/>
      <c r="EM266" s="14"/>
      <c r="EN266" s="14"/>
      <c r="EO266" s="14"/>
      <c r="EP266" s="14"/>
      <c r="EQ266" s="14"/>
      <c r="ER266" s="14"/>
      <c r="ES266" s="14"/>
      <c r="ET266" s="14"/>
      <c r="EU266" s="14"/>
      <c r="EV266" s="14"/>
      <c r="EW266" s="14"/>
      <c r="EX266" s="14"/>
      <c r="EY266" s="14"/>
      <c r="EZ266" s="14"/>
      <c r="FA266" s="14"/>
      <c r="FB266" s="14"/>
      <c r="FC266" s="14"/>
      <c r="FD266" s="14"/>
      <c r="FE266" s="14"/>
      <c r="FF266" s="14"/>
      <c r="FG266" s="14"/>
      <c r="FH266" s="14"/>
      <c r="FI266" s="14"/>
      <c r="FJ266" s="14"/>
      <c r="FK266" s="14"/>
      <c r="FL266" s="14"/>
      <c r="FM266" s="14"/>
      <c r="FN266" s="14"/>
      <c r="FO266" s="14"/>
      <c r="FP266" s="14"/>
      <c r="FQ266" s="14"/>
      <c r="FR266" s="14"/>
      <c r="FS266" s="14"/>
      <c r="FT266" s="14"/>
      <c r="FU266" s="14"/>
      <c r="FV266" s="14"/>
      <c r="FW266" s="14"/>
      <c r="FX266" s="14"/>
      <c r="FY266" s="14"/>
      <c r="FZ266" s="14"/>
      <c r="GA266" s="14"/>
      <c r="GB266" s="14"/>
      <c r="GC266" s="14"/>
      <c r="GD266" s="14"/>
      <c r="GE266" s="14"/>
      <c r="GF266" s="14"/>
      <c r="GG266" s="14"/>
      <c r="GH266" s="14"/>
      <c r="GI266" s="14"/>
      <c r="GJ266" s="14"/>
      <c r="GK266" s="14"/>
      <c r="GL266" s="14"/>
      <c r="GM266" s="14"/>
      <c r="GN266" s="14"/>
      <c r="GO266" s="14"/>
      <c r="GP266" s="14"/>
      <c r="GQ266" s="14"/>
      <c r="GR266" s="14"/>
      <c r="GS266" s="14"/>
      <c r="GT266" s="14"/>
      <c r="GU266" s="14"/>
      <c r="GV266" s="14"/>
      <c r="GW266" s="14"/>
      <c r="GX266" s="14"/>
      <c r="GY266" s="14"/>
      <c r="GZ266" s="14"/>
      <c r="HA266" s="14"/>
      <c r="HB266" s="14"/>
      <c r="HC266" s="14"/>
      <c r="HD266" s="14"/>
      <c r="HE266" s="14"/>
      <c r="HF266" s="14"/>
      <c r="HG266" s="14"/>
      <c r="HH266" s="14"/>
      <c r="HI266" s="14"/>
      <c r="HJ266" s="14"/>
      <c r="HK266" s="14"/>
      <c r="HL266" s="14"/>
      <c r="HM266" s="14"/>
      <c r="HN266" s="14"/>
      <c r="HO266" s="14"/>
      <c r="HP266" s="14"/>
      <c r="HQ266" s="14"/>
      <c r="HR266" s="14"/>
      <c r="HS266" s="14"/>
      <c r="HT266" s="14"/>
      <c r="HU266" s="14"/>
      <c r="HV266" s="14"/>
      <c r="HW266" s="14"/>
      <c r="HX266" s="14"/>
      <c r="HY266" s="14"/>
      <c r="HZ266" s="14"/>
      <c r="IA266" s="14"/>
      <c r="IB266" s="14"/>
      <c r="IC266" s="14"/>
      <c r="ID266" s="14"/>
      <c r="IE266" s="14"/>
      <c r="IF266" s="14"/>
      <c r="IG266" s="14"/>
      <c r="IH266" s="55"/>
      <c r="II266" s="55"/>
      <c r="IJ266" s="55"/>
      <c r="IK266" s="55"/>
      <c r="IL266" s="55"/>
      <c r="IM266" s="55"/>
      <c r="IN266" s="55"/>
      <c r="IO266" s="55"/>
      <c r="IP266" s="55"/>
      <c r="IQ266" s="55"/>
      <c r="IR266" s="55"/>
      <c r="IS266" s="55"/>
      <c r="IT266" s="55"/>
      <c r="IU266" s="55"/>
      <c r="IV266" s="55"/>
      <c r="IW266" s="55"/>
      <c r="IX266" s="55"/>
      <c r="IY266" s="55"/>
      <c r="IZ266" s="55"/>
      <c r="JA266" s="55"/>
      <c r="JB266" s="55"/>
      <c r="JC266" s="55"/>
      <c r="JD266" s="55"/>
      <c r="JE266" s="55"/>
      <c r="JF266" s="55"/>
      <c r="JG266" s="55"/>
      <c r="JH266" s="55"/>
      <c r="JI266" s="55"/>
      <c r="JJ266" s="55"/>
      <c r="JK266" s="55"/>
      <c r="JL266" s="55"/>
      <c r="JM266" s="55"/>
      <c r="JN266" s="55"/>
      <c r="JO266" s="55"/>
      <c r="JP266" s="55"/>
      <c r="JQ266" s="55"/>
      <c r="JR266" s="55"/>
      <c r="JS266" s="55"/>
      <c r="JT266" s="55"/>
      <c r="JU266" s="55"/>
      <c r="JV266" s="55"/>
      <c r="JW266" s="55"/>
      <c r="JX266" s="55"/>
      <c r="JY266" s="55"/>
      <c r="JZ266" s="55"/>
      <c r="KA266" s="55"/>
      <c r="KB266" s="55"/>
      <c r="KC266" s="55"/>
      <c r="KD266" s="55"/>
      <c r="KE266" s="55"/>
      <c r="KF266" s="55"/>
      <c r="KG266" s="55"/>
      <c r="KH266" s="55"/>
      <c r="KI266" s="55"/>
      <c r="KJ266" s="55"/>
      <c r="KK266" s="55"/>
      <c r="KL266" s="55"/>
      <c r="KM266" s="55"/>
      <c r="KN266" s="55"/>
      <c r="KO266" s="55"/>
      <c r="KP266" s="55"/>
      <c r="KQ266" s="55"/>
      <c r="KR266" s="55"/>
      <c r="KS266" s="55"/>
      <c r="KT266" s="55"/>
      <c r="KU266" s="55"/>
      <c r="KV266" s="55"/>
      <c r="KW266" s="55"/>
      <c r="KX266" s="55"/>
      <c r="KY266" s="55"/>
      <c r="KZ266" s="55"/>
      <c r="LA266" s="55"/>
      <c r="LB266" s="55"/>
      <c r="LC266" s="55"/>
      <c r="LD266" s="55"/>
      <c r="LE266" s="55"/>
      <c r="LF266" s="55"/>
      <c r="LG266" s="55"/>
      <c r="LH266" s="55"/>
      <c r="LI266" s="55"/>
      <c r="LJ266" s="55"/>
      <c r="LK266" s="55"/>
      <c r="LL266" s="55"/>
      <c r="LM266" s="55"/>
      <c r="LN266" s="55"/>
      <c r="LO266" s="55"/>
      <c r="LP266" s="55"/>
      <c r="LQ266" s="55"/>
      <c r="LR266" s="55"/>
      <c r="LS266" s="55"/>
      <c r="LT266" s="55"/>
      <c r="LU266" s="55"/>
      <c r="LV266" s="55"/>
      <c r="LW266" s="55"/>
      <c r="LX266" s="55"/>
      <c r="LY266" s="55"/>
      <c r="LZ266" s="55"/>
      <c r="MA266" s="55"/>
      <c r="MB266" s="55"/>
      <c r="MC266" s="55"/>
      <c r="MD266" s="55"/>
      <c r="ME266" s="55"/>
      <c r="MF266" s="55"/>
      <c r="MG266" s="55"/>
      <c r="MH266" s="57"/>
      <c r="MI266" s="57"/>
      <c r="MJ266" s="57"/>
      <c r="MK266" s="57"/>
      <c r="ML266" s="57"/>
      <c r="MM266" s="58"/>
      <c r="MN266" s="58"/>
      <c r="MO266" s="57"/>
      <c r="MP266" s="57"/>
      <c r="MQ266" s="57"/>
      <c r="MR266" s="57"/>
      <c r="MS266" s="57"/>
      <c r="MT266" s="58"/>
      <c r="MU266" s="58"/>
      <c r="MV266" s="57"/>
      <c r="MW266" s="57"/>
      <c r="MX266" s="57"/>
      <c r="MY266" s="57"/>
      <c r="MZ266" s="57"/>
      <c r="NA266" s="58"/>
      <c r="NB266" s="58"/>
      <c r="NC266" s="55"/>
      <c r="ND266" s="55"/>
      <c r="NE266" s="55"/>
      <c r="NF266" s="55"/>
      <c r="NG266" s="55"/>
      <c r="NH266" s="55"/>
      <c r="NI266" s="55"/>
      <c r="NJ266" s="55"/>
      <c r="NK266" s="55"/>
      <c r="NL266" s="55"/>
      <c r="NM266" s="55"/>
      <c r="NN266" s="55"/>
      <c r="NO266" s="55"/>
      <c r="NP266" s="55"/>
      <c r="NQ266" s="55"/>
      <c r="NR266" s="55"/>
      <c r="NS266" s="55"/>
      <c r="NT266" s="55"/>
      <c r="NU266" s="55"/>
      <c r="NV266" s="55"/>
      <c r="NW266" s="55"/>
      <c r="NX266" s="55"/>
      <c r="NY266" s="55"/>
      <c r="NZ266" s="55"/>
      <c r="OA266" s="55"/>
      <c r="OB266" s="55"/>
      <c r="OC266" s="55"/>
      <c r="OD266" s="55"/>
      <c r="OE266" s="55"/>
      <c r="OF266" s="55"/>
      <c r="OG266" s="55"/>
      <c r="OH266" s="55"/>
      <c r="OI266" s="55"/>
      <c r="OJ266" s="55"/>
      <c r="OK266" s="55"/>
      <c r="OL266" s="55"/>
      <c r="OM266" s="55"/>
      <c r="ON266" s="55"/>
      <c r="OO266" s="55"/>
      <c r="OP266" s="55"/>
      <c r="OQ266" s="55"/>
      <c r="OR266" s="55"/>
      <c r="OS266" s="55"/>
      <c r="OT266" s="55"/>
      <c r="OU266" s="55"/>
      <c r="OV266" s="55"/>
      <c r="OW266" s="55"/>
      <c r="OX266" s="55"/>
      <c r="OY266" s="55"/>
      <c r="OZ266" s="55"/>
      <c r="PA266" s="55"/>
      <c r="PB266" s="55"/>
      <c r="PC266" s="55"/>
      <c r="PD266" s="55"/>
      <c r="PE266" s="55"/>
      <c r="PF266" s="55"/>
      <c r="PG266" s="55"/>
      <c r="PH266" s="55"/>
      <c r="PI266" s="55"/>
      <c r="PJ266" s="55"/>
      <c r="PK266" s="55"/>
      <c r="PL266" s="55"/>
      <c r="PM266" s="55"/>
      <c r="PN266" s="55"/>
      <c r="PO266" s="55"/>
      <c r="PP266" s="55"/>
      <c r="PQ266" s="55"/>
      <c r="PR266" s="55"/>
      <c r="PS266" s="55"/>
      <c r="PT266" s="55"/>
      <c r="PU266" s="55"/>
      <c r="PV266" s="55"/>
      <c r="PW266" s="55"/>
      <c r="PX266" s="55"/>
      <c r="PY266" s="55"/>
      <c r="PZ266" s="55"/>
      <c r="QA266" s="55"/>
      <c r="QB266" s="55"/>
      <c r="QC266" s="55"/>
      <c r="QD266" s="55"/>
    </row>
    <row r="267" spans="1:446" ht="13.5" customHeight="1">
      <c r="A267" s="12" t="s">
        <v>265</v>
      </c>
      <c r="B267" s="12" t="s">
        <v>346</v>
      </c>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12"/>
      <c r="BE267" s="14"/>
      <c r="BF267" s="14"/>
      <c r="BG267" s="14"/>
      <c r="BH267" s="14"/>
      <c r="BI267" s="14"/>
      <c r="BJ267" s="14"/>
      <c r="BK267" s="14"/>
      <c r="BL267" s="14"/>
      <c r="BM267" s="14"/>
      <c r="BN267" s="14"/>
      <c r="BO267" s="14"/>
      <c r="BP267" s="14"/>
      <c r="BQ267" s="14"/>
      <c r="BR267" s="14"/>
      <c r="BS267" s="14"/>
      <c r="BT267" s="14"/>
      <c r="BU267" s="14"/>
      <c r="BV267" s="14"/>
      <c r="BW267" s="14"/>
      <c r="BX267" s="14"/>
      <c r="BY267" s="14"/>
      <c r="BZ267" s="14"/>
      <c r="CA267" s="14"/>
      <c r="CB267" s="14"/>
      <c r="CC267" s="14"/>
      <c r="CD267" s="14"/>
      <c r="CE267" s="14"/>
      <c r="CF267" s="14"/>
      <c r="CG267" s="14"/>
      <c r="CH267" s="14"/>
      <c r="CI267" s="14"/>
      <c r="CJ267" s="14"/>
      <c r="CK267" s="14"/>
      <c r="CL267" s="14"/>
      <c r="CM267" s="14"/>
      <c r="CN267" s="14"/>
      <c r="CO267" s="14"/>
      <c r="CP267" s="14"/>
      <c r="CQ267" s="14"/>
      <c r="CR267" s="14"/>
      <c r="CS267" s="14"/>
      <c r="CT267" s="14"/>
      <c r="CU267" s="14"/>
      <c r="CV267" s="14"/>
      <c r="CW267" s="14"/>
      <c r="CX267" s="14"/>
      <c r="CY267" s="14"/>
      <c r="CZ267" s="14"/>
      <c r="DA267" s="24"/>
      <c r="DB267" s="14"/>
      <c r="DC267" s="14"/>
      <c r="DD267" s="14"/>
      <c r="DE267" s="14"/>
      <c r="DF267" s="14"/>
      <c r="DG267" s="14"/>
      <c r="DH267" s="14"/>
      <c r="DI267" s="14"/>
      <c r="DJ267" s="14"/>
      <c r="DK267" s="14"/>
      <c r="DL267" s="14"/>
      <c r="DM267" s="14"/>
      <c r="DN267" s="14"/>
      <c r="DO267" s="14"/>
      <c r="DP267" s="14"/>
      <c r="DQ267" s="14"/>
      <c r="DR267" s="14"/>
      <c r="DS267" s="14"/>
      <c r="DT267" s="14"/>
      <c r="DU267" s="14"/>
      <c r="DV267" s="14"/>
      <c r="DW267" s="14"/>
      <c r="DX267" s="14"/>
      <c r="DY267" s="14"/>
      <c r="DZ267" s="14"/>
      <c r="EA267" s="14"/>
      <c r="EB267" s="14"/>
      <c r="EC267" s="14"/>
      <c r="ED267" s="14"/>
      <c r="EE267" s="14"/>
      <c r="EF267" s="14"/>
      <c r="EG267" s="14"/>
      <c r="EH267" s="14"/>
      <c r="EI267" s="14"/>
      <c r="EJ267" s="14"/>
      <c r="EK267" s="14"/>
      <c r="EL267" s="14"/>
      <c r="EM267" s="14"/>
      <c r="EN267" s="14"/>
      <c r="EO267" s="14"/>
      <c r="EP267" s="14"/>
      <c r="EQ267" s="14"/>
      <c r="ER267" s="14"/>
      <c r="ES267" s="14"/>
      <c r="ET267" s="14"/>
      <c r="EU267" s="14"/>
      <c r="EV267" s="14"/>
      <c r="EW267" s="14"/>
      <c r="EX267" s="14"/>
      <c r="EY267" s="14"/>
      <c r="EZ267" s="14"/>
      <c r="FA267" s="14"/>
      <c r="FB267" s="14"/>
      <c r="FC267" s="14"/>
      <c r="FD267" s="14"/>
      <c r="FE267" s="14"/>
      <c r="FF267" s="14"/>
      <c r="FG267" s="14"/>
      <c r="FH267" s="14"/>
      <c r="FI267" s="14"/>
      <c r="FJ267" s="14"/>
      <c r="FK267" s="14"/>
      <c r="FL267" s="14"/>
      <c r="FM267" s="14"/>
      <c r="FN267" s="14"/>
      <c r="FO267" s="14"/>
      <c r="FP267" s="14"/>
      <c r="FQ267" s="14"/>
      <c r="FR267" s="14"/>
      <c r="FS267" s="14"/>
      <c r="FT267" s="14"/>
      <c r="FU267" s="14"/>
      <c r="FV267" s="14"/>
      <c r="FW267" s="14"/>
      <c r="FX267" s="14"/>
      <c r="FY267" s="14"/>
      <c r="FZ267" s="14"/>
      <c r="GA267" s="14"/>
      <c r="GB267" s="14"/>
      <c r="GC267" s="14"/>
      <c r="GD267" s="14"/>
      <c r="GE267" s="14"/>
      <c r="GF267" s="14"/>
      <c r="GG267" s="14"/>
      <c r="GH267" s="14"/>
      <c r="GI267" s="14"/>
      <c r="GJ267" s="14"/>
      <c r="GK267" s="14"/>
      <c r="GL267" s="14"/>
      <c r="GM267" s="14"/>
      <c r="GN267" s="14"/>
      <c r="GO267" s="14"/>
      <c r="GP267" s="14"/>
      <c r="GQ267" s="14"/>
      <c r="GR267" s="14"/>
      <c r="GS267" s="14"/>
      <c r="GT267" s="14"/>
      <c r="GU267" s="14"/>
      <c r="GV267" s="14"/>
      <c r="GW267" s="14"/>
      <c r="GX267" s="14"/>
      <c r="GY267" s="14"/>
      <c r="GZ267" s="14"/>
      <c r="HA267" s="14"/>
      <c r="HB267" s="14"/>
      <c r="HC267" s="14"/>
      <c r="HD267" s="14"/>
      <c r="HE267" s="14"/>
      <c r="HF267" s="14"/>
      <c r="HG267" s="14"/>
      <c r="HH267" s="14"/>
      <c r="HI267" s="14"/>
      <c r="HJ267" s="14"/>
      <c r="HK267" s="14"/>
      <c r="HL267" s="14"/>
      <c r="HM267" s="14"/>
      <c r="HN267" s="14"/>
      <c r="HO267" s="14"/>
      <c r="HP267" s="14"/>
      <c r="HQ267" s="14"/>
      <c r="HR267" s="14"/>
      <c r="HS267" s="14"/>
      <c r="HT267" s="14"/>
      <c r="HU267" s="14"/>
      <c r="HV267" s="14"/>
      <c r="HW267" s="14"/>
      <c r="HX267" s="14"/>
      <c r="HY267" s="14"/>
      <c r="HZ267" s="14"/>
      <c r="IA267" s="14"/>
      <c r="IB267" s="14"/>
      <c r="IC267" s="14"/>
      <c r="ID267" s="14"/>
      <c r="IE267" s="14"/>
      <c r="IF267" s="14"/>
      <c r="IG267" s="14"/>
      <c r="IH267" s="55"/>
      <c r="II267" s="55"/>
      <c r="IJ267" s="55"/>
      <c r="IK267" s="55"/>
      <c r="IL267" s="55"/>
      <c r="IM267" s="55"/>
      <c r="IN267" s="55"/>
      <c r="IO267" s="55"/>
      <c r="IP267" s="55"/>
      <c r="IQ267" s="55"/>
      <c r="IR267" s="55"/>
      <c r="IS267" s="55"/>
      <c r="IT267" s="55"/>
      <c r="IU267" s="55"/>
      <c r="IV267" s="55"/>
      <c r="IW267" s="55"/>
      <c r="IX267" s="55"/>
      <c r="IY267" s="55"/>
      <c r="IZ267" s="55"/>
      <c r="JA267" s="55"/>
      <c r="JB267" s="55"/>
      <c r="JC267" s="55"/>
      <c r="JD267" s="55"/>
      <c r="JE267" s="55"/>
      <c r="JF267" s="55"/>
      <c r="JG267" s="55"/>
      <c r="JH267" s="55"/>
      <c r="JI267" s="55"/>
      <c r="JJ267" s="55"/>
      <c r="JK267" s="55"/>
      <c r="JL267" s="55"/>
      <c r="JM267" s="55"/>
      <c r="JN267" s="55"/>
      <c r="JO267" s="55"/>
      <c r="JP267" s="55"/>
      <c r="JQ267" s="55"/>
      <c r="JR267" s="55"/>
      <c r="JS267" s="55"/>
      <c r="JT267" s="55"/>
      <c r="JU267" s="55"/>
      <c r="JV267" s="55"/>
      <c r="JW267" s="55"/>
      <c r="JX267" s="55"/>
      <c r="JY267" s="55"/>
      <c r="JZ267" s="55"/>
      <c r="KA267" s="55"/>
      <c r="KB267" s="55"/>
      <c r="KC267" s="55"/>
      <c r="KD267" s="55"/>
      <c r="KE267" s="55"/>
      <c r="KF267" s="55"/>
      <c r="KG267" s="55"/>
      <c r="KH267" s="55"/>
      <c r="KI267" s="55"/>
      <c r="KJ267" s="55"/>
      <c r="KK267" s="55"/>
      <c r="KL267" s="55"/>
      <c r="KM267" s="55"/>
      <c r="KN267" s="55"/>
      <c r="KO267" s="55"/>
      <c r="KP267" s="55"/>
      <c r="KQ267" s="55"/>
      <c r="KR267" s="55"/>
      <c r="KS267" s="55"/>
      <c r="KT267" s="55"/>
      <c r="KU267" s="55"/>
      <c r="KV267" s="55"/>
      <c r="KW267" s="55"/>
      <c r="KX267" s="55"/>
      <c r="KY267" s="55"/>
      <c r="KZ267" s="55"/>
      <c r="LA267" s="55"/>
      <c r="LB267" s="55"/>
      <c r="LC267" s="55"/>
      <c r="LD267" s="55"/>
      <c r="LE267" s="55"/>
      <c r="LF267" s="55"/>
      <c r="LG267" s="55"/>
      <c r="LH267" s="55"/>
      <c r="LI267" s="55"/>
      <c r="LJ267" s="55"/>
      <c r="LK267" s="55"/>
      <c r="LL267" s="55"/>
      <c r="LM267" s="55"/>
      <c r="LN267" s="55"/>
      <c r="LO267" s="55"/>
      <c r="LP267" s="55"/>
      <c r="LQ267" s="55"/>
      <c r="LR267" s="55"/>
      <c r="LS267" s="55"/>
      <c r="LT267" s="55"/>
      <c r="LU267" s="55"/>
      <c r="LV267" s="55"/>
      <c r="LW267" s="55"/>
      <c r="LX267" s="55"/>
      <c r="LY267" s="55"/>
      <c r="LZ267" s="55"/>
      <c r="MA267" s="55"/>
      <c r="MB267" s="55"/>
      <c r="MC267" s="55"/>
      <c r="MD267" s="55"/>
      <c r="ME267" s="55"/>
      <c r="MF267" s="55"/>
      <c r="MG267" s="55"/>
      <c r="MH267" s="57"/>
      <c r="MI267" s="57"/>
      <c r="MJ267" s="57"/>
      <c r="MK267" s="57"/>
      <c r="ML267" s="57"/>
      <c r="MM267" s="58"/>
      <c r="MN267" s="58"/>
      <c r="MO267" s="57"/>
      <c r="MP267" s="57"/>
      <c r="MQ267" s="57"/>
      <c r="MR267" s="57"/>
      <c r="MS267" s="57"/>
      <c r="MT267" s="58"/>
      <c r="MU267" s="58"/>
      <c r="MV267" s="57"/>
      <c r="MW267" s="57"/>
      <c r="MX267" s="57"/>
      <c r="MY267" s="57"/>
      <c r="MZ267" s="57"/>
      <c r="NA267" s="58"/>
      <c r="NB267" s="58"/>
      <c r="NC267" s="55"/>
      <c r="ND267" s="55"/>
      <c r="NE267" s="55"/>
      <c r="NF267" s="55"/>
      <c r="NG267" s="55"/>
      <c r="NH267" s="55"/>
      <c r="NI267" s="55"/>
      <c r="NJ267" s="55"/>
      <c r="NK267" s="55"/>
      <c r="NL267" s="55"/>
      <c r="NM267" s="55"/>
      <c r="NN267" s="55"/>
      <c r="NO267" s="55"/>
      <c r="NP267" s="55"/>
      <c r="NQ267" s="55"/>
      <c r="NR267" s="55"/>
      <c r="NS267" s="55"/>
      <c r="NT267" s="55"/>
      <c r="NU267" s="55"/>
      <c r="NV267" s="55"/>
      <c r="NW267" s="55"/>
      <c r="NX267" s="55"/>
      <c r="NY267" s="55"/>
      <c r="NZ267" s="55"/>
      <c r="OA267" s="55"/>
      <c r="OB267" s="55"/>
      <c r="OC267" s="55"/>
      <c r="OD267" s="55"/>
      <c r="OE267" s="55"/>
      <c r="OF267" s="55"/>
      <c r="OG267" s="55"/>
      <c r="OH267" s="55"/>
      <c r="OI267" s="55"/>
      <c r="OJ267" s="55"/>
      <c r="OK267" s="55"/>
      <c r="OL267" s="55"/>
      <c r="OM267" s="55"/>
      <c r="ON267" s="55"/>
      <c r="OO267" s="55"/>
      <c r="OP267" s="55"/>
      <c r="OQ267" s="55"/>
      <c r="OR267" s="55"/>
      <c r="OS267" s="55"/>
      <c r="OT267" s="55"/>
      <c r="OU267" s="55"/>
      <c r="OV267" s="55"/>
      <c r="OW267" s="55"/>
      <c r="OX267" s="55"/>
      <c r="OY267" s="55"/>
      <c r="OZ267" s="55"/>
      <c r="PA267" s="55"/>
      <c r="PB267" s="55"/>
      <c r="PC267" s="55"/>
      <c r="PD267" s="55"/>
      <c r="PE267" s="55"/>
      <c r="PF267" s="55"/>
      <c r="PG267" s="55"/>
      <c r="PH267" s="55"/>
      <c r="PI267" s="55"/>
      <c r="PJ267" s="55"/>
      <c r="PK267" s="55"/>
      <c r="PL267" s="55"/>
      <c r="PM267" s="55"/>
      <c r="PN267" s="55"/>
      <c r="PO267" s="55"/>
      <c r="PP267" s="55"/>
      <c r="PQ267" s="55"/>
      <c r="PR267" s="55"/>
      <c r="PS267" s="55"/>
      <c r="PT267" s="55"/>
      <c r="PU267" s="55"/>
      <c r="PV267" s="55"/>
      <c r="PW267" s="55"/>
      <c r="PX267" s="55"/>
      <c r="PY267" s="55"/>
      <c r="PZ267" s="55"/>
      <c r="QA267" s="55"/>
      <c r="QB267" s="55"/>
      <c r="QC267" s="55"/>
      <c r="QD267" s="55"/>
    </row>
    <row r="268" spans="1:446" ht="13.5" customHeight="1">
      <c r="A268" s="12" t="s">
        <v>266</v>
      </c>
      <c r="B268" s="12" t="s">
        <v>348</v>
      </c>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12"/>
      <c r="BE268" s="14"/>
      <c r="BF268" s="14"/>
      <c r="BG268" s="14"/>
      <c r="BH268" s="14"/>
      <c r="BI268" s="14"/>
      <c r="BJ268" s="14"/>
      <c r="BK268" s="14"/>
      <c r="BL268" s="14"/>
      <c r="BM268" s="14"/>
      <c r="BN268" s="14"/>
      <c r="BO268" s="14"/>
      <c r="BP268" s="14"/>
      <c r="BQ268" s="14"/>
      <c r="BR268" s="14"/>
      <c r="BS268" s="14"/>
      <c r="BT268" s="14"/>
      <c r="BU268" s="14"/>
      <c r="BV268" s="14"/>
      <c r="BW268" s="14"/>
      <c r="BX268" s="14"/>
      <c r="BY268" s="14"/>
      <c r="BZ268" s="14"/>
      <c r="CA268" s="14"/>
      <c r="CB268" s="14"/>
      <c r="CC268" s="14"/>
      <c r="CD268" s="14"/>
      <c r="CE268" s="14"/>
      <c r="CF268" s="14"/>
      <c r="CG268" s="14"/>
      <c r="CH268" s="14"/>
      <c r="CI268" s="14"/>
      <c r="CJ268" s="14"/>
      <c r="CK268" s="14"/>
      <c r="CL268" s="14"/>
      <c r="CM268" s="14"/>
      <c r="CN268" s="14"/>
      <c r="CO268" s="14"/>
      <c r="CP268" s="14"/>
      <c r="CQ268" s="14"/>
      <c r="CR268" s="14"/>
      <c r="CS268" s="14"/>
      <c r="CT268" s="14"/>
      <c r="CU268" s="14"/>
      <c r="CV268" s="14"/>
      <c r="CW268" s="14"/>
      <c r="CX268" s="14"/>
      <c r="CY268" s="14"/>
      <c r="CZ268" s="14"/>
      <c r="DA268" s="24"/>
      <c r="DB268" s="14"/>
      <c r="DC268" s="14"/>
      <c r="DD268" s="14"/>
      <c r="DE268" s="14"/>
      <c r="DF268" s="14"/>
      <c r="DG268" s="14"/>
      <c r="DH268" s="14"/>
      <c r="DI268" s="14"/>
      <c r="DJ268" s="14"/>
      <c r="DK268" s="14"/>
      <c r="DL268" s="14"/>
      <c r="DM268" s="14"/>
      <c r="DN268" s="14"/>
      <c r="DO268" s="14"/>
      <c r="DP268" s="14"/>
      <c r="DQ268" s="14"/>
      <c r="DR268" s="14"/>
      <c r="DS268" s="14"/>
      <c r="DT268" s="14"/>
      <c r="DU268" s="14"/>
      <c r="DV268" s="14"/>
      <c r="DW268" s="14"/>
      <c r="DX268" s="14"/>
      <c r="DY268" s="14"/>
      <c r="DZ268" s="14"/>
      <c r="EA268" s="14"/>
      <c r="EB268" s="14"/>
      <c r="EC268" s="14"/>
      <c r="ED268" s="14"/>
      <c r="EE268" s="14"/>
      <c r="EF268" s="14"/>
      <c r="EG268" s="14"/>
      <c r="EH268" s="14"/>
      <c r="EI268" s="14"/>
      <c r="EJ268" s="14"/>
      <c r="EK268" s="14"/>
      <c r="EL268" s="14"/>
      <c r="EM268" s="14"/>
      <c r="EN268" s="14"/>
      <c r="EO268" s="14"/>
      <c r="EP268" s="14"/>
      <c r="EQ268" s="14"/>
      <c r="ER268" s="14"/>
      <c r="ES268" s="14"/>
      <c r="ET268" s="14"/>
      <c r="EU268" s="14"/>
      <c r="EV268" s="14"/>
      <c r="EW268" s="14"/>
      <c r="EX268" s="14"/>
      <c r="EY268" s="14"/>
      <c r="EZ268" s="14"/>
      <c r="FA268" s="14"/>
      <c r="FB268" s="14"/>
      <c r="FC268" s="14"/>
      <c r="FD268" s="14"/>
      <c r="FE268" s="14"/>
      <c r="FF268" s="14"/>
      <c r="FG268" s="14"/>
      <c r="FH268" s="14"/>
      <c r="FI268" s="14"/>
      <c r="FJ268" s="14"/>
      <c r="FK268" s="14"/>
      <c r="FL268" s="14"/>
      <c r="FM268" s="14"/>
      <c r="FN268" s="14"/>
      <c r="FO268" s="14"/>
      <c r="FP268" s="14"/>
      <c r="FQ268" s="14"/>
      <c r="FR268" s="14"/>
      <c r="FS268" s="14"/>
      <c r="FT268" s="14"/>
      <c r="FU268" s="14"/>
      <c r="FV268" s="14"/>
      <c r="FW268" s="14"/>
      <c r="FX268" s="14"/>
      <c r="FY268" s="14"/>
      <c r="FZ268" s="14"/>
      <c r="GA268" s="14"/>
      <c r="GB268" s="14"/>
      <c r="GC268" s="14"/>
      <c r="GD268" s="14"/>
      <c r="GE268" s="14"/>
      <c r="GF268" s="14"/>
      <c r="GG268" s="14"/>
      <c r="GH268" s="14"/>
      <c r="GI268" s="14"/>
      <c r="GJ268" s="14"/>
      <c r="GK268" s="14"/>
      <c r="GL268" s="14"/>
      <c r="GM268" s="14"/>
      <c r="GN268" s="14"/>
      <c r="GO268" s="14"/>
      <c r="GP268" s="14"/>
      <c r="GQ268" s="14"/>
      <c r="GR268" s="14"/>
      <c r="GS268" s="14"/>
      <c r="GT268" s="14"/>
      <c r="GU268" s="14"/>
      <c r="GV268" s="14"/>
      <c r="GW268" s="14"/>
      <c r="GX268" s="14"/>
      <c r="GY268" s="14"/>
      <c r="GZ268" s="14"/>
      <c r="HA268" s="14"/>
      <c r="HB268" s="14"/>
      <c r="HC268" s="14"/>
      <c r="HD268" s="14"/>
      <c r="HE268" s="14"/>
      <c r="HF268" s="14"/>
      <c r="HG268" s="14"/>
      <c r="HH268" s="14"/>
      <c r="HI268" s="14"/>
      <c r="HJ268" s="14"/>
      <c r="HK268" s="14"/>
      <c r="HL268" s="14"/>
      <c r="HM268" s="14"/>
      <c r="HN268" s="14"/>
      <c r="HO268" s="14"/>
      <c r="HP268" s="14"/>
      <c r="HQ268" s="14"/>
      <c r="HR268" s="14"/>
      <c r="HS268" s="14"/>
      <c r="HT268" s="14"/>
      <c r="HU268" s="14"/>
      <c r="HV268" s="14"/>
      <c r="HW268" s="14"/>
      <c r="HX268" s="14"/>
      <c r="HY268" s="14"/>
      <c r="HZ268" s="14"/>
      <c r="IA268" s="14"/>
      <c r="IB268" s="14"/>
      <c r="IC268" s="14"/>
      <c r="ID268" s="14"/>
      <c r="IE268" s="14"/>
      <c r="IF268" s="14"/>
      <c r="IG268" s="14"/>
      <c r="IH268" s="55"/>
      <c r="II268" s="55"/>
      <c r="IJ268" s="55"/>
      <c r="IK268" s="55"/>
      <c r="IL268" s="55"/>
      <c r="IM268" s="55"/>
      <c r="IN268" s="55"/>
      <c r="IO268" s="55"/>
      <c r="IP268" s="55"/>
      <c r="IQ268" s="55"/>
      <c r="IR268" s="55"/>
      <c r="IS268" s="55"/>
      <c r="IT268" s="55"/>
      <c r="IU268" s="55"/>
      <c r="IV268" s="55"/>
      <c r="IW268" s="55"/>
      <c r="IX268" s="55"/>
      <c r="IY268" s="55"/>
      <c r="IZ268" s="55"/>
      <c r="JA268" s="55"/>
      <c r="JB268" s="55"/>
      <c r="JC268" s="55"/>
      <c r="JD268" s="55"/>
      <c r="JE268" s="55"/>
      <c r="JF268" s="55"/>
      <c r="JG268" s="55"/>
      <c r="JH268" s="55"/>
      <c r="JI268" s="55"/>
      <c r="JJ268" s="55"/>
      <c r="JK268" s="55"/>
      <c r="JL268" s="55"/>
      <c r="JM268" s="55"/>
      <c r="JN268" s="55"/>
      <c r="JO268" s="55"/>
      <c r="JP268" s="55"/>
      <c r="JQ268" s="55"/>
      <c r="JR268" s="55"/>
      <c r="JS268" s="55"/>
      <c r="JT268" s="55"/>
      <c r="JU268" s="55"/>
      <c r="JV268" s="55"/>
      <c r="JW268" s="55"/>
      <c r="JX268" s="55"/>
      <c r="JY268" s="55"/>
      <c r="JZ268" s="55"/>
      <c r="KA268" s="55"/>
      <c r="KB268" s="55"/>
      <c r="KC268" s="55"/>
      <c r="KD268" s="55"/>
      <c r="KE268" s="55"/>
      <c r="KF268" s="55"/>
      <c r="KG268" s="55"/>
      <c r="KH268" s="55"/>
      <c r="KI268" s="55"/>
      <c r="KJ268" s="55"/>
      <c r="KK268" s="55"/>
      <c r="KL268" s="55"/>
      <c r="KM268" s="55"/>
      <c r="KN268" s="55"/>
      <c r="KO268" s="55"/>
      <c r="KP268" s="55"/>
      <c r="KQ268" s="55"/>
      <c r="KR268" s="55"/>
      <c r="KS268" s="55"/>
      <c r="KT268" s="55"/>
      <c r="KU268" s="55"/>
      <c r="KV268" s="55"/>
      <c r="KW268" s="55"/>
      <c r="KX268" s="55"/>
      <c r="KY268" s="55"/>
      <c r="KZ268" s="55"/>
      <c r="LA268" s="55"/>
      <c r="LB268" s="55"/>
      <c r="LC268" s="55"/>
      <c r="LD268" s="55"/>
      <c r="LE268" s="55"/>
      <c r="LF268" s="55"/>
      <c r="LG268" s="55"/>
      <c r="LH268" s="55"/>
      <c r="LI268" s="55"/>
      <c r="LJ268" s="55"/>
      <c r="LK268" s="55"/>
      <c r="LL268" s="55"/>
      <c r="LM268" s="55"/>
      <c r="LN268" s="55"/>
      <c r="LO268" s="55"/>
      <c r="LP268" s="55"/>
      <c r="LQ268" s="55"/>
      <c r="LR268" s="55"/>
      <c r="LS268" s="55"/>
      <c r="LT268" s="55"/>
      <c r="LU268" s="55"/>
      <c r="LV268" s="55"/>
      <c r="LW268" s="55"/>
      <c r="LX268" s="55"/>
      <c r="LY268" s="55"/>
      <c r="LZ268" s="55"/>
      <c r="MA268" s="55"/>
      <c r="MB268" s="55"/>
      <c r="MC268" s="55"/>
      <c r="MD268" s="55"/>
      <c r="ME268" s="55"/>
      <c r="MF268" s="55"/>
      <c r="MG268" s="55"/>
      <c r="MH268" s="57"/>
      <c r="MI268" s="57"/>
      <c r="MJ268" s="57"/>
      <c r="MK268" s="57"/>
      <c r="ML268" s="57"/>
      <c r="MM268" s="58"/>
      <c r="MN268" s="58"/>
      <c r="MO268" s="57"/>
      <c r="MP268" s="57"/>
      <c r="MQ268" s="57"/>
      <c r="MR268" s="57"/>
      <c r="MS268" s="57"/>
      <c r="MT268" s="58"/>
      <c r="MU268" s="58"/>
      <c r="MV268" s="57"/>
      <c r="MW268" s="57"/>
      <c r="MX268" s="57"/>
      <c r="MY268" s="57"/>
      <c r="MZ268" s="57"/>
      <c r="NA268" s="58"/>
      <c r="NB268" s="58"/>
      <c r="NC268" s="55"/>
      <c r="ND268" s="55"/>
      <c r="NE268" s="55"/>
      <c r="NF268" s="55"/>
      <c r="NG268" s="55"/>
      <c r="NH268" s="55"/>
      <c r="NI268" s="55"/>
      <c r="NJ268" s="55"/>
      <c r="NK268" s="55"/>
      <c r="NL268" s="55"/>
      <c r="NM268" s="55"/>
      <c r="NN268" s="55"/>
      <c r="NO268" s="55"/>
      <c r="NP268" s="55"/>
      <c r="NQ268" s="55"/>
      <c r="NR268" s="55"/>
      <c r="NS268" s="55"/>
      <c r="NT268" s="55"/>
      <c r="NU268" s="55"/>
      <c r="NV268" s="55"/>
      <c r="NW268" s="55"/>
      <c r="NX268" s="55"/>
      <c r="NY268" s="55"/>
      <c r="NZ268" s="55"/>
      <c r="OA268" s="55"/>
      <c r="OB268" s="55"/>
      <c r="OC268" s="55"/>
      <c r="OD268" s="55"/>
      <c r="OE268" s="55"/>
      <c r="OF268" s="55"/>
      <c r="OG268" s="55"/>
      <c r="OH268" s="55"/>
      <c r="OI268" s="55"/>
      <c r="OJ268" s="55"/>
      <c r="OK268" s="55"/>
      <c r="OL268" s="55"/>
      <c r="OM268" s="55"/>
      <c r="ON268" s="55"/>
      <c r="OO268" s="55"/>
      <c r="OP268" s="55"/>
      <c r="OQ268" s="55"/>
      <c r="OR268" s="55"/>
      <c r="OS268" s="55"/>
      <c r="OT268" s="55"/>
      <c r="OU268" s="55"/>
      <c r="OV268" s="55"/>
      <c r="OW268" s="55"/>
      <c r="OX268" s="55"/>
      <c r="OY268" s="55"/>
      <c r="OZ268" s="55"/>
      <c r="PA268" s="55"/>
      <c r="PB268" s="55"/>
      <c r="PC268" s="55"/>
      <c r="PD268" s="55"/>
      <c r="PE268" s="55"/>
      <c r="PF268" s="55"/>
      <c r="PG268" s="55"/>
      <c r="PH268" s="55"/>
      <c r="PI268" s="55"/>
      <c r="PJ268" s="55"/>
      <c r="PK268" s="55"/>
      <c r="PL268" s="55"/>
      <c r="PM268" s="55"/>
      <c r="PN268" s="55"/>
      <c r="PO268" s="55"/>
      <c r="PP268" s="55"/>
      <c r="PQ268" s="55"/>
      <c r="PR268" s="55"/>
      <c r="PS268" s="55"/>
      <c r="PT268" s="55"/>
      <c r="PU268" s="55"/>
      <c r="PV268" s="55"/>
      <c r="PW268" s="55"/>
      <c r="PX268" s="55"/>
      <c r="PY268" s="55"/>
      <c r="PZ268" s="55"/>
      <c r="QA268" s="55"/>
      <c r="QB268" s="55"/>
      <c r="QC268" s="55"/>
      <c r="QD268" s="55"/>
    </row>
    <row r="269" spans="1:446" ht="13.5" customHeight="1">
      <c r="A269" s="12" t="s">
        <v>267</v>
      </c>
      <c r="B269" s="12" t="s">
        <v>349</v>
      </c>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12"/>
      <c r="BE269" s="14"/>
      <c r="BF269" s="14"/>
      <c r="BG269" s="14"/>
      <c r="BH269" s="14"/>
      <c r="BI269" s="14"/>
      <c r="BJ269" s="14"/>
      <c r="BK269" s="14"/>
      <c r="BL269" s="14"/>
      <c r="BM269" s="14"/>
      <c r="BN269" s="14"/>
      <c r="BO269" s="14"/>
      <c r="BP269" s="14"/>
      <c r="BQ269" s="14"/>
      <c r="BR269" s="14"/>
      <c r="BS269" s="14"/>
      <c r="BT269" s="14"/>
      <c r="BU269" s="14"/>
      <c r="BV269" s="14"/>
      <c r="BW269" s="14"/>
      <c r="BX269" s="14"/>
      <c r="BY269" s="14"/>
      <c r="BZ269" s="14"/>
      <c r="CA269" s="14"/>
      <c r="CB269" s="14"/>
      <c r="CC269" s="14"/>
      <c r="CD269" s="14"/>
      <c r="CE269" s="14"/>
      <c r="CF269" s="14"/>
      <c r="CG269" s="14"/>
      <c r="CH269" s="14"/>
      <c r="CI269" s="14"/>
      <c r="CJ269" s="14"/>
      <c r="CK269" s="14"/>
      <c r="CL269" s="14"/>
      <c r="CM269" s="14"/>
      <c r="CN269" s="14"/>
      <c r="CO269" s="14"/>
      <c r="CP269" s="14"/>
      <c r="CQ269" s="14"/>
      <c r="CR269" s="14"/>
      <c r="CS269" s="14"/>
      <c r="CT269" s="14"/>
      <c r="CU269" s="14"/>
      <c r="CV269" s="14"/>
      <c r="CW269" s="14"/>
      <c r="CX269" s="14"/>
      <c r="CY269" s="14"/>
      <c r="CZ269" s="14"/>
      <c r="DA269" s="24"/>
      <c r="DB269" s="14"/>
      <c r="DC269" s="14"/>
      <c r="DD269" s="14"/>
      <c r="DE269" s="14"/>
      <c r="DF269" s="14"/>
      <c r="DG269" s="14"/>
      <c r="DH269" s="14"/>
      <c r="DI269" s="14"/>
      <c r="DJ269" s="14"/>
      <c r="DK269" s="14"/>
      <c r="DL269" s="14"/>
      <c r="DM269" s="14"/>
      <c r="DN269" s="14"/>
      <c r="DO269" s="14"/>
      <c r="DP269" s="14"/>
      <c r="DQ269" s="14"/>
      <c r="DR269" s="14"/>
      <c r="DS269" s="14"/>
      <c r="DT269" s="14"/>
      <c r="DU269" s="14"/>
      <c r="DV269" s="14"/>
      <c r="DW269" s="14"/>
      <c r="DX269" s="14"/>
      <c r="DY269" s="14"/>
      <c r="DZ269" s="14"/>
      <c r="EA269" s="14"/>
      <c r="EB269" s="14"/>
      <c r="EC269" s="14"/>
      <c r="ED269" s="14"/>
      <c r="EE269" s="14"/>
      <c r="EF269" s="14"/>
      <c r="EG269" s="14"/>
      <c r="EH269" s="14"/>
      <c r="EI269" s="14"/>
      <c r="EJ269" s="14"/>
      <c r="EK269" s="14"/>
      <c r="EL269" s="14"/>
      <c r="EM269" s="14"/>
      <c r="EN269" s="14"/>
      <c r="EO269" s="14"/>
      <c r="EP269" s="14"/>
      <c r="EQ269" s="14"/>
      <c r="ER269" s="14"/>
      <c r="ES269" s="14"/>
      <c r="ET269" s="14"/>
      <c r="EU269" s="14"/>
      <c r="EV269" s="14"/>
      <c r="EW269" s="14"/>
      <c r="EX269" s="14"/>
      <c r="EY269" s="14"/>
      <c r="EZ269" s="14"/>
      <c r="FA269" s="14"/>
      <c r="FB269" s="14"/>
      <c r="FC269" s="14"/>
      <c r="FD269" s="14"/>
      <c r="FE269" s="14"/>
      <c r="FF269" s="14"/>
      <c r="FG269" s="14"/>
      <c r="FH269" s="14"/>
      <c r="FI269" s="14"/>
      <c r="FJ269" s="14"/>
      <c r="FK269" s="14"/>
      <c r="FL269" s="14"/>
      <c r="FM269" s="14"/>
      <c r="FN269" s="14"/>
      <c r="FO269" s="14"/>
      <c r="FP269" s="14"/>
      <c r="FQ269" s="14"/>
      <c r="FR269" s="14"/>
      <c r="FS269" s="14"/>
      <c r="FT269" s="14"/>
      <c r="FU269" s="14"/>
      <c r="FV269" s="14"/>
      <c r="FW269" s="14"/>
      <c r="FX269" s="14"/>
      <c r="FY269" s="14"/>
      <c r="FZ269" s="14"/>
      <c r="GA269" s="14"/>
      <c r="GB269" s="14"/>
      <c r="GC269" s="14"/>
      <c r="GD269" s="14"/>
      <c r="GE269" s="14"/>
      <c r="GF269" s="14"/>
      <c r="GG269" s="14"/>
      <c r="GH269" s="14"/>
      <c r="GI269" s="14"/>
      <c r="GJ269" s="14"/>
      <c r="GK269" s="14"/>
      <c r="GL269" s="14"/>
      <c r="GM269" s="14"/>
      <c r="GN269" s="14"/>
      <c r="GO269" s="14"/>
      <c r="GP269" s="14"/>
      <c r="GQ269" s="14"/>
      <c r="GR269" s="14"/>
      <c r="GS269" s="14"/>
      <c r="GT269" s="14"/>
      <c r="GU269" s="14"/>
      <c r="GV269" s="14"/>
      <c r="GW269" s="14"/>
      <c r="GX269" s="14"/>
      <c r="GY269" s="14"/>
      <c r="GZ269" s="14"/>
      <c r="HA269" s="14"/>
      <c r="HB269" s="14"/>
      <c r="HC269" s="14"/>
      <c r="HD269" s="14"/>
      <c r="HE269" s="14"/>
      <c r="HF269" s="14"/>
      <c r="HG269" s="14"/>
      <c r="HH269" s="14"/>
      <c r="HI269" s="14"/>
      <c r="HJ269" s="14"/>
      <c r="HK269" s="14"/>
      <c r="HL269" s="14"/>
      <c r="HM269" s="14"/>
      <c r="HN269" s="14"/>
      <c r="HO269" s="14"/>
      <c r="HP269" s="14"/>
      <c r="HQ269" s="14"/>
      <c r="HR269" s="14"/>
      <c r="HS269" s="14"/>
      <c r="HT269" s="14"/>
      <c r="HU269" s="14"/>
      <c r="HV269" s="14"/>
      <c r="HW269" s="14"/>
      <c r="HX269" s="14"/>
      <c r="HY269" s="14"/>
      <c r="HZ269" s="14"/>
      <c r="IA269" s="14"/>
      <c r="IB269" s="14"/>
      <c r="IC269" s="14"/>
      <c r="ID269" s="14"/>
      <c r="IE269" s="14"/>
      <c r="IF269" s="14"/>
      <c r="IG269" s="14"/>
      <c r="IH269" s="55"/>
      <c r="II269" s="55"/>
      <c r="IJ269" s="55"/>
      <c r="IK269" s="55"/>
      <c r="IL269" s="55"/>
      <c r="IM269" s="55"/>
      <c r="IN269" s="55"/>
      <c r="IO269" s="55"/>
      <c r="IP269" s="55"/>
      <c r="IQ269" s="55"/>
      <c r="IR269" s="55"/>
      <c r="IS269" s="55"/>
      <c r="IT269" s="55"/>
      <c r="IU269" s="55"/>
      <c r="IV269" s="55"/>
      <c r="IW269" s="55"/>
      <c r="IX269" s="55"/>
      <c r="IY269" s="55"/>
      <c r="IZ269" s="55"/>
      <c r="JA269" s="55"/>
      <c r="JB269" s="55"/>
      <c r="JC269" s="55"/>
      <c r="JD269" s="55"/>
      <c r="JE269" s="55"/>
      <c r="JF269" s="55"/>
      <c r="JG269" s="55"/>
      <c r="JH269" s="55"/>
      <c r="JI269" s="55"/>
      <c r="JJ269" s="55"/>
      <c r="JK269" s="55"/>
      <c r="JL269" s="55"/>
      <c r="JM269" s="55"/>
      <c r="JN269" s="55"/>
      <c r="JO269" s="55"/>
      <c r="JP269" s="55"/>
      <c r="JQ269" s="55"/>
      <c r="JR269" s="55"/>
      <c r="JS269" s="55"/>
      <c r="JT269" s="55"/>
      <c r="JU269" s="55"/>
      <c r="JV269" s="55"/>
      <c r="JW269" s="55"/>
      <c r="JX269" s="55"/>
      <c r="JY269" s="55"/>
      <c r="JZ269" s="55"/>
      <c r="KA269" s="55"/>
      <c r="KB269" s="55"/>
      <c r="KC269" s="55"/>
      <c r="KD269" s="55"/>
      <c r="KE269" s="55"/>
      <c r="KF269" s="55"/>
      <c r="KG269" s="55"/>
      <c r="KH269" s="55"/>
      <c r="KI269" s="55"/>
      <c r="KJ269" s="55"/>
      <c r="KK269" s="55"/>
      <c r="KL269" s="55"/>
      <c r="KM269" s="55"/>
      <c r="KN269" s="55"/>
      <c r="KO269" s="55"/>
      <c r="KP269" s="55"/>
      <c r="KQ269" s="55"/>
      <c r="KR269" s="55"/>
      <c r="KS269" s="55"/>
      <c r="KT269" s="55"/>
      <c r="KU269" s="55"/>
      <c r="KV269" s="55"/>
      <c r="KW269" s="55"/>
      <c r="KX269" s="55"/>
      <c r="KY269" s="55"/>
      <c r="KZ269" s="55"/>
      <c r="LA269" s="55"/>
      <c r="LB269" s="55"/>
      <c r="LC269" s="55"/>
      <c r="LD269" s="55"/>
      <c r="LE269" s="55"/>
      <c r="LF269" s="55"/>
      <c r="LG269" s="55"/>
      <c r="LH269" s="55"/>
      <c r="LI269" s="55"/>
      <c r="LJ269" s="55"/>
      <c r="LK269" s="55"/>
      <c r="LL269" s="55"/>
      <c r="LM269" s="55"/>
      <c r="LN269" s="55"/>
      <c r="LO269" s="55"/>
      <c r="LP269" s="55"/>
      <c r="LQ269" s="55"/>
      <c r="LR269" s="55"/>
      <c r="LS269" s="55"/>
      <c r="LT269" s="55"/>
      <c r="LU269" s="55"/>
      <c r="LV269" s="55"/>
      <c r="LW269" s="55"/>
      <c r="LX269" s="55"/>
      <c r="LY269" s="55"/>
      <c r="LZ269" s="55"/>
      <c r="MA269" s="55"/>
      <c r="MB269" s="55"/>
      <c r="MC269" s="55"/>
      <c r="MD269" s="55"/>
      <c r="ME269" s="55"/>
      <c r="MF269" s="55"/>
      <c r="MG269" s="55"/>
      <c r="MH269" s="57"/>
      <c r="MI269" s="57"/>
      <c r="MJ269" s="57"/>
      <c r="MK269" s="57"/>
      <c r="ML269" s="57"/>
      <c r="MM269" s="58"/>
      <c r="MN269" s="58"/>
      <c r="MO269" s="57"/>
      <c r="MP269" s="57"/>
      <c r="MQ269" s="57"/>
      <c r="MR269" s="57"/>
      <c r="MS269" s="57"/>
      <c r="MT269" s="58"/>
      <c r="MU269" s="58"/>
      <c r="MV269" s="57"/>
      <c r="MW269" s="57"/>
      <c r="MX269" s="57"/>
      <c r="MY269" s="57"/>
      <c r="MZ269" s="57"/>
      <c r="NA269" s="58"/>
      <c r="NB269" s="58"/>
      <c r="NC269" s="55"/>
      <c r="ND269" s="55"/>
      <c r="NE269" s="55"/>
      <c r="NF269" s="55"/>
      <c r="NG269" s="55"/>
      <c r="NH269" s="55"/>
      <c r="NI269" s="55"/>
      <c r="NJ269" s="55"/>
      <c r="NK269" s="55"/>
      <c r="NL269" s="55"/>
      <c r="NM269" s="55"/>
      <c r="NN269" s="55"/>
      <c r="NO269" s="55"/>
      <c r="NP269" s="55"/>
      <c r="NQ269" s="55"/>
      <c r="NR269" s="55"/>
      <c r="NS269" s="55"/>
      <c r="NT269" s="55"/>
      <c r="NU269" s="55"/>
      <c r="NV269" s="55"/>
      <c r="NW269" s="55"/>
      <c r="NX269" s="55"/>
      <c r="NY269" s="55"/>
      <c r="NZ269" s="55"/>
      <c r="OA269" s="55"/>
      <c r="OB269" s="55"/>
      <c r="OC269" s="55"/>
      <c r="OD269" s="55"/>
      <c r="OE269" s="55"/>
      <c r="OF269" s="55"/>
      <c r="OG269" s="55"/>
      <c r="OH269" s="55"/>
      <c r="OI269" s="55"/>
      <c r="OJ269" s="55"/>
      <c r="OK269" s="55"/>
      <c r="OL269" s="55"/>
      <c r="OM269" s="55"/>
      <c r="ON269" s="55"/>
      <c r="OO269" s="55"/>
      <c r="OP269" s="55"/>
      <c r="OQ269" s="55"/>
      <c r="OR269" s="55"/>
      <c r="OS269" s="55"/>
      <c r="OT269" s="55"/>
      <c r="OU269" s="55"/>
      <c r="OV269" s="55"/>
      <c r="OW269" s="55"/>
      <c r="OX269" s="55"/>
      <c r="OY269" s="55"/>
      <c r="OZ269" s="55"/>
      <c r="PA269" s="55"/>
      <c r="PB269" s="55"/>
      <c r="PC269" s="55"/>
      <c r="PD269" s="55"/>
      <c r="PE269" s="55"/>
      <c r="PF269" s="55"/>
      <c r="PG269" s="55"/>
      <c r="PH269" s="55"/>
      <c r="PI269" s="55"/>
      <c r="PJ269" s="55"/>
      <c r="PK269" s="55"/>
      <c r="PL269" s="55"/>
      <c r="PM269" s="55"/>
      <c r="PN269" s="55"/>
      <c r="PO269" s="55"/>
      <c r="PP269" s="55"/>
      <c r="PQ269" s="55"/>
      <c r="PR269" s="55"/>
      <c r="PS269" s="55"/>
      <c r="PT269" s="55"/>
      <c r="PU269" s="55"/>
      <c r="PV269" s="55"/>
      <c r="PW269" s="55"/>
      <c r="PX269" s="55"/>
      <c r="PY269" s="55"/>
      <c r="PZ269" s="55"/>
      <c r="QA269" s="55"/>
      <c r="QB269" s="55"/>
      <c r="QC269" s="55"/>
      <c r="QD269" s="55"/>
    </row>
    <row r="270" spans="1:446" ht="13.5" customHeight="1">
      <c r="A270" s="2" t="s">
        <v>268</v>
      </c>
      <c r="B270" s="2" t="s">
        <v>346</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20"/>
      <c r="DB270" s="10"/>
      <c r="DC270" s="10"/>
      <c r="DD270" s="10"/>
      <c r="DE270" s="10"/>
      <c r="DF270" s="10"/>
      <c r="DG270" s="10"/>
      <c r="DH270" s="10"/>
      <c r="DI270" s="10"/>
      <c r="DJ270" s="10"/>
      <c r="DK270" s="10"/>
      <c r="DL270" s="10"/>
      <c r="DM270" s="10"/>
      <c r="DN270" s="10"/>
      <c r="DO270" s="10"/>
      <c r="DP270" s="10"/>
      <c r="DQ270" s="10"/>
      <c r="DR270" s="10"/>
      <c r="DS270" s="10"/>
      <c r="DT270" s="10"/>
      <c r="DU270" s="10"/>
      <c r="DV270" s="10"/>
      <c r="DW270" s="10"/>
      <c r="DX270" s="10"/>
      <c r="DY270" s="10"/>
      <c r="DZ270" s="10"/>
      <c r="EA270" s="10"/>
      <c r="EB270" s="10"/>
      <c r="EC270" s="10"/>
      <c r="ED270" s="10"/>
      <c r="EE270" s="10"/>
      <c r="EF270" s="10"/>
      <c r="EG270" s="10"/>
      <c r="EH270" s="10"/>
      <c r="EI270" s="10"/>
      <c r="EJ270" s="10"/>
      <c r="EK270" s="10"/>
      <c r="EL270" s="10"/>
      <c r="EM270" s="10"/>
      <c r="EN270" s="10"/>
      <c r="EO270" s="10"/>
      <c r="EP270" s="10"/>
      <c r="EQ270" s="10"/>
      <c r="ER270" s="10"/>
      <c r="ES270" s="10"/>
      <c r="ET270" s="10"/>
      <c r="EU270" s="10"/>
      <c r="EV270" s="10"/>
      <c r="EW270" s="10"/>
      <c r="EX270" s="10"/>
      <c r="EY270" s="10"/>
      <c r="EZ270" s="10"/>
      <c r="FA270" s="10"/>
      <c r="FB270" s="10"/>
      <c r="FC270" s="10"/>
      <c r="FD270" s="10"/>
      <c r="FE270" s="10"/>
      <c r="FF270" s="10"/>
      <c r="FG270" s="10"/>
      <c r="FH270" s="10"/>
      <c r="FI270" s="10"/>
      <c r="FJ270" s="10"/>
      <c r="FK270" s="10"/>
      <c r="FL270" s="10"/>
      <c r="FM270" s="10"/>
      <c r="FN270" s="10"/>
      <c r="FO270" s="10"/>
      <c r="FP270" s="10"/>
      <c r="FQ270" s="10"/>
      <c r="FR270" s="10"/>
      <c r="FS270" s="10"/>
      <c r="FT270" s="10"/>
      <c r="FU270" s="10"/>
      <c r="FV270" s="10"/>
      <c r="FW270" s="10"/>
      <c r="FX270" s="10"/>
      <c r="FY270" s="10"/>
      <c r="FZ270" s="10"/>
      <c r="GA270" s="10"/>
      <c r="GB270" s="10"/>
      <c r="GC270" s="10"/>
      <c r="GD270" s="10"/>
      <c r="GE270" s="10"/>
      <c r="GF270" s="10"/>
      <c r="GG270" s="10"/>
      <c r="GH270" s="10"/>
      <c r="GI270" s="10"/>
      <c r="GJ270" s="10"/>
      <c r="GK270" s="10"/>
      <c r="GL270" s="10"/>
      <c r="GM270" s="10"/>
      <c r="GN270" s="10"/>
      <c r="GO270" s="10"/>
      <c r="GP270" s="10"/>
      <c r="GQ270" s="10"/>
      <c r="GR270" s="10"/>
      <c r="GS270" s="10"/>
      <c r="GT270" s="10"/>
      <c r="GU270" s="10"/>
      <c r="GV270" s="10"/>
      <c r="GW270" s="10"/>
      <c r="GX270" s="10"/>
      <c r="GY270" s="10"/>
      <c r="GZ270" s="10"/>
      <c r="HA270" s="10"/>
      <c r="HB270" s="10"/>
      <c r="HC270" s="10"/>
      <c r="HD270" s="10"/>
      <c r="HE270" s="10"/>
      <c r="HF270" s="10"/>
      <c r="HG270" s="10"/>
      <c r="HH270" s="10"/>
      <c r="HI270" s="10"/>
      <c r="HJ270" s="10"/>
      <c r="HK270" s="10"/>
      <c r="HL270" s="10"/>
      <c r="HM270" s="10"/>
      <c r="HN270" s="10"/>
      <c r="HO270" s="10"/>
      <c r="HP270" s="10"/>
      <c r="HQ270" s="10"/>
      <c r="HR270" s="10"/>
      <c r="HS270" s="10"/>
      <c r="HT270" s="10"/>
      <c r="HU270" s="10"/>
      <c r="HV270" s="10"/>
      <c r="HW270" s="10"/>
      <c r="HX270" s="10"/>
      <c r="HY270" s="10"/>
      <c r="HZ270" s="10"/>
      <c r="IA270" s="10"/>
      <c r="IB270" s="10"/>
      <c r="IC270" s="10"/>
      <c r="ID270" s="10"/>
      <c r="IE270" s="10"/>
      <c r="IF270" s="10"/>
      <c r="IG270" s="10"/>
      <c r="IH270" s="55"/>
      <c r="II270" s="55"/>
      <c r="IJ270" s="55"/>
      <c r="IK270" s="55"/>
      <c r="IL270" s="55"/>
      <c r="IM270" s="55"/>
      <c r="IN270" s="55"/>
      <c r="IO270" s="55"/>
      <c r="IP270" s="55"/>
      <c r="IQ270" s="55"/>
      <c r="IR270" s="55"/>
      <c r="IS270" s="55"/>
      <c r="IT270" s="55"/>
      <c r="IU270" s="55"/>
      <c r="IV270" s="55"/>
      <c r="IW270" s="55"/>
      <c r="IX270" s="55"/>
      <c r="IY270" s="55"/>
      <c r="IZ270" s="55"/>
      <c r="JA270" s="55"/>
      <c r="JB270" s="55"/>
      <c r="JC270" s="55"/>
      <c r="JD270" s="55"/>
      <c r="JE270" s="55"/>
      <c r="JF270" s="55"/>
      <c r="JG270" s="55"/>
      <c r="JH270" s="55"/>
      <c r="JI270" s="55"/>
      <c r="JJ270" s="55"/>
      <c r="JK270" s="55"/>
      <c r="JL270" s="55"/>
      <c r="JM270" s="55"/>
      <c r="JN270" s="55"/>
      <c r="JO270" s="55"/>
      <c r="JP270" s="55"/>
      <c r="JQ270" s="55"/>
      <c r="JR270" s="55"/>
      <c r="JS270" s="55"/>
      <c r="JT270" s="55"/>
      <c r="JU270" s="55"/>
      <c r="JV270" s="55"/>
      <c r="JW270" s="55"/>
      <c r="JX270" s="55"/>
      <c r="JY270" s="55"/>
      <c r="JZ270" s="55"/>
      <c r="KA270" s="55"/>
      <c r="KB270" s="55"/>
      <c r="KC270" s="55"/>
      <c r="KD270" s="55"/>
      <c r="KE270" s="55"/>
      <c r="KF270" s="55"/>
      <c r="KG270" s="55"/>
      <c r="KH270" s="55"/>
      <c r="KI270" s="55"/>
      <c r="KJ270" s="55"/>
      <c r="KK270" s="55"/>
      <c r="KL270" s="55"/>
      <c r="KM270" s="55"/>
      <c r="KN270" s="55"/>
      <c r="KO270" s="55"/>
      <c r="KP270" s="55"/>
      <c r="KQ270" s="55"/>
      <c r="KR270" s="55"/>
      <c r="KS270" s="55"/>
      <c r="KT270" s="55"/>
      <c r="KU270" s="55"/>
      <c r="KV270" s="55"/>
      <c r="KW270" s="55"/>
      <c r="KX270" s="55"/>
      <c r="KY270" s="55"/>
      <c r="KZ270" s="55"/>
      <c r="LA270" s="55"/>
      <c r="LB270" s="55"/>
      <c r="LC270" s="55"/>
      <c r="LD270" s="55"/>
      <c r="LE270" s="55"/>
      <c r="LF270" s="55"/>
      <c r="LG270" s="55"/>
      <c r="LH270" s="55"/>
      <c r="LI270" s="55"/>
      <c r="LJ270" s="55"/>
      <c r="LK270" s="55"/>
      <c r="LL270" s="55"/>
      <c r="LM270" s="55"/>
      <c r="LN270" s="55"/>
      <c r="LO270" s="55"/>
      <c r="LP270" s="55"/>
      <c r="LQ270" s="55"/>
      <c r="LR270" s="55"/>
      <c r="LS270" s="55"/>
      <c r="LT270" s="55"/>
      <c r="LU270" s="55"/>
      <c r="LV270" s="55"/>
      <c r="LW270" s="55"/>
      <c r="LX270" s="55"/>
      <c r="LY270" s="55"/>
      <c r="LZ270" s="55"/>
      <c r="MA270" s="55"/>
      <c r="MB270" s="55"/>
      <c r="MC270" s="55"/>
      <c r="MD270" s="55"/>
      <c r="ME270" s="55"/>
      <c r="MF270" s="55"/>
      <c r="MG270" s="55"/>
      <c r="MH270" s="57"/>
      <c r="MI270" s="57"/>
      <c r="MJ270" s="57"/>
      <c r="MK270" s="57"/>
      <c r="ML270" s="57"/>
      <c r="MM270" s="58"/>
      <c r="MN270" s="58"/>
      <c r="MO270" s="57"/>
      <c r="MP270" s="57"/>
      <c r="MQ270" s="57"/>
      <c r="MR270" s="57"/>
      <c r="MS270" s="57"/>
      <c r="MT270" s="58"/>
      <c r="MU270" s="58"/>
      <c r="MV270" s="57"/>
      <c r="MW270" s="57"/>
      <c r="MX270" s="57"/>
      <c r="MY270" s="57"/>
      <c r="MZ270" s="57"/>
      <c r="NA270" s="58"/>
      <c r="NB270" s="58"/>
      <c r="NC270" s="55"/>
      <c r="ND270" s="55"/>
      <c r="NE270" s="55"/>
      <c r="NF270" s="55"/>
      <c r="NG270" s="55"/>
      <c r="NH270" s="55"/>
      <c r="NI270" s="55"/>
      <c r="NJ270" s="55"/>
      <c r="NK270" s="55"/>
      <c r="NL270" s="55"/>
      <c r="NM270" s="55"/>
      <c r="NN270" s="55"/>
      <c r="NO270" s="55"/>
      <c r="NP270" s="55"/>
      <c r="NQ270" s="55"/>
      <c r="NR270" s="55"/>
      <c r="NS270" s="55"/>
      <c r="NT270" s="55"/>
      <c r="NU270" s="55"/>
      <c r="NV270" s="55"/>
      <c r="NW270" s="55"/>
      <c r="NX270" s="55"/>
      <c r="NY270" s="55"/>
      <c r="NZ270" s="55"/>
      <c r="OA270" s="55"/>
      <c r="OB270" s="55"/>
      <c r="OC270" s="55"/>
      <c r="OD270" s="55"/>
      <c r="OE270" s="55"/>
      <c r="OF270" s="55"/>
      <c r="OG270" s="55"/>
      <c r="OH270" s="55"/>
      <c r="OI270" s="55"/>
      <c r="OJ270" s="55"/>
      <c r="OK270" s="55"/>
      <c r="OL270" s="55"/>
      <c r="OM270" s="55"/>
      <c r="ON270" s="55"/>
      <c r="OO270" s="55"/>
      <c r="OP270" s="55"/>
      <c r="OQ270" s="55"/>
      <c r="OR270" s="55"/>
      <c r="OS270" s="55"/>
      <c r="OT270" s="55"/>
      <c r="OU270" s="55"/>
      <c r="OV270" s="55"/>
      <c r="OW270" s="55"/>
      <c r="OX270" s="55"/>
      <c r="OY270" s="55"/>
      <c r="OZ270" s="55"/>
      <c r="PA270" s="55"/>
      <c r="PB270" s="55"/>
      <c r="PC270" s="55"/>
      <c r="PD270" s="55"/>
      <c r="PE270" s="55"/>
      <c r="PF270" s="55"/>
      <c r="PG270" s="55"/>
      <c r="PH270" s="55"/>
      <c r="PI270" s="55"/>
      <c r="PJ270" s="55"/>
      <c r="PK270" s="55"/>
      <c r="PL270" s="55"/>
      <c r="PM270" s="55"/>
      <c r="PN270" s="55"/>
      <c r="PO270" s="55"/>
      <c r="PP270" s="55"/>
      <c r="PQ270" s="55"/>
      <c r="PR270" s="55"/>
      <c r="PS270" s="55"/>
      <c r="PT270" s="55"/>
      <c r="PU270" s="55"/>
      <c r="PV270" s="55"/>
      <c r="PW270" s="55"/>
      <c r="PX270" s="55"/>
      <c r="PY270" s="55"/>
      <c r="PZ270" s="55"/>
      <c r="QA270" s="55"/>
      <c r="QB270" s="55"/>
      <c r="QC270" s="55"/>
      <c r="QD270" s="55"/>
    </row>
    <row r="271" spans="1:446" ht="13.5" customHeight="1">
      <c r="A271" s="12" t="s">
        <v>269</v>
      </c>
      <c r="B271" s="12" t="s">
        <v>348</v>
      </c>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12"/>
      <c r="BE271" s="14"/>
      <c r="BF271" s="14"/>
      <c r="BG271" s="14"/>
      <c r="BH271" s="14"/>
      <c r="BI271" s="14"/>
      <c r="BJ271" s="14"/>
      <c r="BK271" s="14"/>
      <c r="BL271" s="14"/>
      <c r="BM271" s="14"/>
      <c r="BN271" s="14"/>
      <c r="BO271" s="14"/>
      <c r="BP271" s="14"/>
      <c r="BQ271" s="14"/>
      <c r="BR271" s="14"/>
      <c r="BS271" s="14"/>
      <c r="BT271" s="14"/>
      <c r="BU271" s="14"/>
      <c r="BV271" s="14"/>
      <c r="BW271" s="14"/>
      <c r="BX271" s="14"/>
      <c r="BY271" s="14"/>
      <c r="BZ271" s="14"/>
      <c r="CA271" s="14"/>
      <c r="CB271" s="14"/>
      <c r="CC271" s="14"/>
      <c r="CD271" s="14"/>
      <c r="CE271" s="14"/>
      <c r="CF271" s="14"/>
      <c r="CG271" s="14"/>
      <c r="CH271" s="14"/>
      <c r="CI271" s="14"/>
      <c r="CJ271" s="14"/>
      <c r="CK271" s="14"/>
      <c r="CL271" s="14"/>
      <c r="CM271" s="14"/>
      <c r="CN271" s="14"/>
      <c r="CO271" s="14"/>
      <c r="CP271" s="14"/>
      <c r="CQ271" s="14"/>
      <c r="CR271" s="14"/>
      <c r="CS271" s="14"/>
      <c r="CT271" s="14"/>
      <c r="CU271" s="14"/>
      <c r="CV271" s="14"/>
      <c r="CW271" s="14"/>
      <c r="CX271" s="14"/>
      <c r="CY271" s="14"/>
      <c r="CZ271" s="14"/>
      <c r="DA271" s="24"/>
      <c r="DB271" s="14"/>
      <c r="DC271" s="14"/>
      <c r="DD271" s="14"/>
      <c r="DE271" s="14"/>
      <c r="DF271" s="14"/>
      <c r="DG271" s="14"/>
      <c r="DH271" s="14"/>
      <c r="DI271" s="14"/>
      <c r="DJ271" s="14"/>
      <c r="DK271" s="14"/>
      <c r="DL271" s="14"/>
      <c r="DM271" s="14"/>
      <c r="DN271" s="14"/>
      <c r="DO271" s="14"/>
      <c r="DP271" s="14"/>
      <c r="DQ271" s="14"/>
      <c r="DR271" s="14"/>
      <c r="DS271" s="14"/>
      <c r="DT271" s="14"/>
      <c r="DU271" s="14"/>
      <c r="DV271" s="14"/>
      <c r="DW271" s="14"/>
      <c r="DX271" s="14"/>
      <c r="DY271" s="14"/>
      <c r="DZ271" s="14"/>
      <c r="EA271" s="14"/>
      <c r="EB271" s="14"/>
      <c r="EC271" s="14"/>
      <c r="ED271" s="14"/>
      <c r="EE271" s="14"/>
      <c r="EF271" s="14"/>
      <c r="EG271" s="14"/>
      <c r="EH271" s="14"/>
      <c r="EI271" s="14"/>
      <c r="EJ271" s="14"/>
      <c r="EK271" s="14"/>
      <c r="EL271" s="14"/>
      <c r="EM271" s="14"/>
      <c r="EN271" s="14"/>
      <c r="EO271" s="14"/>
      <c r="EP271" s="14"/>
      <c r="EQ271" s="14"/>
      <c r="ER271" s="14"/>
      <c r="ES271" s="14"/>
      <c r="ET271" s="14"/>
      <c r="EU271" s="14"/>
      <c r="EV271" s="14"/>
      <c r="EW271" s="14"/>
      <c r="EX271" s="14"/>
      <c r="EY271" s="14"/>
      <c r="EZ271" s="14"/>
      <c r="FA271" s="14"/>
      <c r="FB271" s="14"/>
      <c r="FC271" s="14"/>
      <c r="FD271" s="14"/>
      <c r="FE271" s="14"/>
      <c r="FF271" s="14"/>
      <c r="FG271" s="14"/>
      <c r="FH271" s="14"/>
      <c r="FI271" s="14"/>
      <c r="FJ271" s="14"/>
      <c r="FK271" s="14"/>
      <c r="FL271" s="14"/>
      <c r="FM271" s="14"/>
      <c r="FN271" s="14"/>
      <c r="FO271" s="14"/>
      <c r="FP271" s="14"/>
      <c r="FQ271" s="14"/>
      <c r="FR271" s="14"/>
      <c r="FS271" s="14"/>
      <c r="FT271" s="14"/>
      <c r="FU271" s="14"/>
      <c r="FV271" s="14"/>
      <c r="FW271" s="14"/>
      <c r="FX271" s="14"/>
      <c r="FY271" s="14"/>
      <c r="FZ271" s="14"/>
      <c r="GA271" s="14"/>
      <c r="GB271" s="14"/>
      <c r="GC271" s="14"/>
      <c r="GD271" s="14"/>
      <c r="GE271" s="14"/>
      <c r="GF271" s="14"/>
      <c r="GG271" s="14"/>
      <c r="GH271" s="14"/>
      <c r="GI271" s="14"/>
      <c r="GJ271" s="14"/>
      <c r="GK271" s="14"/>
      <c r="GL271" s="14"/>
      <c r="GM271" s="14"/>
      <c r="GN271" s="14"/>
      <c r="GO271" s="14"/>
      <c r="GP271" s="14"/>
      <c r="GQ271" s="14"/>
      <c r="GR271" s="14"/>
      <c r="GS271" s="14"/>
      <c r="GT271" s="14"/>
      <c r="GU271" s="14"/>
      <c r="GV271" s="14"/>
      <c r="GW271" s="14"/>
      <c r="GX271" s="14"/>
      <c r="GY271" s="14"/>
      <c r="GZ271" s="14"/>
      <c r="HA271" s="14"/>
      <c r="HB271" s="14"/>
      <c r="HC271" s="14"/>
      <c r="HD271" s="14"/>
      <c r="HE271" s="14"/>
      <c r="HF271" s="14"/>
      <c r="HG271" s="14"/>
      <c r="HH271" s="14"/>
      <c r="HI271" s="14"/>
      <c r="HJ271" s="14"/>
      <c r="HK271" s="14"/>
      <c r="HL271" s="14"/>
      <c r="HM271" s="14"/>
      <c r="HN271" s="14"/>
      <c r="HO271" s="14"/>
      <c r="HP271" s="14"/>
      <c r="HQ271" s="14"/>
      <c r="HR271" s="14"/>
      <c r="HS271" s="14"/>
      <c r="HT271" s="14"/>
      <c r="HU271" s="14"/>
      <c r="HV271" s="14"/>
      <c r="HW271" s="14"/>
      <c r="HX271" s="14"/>
      <c r="HY271" s="14"/>
      <c r="HZ271" s="14"/>
      <c r="IA271" s="14"/>
      <c r="IB271" s="14"/>
      <c r="IC271" s="14"/>
      <c r="ID271" s="14"/>
      <c r="IE271" s="14"/>
      <c r="IF271" s="14"/>
      <c r="IG271" s="14"/>
      <c r="IH271" s="55"/>
      <c r="II271" s="55"/>
      <c r="IJ271" s="55"/>
      <c r="IK271" s="55"/>
      <c r="IL271" s="55"/>
      <c r="IM271" s="55"/>
      <c r="IN271" s="55"/>
      <c r="IO271" s="55"/>
      <c r="IP271" s="55"/>
      <c r="IQ271" s="55"/>
      <c r="IR271" s="55"/>
      <c r="IS271" s="55"/>
      <c r="IT271" s="55"/>
      <c r="IU271" s="55"/>
      <c r="IV271" s="55"/>
      <c r="IW271" s="55"/>
      <c r="IX271" s="55"/>
      <c r="IY271" s="55"/>
      <c r="IZ271" s="55"/>
      <c r="JA271" s="55"/>
      <c r="JB271" s="55"/>
      <c r="JC271" s="55"/>
      <c r="JD271" s="55"/>
      <c r="JE271" s="55"/>
      <c r="JF271" s="55"/>
      <c r="JG271" s="55"/>
      <c r="JH271" s="55"/>
      <c r="JI271" s="55"/>
      <c r="JJ271" s="55"/>
      <c r="JK271" s="55"/>
      <c r="JL271" s="55"/>
      <c r="JM271" s="55"/>
      <c r="JN271" s="55"/>
      <c r="JO271" s="55"/>
      <c r="JP271" s="55"/>
      <c r="JQ271" s="55"/>
      <c r="JR271" s="55"/>
      <c r="JS271" s="55"/>
      <c r="JT271" s="55"/>
      <c r="JU271" s="55"/>
      <c r="JV271" s="55"/>
      <c r="JW271" s="55"/>
      <c r="JX271" s="55"/>
      <c r="JY271" s="55"/>
      <c r="JZ271" s="55"/>
      <c r="KA271" s="55"/>
      <c r="KB271" s="55"/>
      <c r="KC271" s="55"/>
      <c r="KD271" s="55"/>
      <c r="KE271" s="55"/>
      <c r="KF271" s="55"/>
      <c r="KG271" s="55"/>
      <c r="KH271" s="55"/>
      <c r="KI271" s="55"/>
      <c r="KJ271" s="55"/>
      <c r="KK271" s="55"/>
      <c r="KL271" s="55"/>
      <c r="KM271" s="55"/>
      <c r="KN271" s="55"/>
      <c r="KO271" s="55"/>
      <c r="KP271" s="55"/>
      <c r="KQ271" s="55"/>
      <c r="KR271" s="55"/>
      <c r="KS271" s="55"/>
      <c r="KT271" s="55"/>
      <c r="KU271" s="55"/>
      <c r="KV271" s="55"/>
      <c r="KW271" s="55"/>
      <c r="KX271" s="55"/>
      <c r="KY271" s="55"/>
      <c r="KZ271" s="55"/>
      <c r="LA271" s="55"/>
      <c r="LB271" s="55"/>
      <c r="LC271" s="55"/>
      <c r="LD271" s="55"/>
      <c r="LE271" s="55"/>
      <c r="LF271" s="55"/>
      <c r="LG271" s="55"/>
      <c r="LH271" s="55"/>
      <c r="LI271" s="55"/>
      <c r="LJ271" s="55"/>
      <c r="LK271" s="55"/>
      <c r="LL271" s="55"/>
      <c r="LM271" s="55"/>
      <c r="LN271" s="55"/>
      <c r="LO271" s="55"/>
      <c r="LP271" s="55"/>
      <c r="LQ271" s="55"/>
      <c r="LR271" s="55"/>
      <c r="LS271" s="55"/>
      <c r="LT271" s="55"/>
      <c r="LU271" s="55"/>
      <c r="LV271" s="55"/>
      <c r="LW271" s="55"/>
      <c r="LX271" s="55"/>
      <c r="LY271" s="55"/>
      <c r="LZ271" s="55"/>
      <c r="MA271" s="55"/>
      <c r="MB271" s="55"/>
      <c r="MC271" s="55"/>
      <c r="MD271" s="55"/>
      <c r="ME271" s="55"/>
      <c r="MF271" s="55"/>
      <c r="MG271" s="55"/>
      <c r="MH271" s="57"/>
      <c r="MI271" s="57"/>
      <c r="MJ271" s="57"/>
      <c r="MK271" s="57"/>
      <c r="ML271" s="57"/>
      <c r="MM271" s="58"/>
      <c r="MN271" s="58"/>
      <c r="MO271" s="57"/>
      <c r="MP271" s="57"/>
      <c r="MQ271" s="57"/>
      <c r="MR271" s="57"/>
      <c r="MS271" s="57"/>
      <c r="MT271" s="58"/>
      <c r="MU271" s="58"/>
      <c r="MV271" s="57"/>
      <c r="MW271" s="57"/>
      <c r="MX271" s="57"/>
      <c r="MY271" s="57"/>
      <c r="MZ271" s="57"/>
      <c r="NA271" s="58"/>
      <c r="NB271" s="58"/>
      <c r="NC271" s="55"/>
      <c r="ND271" s="55"/>
      <c r="NE271" s="55"/>
      <c r="NF271" s="55"/>
      <c r="NG271" s="55"/>
      <c r="NH271" s="55"/>
      <c r="NI271" s="55"/>
      <c r="NJ271" s="55"/>
      <c r="NK271" s="55"/>
      <c r="NL271" s="55"/>
      <c r="NM271" s="55"/>
      <c r="NN271" s="55"/>
      <c r="NO271" s="55"/>
      <c r="NP271" s="55"/>
      <c r="NQ271" s="55"/>
      <c r="NR271" s="55"/>
      <c r="NS271" s="55"/>
      <c r="NT271" s="55"/>
      <c r="NU271" s="55"/>
      <c r="NV271" s="55"/>
      <c r="NW271" s="55"/>
      <c r="NX271" s="55"/>
      <c r="NY271" s="55"/>
      <c r="NZ271" s="55"/>
      <c r="OA271" s="55"/>
      <c r="OB271" s="55"/>
      <c r="OC271" s="55"/>
      <c r="OD271" s="55"/>
      <c r="OE271" s="55"/>
      <c r="OF271" s="55"/>
      <c r="OG271" s="55"/>
      <c r="OH271" s="55"/>
      <c r="OI271" s="55"/>
      <c r="OJ271" s="55"/>
      <c r="OK271" s="55"/>
      <c r="OL271" s="55"/>
      <c r="OM271" s="55"/>
      <c r="ON271" s="55"/>
      <c r="OO271" s="55"/>
      <c r="OP271" s="55"/>
      <c r="OQ271" s="55"/>
      <c r="OR271" s="55"/>
      <c r="OS271" s="55"/>
      <c r="OT271" s="55"/>
      <c r="OU271" s="55"/>
      <c r="OV271" s="55"/>
      <c r="OW271" s="55"/>
      <c r="OX271" s="55"/>
      <c r="OY271" s="55"/>
      <c r="OZ271" s="55"/>
      <c r="PA271" s="55"/>
      <c r="PB271" s="55"/>
      <c r="PC271" s="55"/>
      <c r="PD271" s="55"/>
      <c r="PE271" s="55"/>
      <c r="PF271" s="55"/>
      <c r="PG271" s="55"/>
      <c r="PH271" s="55"/>
      <c r="PI271" s="55"/>
      <c r="PJ271" s="55"/>
      <c r="PK271" s="55"/>
      <c r="PL271" s="55"/>
      <c r="PM271" s="55"/>
      <c r="PN271" s="55"/>
      <c r="PO271" s="55"/>
      <c r="PP271" s="55"/>
      <c r="PQ271" s="55"/>
      <c r="PR271" s="55"/>
      <c r="PS271" s="55"/>
      <c r="PT271" s="55"/>
      <c r="PU271" s="55"/>
      <c r="PV271" s="55"/>
      <c r="PW271" s="55"/>
      <c r="PX271" s="55"/>
      <c r="PY271" s="55"/>
      <c r="PZ271" s="55"/>
      <c r="QA271" s="55"/>
      <c r="QB271" s="55"/>
      <c r="QC271" s="55"/>
      <c r="QD271" s="55"/>
    </row>
    <row r="272" spans="1:446" ht="13.5" customHeight="1">
      <c r="A272" s="12" t="s">
        <v>270</v>
      </c>
      <c r="B272" s="12" t="s">
        <v>349</v>
      </c>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12"/>
      <c r="BE272" s="14"/>
      <c r="BF272" s="14"/>
      <c r="BG272" s="14"/>
      <c r="BH272" s="14"/>
      <c r="BI272" s="14"/>
      <c r="BJ272" s="14"/>
      <c r="BK272" s="14"/>
      <c r="BL272" s="14"/>
      <c r="BM272" s="14"/>
      <c r="BN272" s="14"/>
      <c r="BO272" s="14"/>
      <c r="BP272" s="14"/>
      <c r="BQ272" s="14"/>
      <c r="BR272" s="14"/>
      <c r="BS272" s="14"/>
      <c r="BT272" s="14"/>
      <c r="BU272" s="14"/>
      <c r="BV272" s="14"/>
      <c r="BW272" s="14"/>
      <c r="BX272" s="14"/>
      <c r="BY272" s="14"/>
      <c r="BZ272" s="14"/>
      <c r="CA272" s="14"/>
      <c r="CB272" s="14"/>
      <c r="CC272" s="14"/>
      <c r="CD272" s="14"/>
      <c r="CE272" s="14"/>
      <c r="CF272" s="14"/>
      <c r="CG272" s="14"/>
      <c r="CH272" s="14"/>
      <c r="CI272" s="14"/>
      <c r="CJ272" s="14"/>
      <c r="CK272" s="14"/>
      <c r="CL272" s="14"/>
      <c r="CM272" s="14"/>
      <c r="CN272" s="14"/>
      <c r="CO272" s="14"/>
      <c r="CP272" s="14"/>
      <c r="CQ272" s="14"/>
      <c r="CR272" s="14"/>
      <c r="CS272" s="14"/>
      <c r="CT272" s="14"/>
      <c r="CU272" s="14"/>
      <c r="CV272" s="14"/>
      <c r="CW272" s="14"/>
      <c r="CX272" s="14"/>
      <c r="CY272" s="14"/>
      <c r="CZ272" s="14"/>
      <c r="DA272" s="24"/>
      <c r="DB272" s="14"/>
      <c r="DC272" s="14"/>
      <c r="DD272" s="14"/>
      <c r="DE272" s="14"/>
      <c r="DF272" s="14"/>
      <c r="DG272" s="14"/>
      <c r="DH272" s="14"/>
      <c r="DI272" s="14"/>
      <c r="DJ272" s="14"/>
      <c r="DK272" s="14"/>
      <c r="DL272" s="14"/>
      <c r="DM272" s="14"/>
      <c r="DN272" s="14"/>
      <c r="DO272" s="14"/>
      <c r="DP272" s="14"/>
      <c r="DQ272" s="14"/>
      <c r="DR272" s="14"/>
      <c r="DS272" s="14"/>
      <c r="DT272" s="14"/>
      <c r="DU272" s="14"/>
      <c r="DV272" s="14"/>
      <c r="DW272" s="14"/>
      <c r="DX272" s="14"/>
      <c r="DY272" s="14"/>
      <c r="DZ272" s="14"/>
      <c r="EA272" s="14"/>
      <c r="EB272" s="14"/>
      <c r="EC272" s="14"/>
      <c r="ED272" s="14"/>
      <c r="EE272" s="14"/>
      <c r="EF272" s="14"/>
      <c r="EG272" s="14"/>
      <c r="EH272" s="14"/>
      <c r="EI272" s="14"/>
      <c r="EJ272" s="14"/>
      <c r="EK272" s="14"/>
      <c r="EL272" s="14"/>
      <c r="EM272" s="14"/>
      <c r="EN272" s="14"/>
      <c r="EO272" s="14"/>
      <c r="EP272" s="14"/>
      <c r="EQ272" s="14"/>
      <c r="ER272" s="14"/>
      <c r="ES272" s="14"/>
      <c r="ET272" s="14"/>
      <c r="EU272" s="14"/>
      <c r="EV272" s="14"/>
      <c r="EW272" s="14"/>
      <c r="EX272" s="14"/>
      <c r="EY272" s="14"/>
      <c r="EZ272" s="14"/>
      <c r="FA272" s="14"/>
      <c r="FB272" s="14"/>
      <c r="FC272" s="14"/>
      <c r="FD272" s="14"/>
      <c r="FE272" s="14"/>
      <c r="FF272" s="14"/>
      <c r="FG272" s="14"/>
      <c r="FH272" s="14"/>
      <c r="FI272" s="14"/>
      <c r="FJ272" s="14"/>
      <c r="FK272" s="14"/>
      <c r="FL272" s="14"/>
      <c r="FM272" s="14"/>
      <c r="FN272" s="14"/>
      <c r="FO272" s="14"/>
      <c r="FP272" s="14"/>
      <c r="FQ272" s="14"/>
      <c r="FR272" s="14"/>
      <c r="FS272" s="14"/>
      <c r="FT272" s="14"/>
      <c r="FU272" s="14"/>
      <c r="FV272" s="14"/>
      <c r="FW272" s="14"/>
      <c r="FX272" s="14"/>
      <c r="FY272" s="14"/>
      <c r="FZ272" s="14"/>
      <c r="GA272" s="14"/>
      <c r="GB272" s="14"/>
      <c r="GC272" s="14"/>
      <c r="GD272" s="14"/>
      <c r="GE272" s="14"/>
      <c r="GF272" s="14"/>
      <c r="GG272" s="14"/>
      <c r="GH272" s="14"/>
      <c r="GI272" s="14"/>
      <c r="GJ272" s="14"/>
      <c r="GK272" s="14"/>
      <c r="GL272" s="14"/>
      <c r="GM272" s="14"/>
      <c r="GN272" s="14"/>
      <c r="GO272" s="14"/>
      <c r="GP272" s="14"/>
      <c r="GQ272" s="14"/>
      <c r="GR272" s="14"/>
      <c r="GS272" s="14"/>
      <c r="GT272" s="14"/>
      <c r="GU272" s="14"/>
      <c r="GV272" s="14"/>
      <c r="GW272" s="14"/>
      <c r="GX272" s="14"/>
      <c r="GY272" s="14"/>
      <c r="GZ272" s="14"/>
      <c r="HA272" s="14"/>
      <c r="HB272" s="14"/>
      <c r="HC272" s="14"/>
      <c r="HD272" s="14"/>
      <c r="HE272" s="14"/>
      <c r="HF272" s="14"/>
      <c r="HG272" s="14"/>
      <c r="HH272" s="14"/>
      <c r="HI272" s="14"/>
      <c r="HJ272" s="14"/>
      <c r="HK272" s="14"/>
      <c r="HL272" s="14"/>
      <c r="HM272" s="14"/>
      <c r="HN272" s="14"/>
      <c r="HO272" s="14"/>
      <c r="HP272" s="14"/>
      <c r="HQ272" s="14"/>
      <c r="HR272" s="14"/>
      <c r="HS272" s="14"/>
      <c r="HT272" s="14"/>
      <c r="HU272" s="14"/>
      <c r="HV272" s="14"/>
      <c r="HW272" s="14"/>
      <c r="HX272" s="14"/>
      <c r="HY272" s="14"/>
      <c r="HZ272" s="14"/>
      <c r="IA272" s="14"/>
      <c r="IB272" s="14"/>
      <c r="IC272" s="14"/>
      <c r="ID272" s="14"/>
      <c r="IE272" s="14"/>
      <c r="IF272" s="14"/>
      <c r="IG272" s="14"/>
      <c r="IH272" s="55"/>
      <c r="II272" s="55"/>
      <c r="IJ272" s="55"/>
      <c r="IK272" s="55"/>
      <c r="IL272" s="55"/>
      <c r="IM272" s="55"/>
      <c r="IN272" s="55"/>
      <c r="IO272" s="55"/>
      <c r="IP272" s="55"/>
      <c r="IQ272" s="55"/>
      <c r="IR272" s="55"/>
      <c r="IS272" s="55"/>
      <c r="IT272" s="55"/>
      <c r="IU272" s="55"/>
      <c r="IV272" s="55"/>
      <c r="IW272" s="55"/>
      <c r="IX272" s="55"/>
      <c r="IY272" s="55"/>
      <c r="IZ272" s="55"/>
      <c r="JA272" s="55"/>
      <c r="JB272" s="55"/>
      <c r="JC272" s="55"/>
      <c r="JD272" s="55"/>
      <c r="JE272" s="55"/>
      <c r="JF272" s="55"/>
      <c r="JG272" s="55"/>
      <c r="JH272" s="55"/>
      <c r="JI272" s="55"/>
      <c r="JJ272" s="55"/>
      <c r="JK272" s="55"/>
      <c r="JL272" s="55"/>
      <c r="JM272" s="55"/>
      <c r="JN272" s="55"/>
      <c r="JO272" s="55"/>
      <c r="JP272" s="55"/>
      <c r="JQ272" s="55"/>
      <c r="JR272" s="55"/>
      <c r="JS272" s="55"/>
      <c r="JT272" s="55"/>
      <c r="JU272" s="55"/>
      <c r="JV272" s="55"/>
      <c r="JW272" s="55"/>
      <c r="JX272" s="55"/>
      <c r="JY272" s="55"/>
      <c r="JZ272" s="55"/>
      <c r="KA272" s="55"/>
      <c r="KB272" s="55"/>
      <c r="KC272" s="55"/>
      <c r="KD272" s="55"/>
      <c r="KE272" s="55"/>
      <c r="KF272" s="55"/>
      <c r="KG272" s="55"/>
      <c r="KH272" s="55"/>
      <c r="KI272" s="55"/>
      <c r="KJ272" s="55"/>
      <c r="KK272" s="55"/>
      <c r="KL272" s="55"/>
      <c r="KM272" s="55"/>
      <c r="KN272" s="55"/>
      <c r="KO272" s="55"/>
      <c r="KP272" s="55"/>
      <c r="KQ272" s="55"/>
      <c r="KR272" s="55"/>
      <c r="KS272" s="55"/>
      <c r="KT272" s="55"/>
      <c r="KU272" s="55"/>
      <c r="KV272" s="55"/>
      <c r="KW272" s="55"/>
      <c r="KX272" s="55"/>
      <c r="KY272" s="55"/>
      <c r="KZ272" s="55"/>
      <c r="LA272" s="55"/>
      <c r="LB272" s="55"/>
      <c r="LC272" s="55"/>
      <c r="LD272" s="55"/>
      <c r="LE272" s="55"/>
      <c r="LF272" s="55"/>
      <c r="LG272" s="55"/>
      <c r="LH272" s="55"/>
      <c r="LI272" s="55"/>
      <c r="LJ272" s="55"/>
      <c r="LK272" s="55"/>
      <c r="LL272" s="55"/>
      <c r="LM272" s="55"/>
      <c r="LN272" s="55"/>
      <c r="LO272" s="55"/>
      <c r="LP272" s="55"/>
      <c r="LQ272" s="55"/>
      <c r="LR272" s="55"/>
      <c r="LS272" s="55"/>
      <c r="LT272" s="55"/>
      <c r="LU272" s="55"/>
      <c r="LV272" s="55"/>
      <c r="LW272" s="55"/>
      <c r="LX272" s="55"/>
      <c r="LY272" s="55"/>
      <c r="LZ272" s="55"/>
      <c r="MA272" s="55"/>
      <c r="MB272" s="55"/>
      <c r="MC272" s="55"/>
      <c r="MD272" s="55"/>
      <c r="ME272" s="55"/>
      <c r="MF272" s="55"/>
      <c r="MG272" s="55"/>
      <c r="MH272" s="57"/>
      <c r="MI272" s="57"/>
      <c r="MJ272" s="57"/>
      <c r="MK272" s="57"/>
      <c r="ML272" s="57"/>
      <c r="MM272" s="58"/>
      <c r="MN272" s="58"/>
      <c r="MO272" s="57"/>
      <c r="MP272" s="57"/>
      <c r="MQ272" s="57"/>
      <c r="MR272" s="57"/>
      <c r="MS272" s="57"/>
      <c r="MT272" s="58"/>
      <c r="MU272" s="58"/>
      <c r="MV272" s="57"/>
      <c r="MW272" s="57"/>
      <c r="MX272" s="57"/>
      <c r="MY272" s="57"/>
      <c r="MZ272" s="57"/>
      <c r="NA272" s="58"/>
      <c r="NB272" s="58"/>
      <c r="NC272" s="55"/>
      <c r="ND272" s="55"/>
      <c r="NE272" s="55"/>
      <c r="NF272" s="55"/>
      <c r="NG272" s="55"/>
      <c r="NH272" s="55"/>
      <c r="NI272" s="55"/>
      <c r="NJ272" s="55"/>
      <c r="NK272" s="55"/>
      <c r="NL272" s="55"/>
      <c r="NM272" s="55"/>
      <c r="NN272" s="55"/>
      <c r="NO272" s="55"/>
      <c r="NP272" s="55"/>
      <c r="NQ272" s="55"/>
      <c r="NR272" s="55"/>
      <c r="NS272" s="55"/>
      <c r="NT272" s="55"/>
      <c r="NU272" s="55"/>
      <c r="NV272" s="55"/>
      <c r="NW272" s="55"/>
      <c r="NX272" s="55"/>
      <c r="NY272" s="55"/>
      <c r="NZ272" s="55"/>
      <c r="OA272" s="55"/>
      <c r="OB272" s="55"/>
      <c r="OC272" s="55"/>
      <c r="OD272" s="55"/>
      <c r="OE272" s="55"/>
      <c r="OF272" s="55"/>
      <c r="OG272" s="55"/>
      <c r="OH272" s="55"/>
      <c r="OI272" s="55"/>
      <c r="OJ272" s="55"/>
      <c r="OK272" s="55"/>
      <c r="OL272" s="55"/>
      <c r="OM272" s="55"/>
      <c r="ON272" s="55"/>
      <c r="OO272" s="55"/>
      <c r="OP272" s="55"/>
      <c r="OQ272" s="55"/>
      <c r="OR272" s="55"/>
      <c r="OS272" s="55"/>
      <c r="OT272" s="55"/>
      <c r="OU272" s="55"/>
      <c r="OV272" s="55"/>
      <c r="OW272" s="55"/>
      <c r="OX272" s="55"/>
      <c r="OY272" s="55"/>
      <c r="OZ272" s="55"/>
      <c r="PA272" s="55"/>
      <c r="PB272" s="55"/>
      <c r="PC272" s="55"/>
      <c r="PD272" s="55"/>
      <c r="PE272" s="55"/>
      <c r="PF272" s="55"/>
      <c r="PG272" s="55"/>
      <c r="PH272" s="55"/>
      <c r="PI272" s="55"/>
      <c r="PJ272" s="55"/>
      <c r="PK272" s="55"/>
      <c r="PL272" s="55"/>
      <c r="PM272" s="55"/>
      <c r="PN272" s="55"/>
      <c r="PO272" s="55"/>
      <c r="PP272" s="55"/>
      <c r="PQ272" s="55"/>
      <c r="PR272" s="55"/>
      <c r="PS272" s="55"/>
      <c r="PT272" s="55"/>
      <c r="PU272" s="55"/>
      <c r="PV272" s="55"/>
      <c r="PW272" s="55"/>
      <c r="PX272" s="55"/>
      <c r="PY272" s="55"/>
      <c r="PZ272" s="55"/>
      <c r="QA272" s="55"/>
      <c r="QB272" s="55"/>
      <c r="QC272" s="55"/>
      <c r="QD272" s="55"/>
    </row>
    <row r="273" spans="1:446" ht="13.5" customHeight="1">
      <c r="A273" s="12" t="s">
        <v>271</v>
      </c>
      <c r="B273" s="12" t="s">
        <v>346</v>
      </c>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4"/>
      <c r="BF273" s="14"/>
      <c r="BG273" s="14"/>
      <c r="BH273" s="14"/>
      <c r="BI273" s="14"/>
      <c r="BJ273" s="14"/>
      <c r="BK273" s="14"/>
      <c r="BL273" s="14"/>
      <c r="BM273" s="14"/>
      <c r="BN273" s="14"/>
      <c r="BO273" s="14"/>
      <c r="BP273" s="14"/>
      <c r="BQ273" s="14"/>
      <c r="BR273" s="14"/>
      <c r="BS273" s="14"/>
      <c r="BT273" s="14"/>
      <c r="BU273" s="14"/>
      <c r="BV273" s="14"/>
      <c r="BW273" s="14"/>
      <c r="BX273" s="14"/>
      <c r="BY273" s="14"/>
      <c r="BZ273" s="14"/>
      <c r="CA273" s="14"/>
      <c r="CB273" s="14"/>
      <c r="CC273" s="14"/>
      <c r="CD273" s="14"/>
      <c r="CE273" s="14"/>
      <c r="CF273" s="14"/>
      <c r="CG273" s="14"/>
      <c r="CH273" s="14"/>
      <c r="CI273" s="14"/>
      <c r="CJ273" s="14"/>
      <c r="CK273" s="14"/>
      <c r="CL273" s="14"/>
      <c r="CM273" s="14"/>
      <c r="CN273" s="14"/>
      <c r="CO273" s="14"/>
      <c r="CP273" s="14"/>
      <c r="CQ273" s="14"/>
      <c r="CR273" s="14"/>
      <c r="CS273" s="14"/>
      <c r="CT273" s="14"/>
      <c r="CU273" s="14"/>
      <c r="CV273" s="14"/>
      <c r="CW273" s="14"/>
      <c r="CX273" s="14"/>
      <c r="CY273" s="14"/>
      <c r="CZ273" s="14"/>
      <c r="DA273" s="24"/>
      <c r="DB273" s="14"/>
      <c r="DC273" s="14"/>
      <c r="DD273" s="14"/>
      <c r="DE273" s="14"/>
      <c r="DF273" s="14"/>
      <c r="DG273" s="14"/>
      <c r="DH273" s="14"/>
      <c r="DI273" s="14"/>
      <c r="DJ273" s="14"/>
      <c r="DK273" s="14"/>
      <c r="DL273" s="14"/>
      <c r="DM273" s="14"/>
      <c r="DN273" s="14"/>
      <c r="DO273" s="14"/>
      <c r="DP273" s="14"/>
      <c r="DQ273" s="14"/>
      <c r="DR273" s="14"/>
      <c r="DS273" s="14"/>
      <c r="DT273" s="14"/>
      <c r="DU273" s="14"/>
      <c r="DV273" s="14"/>
      <c r="DW273" s="14"/>
      <c r="DX273" s="14"/>
      <c r="DY273" s="14"/>
      <c r="DZ273" s="14"/>
      <c r="EA273" s="14"/>
      <c r="EB273" s="14"/>
      <c r="EC273" s="14"/>
      <c r="ED273" s="14"/>
      <c r="EE273" s="14"/>
      <c r="EF273" s="14"/>
      <c r="EG273" s="14"/>
      <c r="EH273" s="14"/>
      <c r="EI273" s="14"/>
      <c r="EJ273" s="14"/>
      <c r="EK273" s="14"/>
      <c r="EL273" s="14"/>
      <c r="EM273" s="14"/>
      <c r="EN273" s="14"/>
      <c r="EO273" s="14"/>
      <c r="EP273" s="14"/>
      <c r="EQ273" s="14"/>
      <c r="ER273" s="14"/>
      <c r="ES273" s="14"/>
      <c r="ET273" s="14"/>
      <c r="EU273" s="14"/>
      <c r="EV273" s="14"/>
      <c r="EW273" s="14"/>
      <c r="EX273" s="14"/>
      <c r="EY273" s="14"/>
      <c r="EZ273" s="14"/>
      <c r="FA273" s="14"/>
      <c r="FB273" s="14"/>
      <c r="FC273" s="14"/>
      <c r="FD273" s="14"/>
      <c r="FE273" s="14"/>
      <c r="FF273" s="14"/>
      <c r="FG273" s="14"/>
      <c r="FH273" s="14"/>
      <c r="FI273" s="14"/>
      <c r="FJ273" s="14"/>
      <c r="FK273" s="14"/>
      <c r="FL273" s="14"/>
      <c r="FM273" s="14"/>
      <c r="FN273" s="14"/>
      <c r="FO273" s="14"/>
      <c r="FP273" s="14"/>
      <c r="FQ273" s="14"/>
      <c r="FR273" s="14"/>
      <c r="FS273" s="14"/>
      <c r="FT273" s="14"/>
      <c r="FU273" s="14"/>
      <c r="FV273" s="14"/>
      <c r="FW273" s="14"/>
      <c r="FX273" s="14"/>
      <c r="FY273" s="14"/>
      <c r="FZ273" s="14"/>
      <c r="GA273" s="14"/>
      <c r="GB273" s="14"/>
      <c r="GC273" s="14"/>
      <c r="GD273" s="14"/>
      <c r="GE273" s="14"/>
      <c r="GF273" s="14"/>
      <c r="GG273" s="14"/>
      <c r="GH273" s="14"/>
      <c r="GI273" s="14"/>
      <c r="GJ273" s="14"/>
      <c r="GK273" s="14"/>
      <c r="GL273" s="14"/>
      <c r="GM273" s="14"/>
      <c r="GN273" s="14"/>
      <c r="GO273" s="14"/>
      <c r="GP273" s="14"/>
      <c r="GQ273" s="14"/>
      <c r="GR273" s="14"/>
      <c r="GS273" s="14"/>
      <c r="GT273" s="14"/>
      <c r="GU273" s="14"/>
      <c r="GV273" s="14"/>
      <c r="GW273" s="14"/>
      <c r="GX273" s="14"/>
      <c r="GY273" s="14"/>
      <c r="GZ273" s="14"/>
      <c r="HA273" s="14"/>
      <c r="HB273" s="14"/>
      <c r="HC273" s="14"/>
      <c r="HD273" s="14"/>
      <c r="HE273" s="14"/>
      <c r="HF273" s="14"/>
      <c r="HG273" s="14"/>
      <c r="HH273" s="14"/>
      <c r="HI273" s="14"/>
      <c r="HJ273" s="14"/>
      <c r="HK273" s="14"/>
      <c r="HL273" s="14"/>
      <c r="HM273" s="14"/>
      <c r="HN273" s="14"/>
      <c r="HO273" s="14"/>
      <c r="HP273" s="14"/>
      <c r="HQ273" s="14"/>
      <c r="HR273" s="14"/>
      <c r="HS273" s="14"/>
      <c r="HT273" s="14"/>
      <c r="HU273" s="14"/>
      <c r="HV273" s="14"/>
      <c r="HW273" s="14"/>
      <c r="HX273" s="14"/>
      <c r="HY273" s="14"/>
      <c r="HZ273" s="14"/>
      <c r="IA273" s="14"/>
      <c r="IB273" s="14"/>
      <c r="IC273" s="14"/>
      <c r="ID273" s="14"/>
      <c r="IE273" s="14"/>
      <c r="IF273" s="14"/>
      <c r="IG273" s="14"/>
      <c r="IH273" s="55"/>
      <c r="II273" s="55"/>
      <c r="IJ273" s="55"/>
      <c r="IK273" s="55"/>
      <c r="IL273" s="55"/>
      <c r="IM273" s="55"/>
      <c r="IN273" s="55"/>
      <c r="IO273" s="55"/>
      <c r="IP273" s="55"/>
      <c r="IQ273" s="55"/>
      <c r="IR273" s="55"/>
      <c r="IS273" s="55"/>
      <c r="IT273" s="55"/>
      <c r="IU273" s="55"/>
      <c r="IV273" s="55"/>
      <c r="IW273" s="55"/>
      <c r="IX273" s="55"/>
      <c r="IY273" s="55"/>
      <c r="IZ273" s="55"/>
      <c r="JA273" s="55"/>
      <c r="JB273" s="55"/>
      <c r="JC273" s="55"/>
      <c r="JD273" s="55"/>
      <c r="JE273" s="55"/>
      <c r="JF273" s="55"/>
      <c r="JG273" s="55"/>
      <c r="JH273" s="55"/>
      <c r="JI273" s="55"/>
      <c r="JJ273" s="55"/>
      <c r="JK273" s="55"/>
      <c r="JL273" s="55"/>
      <c r="JM273" s="55"/>
      <c r="JN273" s="55"/>
      <c r="JO273" s="55"/>
      <c r="JP273" s="55"/>
      <c r="JQ273" s="55"/>
      <c r="JR273" s="55"/>
      <c r="JS273" s="55"/>
      <c r="JT273" s="55"/>
      <c r="JU273" s="55"/>
      <c r="JV273" s="55"/>
      <c r="JW273" s="55"/>
      <c r="JX273" s="55"/>
      <c r="JY273" s="55"/>
      <c r="JZ273" s="55"/>
      <c r="KA273" s="55"/>
      <c r="KB273" s="55"/>
      <c r="KC273" s="55"/>
      <c r="KD273" s="55"/>
      <c r="KE273" s="55"/>
      <c r="KF273" s="55"/>
      <c r="KG273" s="55"/>
      <c r="KH273" s="55"/>
      <c r="KI273" s="55"/>
      <c r="KJ273" s="55"/>
      <c r="KK273" s="55"/>
      <c r="KL273" s="55"/>
      <c r="KM273" s="55"/>
      <c r="KN273" s="55"/>
      <c r="KO273" s="55"/>
      <c r="KP273" s="55"/>
      <c r="KQ273" s="55"/>
      <c r="KR273" s="55"/>
      <c r="KS273" s="55"/>
      <c r="KT273" s="55"/>
      <c r="KU273" s="55"/>
      <c r="KV273" s="55"/>
      <c r="KW273" s="55"/>
      <c r="KX273" s="55"/>
      <c r="KY273" s="55"/>
      <c r="KZ273" s="55"/>
      <c r="LA273" s="55"/>
      <c r="LB273" s="55"/>
      <c r="LC273" s="55"/>
      <c r="LD273" s="55"/>
      <c r="LE273" s="55"/>
      <c r="LF273" s="55"/>
      <c r="LG273" s="55"/>
      <c r="LH273" s="55"/>
      <c r="LI273" s="55"/>
      <c r="LJ273" s="55"/>
      <c r="LK273" s="55"/>
      <c r="LL273" s="55"/>
      <c r="LM273" s="55"/>
      <c r="LN273" s="55"/>
      <c r="LO273" s="55"/>
      <c r="LP273" s="55"/>
      <c r="LQ273" s="55"/>
      <c r="LR273" s="55"/>
      <c r="LS273" s="55"/>
      <c r="LT273" s="55"/>
      <c r="LU273" s="55"/>
      <c r="LV273" s="55"/>
      <c r="LW273" s="55"/>
      <c r="LX273" s="55"/>
      <c r="LY273" s="55"/>
      <c r="LZ273" s="55"/>
      <c r="MA273" s="55"/>
      <c r="MB273" s="55"/>
      <c r="MC273" s="55"/>
      <c r="MD273" s="55"/>
      <c r="ME273" s="55"/>
      <c r="MF273" s="55"/>
      <c r="MG273" s="55"/>
      <c r="MH273" s="57"/>
      <c r="MI273" s="57"/>
      <c r="MJ273" s="57"/>
      <c r="MK273" s="57"/>
      <c r="ML273" s="57"/>
      <c r="MM273" s="58"/>
      <c r="MN273" s="58"/>
      <c r="MO273" s="57"/>
      <c r="MP273" s="57"/>
      <c r="MQ273" s="57"/>
      <c r="MR273" s="57"/>
      <c r="MS273" s="57"/>
      <c r="MT273" s="58"/>
      <c r="MU273" s="58"/>
      <c r="MV273" s="57"/>
      <c r="MW273" s="57"/>
      <c r="MX273" s="57"/>
      <c r="MY273" s="57"/>
      <c r="MZ273" s="57"/>
      <c r="NA273" s="58"/>
      <c r="NB273" s="58"/>
      <c r="NC273" s="55"/>
      <c r="ND273" s="55"/>
      <c r="NE273" s="55"/>
      <c r="NF273" s="55"/>
      <c r="NG273" s="55"/>
      <c r="NH273" s="55"/>
      <c r="NI273" s="55"/>
      <c r="NJ273" s="55"/>
      <c r="NK273" s="55"/>
      <c r="NL273" s="55"/>
      <c r="NM273" s="55"/>
      <c r="NN273" s="55"/>
      <c r="NO273" s="55"/>
      <c r="NP273" s="55"/>
      <c r="NQ273" s="55"/>
      <c r="NR273" s="55"/>
      <c r="NS273" s="55"/>
      <c r="NT273" s="55"/>
      <c r="NU273" s="55"/>
      <c r="NV273" s="55"/>
      <c r="NW273" s="55"/>
      <c r="NX273" s="55"/>
      <c r="NY273" s="55"/>
      <c r="NZ273" s="55"/>
      <c r="OA273" s="55"/>
      <c r="OB273" s="55"/>
      <c r="OC273" s="55"/>
      <c r="OD273" s="55"/>
      <c r="OE273" s="55"/>
      <c r="OF273" s="55"/>
      <c r="OG273" s="55"/>
      <c r="OH273" s="55"/>
      <c r="OI273" s="55"/>
      <c r="OJ273" s="55"/>
      <c r="OK273" s="55"/>
      <c r="OL273" s="55"/>
      <c r="OM273" s="55"/>
      <c r="ON273" s="55"/>
      <c r="OO273" s="55"/>
      <c r="OP273" s="55"/>
      <c r="OQ273" s="55"/>
      <c r="OR273" s="55"/>
      <c r="OS273" s="55"/>
      <c r="OT273" s="55"/>
      <c r="OU273" s="55"/>
      <c r="OV273" s="55"/>
      <c r="OW273" s="55"/>
      <c r="OX273" s="55"/>
      <c r="OY273" s="55"/>
      <c r="OZ273" s="55"/>
      <c r="PA273" s="55"/>
      <c r="PB273" s="55"/>
      <c r="PC273" s="55"/>
      <c r="PD273" s="55"/>
      <c r="PE273" s="55"/>
      <c r="PF273" s="55"/>
      <c r="PG273" s="55"/>
      <c r="PH273" s="55"/>
      <c r="PI273" s="55"/>
      <c r="PJ273" s="55"/>
      <c r="PK273" s="55"/>
      <c r="PL273" s="55"/>
      <c r="PM273" s="55"/>
      <c r="PN273" s="55"/>
      <c r="PO273" s="55"/>
      <c r="PP273" s="55"/>
      <c r="PQ273" s="55"/>
      <c r="PR273" s="55"/>
      <c r="PS273" s="55"/>
      <c r="PT273" s="55"/>
      <c r="PU273" s="55"/>
      <c r="PV273" s="55"/>
      <c r="PW273" s="55"/>
      <c r="PX273" s="55"/>
      <c r="PY273" s="55"/>
      <c r="PZ273" s="55"/>
      <c r="QA273" s="55"/>
      <c r="QB273" s="55"/>
      <c r="QC273" s="55"/>
      <c r="QD273" s="55"/>
    </row>
    <row r="274" spans="1:446" ht="13.5" customHeight="1">
      <c r="A274" s="12" t="s">
        <v>272</v>
      </c>
      <c r="B274" s="12" t="s">
        <v>348</v>
      </c>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12"/>
      <c r="BE274" s="14"/>
      <c r="BF274" s="14"/>
      <c r="BG274" s="14"/>
      <c r="BH274" s="14"/>
      <c r="BI274" s="14"/>
      <c r="BJ274" s="14"/>
      <c r="BK274" s="14"/>
      <c r="BL274" s="14"/>
      <c r="BM274" s="14"/>
      <c r="BN274" s="14"/>
      <c r="BO274" s="14"/>
      <c r="BP274" s="14"/>
      <c r="BQ274" s="14"/>
      <c r="BR274" s="14"/>
      <c r="BS274" s="14"/>
      <c r="BT274" s="14"/>
      <c r="BU274" s="14"/>
      <c r="BV274" s="14"/>
      <c r="BW274" s="14"/>
      <c r="BX274" s="14"/>
      <c r="BY274" s="14"/>
      <c r="BZ274" s="14"/>
      <c r="CA274" s="14"/>
      <c r="CB274" s="14"/>
      <c r="CC274" s="14"/>
      <c r="CD274" s="14"/>
      <c r="CE274" s="14"/>
      <c r="CF274" s="14"/>
      <c r="CG274" s="14"/>
      <c r="CH274" s="14"/>
      <c r="CI274" s="14"/>
      <c r="CJ274" s="14"/>
      <c r="CK274" s="14"/>
      <c r="CL274" s="14"/>
      <c r="CM274" s="14"/>
      <c r="CN274" s="14"/>
      <c r="CO274" s="14"/>
      <c r="CP274" s="14"/>
      <c r="CQ274" s="14"/>
      <c r="CR274" s="14"/>
      <c r="CS274" s="14"/>
      <c r="CT274" s="14"/>
      <c r="CU274" s="14"/>
      <c r="CV274" s="14"/>
      <c r="CW274" s="14"/>
      <c r="CX274" s="14"/>
      <c r="CY274" s="14"/>
      <c r="CZ274" s="14"/>
      <c r="DA274" s="24"/>
      <c r="DB274" s="14"/>
      <c r="DC274" s="14"/>
      <c r="DD274" s="14"/>
      <c r="DE274" s="14"/>
      <c r="DF274" s="14"/>
      <c r="DG274" s="14"/>
      <c r="DH274" s="14"/>
      <c r="DI274" s="14"/>
      <c r="DJ274" s="14"/>
      <c r="DK274" s="14"/>
      <c r="DL274" s="14"/>
      <c r="DM274" s="14"/>
      <c r="DN274" s="14"/>
      <c r="DO274" s="14"/>
      <c r="DP274" s="14"/>
      <c r="DQ274" s="14"/>
      <c r="DR274" s="14"/>
      <c r="DS274" s="14"/>
      <c r="DT274" s="14"/>
      <c r="DU274" s="14"/>
      <c r="DV274" s="14"/>
      <c r="DW274" s="14"/>
      <c r="DX274" s="14"/>
      <c r="DY274" s="14"/>
      <c r="DZ274" s="14"/>
      <c r="EA274" s="14"/>
      <c r="EB274" s="14"/>
      <c r="EC274" s="14"/>
      <c r="ED274" s="14"/>
      <c r="EE274" s="14"/>
      <c r="EF274" s="14"/>
      <c r="EG274" s="14"/>
      <c r="EH274" s="14"/>
      <c r="EI274" s="14"/>
      <c r="EJ274" s="14"/>
      <c r="EK274" s="14"/>
      <c r="EL274" s="14"/>
      <c r="EM274" s="14"/>
      <c r="EN274" s="14"/>
      <c r="EO274" s="14"/>
      <c r="EP274" s="14"/>
      <c r="EQ274" s="14"/>
      <c r="ER274" s="14"/>
      <c r="ES274" s="14"/>
      <c r="ET274" s="14"/>
      <c r="EU274" s="14"/>
      <c r="EV274" s="14"/>
      <c r="EW274" s="14"/>
      <c r="EX274" s="14"/>
      <c r="EY274" s="14"/>
      <c r="EZ274" s="14"/>
      <c r="FA274" s="14"/>
      <c r="FB274" s="14"/>
      <c r="FC274" s="14"/>
      <c r="FD274" s="14"/>
      <c r="FE274" s="14"/>
      <c r="FF274" s="14"/>
      <c r="FG274" s="14"/>
      <c r="FH274" s="14"/>
      <c r="FI274" s="14"/>
      <c r="FJ274" s="14"/>
      <c r="FK274" s="14"/>
      <c r="FL274" s="14"/>
      <c r="FM274" s="14"/>
      <c r="FN274" s="14"/>
      <c r="FO274" s="14"/>
      <c r="FP274" s="14"/>
      <c r="FQ274" s="14"/>
      <c r="FR274" s="14"/>
      <c r="FS274" s="14"/>
      <c r="FT274" s="14"/>
      <c r="FU274" s="14"/>
      <c r="FV274" s="14"/>
      <c r="FW274" s="14"/>
      <c r="FX274" s="14"/>
      <c r="FY274" s="14"/>
      <c r="FZ274" s="14"/>
      <c r="GA274" s="14"/>
      <c r="GB274" s="14"/>
      <c r="GC274" s="14"/>
      <c r="GD274" s="14"/>
      <c r="GE274" s="14"/>
      <c r="GF274" s="14"/>
      <c r="GG274" s="14"/>
      <c r="GH274" s="14"/>
      <c r="GI274" s="14"/>
      <c r="GJ274" s="14"/>
      <c r="GK274" s="14"/>
      <c r="GL274" s="14"/>
      <c r="GM274" s="14"/>
      <c r="GN274" s="14"/>
      <c r="GO274" s="14"/>
      <c r="GP274" s="14"/>
      <c r="GQ274" s="14"/>
      <c r="GR274" s="14"/>
      <c r="GS274" s="14"/>
      <c r="GT274" s="14"/>
      <c r="GU274" s="14"/>
      <c r="GV274" s="14"/>
      <c r="GW274" s="14"/>
      <c r="GX274" s="14"/>
      <c r="GY274" s="14"/>
      <c r="GZ274" s="14"/>
      <c r="HA274" s="14"/>
      <c r="HB274" s="14"/>
      <c r="HC274" s="14"/>
      <c r="HD274" s="14"/>
      <c r="HE274" s="14"/>
      <c r="HF274" s="14"/>
      <c r="HG274" s="14"/>
      <c r="HH274" s="14"/>
      <c r="HI274" s="14"/>
      <c r="HJ274" s="14"/>
      <c r="HK274" s="14"/>
      <c r="HL274" s="14"/>
      <c r="HM274" s="14"/>
      <c r="HN274" s="14"/>
      <c r="HO274" s="14"/>
      <c r="HP274" s="14"/>
      <c r="HQ274" s="14"/>
      <c r="HR274" s="14"/>
      <c r="HS274" s="14"/>
      <c r="HT274" s="14"/>
      <c r="HU274" s="14"/>
      <c r="HV274" s="14"/>
      <c r="HW274" s="14"/>
      <c r="HX274" s="14"/>
      <c r="HY274" s="14"/>
      <c r="HZ274" s="14"/>
      <c r="IA274" s="14"/>
      <c r="IB274" s="14"/>
      <c r="IC274" s="14"/>
      <c r="ID274" s="14"/>
      <c r="IE274" s="14"/>
      <c r="IF274" s="14"/>
      <c r="IG274" s="14"/>
      <c r="IH274" s="55"/>
      <c r="II274" s="55"/>
      <c r="IJ274" s="55"/>
      <c r="IK274" s="55"/>
      <c r="IL274" s="55"/>
      <c r="IM274" s="55"/>
      <c r="IN274" s="55"/>
      <c r="IO274" s="55"/>
      <c r="IP274" s="55"/>
      <c r="IQ274" s="55"/>
      <c r="IR274" s="55"/>
      <c r="IS274" s="55"/>
      <c r="IT274" s="55"/>
      <c r="IU274" s="55"/>
      <c r="IV274" s="55"/>
      <c r="IW274" s="55"/>
      <c r="IX274" s="55"/>
      <c r="IY274" s="55"/>
      <c r="IZ274" s="55"/>
      <c r="JA274" s="55"/>
      <c r="JB274" s="55"/>
      <c r="JC274" s="55"/>
      <c r="JD274" s="55"/>
      <c r="JE274" s="55"/>
      <c r="JF274" s="55"/>
      <c r="JG274" s="55"/>
      <c r="JH274" s="55"/>
      <c r="JI274" s="55"/>
      <c r="JJ274" s="55"/>
      <c r="JK274" s="55"/>
      <c r="JL274" s="55"/>
      <c r="JM274" s="55"/>
      <c r="JN274" s="55"/>
      <c r="JO274" s="55"/>
      <c r="JP274" s="55"/>
      <c r="JQ274" s="55"/>
      <c r="JR274" s="55"/>
      <c r="JS274" s="55"/>
      <c r="JT274" s="55"/>
      <c r="JU274" s="55"/>
      <c r="JV274" s="55"/>
      <c r="JW274" s="55"/>
      <c r="JX274" s="55"/>
      <c r="JY274" s="55"/>
      <c r="JZ274" s="55"/>
      <c r="KA274" s="55"/>
      <c r="KB274" s="55"/>
      <c r="KC274" s="55"/>
      <c r="KD274" s="55"/>
      <c r="KE274" s="55"/>
      <c r="KF274" s="55"/>
      <c r="KG274" s="55"/>
      <c r="KH274" s="55"/>
      <c r="KI274" s="55"/>
      <c r="KJ274" s="55"/>
      <c r="KK274" s="55"/>
      <c r="KL274" s="55"/>
      <c r="KM274" s="55"/>
      <c r="KN274" s="55"/>
      <c r="KO274" s="55"/>
      <c r="KP274" s="55"/>
      <c r="KQ274" s="55"/>
      <c r="KR274" s="55"/>
      <c r="KS274" s="55"/>
      <c r="KT274" s="55"/>
      <c r="KU274" s="55"/>
      <c r="KV274" s="55"/>
      <c r="KW274" s="55"/>
      <c r="KX274" s="55"/>
      <c r="KY274" s="55"/>
      <c r="KZ274" s="55"/>
      <c r="LA274" s="55"/>
      <c r="LB274" s="55"/>
      <c r="LC274" s="55"/>
      <c r="LD274" s="55"/>
      <c r="LE274" s="55"/>
      <c r="LF274" s="55"/>
      <c r="LG274" s="55"/>
      <c r="LH274" s="55"/>
      <c r="LI274" s="55"/>
      <c r="LJ274" s="55"/>
      <c r="LK274" s="55"/>
      <c r="LL274" s="55"/>
      <c r="LM274" s="55"/>
      <c r="LN274" s="55"/>
      <c r="LO274" s="55"/>
      <c r="LP274" s="55"/>
      <c r="LQ274" s="55"/>
      <c r="LR274" s="55"/>
      <c r="LS274" s="55"/>
      <c r="LT274" s="55"/>
      <c r="LU274" s="55"/>
      <c r="LV274" s="55"/>
      <c r="LW274" s="55"/>
      <c r="LX274" s="55"/>
      <c r="LY274" s="55"/>
      <c r="LZ274" s="55"/>
      <c r="MA274" s="55"/>
      <c r="MB274" s="55"/>
      <c r="MC274" s="55"/>
      <c r="MD274" s="55"/>
      <c r="ME274" s="55"/>
      <c r="MF274" s="55"/>
      <c r="MG274" s="55"/>
      <c r="MH274" s="57"/>
      <c r="MI274" s="57"/>
      <c r="MJ274" s="57"/>
      <c r="MK274" s="57"/>
      <c r="ML274" s="57"/>
      <c r="MM274" s="58"/>
      <c r="MN274" s="58"/>
      <c r="MO274" s="57"/>
      <c r="MP274" s="57"/>
      <c r="MQ274" s="57"/>
      <c r="MR274" s="57"/>
      <c r="MS274" s="57"/>
      <c r="MT274" s="58"/>
      <c r="MU274" s="58"/>
      <c r="MV274" s="57"/>
      <c r="MW274" s="57"/>
      <c r="MX274" s="57"/>
      <c r="MY274" s="57"/>
      <c r="MZ274" s="57"/>
      <c r="NA274" s="58"/>
      <c r="NB274" s="58"/>
      <c r="NC274" s="55"/>
      <c r="ND274" s="55"/>
      <c r="NE274" s="55"/>
      <c r="NF274" s="55"/>
      <c r="NG274" s="55"/>
      <c r="NH274" s="55"/>
      <c r="NI274" s="55"/>
      <c r="NJ274" s="55"/>
      <c r="NK274" s="55"/>
      <c r="NL274" s="55"/>
      <c r="NM274" s="55"/>
      <c r="NN274" s="55"/>
      <c r="NO274" s="55"/>
      <c r="NP274" s="55"/>
      <c r="NQ274" s="55"/>
      <c r="NR274" s="55"/>
      <c r="NS274" s="55"/>
      <c r="NT274" s="55"/>
      <c r="NU274" s="55"/>
      <c r="NV274" s="55"/>
      <c r="NW274" s="55"/>
      <c r="NX274" s="55"/>
      <c r="NY274" s="55"/>
      <c r="NZ274" s="55"/>
      <c r="OA274" s="55"/>
      <c r="OB274" s="55"/>
      <c r="OC274" s="55"/>
      <c r="OD274" s="55"/>
      <c r="OE274" s="55"/>
      <c r="OF274" s="55"/>
      <c r="OG274" s="55"/>
      <c r="OH274" s="55"/>
      <c r="OI274" s="55"/>
      <c r="OJ274" s="55"/>
      <c r="OK274" s="55"/>
      <c r="OL274" s="55"/>
      <c r="OM274" s="55"/>
      <c r="ON274" s="55"/>
      <c r="OO274" s="55"/>
      <c r="OP274" s="55"/>
      <c r="OQ274" s="55"/>
      <c r="OR274" s="55"/>
      <c r="OS274" s="55"/>
      <c r="OT274" s="55"/>
      <c r="OU274" s="55"/>
      <c r="OV274" s="55"/>
      <c r="OW274" s="55"/>
      <c r="OX274" s="55"/>
      <c r="OY274" s="55"/>
      <c r="OZ274" s="55"/>
      <c r="PA274" s="55"/>
      <c r="PB274" s="55"/>
      <c r="PC274" s="55"/>
      <c r="PD274" s="55"/>
      <c r="PE274" s="55"/>
      <c r="PF274" s="55"/>
      <c r="PG274" s="55"/>
      <c r="PH274" s="55"/>
      <c r="PI274" s="55"/>
      <c r="PJ274" s="55"/>
      <c r="PK274" s="55"/>
      <c r="PL274" s="55"/>
      <c r="PM274" s="55"/>
      <c r="PN274" s="55"/>
      <c r="PO274" s="55"/>
      <c r="PP274" s="55"/>
      <c r="PQ274" s="55"/>
      <c r="PR274" s="55"/>
      <c r="PS274" s="55"/>
      <c r="PT274" s="55"/>
      <c r="PU274" s="55"/>
      <c r="PV274" s="55"/>
      <c r="PW274" s="55"/>
      <c r="PX274" s="55"/>
      <c r="PY274" s="55"/>
      <c r="PZ274" s="55"/>
      <c r="QA274" s="55"/>
      <c r="QB274" s="55"/>
      <c r="QC274" s="55"/>
      <c r="QD274" s="55"/>
    </row>
    <row r="275" spans="1:446" ht="13.5" customHeight="1">
      <c r="A275" s="12" t="s">
        <v>273</v>
      </c>
      <c r="B275" s="12" t="s">
        <v>349</v>
      </c>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12"/>
      <c r="BE275" s="14"/>
      <c r="BF275" s="14"/>
      <c r="BG275" s="14"/>
      <c r="BH275" s="14"/>
      <c r="BI275" s="14"/>
      <c r="BJ275" s="14"/>
      <c r="BK275" s="14"/>
      <c r="BL275" s="14"/>
      <c r="BM275" s="14"/>
      <c r="BN275" s="14"/>
      <c r="BO275" s="14"/>
      <c r="BP275" s="14"/>
      <c r="BQ275" s="14"/>
      <c r="BR275" s="14"/>
      <c r="BS275" s="14"/>
      <c r="BT275" s="14"/>
      <c r="BU275" s="14"/>
      <c r="BV275" s="14"/>
      <c r="BW275" s="14"/>
      <c r="BX275" s="14"/>
      <c r="BY275" s="14"/>
      <c r="BZ275" s="14"/>
      <c r="CA275" s="14"/>
      <c r="CB275" s="14"/>
      <c r="CC275" s="14"/>
      <c r="CD275" s="14"/>
      <c r="CE275" s="14"/>
      <c r="CF275" s="14"/>
      <c r="CG275" s="14"/>
      <c r="CH275" s="14"/>
      <c r="CI275" s="14"/>
      <c r="CJ275" s="14"/>
      <c r="CK275" s="14"/>
      <c r="CL275" s="14"/>
      <c r="CM275" s="14"/>
      <c r="CN275" s="14"/>
      <c r="CO275" s="14"/>
      <c r="CP275" s="14"/>
      <c r="CQ275" s="14"/>
      <c r="CR275" s="14"/>
      <c r="CS275" s="14"/>
      <c r="CT275" s="14"/>
      <c r="CU275" s="14"/>
      <c r="CV275" s="14"/>
      <c r="CW275" s="14"/>
      <c r="CX275" s="14"/>
      <c r="CY275" s="14"/>
      <c r="CZ275" s="14"/>
      <c r="DA275" s="24"/>
      <c r="DB275" s="14"/>
      <c r="DC275" s="14"/>
      <c r="DD275" s="14"/>
      <c r="DE275" s="14"/>
      <c r="DF275" s="14"/>
      <c r="DG275" s="14"/>
      <c r="DH275" s="14"/>
      <c r="DI275" s="14"/>
      <c r="DJ275" s="14"/>
      <c r="DK275" s="14"/>
      <c r="DL275" s="14"/>
      <c r="DM275" s="14"/>
      <c r="DN275" s="14"/>
      <c r="DO275" s="14"/>
      <c r="DP275" s="14"/>
      <c r="DQ275" s="14"/>
      <c r="DR275" s="14"/>
      <c r="DS275" s="14"/>
      <c r="DT275" s="14"/>
      <c r="DU275" s="14"/>
      <c r="DV275" s="14"/>
      <c r="DW275" s="14"/>
      <c r="DX275" s="14"/>
      <c r="DY275" s="14"/>
      <c r="DZ275" s="14"/>
      <c r="EA275" s="14"/>
      <c r="EB275" s="14"/>
      <c r="EC275" s="14"/>
      <c r="ED275" s="14"/>
      <c r="EE275" s="14"/>
      <c r="EF275" s="14"/>
      <c r="EG275" s="14"/>
      <c r="EH275" s="14"/>
      <c r="EI275" s="14"/>
      <c r="EJ275" s="14"/>
      <c r="EK275" s="14"/>
      <c r="EL275" s="14"/>
      <c r="EM275" s="14"/>
      <c r="EN275" s="14"/>
      <c r="EO275" s="14"/>
      <c r="EP275" s="14"/>
      <c r="EQ275" s="14"/>
      <c r="ER275" s="14"/>
      <c r="ES275" s="14"/>
      <c r="ET275" s="14"/>
      <c r="EU275" s="14"/>
      <c r="EV275" s="14"/>
      <c r="EW275" s="14"/>
      <c r="EX275" s="14"/>
      <c r="EY275" s="14"/>
      <c r="EZ275" s="14"/>
      <c r="FA275" s="14"/>
      <c r="FB275" s="14"/>
      <c r="FC275" s="14"/>
      <c r="FD275" s="14"/>
      <c r="FE275" s="14"/>
      <c r="FF275" s="14"/>
      <c r="FG275" s="14"/>
      <c r="FH275" s="14"/>
      <c r="FI275" s="14"/>
      <c r="FJ275" s="14"/>
      <c r="FK275" s="14"/>
      <c r="FL275" s="14"/>
      <c r="FM275" s="14"/>
      <c r="FN275" s="14"/>
      <c r="FO275" s="14"/>
      <c r="FP275" s="14"/>
      <c r="FQ275" s="14"/>
      <c r="FR275" s="14"/>
      <c r="FS275" s="14"/>
      <c r="FT275" s="14"/>
      <c r="FU275" s="14"/>
      <c r="FV275" s="14"/>
      <c r="FW275" s="14"/>
      <c r="FX275" s="14"/>
      <c r="FY275" s="14"/>
      <c r="FZ275" s="14"/>
      <c r="GA275" s="14"/>
      <c r="GB275" s="14"/>
      <c r="GC275" s="14"/>
      <c r="GD275" s="14"/>
      <c r="GE275" s="14"/>
      <c r="GF275" s="14"/>
      <c r="GG275" s="14"/>
      <c r="GH275" s="14"/>
      <c r="GI275" s="14"/>
      <c r="GJ275" s="14"/>
      <c r="GK275" s="14"/>
      <c r="GL275" s="14"/>
      <c r="GM275" s="14"/>
      <c r="GN275" s="14"/>
      <c r="GO275" s="14"/>
      <c r="GP275" s="14"/>
      <c r="GQ275" s="14"/>
      <c r="GR275" s="14"/>
      <c r="GS275" s="14"/>
      <c r="GT275" s="14"/>
      <c r="GU275" s="14"/>
      <c r="GV275" s="14"/>
      <c r="GW275" s="14"/>
      <c r="GX275" s="14"/>
      <c r="GY275" s="14"/>
      <c r="GZ275" s="14"/>
      <c r="HA275" s="14"/>
      <c r="HB275" s="14"/>
      <c r="HC275" s="14"/>
      <c r="HD275" s="14"/>
      <c r="HE275" s="14"/>
      <c r="HF275" s="14"/>
      <c r="HG275" s="14"/>
      <c r="HH275" s="14"/>
      <c r="HI275" s="14"/>
      <c r="HJ275" s="14"/>
      <c r="HK275" s="14"/>
      <c r="HL275" s="14"/>
      <c r="HM275" s="14"/>
      <c r="HN275" s="14"/>
      <c r="HO275" s="14"/>
      <c r="HP275" s="14"/>
      <c r="HQ275" s="14"/>
      <c r="HR275" s="14"/>
      <c r="HS275" s="14"/>
      <c r="HT275" s="14"/>
      <c r="HU275" s="14"/>
      <c r="HV275" s="14"/>
      <c r="HW275" s="14"/>
      <c r="HX275" s="14"/>
      <c r="HY275" s="14"/>
      <c r="HZ275" s="14"/>
      <c r="IA275" s="14"/>
      <c r="IB275" s="14"/>
      <c r="IC275" s="14"/>
      <c r="ID275" s="14"/>
      <c r="IE275" s="14"/>
      <c r="IF275" s="14"/>
      <c r="IG275" s="14"/>
      <c r="IH275" s="55"/>
      <c r="II275" s="55"/>
      <c r="IJ275" s="55"/>
      <c r="IK275" s="55"/>
      <c r="IL275" s="55"/>
      <c r="IM275" s="55"/>
      <c r="IN275" s="55"/>
      <c r="IO275" s="55"/>
      <c r="IP275" s="55"/>
      <c r="IQ275" s="55"/>
      <c r="IR275" s="55"/>
      <c r="IS275" s="55"/>
      <c r="IT275" s="55"/>
      <c r="IU275" s="55"/>
      <c r="IV275" s="55"/>
      <c r="IW275" s="55"/>
      <c r="IX275" s="55"/>
      <c r="IY275" s="55"/>
      <c r="IZ275" s="55"/>
      <c r="JA275" s="55"/>
      <c r="JB275" s="55"/>
      <c r="JC275" s="55"/>
      <c r="JD275" s="55"/>
      <c r="JE275" s="55"/>
      <c r="JF275" s="55"/>
      <c r="JG275" s="55"/>
      <c r="JH275" s="55"/>
      <c r="JI275" s="55"/>
      <c r="JJ275" s="55"/>
      <c r="JK275" s="55"/>
      <c r="JL275" s="55"/>
      <c r="JM275" s="55"/>
      <c r="JN275" s="55"/>
      <c r="JO275" s="55"/>
      <c r="JP275" s="55"/>
      <c r="JQ275" s="55"/>
      <c r="JR275" s="55"/>
      <c r="JS275" s="55"/>
      <c r="JT275" s="55"/>
      <c r="JU275" s="55"/>
      <c r="JV275" s="55"/>
      <c r="JW275" s="55"/>
      <c r="JX275" s="55"/>
      <c r="JY275" s="55"/>
      <c r="JZ275" s="55"/>
      <c r="KA275" s="55"/>
      <c r="KB275" s="55"/>
      <c r="KC275" s="55"/>
      <c r="KD275" s="55"/>
      <c r="KE275" s="55"/>
      <c r="KF275" s="55"/>
      <c r="KG275" s="55"/>
      <c r="KH275" s="55"/>
      <c r="KI275" s="55"/>
      <c r="KJ275" s="55"/>
      <c r="KK275" s="55"/>
      <c r="KL275" s="55"/>
      <c r="KM275" s="55"/>
      <c r="KN275" s="55"/>
      <c r="KO275" s="55"/>
      <c r="KP275" s="55"/>
      <c r="KQ275" s="55"/>
      <c r="KR275" s="55"/>
      <c r="KS275" s="55"/>
      <c r="KT275" s="55"/>
      <c r="KU275" s="55"/>
      <c r="KV275" s="55"/>
      <c r="KW275" s="55"/>
      <c r="KX275" s="55"/>
      <c r="KY275" s="55"/>
      <c r="KZ275" s="55"/>
      <c r="LA275" s="55"/>
      <c r="LB275" s="55"/>
      <c r="LC275" s="55"/>
      <c r="LD275" s="55"/>
      <c r="LE275" s="55"/>
      <c r="LF275" s="55"/>
      <c r="LG275" s="55"/>
      <c r="LH275" s="55"/>
      <c r="LI275" s="55"/>
      <c r="LJ275" s="55"/>
      <c r="LK275" s="55"/>
      <c r="LL275" s="55"/>
      <c r="LM275" s="55"/>
      <c r="LN275" s="55"/>
      <c r="LO275" s="55"/>
      <c r="LP275" s="55"/>
      <c r="LQ275" s="55"/>
      <c r="LR275" s="55"/>
      <c r="LS275" s="55"/>
      <c r="LT275" s="55"/>
      <c r="LU275" s="55"/>
      <c r="LV275" s="55"/>
      <c r="LW275" s="55"/>
      <c r="LX275" s="55"/>
      <c r="LY275" s="55"/>
      <c r="LZ275" s="55"/>
      <c r="MA275" s="55"/>
      <c r="MB275" s="55"/>
      <c r="MC275" s="55"/>
      <c r="MD275" s="55"/>
      <c r="ME275" s="55"/>
      <c r="MF275" s="55"/>
      <c r="MG275" s="55"/>
      <c r="MH275" s="57"/>
      <c r="MI275" s="57"/>
      <c r="MJ275" s="57"/>
      <c r="MK275" s="57"/>
      <c r="ML275" s="57"/>
      <c r="MM275" s="58"/>
      <c r="MN275" s="58"/>
      <c r="MO275" s="57"/>
      <c r="MP275" s="57"/>
      <c r="MQ275" s="57"/>
      <c r="MR275" s="57"/>
      <c r="MS275" s="57"/>
      <c r="MT275" s="58"/>
      <c r="MU275" s="58"/>
      <c r="MV275" s="57"/>
      <c r="MW275" s="57"/>
      <c r="MX275" s="57"/>
      <c r="MY275" s="57"/>
      <c r="MZ275" s="57"/>
      <c r="NA275" s="58"/>
      <c r="NB275" s="58"/>
      <c r="NC275" s="55"/>
      <c r="ND275" s="55"/>
      <c r="NE275" s="55"/>
      <c r="NF275" s="55"/>
      <c r="NG275" s="55"/>
      <c r="NH275" s="55"/>
      <c r="NI275" s="55"/>
      <c r="NJ275" s="55"/>
      <c r="NK275" s="55"/>
      <c r="NL275" s="55"/>
      <c r="NM275" s="55"/>
      <c r="NN275" s="55"/>
      <c r="NO275" s="55"/>
      <c r="NP275" s="55"/>
      <c r="NQ275" s="55"/>
      <c r="NR275" s="55"/>
      <c r="NS275" s="55"/>
      <c r="NT275" s="55"/>
      <c r="NU275" s="55"/>
      <c r="NV275" s="55"/>
      <c r="NW275" s="55"/>
      <c r="NX275" s="55"/>
      <c r="NY275" s="55"/>
      <c r="NZ275" s="55"/>
      <c r="OA275" s="55"/>
      <c r="OB275" s="55"/>
      <c r="OC275" s="55"/>
      <c r="OD275" s="55"/>
      <c r="OE275" s="55"/>
      <c r="OF275" s="55"/>
      <c r="OG275" s="55"/>
      <c r="OH275" s="55"/>
      <c r="OI275" s="55"/>
      <c r="OJ275" s="55"/>
      <c r="OK275" s="55"/>
      <c r="OL275" s="55"/>
      <c r="OM275" s="55"/>
      <c r="ON275" s="55"/>
      <c r="OO275" s="55"/>
      <c r="OP275" s="55"/>
      <c r="OQ275" s="55"/>
      <c r="OR275" s="55"/>
      <c r="OS275" s="55"/>
      <c r="OT275" s="55"/>
      <c r="OU275" s="55"/>
      <c r="OV275" s="55"/>
      <c r="OW275" s="55"/>
      <c r="OX275" s="55"/>
      <c r="OY275" s="55"/>
      <c r="OZ275" s="55"/>
      <c r="PA275" s="55"/>
      <c r="PB275" s="55"/>
      <c r="PC275" s="55"/>
      <c r="PD275" s="55"/>
      <c r="PE275" s="55"/>
      <c r="PF275" s="55"/>
      <c r="PG275" s="55"/>
      <c r="PH275" s="55"/>
      <c r="PI275" s="55"/>
      <c r="PJ275" s="55"/>
      <c r="PK275" s="55"/>
      <c r="PL275" s="55"/>
      <c r="PM275" s="55"/>
      <c r="PN275" s="55"/>
      <c r="PO275" s="55"/>
      <c r="PP275" s="55"/>
      <c r="PQ275" s="55"/>
      <c r="PR275" s="55"/>
      <c r="PS275" s="55"/>
      <c r="PT275" s="55"/>
      <c r="PU275" s="55"/>
      <c r="PV275" s="55"/>
      <c r="PW275" s="55"/>
      <c r="PX275" s="55"/>
      <c r="PY275" s="55"/>
      <c r="PZ275" s="55"/>
      <c r="QA275" s="55"/>
      <c r="QB275" s="55"/>
      <c r="QC275" s="55"/>
      <c r="QD275" s="55"/>
    </row>
    <row r="276" spans="1:446" ht="13.5" customHeight="1">
      <c r="A276" s="2" t="s">
        <v>274</v>
      </c>
      <c r="B276" s="2" t="s">
        <v>346</v>
      </c>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20"/>
      <c r="DB276" s="10"/>
      <c r="DC276" s="10"/>
      <c r="DD276" s="10"/>
      <c r="DE276" s="10"/>
      <c r="DF276" s="10"/>
      <c r="DG276" s="10"/>
      <c r="DH276" s="10"/>
      <c r="DI276" s="10"/>
      <c r="DJ276" s="10"/>
      <c r="DK276" s="10"/>
      <c r="DL276" s="10"/>
      <c r="DM276" s="10"/>
      <c r="DN276" s="10"/>
      <c r="DO276" s="10"/>
      <c r="DP276" s="10"/>
      <c r="DQ276" s="10"/>
      <c r="DR276" s="10"/>
      <c r="DS276" s="10"/>
      <c r="DT276" s="10"/>
      <c r="DU276" s="10"/>
      <c r="DV276" s="10"/>
      <c r="DW276" s="10"/>
      <c r="DX276" s="10"/>
      <c r="DY276" s="10"/>
      <c r="DZ276" s="10"/>
      <c r="EA276" s="10"/>
      <c r="EB276" s="10"/>
      <c r="EC276" s="10"/>
      <c r="ED276" s="10"/>
      <c r="EE276" s="10"/>
      <c r="EF276" s="10"/>
      <c r="EG276" s="10"/>
      <c r="EH276" s="10"/>
      <c r="EI276" s="10"/>
      <c r="EJ276" s="10"/>
      <c r="EK276" s="10"/>
      <c r="EL276" s="10"/>
      <c r="EM276" s="10"/>
      <c r="EN276" s="10"/>
      <c r="EO276" s="10"/>
      <c r="EP276" s="10"/>
      <c r="EQ276" s="10"/>
      <c r="ER276" s="10"/>
      <c r="ES276" s="10"/>
      <c r="ET276" s="10"/>
      <c r="EU276" s="10"/>
      <c r="EV276" s="10"/>
      <c r="EW276" s="10"/>
      <c r="EX276" s="10"/>
      <c r="EY276" s="10"/>
      <c r="EZ276" s="10"/>
      <c r="FA276" s="10"/>
      <c r="FB276" s="10"/>
      <c r="FC276" s="10"/>
      <c r="FD276" s="10"/>
      <c r="FE276" s="10"/>
      <c r="FF276" s="10"/>
      <c r="FG276" s="10"/>
      <c r="FH276" s="10"/>
      <c r="FI276" s="10"/>
      <c r="FJ276" s="10"/>
      <c r="FK276" s="10"/>
      <c r="FL276" s="10"/>
      <c r="FM276" s="10"/>
      <c r="FN276" s="10"/>
      <c r="FO276" s="10"/>
      <c r="FP276" s="10"/>
      <c r="FQ276" s="10"/>
      <c r="FR276" s="10"/>
      <c r="FS276" s="10"/>
      <c r="FT276" s="10"/>
      <c r="FU276" s="10"/>
      <c r="FV276" s="10"/>
      <c r="FW276" s="10"/>
      <c r="FX276" s="10"/>
      <c r="FY276" s="10"/>
      <c r="FZ276" s="10"/>
      <c r="GA276" s="10"/>
      <c r="GB276" s="10"/>
      <c r="GC276" s="10"/>
      <c r="GD276" s="10"/>
      <c r="GE276" s="10"/>
      <c r="GF276" s="10"/>
      <c r="GG276" s="10"/>
      <c r="GH276" s="10"/>
      <c r="GI276" s="10"/>
      <c r="GJ276" s="10"/>
      <c r="GK276" s="10"/>
      <c r="GL276" s="10"/>
      <c r="GM276" s="10"/>
      <c r="GN276" s="10"/>
      <c r="GO276" s="10"/>
      <c r="GP276" s="10"/>
      <c r="GQ276" s="10"/>
      <c r="GR276" s="10"/>
      <c r="GS276" s="10"/>
      <c r="GT276" s="10"/>
      <c r="GU276" s="10"/>
      <c r="GV276" s="10"/>
      <c r="GW276" s="10"/>
      <c r="GX276" s="10"/>
      <c r="GY276" s="10"/>
      <c r="GZ276" s="10"/>
      <c r="HA276" s="10"/>
      <c r="HB276" s="10"/>
      <c r="HC276" s="10"/>
      <c r="HD276" s="10"/>
      <c r="HE276" s="10"/>
      <c r="HF276" s="10"/>
      <c r="HG276" s="10"/>
      <c r="HH276" s="10"/>
      <c r="HI276" s="10"/>
      <c r="HJ276" s="10"/>
      <c r="HK276" s="10"/>
      <c r="HL276" s="10"/>
      <c r="HM276" s="10"/>
      <c r="HN276" s="10"/>
      <c r="HO276" s="10"/>
      <c r="HP276" s="10"/>
      <c r="HQ276" s="10"/>
      <c r="HR276" s="10"/>
      <c r="HS276" s="10"/>
      <c r="HT276" s="10"/>
      <c r="HU276" s="10"/>
      <c r="HV276" s="10"/>
      <c r="HW276" s="10"/>
      <c r="HX276" s="10"/>
      <c r="HY276" s="10"/>
      <c r="HZ276" s="10"/>
      <c r="IA276" s="10"/>
      <c r="IB276" s="10"/>
      <c r="IC276" s="10"/>
      <c r="ID276" s="10"/>
      <c r="IE276" s="10"/>
      <c r="IF276" s="10"/>
      <c r="IG276" s="10"/>
      <c r="IH276" s="55"/>
      <c r="II276" s="55"/>
      <c r="IJ276" s="55"/>
      <c r="IK276" s="55"/>
      <c r="IL276" s="55"/>
      <c r="IM276" s="55"/>
      <c r="IN276" s="55"/>
      <c r="IO276" s="55"/>
      <c r="IP276" s="55"/>
      <c r="IQ276" s="55"/>
      <c r="IR276" s="55"/>
      <c r="IS276" s="55"/>
      <c r="IT276" s="55"/>
      <c r="IU276" s="55"/>
      <c r="IV276" s="55"/>
      <c r="IW276" s="55"/>
      <c r="IX276" s="55"/>
      <c r="IY276" s="55"/>
      <c r="IZ276" s="55"/>
      <c r="JA276" s="55"/>
      <c r="JB276" s="55"/>
      <c r="JC276" s="55"/>
      <c r="JD276" s="55"/>
      <c r="JE276" s="55"/>
      <c r="JF276" s="55"/>
      <c r="JG276" s="55"/>
      <c r="JH276" s="55"/>
      <c r="JI276" s="55"/>
      <c r="JJ276" s="55"/>
      <c r="JK276" s="55"/>
      <c r="JL276" s="55"/>
      <c r="JM276" s="55"/>
      <c r="JN276" s="55"/>
      <c r="JO276" s="55"/>
      <c r="JP276" s="55"/>
      <c r="JQ276" s="55"/>
      <c r="JR276" s="55"/>
      <c r="JS276" s="55"/>
      <c r="JT276" s="55"/>
      <c r="JU276" s="55"/>
      <c r="JV276" s="55"/>
      <c r="JW276" s="55"/>
      <c r="JX276" s="55"/>
      <c r="JY276" s="55"/>
      <c r="JZ276" s="55"/>
      <c r="KA276" s="55"/>
      <c r="KB276" s="55"/>
      <c r="KC276" s="55"/>
      <c r="KD276" s="55"/>
      <c r="KE276" s="55"/>
      <c r="KF276" s="55"/>
      <c r="KG276" s="55"/>
      <c r="KH276" s="55"/>
      <c r="KI276" s="55"/>
      <c r="KJ276" s="55"/>
      <c r="KK276" s="55"/>
      <c r="KL276" s="55"/>
      <c r="KM276" s="55"/>
      <c r="KN276" s="55"/>
      <c r="KO276" s="55"/>
      <c r="KP276" s="55"/>
      <c r="KQ276" s="55"/>
      <c r="KR276" s="55"/>
      <c r="KS276" s="55"/>
      <c r="KT276" s="55"/>
      <c r="KU276" s="55"/>
      <c r="KV276" s="55"/>
      <c r="KW276" s="55"/>
      <c r="KX276" s="55"/>
      <c r="KY276" s="55"/>
      <c r="KZ276" s="55"/>
      <c r="LA276" s="55"/>
      <c r="LB276" s="55"/>
      <c r="LC276" s="55"/>
      <c r="LD276" s="55"/>
      <c r="LE276" s="55"/>
      <c r="LF276" s="55"/>
      <c r="LG276" s="55"/>
      <c r="LH276" s="55"/>
      <c r="LI276" s="55"/>
      <c r="LJ276" s="55"/>
      <c r="LK276" s="55"/>
      <c r="LL276" s="55"/>
      <c r="LM276" s="55"/>
      <c r="LN276" s="55"/>
      <c r="LO276" s="55"/>
      <c r="LP276" s="55"/>
      <c r="LQ276" s="55"/>
      <c r="LR276" s="55"/>
      <c r="LS276" s="55"/>
      <c r="LT276" s="55"/>
      <c r="LU276" s="55"/>
      <c r="LV276" s="55"/>
      <c r="LW276" s="55"/>
      <c r="LX276" s="55"/>
      <c r="LY276" s="55"/>
      <c r="LZ276" s="55"/>
      <c r="MA276" s="55"/>
      <c r="MB276" s="55"/>
      <c r="MC276" s="55"/>
      <c r="MD276" s="55"/>
      <c r="ME276" s="55"/>
      <c r="MF276" s="55"/>
      <c r="MG276" s="55"/>
      <c r="MH276" s="57"/>
      <c r="MI276" s="57"/>
      <c r="MJ276" s="57"/>
      <c r="MK276" s="57"/>
      <c r="ML276" s="57"/>
      <c r="MM276" s="58"/>
      <c r="MN276" s="58"/>
      <c r="MO276" s="57"/>
      <c r="MP276" s="57"/>
      <c r="MQ276" s="57"/>
      <c r="MR276" s="57"/>
      <c r="MS276" s="57"/>
      <c r="MT276" s="58"/>
      <c r="MU276" s="58"/>
      <c r="MV276" s="57"/>
      <c r="MW276" s="57"/>
      <c r="MX276" s="57"/>
      <c r="MY276" s="57"/>
      <c r="MZ276" s="57"/>
      <c r="NA276" s="58"/>
      <c r="NB276" s="58"/>
      <c r="NC276" s="55"/>
      <c r="ND276" s="55"/>
      <c r="NE276" s="55"/>
      <c r="NF276" s="55"/>
      <c r="NG276" s="55"/>
      <c r="NH276" s="55"/>
      <c r="NI276" s="55"/>
      <c r="NJ276" s="55"/>
      <c r="NK276" s="55"/>
      <c r="NL276" s="55"/>
      <c r="NM276" s="55"/>
      <c r="NN276" s="55"/>
      <c r="NO276" s="55"/>
      <c r="NP276" s="55"/>
      <c r="NQ276" s="55"/>
      <c r="NR276" s="55"/>
      <c r="NS276" s="55"/>
      <c r="NT276" s="55"/>
      <c r="NU276" s="55"/>
      <c r="NV276" s="55"/>
      <c r="NW276" s="55"/>
      <c r="NX276" s="55"/>
      <c r="NY276" s="55"/>
      <c r="NZ276" s="55"/>
      <c r="OA276" s="55"/>
      <c r="OB276" s="55"/>
      <c r="OC276" s="55"/>
      <c r="OD276" s="55"/>
      <c r="OE276" s="55"/>
      <c r="OF276" s="55"/>
      <c r="OG276" s="55"/>
      <c r="OH276" s="55"/>
      <c r="OI276" s="55"/>
      <c r="OJ276" s="55"/>
      <c r="OK276" s="55"/>
      <c r="OL276" s="55"/>
      <c r="OM276" s="55"/>
      <c r="ON276" s="55"/>
      <c r="OO276" s="55"/>
      <c r="OP276" s="55"/>
      <c r="OQ276" s="55"/>
      <c r="OR276" s="55"/>
      <c r="OS276" s="55"/>
      <c r="OT276" s="55"/>
      <c r="OU276" s="55"/>
      <c r="OV276" s="55"/>
      <c r="OW276" s="55"/>
      <c r="OX276" s="55"/>
      <c r="OY276" s="55"/>
      <c r="OZ276" s="55"/>
      <c r="PA276" s="55"/>
      <c r="PB276" s="55"/>
      <c r="PC276" s="55"/>
      <c r="PD276" s="55"/>
      <c r="PE276" s="55"/>
      <c r="PF276" s="55"/>
      <c r="PG276" s="55"/>
      <c r="PH276" s="55"/>
      <c r="PI276" s="55"/>
      <c r="PJ276" s="55"/>
      <c r="PK276" s="55"/>
      <c r="PL276" s="55"/>
      <c r="PM276" s="55"/>
      <c r="PN276" s="55"/>
      <c r="PO276" s="55"/>
      <c r="PP276" s="55"/>
      <c r="PQ276" s="55"/>
      <c r="PR276" s="55"/>
      <c r="PS276" s="55"/>
      <c r="PT276" s="55"/>
      <c r="PU276" s="55"/>
      <c r="PV276" s="55"/>
      <c r="PW276" s="55"/>
      <c r="PX276" s="55"/>
      <c r="PY276" s="55"/>
      <c r="PZ276" s="55"/>
      <c r="QA276" s="55"/>
      <c r="QB276" s="55"/>
      <c r="QC276" s="55"/>
      <c r="QD276" s="55"/>
    </row>
    <row r="277" spans="1:446" ht="13.5" customHeight="1">
      <c r="A277" s="12" t="s">
        <v>275</v>
      </c>
      <c r="B277" s="12" t="s">
        <v>348</v>
      </c>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12"/>
      <c r="BE277" s="14"/>
      <c r="BF277" s="14"/>
      <c r="BG277" s="14"/>
      <c r="BH277" s="14"/>
      <c r="BI277" s="14"/>
      <c r="BJ277" s="14"/>
      <c r="BK277" s="14"/>
      <c r="BL277" s="14"/>
      <c r="BM277" s="14"/>
      <c r="BN277" s="14"/>
      <c r="BO277" s="14"/>
      <c r="BP277" s="14"/>
      <c r="BQ277" s="14"/>
      <c r="BR277" s="14"/>
      <c r="BS277" s="14"/>
      <c r="BT277" s="14"/>
      <c r="BU277" s="14"/>
      <c r="BV277" s="14"/>
      <c r="BW277" s="14"/>
      <c r="BX277" s="14"/>
      <c r="BY277" s="14"/>
      <c r="BZ277" s="14"/>
      <c r="CA277" s="14"/>
      <c r="CB277" s="14"/>
      <c r="CC277" s="14"/>
      <c r="CD277" s="14"/>
      <c r="CE277" s="14"/>
      <c r="CF277" s="14"/>
      <c r="CG277" s="14"/>
      <c r="CH277" s="14"/>
      <c r="CI277" s="14"/>
      <c r="CJ277" s="14"/>
      <c r="CK277" s="14"/>
      <c r="CL277" s="14"/>
      <c r="CM277" s="14"/>
      <c r="CN277" s="14"/>
      <c r="CO277" s="14"/>
      <c r="CP277" s="14"/>
      <c r="CQ277" s="14"/>
      <c r="CR277" s="14"/>
      <c r="CS277" s="14"/>
      <c r="CT277" s="14"/>
      <c r="CU277" s="14"/>
      <c r="CV277" s="14"/>
      <c r="CW277" s="14"/>
      <c r="CX277" s="14"/>
      <c r="CY277" s="14"/>
      <c r="CZ277" s="14"/>
      <c r="DA277" s="24"/>
      <c r="DB277" s="14"/>
      <c r="DC277" s="14"/>
      <c r="DD277" s="14"/>
      <c r="DE277" s="14"/>
      <c r="DF277" s="14"/>
      <c r="DG277" s="14"/>
      <c r="DH277" s="14"/>
      <c r="DI277" s="14"/>
      <c r="DJ277" s="14"/>
      <c r="DK277" s="14"/>
      <c r="DL277" s="14"/>
      <c r="DM277" s="14"/>
      <c r="DN277" s="14"/>
      <c r="DO277" s="14"/>
      <c r="DP277" s="14"/>
      <c r="DQ277" s="14"/>
      <c r="DR277" s="14"/>
      <c r="DS277" s="14"/>
      <c r="DT277" s="14"/>
      <c r="DU277" s="14"/>
      <c r="DV277" s="14"/>
      <c r="DW277" s="14"/>
      <c r="DX277" s="14"/>
      <c r="DY277" s="14"/>
      <c r="DZ277" s="14"/>
      <c r="EA277" s="14"/>
      <c r="EB277" s="14"/>
      <c r="EC277" s="14"/>
      <c r="ED277" s="14"/>
      <c r="EE277" s="14"/>
      <c r="EF277" s="14"/>
      <c r="EG277" s="14"/>
      <c r="EH277" s="14"/>
      <c r="EI277" s="14"/>
      <c r="EJ277" s="14"/>
      <c r="EK277" s="14"/>
      <c r="EL277" s="14"/>
      <c r="EM277" s="14"/>
      <c r="EN277" s="14"/>
      <c r="EO277" s="14"/>
      <c r="EP277" s="14"/>
      <c r="EQ277" s="14"/>
      <c r="ER277" s="14"/>
      <c r="ES277" s="14"/>
      <c r="ET277" s="14"/>
      <c r="EU277" s="14"/>
      <c r="EV277" s="14"/>
      <c r="EW277" s="14"/>
      <c r="EX277" s="14"/>
      <c r="EY277" s="14"/>
      <c r="EZ277" s="14"/>
      <c r="FA277" s="14"/>
      <c r="FB277" s="14"/>
      <c r="FC277" s="14"/>
      <c r="FD277" s="14"/>
      <c r="FE277" s="14"/>
      <c r="FF277" s="14"/>
      <c r="FG277" s="14"/>
      <c r="FH277" s="14"/>
      <c r="FI277" s="14"/>
      <c r="FJ277" s="14"/>
      <c r="FK277" s="14"/>
      <c r="FL277" s="14"/>
      <c r="FM277" s="14"/>
      <c r="FN277" s="14"/>
      <c r="FO277" s="14"/>
      <c r="FP277" s="14"/>
      <c r="FQ277" s="14"/>
      <c r="FR277" s="14"/>
      <c r="FS277" s="14"/>
      <c r="FT277" s="14"/>
      <c r="FU277" s="14"/>
      <c r="FV277" s="14"/>
      <c r="FW277" s="14"/>
      <c r="FX277" s="14"/>
      <c r="FY277" s="14"/>
      <c r="FZ277" s="14"/>
      <c r="GA277" s="14"/>
      <c r="GB277" s="14"/>
      <c r="GC277" s="14"/>
      <c r="GD277" s="14"/>
      <c r="GE277" s="14"/>
      <c r="GF277" s="14"/>
      <c r="GG277" s="14"/>
      <c r="GH277" s="14"/>
      <c r="GI277" s="14"/>
      <c r="GJ277" s="14"/>
      <c r="GK277" s="14"/>
      <c r="GL277" s="14"/>
      <c r="GM277" s="14"/>
      <c r="GN277" s="14"/>
      <c r="GO277" s="14"/>
      <c r="GP277" s="14"/>
      <c r="GQ277" s="14"/>
      <c r="GR277" s="14"/>
      <c r="GS277" s="14"/>
      <c r="GT277" s="14"/>
      <c r="GU277" s="14"/>
      <c r="GV277" s="14"/>
      <c r="GW277" s="14"/>
      <c r="GX277" s="14"/>
      <c r="GY277" s="14"/>
      <c r="GZ277" s="14"/>
      <c r="HA277" s="14"/>
      <c r="HB277" s="14"/>
      <c r="HC277" s="14"/>
      <c r="HD277" s="14"/>
      <c r="HE277" s="14"/>
      <c r="HF277" s="14"/>
      <c r="HG277" s="14"/>
      <c r="HH277" s="14"/>
      <c r="HI277" s="14"/>
      <c r="HJ277" s="14"/>
      <c r="HK277" s="14"/>
      <c r="HL277" s="14"/>
      <c r="HM277" s="14"/>
      <c r="HN277" s="14"/>
      <c r="HO277" s="14"/>
      <c r="HP277" s="14"/>
      <c r="HQ277" s="14"/>
      <c r="HR277" s="14"/>
      <c r="HS277" s="14"/>
      <c r="HT277" s="14"/>
      <c r="HU277" s="14"/>
      <c r="HV277" s="14"/>
      <c r="HW277" s="14"/>
      <c r="HX277" s="14"/>
      <c r="HY277" s="14"/>
      <c r="HZ277" s="14"/>
      <c r="IA277" s="14"/>
      <c r="IB277" s="14"/>
      <c r="IC277" s="14"/>
      <c r="ID277" s="14"/>
      <c r="IE277" s="14"/>
      <c r="IF277" s="14"/>
      <c r="IG277" s="14"/>
      <c r="IH277" s="55"/>
      <c r="II277" s="55"/>
      <c r="IJ277" s="55"/>
      <c r="IK277" s="55"/>
      <c r="IL277" s="55"/>
      <c r="IM277" s="55"/>
      <c r="IN277" s="55"/>
      <c r="IO277" s="55"/>
      <c r="IP277" s="55"/>
      <c r="IQ277" s="55"/>
      <c r="IR277" s="55"/>
      <c r="IS277" s="55"/>
      <c r="IT277" s="55"/>
      <c r="IU277" s="55"/>
      <c r="IV277" s="55"/>
      <c r="IW277" s="55"/>
      <c r="IX277" s="55"/>
      <c r="IY277" s="55"/>
      <c r="IZ277" s="55"/>
      <c r="JA277" s="55"/>
      <c r="JB277" s="55"/>
      <c r="JC277" s="55"/>
      <c r="JD277" s="55"/>
      <c r="JE277" s="55"/>
      <c r="JF277" s="55"/>
      <c r="JG277" s="55"/>
      <c r="JH277" s="55"/>
      <c r="JI277" s="55"/>
      <c r="JJ277" s="55"/>
      <c r="JK277" s="55"/>
      <c r="JL277" s="55"/>
      <c r="JM277" s="55"/>
      <c r="JN277" s="55"/>
      <c r="JO277" s="55"/>
      <c r="JP277" s="55"/>
      <c r="JQ277" s="55"/>
      <c r="JR277" s="55"/>
      <c r="JS277" s="55"/>
      <c r="JT277" s="55"/>
      <c r="JU277" s="55"/>
      <c r="JV277" s="55"/>
      <c r="JW277" s="55"/>
      <c r="JX277" s="55"/>
      <c r="JY277" s="55"/>
      <c r="JZ277" s="55"/>
      <c r="KA277" s="55"/>
      <c r="KB277" s="55"/>
      <c r="KC277" s="55"/>
      <c r="KD277" s="55"/>
      <c r="KE277" s="55"/>
      <c r="KF277" s="55"/>
      <c r="KG277" s="55"/>
      <c r="KH277" s="55"/>
      <c r="KI277" s="55"/>
      <c r="KJ277" s="55"/>
      <c r="KK277" s="55"/>
      <c r="KL277" s="55"/>
      <c r="KM277" s="55"/>
      <c r="KN277" s="55"/>
      <c r="KO277" s="55"/>
      <c r="KP277" s="55"/>
      <c r="KQ277" s="55"/>
      <c r="KR277" s="55"/>
      <c r="KS277" s="55"/>
      <c r="KT277" s="55"/>
      <c r="KU277" s="55"/>
      <c r="KV277" s="55"/>
      <c r="KW277" s="55"/>
      <c r="KX277" s="55"/>
      <c r="KY277" s="55"/>
      <c r="KZ277" s="55"/>
      <c r="LA277" s="55"/>
      <c r="LB277" s="55"/>
      <c r="LC277" s="55"/>
      <c r="LD277" s="55"/>
      <c r="LE277" s="55"/>
      <c r="LF277" s="55"/>
      <c r="LG277" s="55"/>
      <c r="LH277" s="55"/>
      <c r="LI277" s="55"/>
      <c r="LJ277" s="55"/>
      <c r="LK277" s="55"/>
      <c r="LL277" s="55"/>
      <c r="LM277" s="55"/>
      <c r="LN277" s="55"/>
      <c r="LO277" s="55"/>
      <c r="LP277" s="55"/>
      <c r="LQ277" s="55"/>
      <c r="LR277" s="55"/>
      <c r="LS277" s="55"/>
      <c r="LT277" s="55"/>
      <c r="LU277" s="55"/>
      <c r="LV277" s="55"/>
      <c r="LW277" s="55"/>
      <c r="LX277" s="55"/>
      <c r="LY277" s="55"/>
      <c r="LZ277" s="55"/>
      <c r="MA277" s="55"/>
      <c r="MB277" s="55"/>
      <c r="MC277" s="55"/>
      <c r="MD277" s="55"/>
      <c r="ME277" s="55"/>
      <c r="MF277" s="55"/>
      <c r="MG277" s="55"/>
      <c r="MH277" s="57"/>
      <c r="MI277" s="57"/>
      <c r="MJ277" s="57"/>
      <c r="MK277" s="57"/>
      <c r="ML277" s="57"/>
      <c r="MM277" s="58"/>
      <c r="MN277" s="58"/>
      <c r="MO277" s="57"/>
      <c r="MP277" s="57"/>
      <c r="MQ277" s="57"/>
      <c r="MR277" s="57"/>
      <c r="MS277" s="57"/>
      <c r="MT277" s="58"/>
      <c r="MU277" s="58"/>
      <c r="MV277" s="57"/>
      <c r="MW277" s="57"/>
      <c r="MX277" s="57"/>
      <c r="MY277" s="57"/>
      <c r="MZ277" s="57"/>
      <c r="NA277" s="58"/>
      <c r="NB277" s="58"/>
      <c r="NC277" s="55"/>
      <c r="ND277" s="55"/>
      <c r="NE277" s="55"/>
      <c r="NF277" s="55"/>
      <c r="NG277" s="55"/>
      <c r="NH277" s="55"/>
      <c r="NI277" s="55"/>
      <c r="NJ277" s="55"/>
      <c r="NK277" s="55"/>
      <c r="NL277" s="55"/>
      <c r="NM277" s="55"/>
      <c r="NN277" s="55"/>
      <c r="NO277" s="55"/>
      <c r="NP277" s="55"/>
      <c r="NQ277" s="55"/>
      <c r="NR277" s="55"/>
      <c r="NS277" s="55"/>
      <c r="NT277" s="55"/>
      <c r="NU277" s="55"/>
      <c r="NV277" s="55"/>
      <c r="NW277" s="55"/>
      <c r="NX277" s="55"/>
      <c r="NY277" s="55"/>
      <c r="NZ277" s="55"/>
      <c r="OA277" s="55"/>
      <c r="OB277" s="55"/>
      <c r="OC277" s="55"/>
      <c r="OD277" s="55"/>
      <c r="OE277" s="55"/>
      <c r="OF277" s="55"/>
      <c r="OG277" s="55"/>
      <c r="OH277" s="55"/>
      <c r="OI277" s="55"/>
      <c r="OJ277" s="55"/>
      <c r="OK277" s="55"/>
      <c r="OL277" s="55"/>
      <c r="OM277" s="55"/>
      <c r="ON277" s="55"/>
      <c r="OO277" s="55"/>
      <c r="OP277" s="55"/>
      <c r="OQ277" s="55"/>
      <c r="OR277" s="55"/>
      <c r="OS277" s="55"/>
      <c r="OT277" s="55"/>
      <c r="OU277" s="55"/>
      <c r="OV277" s="55"/>
      <c r="OW277" s="55"/>
      <c r="OX277" s="55"/>
      <c r="OY277" s="55"/>
      <c r="OZ277" s="55"/>
      <c r="PA277" s="55"/>
      <c r="PB277" s="55"/>
      <c r="PC277" s="55"/>
      <c r="PD277" s="55"/>
      <c r="PE277" s="55"/>
      <c r="PF277" s="55"/>
      <c r="PG277" s="55"/>
      <c r="PH277" s="55"/>
      <c r="PI277" s="55"/>
      <c r="PJ277" s="55"/>
      <c r="PK277" s="55"/>
      <c r="PL277" s="55"/>
      <c r="PM277" s="55"/>
      <c r="PN277" s="55"/>
      <c r="PO277" s="55"/>
      <c r="PP277" s="55"/>
      <c r="PQ277" s="55"/>
      <c r="PR277" s="55"/>
      <c r="PS277" s="55"/>
      <c r="PT277" s="55"/>
      <c r="PU277" s="55"/>
      <c r="PV277" s="55"/>
      <c r="PW277" s="55"/>
      <c r="PX277" s="55"/>
      <c r="PY277" s="55"/>
      <c r="PZ277" s="55"/>
      <c r="QA277" s="55"/>
      <c r="QB277" s="55"/>
      <c r="QC277" s="55"/>
      <c r="QD277" s="55"/>
    </row>
    <row r="278" spans="1:446" ht="13.5" customHeight="1">
      <c r="A278" s="12" t="s">
        <v>276</v>
      </c>
      <c r="B278" s="12" t="s">
        <v>349</v>
      </c>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12"/>
      <c r="BE278" s="14"/>
      <c r="BF278" s="14"/>
      <c r="BG278" s="14"/>
      <c r="BH278" s="14"/>
      <c r="BI278" s="14"/>
      <c r="BJ278" s="14"/>
      <c r="BK278" s="14"/>
      <c r="BL278" s="14"/>
      <c r="BM278" s="14"/>
      <c r="BN278" s="14"/>
      <c r="BO278" s="14"/>
      <c r="BP278" s="14"/>
      <c r="BQ278" s="14"/>
      <c r="BR278" s="14"/>
      <c r="BS278" s="14"/>
      <c r="BT278" s="14"/>
      <c r="BU278" s="14"/>
      <c r="BV278" s="14"/>
      <c r="BW278" s="14"/>
      <c r="BX278" s="14"/>
      <c r="BY278" s="14"/>
      <c r="BZ278" s="14"/>
      <c r="CA278" s="14"/>
      <c r="CB278" s="14"/>
      <c r="CC278" s="14"/>
      <c r="CD278" s="14"/>
      <c r="CE278" s="14"/>
      <c r="CF278" s="14"/>
      <c r="CG278" s="14"/>
      <c r="CH278" s="14"/>
      <c r="CI278" s="14"/>
      <c r="CJ278" s="14"/>
      <c r="CK278" s="14"/>
      <c r="CL278" s="14"/>
      <c r="CM278" s="14"/>
      <c r="CN278" s="14"/>
      <c r="CO278" s="14"/>
      <c r="CP278" s="14"/>
      <c r="CQ278" s="14"/>
      <c r="CR278" s="14"/>
      <c r="CS278" s="14"/>
      <c r="CT278" s="14"/>
      <c r="CU278" s="14"/>
      <c r="CV278" s="14"/>
      <c r="CW278" s="14"/>
      <c r="CX278" s="14"/>
      <c r="CY278" s="14"/>
      <c r="CZ278" s="14"/>
      <c r="DA278" s="24"/>
      <c r="DB278" s="14"/>
      <c r="DC278" s="14"/>
      <c r="DD278" s="14"/>
      <c r="DE278" s="14"/>
      <c r="DF278" s="14"/>
      <c r="DG278" s="14"/>
      <c r="DH278" s="14"/>
      <c r="DI278" s="14"/>
      <c r="DJ278" s="14"/>
      <c r="DK278" s="14"/>
      <c r="DL278" s="14"/>
      <c r="DM278" s="14"/>
      <c r="DN278" s="14"/>
      <c r="DO278" s="14"/>
      <c r="DP278" s="14"/>
      <c r="DQ278" s="14"/>
      <c r="DR278" s="14"/>
      <c r="DS278" s="14"/>
      <c r="DT278" s="14"/>
      <c r="DU278" s="14"/>
      <c r="DV278" s="14"/>
      <c r="DW278" s="14"/>
      <c r="DX278" s="14"/>
      <c r="DY278" s="14"/>
      <c r="DZ278" s="14"/>
      <c r="EA278" s="14"/>
      <c r="EB278" s="14"/>
      <c r="EC278" s="14"/>
      <c r="ED278" s="14"/>
      <c r="EE278" s="14"/>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4"/>
      <c r="FE278" s="14"/>
      <c r="FF278" s="14"/>
      <c r="FG278" s="14"/>
      <c r="FH278" s="14"/>
      <c r="FI278" s="14"/>
      <c r="FJ278" s="14"/>
      <c r="FK278" s="14"/>
      <c r="FL278" s="14"/>
      <c r="FM278" s="14"/>
      <c r="FN278" s="14"/>
      <c r="FO278" s="14"/>
      <c r="FP278" s="14"/>
      <c r="FQ278" s="14"/>
      <c r="FR278" s="14"/>
      <c r="FS278" s="14"/>
      <c r="FT278" s="14"/>
      <c r="FU278" s="14"/>
      <c r="FV278" s="14"/>
      <c r="FW278" s="14"/>
      <c r="FX278" s="14"/>
      <c r="FY278" s="14"/>
      <c r="FZ278" s="14"/>
      <c r="GA278" s="14"/>
      <c r="GB278" s="14"/>
      <c r="GC278" s="14"/>
      <c r="GD278" s="14"/>
      <c r="GE278" s="14"/>
      <c r="GF278" s="14"/>
      <c r="GG278" s="14"/>
      <c r="GH278" s="14"/>
      <c r="GI278" s="14"/>
      <c r="GJ278" s="14"/>
      <c r="GK278" s="14"/>
      <c r="GL278" s="14"/>
      <c r="GM278" s="14"/>
      <c r="GN278" s="14"/>
      <c r="GO278" s="14"/>
      <c r="GP278" s="14"/>
      <c r="GQ278" s="14"/>
      <c r="GR278" s="14"/>
      <c r="GS278" s="14"/>
      <c r="GT278" s="14"/>
      <c r="GU278" s="14"/>
      <c r="GV278" s="14"/>
      <c r="GW278" s="14"/>
      <c r="GX278" s="14"/>
      <c r="GY278" s="14"/>
      <c r="GZ278" s="14"/>
      <c r="HA278" s="14"/>
      <c r="HB278" s="14"/>
      <c r="HC278" s="14"/>
      <c r="HD278" s="14"/>
      <c r="HE278" s="14"/>
      <c r="HF278" s="14"/>
      <c r="HG278" s="14"/>
      <c r="HH278" s="14"/>
      <c r="HI278" s="14"/>
      <c r="HJ278" s="14"/>
      <c r="HK278" s="14"/>
      <c r="HL278" s="14"/>
      <c r="HM278" s="14"/>
      <c r="HN278" s="14"/>
      <c r="HO278" s="14"/>
      <c r="HP278" s="14"/>
      <c r="HQ278" s="14"/>
      <c r="HR278" s="14"/>
      <c r="HS278" s="14"/>
      <c r="HT278" s="14"/>
      <c r="HU278" s="14"/>
      <c r="HV278" s="14"/>
      <c r="HW278" s="14"/>
      <c r="HX278" s="14"/>
      <c r="HY278" s="14"/>
      <c r="HZ278" s="14"/>
      <c r="IA278" s="14"/>
      <c r="IB278" s="14"/>
      <c r="IC278" s="14"/>
      <c r="ID278" s="14"/>
      <c r="IE278" s="14"/>
      <c r="IF278" s="14"/>
      <c r="IG278" s="14"/>
      <c r="IH278" s="55"/>
      <c r="II278" s="55"/>
      <c r="IJ278" s="55"/>
      <c r="IK278" s="55"/>
      <c r="IL278" s="55"/>
      <c r="IM278" s="55"/>
      <c r="IN278" s="55"/>
      <c r="IO278" s="55"/>
      <c r="IP278" s="55"/>
      <c r="IQ278" s="55"/>
      <c r="IR278" s="55"/>
      <c r="IS278" s="55"/>
      <c r="IT278" s="55"/>
      <c r="IU278" s="55"/>
      <c r="IV278" s="55"/>
      <c r="IW278" s="55"/>
      <c r="IX278" s="55"/>
      <c r="IY278" s="55"/>
      <c r="IZ278" s="55"/>
      <c r="JA278" s="55"/>
      <c r="JB278" s="55"/>
      <c r="JC278" s="55"/>
      <c r="JD278" s="55"/>
      <c r="JE278" s="55"/>
      <c r="JF278" s="55"/>
      <c r="JG278" s="55"/>
      <c r="JH278" s="55"/>
      <c r="JI278" s="55"/>
      <c r="JJ278" s="55"/>
      <c r="JK278" s="55"/>
      <c r="JL278" s="55"/>
      <c r="JM278" s="55"/>
      <c r="JN278" s="55"/>
      <c r="JO278" s="55"/>
      <c r="JP278" s="55"/>
      <c r="JQ278" s="55"/>
      <c r="JR278" s="55"/>
      <c r="JS278" s="55"/>
      <c r="JT278" s="55"/>
      <c r="JU278" s="55"/>
      <c r="JV278" s="55"/>
      <c r="JW278" s="55"/>
      <c r="JX278" s="55"/>
      <c r="JY278" s="55"/>
      <c r="JZ278" s="55"/>
      <c r="KA278" s="55"/>
      <c r="KB278" s="55"/>
      <c r="KC278" s="55"/>
      <c r="KD278" s="55"/>
      <c r="KE278" s="55"/>
      <c r="KF278" s="55"/>
      <c r="KG278" s="55"/>
      <c r="KH278" s="55"/>
      <c r="KI278" s="55"/>
      <c r="KJ278" s="55"/>
      <c r="KK278" s="55"/>
      <c r="KL278" s="55"/>
      <c r="KM278" s="55"/>
      <c r="KN278" s="55"/>
      <c r="KO278" s="55"/>
      <c r="KP278" s="55"/>
      <c r="KQ278" s="55"/>
      <c r="KR278" s="55"/>
      <c r="KS278" s="55"/>
      <c r="KT278" s="55"/>
      <c r="KU278" s="55"/>
      <c r="KV278" s="55"/>
      <c r="KW278" s="55"/>
      <c r="KX278" s="55"/>
      <c r="KY278" s="55"/>
      <c r="KZ278" s="55"/>
      <c r="LA278" s="55"/>
      <c r="LB278" s="55"/>
      <c r="LC278" s="55"/>
      <c r="LD278" s="55"/>
      <c r="LE278" s="55"/>
      <c r="LF278" s="55"/>
      <c r="LG278" s="55"/>
      <c r="LH278" s="55"/>
      <c r="LI278" s="55"/>
      <c r="LJ278" s="55"/>
      <c r="LK278" s="55"/>
      <c r="LL278" s="55"/>
      <c r="LM278" s="55"/>
      <c r="LN278" s="55"/>
      <c r="LO278" s="55"/>
      <c r="LP278" s="55"/>
      <c r="LQ278" s="55"/>
      <c r="LR278" s="55"/>
      <c r="LS278" s="55"/>
      <c r="LT278" s="55"/>
      <c r="LU278" s="55"/>
      <c r="LV278" s="55"/>
      <c r="LW278" s="55"/>
      <c r="LX278" s="55"/>
      <c r="LY278" s="55"/>
      <c r="LZ278" s="55"/>
      <c r="MA278" s="55"/>
      <c r="MB278" s="55"/>
      <c r="MC278" s="55"/>
      <c r="MD278" s="55"/>
      <c r="ME278" s="55"/>
      <c r="MF278" s="55"/>
      <c r="MG278" s="55"/>
      <c r="MH278" s="57"/>
      <c r="MI278" s="57"/>
      <c r="MJ278" s="57"/>
      <c r="MK278" s="57"/>
      <c r="ML278" s="57"/>
      <c r="MM278" s="58"/>
      <c r="MN278" s="58"/>
      <c r="MO278" s="57"/>
      <c r="MP278" s="57"/>
      <c r="MQ278" s="57"/>
      <c r="MR278" s="57"/>
      <c r="MS278" s="57"/>
      <c r="MT278" s="58"/>
      <c r="MU278" s="58"/>
      <c r="MV278" s="57"/>
      <c r="MW278" s="57"/>
      <c r="MX278" s="57"/>
      <c r="MY278" s="57"/>
      <c r="MZ278" s="57"/>
      <c r="NA278" s="58"/>
      <c r="NB278" s="58"/>
      <c r="NC278" s="55"/>
      <c r="ND278" s="55"/>
      <c r="NE278" s="55"/>
      <c r="NF278" s="55"/>
      <c r="NG278" s="55"/>
      <c r="NH278" s="55"/>
      <c r="NI278" s="55"/>
      <c r="NJ278" s="55"/>
      <c r="NK278" s="55"/>
      <c r="NL278" s="55"/>
      <c r="NM278" s="55"/>
      <c r="NN278" s="55"/>
      <c r="NO278" s="55"/>
      <c r="NP278" s="55"/>
      <c r="NQ278" s="55"/>
      <c r="NR278" s="55"/>
      <c r="NS278" s="55"/>
      <c r="NT278" s="55"/>
      <c r="NU278" s="55"/>
      <c r="NV278" s="55"/>
      <c r="NW278" s="55"/>
      <c r="NX278" s="55"/>
      <c r="NY278" s="55"/>
      <c r="NZ278" s="55"/>
      <c r="OA278" s="55"/>
      <c r="OB278" s="55"/>
      <c r="OC278" s="55"/>
      <c r="OD278" s="55"/>
      <c r="OE278" s="55"/>
      <c r="OF278" s="55"/>
      <c r="OG278" s="55"/>
      <c r="OH278" s="55"/>
      <c r="OI278" s="55"/>
      <c r="OJ278" s="55"/>
      <c r="OK278" s="55"/>
      <c r="OL278" s="55"/>
      <c r="OM278" s="55"/>
      <c r="ON278" s="55"/>
      <c r="OO278" s="55"/>
      <c r="OP278" s="55"/>
      <c r="OQ278" s="55"/>
      <c r="OR278" s="55"/>
      <c r="OS278" s="55"/>
      <c r="OT278" s="55"/>
      <c r="OU278" s="55"/>
      <c r="OV278" s="55"/>
      <c r="OW278" s="55"/>
      <c r="OX278" s="55"/>
      <c r="OY278" s="55"/>
      <c r="OZ278" s="55"/>
      <c r="PA278" s="55"/>
      <c r="PB278" s="55"/>
      <c r="PC278" s="55"/>
      <c r="PD278" s="55"/>
      <c r="PE278" s="55"/>
      <c r="PF278" s="55"/>
      <c r="PG278" s="55"/>
      <c r="PH278" s="55"/>
      <c r="PI278" s="55"/>
      <c r="PJ278" s="55"/>
      <c r="PK278" s="55"/>
      <c r="PL278" s="55"/>
      <c r="PM278" s="55"/>
      <c r="PN278" s="55"/>
      <c r="PO278" s="55"/>
      <c r="PP278" s="55"/>
      <c r="PQ278" s="55"/>
      <c r="PR278" s="55"/>
      <c r="PS278" s="55"/>
      <c r="PT278" s="55"/>
      <c r="PU278" s="55"/>
      <c r="PV278" s="55"/>
      <c r="PW278" s="55"/>
      <c r="PX278" s="55"/>
      <c r="PY278" s="55"/>
      <c r="PZ278" s="55"/>
      <c r="QA278" s="55"/>
      <c r="QB278" s="55"/>
      <c r="QC278" s="55"/>
      <c r="QD278" s="55"/>
    </row>
    <row r="279" spans="1:446" ht="13.5" customHeight="1">
      <c r="A279" s="12" t="s">
        <v>277</v>
      </c>
      <c r="B279" s="12" t="s">
        <v>346</v>
      </c>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12"/>
      <c r="BE279" s="14"/>
      <c r="BF279" s="14"/>
      <c r="BG279" s="14"/>
      <c r="BH279" s="14"/>
      <c r="BI279" s="14"/>
      <c r="BJ279" s="14"/>
      <c r="BK279" s="14"/>
      <c r="BL279" s="14"/>
      <c r="BM279" s="14"/>
      <c r="BN279" s="14"/>
      <c r="BO279" s="14"/>
      <c r="BP279" s="14"/>
      <c r="BQ279" s="14"/>
      <c r="BR279" s="14"/>
      <c r="BS279" s="14"/>
      <c r="BT279" s="14"/>
      <c r="BU279" s="14"/>
      <c r="BV279" s="14"/>
      <c r="BW279" s="14"/>
      <c r="BX279" s="14"/>
      <c r="BY279" s="14"/>
      <c r="BZ279" s="14"/>
      <c r="CA279" s="14"/>
      <c r="CB279" s="14"/>
      <c r="CC279" s="14"/>
      <c r="CD279" s="14"/>
      <c r="CE279" s="14"/>
      <c r="CF279" s="14"/>
      <c r="CG279" s="14"/>
      <c r="CH279" s="14"/>
      <c r="CI279" s="14"/>
      <c r="CJ279" s="14"/>
      <c r="CK279" s="14"/>
      <c r="CL279" s="14"/>
      <c r="CM279" s="14"/>
      <c r="CN279" s="14"/>
      <c r="CO279" s="14"/>
      <c r="CP279" s="14"/>
      <c r="CQ279" s="14"/>
      <c r="CR279" s="14"/>
      <c r="CS279" s="14"/>
      <c r="CT279" s="14"/>
      <c r="CU279" s="14"/>
      <c r="CV279" s="14"/>
      <c r="CW279" s="14"/>
      <c r="CX279" s="14"/>
      <c r="CY279" s="14"/>
      <c r="CZ279" s="14"/>
      <c r="DA279" s="24"/>
      <c r="DB279" s="14"/>
      <c r="DC279" s="14"/>
      <c r="DD279" s="14"/>
      <c r="DE279" s="14"/>
      <c r="DF279" s="14"/>
      <c r="DG279" s="14"/>
      <c r="DH279" s="14"/>
      <c r="DI279" s="14"/>
      <c r="DJ279" s="14"/>
      <c r="DK279" s="14"/>
      <c r="DL279" s="14"/>
      <c r="DM279" s="14"/>
      <c r="DN279" s="14"/>
      <c r="DO279" s="14"/>
      <c r="DP279" s="14"/>
      <c r="DQ279" s="14"/>
      <c r="DR279" s="14"/>
      <c r="DS279" s="14"/>
      <c r="DT279" s="14"/>
      <c r="DU279" s="14"/>
      <c r="DV279" s="14"/>
      <c r="DW279" s="14"/>
      <c r="DX279" s="14"/>
      <c r="DY279" s="14"/>
      <c r="DZ279" s="14"/>
      <c r="EA279" s="14"/>
      <c r="EB279" s="14"/>
      <c r="EC279" s="14"/>
      <c r="ED279" s="14"/>
      <c r="EE279" s="14"/>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4"/>
      <c r="FE279" s="14"/>
      <c r="FF279" s="14"/>
      <c r="FG279" s="14"/>
      <c r="FH279" s="14"/>
      <c r="FI279" s="14"/>
      <c r="FJ279" s="14"/>
      <c r="FK279" s="14"/>
      <c r="FL279" s="14"/>
      <c r="FM279" s="14"/>
      <c r="FN279" s="14"/>
      <c r="FO279" s="14"/>
      <c r="FP279" s="14"/>
      <c r="FQ279" s="14"/>
      <c r="FR279" s="14"/>
      <c r="FS279" s="14"/>
      <c r="FT279" s="14"/>
      <c r="FU279" s="14"/>
      <c r="FV279" s="14"/>
      <c r="FW279" s="14"/>
      <c r="FX279" s="14"/>
      <c r="FY279" s="14"/>
      <c r="FZ279" s="14"/>
      <c r="GA279" s="14"/>
      <c r="GB279" s="14"/>
      <c r="GC279" s="14"/>
      <c r="GD279" s="14"/>
      <c r="GE279" s="14"/>
      <c r="GF279" s="14"/>
      <c r="GG279" s="14"/>
      <c r="GH279" s="14"/>
      <c r="GI279" s="14"/>
      <c r="GJ279" s="14"/>
      <c r="GK279" s="14"/>
      <c r="GL279" s="14"/>
      <c r="GM279" s="14"/>
      <c r="GN279" s="14"/>
      <c r="GO279" s="14"/>
      <c r="GP279" s="14"/>
      <c r="GQ279" s="14"/>
      <c r="GR279" s="14"/>
      <c r="GS279" s="14"/>
      <c r="GT279" s="14"/>
      <c r="GU279" s="14"/>
      <c r="GV279" s="14"/>
      <c r="GW279" s="14"/>
      <c r="GX279" s="14"/>
      <c r="GY279" s="14"/>
      <c r="GZ279" s="14"/>
      <c r="HA279" s="14"/>
      <c r="HB279" s="14"/>
      <c r="HC279" s="14"/>
      <c r="HD279" s="14"/>
      <c r="HE279" s="14"/>
      <c r="HF279" s="14"/>
      <c r="HG279" s="14"/>
      <c r="HH279" s="14"/>
      <c r="HI279" s="14"/>
      <c r="HJ279" s="14"/>
      <c r="HK279" s="14"/>
      <c r="HL279" s="14"/>
      <c r="HM279" s="14"/>
      <c r="HN279" s="14"/>
      <c r="HO279" s="14"/>
      <c r="HP279" s="14"/>
      <c r="HQ279" s="14"/>
      <c r="HR279" s="14"/>
      <c r="HS279" s="14"/>
      <c r="HT279" s="14"/>
      <c r="HU279" s="14"/>
      <c r="HV279" s="14"/>
      <c r="HW279" s="14"/>
      <c r="HX279" s="14"/>
      <c r="HY279" s="14"/>
      <c r="HZ279" s="14"/>
      <c r="IA279" s="14"/>
      <c r="IB279" s="14"/>
      <c r="IC279" s="14"/>
      <c r="ID279" s="14"/>
      <c r="IE279" s="14"/>
      <c r="IF279" s="14"/>
      <c r="IG279" s="14"/>
      <c r="IH279" s="55"/>
      <c r="II279" s="55"/>
      <c r="IJ279" s="55"/>
      <c r="IK279" s="55"/>
      <c r="IL279" s="55"/>
      <c r="IM279" s="55"/>
      <c r="IN279" s="55"/>
      <c r="IO279" s="55"/>
      <c r="IP279" s="55"/>
      <c r="IQ279" s="55"/>
      <c r="IR279" s="55"/>
      <c r="IS279" s="55"/>
      <c r="IT279" s="55"/>
      <c r="IU279" s="55"/>
      <c r="IV279" s="55"/>
      <c r="IW279" s="55"/>
      <c r="IX279" s="55"/>
      <c r="IY279" s="55"/>
      <c r="IZ279" s="55"/>
      <c r="JA279" s="55"/>
      <c r="JB279" s="55"/>
      <c r="JC279" s="55"/>
      <c r="JD279" s="55"/>
      <c r="JE279" s="55"/>
      <c r="JF279" s="55"/>
      <c r="JG279" s="55"/>
      <c r="JH279" s="55"/>
      <c r="JI279" s="55"/>
      <c r="JJ279" s="55"/>
      <c r="JK279" s="55"/>
      <c r="JL279" s="55"/>
      <c r="JM279" s="55"/>
      <c r="JN279" s="55"/>
      <c r="JO279" s="55"/>
      <c r="JP279" s="55"/>
      <c r="JQ279" s="55"/>
      <c r="JR279" s="55"/>
      <c r="JS279" s="55"/>
      <c r="JT279" s="55"/>
      <c r="JU279" s="55"/>
      <c r="JV279" s="55"/>
      <c r="JW279" s="55"/>
      <c r="JX279" s="55"/>
      <c r="JY279" s="55"/>
      <c r="JZ279" s="55"/>
      <c r="KA279" s="55"/>
      <c r="KB279" s="55"/>
      <c r="KC279" s="55"/>
      <c r="KD279" s="55"/>
      <c r="KE279" s="55"/>
      <c r="KF279" s="55"/>
      <c r="KG279" s="55"/>
      <c r="KH279" s="55"/>
      <c r="KI279" s="55"/>
      <c r="KJ279" s="55"/>
      <c r="KK279" s="55"/>
      <c r="KL279" s="55"/>
      <c r="KM279" s="55"/>
      <c r="KN279" s="55"/>
      <c r="KO279" s="55"/>
      <c r="KP279" s="55"/>
      <c r="KQ279" s="55"/>
      <c r="KR279" s="55"/>
      <c r="KS279" s="55"/>
      <c r="KT279" s="55"/>
      <c r="KU279" s="55"/>
      <c r="KV279" s="55"/>
      <c r="KW279" s="55"/>
      <c r="KX279" s="55"/>
      <c r="KY279" s="55"/>
      <c r="KZ279" s="55"/>
      <c r="LA279" s="55"/>
      <c r="LB279" s="55"/>
      <c r="LC279" s="55"/>
      <c r="LD279" s="55"/>
      <c r="LE279" s="55"/>
      <c r="LF279" s="55"/>
      <c r="LG279" s="55"/>
      <c r="LH279" s="55"/>
      <c r="LI279" s="55"/>
      <c r="LJ279" s="55"/>
      <c r="LK279" s="55"/>
      <c r="LL279" s="55"/>
      <c r="LM279" s="55"/>
      <c r="LN279" s="55"/>
      <c r="LO279" s="55"/>
      <c r="LP279" s="55"/>
      <c r="LQ279" s="55"/>
      <c r="LR279" s="55"/>
      <c r="LS279" s="55"/>
      <c r="LT279" s="55"/>
      <c r="LU279" s="55"/>
      <c r="LV279" s="55"/>
      <c r="LW279" s="55"/>
      <c r="LX279" s="55"/>
      <c r="LY279" s="55"/>
      <c r="LZ279" s="55"/>
      <c r="MA279" s="55"/>
      <c r="MB279" s="55"/>
      <c r="MC279" s="55"/>
      <c r="MD279" s="55"/>
      <c r="ME279" s="55"/>
      <c r="MF279" s="55"/>
      <c r="MG279" s="55"/>
      <c r="MH279" s="57"/>
      <c r="MI279" s="57"/>
      <c r="MJ279" s="57"/>
      <c r="MK279" s="57"/>
      <c r="ML279" s="57"/>
      <c r="MM279" s="58"/>
      <c r="MN279" s="58"/>
      <c r="MO279" s="57"/>
      <c r="MP279" s="57"/>
      <c r="MQ279" s="57"/>
      <c r="MR279" s="57"/>
      <c r="MS279" s="57"/>
      <c r="MT279" s="58"/>
      <c r="MU279" s="58"/>
      <c r="MV279" s="57"/>
      <c r="MW279" s="57"/>
      <c r="MX279" s="57"/>
      <c r="MY279" s="57"/>
      <c r="MZ279" s="57"/>
      <c r="NA279" s="58"/>
      <c r="NB279" s="58"/>
      <c r="NC279" s="55"/>
      <c r="ND279" s="55"/>
      <c r="NE279" s="55"/>
      <c r="NF279" s="55"/>
      <c r="NG279" s="55"/>
      <c r="NH279" s="55"/>
      <c r="NI279" s="55"/>
      <c r="NJ279" s="55"/>
      <c r="NK279" s="55"/>
      <c r="NL279" s="55"/>
      <c r="NM279" s="55"/>
      <c r="NN279" s="55"/>
      <c r="NO279" s="55"/>
      <c r="NP279" s="55"/>
      <c r="NQ279" s="55"/>
      <c r="NR279" s="55"/>
      <c r="NS279" s="55"/>
      <c r="NT279" s="55"/>
      <c r="NU279" s="55"/>
      <c r="NV279" s="55"/>
      <c r="NW279" s="55"/>
      <c r="NX279" s="55"/>
      <c r="NY279" s="55"/>
      <c r="NZ279" s="55"/>
      <c r="OA279" s="55"/>
      <c r="OB279" s="55"/>
      <c r="OC279" s="55"/>
      <c r="OD279" s="55"/>
      <c r="OE279" s="55"/>
      <c r="OF279" s="55"/>
      <c r="OG279" s="55"/>
      <c r="OH279" s="55"/>
      <c r="OI279" s="55"/>
      <c r="OJ279" s="55"/>
      <c r="OK279" s="55"/>
      <c r="OL279" s="55"/>
      <c r="OM279" s="55"/>
      <c r="ON279" s="55"/>
      <c r="OO279" s="55"/>
      <c r="OP279" s="55"/>
      <c r="OQ279" s="55"/>
      <c r="OR279" s="55"/>
      <c r="OS279" s="55"/>
      <c r="OT279" s="55"/>
      <c r="OU279" s="55"/>
      <c r="OV279" s="55"/>
      <c r="OW279" s="55"/>
      <c r="OX279" s="55"/>
      <c r="OY279" s="55"/>
      <c r="OZ279" s="55"/>
      <c r="PA279" s="55"/>
      <c r="PB279" s="55"/>
      <c r="PC279" s="55"/>
      <c r="PD279" s="55"/>
      <c r="PE279" s="55"/>
      <c r="PF279" s="55"/>
      <c r="PG279" s="55"/>
      <c r="PH279" s="55"/>
      <c r="PI279" s="55"/>
      <c r="PJ279" s="55"/>
      <c r="PK279" s="55"/>
      <c r="PL279" s="55"/>
      <c r="PM279" s="55"/>
      <c r="PN279" s="55"/>
      <c r="PO279" s="55"/>
      <c r="PP279" s="55"/>
      <c r="PQ279" s="55"/>
      <c r="PR279" s="55"/>
      <c r="PS279" s="55"/>
      <c r="PT279" s="55"/>
      <c r="PU279" s="55"/>
      <c r="PV279" s="55"/>
      <c r="PW279" s="55"/>
      <c r="PX279" s="55"/>
      <c r="PY279" s="55"/>
      <c r="PZ279" s="55"/>
      <c r="QA279" s="55"/>
      <c r="QB279" s="55"/>
      <c r="QC279" s="55"/>
      <c r="QD279" s="55"/>
    </row>
    <row r="280" spans="1:446" ht="13.5" customHeight="1">
      <c r="A280" s="12" t="s">
        <v>278</v>
      </c>
      <c r="B280" s="12" t="s">
        <v>348</v>
      </c>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12"/>
      <c r="BE280" s="14"/>
      <c r="BF280" s="14"/>
      <c r="BG280" s="14"/>
      <c r="BH280" s="14"/>
      <c r="BI280" s="14"/>
      <c r="BJ280" s="14"/>
      <c r="BK280" s="14"/>
      <c r="BL280" s="14"/>
      <c r="BM280" s="14"/>
      <c r="BN280" s="14"/>
      <c r="BO280" s="14"/>
      <c r="BP280" s="14"/>
      <c r="BQ280" s="14"/>
      <c r="BR280" s="14"/>
      <c r="BS280" s="14"/>
      <c r="BT280" s="14"/>
      <c r="BU280" s="14"/>
      <c r="BV280" s="14"/>
      <c r="BW280" s="14"/>
      <c r="BX280" s="14"/>
      <c r="BY280" s="14"/>
      <c r="BZ280" s="14"/>
      <c r="CA280" s="14"/>
      <c r="CB280" s="14"/>
      <c r="CC280" s="14"/>
      <c r="CD280" s="14"/>
      <c r="CE280" s="14"/>
      <c r="CF280" s="14"/>
      <c r="CG280" s="14"/>
      <c r="CH280" s="14"/>
      <c r="CI280" s="14"/>
      <c r="CJ280" s="14"/>
      <c r="CK280" s="14"/>
      <c r="CL280" s="14"/>
      <c r="CM280" s="14"/>
      <c r="CN280" s="14"/>
      <c r="CO280" s="14"/>
      <c r="CP280" s="14"/>
      <c r="CQ280" s="14"/>
      <c r="CR280" s="14"/>
      <c r="CS280" s="14"/>
      <c r="CT280" s="14"/>
      <c r="CU280" s="14"/>
      <c r="CV280" s="14"/>
      <c r="CW280" s="14"/>
      <c r="CX280" s="14"/>
      <c r="CY280" s="14"/>
      <c r="CZ280" s="14"/>
      <c r="DA280" s="24"/>
      <c r="DB280" s="14"/>
      <c r="DC280" s="14"/>
      <c r="DD280" s="14"/>
      <c r="DE280" s="14"/>
      <c r="DF280" s="14"/>
      <c r="DG280" s="14"/>
      <c r="DH280" s="14"/>
      <c r="DI280" s="14"/>
      <c r="DJ280" s="14"/>
      <c r="DK280" s="14"/>
      <c r="DL280" s="14"/>
      <c r="DM280" s="14"/>
      <c r="DN280" s="14"/>
      <c r="DO280" s="14"/>
      <c r="DP280" s="14"/>
      <c r="DQ280" s="14"/>
      <c r="DR280" s="14"/>
      <c r="DS280" s="14"/>
      <c r="DT280" s="14"/>
      <c r="DU280" s="14"/>
      <c r="DV280" s="14"/>
      <c r="DW280" s="14"/>
      <c r="DX280" s="14"/>
      <c r="DY280" s="14"/>
      <c r="DZ280" s="14"/>
      <c r="EA280" s="14"/>
      <c r="EB280" s="14"/>
      <c r="EC280" s="14"/>
      <c r="ED280" s="14"/>
      <c r="EE280" s="14"/>
      <c r="EF280" s="14"/>
      <c r="EG280" s="14"/>
      <c r="EH280" s="14"/>
      <c r="EI280" s="14"/>
      <c r="EJ280" s="14"/>
      <c r="EK280" s="14"/>
      <c r="EL280" s="14"/>
      <c r="EM280" s="14"/>
      <c r="EN280" s="14"/>
      <c r="EO280" s="14"/>
      <c r="EP280" s="14"/>
      <c r="EQ280" s="14"/>
      <c r="ER280" s="14"/>
      <c r="ES280" s="14"/>
      <c r="ET280" s="14"/>
      <c r="EU280" s="14"/>
      <c r="EV280" s="14"/>
      <c r="EW280" s="14"/>
      <c r="EX280" s="14"/>
      <c r="EY280" s="14"/>
      <c r="EZ280" s="14"/>
      <c r="FA280" s="14"/>
      <c r="FB280" s="14"/>
      <c r="FC280" s="14"/>
      <c r="FD280" s="14"/>
      <c r="FE280" s="14"/>
      <c r="FF280" s="14"/>
      <c r="FG280" s="14"/>
      <c r="FH280" s="14"/>
      <c r="FI280" s="14"/>
      <c r="FJ280" s="14"/>
      <c r="FK280" s="14"/>
      <c r="FL280" s="14"/>
      <c r="FM280" s="14"/>
      <c r="FN280" s="14"/>
      <c r="FO280" s="14"/>
      <c r="FP280" s="14"/>
      <c r="FQ280" s="14"/>
      <c r="FR280" s="14"/>
      <c r="FS280" s="14"/>
      <c r="FT280" s="14"/>
      <c r="FU280" s="14"/>
      <c r="FV280" s="14"/>
      <c r="FW280" s="14"/>
      <c r="FX280" s="14"/>
      <c r="FY280" s="14"/>
      <c r="FZ280" s="14"/>
      <c r="GA280" s="14"/>
      <c r="GB280" s="14"/>
      <c r="GC280" s="14"/>
      <c r="GD280" s="14"/>
      <c r="GE280" s="14"/>
      <c r="GF280" s="14"/>
      <c r="GG280" s="14"/>
      <c r="GH280" s="14"/>
      <c r="GI280" s="14"/>
      <c r="GJ280" s="14"/>
      <c r="GK280" s="14"/>
      <c r="GL280" s="14"/>
      <c r="GM280" s="14"/>
      <c r="GN280" s="14"/>
      <c r="GO280" s="14"/>
      <c r="GP280" s="14"/>
      <c r="GQ280" s="14"/>
      <c r="GR280" s="14"/>
      <c r="GS280" s="14"/>
      <c r="GT280" s="14"/>
      <c r="GU280" s="14"/>
      <c r="GV280" s="14"/>
      <c r="GW280" s="14"/>
      <c r="GX280" s="14"/>
      <c r="GY280" s="14"/>
      <c r="GZ280" s="14"/>
      <c r="HA280" s="14"/>
      <c r="HB280" s="14"/>
      <c r="HC280" s="14"/>
      <c r="HD280" s="14"/>
      <c r="HE280" s="14"/>
      <c r="HF280" s="14"/>
      <c r="HG280" s="14"/>
      <c r="HH280" s="14"/>
      <c r="HI280" s="14"/>
      <c r="HJ280" s="14"/>
      <c r="HK280" s="14"/>
      <c r="HL280" s="14"/>
      <c r="HM280" s="14"/>
      <c r="HN280" s="14"/>
      <c r="HO280" s="14"/>
      <c r="HP280" s="14"/>
      <c r="HQ280" s="14"/>
      <c r="HR280" s="14"/>
      <c r="HS280" s="14"/>
      <c r="HT280" s="14"/>
      <c r="HU280" s="14"/>
      <c r="HV280" s="14"/>
      <c r="HW280" s="14"/>
      <c r="HX280" s="14"/>
      <c r="HY280" s="14"/>
      <c r="HZ280" s="14"/>
      <c r="IA280" s="14"/>
      <c r="IB280" s="14"/>
      <c r="IC280" s="14"/>
      <c r="ID280" s="14"/>
      <c r="IE280" s="14"/>
      <c r="IF280" s="14"/>
      <c r="IG280" s="14"/>
      <c r="IH280" s="55"/>
      <c r="II280" s="55"/>
      <c r="IJ280" s="55"/>
      <c r="IK280" s="55"/>
      <c r="IL280" s="55"/>
      <c r="IM280" s="55"/>
      <c r="IN280" s="55"/>
      <c r="IO280" s="55"/>
      <c r="IP280" s="55"/>
      <c r="IQ280" s="55"/>
      <c r="IR280" s="55"/>
      <c r="IS280" s="55"/>
      <c r="IT280" s="55"/>
      <c r="IU280" s="55"/>
      <c r="IV280" s="55"/>
      <c r="IW280" s="55"/>
      <c r="IX280" s="55"/>
      <c r="IY280" s="55"/>
      <c r="IZ280" s="55"/>
      <c r="JA280" s="55"/>
      <c r="JB280" s="55"/>
      <c r="JC280" s="55"/>
      <c r="JD280" s="55"/>
      <c r="JE280" s="55"/>
      <c r="JF280" s="55"/>
      <c r="JG280" s="55"/>
      <c r="JH280" s="55"/>
      <c r="JI280" s="55"/>
      <c r="JJ280" s="55"/>
      <c r="JK280" s="55"/>
      <c r="JL280" s="55"/>
      <c r="JM280" s="55"/>
      <c r="JN280" s="55"/>
      <c r="JO280" s="55"/>
      <c r="JP280" s="55"/>
      <c r="JQ280" s="55"/>
      <c r="JR280" s="55"/>
      <c r="JS280" s="55"/>
      <c r="JT280" s="55"/>
      <c r="JU280" s="55"/>
      <c r="JV280" s="55"/>
      <c r="JW280" s="55"/>
      <c r="JX280" s="55"/>
      <c r="JY280" s="55"/>
      <c r="JZ280" s="55"/>
      <c r="KA280" s="55"/>
      <c r="KB280" s="55"/>
      <c r="KC280" s="55"/>
      <c r="KD280" s="55"/>
      <c r="KE280" s="55"/>
      <c r="KF280" s="55"/>
      <c r="KG280" s="55"/>
      <c r="KH280" s="55"/>
      <c r="KI280" s="55"/>
      <c r="KJ280" s="55"/>
      <c r="KK280" s="55"/>
      <c r="KL280" s="55"/>
      <c r="KM280" s="55"/>
      <c r="KN280" s="55"/>
      <c r="KO280" s="55"/>
      <c r="KP280" s="55"/>
      <c r="KQ280" s="55"/>
      <c r="KR280" s="55"/>
      <c r="KS280" s="55"/>
      <c r="KT280" s="55"/>
      <c r="KU280" s="55"/>
      <c r="KV280" s="55"/>
      <c r="KW280" s="55"/>
      <c r="KX280" s="55"/>
      <c r="KY280" s="55"/>
      <c r="KZ280" s="55"/>
      <c r="LA280" s="55"/>
      <c r="LB280" s="55"/>
      <c r="LC280" s="55"/>
      <c r="LD280" s="55"/>
      <c r="LE280" s="55"/>
      <c r="LF280" s="55"/>
      <c r="LG280" s="55"/>
      <c r="LH280" s="55"/>
      <c r="LI280" s="55"/>
      <c r="LJ280" s="55"/>
      <c r="LK280" s="55"/>
      <c r="LL280" s="55"/>
      <c r="LM280" s="55"/>
      <c r="LN280" s="55"/>
      <c r="LO280" s="55"/>
      <c r="LP280" s="55"/>
      <c r="LQ280" s="55"/>
      <c r="LR280" s="55"/>
      <c r="LS280" s="55"/>
      <c r="LT280" s="55"/>
      <c r="LU280" s="55"/>
      <c r="LV280" s="55"/>
      <c r="LW280" s="55"/>
      <c r="LX280" s="55"/>
      <c r="LY280" s="55"/>
      <c r="LZ280" s="55"/>
      <c r="MA280" s="55"/>
      <c r="MB280" s="55"/>
      <c r="MC280" s="55"/>
      <c r="MD280" s="55"/>
      <c r="ME280" s="55"/>
      <c r="MF280" s="55"/>
      <c r="MG280" s="55"/>
      <c r="MH280" s="57"/>
      <c r="MI280" s="57"/>
      <c r="MJ280" s="57"/>
      <c r="MK280" s="57"/>
      <c r="ML280" s="57"/>
      <c r="MM280" s="58"/>
      <c r="MN280" s="58"/>
      <c r="MO280" s="57"/>
      <c r="MP280" s="57"/>
      <c r="MQ280" s="57"/>
      <c r="MR280" s="57"/>
      <c r="MS280" s="57"/>
      <c r="MT280" s="58"/>
      <c r="MU280" s="58"/>
      <c r="MV280" s="57"/>
      <c r="MW280" s="57"/>
      <c r="MX280" s="57"/>
      <c r="MY280" s="57"/>
      <c r="MZ280" s="57"/>
      <c r="NA280" s="58"/>
      <c r="NB280" s="58"/>
      <c r="NC280" s="55"/>
      <c r="ND280" s="55"/>
      <c r="NE280" s="55"/>
      <c r="NF280" s="55"/>
      <c r="NG280" s="55"/>
      <c r="NH280" s="55"/>
      <c r="NI280" s="55"/>
      <c r="NJ280" s="55"/>
      <c r="NK280" s="55"/>
      <c r="NL280" s="55"/>
      <c r="NM280" s="55"/>
      <c r="NN280" s="55"/>
      <c r="NO280" s="55"/>
      <c r="NP280" s="55"/>
      <c r="NQ280" s="55"/>
      <c r="NR280" s="55"/>
      <c r="NS280" s="55"/>
      <c r="NT280" s="55"/>
      <c r="NU280" s="55"/>
      <c r="NV280" s="55"/>
      <c r="NW280" s="55"/>
      <c r="NX280" s="55"/>
      <c r="NY280" s="55"/>
      <c r="NZ280" s="55"/>
      <c r="OA280" s="55"/>
      <c r="OB280" s="55"/>
      <c r="OC280" s="55"/>
      <c r="OD280" s="55"/>
      <c r="OE280" s="55"/>
      <c r="OF280" s="55"/>
      <c r="OG280" s="55"/>
      <c r="OH280" s="55"/>
      <c r="OI280" s="55"/>
      <c r="OJ280" s="55"/>
      <c r="OK280" s="55"/>
      <c r="OL280" s="55"/>
      <c r="OM280" s="55"/>
      <c r="ON280" s="55"/>
      <c r="OO280" s="55"/>
      <c r="OP280" s="55"/>
      <c r="OQ280" s="55"/>
      <c r="OR280" s="55"/>
      <c r="OS280" s="55"/>
      <c r="OT280" s="55"/>
      <c r="OU280" s="55"/>
      <c r="OV280" s="55"/>
      <c r="OW280" s="55"/>
      <c r="OX280" s="55"/>
      <c r="OY280" s="55"/>
      <c r="OZ280" s="55"/>
      <c r="PA280" s="55"/>
      <c r="PB280" s="55"/>
      <c r="PC280" s="55"/>
      <c r="PD280" s="55"/>
      <c r="PE280" s="55"/>
      <c r="PF280" s="55"/>
      <c r="PG280" s="55"/>
      <c r="PH280" s="55"/>
      <c r="PI280" s="55"/>
      <c r="PJ280" s="55"/>
      <c r="PK280" s="55"/>
      <c r="PL280" s="55"/>
      <c r="PM280" s="55"/>
      <c r="PN280" s="55"/>
      <c r="PO280" s="55"/>
      <c r="PP280" s="55"/>
      <c r="PQ280" s="55"/>
      <c r="PR280" s="55"/>
      <c r="PS280" s="55"/>
      <c r="PT280" s="55"/>
      <c r="PU280" s="55"/>
      <c r="PV280" s="55"/>
      <c r="PW280" s="55"/>
      <c r="PX280" s="55"/>
      <c r="PY280" s="55"/>
      <c r="PZ280" s="55"/>
      <c r="QA280" s="55"/>
      <c r="QB280" s="55"/>
      <c r="QC280" s="55"/>
      <c r="QD280" s="55"/>
    </row>
    <row r="281" spans="1:446" ht="13.5" customHeight="1">
      <c r="A281" s="12" t="s">
        <v>279</v>
      </c>
      <c r="B281" s="12" t="s">
        <v>349</v>
      </c>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12"/>
      <c r="BE281" s="14"/>
      <c r="BF281" s="14"/>
      <c r="BG281" s="14"/>
      <c r="BH281" s="14"/>
      <c r="BI281" s="14"/>
      <c r="BJ281" s="14"/>
      <c r="BK281" s="14"/>
      <c r="BL281" s="14"/>
      <c r="BM281" s="14"/>
      <c r="BN281" s="14"/>
      <c r="BO281" s="14"/>
      <c r="BP281" s="14"/>
      <c r="BQ281" s="14"/>
      <c r="BR281" s="14"/>
      <c r="BS281" s="14"/>
      <c r="BT281" s="14"/>
      <c r="BU281" s="14"/>
      <c r="BV281" s="14"/>
      <c r="BW281" s="14"/>
      <c r="BX281" s="14"/>
      <c r="BY281" s="14"/>
      <c r="BZ281" s="14"/>
      <c r="CA281" s="14"/>
      <c r="CB281" s="14"/>
      <c r="CC281" s="14"/>
      <c r="CD281" s="14"/>
      <c r="CE281" s="14"/>
      <c r="CF281" s="14"/>
      <c r="CG281" s="14"/>
      <c r="CH281" s="14"/>
      <c r="CI281" s="14"/>
      <c r="CJ281" s="14"/>
      <c r="CK281" s="14"/>
      <c r="CL281" s="14"/>
      <c r="CM281" s="14"/>
      <c r="CN281" s="14"/>
      <c r="CO281" s="14"/>
      <c r="CP281" s="14"/>
      <c r="CQ281" s="14"/>
      <c r="CR281" s="14"/>
      <c r="CS281" s="14"/>
      <c r="CT281" s="14"/>
      <c r="CU281" s="14"/>
      <c r="CV281" s="14"/>
      <c r="CW281" s="14"/>
      <c r="CX281" s="14"/>
      <c r="CY281" s="14"/>
      <c r="CZ281" s="14"/>
      <c r="DA281" s="24"/>
      <c r="DB281" s="14"/>
      <c r="DC281" s="14"/>
      <c r="DD281" s="14"/>
      <c r="DE281" s="14"/>
      <c r="DF281" s="14"/>
      <c r="DG281" s="14"/>
      <c r="DH281" s="14"/>
      <c r="DI281" s="14"/>
      <c r="DJ281" s="14"/>
      <c r="DK281" s="14"/>
      <c r="DL281" s="14"/>
      <c r="DM281" s="14"/>
      <c r="DN281" s="14"/>
      <c r="DO281" s="14"/>
      <c r="DP281" s="14"/>
      <c r="DQ281" s="14"/>
      <c r="DR281" s="14"/>
      <c r="DS281" s="14"/>
      <c r="DT281" s="14"/>
      <c r="DU281" s="14"/>
      <c r="DV281" s="14"/>
      <c r="DW281" s="14"/>
      <c r="DX281" s="14"/>
      <c r="DY281" s="14"/>
      <c r="DZ281" s="14"/>
      <c r="EA281" s="14"/>
      <c r="EB281" s="14"/>
      <c r="EC281" s="14"/>
      <c r="ED281" s="14"/>
      <c r="EE281" s="14"/>
      <c r="EF281" s="14"/>
      <c r="EG281" s="14"/>
      <c r="EH281" s="14"/>
      <c r="EI281" s="14"/>
      <c r="EJ281" s="14"/>
      <c r="EK281" s="14"/>
      <c r="EL281" s="14"/>
      <c r="EM281" s="14"/>
      <c r="EN281" s="14"/>
      <c r="EO281" s="14"/>
      <c r="EP281" s="14"/>
      <c r="EQ281" s="14"/>
      <c r="ER281" s="14"/>
      <c r="ES281" s="14"/>
      <c r="ET281" s="14"/>
      <c r="EU281" s="14"/>
      <c r="EV281" s="14"/>
      <c r="EW281" s="14"/>
      <c r="EX281" s="14"/>
      <c r="EY281" s="14"/>
      <c r="EZ281" s="14"/>
      <c r="FA281" s="14"/>
      <c r="FB281" s="14"/>
      <c r="FC281" s="14"/>
      <c r="FD281" s="14"/>
      <c r="FE281" s="14"/>
      <c r="FF281" s="14"/>
      <c r="FG281" s="14"/>
      <c r="FH281" s="14"/>
      <c r="FI281" s="14"/>
      <c r="FJ281" s="14"/>
      <c r="FK281" s="14"/>
      <c r="FL281" s="14"/>
      <c r="FM281" s="14"/>
      <c r="FN281" s="14"/>
      <c r="FO281" s="14"/>
      <c r="FP281" s="14"/>
      <c r="FQ281" s="14"/>
      <c r="FR281" s="14"/>
      <c r="FS281" s="14"/>
      <c r="FT281" s="14"/>
      <c r="FU281" s="14"/>
      <c r="FV281" s="14"/>
      <c r="FW281" s="14"/>
      <c r="FX281" s="14"/>
      <c r="FY281" s="14"/>
      <c r="FZ281" s="14"/>
      <c r="GA281" s="14"/>
      <c r="GB281" s="14"/>
      <c r="GC281" s="14"/>
      <c r="GD281" s="14"/>
      <c r="GE281" s="14"/>
      <c r="GF281" s="14"/>
      <c r="GG281" s="14"/>
      <c r="GH281" s="14"/>
      <c r="GI281" s="14"/>
      <c r="GJ281" s="14"/>
      <c r="GK281" s="14"/>
      <c r="GL281" s="14"/>
      <c r="GM281" s="14"/>
      <c r="GN281" s="14"/>
      <c r="GO281" s="14"/>
      <c r="GP281" s="14"/>
      <c r="GQ281" s="14"/>
      <c r="GR281" s="14"/>
      <c r="GS281" s="14"/>
      <c r="GT281" s="14"/>
      <c r="GU281" s="14"/>
      <c r="GV281" s="14"/>
      <c r="GW281" s="14"/>
      <c r="GX281" s="14"/>
      <c r="GY281" s="14"/>
      <c r="GZ281" s="14"/>
      <c r="HA281" s="14"/>
      <c r="HB281" s="14"/>
      <c r="HC281" s="14"/>
      <c r="HD281" s="14"/>
      <c r="HE281" s="14"/>
      <c r="HF281" s="14"/>
      <c r="HG281" s="14"/>
      <c r="HH281" s="14"/>
      <c r="HI281" s="14"/>
      <c r="HJ281" s="14"/>
      <c r="HK281" s="14"/>
      <c r="HL281" s="14"/>
      <c r="HM281" s="14"/>
      <c r="HN281" s="14"/>
      <c r="HO281" s="14"/>
      <c r="HP281" s="14"/>
      <c r="HQ281" s="14"/>
      <c r="HR281" s="14"/>
      <c r="HS281" s="14"/>
      <c r="HT281" s="14"/>
      <c r="HU281" s="14"/>
      <c r="HV281" s="14"/>
      <c r="HW281" s="14"/>
      <c r="HX281" s="14"/>
      <c r="HY281" s="14"/>
      <c r="HZ281" s="14"/>
      <c r="IA281" s="14"/>
      <c r="IB281" s="14"/>
      <c r="IC281" s="14"/>
      <c r="ID281" s="14"/>
      <c r="IE281" s="14"/>
      <c r="IF281" s="14"/>
      <c r="IG281" s="14"/>
      <c r="IH281" s="55"/>
      <c r="II281" s="55"/>
      <c r="IJ281" s="55"/>
      <c r="IK281" s="55"/>
      <c r="IL281" s="55"/>
      <c r="IM281" s="55"/>
      <c r="IN281" s="55"/>
      <c r="IO281" s="55"/>
      <c r="IP281" s="55"/>
      <c r="IQ281" s="55"/>
      <c r="IR281" s="55"/>
      <c r="IS281" s="55"/>
      <c r="IT281" s="55"/>
      <c r="IU281" s="55"/>
      <c r="IV281" s="55"/>
      <c r="IW281" s="55"/>
      <c r="IX281" s="55"/>
      <c r="IY281" s="55"/>
      <c r="IZ281" s="55"/>
      <c r="JA281" s="55"/>
      <c r="JB281" s="55"/>
      <c r="JC281" s="55"/>
      <c r="JD281" s="55"/>
      <c r="JE281" s="55"/>
      <c r="JF281" s="55"/>
      <c r="JG281" s="55"/>
      <c r="JH281" s="55"/>
      <c r="JI281" s="55"/>
      <c r="JJ281" s="55"/>
      <c r="JK281" s="55"/>
      <c r="JL281" s="55"/>
      <c r="JM281" s="55"/>
      <c r="JN281" s="55"/>
      <c r="JO281" s="55"/>
      <c r="JP281" s="55"/>
      <c r="JQ281" s="55"/>
      <c r="JR281" s="55"/>
      <c r="JS281" s="55"/>
      <c r="JT281" s="55"/>
      <c r="JU281" s="55"/>
      <c r="JV281" s="55"/>
      <c r="JW281" s="55"/>
      <c r="JX281" s="55"/>
      <c r="JY281" s="55"/>
      <c r="JZ281" s="55"/>
      <c r="KA281" s="55"/>
      <c r="KB281" s="55"/>
      <c r="KC281" s="55"/>
      <c r="KD281" s="55"/>
      <c r="KE281" s="55"/>
      <c r="KF281" s="55"/>
      <c r="KG281" s="55"/>
      <c r="KH281" s="55"/>
      <c r="KI281" s="55"/>
      <c r="KJ281" s="55"/>
      <c r="KK281" s="55"/>
      <c r="KL281" s="55"/>
      <c r="KM281" s="55"/>
      <c r="KN281" s="55"/>
      <c r="KO281" s="55"/>
      <c r="KP281" s="55"/>
      <c r="KQ281" s="55"/>
      <c r="KR281" s="55"/>
      <c r="KS281" s="55"/>
      <c r="KT281" s="55"/>
      <c r="KU281" s="55"/>
      <c r="KV281" s="55"/>
      <c r="KW281" s="55"/>
      <c r="KX281" s="55"/>
      <c r="KY281" s="55"/>
      <c r="KZ281" s="55"/>
      <c r="LA281" s="55"/>
      <c r="LB281" s="55"/>
      <c r="LC281" s="55"/>
      <c r="LD281" s="55"/>
      <c r="LE281" s="55"/>
      <c r="LF281" s="55"/>
      <c r="LG281" s="55"/>
      <c r="LH281" s="55"/>
      <c r="LI281" s="55"/>
      <c r="LJ281" s="55"/>
      <c r="LK281" s="55"/>
      <c r="LL281" s="55"/>
      <c r="LM281" s="55"/>
      <c r="LN281" s="55"/>
      <c r="LO281" s="55"/>
      <c r="LP281" s="55"/>
      <c r="LQ281" s="55"/>
      <c r="LR281" s="55"/>
      <c r="LS281" s="55"/>
      <c r="LT281" s="55"/>
      <c r="LU281" s="55"/>
      <c r="LV281" s="55"/>
      <c r="LW281" s="55"/>
      <c r="LX281" s="55"/>
      <c r="LY281" s="55"/>
      <c r="LZ281" s="55"/>
      <c r="MA281" s="55"/>
      <c r="MB281" s="55"/>
      <c r="MC281" s="55"/>
      <c r="MD281" s="55"/>
      <c r="ME281" s="55"/>
      <c r="MF281" s="55"/>
      <c r="MG281" s="55"/>
      <c r="MH281" s="57"/>
      <c r="MI281" s="57"/>
      <c r="MJ281" s="57"/>
      <c r="MK281" s="57"/>
      <c r="ML281" s="57"/>
      <c r="MM281" s="58"/>
      <c r="MN281" s="58"/>
      <c r="MO281" s="57"/>
      <c r="MP281" s="57"/>
      <c r="MQ281" s="57"/>
      <c r="MR281" s="57"/>
      <c r="MS281" s="57"/>
      <c r="MT281" s="58"/>
      <c r="MU281" s="58"/>
      <c r="MV281" s="57"/>
      <c r="MW281" s="57"/>
      <c r="MX281" s="57"/>
      <c r="MY281" s="57"/>
      <c r="MZ281" s="57"/>
      <c r="NA281" s="58"/>
      <c r="NB281" s="58"/>
      <c r="NC281" s="55"/>
      <c r="ND281" s="55"/>
      <c r="NE281" s="55"/>
      <c r="NF281" s="55"/>
      <c r="NG281" s="55"/>
      <c r="NH281" s="55"/>
      <c r="NI281" s="55"/>
      <c r="NJ281" s="55"/>
      <c r="NK281" s="55"/>
      <c r="NL281" s="55"/>
      <c r="NM281" s="55"/>
      <c r="NN281" s="55"/>
      <c r="NO281" s="55"/>
      <c r="NP281" s="55"/>
      <c r="NQ281" s="55"/>
      <c r="NR281" s="55"/>
      <c r="NS281" s="55"/>
      <c r="NT281" s="55"/>
      <c r="NU281" s="55"/>
      <c r="NV281" s="55"/>
      <c r="NW281" s="55"/>
      <c r="NX281" s="55"/>
      <c r="NY281" s="55"/>
      <c r="NZ281" s="55"/>
      <c r="OA281" s="55"/>
      <c r="OB281" s="55"/>
      <c r="OC281" s="55"/>
      <c r="OD281" s="55"/>
      <c r="OE281" s="55"/>
      <c r="OF281" s="55"/>
      <c r="OG281" s="55"/>
      <c r="OH281" s="55"/>
      <c r="OI281" s="55"/>
      <c r="OJ281" s="55"/>
      <c r="OK281" s="55"/>
      <c r="OL281" s="55"/>
      <c r="OM281" s="55"/>
      <c r="ON281" s="55"/>
      <c r="OO281" s="55"/>
      <c r="OP281" s="55"/>
      <c r="OQ281" s="55"/>
      <c r="OR281" s="55"/>
      <c r="OS281" s="55"/>
      <c r="OT281" s="55"/>
      <c r="OU281" s="55"/>
      <c r="OV281" s="55"/>
      <c r="OW281" s="55"/>
      <c r="OX281" s="55"/>
      <c r="OY281" s="55"/>
      <c r="OZ281" s="55"/>
      <c r="PA281" s="55"/>
      <c r="PB281" s="55"/>
      <c r="PC281" s="55"/>
      <c r="PD281" s="55"/>
      <c r="PE281" s="55"/>
      <c r="PF281" s="55"/>
      <c r="PG281" s="55"/>
      <c r="PH281" s="55"/>
      <c r="PI281" s="55"/>
      <c r="PJ281" s="55"/>
      <c r="PK281" s="55"/>
      <c r="PL281" s="55"/>
      <c r="PM281" s="55"/>
      <c r="PN281" s="55"/>
      <c r="PO281" s="55"/>
      <c r="PP281" s="55"/>
      <c r="PQ281" s="55"/>
      <c r="PR281" s="55"/>
      <c r="PS281" s="55"/>
      <c r="PT281" s="55"/>
      <c r="PU281" s="55"/>
      <c r="PV281" s="55"/>
      <c r="PW281" s="55"/>
      <c r="PX281" s="55"/>
      <c r="PY281" s="55"/>
      <c r="PZ281" s="55"/>
      <c r="QA281" s="55"/>
      <c r="QB281" s="55"/>
      <c r="QC281" s="55"/>
      <c r="QD281" s="55"/>
    </row>
    <row r="282" spans="1:446" ht="13.5" customHeight="1">
      <c r="A282" s="12" t="s">
        <v>280</v>
      </c>
      <c r="B282" s="12" t="s">
        <v>346</v>
      </c>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12"/>
      <c r="BE282" s="14"/>
      <c r="BF282" s="14"/>
      <c r="BG282" s="14"/>
      <c r="BH282" s="14"/>
      <c r="BI282" s="14"/>
      <c r="BJ282" s="14"/>
      <c r="BK282" s="14"/>
      <c r="BL282" s="14"/>
      <c r="BM282" s="14"/>
      <c r="BN282" s="14"/>
      <c r="BO282" s="14"/>
      <c r="BP282" s="14"/>
      <c r="BQ282" s="14"/>
      <c r="BR282" s="14"/>
      <c r="BS282" s="14"/>
      <c r="BT282" s="14"/>
      <c r="BU282" s="14"/>
      <c r="BV282" s="14"/>
      <c r="BW282" s="14"/>
      <c r="BX282" s="14"/>
      <c r="BY282" s="14"/>
      <c r="BZ282" s="14"/>
      <c r="CA282" s="14"/>
      <c r="CB282" s="14"/>
      <c r="CC282" s="14"/>
      <c r="CD282" s="14"/>
      <c r="CE282" s="14"/>
      <c r="CF282" s="14"/>
      <c r="CG282" s="14"/>
      <c r="CH282" s="14"/>
      <c r="CI282" s="14"/>
      <c r="CJ282" s="14"/>
      <c r="CK282" s="14"/>
      <c r="CL282" s="14"/>
      <c r="CM282" s="14"/>
      <c r="CN282" s="14"/>
      <c r="CO282" s="14"/>
      <c r="CP282" s="14"/>
      <c r="CQ282" s="14"/>
      <c r="CR282" s="14"/>
      <c r="CS282" s="14"/>
      <c r="CT282" s="14"/>
      <c r="CU282" s="14"/>
      <c r="CV282" s="14"/>
      <c r="CW282" s="14"/>
      <c r="CX282" s="14"/>
      <c r="CY282" s="14"/>
      <c r="CZ282" s="14"/>
      <c r="DA282" s="24"/>
      <c r="DB282" s="14"/>
      <c r="DC282" s="14"/>
      <c r="DD282" s="14"/>
      <c r="DE282" s="14"/>
      <c r="DF282" s="14"/>
      <c r="DG282" s="14"/>
      <c r="DH282" s="14"/>
      <c r="DI282" s="14"/>
      <c r="DJ282" s="14"/>
      <c r="DK282" s="14"/>
      <c r="DL282" s="14"/>
      <c r="DM282" s="14"/>
      <c r="DN282" s="14"/>
      <c r="DO282" s="14"/>
      <c r="DP282" s="14"/>
      <c r="DQ282" s="14"/>
      <c r="DR282" s="14"/>
      <c r="DS282" s="14"/>
      <c r="DT282" s="14"/>
      <c r="DU282" s="14"/>
      <c r="DV282" s="14"/>
      <c r="DW282" s="14"/>
      <c r="DX282" s="14"/>
      <c r="DY282" s="14"/>
      <c r="DZ282" s="14"/>
      <c r="EA282" s="14"/>
      <c r="EB282" s="14"/>
      <c r="EC282" s="14"/>
      <c r="ED282" s="14"/>
      <c r="EE282" s="14"/>
      <c r="EF282" s="14"/>
      <c r="EG282" s="14"/>
      <c r="EH282" s="14"/>
      <c r="EI282" s="14"/>
      <c r="EJ282" s="14"/>
      <c r="EK282" s="14"/>
      <c r="EL282" s="14"/>
      <c r="EM282" s="14"/>
      <c r="EN282" s="14"/>
      <c r="EO282" s="14"/>
      <c r="EP282" s="14"/>
      <c r="EQ282" s="14"/>
      <c r="ER282" s="14"/>
      <c r="ES282" s="14"/>
      <c r="ET282" s="14"/>
      <c r="EU282" s="14"/>
      <c r="EV282" s="14"/>
      <c r="EW282" s="14"/>
      <c r="EX282" s="14"/>
      <c r="EY282" s="14"/>
      <c r="EZ282" s="14"/>
      <c r="FA282" s="14"/>
      <c r="FB282" s="14"/>
      <c r="FC282" s="14"/>
      <c r="FD282" s="14"/>
      <c r="FE282" s="14"/>
      <c r="FF282" s="14"/>
      <c r="FG282" s="14"/>
      <c r="FH282" s="14"/>
      <c r="FI282" s="14"/>
      <c r="FJ282" s="14"/>
      <c r="FK282" s="14"/>
      <c r="FL282" s="14"/>
      <c r="FM282" s="14"/>
      <c r="FN282" s="14"/>
      <c r="FO282" s="14"/>
      <c r="FP282" s="14"/>
      <c r="FQ282" s="14"/>
      <c r="FR282" s="14"/>
      <c r="FS282" s="14"/>
      <c r="FT282" s="14"/>
      <c r="FU282" s="14"/>
      <c r="FV282" s="14"/>
      <c r="FW282" s="14"/>
      <c r="FX282" s="14"/>
      <c r="FY282" s="14"/>
      <c r="FZ282" s="14"/>
      <c r="GA282" s="14"/>
      <c r="GB282" s="14"/>
      <c r="GC282" s="14"/>
      <c r="GD282" s="14"/>
      <c r="GE282" s="14"/>
      <c r="GF282" s="14"/>
      <c r="GG282" s="14"/>
      <c r="GH282" s="14"/>
      <c r="GI282" s="14"/>
      <c r="GJ282" s="14"/>
      <c r="GK282" s="14"/>
      <c r="GL282" s="14"/>
      <c r="GM282" s="14"/>
      <c r="GN282" s="14"/>
      <c r="GO282" s="14"/>
      <c r="GP282" s="14"/>
      <c r="GQ282" s="14"/>
      <c r="GR282" s="14"/>
      <c r="GS282" s="14"/>
      <c r="GT282" s="14"/>
      <c r="GU282" s="14"/>
      <c r="GV282" s="14"/>
      <c r="GW282" s="14"/>
      <c r="GX282" s="14"/>
      <c r="GY282" s="14"/>
      <c r="GZ282" s="14"/>
      <c r="HA282" s="14"/>
      <c r="HB282" s="14"/>
      <c r="HC282" s="14"/>
      <c r="HD282" s="14"/>
      <c r="HE282" s="14"/>
      <c r="HF282" s="14"/>
      <c r="HG282" s="14"/>
      <c r="HH282" s="14"/>
      <c r="HI282" s="14"/>
      <c r="HJ282" s="14"/>
      <c r="HK282" s="14"/>
      <c r="HL282" s="14"/>
      <c r="HM282" s="14"/>
      <c r="HN282" s="14"/>
      <c r="HO282" s="14"/>
      <c r="HP282" s="14"/>
      <c r="HQ282" s="14"/>
      <c r="HR282" s="14"/>
      <c r="HS282" s="14"/>
      <c r="HT282" s="14"/>
      <c r="HU282" s="14"/>
      <c r="HV282" s="14"/>
      <c r="HW282" s="14"/>
      <c r="HX282" s="14"/>
      <c r="HY282" s="14"/>
      <c r="HZ282" s="14"/>
      <c r="IA282" s="14"/>
      <c r="IB282" s="14"/>
      <c r="IC282" s="14"/>
      <c r="ID282" s="14"/>
      <c r="IE282" s="14"/>
      <c r="IF282" s="14"/>
      <c r="IG282" s="14"/>
      <c r="IH282" s="55"/>
      <c r="II282" s="55"/>
      <c r="IJ282" s="55"/>
      <c r="IK282" s="55"/>
      <c r="IL282" s="55"/>
      <c r="IM282" s="55"/>
      <c r="IN282" s="55"/>
      <c r="IO282" s="55"/>
      <c r="IP282" s="55"/>
      <c r="IQ282" s="55"/>
      <c r="IR282" s="55"/>
      <c r="IS282" s="55"/>
      <c r="IT282" s="55"/>
      <c r="IU282" s="55"/>
      <c r="IV282" s="55"/>
      <c r="IW282" s="55"/>
      <c r="IX282" s="55"/>
      <c r="IY282" s="55"/>
      <c r="IZ282" s="55"/>
      <c r="JA282" s="55"/>
      <c r="JB282" s="55"/>
      <c r="JC282" s="55"/>
      <c r="JD282" s="55"/>
      <c r="JE282" s="55"/>
      <c r="JF282" s="55"/>
      <c r="JG282" s="55"/>
      <c r="JH282" s="55"/>
      <c r="JI282" s="55"/>
      <c r="JJ282" s="55"/>
      <c r="JK282" s="55"/>
      <c r="JL282" s="55"/>
      <c r="JM282" s="55"/>
      <c r="JN282" s="55"/>
      <c r="JO282" s="55"/>
      <c r="JP282" s="55"/>
      <c r="JQ282" s="55"/>
      <c r="JR282" s="55"/>
      <c r="JS282" s="55"/>
      <c r="JT282" s="55"/>
      <c r="JU282" s="55"/>
      <c r="JV282" s="55"/>
      <c r="JW282" s="55"/>
      <c r="JX282" s="55"/>
      <c r="JY282" s="55"/>
      <c r="JZ282" s="55"/>
      <c r="KA282" s="55"/>
      <c r="KB282" s="55"/>
      <c r="KC282" s="55"/>
      <c r="KD282" s="55"/>
      <c r="KE282" s="55"/>
      <c r="KF282" s="55"/>
      <c r="KG282" s="55"/>
      <c r="KH282" s="55"/>
      <c r="KI282" s="55"/>
      <c r="KJ282" s="55"/>
      <c r="KK282" s="55"/>
      <c r="KL282" s="55"/>
      <c r="KM282" s="55"/>
      <c r="KN282" s="55"/>
      <c r="KO282" s="55"/>
      <c r="KP282" s="55"/>
      <c r="KQ282" s="55"/>
      <c r="KR282" s="55"/>
      <c r="KS282" s="55"/>
      <c r="KT282" s="55"/>
      <c r="KU282" s="55"/>
      <c r="KV282" s="55"/>
      <c r="KW282" s="55"/>
      <c r="KX282" s="55"/>
      <c r="KY282" s="55"/>
      <c r="KZ282" s="55"/>
      <c r="LA282" s="55"/>
      <c r="LB282" s="55"/>
      <c r="LC282" s="55"/>
      <c r="LD282" s="55"/>
      <c r="LE282" s="55"/>
      <c r="LF282" s="55"/>
      <c r="LG282" s="55"/>
      <c r="LH282" s="55"/>
      <c r="LI282" s="55"/>
      <c r="LJ282" s="55"/>
      <c r="LK282" s="55"/>
      <c r="LL282" s="55"/>
      <c r="LM282" s="55"/>
      <c r="LN282" s="55"/>
      <c r="LO282" s="55"/>
      <c r="LP282" s="55"/>
      <c r="LQ282" s="55"/>
      <c r="LR282" s="55"/>
      <c r="LS282" s="55"/>
      <c r="LT282" s="55"/>
      <c r="LU282" s="55"/>
      <c r="LV282" s="55"/>
      <c r="LW282" s="55"/>
      <c r="LX282" s="55"/>
      <c r="LY282" s="55"/>
      <c r="LZ282" s="55"/>
      <c r="MA282" s="55"/>
      <c r="MB282" s="55"/>
      <c r="MC282" s="55"/>
      <c r="MD282" s="55"/>
      <c r="ME282" s="55"/>
      <c r="MF282" s="55"/>
      <c r="MG282" s="55"/>
      <c r="MH282" s="57"/>
      <c r="MI282" s="57"/>
      <c r="MJ282" s="57"/>
      <c r="MK282" s="57"/>
      <c r="ML282" s="57"/>
      <c r="MM282" s="58"/>
      <c r="MN282" s="58"/>
      <c r="MO282" s="57"/>
      <c r="MP282" s="57"/>
      <c r="MQ282" s="57"/>
      <c r="MR282" s="57"/>
      <c r="MS282" s="57"/>
      <c r="MT282" s="58"/>
      <c r="MU282" s="58"/>
      <c r="MV282" s="57"/>
      <c r="MW282" s="57"/>
      <c r="MX282" s="57"/>
      <c r="MY282" s="57"/>
      <c r="MZ282" s="57"/>
      <c r="NA282" s="58"/>
      <c r="NB282" s="58"/>
      <c r="NC282" s="55"/>
      <c r="ND282" s="55"/>
      <c r="NE282" s="55"/>
      <c r="NF282" s="55"/>
      <c r="NG282" s="55"/>
      <c r="NH282" s="55"/>
      <c r="NI282" s="55"/>
      <c r="NJ282" s="55"/>
      <c r="NK282" s="55"/>
      <c r="NL282" s="55"/>
      <c r="NM282" s="55"/>
      <c r="NN282" s="55"/>
      <c r="NO282" s="55"/>
      <c r="NP282" s="55"/>
      <c r="NQ282" s="55"/>
      <c r="NR282" s="55"/>
      <c r="NS282" s="55"/>
      <c r="NT282" s="55"/>
      <c r="NU282" s="55"/>
      <c r="NV282" s="55"/>
      <c r="NW282" s="55"/>
      <c r="NX282" s="55"/>
      <c r="NY282" s="55"/>
      <c r="NZ282" s="55"/>
      <c r="OA282" s="55"/>
      <c r="OB282" s="55"/>
      <c r="OC282" s="55"/>
      <c r="OD282" s="55"/>
      <c r="OE282" s="55"/>
      <c r="OF282" s="55"/>
      <c r="OG282" s="55"/>
      <c r="OH282" s="55"/>
      <c r="OI282" s="55"/>
      <c r="OJ282" s="55"/>
      <c r="OK282" s="55"/>
      <c r="OL282" s="55"/>
      <c r="OM282" s="55"/>
      <c r="ON282" s="55"/>
      <c r="OO282" s="55"/>
      <c r="OP282" s="55"/>
      <c r="OQ282" s="55"/>
      <c r="OR282" s="55"/>
      <c r="OS282" s="55"/>
      <c r="OT282" s="55"/>
      <c r="OU282" s="55"/>
      <c r="OV282" s="55"/>
      <c r="OW282" s="55"/>
      <c r="OX282" s="55"/>
      <c r="OY282" s="55"/>
      <c r="OZ282" s="55"/>
      <c r="PA282" s="55"/>
      <c r="PB282" s="55"/>
      <c r="PC282" s="55"/>
      <c r="PD282" s="55"/>
      <c r="PE282" s="55"/>
      <c r="PF282" s="55"/>
      <c r="PG282" s="55"/>
      <c r="PH282" s="55"/>
      <c r="PI282" s="55"/>
      <c r="PJ282" s="55"/>
      <c r="PK282" s="55"/>
      <c r="PL282" s="55"/>
      <c r="PM282" s="55"/>
      <c r="PN282" s="55"/>
      <c r="PO282" s="55"/>
      <c r="PP282" s="55"/>
      <c r="PQ282" s="55"/>
      <c r="PR282" s="55"/>
      <c r="PS282" s="55"/>
      <c r="PT282" s="55"/>
      <c r="PU282" s="55"/>
      <c r="PV282" s="55"/>
      <c r="PW282" s="55"/>
      <c r="PX282" s="55"/>
      <c r="PY282" s="55"/>
      <c r="PZ282" s="55"/>
      <c r="QA282" s="55"/>
      <c r="QB282" s="55"/>
      <c r="QC282" s="55"/>
      <c r="QD282" s="55"/>
    </row>
    <row r="283" spans="1:446" ht="13.5" customHeight="1">
      <c r="A283" s="12" t="s">
        <v>281</v>
      </c>
      <c r="B283" s="12" t="s">
        <v>348</v>
      </c>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12"/>
      <c r="BE283" s="14"/>
      <c r="BF283" s="14"/>
      <c r="BG283" s="14"/>
      <c r="BH283" s="14"/>
      <c r="BI283" s="14"/>
      <c r="BJ283" s="14"/>
      <c r="BK283" s="14"/>
      <c r="BL283" s="14"/>
      <c r="BM283" s="14"/>
      <c r="BN283" s="14"/>
      <c r="BO283" s="14"/>
      <c r="BP283" s="14"/>
      <c r="BQ283" s="14"/>
      <c r="BR283" s="14"/>
      <c r="BS283" s="14"/>
      <c r="BT283" s="14"/>
      <c r="BU283" s="14"/>
      <c r="BV283" s="14"/>
      <c r="BW283" s="14"/>
      <c r="BX283" s="14"/>
      <c r="BY283" s="14"/>
      <c r="BZ283" s="14"/>
      <c r="CA283" s="14"/>
      <c r="CB283" s="14"/>
      <c r="CC283" s="14"/>
      <c r="CD283" s="14"/>
      <c r="CE283" s="14"/>
      <c r="CF283" s="14"/>
      <c r="CG283" s="14"/>
      <c r="CH283" s="14"/>
      <c r="CI283" s="14"/>
      <c r="CJ283" s="14"/>
      <c r="CK283" s="14"/>
      <c r="CL283" s="14"/>
      <c r="CM283" s="14"/>
      <c r="CN283" s="14"/>
      <c r="CO283" s="14"/>
      <c r="CP283" s="14"/>
      <c r="CQ283" s="14"/>
      <c r="CR283" s="14"/>
      <c r="CS283" s="14"/>
      <c r="CT283" s="14"/>
      <c r="CU283" s="14"/>
      <c r="CV283" s="14"/>
      <c r="CW283" s="14"/>
      <c r="CX283" s="14"/>
      <c r="CY283" s="14"/>
      <c r="CZ283" s="14"/>
      <c r="DA283" s="24"/>
      <c r="DB283" s="14"/>
      <c r="DC283" s="14"/>
      <c r="DD283" s="14"/>
      <c r="DE283" s="14"/>
      <c r="DF283" s="14"/>
      <c r="DG283" s="14"/>
      <c r="DH283" s="14"/>
      <c r="DI283" s="14"/>
      <c r="DJ283" s="14"/>
      <c r="DK283" s="14"/>
      <c r="DL283" s="14"/>
      <c r="DM283" s="14"/>
      <c r="DN283" s="14"/>
      <c r="DO283" s="14"/>
      <c r="DP283" s="14"/>
      <c r="DQ283" s="14"/>
      <c r="DR283" s="14"/>
      <c r="DS283" s="14"/>
      <c r="DT283" s="14"/>
      <c r="DU283" s="14"/>
      <c r="DV283" s="14"/>
      <c r="DW283" s="14"/>
      <c r="DX283" s="14"/>
      <c r="DY283" s="14"/>
      <c r="DZ283" s="14"/>
      <c r="EA283" s="14"/>
      <c r="EB283" s="14"/>
      <c r="EC283" s="14"/>
      <c r="ED283" s="14"/>
      <c r="EE283" s="14"/>
      <c r="EF283" s="14"/>
      <c r="EG283" s="14"/>
      <c r="EH283" s="14"/>
      <c r="EI283" s="14"/>
      <c r="EJ283" s="14"/>
      <c r="EK283" s="14"/>
      <c r="EL283" s="14"/>
      <c r="EM283" s="14"/>
      <c r="EN283" s="14"/>
      <c r="EO283" s="14"/>
      <c r="EP283" s="14"/>
      <c r="EQ283" s="14"/>
      <c r="ER283" s="14"/>
      <c r="ES283" s="14"/>
      <c r="ET283" s="14"/>
      <c r="EU283" s="14"/>
      <c r="EV283" s="14"/>
      <c r="EW283" s="14"/>
      <c r="EX283" s="14"/>
      <c r="EY283" s="14"/>
      <c r="EZ283" s="14"/>
      <c r="FA283" s="14"/>
      <c r="FB283" s="14"/>
      <c r="FC283" s="14"/>
      <c r="FD283" s="14"/>
      <c r="FE283" s="14"/>
      <c r="FF283" s="14"/>
      <c r="FG283" s="14"/>
      <c r="FH283" s="14"/>
      <c r="FI283" s="14"/>
      <c r="FJ283" s="14"/>
      <c r="FK283" s="14"/>
      <c r="FL283" s="14"/>
      <c r="FM283" s="14"/>
      <c r="FN283" s="14"/>
      <c r="FO283" s="14"/>
      <c r="FP283" s="14"/>
      <c r="FQ283" s="14"/>
      <c r="FR283" s="14"/>
      <c r="FS283" s="14"/>
      <c r="FT283" s="14"/>
      <c r="FU283" s="14"/>
      <c r="FV283" s="14"/>
      <c r="FW283" s="14"/>
      <c r="FX283" s="14"/>
      <c r="FY283" s="14"/>
      <c r="FZ283" s="14"/>
      <c r="GA283" s="14"/>
      <c r="GB283" s="14"/>
      <c r="GC283" s="14"/>
      <c r="GD283" s="14"/>
      <c r="GE283" s="14"/>
      <c r="GF283" s="14"/>
      <c r="GG283" s="14"/>
      <c r="GH283" s="14"/>
      <c r="GI283" s="14"/>
      <c r="GJ283" s="14"/>
      <c r="GK283" s="14"/>
      <c r="GL283" s="14"/>
      <c r="GM283" s="14"/>
      <c r="GN283" s="14"/>
      <c r="GO283" s="14"/>
      <c r="GP283" s="14"/>
      <c r="GQ283" s="14"/>
      <c r="GR283" s="14"/>
      <c r="GS283" s="14"/>
      <c r="GT283" s="14"/>
      <c r="GU283" s="14"/>
      <c r="GV283" s="14"/>
      <c r="GW283" s="14"/>
      <c r="GX283" s="14"/>
      <c r="GY283" s="14"/>
      <c r="GZ283" s="14"/>
      <c r="HA283" s="14"/>
      <c r="HB283" s="14"/>
      <c r="HC283" s="14"/>
      <c r="HD283" s="14"/>
      <c r="HE283" s="14"/>
      <c r="HF283" s="14"/>
      <c r="HG283" s="14"/>
      <c r="HH283" s="14"/>
      <c r="HI283" s="14"/>
      <c r="HJ283" s="14"/>
      <c r="HK283" s="14"/>
      <c r="HL283" s="14"/>
      <c r="HM283" s="14"/>
      <c r="HN283" s="14"/>
      <c r="HO283" s="14"/>
      <c r="HP283" s="14"/>
      <c r="HQ283" s="14"/>
      <c r="HR283" s="14"/>
      <c r="HS283" s="14"/>
      <c r="HT283" s="14"/>
      <c r="HU283" s="14"/>
      <c r="HV283" s="14"/>
      <c r="HW283" s="14"/>
      <c r="HX283" s="14"/>
      <c r="HY283" s="14"/>
      <c r="HZ283" s="14"/>
      <c r="IA283" s="14"/>
      <c r="IB283" s="14"/>
      <c r="IC283" s="14"/>
      <c r="ID283" s="14"/>
      <c r="IE283" s="14"/>
      <c r="IF283" s="14"/>
      <c r="IG283" s="14"/>
      <c r="IH283" s="55"/>
      <c r="II283" s="55"/>
      <c r="IJ283" s="55"/>
      <c r="IK283" s="55"/>
      <c r="IL283" s="55"/>
      <c r="IM283" s="55"/>
      <c r="IN283" s="55"/>
      <c r="IO283" s="55"/>
      <c r="IP283" s="55"/>
      <c r="IQ283" s="55"/>
      <c r="IR283" s="55"/>
      <c r="IS283" s="55"/>
      <c r="IT283" s="55"/>
      <c r="IU283" s="55"/>
      <c r="IV283" s="55"/>
      <c r="IW283" s="55"/>
      <c r="IX283" s="55"/>
      <c r="IY283" s="55"/>
      <c r="IZ283" s="55"/>
      <c r="JA283" s="55"/>
      <c r="JB283" s="55"/>
      <c r="JC283" s="55"/>
      <c r="JD283" s="55"/>
      <c r="JE283" s="55"/>
      <c r="JF283" s="55"/>
      <c r="JG283" s="55"/>
      <c r="JH283" s="55"/>
      <c r="JI283" s="55"/>
      <c r="JJ283" s="55"/>
      <c r="JK283" s="55"/>
      <c r="JL283" s="55"/>
      <c r="JM283" s="55"/>
      <c r="JN283" s="55"/>
      <c r="JO283" s="55"/>
      <c r="JP283" s="55"/>
      <c r="JQ283" s="55"/>
      <c r="JR283" s="55"/>
      <c r="JS283" s="55"/>
      <c r="JT283" s="55"/>
      <c r="JU283" s="55"/>
      <c r="JV283" s="55"/>
      <c r="JW283" s="55"/>
      <c r="JX283" s="55"/>
      <c r="JY283" s="55"/>
      <c r="JZ283" s="55"/>
      <c r="KA283" s="55"/>
      <c r="KB283" s="55"/>
      <c r="KC283" s="55"/>
      <c r="KD283" s="55"/>
      <c r="KE283" s="55"/>
      <c r="KF283" s="55"/>
      <c r="KG283" s="55"/>
      <c r="KH283" s="55"/>
      <c r="KI283" s="55"/>
      <c r="KJ283" s="55"/>
      <c r="KK283" s="55"/>
      <c r="KL283" s="55"/>
      <c r="KM283" s="55"/>
      <c r="KN283" s="55"/>
      <c r="KO283" s="55"/>
      <c r="KP283" s="55"/>
      <c r="KQ283" s="55"/>
      <c r="KR283" s="55"/>
      <c r="KS283" s="55"/>
      <c r="KT283" s="55"/>
      <c r="KU283" s="55"/>
      <c r="KV283" s="55"/>
      <c r="KW283" s="55"/>
      <c r="KX283" s="55"/>
      <c r="KY283" s="55"/>
      <c r="KZ283" s="55"/>
      <c r="LA283" s="55"/>
      <c r="LB283" s="55"/>
      <c r="LC283" s="55"/>
      <c r="LD283" s="55"/>
      <c r="LE283" s="55"/>
      <c r="LF283" s="55"/>
      <c r="LG283" s="55"/>
      <c r="LH283" s="55"/>
      <c r="LI283" s="55"/>
      <c r="LJ283" s="55"/>
      <c r="LK283" s="55"/>
      <c r="LL283" s="55"/>
      <c r="LM283" s="55"/>
      <c r="LN283" s="55"/>
      <c r="LO283" s="55"/>
      <c r="LP283" s="55"/>
      <c r="LQ283" s="55"/>
      <c r="LR283" s="55"/>
      <c r="LS283" s="55"/>
      <c r="LT283" s="55"/>
      <c r="LU283" s="55"/>
      <c r="LV283" s="55"/>
      <c r="LW283" s="55"/>
      <c r="LX283" s="55"/>
      <c r="LY283" s="55"/>
      <c r="LZ283" s="55"/>
      <c r="MA283" s="55"/>
      <c r="MB283" s="55"/>
      <c r="MC283" s="55"/>
      <c r="MD283" s="55"/>
      <c r="ME283" s="55"/>
      <c r="MF283" s="55"/>
      <c r="MG283" s="55"/>
      <c r="MH283" s="57"/>
      <c r="MI283" s="57"/>
      <c r="MJ283" s="57"/>
      <c r="MK283" s="57"/>
      <c r="ML283" s="57"/>
      <c r="MM283" s="58"/>
      <c r="MN283" s="58"/>
      <c r="MO283" s="57"/>
      <c r="MP283" s="57"/>
      <c r="MQ283" s="57"/>
      <c r="MR283" s="57"/>
      <c r="MS283" s="57"/>
      <c r="MT283" s="58"/>
      <c r="MU283" s="58"/>
      <c r="MV283" s="57"/>
      <c r="MW283" s="57"/>
      <c r="MX283" s="57"/>
      <c r="MY283" s="57"/>
      <c r="MZ283" s="57"/>
      <c r="NA283" s="58"/>
      <c r="NB283" s="58"/>
      <c r="NC283" s="55"/>
      <c r="ND283" s="55"/>
      <c r="NE283" s="55"/>
      <c r="NF283" s="55"/>
      <c r="NG283" s="55"/>
      <c r="NH283" s="55"/>
      <c r="NI283" s="55"/>
      <c r="NJ283" s="55"/>
      <c r="NK283" s="55"/>
      <c r="NL283" s="55"/>
      <c r="NM283" s="55"/>
      <c r="NN283" s="55"/>
      <c r="NO283" s="55"/>
      <c r="NP283" s="55"/>
      <c r="NQ283" s="55"/>
      <c r="NR283" s="55"/>
      <c r="NS283" s="55"/>
      <c r="NT283" s="55"/>
      <c r="NU283" s="55"/>
      <c r="NV283" s="55"/>
      <c r="NW283" s="55"/>
      <c r="NX283" s="55"/>
      <c r="NY283" s="55"/>
      <c r="NZ283" s="55"/>
      <c r="OA283" s="55"/>
      <c r="OB283" s="55"/>
      <c r="OC283" s="55"/>
      <c r="OD283" s="55"/>
      <c r="OE283" s="55"/>
      <c r="OF283" s="55"/>
      <c r="OG283" s="55"/>
      <c r="OH283" s="55"/>
      <c r="OI283" s="55"/>
      <c r="OJ283" s="55"/>
      <c r="OK283" s="55"/>
      <c r="OL283" s="55"/>
      <c r="OM283" s="55"/>
      <c r="ON283" s="55"/>
      <c r="OO283" s="55"/>
      <c r="OP283" s="55"/>
      <c r="OQ283" s="55"/>
      <c r="OR283" s="55"/>
      <c r="OS283" s="55"/>
      <c r="OT283" s="55"/>
      <c r="OU283" s="55"/>
      <c r="OV283" s="55"/>
      <c r="OW283" s="55"/>
      <c r="OX283" s="55"/>
      <c r="OY283" s="55"/>
      <c r="OZ283" s="55"/>
      <c r="PA283" s="55"/>
      <c r="PB283" s="55"/>
      <c r="PC283" s="55"/>
      <c r="PD283" s="55"/>
      <c r="PE283" s="55"/>
      <c r="PF283" s="55"/>
      <c r="PG283" s="55"/>
      <c r="PH283" s="55"/>
      <c r="PI283" s="55"/>
      <c r="PJ283" s="55"/>
      <c r="PK283" s="55"/>
      <c r="PL283" s="55"/>
      <c r="PM283" s="55"/>
      <c r="PN283" s="55"/>
      <c r="PO283" s="55"/>
      <c r="PP283" s="55"/>
      <c r="PQ283" s="55"/>
      <c r="PR283" s="55"/>
      <c r="PS283" s="55"/>
      <c r="PT283" s="55"/>
      <c r="PU283" s="55"/>
      <c r="PV283" s="55"/>
      <c r="PW283" s="55"/>
      <c r="PX283" s="55"/>
      <c r="PY283" s="55"/>
      <c r="PZ283" s="55"/>
      <c r="QA283" s="55"/>
      <c r="QB283" s="55"/>
      <c r="QC283" s="55"/>
      <c r="QD283" s="55"/>
    </row>
    <row r="284" spans="1:446" ht="13.5" customHeight="1">
      <c r="A284" s="12" t="s">
        <v>282</v>
      </c>
      <c r="B284" s="12" t="s">
        <v>349</v>
      </c>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12"/>
      <c r="BE284" s="14"/>
      <c r="BF284" s="14"/>
      <c r="BG284" s="14"/>
      <c r="BH284" s="14"/>
      <c r="BI284" s="14"/>
      <c r="BJ284" s="14"/>
      <c r="BK284" s="14"/>
      <c r="BL284" s="14"/>
      <c r="BM284" s="14"/>
      <c r="BN284" s="14"/>
      <c r="BO284" s="14"/>
      <c r="BP284" s="14"/>
      <c r="BQ284" s="14"/>
      <c r="BR284" s="14"/>
      <c r="BS284" s="14"/>
      <c r="BT284" s="14"/>
      <c r="BU284" s="14"/>
      <c r="BV284" s="14"/>
      <c r="BW284" s="14"/>
      <c r="BX284" s="14"/>
      <c r="BY284" s="14"/>
      <c r="BZ284" s="14"/>
      <c r="CA284" s="14"/>
      <c r="CB284" s="14"/>
      <c r="CC284" s="14"/>
      <c r="CD284" s="14"/>
      <c r="CE284" s="14"/>
      <c r="CF284" s="14"/>
      <c r="CG284" s="14"/>
      <c r="CH284" s="14"/>
      <c r="CI284" s="14"/>
      <c r="CJ284" s="14"/>
      <c r="CK284" s="14"/>
      <c r="CL284" s="14"/>
      <c r="CM284" s="14"/>
      <c r="CN284" s="14"/>
      <c r="CO284" s="14"/>
      <c r="CP284" s="14"/>
      <c r="CQ284" s="14"/>
      <c r="CR284" s="14"/>
      <c r="CS284" s="14"/>
      <c r="CT284" s="14"/>
      <c r="CU284" s="14"/>
      <c r="CV284" s="14"/>
      <c r="CW284" s="14"/>
      <c r="CX284" s="14"/>
      <c r="CY284" s="14"/>
      <c r="CZ284" s="14"/>
      <c r="DA284" s="24"/>
      <c r="DB284" s="14"/>
      <c r="DC284" s="14"/>
      <c r="DD284" s="14"/>
      <c r="DE284" s="14"/>
      <c r="DF284" s="14"/>
      <c r="DG284" s="14"/>
      <c r="DH284" s="14"/>
      <c r="DI284" s="14"/>
      <c r="DJ284" s="14"/>
      <c r="DK284" s="14"/>
      <c r="DL284" s="14"/>
      <c r="DM284" s="14"/>
      <c r="DN284" s="14"/>
      <c r="DO284" s="14"/>
      <c r="DP284" s="14"/>
      <c r="DQ284" s="14"/>
      <c r="DR284" s="14"/>
      <c r="DS284" s="14"/>
      <c r="DT284" s="14"/>
      <c r="DU284" s="14"/>
      <c r="DV284" s="14"/>
      <c r="DW284" s="14"/>
      <c r="DX284" s="14"/>
      <c r="DY284" s="14"/>
      <c r="DZ284" s="14"/>
      <c r="EA284" s="14"/>
      <c r="EB284" s="14"/>
      <c r="EC284" s="14"/>
      <c r="ED284" s="14"/>
      <c r="EE284" s="14"/>
      <c r="EF284" s="14"/>
      <c r="EG284" s="14"/>
      <c r="EH284" s="14"/>
      <c r="EI284" s="14"/>
      <c r="EJ284" s="14"/>
      <c r="EK284" s="14"/>
      <c r="EL284" s="14"/>
      <c r="EM284" s="14"/>
      <c r="EN284" s="14"/>
      <c r="EO284" s="14"/>
      <c r="EP284" s="14"/>
      <c r="EQ284" s="14"/>
      <c r="ER284" s="14"/>
      <c r="ES284" s="14"/>
      <c r="ET284" s="14"/>
      <c r="EU284" s="14"/>
      <c r="EV284" s="14"/>
      <c r="EW284" s="14"/>
      <c r="EX284" s="14"/>
      <c r="EY284" s="14"/>
      <c r="EZ284" s="14"/>
      <c r="FA284" s="14"/>
      <c r="FB284" s="14"/>
      <c r="FC284" s="14"/>
      <c r="FD284" s="14"/>
      <c r="FE284" s="14"/>
      <c r="FF284" s="14"/>
      <c r="FG284" s="14"/>
      <c r="FH284" s="14"/>
      <c r="FI284" s="14"/>
      <c r="FJ284" s="14"/>
      <c r="FK284" s="14"/>
      <c r="FL284" s="14"/>
      <c r="FM284" s="14"/>
      <c r="FN284" s="14"/>
      <c r="FO284" s="14"/>
      <c r="FP284" s="14"/>
      <c r="FQ284" s="14"/>
      <c r="FR284" s="14"/>
      <c r="FS284" s="14"/>
      <c r="FT284" s="14"/>
      <c r="FU284" s="14"/>
      <c r="FV284" s="14"/>
      <c r="FW284" s="14"/>
      <c r="FX284" s="14"/>
      <c r="FY284" s="14"/>
      <c r="FZ284" s="14"/>
      <c r="GA284" s="14"/>
      <c r="GB284" s="14"/>
      <c r="GC284" s="14"/>
      <c r="GD284" s="14"/>
      <c r="GE284" s="14"/>
      <c r="GF284" s="14"/>
      <c r="GG284" s="14"/>
      <c r="GH284" s="14"/>
      <c r="GI284" s="14"/>
      <c r="GJ284" s="14"/>
      <c r="GK284" s="14"/>
      <c r="GL284" s="14"/>
      <c r="GM284" s="14"/>
      <c r="GN284" s="14"/>
      <c r="GO284" s="14"/>
      <c r="GP284" s="14"/>
      <c r="GQ284" s="14"/>
      <c r="GR284" s="14"/>
      <c r="GS284" s="14"/>
      <c r="GT284" s="14"/>
      <c r="GU284" s="14"/>
      <c r="GV284" s="14"/>
      <c r="GW284" s="14"/>
      <c r="GX284" s="14"/>
      <c r="GY284" s="14"/>
      <c r="GZ284" s="14"/>
      <c r="HA284" s="14"/>
      <c r="HB284" s="14"/>
      <c r="HC284" s="14"/>
      <c r="HD284" s="14"/>
      <c r="HE284" s="14"/>
      <c r="HF284" s="14"/>
      <c r="HG284" s="14"/>
      <c r="HH284" s="14"/>
      <c r="HI284" s="14"/>
      <c r="HJ284" s="14"/>
      <c r="HK284" s="14"/>
      <c r="HL284" s="14"/>
      <c r="HM284" s="14"/>
      <c r="HN284" s="14"/>
      <c r="HO284" s="14"/>
      <c r="HP284" s="14"/>
      <c r="HQ284" s="14"/>
      <c r="HR284" s="14"/>
      <c r="HS284" s="14"/>
      <c r="HT284" s="14"/>
      <c r="HU284" s="14"/>
      <c r="HV284" s="14"/>
      <c r="HW284" s="14"/>
      <c r="HX284" s="14"/>
      <c r="HY284" s="14"/>
      <c r="HZ284" s="14"/>
      <c r="IA284" s="14"/>
      <c r="IB284" s="14"/>
      <c r="IC284" s="14"/>
      <c r="ID284" s="14"/>
      <c r="IE284" s="14"/>
      <c r="IF284" s="14"/>
      <c r="IG284" s="14"/>
      <c r="IH284" s="55"/>
      <c r="II284" s="55"/>
      <c r="IJ284" s="55"/>
      <c r="IK284" s="55"/>
      <c r="IL284" s="55"/>
      <c r="IM284" s="55"/>
      <c r="IN284" s="55"/>
      <c r="IO284" s="55"/>
      <c r="IP284" s="55"/>
      <c r="IQ284" s="55"/>
      <c r="IR284" s="55"/>
      <c r="IS284" s="55"/>
      <c r="IT284" s="55"/>
      <c r="IU284" s="55"/>
      <c r="IV284" s="55"/>
      <c r="IW284" s="55"/>
      <c r="IX284" s="55"/>
      <c r="IY284" s="55"/>
      <c r="IZ284" s="55"/>
      <c r="JA284" s="55"/>
      <c r="JB284" s="55"/>
      <c r="JC284" s="55"/>
      <c r="JD284" s="55"/>
      <c r="JE284" s="55"/>
      <c r="JF284" s="55"/>
      <c r="JG284" s="55"/>
      <c r="JH284" s="55"/>
      <c r="JI284" s="55"/>
      <c r="JJ284" s="55"/>
      <c r="JK284" s="55"/>
      <c r="JL284" s="55"/>
      <c r="JM284" s="55"/>
      <c r="JN284" s="55"/>
      <c r="JO284" s="55"/>
      <c r="JP284" s="55"/>
      <c r="JQ284" s="55"/>
      <c r="JR284" s="55"/>
      <c r="JS284" s="55"/>
      <c r="JT284" s="55"/>
      <c r="JU284" s="55"/>
      <c r="JV284" s="55"/>
      <c r="JW284" s="55"/>
      <c r="JX284" s="55"/>
      <c r="JY284" s="55"/>
      <c r="JZ284" s="55"/>
      <c r="KA284" s="55"/>
      <c r="KB284" s="55"/>
      <c r="KC284" s="55"/>
      <c r="KD284" s="55"/>
      <c r="KE284" s="55"/>
      <c r="KF284" s="55"/>
      <c r="KG284" s="55"/>
      <c r="KH284" s="55"/>
      <c r="KI284" s="55"/>
      <c r="KJ284" s="55"/>
      <c r="KK284" s="55"/>
      <c r="KL284" s="55"/>
      <c r="KM284" s="55"/>
      <c r="KN284" s="55"/>
      <c r="KO284" s="55"/>
      <c r="KP284" s="55"/>
      <c r="KQ284" s="55"/>
      <c r="KR284" s="55"/>
      <c r="KS284" s="55"/>
      <c r="KT284" s="55"/>
      <c r="KU284" s="55"/>
      <c r="KV284" s="55"/>
      <c r="KW284" s="55"/>
      <c r="KX284" s="55"/>
      <c r="KY284" s="55"/>
      <c r="KZ284" s="55"/>
      <c r="LA284" s="55"/>
      <c r="LB284" s="55"/>
      <c r="LC284" s="55"/>
      <c r="LD284" s="55"/>
      <c r="LE284" s="55"/>
      <c r="LF284" s="55"/>
      <c r="LG284" s="55"/>
      <c r="LH284" s="55"/>
      <c r="LI284" s="55"/>
      <c r="LJ284" s="55"/>
      <c r="LK284" s="55"/>
      <c r="LL284" s="55"/>
      <c r="LM284" s="55"/>
      <c r="LN284" s="55"/>
      <c r="LO284" s="55"/>
      <c r="LP284" s="55"/>
      <c r="LQ284" s="55"/>
      <c r="LR284" s="55"/>
      <c r="LS284" s="55"/>
      <c r="LT284" s="55"/>
      <c r="LU284" s="55"/>
      <c r="LV284" s="55"/>
      <c r="LW284" s="55"/>
      <c r="LX284" s="55"/>
      <c r="LY284" s="55"/>
      <c r="LZ284" s="55"/>
      <c r="MA284" s="55"/>
      <c r="MB284" s="55"/>
      <c r="MC284" s="55"/>
      <c r="MD284" s="55"/>
      <c r="ME284" s="55"/>
      <c r="MF284" s="55"/>
      <c r="MG284" s="55"/>
      <c r="MH284" s="57"/>
      <c r="MI284" s="57"/>
      <c r="MJ284" s="57"/>
      <c r="MK284" s="57"/>
      <c r="ML284" s="57"/>
      <c r="MM284" s="58"/>
      <c r="MN284" s="58"/>
      <c r="MO284" s="57"/>
      <c r="MP284" s="57"/>
      <c r="MQ284" s="57"/>
      <c r="MR284" s="57"/>
      <c r="MS284" s="57"/>
      <c r="MT284" s="58"/>
      <c r="MU284" s="58"/>
      <c r="MV284" s="57"/>
      <c r="MW284" s="57"/>
      <c r="MX284" s="57"/>
      <c r="MY284" s="57"/>
      <c r="MZ284" s="57"/>
      <c r="NA284" s="58"/>
      <c r="NB284" s="58"/>
      <c r="NC284" s="55"/>
      <c r="ND284" s="55"/>
      <c r="NE284" s="55"/>
      <c r="NF284" s="55"/>
      <c r="NG284" s="55"/>
      <c r="NH284" s="55"/>
      <c r="NI284" s="55"/>
      <c r="NJ284" s="55"/>
      <c r="NK284" s="55"/>
      <c r="NL284" s="55"/>
      <c r="NM284" s="55"/>
      <c r="NN284" s="55"/>
      <c r="NO284" s="55"/>
      <c r="NP284" s="55"/>
      <c r="NQ284" s="55"/>
      <c r="NR284" s="55"/>
      <c r="NS284" s="55"/>
      <c r="NT284" s="55"/>
      <c r="NU284" s="55"/>
      <c r="NV284" s="55"/>
      <c r="NW284" s="55"/>
      <c r="NX284" s="55"/>
      <c r="NY284" s="55"/>
      <c r="NZ284" s="55"/>
      <c r="OA284" s="55"/>
      <c r="OB284" s="55"/>
      <c r="OC284" s="55"/>
      <c r="OD284" s="55"/>
      <c r="OE284" s="55"/>
      <c r="OF284" s="55"/>
      <c r="OG284" s="55"/>
      <c r="OH284" s="55"/>
      <c r="OI284" s="55"/>
      <c r="OJ284" s="55"/>
      <c r="OK284" s="55"/>
      <c r="OL284" s="55"/>
      <c r="OM284" s="55"/>
      <c r="ON284" s="55"/>
      <c r="OO284" s="55"/>
      <c r="OP284" s="55"/>
      <c r="OQ284" s="55"/>
      <c r="OR284" s="55"/>
      <c r="OS284" s="55"/>
      <c r="OT284" s="55"/>
      <c r="OU284" s="55"/>
      <c r="OV284" s="55"/>
      <c r="OW284" s="55"/>
      <c r="OX284" s="55"/>
      <c r="OY284" s="55"/>
      <c r="OZ284" s="55"/>
      <c r="PA284" s="55"/>
      <c r="PB284" s="55"/>
      <c r="PC284" s="55"/>
      <c r="PD284" s="55"/>
      <c r="PE284" s="55"/>
      <c r="PF284" s="55"/>
      <c r="PG284" s="55"/>
      <c r="PH284" s="55"/>
      <c r="PI284" s="55"/>
      <c r="PJ284" s="55"/>
      <c r="PK284" s="55"/>
      <c r="PL284" s="55"/>
      <c r="PM284" s="55"/>
      <c r="PN284" s="55"/>
      <c r="PO284" s="55"/>
      <c r="PP284" s="55"/>
      <c r="PQ284" s="55"/>
      <c r="PR284" s="55"/>
      <c r="PS284" s="55"/>
      <c r="PT284" s="55"/>
      <c r="PU284" s="55"/>
      <c r="PV284" s="55"/>
      <c r="PW284" s="55"/>
      <c r="PX284" s="55"/>
      <c r="PY284" s="55"/>
      <c r="PZ284" s="55"/>
      <c r="QA284" s="55"/>
      <c r="QB284" s="55"/>
      <c r="QC284" s="55"/>
      <c r="QD284" s="55"/>
    </row>
    <row r="285" spans="1:446" ht="13.5" customHeight="1">
      <c r="A285" s="12" t="s">
        <v>283</v>
      </c>
      <c r="B285" s="12" t="s">
        <v>346</v>
      </c>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12"/>
      <c r="BE285" s="14"/>
      <c r="BF285" s="14"/>
      <c r="BG285" s="14"/>
      <c r="BH285" s="14"/>
      <c r="BI285" s="14"/>
      <c r="BJ285" s="14"/>
      <c r="BK285" s="14"/>
      <c r="BL285" s="14"/>
      <c r="BM285" s="14"/>
      <c r="BN285" s="14"/>
      <c r="BO285" s="14"/>
      <c r="BP285" s="14"/>
      <c r="BQ285" s="14"/>
      <c r="BR285" s="14"/>
      <c r="BS285" s="14"/>
      <c r="BT285" s="14"/>
      <c r="BU285" s="14"/>
      <c r="BV285" s="14"/>
      <c r="BW285" s="14"/>
      <c r="BX285" s="14"/>
      <c r="BY285" s="14"/>
      <c r="BZ285" s="14"/>
      <c r="CA285" s="14"/>
      <c r="CB285" s="14"/>
      <c r="CC285" s="14"/>
      <c r="CD285" s="14"/>
      <c r="CE285" s="14"/>
      <c r="CF285" s="14"/>
      <c r="CG285" s="14"/>
      <c r="CH285" s="14"/>
      <c r="CI285" s="14"/>
      <c r="CJ285" s="14"/>
      <c r="CK285" s="14"/>
      <c r="CL285" s="14"/>
      <c r="CM285" s="14"/>
      <c r="CN285" s="14"/>
      <c r="CO285" s="14"/>
      <c r="CP285" s="14"/>
      <c r="CQ285" s="14"/>
      <c r="CR285" s="14"/>
      <c r="CS285" s="14"/>
      <c r="CT285" s="14"/>
      <c r="CU285" s="14"/>
      <c r="CV285" s="14"/>
      <c r="CW285" s="14"/>
      <c r="CX285" s="14"/>
      <c r="CY285" s="14"/>
      <c r="CZ285" s="14"/>
      <c r="DA285" s="24"/>
      <c r="DB285" s="14"/>
      <c r="DC285" s="14"/>
      <c r="DD285" s="14"/>
      <c r="DE285" s="14"/>
      <c r="DF285" s="14"/>
      <c r="DG285" s="14"/>
      <c r="DH285" s="14"/>
      <c r="DI285" s="14"/>
      <c r="DJ285" s="14"/>
      <c r="DK285" s="14"/>
      <c r="DL285" s="14"/>
      <c r="DM285" s="14"/>
      <c r="DN285" s="14"/>
      <c r="DO285" s="14"/>
      <c r="DP285" s="14"/>
      <c r="DQ285" s="14"/>
      <c r="DR285" s="14"/>
      <c r="DS285" s="14"/>
      <c r="DT285" s="14"/>
      <c r="DU285" s="14"/>
      <c r="DV285" s="14"/>
      <c r="DW285" s="14"/>
      <c r="DX285" s="14"/>
      <c r="DY285" s="14"/>
      <c r="DZ285" s="14"/>
      <c r="EA285" s="14"/>
      <c r="EB285" s="14"/>
      <c r="EC285" s="14"/>
      <c r="ED285" s="14"/>
      <c r="EE285" s="14"/>
      <c r="EF285" s="14"/>
      <c r="EG285" s="14"/>
      <c r="EH285" s="14"/>
      <c r="EI285" s="14"/>
      <c r="EJ285" s="14"/>
      <c r="EK285" s="14"/>
      <c r="EL285" s="14"/>
      <c r="EM285" s="14"/>
      <c r="EN285" s="14"/>
      <c r="EO285" s="14"/>
      <c r="EP285" s="14"/>
      <c r="EQ285" s="14"/>
      <c r="ER285" s="14"/>
      <c r="ES285" s="14"/>
      <c r="ET285" s="14"/>
      <c r="EU285" s="14"/>
      <c r="EV285" s="14"/>
      <c r="EW285" s="14"/>
      <c r="EX285" s="14"/>
      <c r="EY285" s="14"/>
      <c r="EZ285" s="14"/>
      <c r="FA285" s="14"/>
      <c r="FB285" s="14"/>
      <c r="FC285" s="14"/>
      <c r="FD285" s="14"/>
      <c r="FE285" s="14"/>
      <c r="FF285" s="14"/>
      <c r="FG285" s="14"/>
      <c r="FH285" s="14"/>
      <c r="FI285" s="14"/>
      <c r="FJ285" s="14"/>
      <c r="FK285" s="14"/>
      <c r="FL285" s="14"/>
      <c r="FM285" s="14"/>
      <c r="FN285" s="14"/>
      <c r="FO285" s="14"/>
      <c r="FP285" s="14"/>
      <c r="FQ285" s="14"/>
      <c r="FR285" s="14"/>
      <c r="FS285" s="14"/>
      <c r="FT285" s="14"/>
      <c r="FU285" s="14"/>
      <c r="FV285" s="14"/>
      <c r="FW285" s="14"/>
      <c r="FX285" s="14"/>
      <c r="FY285" s="14"/>
      <c r="FZ285" s="14"/>
      <c r="GA285" s="14"/>
      <c r="GB285" s="14"/>
      <c r="GC285" s="14"/>
      <c r="GD285" s="14"/>
      <c r="GE285" s="14"/>
      <c r="GF285" s="14"/>
      <c r="GG285" s="14"/>
      <c r="GH285" s="14"/>
      <c r="GI285" s="14"/>
      <c r="GJ285" s="14"/>
      <c r="GK285" s="14"/>
      <c r="GL285" s="14"/>
      <c r="GM285" s="14"/>
      <c r="GN285" s="14"/>
      <c r="GO285" s="14"/>
      <c r="GP285" s="14"/>
      <c r="GQ285" s="14"/>
      <c r="GR285" s="14"/>
      <c r="GS285" s="14"/>
      <c r="GT285" s="14"/>
      <c r="GU285" s="14"/>
      <c r="GV285" s="14"/>
      <c r="GW285" s="14"/>
      <c r="GX285" s="14"/>
      <c r="GY285" s="14"/>
      <c r="GZ285" s="14"/>
      <c r="HA285" s="14"/>
      <c r="HB285" s="14"/>
      <c r="HC285" s="14"/>
      <c r="HD285" s="14"/>
      <c r="HE285" s="14"/>
      <c r="HF285" s="14"/>
      <c r="HG285" s="14"/>
      <c r="HH285" s="14"/>
      <c r="HI285" s="14"/>
      <c r="HJ285" s="14"/>
      <c r="HK285" s="14"/>
      <c r="HL285" s="14"/>
      <c r="HM285" s="14"/>
      <c r="HN285" s="14"/>
      <c r="HO285" s="14"/>
      <c r="HP285" s="14"/>
      <c r="HQ285" s="14"/>
      <c r="HR285" s="14"/>
      <c r="HS285" s="14"/>
      <c r="HT285" s="14"/>
      <c r="HU285" s="14"/>
      <c r="HV285" s="14"/>
      <c r="HW285" s="14"/>
      <c r="HX285" s="14"/>
      <c r="HY285" s="14"/>
      <c r="HZ285" s="14"/>
      <c r="IA285" s="14"/>
      <c r="IB285" s="14"/>
      <c r="IC285" s="14"/>
      <c r="ID285" s="14"/>
      <c r="IE285" s="14"/>
      <c r="IF285" s="14"/>
      <c r="IG285" s="14"/>
      <c r="IH285" s="55"/>
      <c r="II285" s="55"/>
      <c r="IJ285" s="55"/>
      <c r="IK285" s="55"/>
      <c r="IL285" s="55"/>
      <c r="IM285" s="55"/>
      <c r="IN285" s="55"/>
      <c r="IO285" s="55"/>
      <c r="IP285" s="55"/>
      <c r="IQ285" s="55"/>
      <c r="IR285" s="55"/>
      <c r="IS285" s="55"/>
      <c r="IT285" s="55"/>
      <c r="IU285" s="55"/>
      <c r="IV285" s="55"/>
      <c r="IW285" s="55"/>
      <c r="IX285" s="55"/>
      <c r="IY285" s="55"/>
      <c r="IZ285" s="55"/>
      <c r="JA285" s="55"/>
      <c r="JB285" s="55"/>
      <c r="JC285" s="55"/>
      <c r="JD285" s="55"/>
      <c r="JE285" s="55"/>
      <c r="JF285" s="55"/>
      <c r="JG285" s="55"/>
      <c r="JH285" s="55"/>
      <c r="JI285" s="55"/>
      <c r="JJ285" s="55"/>
      <c r="JK285" s="55"/>
      <c r="JL285" s="55"/>
      <c r="JM285" s="55"/>
      <c r="JN285" s="55"/>
      <c r="JO285" s="55"/>
      <c r="JP285" s="55"/>
      <c r="JQ285" s="55"/>
      <c r="JR285" s="55"/>
      <c r="JS285" s="55"/>
      <c r="JT285" s="55"/>
      <c r="JU285" s="55"/>
      <c r="JV285" s="55"/>
      <c r="JW285" s="55"/>
      <c r="JX285" s="55"/>
      <c r="JY285" s="55"/>
      <c r="JZ285" s="55"/>
      <c r="KA285" s="55"/>
      <c r="KB285" s="55"/>
      <c r="KC285" s="55"/>
      <c r="KD285" s="55"/>
      <c r="KE285" s="55"/>
      <c r="KF285" s="55"/>
      <c r="KG285" s="55"/>
      <c r="KH285" s="55"/>
      <c r="KI285" s="55"/>
      <c r="KJ285" s="55"/>
      <c r="KK285" s="55"/>
      <c r="KL285" s="55"/>
      <c r="KM285" s="55"/>
      <c r="KN285" s="55"/>
      <c r="KO285" s="55"/>
      <c r="KP285" s="55"/>
      <c r="KQ285" s="55"/>
      <c r="KR285" s="55"/>
      <c r="KS285" s="55"/>
      <c r="KT285" s="55"/>
      <c r="KU285" s="55"/>
      <c r="KV285" s="55"/>
      <c r="KW285" s="55"/>
      <c r="KX285" s="55"/>
      <c r="KY285" s="55"/>
      <c r="KZ285" s="55"/>
      <c r="LA285" s="55"/>
      <c r="LB285" s="55"/>
      <c r="LC285" s="55"/>
      <c r="LD285" s="55"/>
      <c r="LE285" s="55"/>
      <c r="LF285" s="55"/>
      <c r="LG285" s="55"/>
      <c r="LH285" s="55"/>
      <c r="LI285" s="55"/>
      <c r="LJ285" s="55"/>
      <c r="LK285" s="55"/>
      <c r="LL285" s="55"/>
      <c r="LM285" s="55"/>
      <c r="LN285" s="55"/>
      <c r="LO285" s="55"/>
      <c r="LP285" s="55"/>
      <c r="LQ285" s="55"/>
      <c r="LR285" s="55"/>
      <c r="LS285" s="55"/>
      <c r="LT285" s="55"/>
      <c r="LU285" s="55"/>
      <c r="LV285" s="55"/>
      <c r="LW285" s="55"/>
      <c r="LX285" s="55"/>
      <c r="LY285" s="55"/>
      <c r="LZ285" s="55"/>
      <c r="MA285" s="55"/>
      <c r="MB285" s="55"/>
      <c r="MC285" s="55"/>
      <c r="MD285" s="55"/>
      <c r="ME285" s="55"/>
      <c r="MF285" s="55"/>
      <c r="MG285" s="55"/>
      <c r="MH285" s="57"/>
      <c r="MI285" s="57"/>
      <c r="MJ285" s="57"/>
      <c r="MK285" s="57"/>
      <c r="ML285" s="57"/>
      <c r="MM285" s="58"/>
      <c r="MN285" s="58"/>
      <c r="MO285" s="57"/>
      <c r="MP285" s="57"/>
      <c r="MQ285" s="57"/>
      <c r="MR285" s="57"/>
      <c r="MS285" s="57"/>
      <c r="MT285" s="58"/>
      <c r="MU285" s="58"/>
      <c r="MV285" s="57"/>
      <c r="MW285" s="57"/>
      <c r="MX285" s="57"/>
      <c r="MY285" s="57"/>
      <c r="MZ285" s="57"/>
      <c r="NA285" s="58"/>
      <c r="NB285" s="58"/>
      <c r="NC285" s="55"/>
      <c r="ND285" s="55"/>
      <c r="NE285" s="55"/>
      <c r="NF285" s="55"/>
      <c r="NG285" s="55"/>
      <c r="NH285" s="55"/>
      <c r="NI285" s="55"/>
      <c r="NJ285" s="55"/>
      <c r="NK285" s="55"/>
      <c r="NL285" s="55"/>
      <c r="NM285" s="55"/>
      <c r="NN285" s="55"/>
      <c r="NO285" s="55"/>
      <c r="NP285" s="55"/>
      <c r="NQ285" s="55"/>
      <c r="NR285" s="55"/>
      <c r="NS285" s="55"/>
      <c r="NT285" s="55"/>
      <c r="NU285" s="55"/>
      <c r="NV285" s="55"/>
      <c r="NW285" s="55"/>
      <c r="NX285" s="55"/>
      <c r="NY285" s="55"/>
      <c r="NZ285" s="55"/>
      <c r="OA285" s="55"/>
      <c r="OB285" s="55"/>
      <c r="OC285" s="55"/>
      <c r="OD285" s="55"/>
      <c r="OE285" s="55"/>
      <c r="OF285" s="55"/>
      <c r="OG285" s="55"/>
      <c r="OH285" s="55"/>
      <c r="OI285" s="55"/>
      <c r="OJ285" s="55"/>
      <c r="OK285" s="55"/>
      <c r="OL285" s="55"/>
      <c r="OM285" s="55"/>
      <c r="ON285" s="55"/>
      <c r="OO285" s="55"/>
      <c r="OP285" s="55"/>
      <c r="OQ285" s="55"/>
      <c r="OR285" s="55"/>
      <c r="OS285" s="55"/>
      <c r="OT285" s="55"/>
      <c r="OU285" s="55"/>
      <c r="OV285" s="55"/>
      <c r="OW285" s="55"/>
      <c r="OX285" s="55"/>
      <c r="OY285" s="55"/>
      <c r="OZ285" s="55"/>
      <c r="PA285" s="55"/>
      <c r="PB285" s="55"/>
      <c r="PC285" s="55"/>
      <c r="PD285" s="55"/>
      <c r="PE285" s="55"/>
      <c r="PF285" s="55"/>
      <c r="PG285" s="55"/>
      <c r="PH285" s="55"/>
      <c r="PI285" s="55"/>
      <c r="PJ285" s="55"/>
      <c r="PK285" s="55"/>
      <c r="PL285" s="55"/>
      <c r="PM285" s="55"/>
      <c r="PN285" s="55"/>
      <c r="PO285" s="55"/>
      <c r="PP285" s="55"/>
      <c r="PQ285" s="55"/>
      <c r="PR285" s="55"/>
      <c r="PS285" s="55"/>
      <c r="PT285" s="55"/>
      <c r="PU285" s="55"/>
      <c r="PV285" s="55"/>
      <c r="PW285" s="55"/>
      <c r="PX285" s="55"/>
      <c r="PY285" s="55"/>
      <c r="PZ285" s="55"/>
      <c r="QA285" s="55"/>
      <c r="QB285" s="55"/>
      <c r="QC285" s="55"/>
      <c r="QD285" s="55"/>
    </row>
    <row r="286" spans="1:446" ht="13.5" customHeight="1">
      <c r="A286" s="12" t="s">
        <v>284</v>
      </c>
      <c r="B286" s="12" t="s">
        <v>348</v>
      </c>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14"/>
      <c r="BF286" s="14"/>
      <c r="BG286" s="14"/>
      <c r="BH286" s="14"/>
      <c r="BI286" s="14"/>
      <c r="BJ286" s="14"/>
      <c r="BK286" s="14"/>
      <c r="BL286" s="14"/>
      <c r="BM286" s="14"/>
      <c r="BN286" s="14"/>
      <c r="BO286" s="14"/>
      <c r="BP286" s="14"/>
      <c r="BQ286" s="14"/>
      <c r="BR286" s="14"/>
      <c r="BS286" s="14"/>
      <c r="BT286" s="14"/>
      <c r="BU286" s="14"/>
      <c r="BV286" s="14"/>
      <c r="BW286" s="14"/>
      <c r="BX286" s="14"/>
      <c r="BY286" s="14"/>
      <c r="BZ286" s="14"/>
      <c r="CA286" s="14"/>
      <c r="CB286" s="14"/>
      <c r="CC286" s="14"/>
      <c r="CD286" s="14"/>
      <c r="CE286" s="14"/>
      <c r="CF286" s="14"/>
      <c r="CG286" s="14"/>
      <c r="CH286" s="14"/>
      <c r="CI286" s="14"/>
      <c r="CJ286" s="14"/>
      <c r="CK286" s="14"/>
      <c r="CL286" s="14"/>
      <c r="CM286" s="14"/>
      <c r="CN286" s="14"/>
      <c r="CO286" s="14"/>
      <c r="CP286" s="14"/>
      <c r="CQ286" s="14"/>
      <c r="CR286" s="14"/>
      <c r="CS286" s="14"/>
      <c r="CT286" s="14"/>
      <c r="CU286" s="14"/>
      <c r="CV286" s="14"/>
      <c r="CW286" s="14"/>
      <c r="CX286" s="14"/>
      <c r="CY286" s="14"/>
      <c r="CZ286" s="14"/>
      <c r="DA286" s="24"/>
      <c r="DB286" s="14"/>
      <c r="DC286" s="14"/>
      <c r="DD286" s="14"/>
      <c r="DE286" s="14"/>
      <c r="DF286" s="14"/>
      <c r="DG286" s="14"/>
      <c r="DH286" s="14"/>
      <c r="DI286" s="14"/>
      <c r="DJ286" s="14"/>
      <c r="DK286" s="14"/>
      <c r="DL286" s="14"/>
      <c r="DM286" s="14"/>
      <c r="DN286" s="14"/>
      <c r="DO286" s="14"/>
      <c r="DP286" s="14"/>
      <c r="DQ286" s="14"/>
      <c r="DR286" s="14"/>
      <c r="DS286" s="14"/>
      <c r="DT286" s="14"/>
      <c r="DU286" s="14"/>
      <c r="DV286" s="14"/>
      <c r="DW286" s="14"/>
      <c r="DX286" s="14"/>
      <c r="DY286" s="14"/>
      <c r="DZ286" s="14"/>
      <c r="EA286" s="14"/>
      <c r="EB286" s="14"/>
      <c r="EC286" s="14"/>
      <c r="ED286" s="14"/>
      <c r="EE286" s="14"/>
      <c r="EF286" s="14"/>
      <c r="EG286" s="14"/>
      <c r="EH286" s="14"/>
      <c r="EI286" s="14"/>
      <c r="EJ286" s="14"/>
      <c r="EK286" s="14"/>
      <c r="EL286" s="14"/>
      <c r="EM286" s="14"/>
      <c r="EN286" s="14"/>
      <c r="EO286" s="14"/>
      <c r="EP286" s="14"/>
      <c r="EQ286" s="14"/>
      <c r="ER286" s="14"/>
      <c r="ES286" s="14"/>
      <c r="ET286" s="14"/>
      <c r="EU286" s="14"/>
      <c r="EV286" s="14"/>
      <c r="EW286" s="14"/>
      <c r="EX286" s="14"/>
      <c r="EY286" s="14"/>
      <c r="EZ286" s="14"/>
      <c r="FA286" s="14"/>
      <c r="FB286" s="14"/>
      <c r="FC286" s="14"/>
      <c r="FD286" s="14"/>
      <c r="FE286" s="14"/>
      <c r="FF286" s="14"/>
      <c r="FG286" s="14"/>
      <c r="FH286" s="14"/>
      <c r="FI286" s="14"/>
      <c r="FJ286" s="14"/>
      <c r="FK286" s="14"/>
      <c r="FL286" s="14"/>
      <c r="FM286" s="14"/>
      <c r="FN286" s="14"/>
      <c r="FO286" s="14"/>
      <c r="FP286" s="14"/>
      <c r="FQ286" s="14"/>
      <c r="FR286" s="14"/>
      <c r="FS286" s="14"/>
      <c r="FT286" s="14"/>
      <c r="FU286" s="14"/>
      <c r="FV286" s="14"/>
      <c r="FW286" s="14"/>
      <c r="FX286" s="14"/>
      <c r="FY286" s="14"/>
      <c r="FZ286" s="14"/>
      <c r="GA286" s="14"/>
      <c r="GB286" s="14"/>
      <c r="GC286" s="14"/>
      <c r="GD286" s="14"/>
      <c r="GE286" s="14"/>
      <c r="GF286" s="14"/>
      <c r="GG286" s="14"/>
      <c r="GH286" s="14"/>
      <c r="GI286" s="14"/>
      <c r="GJ286" s="14"/>
      <c r="GK286" s="14"/>
      <c r="GL286" s="14"/>
      <c r="GM286" s="14"/>
      <c r="GN286" s="14"/>
      <c r="GO286" s="14"/>
      <c r="GP286" s="14"/>
      <c r="GQ286" s="14"/>
      <c r="GR286" s="14"/>
      <c r="GS286" s="14"/>
      <c r="GT286" s="14"/>
      <c r="GU286" s="14"/>
      <c r="GV286" s="14"/>
      <c r="GW286" s="14"/>
      <c r="GX286" s="14"/>
      <c r="GY286" s="14"/>
      <c r="GZ286" s="14"/>
      <c r="HA286" s="14"/>
      <c r="HB286" s="14"/>
      <c r="HC286" s="14"/>
      <c r="HD286" s="14"/>
      <c r="HE286" s="14"/>
      <c r="HF286" s="14"/>
      <c r="HG286" s="14"/>
      <c r="HH286" s="14"/>
      <c r="HI286" s="14"/>
      <c r="HJ286" s="14"/>
      <c r="HK286" s="14"/>
      <c r="HL286" s="14"/>
      <c r="HM286" s="14"/>
      <c r="HN286" s="14"/>
      <c r="HO286" s="14"/>
      <c r="HP286" s="14"/>
      <c r="HQ286" s="14"/>
      <c r="HR286" s="14"/>
      <c r="HS286" s="14"/>
      <c r="HT286" s="14"/>
      <c r="HU286" s="14"/>
      <c r="HV286" s="14"/>
      <c r="HW286" s="14"/>
      <c r="HX286" s="14"/>
      <c r="HY286" s="14"/>
      <c r="HZ286" s="14"/>
      <c r="IA286" s="14"/>
      <c r="IB286" s="14"/>
      <c r="IC286" s="14"/>
      <c r="ID286" s="14"/>
      <c r="IE286" s="14"/>
      <c r="IF286" s="14"/>
      <c r="IG286" s="14"/>
      <c r="IH286" s="55"/>
      <c r="II286" s="55"/>
      <c r="IJ286" s="55"/>
      <c r="IK286" s="55"/>
      <c r="IL286" s="55"/>
      <c r="IM286" s="55"/>
      <c r="IN286" s="55"/>
      <c r="IO286" s="55"/>
      <c r="IP286" s="55"/>
      <c r="IQ286" s="55"/>
      <c r="IR286" s="55"/>
      <c r="IS286" s="55"/>
      <c r="IT286" s="55"/>
      <c r="IU286" s="55"/>
      <c r="IV286" s="55"/>
      <c r="IW286" s="55"/>
      <c r="IX286" s="55"/>
      <c r="IY286" s="55"/>
      <c r="IZ286" s="55"/>
      <c r="JA286" s="55"/>
      <c r="JB286" s="55"/>
      <c r="JC286" s="55"/>
      <c r="JD286" s="55"/>
      <c r="JE286" s="55"/>
      <c r="JF286" s="55"/>
      <c r="JG286" s="55"/>
      <c r="JH286" s="55"/>
      <c r="JI286" s="55"/>
      <c r="JJ286" s="55"/>
      <c r="JK286" s="55"/>
      <c r="JL286" s="55"/>
      <c r="JM286" s="55"/>
      <c r="JN286" s="55"/>
      <c r="JO286" s="55"/>
      <c r="JP286" s="55"/>
      <c r="JQ286" s="55"/>
      <c r="JR286" s="55"/>
      <c r="JS286" s="55"/>
      <c r="JT286" s="55"/>
      <c r="JU286" s="55"/>
      <c r="JV286" s="55"/>
      <c r="JW286" s="55"/>
      <c r="JX286" s="55"/>
      <c r="JY286" s="55"/>
      <c r="JZ286" s="55"/>
      <c r="KA286" s="55"/>
      <c r="KB286" s="55"/>
      <c r="KC286" s="55"/>
      <c r="KD286" s="55"/>
      <c r="KE286" s="55"/>
      <c r="KF286" s="55"/>
      <c r="KG286" s="55"/>
      <c r="KH286" s="55"/>
      <c r="KI286" s="55"/>
      <c r="KJ286" s="55"/>
      <c r="KK286" s="55"/>
      <c r="KL286" s="55"/>
      <c r="KM286" s="55"/>
      <c r="KN286" s="55"/>
      <c r="KO286" s="55"/>
      <c r="KP286" s="55"/>
      <c r="KQ286" s="55"/>
      <c r="KR286" s="55"/>
      <c r="KS286" s="55"/>
      <c r="KT286" s="55"/>
      <c r="KU286" s="55"/>
      <c r="KV286" s="55"/>
      <c r="KW286" s="55"/>
      <c r="KX286" s="55"/>
      <c r="KY286" s="55"/>
      <c r="KZ286" s="55"/>
      <c r="LA286" s="55"/>
      <c r="LB286" s="55"/>
      <c r="LC286" s="55"/>
      <c r="LD286" s="55"/>
      <c r="LE286" s="55"/>
      <c r="LF286" s="55"/>
      <c r="LG286" s="55"/>
      <c r="LH286" s="55"/>
      <c r="LI286" s="55"/>
      <c r="LJ286" s="55"/>
      <c r="LK286" s="55"/>
      <c r="LL286" s="55"/>
      <c r="LM286" s="55"/>
      <c r="LN286" s="55"/>
      <c r="LO286" s="55"/>
      <c r="LP286" s="55"/>
      <c r="LQ286" s="55"/>
      <c r="LR286" s="55"/>
      <c r="LS286" s="55"/>
      <c r="LT286" s="55"/>
      <c r="LU286" s="55"/>
      <c r="LV286" s="55"/>
      <c r="LW286" s="55"/>
      <c r="LX286" s="55"/>
      <c r="LY286" s="55"/>
      <c r="LZ286" s="55"/>
      <c r="MA286" s="55"/>
      <c r="MB286" s="55"/>
      <c r="MC286" s="55"/>
      <c r="MD286" s="55"/>
      <c r="ME286" s="55"/>
      <c r="MF286" s="55"/>
      <c r="MG286" s="55"/>
      <c r="MH286" s="57"/>
      <c r="MI286" s="57"/>
      <c r="MJ286" s="57"/>
      <c r="MK286" s="57"/>
      <c r="ML286" s="57"/>
      <c r="MM286" s="58"/>
      <c r="MN286" s="58"/>
      <c r="MO286" s="57"/>
      <c r="MP286" s="57"/>
      <c r="MQ286" s="57"/>
      <c r="MR286" s="57"/>
      <c r="MS286" s="57"/>
      <c r="MT286" s="58"/>
      <c r="MU286" s="58"/>
      <c r="MV286" s="57"/>
      <c r="MW286" s="57"/>
      <c r="MX286" s="57"/>
      <c r="MY286" s="57"/>
      <c r="MZ286" s="57"/>
      <c r="NA286" s="58"/>
      <c r="NB286" s="58"/>
      <c r="NC286" s="55"/>
      <c r="ND286" s="55"/>
      <c r="NE286" s="55"/>
      <c r="NF286" s="55"/>
      <c r="NG286" s="55"/>
      <c r="NH286" s="55"/>
      <c r="NI286" s="55"/>
      <c r="NJ286" s="55"/>
      <c r="NK286" s="55"/>
      <c r="NL286" s="55"/>
      <c r="NM286" s="55"/>
      <c r="NN286" s="55"/>
      <c r="NO286" s="55"/>
      <c r="NP286" s="55"/>
      <c r="NQ286" s="55"/>
      <c r="NR286" s="55"/>
      <c r="NS286" s="55"/>
      <c r="NT286" s="55"/>
      <c r="NU286" s="55"/>
      <c r="NV286" s="55"/>
      <c r="NW286" s="55"/>
      <c r="NX286" s="55"/>
      <c r="NY286" s="55"/>
      <c r="NZ286" s="55"/>
      <c r="OA286" s="55"/>
      <c r="OB286" s="55"/>
      <c r="OC286" s="55"/>
      <c r="OD286" s="55"/>
      <c r="OE286" s="55"/>
      <c r="OF286" s="55"/>
      <c r="OG286" s="55"/>
      <c r="OH286" s="55"/>
      <c r="OI286" s="55"/>
      <c r="OJ286" s="55"/>
      <c r="OK286" s="55"/>
      <c r="OL286" s="55"/>
      <c r="OM286" s="55"/>
      <c r="ON286" s="55"/>
      <c r="OO286" s="55"/>
      <c r="OP286" s="55"/>
      <c r="OQ286" s="55"/>
      <c r="OR286" s="55"/>
      <c r="OS286" s="55"/>
      <c r="OT286" s="55"/>
      <c r="OU286" s="55"/>
      <c r="OV286" s="55"/>
      <c r="OW286" s="55"/>
      <c r="OX286" s="55"/>
      <c r="OY286" s="55"/>
      <c r="OZ286" s="55"/>
      <c r="PA286" s="55"/>
      <c r="PB286" s="55"/>
      <c r="PC286" s="55"/>
      <c r="PD286" s="55"/>
      <c r="PE286" s="55"/>
      <c r="PF286" s="55"/>
      <c r="PG286" s="55"/>
      <c r="PH286" s="55"/>
      <c r="PI286" s="55"/>
      <c r="PJ286" s="55"/>
      <c r="PK286" s="55"/>
      <c r="PL286" s="55"/>
      <c r="PM286" s="55"/>
      <c r="PN286" s="55"/>
      <c r="PO286" s="55"/>
      <c r="PP286" s="55"/>
      <c r="PQ286" s="55"/>
      <c r="PR286" s="55"/>
      <c r="PS286" s="55"/>
      <c r="PT286" s="55"/>
      <c r="PU286" s="55"/>
      <c r="PV286" s="55"/>
      <c r="PW286" s="55"/>
      <c r="PX286" s="55"/>
      <c r="PY286" s="55"/>
      <c r="PZ286" s="55"/>
      <c r="QA286" s="55"/>
      <c r="QB286" s="55"/>
      <c r="QC286" s="55"/>
      <c r="QD286" s="55"/>
    </row>
    <row r="287" spans="1:446" ht="13.5" customHeight="1">
      <c r="A287" s="12" t="s">
        <v>285</v>
      </c>
      <c r="B287" s="12" t="s">
        <v>349</v>
      </c>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12"/>
      <c r="BE287" s="14"/>
      <c r="BF287" s="14"/>
      <c r="BG287" s="14"/>
      <c r="BH287" s="14"/>
      <c r="BI287" s="14"/>
      <c r="BJ287" s="14"/>
      <c r="BK287" s="14"/>
      <c r="BL287" s="14"/>
      <c r="BM287" s="14"/>
      <c r="BN287" s="14"/>
      <c r="BO287" s="14"/>
      <c r="BP287" s="14"/>
      <c r="BQ287" s="14"/>
      <c r="BR287" s="14"/>
      <c r="BS287" s="14"/>
      <c r="BT287" s="14"/>
      <c r="BU287" s="14"/>
      <c r="BV287" s="14"/>
      <c r="BW287" s="14"/>
      <c r="BX287" s="14"/>
      <c r="BY287" s="14"/>
      <c r="BZ287" s="14"/>
      <c r="CA287" s="14"/>
      <c r="CB287" s="14"/>
      <c r="CC287" s="14"/>
      <c r="CD287" s="14"/>
      <c r="CE287" s="14"/>
      <c r="CF287" s="14"/>
      <c r="CG287" s="14"/>
      <c r="CH287" s="14"/>
      <c r="CI287" s="14"/>
      <c r="CJ287" s="14"/>
      <c r="CK287" s="14"/>
      <c r="CL287" s="14"/>
      <c r="CM287" s="14"/>
      <c r="CN287" s="14"/>
      <c r="CO287" s="14"/>
      <c r="CP287" s="14"/>
      <c r="CQ287" s="14"/>
      <c r="CR287" s="14"/>
      <c r="CS287" s="14"/>
      <c r="CT287" s="14"/>
      <c r="CU287" s="14"/>
      <c r="CV287" s="14"/>
      <c r="CW287" s="14"/>
      <c r="CX287" s="14"/>
      <c r="CY287" s="14"/>
      <c r="CZ287" s="14"/>
      <c r="DA287" s="24"/>
      <c r="DB287" s="14"/>
      <c r="DC287" s="14"/>
      <c r="DD287" s="14"/>
      <c r="DE287" s="14"/>
      <c r="DF287" s="14"/>
      <c r="DG287" s="14"/>
      <c r="DH287" s="14"/>
      <c r="DI287" s="14"/>
      <c r="DJ287" s="14"/>
      <c r="DK287" s="14"/>
      <c r="DL287" s="14"/>
      <c r="DM287" s="14"/>
      <c r="DN287" s="14"/>
      <c r="DO287" s="14"/>
      <c r="DP287" s="14"/>
      <c r="DQ287" s="14"/>
      <c r="DR287" s="14"/>
      <c r="DS287" s="14"/>
      <c r="DT287" s="14"/>
      <c r="DU287" s="14"/>
      <c r="DV287" s="14"/>
      <c r="DW287" s="14"/>
      <c r="DX287" s="14"/>
      <c r="DY287" s="14"/>
      <c r="DZ287" s="14"/>
      <c r="EA287" s="14"/>
      <c r="EB287" s="14"/>
      <c r="EC287" s="14"/>
      <c r="ED287" s="14"/>
      <c r="EE287" s="14"/>
      <c r="EF287" s="14"/>
      <c r="EG287" s="14"/>
      <c r="EH287" s="14"/>
      <c r="EI287" s="14"/>
      <c r="EJ287" s="14"/>
      <c r="EK287" s="14"/>
      <c r="EL287" s="14"/>
      <c r="EM287" s="14"/>
      <c r="EN287" s="14"/>
      <c r="EO287" s="14"/>
      <c r="EP287" s="14"/>
      <c r="EQ287" s="14"/>
      <c r="ER287" s="14"/>
      <c r="ES287" s="14"/>
      <c r="ET287" s="14"/>
      <c r="EU287" s="14"/>
      <c r="EV287" s="14"/>
      <c r="EW287" s="14"/>
      <c r="EX287" s="14"/>
      <c r="EY287" s="14"/>
      <c r="EZ287" s="14"/>
      <c r="FA287" s="14"/>
      <c r="FB287" s="14"/>
      <c r="FC287" s="14"/>
      <c r="FD287" s="14"/>
      <c r="FE287" s="14"/>
      <c r="FF287" s="14"/>
      <c r="FG287" s="14"/>
      <c r="FH287" s="14"/>
      <c r="FI287" s="14"/>
      <c r="FJ287" s="14"/>
      <c r="FK287" s="14"/>
      <c r="FL287" s="14"/>
      <c r="FM287" s="14"/>
      <c r="FN287" s="14"/>
      <c r="FO287" s="14"/>
      <c r="FP287" s="14"/>
      <c r="FQ287" s="14"/>
      <c r="FR287" s="14"/>
      <c r="FS287" s="14"/>
      <c r="FT287" s="14"/>
      <c r="FU287" s="14"/>
      <c r="FV287" s="14"/>
      <c r="FW287" s="14"/>
      <c r="FX287" s="14"/>
      <c r="FY287" s="14"/>
      <c r="FZ287" s="14"/>
      <c r="GA287" s="14"/>
      <c r="GB287" s="14"/>
      <c r="GC287" s="14"/>
      <c r="GD287" s="14"/>
      <c r="GE287" s="14"/>
      <c r="GF287" s="14"/>
      <c r="GG287" s="14"/>
      <c r="GH287" s="14"/>
      <c r="GI287" s="14"/>
      <c r="GJ287" s="14"/>
      <c r="GK287" s="14"/>
      <c r="GL287" s="14"/>
      <c r="GM287" s="14"/>
      <c r="GN287" s="14"/>
      <c r="GO287" s="14"/>
      <c r="GP287" s="14"/>
      <c r="GQ287" s="14"/>
      <c r="GR287" s="14"/>
      <c r="GS287" s="14"/>
      <c r="GT287" s="14"/>
      <c r="GU287" s="14"/>
      <c r="GV287" s="14"/>
      <c r="GW287" s="14"/>
      <c r="GX287" s="14"/>
      <c r="GY287" s="14"/>
      <c r="GZ287" s="14"/>
      <c r="HA287" s="14"/>
      <c r="HB287" s="14"/>
      <c r="HC287" s="14"/>
      <c r="HD287" s="14"/>
      <c r="HE287" s="14"/>
      <c r="HF287" s="14"/>
      <c r="HG287" s="14"/>
      <c r="HH287" s="14"/>
      <c r="HI287" s="14"/>
      <c r="HJ287" s="14"/>
      <c r="HK287" s="14"/>
      <c r="HL287" s="14"/>
      <c r="HM287" s="14"/>
      <c r="HN287" s="14"/>
      <c r="HO287" s="14"/>
      <c r="HP287" s="14"/>
      <c r="HQ287" s="14"/>
      <c r="HR287" s="14"/>
      <c r="HS287" s="14"/>
      <c r="HT287" s="14"/>
      <c r="HU287" s="14"/>
      <c r="HV287" s="14"/>
      <c r="HW287" s="14"/>
      <c r="HX287" s="14"/>
      <c r="HY287" s="14"/>
      <c r="HZ287" s="14"/>
      <c r="IA287" s="14"/>
      <c r="IB287" s="14"/>
      <c r="IC287" s="14"/>
      <c r="ID287" s="14"/>
      <c r="IE287" s="14"/>
      <c r="IF287" s="14"/>
      <c r="IG287" s="14"/>
      <c r="IH287" s="55"/>
      <c r="II287" s="55"/>
      <c r="IJ287" s="55"/>
      <c r="IK287" s="55"/>
      <c r="IL287" s="55"/>
      <c r="IM287" s="55"/>
      <c r="IN287" s="55"/>
      <c r="IO287" s="55"/>
      <c r="IP287" s="55"/>
      <c r="IQ287" s="55"/>
      <c r="IR287" s="55"/>
      <c r="IS287" s="55"/>
      <c r="IT287" s="55"/>
      <c r="IU287" s="55"/>
      <c r="IV287" s="55"/>
      <c r="IW287" s="55"/>
      <c r="IX287" s="55"/>
      <c r="IY287" s="55"/>
      <c r="IZ287" s="55"/>
      <c r="JA287" s="55"/>
      <c r="JB287" s="55"/>
      <c r="JC287" s="55"/>
      <c r="JD287" s="55"/>
      <c r="JE287" s="55"/>
      <c r="JF287" s="55"/>
      <c r="JG287" s="55"/>
      <c r="JH287" s="55"/>
      <c r="JI287" s="55"/>
      <c r="JJ287" s="55"/>
      <c r="JK287" s="55"/>
      <c r="JL287" s="55"/>
      <c r="JM287" s="55"/>
      <c r="JN287" s="55"/>
      <c r="JO287" s="55"/>
      <c r="JP287" s="55"/>
      <c r="JQ287" s="55"/>
      <c r="JR287" s="55"/>
      <c r="JS287" s="55"/>
      <c r="JT287" s="55"/>
      <c r="JU287" s="55"/>
      <c r="JV287" s="55"/>
      <c r="JW287" s="55"/>
      <c r="JX287" s="55"/>
      <c r="JY287" s="55"/>
      <c r="JZ287" s="55"/>
      <c r="KA287" s="55"/>
      <c r="KB287" s="55"/>
      <c r="KC287" s="55"/>
      <c r="KD287" s="55"/>
      <c r="KE287" s="55"/>
      <c r="KF287" s="55"/>
      <c r="KG287" s="55"/>
      <c r="KH287" s="55"/>
      <c r="KI287" s="55"/>
      <c r="KJ287" s="55"/>
      <c r="KK287" s="55"/>
      <c r="KL287" s="55"/>
      <c r="KM287" s="55"/>
      <c r="KN287" s="55"/>
      <c r="KO287" s="55"/>
      <c r="KP287" s="55"/>
      <c r="KQ287" s="55"/>
      <c r="KR287" s="55"/>
      <c r="KS287" s="55"/>
      <c r="KT287" s="55"/>
      <c r="KU287" s="55"/>
      <c r="KV287" s="55"/>
      <c r="KW287" s="55"/>
      <c r="KX287" s="55"/>
      <c r="KY287" s="55"/>
      <c r="KZ287" s="55"/>
      <c r="LA287" s="55"/>
      <c r="LB287" s="55"/>
      <c r="LC287" s="55"/>
      <c r="LD287" s="55"/>
      <c r="LE287" s="55"/>
      <c r="LF287" s="55"/>
      <c r="LG287" s="55"/>
      <c r="LH287" s="55"/>
      <c r="LI287" s="55"/>
      <c r="LJ287" s="55"/>
      <c r="LK287" s="55"/>
      <c r="LL287" s="55"/>
      <c r="LM287" s="55"/>
      <c r="LN287" s="55"/>
      <c r="LO287" s="55"/>
      <c r="LP287" s="55"/>
      <c r="LQ287" s="55"/>
      <c r="LR287" s="55"/>
      <c r="LS287" s="55"/>
      <c r="LT287" s="55"/>
      <c r="LU287" s="55"/>
      <c r="LV287" s="55"/>
      <c r="LW287" s="55"/>
      <c r="LX287" s="55"/>
      <c r="LY287" s="55"/>
      <c r="LZ287" s="55"/>
      <c r="MA287" s="55"/>
      <c r="MB287" s="55"/>
      <c r="MC287" s="55"/>
      <c r="MD287" s="55"/>
      <c r="ME287" s="55"/>
      <c r="MF287" s="55"/>
      <c r="MG287" s="55"/>
      <c r="MH287" s="57"/>
      <c r="MI287" s="57"/>
      <c r="MJ287" s="57"/>
      <c r="MK287" s="57"/>
      <c r="ML287" s="57"/>
      <c r="MM287" s="58"/>
      <c r="MN287" s="58"/>
      <c r="MO287" s="57"/>
      <c r="MP287" s="57"/>
      <c r="MQ287" s="57"/>
      <c r="MR287" s="57"/>
      <c r="MS287" s="57"/>
      <c r="MT287" s="58"/>
      <c r="MU287" s="58"/>
      <c r="MV287" s="57"/>
      <c r="MW287" s="57"/>
      <c r="MX287" s="57"/>
      <c r="MY287" s="57"/>
      <c r="MZ287" s="57"/>
      <c r="NA287" s="58"/>
      <c r="NB287" s="58"/>
      <c r="NC287" s="55"/>
      <c r="ND287" s="55"/>
      <c r="NE287" s="55"/>
      <c r="NF287" s="55"/>
      <c r="NG287" s="55"/>
      <c r="NH287" s="55"/>
      <c r="NI287" s="55"/>
      <c r="NJ287" s="55"/>
      <c r="NK287" s="55"/>
      <c r="NL287" s="55"/>
      <c r="NM287" s="55"/>
      <c r="NN287" s="55"/>
      <c r="NO287" s="55"/>
      <c r="NP287" s="55"/>
      <c r="NQ287" s="55"/>
      <c r="NR287" s="55"/>
      <c r="NS287" s="55"/>
      <c r="NT287" s="55"/>
      <c r="NU287" s="55"/>
      <c r="NV287" s="55"/>
      <c r="NW287" s="55"/>
      <c r="NX287" s="55"/>
      <c r="NY287" s="55"/>
      <c r="NZ287" s="55"/>
      <c r="OA287" s="55"/>
      <c r="OB287" s="55"/>
      <c r="OC287" s="55"/>
      <c r="OD287" s="55"/>
      <c r="OE287" s="55"/>
      <c r="OF287" s="55"/>
      <c r="OG287" s="55"/>
      <c r="OH287" s="55"/>
      <c r="OI287" s="55"/>
      <c r="OJ287" s="55"/>
      <c r="OK287" s="55"/>
      <c r="OL287" s="55"/>
      <c r="OM287" s="55"/>
      <c r="ON287" s="55"/>
      <c r="OO287" s="55"/>
      <c r="OP287" s="55"/>
      <c r="OQ287" s="55"/>
      <c r="OR287" s="55"/>
      <c r="OS287" s="55"/>
      <c r="OT287" s="55"/>
      <c r="OU287" s="55"/>
      <c r="OV287" s="55"/>
      <c r="OW287" s="55"/>
      <c r="OX287" s="55"/>
      <c r="OY287" s="55"/>
      <c r="OZ287" s="55"/>
      <c r="PA287" s="55"/>
      <c r="PB287" s="55"/>
      <c r="PC287" s="55"/>
      <c r="PD287" s="55"/>
      <c r="PE287" s="55"/>
      <c r="PF287" s="55"/>
      <c r="PG287" s="55"/>
      <c r="PH287" s="55"/>
      <c r="PI287" s="55"/>
      <c r="PJ287" s="55"/>
      <c r="PK287" s="55"/>
      <c r="PL287" s="55"/>
      <c r="PM287" s="55"/>
      <c r="PN287" s="55"/>
      <c r="PO287" s="55"/>
      <c r="PP287" s="55"/>
      <c r="PQ287" s="55"/>
      <c r="PR287" s="55"/>
      <c r="PS287" s="55"/>
      <c r="PT287" s="55"/>
      <c r="PU287" s="55"/>
      <c r="PV287" s="55"/>
      <c r="PW287" s="55"/>
      <c r="PX287" s="55"/>
      <c r="PY287" s="55"/>
      <c r="PZ287" s="55"/>
      <c r="QA287" s="55"/>
      <c r="QB287" s="55"/>
      <c r="QC287" s="55"/>
      <c r="QD287" s="55"/>
    </row>
    <row r="288" spans="1:446" ht="13.5" customHeight="1">
      <c r="A288" s="12" t="s">
        <v>286</v>
      </c>
      <c r="B288" s="12" t="s">
        <v>346</v>
      </c>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12"/>
      <c r="BE288" s="14"/>
      <c r="BF288" s="14"/>
      <c r="BG288" s="14"/>
      <c r="BH288" s="14"/>
      <c r="BI288" s="14"/>
      <c r="BJ288" s="14"/>
      <c r="BK288" s="14"/>
      <c r="BL288" s="14"/>
      <c r="BM288" s="14"/>
      <c r="BN288" s="14"/>
      <c r="BO288" s="14"/>
      <c r="BP288" s="14"/>
      <c r="BQ288" s="14"/>
      <c r="BR288" s="14"/>
      <c r="BS288" s="14"/>
      <c r="BT288" s="14"/>
      <c r="BU288" s="14"/>
      <c r="BV288" s="14"/>
      <c r="BW288" s="14"/>
      <c r="BX288" s="14"/>
      <c r="BY288" s="14"/>
      <c r="BZ288" s="14"/>
      <c r="CA288" s="14"/>
      <c r="CB288" s="14"/>
      <c r="CC288" s="14"/>
      <c r="CD288" s="14"/>
      <c r="CE288" s="14"/>
      <c r="CF288" s="14"/>
      <c r="CG288" s="14"/>
      <c r="CH288" s="14"/>
      <c r="CI288" s="14"/>
      <c r="CJ288" s="14"/>
      <c r="CK288" s="14"/>
      <c r="CL288" s="14"/>
      <c r="CM288" s="14"/>
      <c r="CN288" s="14"/>
      <c r="CO288" s="14"/>
      <c r="CP288" s="14"/>
      <c r="CQ288" s="14"/>
      <c r="CR288" s="14"/>
      <c r="CS288" s="14"/>
      <c r="CT288" s="14"/>
      <c r="CU288" s="14"/>
      <c r="CV288" s="14"/>
      <c r="CW288" s="14"/>
      <c r="CX288" s="14"/>
      <c r="CY288" s="14"/>
      <c r="CZ288" s="14"/>
      <c r="DA288" s="2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14"/>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c r="GG288" s="14"/>
      <c r="GH288" s="14"/>
      <c r="GI288" s="14"/>
      <c r="GJ288" s="14"/>
      <c r="GK288" s="14"/>
      <c r="GL288" s="14"/>
      <c r="GM288" s="14"/>
      <c r="GN288" s="14"/>
      <c r="GO288" s="14"/>
      <c r="GP288" s="14"/>
      <c r="GQ288" s="14"/>
      <c r="GR288" s="14"/>
      <c r="GS288" s="14"/>
      <c r="GT288" s="14"/>
      <c r="GU288" s="14"/>
      <c r="GV288" s="14"/>
      <c r="GW288" s="14"/>
      <c r="GX288" s="14"/>
      <c r="GY288" s="14"/>
      <c r="GZ288" s="14"/>
      <c r="HA288" s="14"/>
      <c r="HB288" s="14"/>
      <c r="HC288" s="14"/>
      <c r="HD288" s="14"/>
      <c r="HE288" s="14"/>
      <c r="HF288" s="14"/>
      <c r="HG288" s="14"/>
      <c r="HH288" s="14"/>
      <c r="HI288" s="14"/>
      <c r="HJ288" s="14"/>
      <c r="HK288" s="14"/>
      <c r="HL288" s="14"/>
      <c r="HM288" s="14"/>
      <c r="HN288" s="14"/>
      <c r="HO288" s="14"/>
      <c r="HP288" s="14"/>
      <c r="HQ288" s="14"/>
      <c r="HR288" s="14"/>
      <c r="HS288" s="14"/>
      <c r="HT288" s="14"/>
      <c r="HU288" s="14"/>
      <c r="HV288" s="14"/>
      <c r="HW288" s="14"/>
      <c r="HX288" s="14"/>
      <c r="HY288" s="14"/>
      <c r="HZ288" s="14"/>
      <c r="IA288" s="14"/>
      <c r="IB288" s="14"/>
      <c r="IC288" s="14"/>
      <c r="ID288" s="14"/>
      <c r="IE288" s="14"/>
      <c r="IF288" s="14"/>
      <c r="IG288" s="14"/>
      <c r="IH288" s="55"/>
      <c r="II288" s="55"/>
      <c r="IJ288" s="55"/>
      <c r="IK288" s="55"/>
      <c r="IL288" s="55"/>
      <c r="IM288" s="55"/>
      <c r="IN288" s="55"/>
      <c r="IO288" s="55"/>
      <c r="IP288" s="55"/>
      <c r="IQ288" s="55"/>
      <c r="IR288" s="55"/>
      <c r="IS288" s="55"/>
      <c r="IT288" s="55"/>
      <c r="IU288" s="55"/>
      <c r="IV288" s="55"/>
      <c r="IW288" s="55"/>
      <c r="IX288" s="55"/>
      <c r="IY288" s="55"/>
      <c r="IZ288" s="55"/>
      <c r="JA288" s="55"/>
      <c r="JB288" s="55"/>
      <c r="JC288" s="55"/>
      <c r="JD288" s="55"/>
      <c r="JE288" s="55"/>
      <c r="JF288" s="55"/>
      <c r="JG288" s="55"/>
      <c r="JH288" s="55"/>
      <c r="JI288" s="55"/>
      <c r="JJ288" s="55"/>
      <c r="JK288" s="55"/>
      <c r="JL288" s="55"/>
      <c r="JM288" s="55"/>
      <c r="JN288" s="55"/>
      <c r="JO288" s="55"/>
      <c r="JP288" s="55"/>
      <c r="JQ288" s="55"/>
      <c r="JR288" s="55"/>
      <c r="JS288" s="55"/>
      <c r="JT288" s="55"/>
      <c r="JU288" s="55"/>
      <c r="JV288" s="55"/>
      <c r="JW288" s="55"/>
      <c r="JX288" s="55"/>
      <c r="JY288" s="55"/>
      <c r="JZ288" s="55"/>
      <c r="KA288" s="55"/>
      <c r="KB288" s="55"/>
      <c r="KC288" s="55"/>
      <c r="KD288" s="55"/>
      <c r="KE288" s="55"/>
      <c r="KF288" s="55"/>
      <c r="KG288" s="55"/>
      <c r="KH288" s="55"/>
      <c r="KI288" s="55"/>
      <c r="KJ288" s="55"/>
      <c r="KK288" s="55"/>
      <c r="KL288" s="55"/>
      <c r="KM288" s="55"/>
      <c r="KN288" s="55"/>
      <c r="KO288" s="55"/>
      <c r="KP288" s="55"/>
      <c r="KQ288" s="55"/>
      <c r="KR288" s="55"/>
      <c r="KS288" s="55"/>
      <c r="KT288" s="55"/>
      <c r="KU288" s="55"/>
      <c r="KV288" s="55"/>
      <c r="KW288" s="55"/>
      <c r="KX288" s="55"/>
      <c r="KY288" s="55"/>
      <c r="KZ288" s="55"/>
      <c r="LA288" s="55"/>
      <c r="LB288" s="55"/>
      <c r="LC288" s="55"/>
      <c r="LD288" s="55"/>
      <c r="LE288" s="55"/>
      <c r="LF288" s="55"/>
      <c r="LG288" s="55"/>
      <c r="LH288" s="55"/>
      <c r="LI288" s="55"/>
      <c r="LJ288" s="55"/>
      <c r="LK288" s="55"/>
      <c r="LL288" s="55"/>
      <c r="LM288" s="55"/>
      <c r="LN288" s="55"/>
      <c r="LO288" s="55"/>
      <c r="LP288" s="55"/>
      <c r="LQ288" s="55"/>
      <c r="LR288" s="55"/>
      <c r="LS288" s="55"/>
      <c r="LT288" s="55"/>
      <c r="LU288" s="55"/>
      <c r="LV288" s="55"/>
      <c r="LW288" s="55"/>
      <c r="LX288" s="55"/>
      <c r="LY288" s="55"/>
      <c r="LZ288" s="55"/>
      <c r="MA288" s="55"/>
      <c r="MB288" s="55"/>
      <c r="MC288" s="55"/>
      <c r="MD288" s="55"/>
      <c r="ME288" s="55"/>
      <c r="MF288" s="55"/>
      <c r="MG288" s="55"/>
      <c r="MH288" s="57"/>
      <c r="MI288" s="57"/>
      <c r="MJ288" s="57"/>
      <c r="MK288" s="57"/>
      <c r="ML288" s="57"/>
      <c r="MM288" s="58"/>
      <c r="MN288" s="58"/>
      <c r="MO288" s="57"/>
      <c r="MP288" s="57"/>
      <c r="MQ288" s="57"/>
      <c r="MR288" s="57"/>
      <c r="MS288" s="57"/>
      <c r="MT288" s="58"/>
      <c r="MU288" s="58"/>
      <c r="MV288" s="57"/>
      <c r="MW288" s="57"/>
      <c r="MX288" s="57"/>
      <c r="MY288" s="57"/>
      <c r="MZ288" s="57"/>
      <c r="NA288" s="58"/>
      <c r="NB288" s="58"/>
      <c r="NC288" s="55"/>
      <c r="ND288" s="55"/>
      <c r="NE288" s="55"/>
      <c r="NF288" s="55"/>
      <c r="NG288" s="55"/>
      <c r="NH288" s="55"/>
      <c r="NI288" s="55"/>
      <c r="NJ288" s="55"/>
      <c r="NK288" s="55"/>
      <c r="NL288" s="55"/>
      <c r="NM288" s="55"/>
      <c r="NN288" s="55"/>
      <c r="NO288" s="55"/>
      <c r="NP288" s="55"/>
      <c r="NQ288" s="55"/>
      <c r="NR288" s="55"/>
      <c r="NS288" s="55"/>
      <c r="NT288" s="55"/>
      <c r="NU288" s="55"/>
      <c r="NV288" s="55"/>
      <c r="NW288" s="55"/>
      <c r="NX288" s="55"/>
      <c r="NY288" s="55"/>
      <c r="NZ288" s="55"/>
      <c r="OA288" s="55"/>
      <c r="OB288" s="55"/>
      <c r="OC288" s="55"/>
      <c r="OD288" s="55"/>
      <c r="OE288" s="55"/>
      <c r="OF288" s="55"/>
      <c r="OG288" s="55"/>
      <c r="OH288" s="55"/>
      <c r="OI288" s="55"/>
      <c r="OJ288" s="55"/>
      <c r="OK288" s="55"/>
      <c r="OL288" s="55"/>
      <c r="OM288" s="55"/>
      <c r="ON288" s="55"/>
      <c r="OO288" s="55"/>
      <c r="OP288" s="55"/>
      <c r="OQ288" s="55"/>
      <c r="OR288" s="55"/>
      <c r="OS288" s="55"/>
      <c r="OT288" s="55"/>
      <c r="OU288" s="55"/>
      <c r="OV288" s="55"/>
      <c r="OW288" s="55"/>
      <c r="OX288" s="55"/>
      <c r="OY288" s="55"/>
      <c r="OZ288" s="55"/>
      <c r="PA288" s="55"/>
      <c r="PB288" s="55"/>
      <c r="PC288" s="55"/>
      <c r="PD288" s="55"/>
      <c r="PE288" s="55"/>
      <c r="PF288" s="55"/>
      <c r="PG288" s="55"/>
      <c r="PH288" s="55"/>
      <c r="PI288" s="55"/>
      <c r="PJ288" s="55"/>
      <c r="PK288" s="55"/>
      <c r="PL288" s="55"/>
      <c r="PM288" s="55"/>
      <c r="PN288" s="55"/>
      <c r="PO288" s="55"/>
      <c r="PP288" s="55"/>
      <c r="PQ288" s="55"/>
      <c r="PR288" s="55"/>
      <c r="PS288" s="55"/>
      <c r="PT288" s="55"/>
      <c r="PU288" s="55"/>
      <c r="PV288" s="55"/>
      <c r="PW288" s="55"/>
      <c r="PX288" s="55"/>
      <c r="PY288" s="55"/>
      <c r="PZ288" s="55"/>
      <c r="QA288" s="55"/>
      <c r="QB288" s="55"/>
      <c r="QC288" s="55"/>
      <c r="QD288" s="55"/>
    </row>
    <row r="289" spans="1:446" ht="13.5" customHeight="1">
      <c r="A289" s="12" t="s">
        <v>287</v>
      </c>
      <c r="B289" s="12" t="s">
        <v>348</v>
      </c>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12"/>
      <c r="BE289" s="14"/>
      <c r="BF289" s="14"/>
      <c r="BG289" s="14"/>
      <c r="BH289" s="14"/>
      <c r="BI289" s="14"/>
      <c r="BJ289" s="14"/>
      <c r="BK289" s="14"/>
      <c r="BL289" s="14"/>
      <c r="BM289" s="14"/>
      <c r="BN289" s="14"/>
      <c r="BO289" s="14"/>
      <c r="BP289" s="14"/>
      <c r="BQ289" s="14"/>
      <c r="BR289" s="14"/>
      <c r="BS289" s="14"/>
      <c r="BT289" s="14"/>
      <c r="BU289" s="14"/>
      <c r="BV289" s="14"/>
      <c r="BW289" s="14"/>
      <c r="BX289" s="14"/>
      <c r="BY289" s="14"/>
      <c r="BZ289" s="14"/>
      <c r="CA289" s="14"/>
      <c r="CB289" s="14"/>
      <c r="CC289" s="14"/>
      <c r="CD289" s="14"/>
      <c r="CE289" s="14"/>
      <c r="CF289" s="14"/>
      <c r="CG289" s="14"/>
      <c r="CH289" s="14"/>
      <c r="CI289" s="14"/>
      <c r="CJ289" s="14"/>
      <c r="CK289" s="14"/>
      <c r="CL289" s="14"/>
      <c r="CM289" s="14"/>
      <c r="CN289" s="14"/>
      <c r="CO289" s="14"/>
      <c r="CP289" s="14"/>
      <c r="CQ289" s="14"/>
      <c r="CR289" s="14"/>
      <c r="CS289" s="14"/>
      <c r="CT289" s="14"/>
      <c r="CU289" s="14"/>
      <c r="CV289" s="14"/>
      <c r="CW289" s="14"/>
      <c r="CX289" s="14"/>
      <c r="CY289" s="14"/>
      <c r="CZ289" s="14"/>
      <c r="DA289" s="24"/>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14"/>
      <c r="EA289" s="14"/>
      <c r="EB289" s="14"/>
      <c r="EC289" s="14"/>
      <c r="ED289" s="14"/>
      <c r="EE289" s="14"/>
      <c r="EF289" s="14"/>
      <c r="EG289" s="14"/>
      <c r="EH289" s="14"/>
      <c r="EI289" s="14"/>
      <c r="EJ289" s="14"/>
      <c r="EK289" s="14"/>
      <c r="EL289" s="14"/>
      <c r="EM289" s="14"/>
      <c r="EN289" s="14"/>
      <c r="EO289" s="14"/>
      <c r="EP289" s="14"/>
      <c r="EQ289" s="14"/>
      <c r="ER289" s="14"/>
      <c r="ES289" s="14"/>
      <c r="ET289" s="14"/>
      <c r="EU289" s="14"/>
      <c r="EV289" s="14"/>
      <c r="EW289" s="14"/>
      <c r="EX289" s="14"/>
      <c r="EY289" s="14"/>
      <c r="EZ289" s="14"/>
      <c r="FA289" s="14"/>
      <c r="FB289" s="14"/>
      <c r="FC289" s="14"/>
      <c r="FD289" s="14"/>
      <c r="FE289" s="14"/>
      <c r="FF289" s="14"/>
      <c r="FG289" s="14"/>
      <c r="FH289" s="14"/>
      <c r="FI289" s="14"/>
      <c r="FJ289" s="14"/>
      <c r="FK289" s="14"/>
      <c r="FL289" s="14"/>
      <c r="FM289" s="14"/>
      <c r="FN289" s="14"/>
      <c r="FO289" s="14"/>
      <c r="FP289" s="14"/>
      <c r="FQ289" s="14"/>
      <c r="FR289" s="14"/>
      <c r="FS289" s="14"/>
      <c r="FT289" s="14"/>
      <c r="FU289" s="14"/>
      <c r="FV289" s="14"/>
      <c r="FW289" s="14"/>
      <c r="FX289" s="14"/>
      <c r="FY289" s="14"/>
      <c r="FZ289" s="14"/>
      <c r="GA289" s="14"/>
      <c r="GB289" s="14"/>
      <c r="GC289" s="14"/>
      <c r="GD289" s="14"/>
      <c r="GE289" s="14"/>
      <c r="GF289" s="14"/>
      <c r="GG289" s="14"/>
      <c r="GH289" s="14"/>
      <c r="GI289" s="14"/>
      <c r="GJ289" s="14"/>
      <c r="GK289" s="14"/>
      <c r="GL289" s="14"/>
      <c r="GM289" s="14"/>
      <c r="GN289" s="14"/>
      <c r="GO289" s="14"/>
      <c r="GP289" s="14"/>
      <c r="GQ289" s="14"/>
      <c r="GR289" s="14"/>
      <c r="GS289" s="14"/>
      <c r="GT289" s="14"/>
      <c r="GU289" s="14"/>
      <c r="GV289" s="14"/>
      <c r="GW289" s="14"/>
      <c r="GX289" s="14"/>
      <c r="GY289" s="14"/>
      <c r="GZ289" s="14"/>
      <c r="HA289" s="14"/>
      <c r="HB289" s="14"/>
      <c r="HC289" s="14"/>
      <c r="HD289" s="14"/>
      <c r="HE289" s="14"/>
      <c r="HF289" s="14"/>
      <c r="HG289" s="14"/>
      <c r="HH289" s="14"/>
      <c r="HI289" s="14"/>
      <c r="HJ289" s="14"/>
      <c r="HK289" s="14"/>
      <c r="HL289" s="14"/>
      <c r="HM289" s="14"/>
      <c r="HN289" s="14"/>
      <c r="HO289" s="14"/>
      <c r="HP289" s="14"/>
      <c r="HQ289" s="14"/>
      <c r="HR289" s="14"/>
      <c r="HS289" s="14"/>
      <c r="HT289" s="14"/>
      <c r="HU289" s="14"/>
      <c r="HV289" s="14"/>
      <c r="HW289" s="14"/>
      <c r="HX289" s="14"/>
      <c r="HY289" s="14"/>
      <c r="HZ289" s="14"/>
      <c r="IA289" s="14"/>
      <c r="IB289" s="14"/>
      <c r="IC289" s="14"/>
      <c r="ID289" s="14"/>
      <c r="IE289" s="14"/>
      <c r="IF289" s="14"/>
      <c r="IG289" s="14"/>
      <c r="IH289" s="55"/>
      <c r="II289" s="55"/>
      <c r="IJ289" s="55"/>
      <c r="IK289" s="55"/>
      <c r="IL289" s="55"/>
      <c r="IM289" s="55"/>
      <c r="IN289" s="55"/>
      <c r="IO289" s="55"/>
      <c r="IP289" s="55"/>
      <c r="IQ289" s="55"/>
      <c r="IR289" s="55"/>
      <c r="IS289" s="55"/>
      <c r="IT289" s="55"/>
      <c r="IU289" s="55"/>
      <c r="IV289" s="55"/>
      <c r="IW289" s="55"/>
      <c r="IX289" s="55"/>
      <c r="IY289" s="55"/>
      <c r="IZ289" s="55"/>
      <c r="JA289" s="55"/>
      <c r="JB289" s="55"/>
      <c r="JC289" s="55"/>
      <c r="JD289" s="55"/>
      <c r="JE289" s="55"/>
      <c r="JF289" s="55"/>
      <c r="JG289" s="55"/>
      <c r="JH289" s="55"/>
      <c r="JI289" s="55"/>
      <c r="JJ289" s="55"/>
      <c r="JK289" s="55"/>
      <c r="JL289" s="55"/>
      <c r="JM289" s="55"/>
      <c r="JN289" s="55"/>
      <c r="JO289" s="55"/>
      <c r="JP289" s="55"/>
      <c r="JQ289" s="55"/>
      <c r="JR289" s="55"/>
      <c r="JS289" s="55"/>
      <c r="JT289" s="55"/>
      <c r="JU289" s="55"/>
      <c r="JV289" s="55"/>
      <c r="JW289" s="55"/>
      <c r="JX289" s="55"/>
      <c r="JY289" s="55"/>
      <c r="JZ289" s="55"/>
      <c r="KA289" s="55"/>
      <c r="KB289" s="55"/>
      <c r="KC289" s="55"/>
      <c r="KD289" s="55"/>
      <c r="KE289" s="55"/>
      <c r="KF289" s="55"/>
      <c r="KG289" s="55"/>
      <c r="KH289" s="55"/>
      <c r="KI289" s="55"/>
      <c r="KJ289" s="55"/>
      <c r="KK289" s="55"/>
      <c r="KL289" s="55"/>
      <c r="KM289" s="55"/>
      <c r="KN289" s="55"/>
      <c r="KO289" s="55"/>
      <c r="KP289" s="55"/>
      <c r="KQ289" s="55"/>
      <c r="KR289" s="55"/>
      <c r="KS289" s="55"/>
      <c r="KT289" s="55"/>
      <c r="KU289" s="55"/>
      <c r="KV289" s="55"/>
      <c r="KW289" s="55"/>
      <c r="KX289" s="55"/>
      <c r="KY289" s="55"/>
      <c r="KZ289" s="55"/>
      <c r="LA289" s="55"/>
      <c r="LB289" s="55"/>
      <c r="LC289" s="55"/>
      <c r="LD289" s="55"/>
      <c r="LE289" s="55"/>
      <c r="LF289" s="55"/>
      <c r="LG289" s="55"/>
      <c r="LH289" s="55"/>
      <c r="LI289" s="55"/>
      <c r="LJ289" s="55"/>
      <c r="LK289" s="55"/>
      <c r="LL289" s="55"/>
      <c r="LM289" s="55"/>
      <c r="LN289" s="55"/>
      <c r="LO289" s="55"/>
      <c r="LP289" s="55"/>
      <c r="LQ289" s="55"/>
      <c r="LR289" s="55"/>
      <c r="LS289" s="55"/>
      <c r="LT289" s="55"/>
      <c r="LU289" s="55"/>
      <c r="LV289" s="55"/>
      <c r="LW289" s="55"/>
      <c r="LX289" s="55"/>
      <c r="LY289" s="55"/>
      <c r="LZ289" s="55"/>
      <c r="MA289" s="55"/>
      <c r="MB289" s="55"/>
      <c r="MC289" s="55"/>
      <c r="MD289" s="55"/>
      <c r="ME289" s="55"/>
      <c r="MF289" s="55"/>
      <c r="MG289" s="55"/>
      <c r="MH289" s="57"/>
      <c r="MI289" s="57"/>
      <c r="MJ289" s="57"/>
      <c r="MK289" s="57"/>
      <c r="ML289" s="57"/>
      <c r="MM289" s="58"/>
      <c r="MN289" s="58"/>
      <c r="MO289" s="57"/>
      <c r="MP289" s="57"/>
      <c r="MQ289" s="57"/>
      <c r="MR289" s="57"/>
      <c r="MS289" s="57"/>
      <c r="MT289" s="58"/>
      <c r="MU289" s="58"/>
      <c r="MV289" s="57"/>
      <c r="MW289" s="57"/>
      <c r="MX289" s="57"/>
      <c r="MY289" s="57"/>
      <c r="MZ289" s="57"/>
      <c r="NA289" s="58"/>
      <c r="NB289" s="58"/>
      <c r="NC289" s="55"/>
      <c r="ND289" s="55"/>
      <c r="NE289" s="55"/>
      <c r="NF289" s="55"/>
      <c r="NG289" s="55"/>
      <c r="NH289" s="55"/>
      <c r="NI289" s="55"/>
      <c r="NJ289" s="55"/>
      <c r="NK289" s="55"/>
      <c r="NL289" s="55"/>
      <c r="NM289" s="55"/>
      <c r="NN289" s="55"/>
      <c r="NO289" s="55"/>
      <c r="NP289" s="55"/>
      <c r="NQ289" s="55"/>
      <c r="NR289" s="55"/>
      <c r="NS289" s="55"/>
      <c r="NT289" s="55"/>
      <c r="NU289" s="55"/>
      <c r="NV289" s="55"/>
      <c r="NW289" s="55"/>
      <c r="NX289" s="55"/>
      <c r="NY289" s="55"/>
      <c r="NZ289" s="55"/>
      <c r="OA289" s="55"/>
      <c r="OB289" s="55"/>
      <c r="OC289" s="55"/>
      <c r="OD289" s="55"/>
      <c r="OE289" s="55"/>
      <c r="OF289" s="55"/>
      <c r="OG289" s="55"/>
      <c r="OH289" s="55"/>
      <c r="OI289" s="55"/>
      <c r="OJ289" s="55"/>
      <c r="OK289" s="55"/>
      <c r="OL289" s="55"/>
      <c r="OM289" s="55"/>
      <c r="ON289" s="55"/>
      <c r="OO289" s="55"/>
      <c r="OP289" s="55"/>
      <c r="OQ289" s="55"/>
      <c r="OR289" s="55"/>
      <c r="OS289" s="55"/>
      <c r="OT289" s="55"/>
      <c r="OU289" s="55"/>
      <c r="OV289" s="55"/>
      <c r="OW289" s="55"/>
      <c r="OX289" s="55"/>
      <c r="OY289" s="55"/>
      <c r="OZ289" s="55"/>
      <c r="PA289" s="55"/>
      <c r="PB289" s="55"/>
      <c r="PC289" s="55"/>
      <c r="PD289" s="55"/>
      <c r="PE289" s="55"/>
      <c r="PF289" s="55"/>
      <c r="PG289" s="55"/>
      <c r="PH289" s="55"/>
      <c r="PI289" s="55"/>
      <c r="PJ289" s="55"/>
      <c r="PK289" s="55"/>
      <c r="PL289" s="55"/>
      <c r="PM289" s="55"/>
      <c r="PN289" s="55"/>
      <c r="PO289" s="55"/>
      <c r="PP289" s="55"/>
      <c r="PQ289" s="55"/>
      <c r="PR289" s="55"/>
      <c r="PS289" s="55"/>
      <c r="PT289" s="55"/>
      <c r="PU289" s="55"/>
      <c r="PV289" s="55"/>
      <c r="PW289" s="55"/>
      <c r="PX289" s="55"/>
      <c r="PY289" s="55"/>
      <c r="PZ289" s="55"/>
      <c r="QA289" s="55"/>
      <c r="QB289" s="55"/>
      <c r="QC289" s="55"/>
      <c r="QD289" s="55"/>
    </row>
    <row r="290" spans="1:446" ht="13.5" customHeight="1">
      <c r="A290" s="12" t="s">
        <v>288</v>
      </c>
      <c r="B290" s="12" t="s">
        <v>349</v>
      </c>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12"/>
      <c r="BE290" s="14"/>
      <c r="BF290" s="14"/>
      <c r="BG290" s="14"/>
      <c r="BH290" s="14"/>
      <c r="BI290" s="14"/>
      <c r="BJ290" s="14"/>
      <c r="BK290" s="14"/>
      <c r="BL290" s="14"/>
      <c r="BM290" s="14"/>
      <c r="BN290" s="14"/>
      <c r="BO290" s="14"/>
      <c r="BP290" s="14"/>
      <c r="BQ290" s="14"/>
      <c r="BR290" s="14"/>
      <c r="BS290" s="14"/>
      <c r="BT290" s="14"/>
      <c r="BU290" s="14"/>
      <c r="BV290" s="14"/>
      <c r="BW290" s="14"/>
      <c r="BX290" s="14"/>
      <c r="BY290" s="14"/>
      <c r="BZ290" s="14"/>
      <c r="CA290" s="14"/>
      <c r="CB290" s="14"/>
      <c r="CC290" s="14"/>
      <c r="CD290" s="14"/>
      <c r="CE290" s="14"/>
      <c r="CF290" s="14"/>
      <c r="CG290" s="14"/>
      <c r="CH290" s="14"/>
      <c r="CI290" s="14"/>
      <c r="CJ290" s="14"/>
      <c r="CK290" s="14"/>
      <c r="CL290" s="14"/>
      <c r="CM290" s="14"/>
      <c r="CN290" s="14"/>
      <c r="CO290" s="14"/>
      <c r="CP290" s="14"/>
      <c r="CQ290" s="14"/>
      <c r="CR290" s="14"/>
      <c r="CS290" s="14"/>
      <c r="CT290" s="14"/>
      <c r="CU290" s="14"/>
      <c r="CV290" s="14"/>
      <c r="CW290" s="14"/>
      <c r="CX290" s="14"/>
      <c r="CY290" s="14"/>
      <c r="CZ290" s="14"/>
      <c r="DA290" s="24"/>
      <c r="DB290" s="14"/>
      <c r="DC290" s="14"/>
      <c r="DD290" s="14"/>
      <c r="DE290" s="14"/>
      <c r="DF290" s="14"/>
      <c r="DG290" s="14"/>
      <c r="DH290" s="14"/>
      <c r="DI290" s="14"/>
      <c r="DJ290" s="14"/>
      <c r="DK290" s="14"/>
      <c r="DL290" s="14"/>
      <c r="DM290" s="14"/>
      <c r="DN290" s="14"/>
      <c r="DO290" s="14"/>
      <c r="DP290" s="14"/>
      <c r="DQ290" s="14"/>
      <c r="DR290" s="14"/>
      <c r="DS290" s="14"/>
      <c r="DT290" s="14"/>
      <c r="DU290" s="14"/>
      <c r="DV290" s="14"/>
      <c r="DW290" s="14"/>
      <c r="DX290" s="14"/>
      <c r="DY290" s="14"/>
      <c r="DZ290" s="14"/>
      <c r="EA290" s="14"/>
      <c r="EB290" s="14"/>
      <c r="EC290" s="14"/>
      <c r="ED290" s="14"/>
      <c r="EE290" s="14"/>
      <c r="EF290" s="14"/>
      <c r="EG290" s="14"/>
      <c r="EH290" s="14"/>
      <c r="EI290" s="14"/>
      <c r="EJ290" s="14"/>
      <c r="EK290" s="14"/>
      <c r="EL290" s="14"/>
      <c r="EM290" s="14"/>
      <c r="EN290" s="14"/>
      <c r="EO290" s="14"/>
      <c r="EP290" s="14"/>
      <c r="EQ290" s="14"/>
      <c r="ER290" s="14"/>
      <c r="ES290" s="14"/>
      <c r="ET290" s="14"/>
      <c r="EU290" s="14"/>
      <c r="EV290" s="14"/>
      <c r="EW290" s="14"/>
      <c r="EX290" s="14"/>
      <c r="EY290" s="14"/>
      <c r="EZ290" s="14"/>
      <c r="FA290" s="14"/>
      <c r="FB290" s="14"/>
      <c r="FC290" s="14"/>
      <c r="FD290" s="14"/>
      <c r="FE290" s="14"/>
      <c r="FF290" s="14"/>
      <c r="FG290" s="14"/>
      <c r="FH290" s="14"/>
      <c r="FI290" s="14"/>
      <c r="FJ290" s="14"/>
      <c r="FK290" s="14"/>
      <c r="FL290" s="14"/>
      <c r="FM290" s="14"/>
      <c r="FN290" s="14"/>
      <c r="FO290" s="14"/>
      <c r="FP290" s="14"/>
      <c r="FQ290" s="14"/>
      <c r="FR290" s="14"/>
      <c r="FS290" s="14"/>
      <c r="FT290" s="14"/>
      <c r="FU290" s="14"/>
      <c r="FV290" s="14"/>
      <c r="FW290" s="14"/>
      <c r="FX290" s="14"/>
      <c r="FY290" s="14"/>
      <c r="FZ290" s="14"/>
      <c r="GA290" s="14"/>
      <c r="GB290" s="14"/>
      <c r="GC290" s="14"/>
      <c r="GD290" s="14"/>
      <c r="GE290" s="14"/>
      <c r="GF290" s="14"/>
      <c r="GG290" s="14"/>
      <c r="GH290" s="14"/>
      <c r="GI290" s="14"/>
      <c r="GJ290" s="14"/>
      <c r="GK290" s="14"/>
      <c r="GL290" s="14"/>
      <c r="GM290" s="14"/>
      <c r="GN290" s="14"/>
      <c r="GO290" s="14"/>
      <c r="GP290" s="14"/>
      <c r="GQ290" s="14"/>
      <c r="GR290" s="14"/>
      <c r="GS290" s="14"/>
      <c r="GT290" s="14"/>
      <c r="GU290" s="14"/>
      <c r="GV290" s="14"/>
      <c r="GW290" s="14"/>
      <c r="GX290" s="14"/>
      <c r="GY290" s="14"/>
      <c r="GZ290" s="14"/>
      <c r="HA290" s="14"/>
      <c r="HB290" s="14"/>
      <c r="HC290" s="14"/>
      <c r="HD290" s="14"/>
      <c r="HE290" s="14"/>
      <c r="HF290" s="14"/>
      <c r="HG290" s="14"/>
      <c r="HH290" s="14"/>
      <c r="HI290" s="14"/>
      <c r="HJ290" s="14"/>
      <c r="HK290" s="14"/>
      <c r="HL290" s="14"/>
      <c r="HM290" s="14"/>
      <c r="HN290" s="14"/>
      <c r="HO290" s="14"/>
      <c r="HP290" s="14"/>
      <c r="HQ290" s="14"/>
      <c r="HR290" s="14"/>
      <c r="HS290" s="14"/>
      <c r="HT290" s="14"/>
      <c r="HU290" s="14"/>
      <c r="HV290" s="14"/>
      <c r="HW290" s="14"/>
      <c r="HX290" s="14"/>
      <c r="HY290" s="14"/>
      <c r="HZ290" s="14"/>
      <c r="IA290" s="14"/>
      <c r="IB290" s="14"/>
      <c r="IC290" s="14"/>
      <c r="ID290" s="14"/>
      <c r="IE290" s="14"/>
      <c r="IF290" s="14"/>
      <c r="IG290" s="14"/>
      <c r="IH290" s="55"/>
      <c r="II290" s="55"/>
      <c r="IJ290" s="55"/>
      <c r="IK290" s="55"/>
      <c r="IL290" s="55"/>
      <c r="IM290" s="55"/>
      <c r="IN290" s="55"/>
      <c r="IO290" s="55"/>
      <c r="IP290" s="55"/>
      <c r="IQ290" s="55"/>
      <c r="IR290" s="55"/>
      <c r="IS290" s="55"/>
      <c r="IT290" s="55"/>
      <c r="IU290" s="55"/>
      <c r="IV290" s="55"/>
      <c r="IW290" s="55"/>
      <c r="IX290" s="55"/>
      <c r="IY290" s="55"/>
      <c r="IZ290" s="55"/>
      <c r="JA290" s="55"/>
      <c r="JB290" s="55"/>
      <c r="JC290" s="55"/>
      <c r="JD290" s="55"/>
      <c r="JE290" s="55"/>
      <c r="JF290" s="55"/>
      <c r="JG290" s="55"/>
      <c r="JH290" s="55"/>
      <c r="JI290" s="55"/>
      <c r="JJ290" s="55"/>
      <c r="JK290" s="55"/>
      <c r="JL290" s="55"/>
      <c r="JM290" s="55"/>
      <c r="JN290" s="55"/>
      <c r="JO290" s="55"/>
      <c r="JP290" s="55"/>
      <c r="JQ290" s="55"/>
      <c r="JR290" s="55"/>
      <c r="JS290" s="55"/>
      <c r="JT290" s="55"/>
      <c r="JU290" s="55"/>
      <c r="JV290" s="55"/>
      <c r="JW290" s="55"/>
      <c r="JX290" s="55"/>
      <c r="JY290" s="55"/>
      <c r="JZ290" s="55"/>
      <c r="KA290" s="55"/>
      <c r="KB290" s="55"/>
      <c r="KC290" s="55"/>
      <c r="KD290" s="55"/>
      <c r="KE290" s="55"/>
      <c r="KF290" s="55"/>
      <c r="KG290" s="55"/>
      <c r="KH290" s="55"/>
      <c r="KI290" s="55"/>
      <c r="KJ290" s="55"/>
      <c r="KK290" s="55"/>
      <c r="KL290" s="55"/>
      <c r="KM290" s="55"/>
      <c r="KN290" s="55"/>
      <c r="KO290" s="55"/>
      <c r="KP290" s="55"/>
      <c r="KQ290" s="55"/>
      <c r="KR290" s="55"/>
      <c r="KS290" s="55"/>
      <c r="KT290" s="55"/>
      <c r="KU290" s="55"/>
      <c r="KV290" s="55"/>
      <c r="KW290" s="55"/>
      <c r="KX290" s="55"/>
      <c r="KY290" s="55"/>
      <c r="KZ290" s="55"/>
      <c r="LA290" s="55"/>
      <c r="LB290" s="55"/>
      <c r="LC290" s="55"/>
      <c r="LD290" s="55"/>
      <c r="LE290" s="55"/>
      <c r="LF290" s="55"/>
      <c r="LG290" s="55"/>
      <c r="LH290" s="55"/>
      <c r="LI290" s="55"/>
      <c r="LJ290" s="55"/>
      <c r="LK290" s="55"/>
      <c r="LL290" s="55"/>
      <c r="LM290" s="55"/>
      <c r="LN290" s="55"/>
      <c r="LO290" s="55"/>
      <c r="LP290" s="55"/>
      <c r="LQ290" s="55"/>
      <c r="LR290" s="55"/>
      <c r="LS290" s="55"/>
      <c r="LT290" s="55"/>
      <c r="LU290" s="55"/>
      <c r="LV290" s="55"/>
      <c r="LW290" s="55"/>
      <c r="LX290" s="55"/>
      <c r="LY290" s="55"/>
      <c r="LZ290" s="55"/>
      <c r="MA290" s="55"/>
      <c r="MB290" s="55"/>
      <c r="MC290" s="55"/>
      <c r="MD290" s="55"/>
      <c r="ME290" s="55"/>
      <c r="MF290" s="55"/>
      <c r="MG290" s="55"/>
      <c r="MH290" s="57"/>
      <c r="MI290" s="57"/>
      <c r="MJ290" s="57"/>
      <c r="MK290" s="57"/>
      <c r="ML290" s="57"/>
      <c r="MM290" s="58"/>
      <c r="MN290" s="58"/>
      <c r="MO290" s="57"/>
      <c r="MP290" s="57"/>
      <c r="MQ290" s="57"/>
      <c r="MR290" s="57"/>
      <c r="MS290" s="57"/>
      <c r="MT290" s="58"/>
      <c r="MU290" s="58"/>
      <c r="MV290" s="57"/>
      <c r="MW290" s="57"/>
      <c r="MX290" s="57"/>
      <c r="MY290" s="57"/>
      <c r="MZ290" s="57"/>
      <c r="NA290" s="58"/>
      <c r="NB290" s="58"/>
      <c r="NC290" s="55"/>
      <c r="ND290" s="55"/>
      <c r="NE290" s="55"/>
      <c r="NF290" s="55"/>
      <c r="NG290" s="55"/>
      <c r="NH290" s="55"/>
      <c r="NI290" s="55"/>
      <c r="NJ290" s="55"/>
      <c r="NK290" s="55"/>
      <c r="NL290" s="55"/>
      <c r="NM290" s="55"/>
      <c r="NN290" s="55"/>
      <c r="NO290" s="55"/>
      <c r="NP290" s="55"/>
      <c r="NQ290" s="55"/>
      <c r="NR290" s="55"/>
      <c r="NS290" s="55"/>
      <c r="NT290" s="55"/>
      <c r="NU290" s="55"/>
      <c r="NV290" s="55"/>
      <c r="NW290" s="55"/>
      <c r="NX290" s="55"/>
      <c r="NY290" s="55"/>
      <c r="NZ290" s="55"/>
      <c r="OA290" s="55"/>
      <c r="OB290" s="55"/>
      <c r="OC290" s="55"/>
      <c r="OD290" s="55"/>
      <c r="OE290" s="55"/>
      <c r="OF290" s="55"/>
      <c r="OG290" s="55"/>
      <c r="OH290" s="55"/>
      <c r="OI290" s="55"/>
      <c r="OJ290" s="55"/>
      <c r="OK290" s="55"/>
      <c r="OL290" s="55"/>
      <c r="OM290" s="55"/>
      <c r="ON290" s="55"/>
      <c r="OO290" s="55"/>
      <c r="OP290" s="55"/>
      <c r="OQ290" s="55"/>
      <c r="OR290" s="55"/>
      <c r="OS290" s="55"/>
      <c r="OT290" s="55"/>
      <c r="OU290" s="55"/>
      <c r="OV290" s="55"/>
      <c r="OW290" s="55"/>
      <c r="OX290" s="55"/>
      <c r="OY290" s="55"/>
      <c r="OZ290" s="55"/>
      <c r="PA290" s="55"/>
      <c r="PB290" s="55"/>
      <c r="PC290" s="55"/>
      <c r="PD290" s="55"/>
      <c r="PE290" s="55"/>
      <c r="PF290" s="55"/>
      <c r="PG290" s="55"/>
      <c r="PH290" s="55"/>
      <c r="PI290" s="55"/>
      <c r="PJ290" s="55"/>
      <c r="PK290" s="55"/>
      <c r="PL290" s="55"/>
      <c r="PM290" s="55"/>
      <c r="PN290" s="55"/>
      <c r="PO290" s="55"/>
      <c r="PP290" s="55"/>
      <c r="PQ290" s="55"/>
      <c r="PR290" s="55"/>
      <c r="PS290" s="55"/>
      <c r="PT290" s="55"/>
      <c r="PU290" s="55"/>
      <c r="PV290" s="55"/>
      <c r="PW290" s="55"/>
      <c r="PX290" s="55"/>
      <c r="PY290" s="55"/>
      <c r="PZ290" s="55"/>
      <c r="QA290" s="55"/>
      <c r="QB290" s="55"/>
      <c r="QC290" s="55"/>
      <c r="QD290" s="55"/>
    </row>
    <row r="291" spans="1:446" ht="13.5" customHeight="1">
      <c r="A291" s="12" t="s">
        <v>289</v>
      </c>
      <c r="B291" s="12" t="s">
        <v>346</v>
      </c>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12"/>
      <c r="BE291" s="14"/>
      <c r="BF291" s="14"/>
      <c r="BG291" s="14"/>
      <c r="BH291" s="14"/>
      <c r="BI291" s="14"/>
      <c r="BJ291" s="14"/>
      <c r="BK291" s="14"/>
      <c r="BL291" s="14"/>
      <c r="BM291" s="14"/>
      <c r="BN291" s="14"/>
      <c r="BO291" s="14"/>
      <c r="BP291" s="14"/>
      <c r="BQ291" s="14"/>
      <c r="BR291" s="14"/>
      <c r="BS291" s="14"/>
      <c r="BT291" s="14"/>
      <c r="BU291" s="14"/>
      <c r="BV291" s="14"/>
      <c r="BW291" s="14"/>
      <c r="BX291" s="14"/>
      <c r="BY291" s="14"/>
      <c r="BZ291" s="14"/>
      <c r="CA291" s="14"/>
      <c r="CB291" s="14"/>
      <c r="CC291" s="14"/>
      <c r="CD291" s="14"/>
      <c r="CE291" s="14"/>
      <c r="CF291" s="14"/>
      <c r="CG291" s="14"/>
      <c r="CH291" s="14"/>
      <c r="CI291" s="14"/>
      <c r="CJ291" s="14"/>
      <c r="CK291" s="14"/>
      <c r="CL291" s="14"/>
      <c r="CM291" s="14"/>
      <c r="CN291" s="14"/>
      <c r="CO291" s="14"/>
      <c r="CP291" s="14"/>
      <c r="CQ291" s="14"/>
      <c r="CR291" s="14"/>
      <c r="CS291" s="14"/>
      <c r="CT291" s="14"/>
      <c r="CU291" s="14"/>
      <c r="CV291" s="14"/>
      <c r="CW291" s="14"/>
      <c r="CX291" s="14"/>
      <c r="CY291" s="14"/>
      <c r="CZ291" s="14"/>
      <c r="DA291" s="24"/>
      <c r="DB291" s="14"/>
      <c r="DC291" s="14"/>
      <c r="DD291" s="14"/>
      <c r="DE291" s="14"/>
      <c r="DF291" s="14"/>
      <c r="DG291" s="14"/>
      <c r="DH291" s="14"/>
      <c r="DI291" s="14"/>
      <c r="DJ291" s="14"/>
      <c r="DK291" s="14"/>
      <c r="DL291" s="14"/>
      <c r="DM291" s="14"/>
      <c r="DN291" s="14"/>
      <c r="DO291" s="14"/>
      <c r="DP291" s="14"/>
      <c r="DQ291" s="14"/>
      <c r="DR291" s="14"/>
      <c r="DS291" s="14"/>
      <c r="DT291" s="14"/>
      <c r="DU291" s="14"/>
      <c r="DV291" s="14"/>
      <c r="DW291" s="14"/>
      <c r="DX291" s="14"/>
      <c r="DY291" s="14"/>
      <c r="DZ291" s="14"/>
      <c r="EA291" s="14"/>
      <c r="EB291" s="14"/>
      <c r="EC291" s="14"/>
      <c r="ED291" s="14"/>
      <c r="EE291" s="14"/>
      <c r="EF291" s="14"/>
      <c r="EG291" s="14"/>
      <c r="EH291" s="14"/>
      <c r="EI291" s="14"/>
      <c r="EJ291" s="14"/>
      <c r="EK291" s="14"/>
      <c r="EL291" s="14"/>
      <c r="EM291" s="14"/>
      <c r="EN291" s="14"/>
      <c r="EO291" s="14"/>
      <c r="EP291" s="14"/>
      <c r="EQ291" s="14"/>
      <c r="ER291" s="14"/>
      <c r="ES291" s="14"/>
      <c r="ET291" s="14"/>
      <c r="EU291" s="14"/>
      <c r="EV291" s="14"/>
      <c r="EW291" s="14"/>
      <c r="EX291" s="14"/>
      <c r="EY291" s="14"/>
      <c r="EZ291" s="14"/>
      <c r="FA291" s="14"/>
      <c r="FB291" s="14"/>
      <c r="FC291" s="14"/>
      <c r="FD291" s="14"/>
      <c r="FE291" s="14"/>
      <c r="FF291" s="14"/>
      <c r="FG291" s="14"/>
      <c r="FH291" s="14"/>
      <c r="FI291" s="14"/>
      <c r="FJ291" s="14"/>
      <c r="FK291" s="14"/>
      <c r="FL291" s="14"/>
      <c r="FM291" s="14"/>
      <c r="FN291" s="14"/>
      <c r="FO291" s="14"/>
      <c r="FP291" s="14"/>
      <c r="FQ291" s="14"/>
      <c r="FR291" s="14"/>
      <c r="FS291" s="14"/>
      <c r="FT291" s="14"/>
      <c r="FU291" s="14"/>
      <c r="FV291" s="14"/>
      <c r="FW291" s="14"/>
      <c r="FX291" s="14"/>
      <c r="FY291" s="14"/>
      <c r="FZ291" s="14"/>
      <c r="GA291" s="14"/>
      <c r="GB291" s="14"/>
      <c r="GC291" s="14"/>
      <c r="GD291" s="14"/>
      <c r="GE291" s="14"/>
      <c r="GF291" s="14"/>
      <c r="GG291" s="14"/>
      <c r="GH291" s="14"/>
      <c r="GI291" s="14"/>
      <c r="GJ291" s="14"/>
      <c r="GK291" s="14"/>
      <c r="GL291" s="14"/>
      <c r="GM291" s="14"/>
      <c r="GN291" s="14"/>
      <c r="GO291" s="14"/>
      <c r="GP291" s="14"/>
      <c r="GQ291" s="14"/>
      <c r="GR291" s="14"/>
      <c r="GS291" s="14"/>
      <c r="GT291" s="14"/>
      <c r="GU291" s="14"/>
      <c r="GV291" s="14"/>
      <c r="GW291" s="14"/>
      <c r="GX291" s="14"/>
      <c r="GY291" s="14"/>
      <c r="GZ291" s="14"/>
      <c r="HA291" s="14"/>
      <c r="HB291" s="14"/>
      <c r="HC291" s="14"/>
      <c r="HD291" s="14"/>
      <c r="HE291" s="14"/>
      <c r="HF291" s="14"/>
      <c r="HG291" s="14"/>
      <c r="HH291" s="14"/>
      <c r="HI291" s="14"/>
      <c r="HJ291" s="14"/>
      <c r="HK291" s="14"/>
      <c r="HL291" s="14"/>
      <c r="HM291" s="14"/>
      <c r="HN291" s="14"/>
      <c r="HO291" s="14"/>
      <c r="HP291" s="14"/>
      <c r="HQ291" s="14"/>
      <c r="HR291" s="14"/>
      <c r="HS291" s="14"/>
      <c r="HT291" s="14"/>
      <c r="HU291" s="14"/>
      <c r="HV291" s="14"/>
      <c r="HW291" s="14"/>
      <c r="HX291" s="14"/>
      <c r="HY291" s="14"/>
      <c r="HZ291" s="14"/>
      <c r="IA291" s="14"/>
      <c r="IB291" s="14"/>
      <c r="IC291" s="14"/>
      <c r="ID291" s="14"/>
      <c r="IE291" s="14"/>
      <c r="IF291" s="14"/>
      <c r="IG291" s="14"/>
      <c r="IH291" s="55"/>
      <c r="II291" s="55"/>
      <c r="IJ291" s="55"/>
      <c r="IK291" s="55"/>
      <c r="IL291" s="55"/>
      <c r="IM291" s="55"/>
      <c r="IN291" s="55"/>
      <c r="IO291" s="55"/>
      <c r="IP291" s="55"/>
      <c r="IQ291" s="55"/>
      <c r="IR291" s="55"/>
      <c r="IS291" s="55"/>
      <c r="IT291" s="55"/>
      <c r="IU291" s="55"/>
      <c r="IV291" s="55"/>
      <c r="IW291" s="55"/>
      <c r="IX291" s="55"/>
      <c r="IY291" s="55"/>
      <c r="IZ291" s="55"/>
      <c r="JA291" s="55"/>
      <c r="JB291" s="55"/>
      <c r="JC291" s="55"/>
      <c r="JD291" s="55"/>
      <c r="JE291" s="55"/>
      <c r="JF291" s="55"/>
      <c r="JG291" s="55"/>
      <c r="JH291" s="55"/>
      <c r="JI291" s="55"/>
      <c r="JJ291" s="55"/>
      <c r="JK291" s="55"/>
      <c r="JL291" s="55"/>
      <c r="JM291" s="55"/>
      <c r="JN291" s="55"/>
      <c r="JO291" s="55"/>
      <c r="JP291" s="55"/>
      <c r="JQ291" s="55"/>
      <c r="JR291" s="55"/>
      <c r="JS291" s="55"/>
      <c r="JT291" s="55"/>
      <c r="JU291" s="55"/>
      <c r="JV291" s="55"/>
      <c r="JW291" s="55"/>
      <c r="JX291" s="55"/>
      <c r="JY291" s="55"/>
      <c r="JZ291" s="55"/>
      <c r="KA291" s="55"/>
      <c r="KB291" s="55"/>
      <c r="KC291" s="55"/>
      <c r="KD291" s="55"/>
      <c r="KE291" s="55"/>
      <c r="KF291" s="55"/>
      <c r="KG291" s="55"/>
      <c r="KH291" s="55"/>
      <c r="KI291" s="55"/>
      <c r="KJ291" s="55"/>
      <c r="KK291" s="55"/>
      <c r="KL291" s="55"/>
      <c r="KM291" s="55"/>
      <c r="KN291" s="55"/>
      <c r="KO291" s="55"/>
      <c r="KP291" s="55"/>
      <c r="KQ291" s="55"/>
      <c r="KR291" s="55"/>
      <c r="KS291" s="55"/>
      <c r="KT291" s="55"/>
      <c r="KU291" s="55"/>
      <c r="KV291" s="55"/>
      <c r="KW291" s="55"/>
      <c r="KX291" s="55"/>
      <c r="KY291" s="55"/>
      <c r="KZ291" s="55"/>
      <c r="LA291" s="55"/>
      <c r="LB291" s="55"/>
      <c r="LC291" s="55"/>
      <c r="LD291" s="55"/>
      <c r="LE291" s="55"/>
      <c r="LF291" s="55"/>
      <c r="LG291" s="55"/>
      <c r="LH291" s="55"/>
      <c r="LI291" s="55"/>
      <c r="LJ291" s="55"/>
      <c r="LK291" s="55"/>
      <c r="LL291" s="55"/>
      <c r="LM291" s="55"/>
      <c r="LN291" s="55"/>
      <c r="LO291" s="55"/>
      <c r="LP291" s="55"/>
      <c r="LQ291" s="55"/>
      <c r="LR291" s="55"/>
      <c r="LS291" s="55"/>
      <c r="LT291" s="55"/>
      <c r="LU291" s="55"/>
      <c r="LV291" s="55"/>
      <c r="LW291" s="55"/>
      <c r="LX291" s="55"/>
      <c r="LY291" s="55"/>
      <c r="LZ291" s="55"/>
      <c r="MA291" s="55"/>
      <c r="MB291" s="55"/>
      <c r="MC291" s="55"/>
      <c r="MD291" s="55"/>
      <c r="ME291" s="55"/>
      <c r="MF291" s="55"/>
      <c r="MG291" s="55"/>
      <c r="MH291" s="57"/>
      <c r="MI291" s="57"/>
      <c r="MJ291" s="57"/>
      <c r="MK291" s="57"/>
      <c r="ML291" s="57"/>
      <c r="MM291" s="58"/>
      <c r="MN291" s="58"/>
      <c r="MO291" s="57"/>
      <c r="MP291" s="57"/>
      <c r="MQ291" s="57"/>
      <c r="MR291" s="57"/>
      <c r="MS291" s="57"/>
      <c r="MT291" s="58"/>
      <c r="MU291" s="58"/>
      <c r="MV291" s="57"/>
      <c r="MW291" s="57"/>
      <c r="MX291" s="57"/>
      <c r="MY291" s="57"/>
      <c r="MZ291" s="57"/>
      <c r="NA291" s="58"/>
      <c r="NB291" s="58"/>
      <c r="NC291" s="55"/>
      <c r="ND291" s="55"/>
      <c r="NE291" s="55"/>
      <c r="NF291" s="55"/>
      <c r="NG291" s="55"/>
      <c r="NH291" s="55"/>
      <c r="NI291" s="55"/>
      <c r="NJ291" s="55"/>
      <c r="NK291" s="55"/>
      <c r="NL291" s="55"/>
      <c r="NM291" s="55"/>
      <c r="NN291" s="55"/>
      <c r="NO291" s="55"/>
      <c r="NP291" s="55"/>
      <c r="NQ291" s="55"/>
      <c r="NR291" s="55"/>
      <c r="NS291" s="55"/>
      <c r="NT291" s="55"/>
      <c r="NU291" s="55"/>
      <c r="NV291" s="55"/>
      <c r="NW291" s="55"/>
      <c r="NX291" s="55"/>
      <c r="NY291" s="55"/>
      <c r="NZ291" s="55"/>
      <c r="OA291" s="55"/>
      <c r="OB291" s="55"/>
      <c r="OC291" s="55"/>
      <c r="OD291" s="55"/>
      <c r="OE291" s="55"/>
      <c r="OF291" s="55"/>
      <c r="OG291" s="55"/>
      <c r="OH291" s="55"/>
      <c r="OI291" s="55"/>
      <c r="OJ291" s="55"/>
      <c r="OK291" s="55"/>
      <c r="OL291" s="55"/>
      <c r="OM291" s="55"/>
      <c r="ON291" s="55"/>
      <c r="OO291" s="55"/>
      <c r="OP291" s="55"/>
      <c r="OQ291" s="55"/>
      <c r="OR291" s="55"/>
      <c r="OS291" s="55"/>
      <c r="OT291" s="55"/>
      <c r="OU291" s="55"/>
      <c r="OV291" s="55"/>
      <c r="OW291" s="55"/>
      <c r="OX291" s="55"/>
      <c r="OY291" s="55"/>
      <c r="OZ291" s="55"/>
      <c r="PA291" s="55"/>
      <c r="PB291" s="55"/>
      <c r="PC291" s="55"/>
      <c r="PD291" s="55"/>
      <c r="PE291" s="55"/>
      <c r="PF291" s="55"/>
      <c r="PG291" s="55"/>
      <c r="PH291" s="55"/>
      <c r="PI291" s="55"/>
      <c r="PJ291" s="55"/>
      <c r="PK291" s="55"/>
      <c r="PL291" s="55"/>
      <c r="PM291" s="55"/>
      <c r="PN291" s="55"/>
      <c r="PO291" s="55"/>
      <c r="PP291" s="55"/>
      <c r="PQ291" s="55"/>
      <c r="PR291" s="55"/>
      <c r="PS291" s="55"/>
      <c r="PT291" s="55"/>
      <c r="PU291" s="55"/>
      <c r="PV291" s="55"/>
      <c r="PW291" s="55"/>
      <c r="PX291" s="55"/>
      <c r="PY291" s="55"/>
      <c r="PZ291" s="55"/>
      <c r="QA291" s="55"/>
      <c r="QB291" s="55"/>
      <c r="QC291" s="55"/>
      <c r="QD291" s="55"/>
    </row>
    <row r="292" spans="1:446" ht="13.5" customHeight="1">
      <c r="A292" s="12" t="s">
        <v>290</v>
      </c>
      <c r="B292" s="12" t="s">
        <v>348</v>
      </c>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12"/>
      <c r="BE292" s="14"/>
      <c r="BF292" s="14"/>
      <c r="BG292" s="14"/>
      <c r="BH292" s="14"/>
      <c r="BI292" s="14"/>
      <c r="BJ292" s="14"/>
      <c r="BK292" s="14"/>
      <c r="BL292" s="14"/>
      <c r="BM292" s="14"/>
      <c r="BN292" s="14"/>
      <c r="BO292" s="14"/>
      <c r="BP292" s="14"/>
      <c r="BQ292" s="14"/>
      <c r="BR292" s="14"/>
      <c r="BS292" s="14"/>
      <c r="BT292" s="14"/>
      <c r="BU292" s="14"/>
      <c r="BV292" s="14"/>
      <c r="BW292" s="14"/>
      <c r="BX292" s="14"/>
      <c r="BY292" s="14"/>
      <c r="BZ292" s="14"/>
      <c r="CA292" s="14"/>
      <c r="CB292" s="14"/>
      <c r="CC292" s="14"/>
      <c r="CD292" s="14"/>
      <c r="CE292" s="14"/>
      <c r="CF292" s="14"/>
      <c r="CG292" s="14"/>
      <c r="CH292" s="14"/>
      <c r="CI292" s="14"/>
      <c r="CJ292" s="14"/>
      <c r="CK292" s="14"/>
      <c r="CL292" s="14"/>
      <c r="CM292" s="14"/>
      <c r="CN292" s="14"/>
      <c r="CO292" s="14"/>
      <c r="CP292" s="14"/>
      <c r="CQ292" s="14"/>
      <c r="CR292" s="14"/>
      <c r="CS292" s="14"/>
      <c r="CT292" s="14"/>
      <c r="CU292" s="14"/>
      <c r="CV292" s="14"/>
      <c r="CW292" s="14"/>
      <c r="CX292" s="14"/>
      <c r="CY292" s="14"/>
      <c r="CZ292" s="14"/>
      <c r="DA292" s="24"/>
      <c r="DB292" s="14"/>
      <c r="DC292" s="14"/>
      <c r="DD292" s="14"/>
      <c r="DE292" s="14"/>
      <c r="DF292" s="14"/>
      <c r="DG292" s="14"/>
      <c r="DH292" s="14"/>
      <c r="DI292" s="14"/>
      <c r="DJ292" s="14"/>
      <c r="DK292" s="14"/>
      <c r="DL292" s="14"/>
      <c r="DM292" s="14"/>
      <c r="DN292" s="14"/>
      <c r="DO292" s="14"/>
      <c r="DP292" s="14"/>
      <c r="DQ292" s="14"/>
      <c r="DR292" s="14"/>
      <c r="DS292" s="14"/>
      <c r="DT292" s="14"/>
      <c r="DU292" s="14"/>
      <c r="DV292" s="14"/>
      <c r="DW292" s="14"/>
      <c r="DX292" s="14"/>
      <c r="DY292" s="14"/>
      <c r="DZ292" s="14"/>
      <c r="EA292" s="14"/>
      <c r="EB292" s="14"/>
      <c r="EC292" s="14"/>
      <c r="ED292" s="14"/>
      <c r="EE292" s="14"/>
      <c r="EF292" s="14"/>
      <c r="EG292" s="14"/>
      <c r="EH292" s="14"/>
      <c r="EI292" s="14"/>
      <c r="EJ292" s="14"/>
      <c r="EK292" s="14"/>
      <c r="EL292" s="14"/>
      <c r="EM292" s="14"/>
      <c r="EN292" s="14"/>
      <c r="EO292" s="14"/>
      <c r="EP292" s="14"/>
      <c r="EQ292" s="14"/>
      <c r="ER292" s="14"/>
      <c r="ES292" s="14"/>
      <c r="ET292" s="14"/>
      <c r="EU292" s="14"/>
      <c r="EV292" s="14"/>
      <c r="EW292" s="14"/>
      <c r="EX292" s="14"/>
      <c r="EY292" s="14"/>
      <c r="EZ292" s="14"/>
      <c r="FA292" s="14"/>
      <c r="FB292" s="14"/>
      <c r="FC292" s="14"/>
      <c r="FD292" s="14"/>
      <c r="FE292" s="14"/>
      <c r="FF292" s="14"/>
      <c r="FG292" s="14"/>
      <c r="FH292" s="14"/>
      <c r="FI292" s="14"/>
      <c r="FJ292" s="14"/>
      <c r="FK292" s="14"/>
      <c r="FL292" s="14"/>
      <c r="FM292" s="14"/>
      <c r="FN292" s="14"/>
      <c r="FO292" s="14"/>
      <c r="FP292" s="14"/>
      <c r="FQ292" s="14"/>
      <c r="FR292" s="14"/>
      <c r="FS292" s="14"/>
      <c r="FT292" s="14"/>
      <c r="FU292" s="14"/>
      <c r="FV292" s="14"/>
      <c r="FW292" s="14"/>
      <c r="FX292" s="14"/>
      <c r="FY292" s="14"/>
      <c r="FZ292" s="14"/>
      <c r="GA292" s="14"/>
      <c r="GB292" s="14"/>
      <c r="GC292" s="14"/>
      <c r="GD292" s="14"/>
      <c r="GE292" s="14"/>
      <c r="GF292" s="14"/>
      <c r="GG292" s="14"/>
      <c r="GH292" s="14"/>
      <c r="GI292" s="14"/>
      <c r="GJ292" s="14"/>
      <c r="GK292" s="14"/>
      <c r="GL292" s="14"/>
      <c r="GM292" s="14"/>
      <c r="GN292" s="14"/>
      <c r="GO292" s="14"/>
      <c r="GP292" s="14"/>
      <c r="GQ292" s="14"/>
      <c r="GR292" s="14"/>
      <c r="GS292" s="14"/>
      <c r="GT292" s="14"/>
      <c r="GU292" s="14"/>
      <c r="GV292" s="14"/>
      <c r="GW292" s="14"/>
      <c r="GX292" s="14"/>
      <c r="GY292" s="14"/>
      <c r="GZ292" s="14"/>
      <c r="HA292" s="14"/>
      <c r="HB292" s="14"/>
      <c r="HC292" s="14"/>
      <c r="HD292" s="14"/>
      <c r="HE292" s="14"/>
      <c r="HF292" s="14"/>
      <c r="HG292" s="14"/>
      <c r="HH292" s="14"/>
      <c r="HI292" s="14"/>
      <c r="HJ292" s="14"/>
      <c r="HK292" s="14"/>
      <c r="HL292" s="14"/>
      <c r="HM292" s="14"/>
      <c r="HN292" s="14"/>
      <c r="HO292" s="14"/>
      <c r="HP292" s="14"/>
      <c r="HQ292" s="14"/>
      <c r="HR292" s="14"/>
      <c r="HS292" s="14"/>
      <c r="HT292" s="14"/>
      <c r="HU292" s="14"/>
      <c r="HV292" s="14"/>
      <c r="HW292" s="14"/>
      <c r="HX292" s="14"/>
      <c r="HY292" s="14"/>
      <c r="HZ292" s="14"/>
      <c r="IA292" s="14"/>
      <c r="IB292" s="14"/>
      <c r="IC292" s="14"/>
      <c r="ID292" s="14"/>
      <c r="IE292" s="14"/>
      <c r="IF292" s="14"/>
      <c r="IG292" s="14"/>
      <c r="IH292" s="55"/>
      <c r="II292" s="55"/>
      <c r="IJ292" s="55"/>
      <c r="IK292" s="55"/>
      <c r="IL292" s="55"/>
      <c r="IM292" s="55"/>
      <c r="IN292" s="55"/>
      <c r="IO292" s="55"/>
      <c r="IP292" s="55"/>
      <c r="IQ292" s="55"/>
      <c r="IR292" s="55"/>
      <c r="IS292" s="55"/>
      <c r="IT292" s="55"/>
      <c r="IU292" s="55"/>
      <c r="IV292" s="55"/>
      <c r="IW292" s="55"/>
      <c r="IX292" s="55"/>
      <c r="IY292" s="55"/>
      <c r="IZ292" s="55"/>
      <c r="JA292" s="55"/>
      <c r="JB292" s="55"/>
      <c r="JC292" s="55"/>
      <c r="JD292" s="55"/>
      <c r="JE292" s="55"/>
      <c r="JF292" s="55"/>
      <c r="JG292" s="55"/>
      <c r="JH292" s="55"/>
      <c r="JI292" s="55"/>
      <c r="JJ292" s="55"/>
      <c r="JK292" s="55"/>
      <c r="JL292" s="55"/>
      <c r="JM292" s="55"/>
      <c r="JN292" s="55"/>
      <c r="JO292" s="55"/>
      <c r="JP292" s="55"/>
      <c r="JQ292" s="55"/>
      <c r="JR292" s="55"/>
      <c r="JS292" s="55"/>
      <c r="JT292" s="55"/>
      <c r="JU292" s="55"/>
      <c r="JV292" s="55"/>
      <c r="JW292" s="55"/>
      <c r="JX292" s="55"/>
      <c r="JY292" s="55"/>
      <c r="JZ292" s="55"/>
      <c r="KA292" s="55"/>
      <c r="KB292" s="55"/>
      <c r="KC292" s="55"/>
      <c r="KD292" s="55"/>
      <c r="KE292" s="55"/>
      <c r="KF292" s="55"/>
      <c r="KG292" s="55"/>
      <c r="KH292" s="55"/>
      <c r="KI292" s="55"/>
      <c r="KJ292" s="55"/>
      <c r="KK292" s="55"/>
      <c r="KL292" s="55"/>
      <c r="KM292" s="55"/>
      <c r="KN292" s="55"/>
      <c r="KO292" s="55"/>
      <c r="KP292" s="55"/>
      <c r="KQ292" s="55"/>
      <c r="KR292" s="55"/>
      <c r="KS292" s="55"/>
      <c r="KT292" s="55"/>
      <c r="KU292" s="55"/>
      <c r="KV292" s="55"/>
      <c r="KW292" s="55"/>
      <c r="KX292" s="55"/>
      <c r="KY292" s="55"/>
      <c r="KZ292" s="55"/>
      <c r="LA292" s="55"/>
      <c r="LB292" s="55"/>
      <c r="LC292" s="55"/>
      <c r="LD292" s="55"/>
      <c r="LE292" s="55"/>
      <c r="LF292" s="55"/>
      <c r="LG292" s="55"/>
      <c r="LH292" s="55"/>
      <c r="LI292" s="55"/>
      <c r="LJ292" s="55"/>
      <c r="LK292" s="55"/>
      <c r="LL292" s="55"/>
      <c r="LM292" s="55"/>
      <c r="LN292" s="55"/>
      <c r="LO292" s="55"/>
      <c r="LP292" s="55"/>
      <c r="LQ292" s="55"/>
      <c r="LR292" s="55"/>
      <c r="LS292" s="55"/>
      <c r="LT292" s="55"/>
      <c r="LU292" s="55"/>
      <c r="LV292" s="55"/>
      <c r="LW292" s="55"/>
      <c r="LX292" s="55"/>
      <c r="LY292" s="55"/>
      <c r="LZ292" s="55"/>
      <c r="MA292" s="55"/>
      <c r="MB292" s="55"/>
      <c r="MC292" s="55"/>
      <c r="MD292" s="55"/>
      <c r="ME292" s="55"/>
      <c r="MF292" s="55"/>
      <c r="MG292" s="55"/>
      <c r="MH292" s="57"/>
      <c r="MI292" s="57"/>
      <c r="MJ292" s="57"/>
      <c r="MK292" s="57"/>
      <c r="ML292" s="57"/>
      <c r="MM292" s="58"/>
      <c r="MN292" s="58"/>
      <c r="MO292" s="57"/>
      <c r="MP292" s="57"/>
      <c r="MQ292" s="57"/>
      <c r="MR292" s="57"/>
      <c r="MS292" s="57"/>
      <c r="MT292" s="58"/>
      <c r="MU292" s="58"/>
      <c r="MV292" s="57"/>
      <c r="MW292" s="57"/>
      <c r="MX292" s="57"/>
      <c r="MY292" s="57"/>
      <c r="MZ292" s="57"/>
      <c r="NA292" s="58"/>
      <c r="NB292" s="58"/>
      <c r="NC292" s="55"/>
      <c r="ND292" s="55"/>
      <c r="NE292" s="55"/>
      <c r="NF292" s="55"/>
      <c r="NG292" s="55"/>
      <c r="NH292" s="55"/>
      <c r="NI292" s="55"/>
      <c r="NJ292" s="55"/>
      <c r="NK292" s="55"/>
      <c r="NL292" s="55"/>
      <c r="NM292" s="55"/>
      <c r="NN292" s="55"/>
      <c r="NO292" s="55"/>
      <c r="NP292" s="55"/>
      <c r="NQ292" s="55"/>
      <c r="NR292" s="55"/>
      <c r="NS292" s="55"/>
      <c r="NT292" s="55"/>
      <c r="NU292" s="55"/>
      <c r="NV292" s="55"/>
      <c r="NW292" s="55"/>
      <c r="NX292" s="55"/>
      <c r="NY292" s="55"/>
      <c r="NZ292" s="55"/>
      <c r="OA292" s="55"/>
      <c r="OB292" s="55"/>
      <c r="OC292" s="55"/>
      <c r="OD292" s="55"/>
      <c r="OE292" s="55"/>
      <c r="OF292" s="55"/>
      <c r="OG292" s="55"/>
      <c r="OH292" s="55"/>
      <c r="OI292" s="55"/>
      <c r="OJ292" s="55"/>
      <c r="OK292" s="55"/>
      <c r="OL292" s="55"/>
      <c r="OM292" s="55"/>
      <c r="ON292" s="55"/>
      <c r="OO292" s="55"/>
      <c r="OP292" s="55"/>
      <c r="OQ292" s="55"/>
      <c r="OR292" s="55"/>
      <c r="OS292" s="55"/>
      <c r="OT292" s="55"/>
      <c r="OU292" s="55"/>
      <c r="OV292" s="55"/>
      <c r="OW292" s="55"/>
      <c r="OX292" s="55"/>
      <c r="OY292" s="55"/>
      <c r="OZ292" s="55"/>
      <c r="PA292" s="55"/>
      <c r="PB292" s="55"/>
      <c r="PC292" s="55"/>
      <c r="PD292" s="55"/>
      <c r="PE292" s="55"/>
      <c r="PF292" s="55"/>
      <c r="PG292" s="55"/>
      <c r="PH292" s="55"/>
      <c r="PI292" s="55"/>
      <c r="PJ292" s="55"/>
      <c r="PK292" s="55"/>
      <c r="PL292" s="55"/>
      <c r="PM292" s="55"/>
      <c r="PN292" s="55"/>
      <c r="PO292" s="55"/>
      <c r="PP292" s="55"/>
      <c r="PQ292" s="55"/>
      <c r="PR292" s="55"/>
      <c r="PS292" s="55"/>
      <c r="PT292" s="55"/>
      <c r="PU292" s="55"/>
      <c r="PV292" s="55"/>
      <c r="PW292" s="55"/>
      <c r="PX292" s="55"/>
      <c r="PY292" s="55"/>
      <c r="PZ292" s="55"/>
      <c r="QA292" s="55"/>
      <c r="QB292" s="55"/>
      <c r="QC292" s="55"/>
      <c r="QD292" s="55"/>
    </row>
    <row r="293" spans="1:446" ht="13.5" customHeight="1">
      <c r="A293" s="12" t="s">
        <v>291</v>
      </c>
      <c r="B293" s="12" t="s">
        <v>349</v>
      </c>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12"/>
      <c r="BE293" s="14"/>
      <c r="BF293" s="14"/>
      <c r="BG293" s="14"/>
      <c r="BH293" s="14"/>
      <c r="BI293" s="14"/>
      <c r="BJ293" s="14"/>
      <c r="BK293" s="14"/>
      <c r="BL293" s="14"/>
      <c r="BM293" s="14"/>
      <c r="BN293" s="14"/>
      <c r="BO293" s="14"/>
      <c r="BP293" s="14"/>
      <c r="BQ293" s="14"/>
      <c r="BR293" s="14"/>
      <c r="BS293" s="14"/>
      <c r="BT293" s="14"/>
      <c r="BU293" s="14"/>
      <c r="BV293" s="14"/>
      <c r="BW293" s="14"/>
      <c r="BX293" s="14"/>
      <c r="BY293" s="14"/>
      <c r="BZ293" s="14"/>
      <c r="CA293" s="14"/>
      <c r="CB293" s="14"/>
      <c r="CC293" s="14"/>
      <c r="CD293" s="14"/>
      <c r="CE293" s="14"/>
      <c r="CF293" s="14"/>
      <c r="CG293" s="14"/>
      <c r="CH293" s="14"/>
      <c r="CI293" s="14"/>
      <c r="CJ293" s="14"/>
      <c r="CK293" s="14"/>
      <c r="CL293" s="14"/>
      <c r="CM293" s="14"/>
      <c r="CN293" s="14"/>
      <c r="CO293" s="14"/>
      <c r="CP293" s="14"/>
      <c r="CQ293" s="14"/>
      <c r="CR293" s="14"/>
      <c r="CS293" s="14"/>
      <c r="CT293" s="14"/>
      <c r="CU293" s="14"/>
      <c r="CV293" s="14"/>
      <c r="CW293" s="14"/>
      <c r="CX293" s="14"/>
      <c r="CY293" s="14"/>
      <c r="CZ293" s="14"/>
      <c r="DA293" s="24"/>
      <c r="DB293" s="14"/>
      <c r="DC293" s="14"/>
      <c r="DD293" s="14"/>
      <c r="DE293" s="14"/>
      <c r="DF293" s="14"/>
      <c r="DG293" s="14"/>
      <c r="DH293" s="14"/>
      <c r="DI293" s="14"/>
      <c r="DJ293" s="14"/>
      <c r="DK293" s="14"/>
      <c r="DL293" s="14"/>
      <c r="DM293" s="14"/>
      <c r="DN293" s="14"/>
      <c r="DO293" s="14"/>
      <c r="DP293" s="14"/>
      <c r="DQ293" s="14"/>
      <c r="DR293" s="14"/>
      <c r="DS293" s="14"/>
      <c r="DT293" s="14"/>
      <c r="DU293" s="14"/>
      <c r="DV293" s="14"/>
      <c r="DW293" s="14"/>
      <c r="DX293" s="14"/>
      <c r="DY293" s="14"/>
      <c r="DZ293" s="14"/>
      <c r="EA293" s="14"/>
      <c r="EB293" s="14"/>
      <c r="EC293" s="14"/>
      <c r="ED293" s="14"/>
      <c r="EE293" s="14"/>
      <c r="EF293" s="14"/>
      <c r="EG293" s="14"/>
      <c r="EH293" s="14"/>
      <c r="EI293" s="14"/>
      <c r="EJ293" s="14"/>
      <c r="EK293" s="14"/>
      <c r="EL293" s="14"/>
      <c r="EM293" s="14"/>
      <c r="EN293" s="14"/>
      <c r="EO293" s="14"/>
      <c r="EP293" s="14"/>
      <c r="EQ293" s="14"/>
      <c r="ER293" s="14"/>
      <c r="ES293" s="14"/>
      <c r="ET293" s="14"/>
      <c r="EU293" s="14"/>
      <c r="EV293" s="14"/>
      <c r="EW293" s="14"/>
      <c r="EX293" s="14"/>
      <c r="EY293" s="14"/>
      <c r="EZ293" s="14"/>
      <c r="FA293" s="14"/>
      <c r="FB293" s="14"/>
      <c r="FC293" s="14"/>
      <c r="FD293" s="14"/>
      <c r="FE293" s="14"/>
      <c r="FF293" s="14"/>
      <c r="FG293" s="14"/>
      <c r="FH293" s="14"/>
      <c r="FI293" s="14"/>
      <c r="FJ293" s="14"/>
      <c r="FK293" s="14"/>
      <c r="FL293" s="14"/>
      <c r="FM293" s="14"/>
      <c r="FN293" s="14"/>
      <c r="FO293" s="14"/>
      <c r="FP293" s="14"/>
      <c r="FQ293" s="14"/>
      <c r="FR293" s="14"/>
      <c r="FS293" s="14"/>
      <c r="FT293" s="14"/>
      <c r="FU293" s="14"/>
      <c r="FV293" s="14"/>
      <c r="FW293" s="14"/>
      <c r="FX293" s="14"/>
      <c r="FY293" s="14"/>
      <c r="FZ293" s="14"/>
      <c r="GA293" s="14"/>
      <c r="GB293" s="14"/>
      <c r="GC293" s="14"/>
      <c r="GD293" s="14"/>
      <c r="GE293" s="14"/>
      <c r="GF293" s="14"/>
      <c r="GG293" s="14"/>
      <c r="GH293" s="14"/>
      <c r="GI293" s="14"/>
      <c r="GJ293" s="14"/>
      <c r="GK293" s="14"/>
      <c r="GL293" s="14"/>
      <c r="GM293" s="14"/>
      <c r="GN293" s="14"/>
      <c r="GO293" s="14"/>
      <c r="GP293" s="14"/>
      <c r="GQ293" s="14"/>
      <c r="GR293" s="14"/>
      <c r="GS293" s="14"/>
      <c r="GT293" s="14"/>
      <c r="GU293" s="14"/>
      <c r="GV293" s="14"/>
      <c r="GW293" s="14"/>
      <c r="GX293" s="14"/>
      <c r="GY293" s="14"/>
      <c r="GZ293" s="14"/>
      <c r="HA293" s="14"/>
      <c r="HB293" s="14"/>
      <c r="HC293" s="14"/>
      <c r="HD293" s="14"/>
      <c r="HE293" s="14"/>
      <c r="HF293" s="14"/>
      <c r="HG293" s="14"/>
      <c r="HH293" s="14"/>
      <c r="HI293" s="14"/>
      <c r="HJ293" s="14"/>
      <c r="HK293" s="14"/>
      <c r="HL293" s="14"/>
      <c r="HM293" s="14"/>
      <c r="HN293" s="14"/>
      <c r="HO293" s="14"/>
      <c r="HP293" s="14"/>
      <c r="HQ293" s="14"/>
      <c r="HR293" s="14"/>
      <c r="HS293" s="14"/>
      <c r="HT293" s="14"/>
      <c r="HU293" s="14"/>
      <c r="HV293" s="14"/>
      <c r="HW293" s="14"/>
      <c r="HX293" s="14"/>
      <c r="HY293" s="14"/>
      <c r="HZ293" s="14"/>
      <c r="IA293" s="14"/>
      <c r="IB293" s="14"/>
      <c r="IC293" s="14"/>
      <c r="ID293" s="14"/>
      <c r="IE293" s="14"/>
      <c r="IF293" s="14"/>
      <c r="IG293" s="14"/>
      <c r="IH293" s="55"/>
      <c r="II293" s="55"/>
      <c r="IJ293" s="55"/>
      <c r="IK293" s="55"/>
      <c r="IL293" s="55"/>
      <c r="IM293" s="55"/>
      <c r="IN293" s="55"/>
      <c r="IO293" s="55"/>
      <c r="IP293" s="55"/>
      <c r="IQ293" s="55"/>
      <c r="IR293" s="55"/>
      <c r="IS293" s="55"/>
      <c r="IT293" s="55"/>
      <c r="IU293" s="55"/>
      <c r="IV293" s="55"/>
      <c r="IW293" s="55"/>
      <c r="IX293" s="55"/>
      <c r="IY293" s="55"/>
      <c r="IZ293" s="55"/>
      <c r="JA293" s="55"/>
      <c r="JB293" s="55"/>
      <c r="JC293" s="55"/>
      <c r="JD293" s="55"/>
      <c r="JE293" s="55"/>
      <c r="JF293" s="55"/>
      <c r="JG293" s="55"/>
      <c r="JH293" s="55"/>
      <c r="JI293" s="55"/>
      <c r="JJ293" s="55"/>
      <c r="JK293" s="55"/>
      <c r="JL293" s="55"/>
      <c r="JM293" s="55"/>
      <c r="JN293" s="55"/>
      <c r="JO293" s="55"/>
      <c r="JP293" s="55"/>
      <c r="JQ293" s="55"/>
      <c r="JR293" s="55"/>
      <c r="JS293" s="55"/>
      <c r="JT293" s="55"/>
      <c r="JU293" s="55"/>
      <c r="JV293" s="55"/>
      <c r="JW293" s="55"/>
      <c r="JX293" s="55"/>
      <c r="JY293" s="55"/>
      <c r="JZ293" s="55"/>
      <c r="KA293" s="55"/>
      <c r="KB293" s="55"/>
      <c r="KC293" s="55"/>
      <c r="KD293" s="55"/>
      <c r="KE293" s="55"/>
      <c r="KF293" s="55"/>
      <c r="KG293" s="55"/>
      <c r="KH293" s="55"/>
      <c r="KI293" s="55"/>
      <c r="KJ293" s="55"/>
      <c r="KK293" s="55"/>
      <c r="KL293" s="55"/>
      <c r="KM293" s="55"/>
      <c r="KN293" s="55"/>
      <c r="KO293" s="55"/>
      <c r="KP293" s="55"/>
      <c r="KQ293" s="55"/>
      <c r="KR293" s="55"/>
      <c r="KS293" s="55"/>
      <c r="KT293" s="55"/>
      <c r="KU293" s="55"/>
      <c r="KV293" s="55"/>
      <c r="KW293" s="55"/>
      <c r="KX293" s="55"/>
      <c r="KY293" s="55"/>
      <c r="KZ293" s="55"/>
      <c r="LA293" s="55"/>
      <c r="LB293" s="55"/>
      <c r="LC293" s="55"/>
      <c r="LD293" s="55"/>
      <c r="LE293" s="55"/>
      <c r="LF293" s="55"/>
      <c r="LG293" s="55"/>
      <c r="LH293" s="55"/>
      <c r="LI293" s="55"/>
      <c r="LJ293" s="55"/>
      <c r="LK293" s="55"/>
      <c r="LL293" s="55"/>
      <c r="LM293" s="55"/>
      <c r="LN293" s="55"/>
      <c r="LO293" s="55"/>
      <c r="LP293" s="55"/>
      <c r="LQ293" s="55"/>
      <c r="LR293" s="55"/>
      <c r="LS293" s="55"/>
      <c r="LT293" s="55"/>
      <c r="LU293" s="55"/>
      <c r="LV293" s="55"/>
      <c r="LW293" s="55"/>
      <c r="LX293" s="55"/>
      <c r="LY293" s="55"/>
      <c r="LZ293" s="55"/>
      <c r="MA293" s="55"/>
      <c r="MB293" s="55"/>
      <c r="MC293" s="55"/>
      <c r="MD293" s="55"/>
      <c r="ME293" s="55"/>
      <c r="MF293" s="55"/>
      <c r="MG293" s="55"/>
      <c r="MH293" s="57"/>
      <c r="MI293" s="57"/>
      <c r="MJ293" s="57"/>
      <c r="MK293" s="57"/>
      <c r="ML293" s="57"/>
      <c r="MM293" s="58"/>
      <c r="MN293" s="58"/>
      <c r="MO293" s="57"/>
      <c r="MP293" s="57"/>
      <c r="MQ293" s="57"/>
      <c r="MR293" s="57"/>
      <c r="MS293" s="57"/>
      <c r="MT293" s="58"/>
      <c r="MU293" s="58"/>
      <c r="MV293" s="57"/>
      <c r="MW293" s="57"/>
      <c r="MX293" s="57"/>
      <c r="MY293" s="57"/>
      <c r="MZ293" s="57"/>
      <c r="NA293" s="58"/>
      <c r="NB293" s="58"/>
      <c r="NC293" s="55"/>
      <c r="ND293" s="55"/>
      <c r="NE293" s="55"/>
      <c r="NF293" s="55"/>
      <c r="NG293" s="55"/>
      <c r="NH293" s="55"/>
      <c r="NI293" s="55"/>
      <c r="NJ293" s="55"/>
      <c r="NK293" s="55"/>
      <c r="NL293" s="55"/>
      <c r="NM293" s="55"/>
      <c r="NN293" s="55"/>
      <c r="NO293" s="55"/>
      <c r="NP293" s="55"/>
      <c r="NQ293" s="55"/>
      <c r="NR293" s="55"/>
      <c r="NS293" s="55"/>
      <c r="NT293" s="55"/>
      <c r="NU293" s="55"/>
      <c r="NV293" s="55"/>
      <c r="NW293" s="55"/>
      <c r="NX293" s="55"/>
      <c r="NY293" s="55"/>
      <c r="NZ293" s="55"/>
      <c r="OA293" s="55"/>
      <c r="OB293" s="55"/>
      <c r="OC293" s="55"/>
      <c r="OD293" s="55"/>
      <c r="OE293" s="55"/>
      <c r="OF293" s="55"/>
      <c r="OG293" s="55"/>
      <c r="OH293" s="55"/>
      <c r="OI293" s="55"/>
      <c r="OJ293" s="55"/>
      <c r="OK293" s="55"/>
      <c r="OL293" s="55"/>
      <c r="OM293" s="55"/>
      <c r="ON293" s="55"/>
      <c r="OO293" s="55"/>
      <c r="OP293" s="55"/>
      <c r="OQ293" s="55"/>
      <c r="OR293" s="55"/>
      <c r="OS293" s="55"/>
      <c r="OT293" s="55"/>
      <c r="OU293" s="55"/>
      <c r="OV293" s="55"/>
      <c r="OW293" s="55"/>
      <c r="OX293" s="55"/>
      <c r="OY293" s="55"/>
      <c r="OZ293" s="55"/>
      <c r="PA293" s="55"/>
      <c r="PB293" s="55"/>
      <c r="PC293" s="55"/>
      <c r="PD293" s="55"/>
      <c r="PE293" s="55"/>
      <c r="PF293" s="55"/>
      <c r="PG293" s="55"/>
      <c r="PH293" s="55"/>
      <c r="PI293" s="55"/>
      <c r="PJ293" s="55"/>
      <c r="PK293" s="55"/>
      <c r="PL293" s="55"/>
      <c r="PM293" s="55"/>
      <c r="PN293" s="55"/>
      <c r="PO293" s="55"/>
      <c r="PP293" s="55"/>
      <c r="PQ293" s="55"/>
      <c r="PR293" s="55"/>
      <c r="PS293" s="55"/>
      <c r="PT293" s="55"/>
      <c r="PU293" s="55"/>
      <c r="PV293" s="55"/>
      <c r="PW293" s="55"/>
      <c r="PX293" s="55"/>
      <c r="PY293" s="55"/>
      <c r="PZ293" s="55"/>
      <c r="QA293" s="55"/>
      <c r="QB293" s="55"/>
      <c r="QC293" s="55"/>
      <c r="QD293" s="55"/>
    </row>
    <row r="294" spans="1:446" ht="13.5" customHeight="1">
      <c r="A294" s="12" t="s">
        <v>292</v>
      </c>
      <c r="B294" s="12" t="s">
        <v>346</v>
      </c>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12"/>
      <c r="BE294" s="14"/>
      <c r="BF294" s="14"/>
      <c r="BG294" s="14"/>
      <c r="BH294" s="14"/>
      <c r="BI294" s="14"/>
      <c r="BJ294" s="14"/>
      <c r="BK294" s="14"/>
      <c r="BL294" s="14"/>
      <c r="BM294" s="14"/>
      <c r="BN294" s="14"/>
      <c r="BO294" s="14"/>
      <c r="BP294" s="14"/>
      <c r="BQ294" s="14"/>
      <c r="BR294" s="14"/>
      <c r="BS294" s="14"/>
      <c r="BT294" s="14"/>
      <c r="BU294" s="14"/>
      <c r="BV294" s="14"/>
      <c r="BW294" s="14"/>
      <c r="BX294" s="14"/>
      <c r="BY294" s="14"/>
      <c r="BZ294" s="14"/>
      <c r="CA294" s="14"/>
      <c r="CB294" s="14"/>
      <c r="CC294" s="14"/>
      <c r="CD294" s="14"/>
      <c r="CE294" s="14"/>
      <c r="CF294" s="14"/>
      <c r="CG294" s="14"/>
      <c r="CH294" s="14"/>
      <c r="CI294" s="14"/>
      <c r="CJ294" s="14"/>
      <c r="CK294" s="14"/>
      <c r="CL294" s="14"/>
      <c r="CM294" s="14"/>
      <c r="CN294" s="14"/>
      <c r="CO294" s="14"/>
      <c r="CP294" s="14"/>
      <c r="CQ294" s="14"/>
      <c r="CR294" s="14"/>
      <c r="CS294" s="14"/>
      <c r="CT294" s="14"/>
      <c r="CU294" s="14"/>
      <c r="CV294" s="14"/>
      <c r="CW294" s="14"/>
      <c r="CX294" s="14"/>
      <c r="CY294" s="14"/>
      <c r="CZ294" s="14"/>
      <c r="DA294" s="24"/>
      <c r="DB294" s="14"/>
      <c r="DC294" s="14"/>
      <c r="DD294" s="14"/>
      <c r="DE294" s="14"/>
      <c r="DF294" s="14"/>
      <c r="DG294" s="14"/>
      <c r="DH294" s="14"/>
      <c r="DI294" s="14"/>
      <c r="DJ294" s="14"/>
      <c r="DK294" s="14"/>
      <c r="DL294" s="14"/>
      <c r="DM294" s="14"/>
      <c r="DN294" s="14"/>
      <c r="DO294" s="14"/>
      <c r="DP294" s="14"/>
      <c r="DQ294" s="14"/>
      <c r="DR294" s="14"/>
      <c r="DS294" s="14"/>
      <c r="DT294" s="14"/>
      <c r="DU294" s="14"/>
      <c r="DV294" s="14"/>
      <c r="DW294" s="14"/>
      <c r="DX294" s="14"/>
      <c r="DY294" s="14"/>
      <c r="DZ294" s="14"/>
      <c r="EA294" s="14"/>
      <c r="EB294" s="14"/>
      <c r="EC294" s="14"/>
      <c r="ED294" s="14"/>
      <c r="EE294" s="14"/>
      <c r="EF294" s="14"/>
      <c r="EG294" s="14"/>
      <c r="EH294" s="14"/>
      <c r="EI294" s="14"/>
      <c r="EJ294" s="14"/>
      <c r="EK294" s="14"/>
      <c r="EL294" s="14"/>
      <c r="EM294" s="14"/>
      <c r="EN294" s="14"/>
      <c r="EO294" s="14"/>
      <c r="EP294" s="14"/>
      <c r="EQ294" s="14"/>
      <c r="ER294" s="14"/>
      <c r="ES294" s="14"/>
      <c r="ET294" s="14"/>
      <c r="EU294" s="14"/>
      <c r="EV294" s="14"/>
      <c r="EW294" s="14"/>
      <c r="EX294" s="14"/>
      <c r="EY294" s="14"/>
      <c r="EZ294" s="14"/>
      <c r="FA294" s="14"/>
      <c r="FB294" s="14"/>
      <c r="FC294" s="14"/>
      <c r="FD294" s="14"/>
      <c r="FE294" s="14"/>
      <c r="FF294" s="14"/>
      <c r="FG294" s="14"/>
      <c r="FH294" s="14"/>
      <c r="FI294" s="14"/>
      <c r="FJ294" s="14"/>
      <c r="FK294" s="14"/>
      <c r="FL294" s="14"/>
      <c r="FM294" s="14"/>
      <c r="FN294" s="14"/>
      <c r="FO294" s="14"/>
      <c r="FP294" s="14"/>
      <c r="FQ294" s="14"/>
      <c r="FR294" s="14"/>
      <c r="FS294" s="14"/>
      <c r="FT294" s="14"/>
      <c r="FU294" s="14"/>
      <c r="FV294" s="14"/>
      <c r="FW294" s="14"/>
      <c r="FX294" s="14"/>
      <c r="FY294" s="14"/>
      <c r="FZ294" s="14"/>
      <c r="GA294" s="14"/>
      <c r="GB294" s="14"/>
      <c r="GC294" s="14"/>
      <c r="GD294" s="14"/>
      <c r="GE294" s="14"/>
      <c r="GF294" s="14"/>
      <c r="GG294" s="14"/>
      <c r="GH294" s="14"/>
      <c r="GI294" s="14"/>
      <c r="GJ294" s="14"/>
      <c r="GK294" s="14"/>
      <c r="GL294" s="14"/>
      <c r="GM294" s="14"/>
      <c r="GN294" s="14"/>
      <c r="GO294" s="14"/>
      <c r="GP294" s="14"/>
      <c r="GQ294" s="14"/>
      <c r="GR294" s="14"/>
      <c r="GS294" s="14"/>
      <c r="GT294" s="14"/>
      <c r="GU294" s="14"/>
      <c r="GV294" s="14"/>
      <c r="GW294" s="14"/>
      <c r="GX294" s="14"/>
      <c r="GY294" s="14"/>
      <c r="GZ294" s="14"/>
      <c r="HA294" s="14"/>
      <c r="HB294" s="14"/>
      <c r="HC294" s="14"/>
      <c r="HD294" s="14"/>
      <c r="HE294" s="14"/>
      <c r="HF294" s="14"/>
      <c r="HG294" s="14"/>
      <c r="HH294" s="14"/>
      <c r="HI294" s="14"/>
      <c r="HJ294" s="14"/>
      <c r="HK294" s="14"/>
      <c r="HL294" s="14"/>
      <c r="HM294" s="14"/>
      <c r="HN294" s="14"/>
      <c r="HO294" s="14"/>
      <c r="HP294" s="14"/>
      <c r="HQ294" s="14"/>
      <c r="HR294" s="14"/>
      <c r="HS294" s="14"/>
      <c r="HT294" s="14"/>
      <c r="HU294" s="14"/>
      <c r="HV294" s="14"/>
      <c r="HW294" s="14"/>
      <c r="HX294" s="14"/>
      <c r="HY294" s="14"/>
      <c r="HZ294" s="14"/>
      <c r="IA294" s="14"/>
      <c r="IB294" s="14"/>
      <c r="IC294" s="14"/>
      <c r="ID294" s="14"/>
      <c r="IE294" s="14"/>
      <c r="IF294" s="14"/>
      <c r="IG294" s="14"/>
      <c r="IH294" s="55"/>
      <c r="II294" s="55"/>
      <c r="IJ294" s="55"/>
      <c r="IK294" s="55"/>
      <c r="IL294" s="55"/>
      <c r="IM294" s="55"/>
      <c r="IN294" s="55"/>
      <c r="IO294" s="55"/>
      <c r="IP294" s="55"/>
      <c r="IQ294" s="55"/>
      <c r="IR294" s="55"/>
      <c r="IS294" s="55"/>
      <c r="IT294" s="55"/>
      <c r="IU294" s="55"/>
      <c r="IV294" s="55"/>
      <c r="IW294" s="55"/>
      <c r="IX294" s="55"/>
      <c r="IY294" s="55"/>
      <c r="IZ294" s="55"/>
      <c r="JA294" s="55"/>
      <c r="JB294" s="55"/>
      <c r="JC294" s="55"/>
      <c r="JD294" s="55"/>
      <c r="JE294" s="55"/>
      <c r="JF294" s="55"/>
      <c r="JG294" s="55"/>
      <c r="JH294" s="55"/>
      <c r="JI294" s="55"/>
      <c r="JJ294" s="55"/>
      <c r="JK294" s="55"/>
      <c r="JL294" s="55"/>
      <c r="JM294" s="55"/>
      <c r="JN294" s="55"/>
      <c r="JO294" s="55"/>
      <c r="JP294" s="55"/>
      <c r="JQ294" s="55"/>
      <c r="JR294" s="55"/>
      <c r="JS294" s="55"/>
      <c r="JT294" s="55"/>
      <c r="JU294" s="55"/>
      <c r="JV294" s="55"/>
      <c r="JW294" s="55"/>
      <c r="JX294" s="55"/>
      <c r="JY294" s="55"/>
      <c r="JZ294" s="55"/>
      <c r="KA294" s="55"/>
      <c r="KB294" s="55"/>
      <c r="KC294" s="55"/>
      <c r="KD294" s="55"/>
      <c r="KE294" s="55"/>
      <c r="KF294" s="55"/>
      <c r="KG294" s="55"/>
      <c r="KH294" s="55"/>
      <c r="KI294" s="55"/>
      <c r="KJ294" s="55"/>
      <c r="KK294" s="55"/>
      <c r="KL294" s="55"/>
      <c r="KM294" s="55"/>
      <c r="KN294" s="55"/>
      <c r="KO294" s="55"/>
      <c r="KP294" s="55"/>
      <c r="KQ294" s="55"/>
      <c r="KR294" s="55"/>
      <c r="KS294" s="55"/>
      <c r="KT294" s="55"/>
      <c r="KU294" s="55"/>
      <c r="KV294" s="55"/>
      <c r="KW294" s="55"/>
      <c r="KX294" s="55"/>
      <c r="KY294" s="55"/>
      <c r="KZ294" s="55"/>
      <c r="LA294" s="55"/>
      <c r="LB294" s="55"/>
      <c r="LC294" s="55"/>
      <c r="LD294" s="55"/>
      <c r="LE294" s="55"/>
      <c r="LF294" s="55"/>
      <c r="LG294" s="55"/>
      <c r="LH294" s="55"/>
      <c r="LI294" s="55"/>
      <c r="LJ294" s="55"/>
      <c r="LK294" s="55"/>
      <c r="LL294" s="55"/>
      <c r="LM294" s="55"/>
      <c r="LN294" s="55"/>
      <c r="LO294" s="55"/>
      <c r="LP294" s="55"/>
      <c r="LQ294" s="55"/>
      <c r="LR294" s="55"/>
      <c r="LS294" s="55"/>
      <c r="LT294" s="55"/>
      <c r="LU294" s="55"/>
      <c r="LV294" s="55"/>
      <c r="LW294" s="55"/>
      <c r="LX294" s="55"/>
      <c r="LY294" s="55"/>
      <c r="LZ294" s="55"/>
      <c r="MA294" s="55"/>
      <c r="MB294" s="55"/>
      <c r="MC294" s="55"/>
      <c r="MD294" s="55"/>
      <c r="ME294" s="55"/>
      <c r="MF294" s="55"/>
      <c r="MG294" s="55"/>
      <c r="MH294" s="57"/>
      <c r="MI294" s="57"/>
      <c r="MJ294" s="57"/>
      <c r="MK294" s="57"/>
      <c r="ML294" s="57"/>
      <c r="MM294" s="58"/>
      <c r="MN294" s="58"/>
      <c r="MO294" s="57"/>
      <c r="MP294" s="57"/>
      <c r="MQ294" s="57"/>
      <c r="MR294" s="57"/>
      <c r="MS294" s="57"/>
      <c r="MT294" s="58"/>
      <c r="MU294" s="58"/>
      <c r="MV294" s="57"/>
      <c r="MW294" s="57"/>
      <c r="MX294" s="57"/>
      <c r="MY294" s="57"/>
      <c r="MZ294" s="57"/>
      <c r="NA294" s="58"/>
      <c r="NB294" s="58"/>
      <c r="NC294" s="55"/>
      <c r="ND294" s="55"/>
      <c r="NE294" s="55"/>
      <c r="NF294" s="55"/>
      <c r="NG294" s="55"/>
      <c r="NH294" s="55"/>
      <c r="NI294" s="55"/>
      <c r="NJ294" s="55"/>
      <c r="NK294" s="55"/>
      <c r="NL294" s="55"/>
      <c r="NM294" s="55"/>
      <c r="NN294" s="55"/>
      <c r="NO294" s="55"/>
      <c r="NP294" s="55"/>
      <c r="NQ294" s="55"/>
      <c r="NR294" s="55"/>
      <c r="NS294" s="55"/>
      <c r="NT294" s="55"/>
      <c r="NU294" s="55"/>
      <c r="NV294" s="55"/>
      <c r="NW294" s="55"/>
      <c r="NX294" s="55"/>
      <c r="NY294" s="55"/>
      <c r="NZ294" s="55"/>
      <c r="OA294" s="55"/>
      <c r="OB294" s="55"/>
      <c r="OC294" s="55"/>
      <c r="OD294" s="55"/>
      <c r="OE294" s="55"/>
      <c r="OF294" s="55"/>
      <c r="OG294" s="55"/>
      <c r="OH294" s="55"/>
      <c r="OI294" s="55"/>
      <c r="OJ294" s="55"/>
      <c r="OK294" s="55"/>
      <c r="OL294" s="55"/>
      <c r="OM294" s="55"/>
      <c r="ON294" s="55"/>
      <c r="OO294" s="55"/>
      <c r="OP294" s="55"/>
      <c r="OQ294" s="55"/>
      <c r="OR294" s="55"/>
      <c r="OS294" s="55"/>
      <c r="OT294" s="55"/>
      <c r="OU294" s="55"/>
      <c r="OV294" s="55"/>
      <c r="OW294" s="55"/>
      <c r="OX294" s="55"/>
      <c r="OY294" s="55"/>
      <c r="OZ294" s="55"/>
      <c r="PA294" s="55"/>
      <c r="PB294" s="55"/>
      <c r="PC294" s="55"/>
      <c r="PD294" s="55"/>
      <c r="PE294" s="55"/>
      <c r="PF294" s="55"/>
      <c r="PG294" s="55"/>
      <c r="PH294" s="55"/>
      <c r="PI294" s="55"/>
      <c r="PJ294" s="55"/>
      <c r="PK294" s="55"/>
      <c r="PL294" s="55"/>
      <c r="PM294" s="55"/>
      <c r="PN294" s="55"/>
      <c r="PO294" s="55"/>
      <c r="PP294" s="55"/>
      <c r="PQ294" s="55"/>
      <c r="PR294" s="55"/>
      <c r="PS294" s="55"/>
      <c r="PT294" s="55"/>
      <c r="PU294" s="55"/>
      <c r="PV294" s="55"/>
      <c r="PW294" s="55"/>
      <c r="PX294" s="55"/>
      <c r="PY294" s="55"/>
      <c r="PZ294" s="55"/>
      <c r="QA294" s="55"/>
      <c r="QB294" s="55"/>
      <c r="QC294" s="55"/>
      <c r="QD294" s="55"/>
    </row>
    <row r="295" spans="1:446" ht="13.5" customHeight="1">
      <c r="A295" s="12" t="s">
        <v>293</v>
      </c>
      <c r="B295" s="12" t="s">
        <v>348</v>
      </c>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12"/>
      <c r="BE295" s="14"/>
      <c r="BF295" s="14"/>
      <c r="BG295" s="14"/>
      <c r="BH295" s="14"/>
      <c r="BI295" s="14"/>
      <c r="BJ295" s="14"/>
      <c r="BK295" s="14"/>
      <c r="BL295" s="14"/>
      <c r="BM295" s="14"/>
      <c r="BN295" s="14"/>
      <c r="BO295" s="14"/>
      <c r="BP295" s="14"/>
      <c r="BQ295" s="14"/>
      <c r="BR295" s="14"/>
      <c r="BS295" s="14"/>
      <c r="BT295" s="14"/>
      <c r="BU295" s="14"/>
      <c r="BV295" s="14"/>
      <c r="BW295" s="14"/>
      <c r="BX295" s="14"/>
      <c r="BY295" s="14"/>
      <c r="BZ295" s="14"/>
      <c r="CA295" s="14"/>
      <c r="CB295" s="14"/>
      <c r="CC295" s="14"/>
      <c r="CD295" s="14"/>
      <c r="CE295" s="14"/>
      <c r="CF295" s="14"/>
      <c r="CG295" s="14"/>
      <c r="CH295" s="14"/>
      <c r="CI295" s="14"/>
      <c r="CJ295" s="14"/>
      <c r="CK295" s="14"/>
      <c r="CL295" s="14"/>
      <c r="CM295" s="14"/>
      <c r="CN295" s="14"/>
      <c r="CO295" s="14"/>
      <c r="CP295" s="14"/>
      <c r="CQ295" s="14"/>
      <c r="CR295" s="14"/>
      <c r="CS295" s="14"/>
      <c r="CT295" s="14"/>
      <c r="CU295" s="14"/>
      <c r="CV295" s="14"/>
      <c r="CW295" s="14"/>
      <c r="CX295" s="14"/>
      <c r="CY295" s="14"/>
      <c r="CZ295" s="14"/>
      <c r="DA295" s="24"/>
      <c r="DB295" s="14"/>
      <c r="DC295" s="14"/>
      <c r="DD295" s="14"/>
      <c r="DE295" s="14"/>
      <c r="DF295" s="14"/>
      <c r="DG295" s="14"/>
      <c r="DH295" s="14"/>
      <c r="DI295" s="14"/>
      <c r="DJ295" s="14"/>
      <c r="DK295" s="14"/>
      <c r="DL295" s="14"/>
      <c r="DM295" s="14"/>
      <c r="DN295" s="14"/>
      <c r="DO295" s="14"/>
      <c r="DP295" s="14"/>
      <c r="DQ295" s="14"/>
      <c r="DR295" s="14"/>
      <c r="DS295" s="14"/>
      <c r="DT295" s="14"/>
      <c r="DU295" s="14"/>
      <c r="DV295" s="14"/>
      <c r="DW295" s="14"/>
      <c r="DX295" s="14"/>
      <c r="DY295" s="14"/>
      <c r="DZ295" s="14"/>
      <c r="EA295" s="14"/>
      <c r="EB295" s="14"/>
      <c r="EC295" s="14"/>
      <c r="ED295" s="14"/>
      <c r="EE295" s="14"/>
      <c r="EF295" s="14"/>
      <c r="EG295" s="14"/>
      <c r="EH295" s="14"/>
      <c r="EI295" s="14"/>
      <c r="EJ295" s="14"/>
      <c r="EK295" s="14"/>
      <c r="EL295" s="14"/>
      <c r="EM295" s="14"/>
      <c r="EN295" s="14"/>
      <c r="EO295" s="14"/>
      <c r="EP295" s="14"/>
      <c r="EQ295" s="14"/>
      <c r="ER295" s="14"/>
      <c r="ES295" s="14"/>
      <c r="ET295" s="14"/>
      <c r="EU295" s="14"/>
      <c r="EV295" s="14"/>
      <c r="EW295" s="14"/>
      <c r="EX295" s="14"/>
      <c r="EY295" s="14"/>
      <c r="EZ295" s="14"/>
      <c r="FA295" s="14"/>
      <c r="FB295" s="14"/>
      <c r="FC295" s="14"/>
      <c r="FD295" s="14"/>
      <c r="FE295" s="14"/>
      <c r="FF295" s="14"/>
      <c r="FG295" s="14"/>
      <c r="FH295" s="14"/>
      <c r="FI295" s="14"/>
      <c r="FJ295" s="14"/>
      <c r="FK295" s="14"/>
      <c r="FL295" s="14"/>
      <c r="FM295" s="14"/>
      <c r="FN295" s="14"/>
      <c r="FO295" s="14"/>
      <c r="FP295" s="14"/>
      <c r="FQ295" s="14"/>
      <c r="FR295" s="14"/>
      <c r="FS295" s="14"/>
      <c r="FT295" s="14"/>
      <c r="FU295" s="14"/>
      <c r="FV295" s="14"/>
      <c r="FW295" s="14"/>
      <c r="FX295" s="14"/>
      <c r="FY295" s="14"/>
      <c r="FZ295" s="14"/>
      <c r="GA295" s="14"/>
      <c r="GB295" s="14"/>
      <c r="GC295" s="14"/>
      <c r="GD295" s="14"/>
      <c r="GE295" s="14"/>
      <c r="GF295" s="14"/>
      <c r="GG295" s="14"/>
      <c r="GH295" s="14"/>
      <c r="GI295" s="14"/>
      <c r="GJ295" s="14"/>
      <c r="GK295" s="14"/>
      <c r="GL295" s="14"/>
      <c r="GM295" s="14"/>
      <c r="GN295" s="14"/>
      <c r="GO295" s="14"/>
      <c r="GP295" s="14"/>
      <c r="GQ295" s="14"/>
      <c r="GR295" s="14"/>
      <c r="GS295" s="14"/>
      <c r="GT295" s="14"/>
      <c r="GU295" s="14"/>
      <c r="GV295" s="14"/>
      <c r="GW295" s="14"/>
      <c r="GX295" s="14"/>
      <c r="GY295" s="14"/>
      <c r="GZ295" s="14"/>
      <c r="HA295" s="14"/>
      <c r="HB295" s="14"/>
      <c r="HC295" s="14"/>
      <c r="HD295" s="14"/>
      <c r="HE295" s="14"/>
      <c r="HF295" s="14"/>
      <c r="HG295" s="14"/>
      <c r="HH295" s="14"/>
      <c r="HI295" s="14"/>
      <c r="HJ295" s="14"/>
      <c r="HK295" s="14"/>
      <c r="HL295" s="14"/>
      <c r="HM295" s="14"/>
      <c r="HN295" s="14"/>
      <c r="HO295" s="14"/>
      <c r="HP295" s="14"/>
      <c r="HQ295" s="14"/>
      <c r="HR295" s="14"/>
      <c r="HS295" s="14"/>
      <c r="HT295" s="14"/>
      <c r="HU295" s="14"/>
      <c r="HV295" s="14"/>
      <c r="HW295" s="14"/>
      <c r="HX295" s="14"/>
      <c r="HY295" s="14"/>
      <c r="HZ295" s="14"/>
      <c r="IA295" s="14"/>
      <c r="IB295" s="14"/>
      <c r="IC295" s="14"/>
      <c r="ID295" s="14"/>
      <c r="IE295" s="14"/>
      <c r="IF295" s="14"/>
      <c r="IG295" s="14"/>
      <c r="IH295" s="55"/>
      <c r="II295" s="55"/>
      <c r="IJ295" s="55"/>
      <c r="IK295" s="55"/>
      <c r="IL295" s="55"/>
      <c r="IM295" s="55"/>
      <c r="IN295" s="55"/>
      <c r="IO295" s="55"/>
      <c r="IP295" s="55"/>
      <c r="IQ295" s="55"/>
      <c r="IR295" s="55"/>
      <c r="IS295" s="55"/>
      <c r="IT295" s="55"/>
      <c r="IU295" s="55"/>
      <c r="IV295" s="55"/>
      <c r="IW295" s="55"/>
      <c r="IX295" s="55"/>
      <c r="IY295" s="55"/>
      <c r="IZ295" s="55"/>
      <c r="JA295" s="55"/>
      <c r="JB295" s="55"/>
      <c r="JC295" s="55"/>
      <c r="JD295" s="55"/>
      <c r="JE295" s="55"/>
      <c r="JF295" s="55"/>
      <c r="JG295" s="55"/>
      <c r="JH295" s="55"/>
      <c r="JI295" s="55"/>
      <c r="JJ295" s="55"/>
      <c r="JK295" s="55"/>
      <c r="JL295" s="55"/>
      <c r="JM295" s="55"/>
      <c r="JN295" s="55"/>
      <c r="JO295" s="55"/>
      <c r="JP295" s="55"/>
      <c r="JQ295" s="55"/>
      <c r="JR295" s="55"/>
      <c r="JS295" s="55"/>
      <c r="JT295" s="55"/>
      <c r="JU295" s="55"/>
      <c r="JV295" s="55"/>
      <c r="JW295" s="55"/>
      <c r="JX295" s="55"/>
      <c r="JY295" s="55"/>
      <c r="JZ295" s="55"/>
      <c r="KA295" s="55"/>
      <c r="KB295" s="55"/>
      <c r="KC295" s="55"/>
      <c r="KD295" s="55"/>
      <c r="KE295" s="55"/>
      <c r="KF295" s="55"/>
      <c r="KG295" s="55"/>
      <c r="KH295" s="55"/>
      <c r="KI295" s="55"/>
      <c r="KJ295" s="55"/>
      <c r="KK295" s="55"/>
      <c r="KL295" s="55"/>
      <c r="KM295" s="55"/>
      <c r="KN295" s="55"/>
      <c r="KO295" s="55"/>
      <c r="KP295" s="55"/>
      <c r="KQ295" s="55"/>
      <c r="KR295" s="55"/>
      <c r="KS295" s="55"/>
      <c r="KT295" s="55"/>
      <c r="KU295" s="55"/>
      <c r="KV295" s="55"/>
      <c r="KW295" s="55"/>
      <c r="KX295" s="55"/>
      <c r="KY295" s="55"/>
      <c r="KZ295" s="55"/>
      <c r="LA295" s="55"/>
      <c r="LB295" s="55"/>
      <c r="LC295" s="55"/>
      <c r="LD295" s="55"/>
      <c r="LE295" s="55"/>
      <c r="LF295" s="55"/>
      <c r="LG295" s="55"/>
      <c r="LH295" s="55"/>
      <c r="LI295" s="55"/>
      <c r="LJ295" s="55"/>
      <c r="LK295" s="55"/>
      <c r="LL295" s="55"/>
      <c r="LM295" s="55"/>
      <c r="LN295" s="55"/>
      <c r="LO295" s="55"/>
      <c r="LP295" s="55"/>
      <c r="LQ295" s="55"/>
      <c r="LR295" s="55"/>
      <c r="LS295" s="55"/>
      <c r="LT295" s="55"/>
      <c r="LU295" s="55"/>
      <c r="LV295" s="55"/>
      <c r="LW295" s="55"/>
      <c r="LX295" s="55"/>
      <c r="LY295" s="55"/>
      <c r="LZ295" s="55"/>
      <c r="MA295" s="55"/>
      <c r="MB295" s="55"/>
      <c r="MC295" s="55"/>
      <c r="MD295" s="55"/>
      <c r="ME295" s="55"/>
      <c r="MF295" s="55"/>
      <c r="MG295" s="55"/>
      <c r="MH295" s="57"/>
      <c r="MI295" s="57"/>
      <c r="MJ295" s="57"/>
      <c r="MK295" s="57"/>
      <c r="ML295" s="57"/>
      <c r="MM295" s="58"/>
      <c r="MN295" s="58"/>
      <c r="MO295" s="57"/>
      <c r="MP295" s="57"/>
      <c r="MQ295" s="57"/>
      <c r="MR295" s="57"/>
      <c r="MS295" s="57"/>
      <c r="MT295" s="58"/>
      <c r="MU295" s="58"/>
      <c r="MV295" s="57"/>
      <c r="MW295" s="57"/>
      <c r="MX295" s="57"/>
      <c r="MY295" s="57"/>
      <c r="MZ295" s="57"/>
      <c r="NA295" s="58"/>
      <c r="NB295" s="58"/>
      <c r="NC295" s="55"/>
      <c r="ND295" s="55"/>
      <c r="NE295" s="55"/>
      <c r="NF295" s="55"/>
      <c r="NG295" s="55"/>
      <c r="NH295" s="55"/>
      <c r="NI295" s="55"/>
      <c r="NJ295" s="55"/>
      <c r="NK295" s="55"/>
      <c r="NL295" s="55"/>
      <c r="NM295" s="55"/>
      <c r="NN295" s="55"/>
      <c r="NO295" s="55"/>
      <c r="NP295" s="55"/>
      <c r="NQ295" s="55"/>
      <c r="NR295" s="55"/>
      <c r="NS295" s="55"/>
      <c r="NT295" s="55"/>
      <c r="NU295" s="55"/>
      <c r="NV295" s="55"/>
      <c r="NW295" s="55"/>
      <c r="NX295" s="55"/>
      <c r="NY295" s="55"/>
      <c r="NZ295" s="55"/>
      <c r="OA295" s="55"/>
      <c r="OB295" s="55"/>
      <c r="OC295" s="55"/>
      <c r="OD295" s="55"/>
      <c r="OE295" s="55"/>
      <c r="OF295" s="55"/>
      <c r="OG295" s="55"/>
      <c r="OH295" s="55"/>
      <c r="OI295" s="55"/>
      <c r="OJ295" s="55"/>
      <c r="OK295" s="55"/>
      <c r="OL295" s="55"/>
      <c r="OM295" s="55"/>
      <c r="ON295" s="55"/>
      <c r="OO295" s="55"/>
      <c r="OP295" s="55"/>
      <c r="OQ295" s="55"/>
      <c r="OR295" s="55"/>
      <c r="OS295" s="55"/>
      <c r="OT295" s="55"/>
      <c r="OU295" s="55"/>
      <c r="OV295" s="55"/>
      <c r="OW295" s="55"/>
      <c r="OX295" s="55"/>
      <c r="OY295" s="55"/>
      <c r="OZ295" s="55"/>
      <c r="PA295" s="55"/>
      <c r="PB295" s="55"/>
      <c r="PC295" s="55"/>
      <c r="PD295" s="55"/>
      <c r="PE295" s="55"/>
      <c r="PF295" s="55"/>
      <c r="PG295" s="55"/>
      <c r="PH295" s="55"/>
      <c r="PI295" s="55"/>
      <c r="PJ295" s="55"/>
      <c r="PK295" s="55"/>
      <c r="PL295" s="55"/>
      <c r="PM295" s="55"/>
      <c r="PN295" s="55"/>
      <c r="PO295" s="55"/>
      <c r="PP295" s="55"/>
      <c r="PQ295" s="55"/>
      <c r="PR295" s="55"/>
      <c r="PS295" s="55"/>
      <c r="PT295" s="55"/>
      <c r="PU295" s="55"/>
      <c r="PV295" s="55"/>
      <c r="PW295" s="55"/>
      <c r="PX295" s="55"/>
      <c r="PY295" s="55"/>
      <c r="PZ295" s="55"/>
      <c r="QA295" s="55"/>
      <c r="QB295" s="55"/>
      <c r="QC295" s="55"/>
      <c r="QD295" s="55"/>
    </row>
    <row r="296" spans="1:446" ht="13.5" customHeight="1">
      <c r="A296" s="12" t="s">
        <v>294</v>
      </c>
      <c r="B296" s="12" t="s">
        <v>349</v>
      </c>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12"/>
      <c r="BE296" s="14"/>
      <c r="BF296" s="14"/>
      <c r="BG296" s="14"/>
      <c r="BH296" s="14"/>
      <c r="BI296" s="14"/>
      <c r="BJ296" s="14"/>
      <c r="BK296" s="14"/>
      <c r="BL296" s="14"/>
      <c r="BM296" s="14"/>
      <c r="BN296" s="14"/>
      <c r="BO296" s="14"/>
      <c r="BP296" s="14"/>
      <c r="BQ296" s="14"/>
      <c r="BR296" s="14"/>
      <c r="BS296" s="14"/>
      <c r="BT296" s="14"/>
      <c r="BU296" s="14"/>
      <c r="BV296" s="14"/>
      <c r="BW296" s="14"/>
      <c r="BX296" s="14"/>
      <c r="BY296" s="14"/>
      <c r="BZ296" s="14"/>
      <c r="CA296" s="14"/>
      <c r="CB296" s="14"/>
      <c r="CC296" s="14"/>
      <c r="CD296" s="14"/>
      <c r="CE296" s="14"/>
      <c r="CF296" s="14"/>
      <c r="CG296" s="14"/>
      <c r="CH296" s="14"/>
      <c r="CI296" s="14"/>
      <c r="CJ296" s="14"/>
      <c r="CK296" s="14"/>
      <c r="CL296" s="14"/>
      <c r="CM296" s="14"/>
      <c r="CN296" s="14"/>
      <c r="CO296" s="14"/>
      <c r="CP296" s="14"/>
      <c r="CQ296" s="14"/>
      <c r="CR296" s="14"/>
      <c r="CS296" s="14"/>
      <c r="CT296" s="14"/>
      <c r="CU296" s="14"/>
      <c r="CV296" s="14"/>
      <c r="CW296" s="14"/>
      <c r="CX296" s="14"/>
      <c r="CY296" s="14"/>
      <c r="CZ296" s="14"/>
      <c r="DA296" s="24"/>
      <c r="DB296" s="14"/>
      <c r="DC296" s="14"/>
      <c r="DD296" s="14"/>
      <c r="DE296" s="14"/>
      <c r="DF296" s="14"/>
      <c r="DG296" s="14"/>
      <c r="DH296" s="14"/>
      <c r="DI296" s="14"/>
      <c r="DJ296" s="14"/>
      <c r="DK296" s="14"/>
      <c r="DL296" s="14"/>
      <c r="DM296" s="14"/>
      <c r="DN296" s="14"/>
      <c r="DO296" s="14"/>
      <c r="DP296" s="14"/>
      <c r="DQ296" s="14"/>
      <c r="DR296" s="14"/>
      <c r="DS296" s="14"/>
      <c r="DT296" s="14"/>
      <c r="DU296" s="14"/>
      <c r="DV296" s="14"/>
      <c r="DW296" s="14"/>
      <c r="DX296" s="14"/>
      <c r="DY296" s="14"/>
      <c r="DZ296" s="14"/>
      <c r="EA296" s="14"/>
      <c r="EB296" s="14"/>
      <c r="EC296" s="14"/>
      <c r="ED296" s="14"/>
      <c r="EE296" s="14"/>
      <c r="EF296" s="14"/>
      <c r="EG296" s="14"/>
      <c r="EH296" s="14"/>
      <c r="EI296" s="14"/>
      <c r="EJ296" s="14"/>
      <c r="EK296" s="14"/>
      <c r="EL296" s="14"/>
      <c r="EM296" s="14"/>
      <c r="EN296" s="14"/>
      <c r="EO296" s="14"/>
      <c r="EP296" s="14"/>
      <c r="EQ296" s="14"/>
      <c r="ER296" s="14"/>
      <c r="ES296" s="14"/>
      <c r="ET296" s="14"/>
      <c r="EU296" s="14"/>
      <c r="EV296" s="14"/>
      <c r="EW296" s="14"/>
      <c r="EX296" s="14"/>
      <c r="EY296" s="14"/>
      <c r="EZ296" s="14"/>
      <c r="FA296" s="14"/>
      <c r="FB296" s="14"/>
      <c r="FC296" s="14"/>
      <c r="FD296" s="14"/>
      <c r="FE296" s="14"/>
      <c r="FF296" s="14"/>
      <c r="FG296" s="14"/>
      <c r="FH296" s="14"/>
      <c r="FI296" s="14"/>
      <c r="FJ296" s="14"/>
      <c r="FK296" s="14"/>
      <c r="FL296" s="14"/>
      <c r="FM296" s="14"/>
      <c r="FN296" s="14"/>
      <c r="FO296" s="14"/>
      <c r="FP296" s="14"/>
      <c r="FQ296" s="14"/>
      <c r="FR296" s="14"/>
      <c r="FS296" s="14"/>
      <c r="FT296" s="14"/>
      <c r="FU296" s="14"/>
      <c r="FV296" s="14"/>
      <c r="FW296" s="14"/>
      <c r="FX296" s="14"/>
      <c r="FY296" s="14"/>
      <c r="FZ296" s="14"/>
      <c r="GA296" s="14"/>
      <c r="GB296" s="14"/>
      <c r="GC296" s="14"/>
      <c r="GD296" s="14"/>
      <c r="GE296" s="14"/>
      <c r="GF296" s="14"/>
      <c r="GG296" s="14"/>
      <c r="GH296" s="14"/>
      <c r="GI296" s="14"/>
      <c r="GJ296" s="14"/>
      <c r="GK296" s="14"/>
      <c r="GL296" s="14"/>
      <c r="GM296" s="14"/>
      <c r="GN296" s="14"/>
      <c r="GO296" s="14"/>
      <c r="GP296" s="14"/>
      <c r="GQ296" s="14"/>
      <c r="GR296" s="14"/>
      <c r="GS296" s="14"/>
      <c r="GT296" s="14"/>
      <c r="GU296" s="14"/>
      <c r="GV296" s="14"/>
      <c r="GW296" s="14"/>
      <c r="GX296" s="14"/>
      <c r="GY296" s="14"/>
      <c r="GZ296" s="14"/>
      <c r="HA296" s="14"/>
      <c r="HB296" s="14"/>
      <c r="HC296" s="14"/>
      <c r="HD296" s="14"/>
      <c r="HE296" s="14"/>
      <c r="HF296" s="14"/>
      <c r="HG296" s="14"/>
      <c r="HH296" s="14"/>
      <c r="HI296" s="14"/>
      <c r="HJ296" s="14"/>
      <c r="HK296" s="14"/>
      <c r="HL296" s="14"/>
      <c r="HM296" s="14"/>
      <c r="HN296" s="14"/>
      <c r="HO296" s="14"/>
      <c r="HP296" s="14"/>
      <c r="HQ296" s="14"/>
      <c r="HR296" s="14"/>
      <c r="HS296" s="14"/>
      <c r="HT296" s="14"/>
      <c r="HU296" s="14"/>
      <c r="HV296" s="14"/>
      <c r="HW296" s="14"/>
      <c r="HX296" s="14"/>
      <c r="HY296" s="14"/>
      <c r="HZ296" s="14"/>
      <c r="IA296" s="14"/>
      <c r="IB296" s="14"/>
      <c r="IC296" s="14"/>
      <c r="ID296" s="14"/>
      <c r="IE296" s="14"/>
      <c r="IF296" s="14"/>
      <c r="IG296" s="14"/>
      <c r="IH296" s="55"/>
      <c r="II296" s="55"/>
      <c r="IJ296" s="55"/>
      <c r="IK296" s="55"/>
      <c r="IL296" s="55"/>
      <c r="IM296" s="55"/>
      <c r="IN296" s="55"/>
      <c r="IO296" s="55"/>
      <c r="IP296" s="55"/>
      <c r="IQ296" s="55"/>
      <c r="IR296" s="55"/>
      <c r="IS296" s="55"/>
      <c r="IT296" s="55"/>
      <c r="IU296" s="55"/>
      <c r="IV296" s="55"/>
      <c r="IW296" s="55"/>
      <c r="IX296" s="55"/>
      <c r="IY296" s="55"/>
      <c r="IZ296" s="55"/>
      <c r="JA296" s="55"/>
      <c r="JB296" s="55"/>
      <c r="JC296" s="55"/>
      <c r="JD296" s="55"/>
      <c r="JE296" s="55"/>
      <c r="JF296" s="55"/>
      <c r="JG296" s="55"/>
      <c r="JH296" s="55"/>
      <c r="JI296" s="55"/>
      <c r="JJ296" s="55"/>
      <c r="JK296" s="55"/>
      <c r="JL296" s="55"/>
      <c r="JM296" s="55"/>
      <c r="JN296" s="55"/>
      <c r="JO296" s="55"/>
      <c r="JP296" s="55"/>
      <c r="JQ296" s="55"/>
      <c r="JR296" s="55"/>
      <c r="JS296" s="55"/>
      <c r="JT296" s="55"/>
      <c r="JU296" s="55"/>
      <c r="JV296" s="55"/>
      <c r="JW296" s="55"/>
      <c r="JX296" s="55"/>
      <c r="JY296" s="55"/>
      <c r="JZ296" s="55"/>
      <c r="KA296" s="55"/>
      <c r="KB296" s="55"/>
      <c r="KC296" s="55"/>
      <c r="KD296" s="55"/>
      <c r="KE296" s="55"/>
      <c r="KF296" s="55"/>
      <c r="KG296" s="55"/>
      <c r="KH296" s="55"/>
      <c r="KI296" s="55"/>
      <c r="KJ296" s="55"/>
      <c r="KK296" s="55"/>
      <c r="KL296" s="55"/>
      <c r="KM296" s="55"/>
      <c r="KN296" s="55"/>
      <c r="KO296" s="55"/>
      <c r="KP296" s="55"/>
      <c r="KQ296" s="55"/>
      <c r="KR296" s="55"/>
      <c r="KS296" s="55"/>
      <c r="KT296" s="55"/>
      <c r="KU296" s="55"/>
      <c r="KV296" s="55"/>
      <c r="KW296" s="55"/>
      <c r="KX296" s="55"/>
      <c r="KY296" s="55"/>
      <c r="KZ296" s="55"/>
      <c r="LA296" s="55"/>
      <c r="LB296" s="55"/>
      <c r="LC296" s="55"/>
      <c r="LD296" s="55"/>
      <c r="LE296" s="55"/>
      <c r="LF296" s="55"/>
      <c r="LG296" s="55"/>
      <c r="LH296" s="55"/>
      <c r="LI296" s="55"/>
      <c r="LJ296" s="55"/>
      <c r="LK296" s="55"/>
      <c r="LL296" s="55"/>
      <c r="LM296" s="55"/>
      <c r="LN296" s="55"/>
      <c r="LO296" s="55"/>
      <c r="LP296" s="55"/>
      <c r="LQ296" s="55"/>
      <c r="LR296" s="55"/>
      <c r="LS296" s="55"/>
      <c r="LT296" s="55"/>
      <c r="LU296" s="55"/>
      <c r="LV296" s="55"/>
      <c r="LW296" s="55"/>
      <c r="LX296" s="55"/>
      <c r="LY296" s="55"/>
      <c r="LZ296" s="55"/>
      <c r="MA296" s="55"/>
      <c r="MB296" s="55"/>
      <c r="MC296" s="55"/>
      <c r="MD296" s="55"/>
      <c r="ME296" s="55"/>
      <c r="MF296" s="55"/>
      <c r="MG296" s="55"/>
      <c r="MH296" s="57"/>
      <c r="MI296" s="57"/>
      <c r="MJ296" s="57"/>
      <c r="MK296" s="57"/>
      <c r="ML296" s="57"/>
      <c r="MM296" s="58"/>
      <c r="MN296" s="58"/>
      <c r="MO296" s="57"/>
      <c r="MP296" s="57"/>
      <c r="MQ296" s="57"/>
      <c r="MR296" s="57"/>
      <c r="MS296" s="57"/>
      <c r="MT296" s="58"/>
      <c r="MU296" s="58"/>
      <c r="MV296" s="57"/>
      <c r="MW296" s="57"/>
      <c r="MX296" s="57"/>
      <c r="MY296" s="57"/>
      <c r="MZ296" s="57"/>
      <c r="NA296" s="58"/>
      <c r="NB296" s="58"/>
      <c r="NC296" s="55"/>
      <c r="ND296" s="55"/>
      <c r="NE296" s="55"/>
      <c r="NF296" s="55"/>
      <c r="NG296" s="55"/>
      <c r="NH296" s="55"/>
      <c r="NI296" s="55"/>
      <c r="NJ296" s="55"/>
      <c r="NK296" s="55"/>
      <c r="NL296" s="55"/>
      <c r="NM296" s="55"/>
      <c r="NN296" s="55"/>
      <c r="NO296" s="55"/>
      <c r="NP296" s="55"/>
      <c r="NQ296" s="55"/>
      <c r="NR296" s="55"/>
      <c r="NS296" s="55"/>
      <c r="NT296" s="55"/>
      <c r="NU296" s="55"/>
      <c r="NV296" s="55"/>
      <c r="NW296" s="55"/>
      <c r="NX296" s="55"/>
      <c r="NY296" s="55"/>
      <c r="NZ296" s="55"/>
      <c r="OA296" s="55"/>
      <c r="OB296" s="55"/>
      <c r="OC296" s="55"/>
      <c r="OD296" s="55"/>
      <c r="OE296" s="55"/>
      <c r="OF296" s="55"/>
      <c r="OG296" s="55"/>
      <c r="OH296" s="55"/>
      <c r="OI296" s="55"/>
      <c r="OJ296" s="55"/>
      <c r="OK296" s="55"/>
      <c r="OL296" s="55"/>
      <c r="OM296" s="55"/>
      <c r="ON296" s="55"/>
      <c r="OO296" s="55"/>
      <c r="OP296" s="55"/>
      <c r="OQ296" s="55"/>
      <c r="OR296" s="55"/>
      <c r="OS296" s="55"/>
      <c r="OT296" s="55"/>
      <c r="OU296" s="55"/>
      <c r="OV296" s="55"/>
      <c r="OW296" s="55"/>
      <c r="OX296" s="55"/>
      <c r="OY296" s="55"/>
      <c r="OZ296" s="55"/>
      <c r="PA296" s="55"/>
      <c r="PB296" s="55"/>
      <c r="PC296" s="55"/>
      <c r="PD296" s="55"/>
      <c r="PE296" s="55"/>
      <c r="PF296" s="55"/>
      <c r="PG296" s="55"/>
      <c r="PH296" s="55"/>
      <c r="PI296" s="55"/>
      <c r="PJ296" s="55"/>
      <c r="PK296" s="55"/>
      <c r="PL296" s="55"/>
      <c r="PM296" s="55"/>
      <c r="PN296" s="55"/>
      <c r="PO296" s="55"/>
      <c r="PP296" s="55"/>
      <c r="PQ296" s="55"/>
      <c r="PR296" s="55"/>
      <c r="PS296" s="55"/>
      <c r="PT296" s="55"/>
      <c r="PU296" s="55"/>
      <c r="PV296" s="55"/>
      <c r="PW296" s="55"/>
      <c r="PX296" s="55"/>
      <c r="PY296" s="55"/>
      <c r="PZ296" s="55"/>
      <c r="QA296" s="55"/>
      <c r="QB296" s="55"/>
      <c r="QC296" s="55"/>
      <c r="QD296" s="55"/>
    </row>
    <row r="297" spans="1:446" ht="13.5" customHeight="1">
      <c r="A297" s="12" t="s">
        <v>295</v>
      </c>
      <c r="B297" s="12" t="s">
        <v>346</v>
      </c>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12"/>
      <c r="BE297" s="14"/>
      <c r="BF297" s="14"/>
      <c r="BG297" s="14"/>
      <c r="BH297" s="14"/>
      <c r="BI297" s="14"/>
      <c r="BJ297" s="14"/>
      <c r="BK297" s="14"/>
      <c r="BL297" s="14"/>
      <c r="BM297" s="14"/>
      <c r="BN297" s="14"/>
      <c r="BO297" s="14"/>
      <c r="BP297" s="14"/>
      <c r="BQ297" s="14"/>
      <c r="BR297" s="14"/>
      <c r="BS297" s="14"/>
      <c r="BT297" s="14"/>
      <c r="BU297" s="14"/>
      <c r="BV297" s="14"/>
      <c r="BW297" s="14"/>
      <c r="BX297" s="14"/>
      <c r="BY297" s="14"/>
      <c r="BZ297" s="14"/>
      <c r="CA297" s="14"/>
      <c r="CB297" s="14"/>
      <c r="CC297" s="14"/>
      <c r="CD297" s="14"/>
      <c r="CE297" s="14"/>
      <c r="CF297" s="14"/>
      <c r="CG297" s="14"/>
      <c r="CH297" s="14"/>
      <c r="CI297" s="14"/>
      <c r="CJ297" s="14"/>
      <c r="CK297" s="14"/>
      <c r="CL297" s="14"/>
      <c r="CM297" s="14"/>
      <c r="CN297" s="14"/>
      <c r="CO297" s="14"/>
      <c r="CP297" s="14"/>
      <c r="CQ297" s="14"/>
      <c r="CR297" s="14"/>
      <c r="CS297" s="14"/>
      <c r="CT297" s="14"/>
      <c r="CU297" s="14"/>
      <c r="CV297" s="14"/>
      <c r="CW297" s="14"/>
      <c r="CX297" s="14"/>
      <c r="CY297" s="14"/>
      <c r="CZ297" s="14"/>
      <c r="DA297" s="24"/>
      <c r="DB297" s="14"/>
      <c r="DC297" s="14"/>
      <c r="DD297" s="14"/>
      <c r="DE297" s="14"/>
      <c r="DF297" s="14"/>
      <c r="DG297" s="14"/>
      <c r="DH297" s="14"/>
      <c r="DI297" s="14"/>
      <c r="DJ297" s="14"/>
      <c r="DK297" s="14"/>
      <c r="DL297" s="14"/>
      <c r="DM297" s="14"/>
      <c r="DN297" s="14"/>
      <c r="DO297" s="14"/>
      <c r="DP297" s="14"/>
      <c r="DQ297" s="14"/>
      <c r="DR297" s="14"/>
      <c r="DS297" s="14"/>
      <c r="DT297" s="14"/>
      <c r="DU297" s="14"/>
      <c r="DV297" s="14"/>
      <c r="DW297" s="14"/>
      <c r="DX297" s="14"/>
      <c r="DY297" s="14"/>
      <c r="DZ297" s="14"/>
      <c r="EA297" s="14"/>
      <c r="EB297" s="14"/>
      <c r="EC297" s="14"/>
      <c r="ED297" s="14"/>
      <c r="EE297" s="14"/>
      <c r="EF297" s="14"/>
      <c r="EG297" s="14"/>
      <c r="EH297" s="14"/>
      <c r="EI297" s="14"/>
      <c r="EJ297" s="14"/>
      <c r="EK297" s="14"/>
      <c r="EL297" s="14"/>
      <c r="EM297" s="14"/>
      <c r="EN297" s="14"/>
      <c r="EO297" s="14"/>
      <c r="EP297" s="14"/>
      <c r="EQ297" s="14"/>
      <c r="ER297" s="14"/>
      <c r="ES297" s="14"/>
      <c r="ET297" s="14"/>
      <c r="EU297" s="14"/>
      <c r="EV297" s="14"/>
      <c r="EW297" s="14"/>
      <c r="EX297" s="14"/>
      <c r="EY297" s="14"/>
      <c r="EZ297" s="14"/>
      <c r="FA297" s="14"/>
      <c r="FB297" s="14"/>
      <c r="FC297" s="14"/>
      <c r="FD297" s="14"/>
      <c r="FE297" s="14"/>
      <c r="FF297" s="14"/>
      <c r="FG297" s="14"/>
      <c r="FH297" s="14"/>
      <c r="FI297" s="14"/>
      <c r="FJ297" s="14"/>
      <c r="FK297" s="14"/>
      <c r="FL297" s="14"/>
      <c r="FM297" s="14"/>
      <c r="FN297" s="14"/>
      <c r="FO297" s="14"/>
      <c r="FP297" s="14"/>
      <c r="FQ297" s="14"/>
      <c r="FR297" s="14"/>
      <c r="FS297" s="14"/>
      <c r="FT297" s="14"/>
      <c r="FU297" s="14"/>
      <c r="FV297" s="14"/>
      <c r="FW297" s="14"/>
      <c r="FX297" s="14"/>
      <c r="FY297" s="14"/>
      <c r="FZ297" s="14"/>
      <c r="GA297" s="14"/>
      <c r="GB297" s="14"/>
      <c r="GC297" s="14"/>
      <c r="GD297" s="14"/>
      <c r="GE297" s="14"/>
      <c r="GF297" s="14"/>
      <c r="GG297" s="14"/>
      <c r="GH297" s="14"/>
      <c r="GI297" s="14"/>
      <c r="GJ297" s="14"/>
      <c r="GK297" s="14"/>
      <c r="GL297" s="14"/>
      <c r="GM297" s="14"/>
      <c r="GN297" s="14"/>
      <c r="GO297" s="14"/>
      <c r="GP297" s="14"/>
      <c r="GQ297" s="14"/>
      <c r="GR297" s="14"/>
      <c r="GS297" s="14"/>
      <c r="GT297" s="14"/>
      <c r="GU297" s="14"/>
      <c r="GV297" s="14"/>
      <c r="GW297" s="14"/>
      <c r="GX297" s="14"/>
      <c r="GY297" s="14"/>
      <c r="GZ297" s="14"/>
      <c r="HA297" s="14"/>
      <c r="HB297" s="14"/>
      <c r="HC297" s="14"/>
      <c r="HD297" s="14"/>
      <c r="HE297" s="14"/>
      <c r="HF297" s="14"/>
      <c r="HG297" s="14"/>
      <c r="HH297" s="14"/>
      <c r="HI297" s="14"/>
      <c r="HJ297" s="14"/>
      <c r="HK297" s="14"/>
      <c r="HL297" s="14"/>
      <c r="HM297" s="14"/>
      <c r="HN297" s="14"/>
      <c r="HO297" s="14"/>
      <c r="HP297" s="14"/>
      <c r="HQ297" s="14"/>
      <c r="HR297" s="14"/>
      <c r="HS297" s="14"/>
      <c r="HT297" s="14"/>
      <c r="HU297" s="14"/>
      <c r="HV297" s="14"/>
      <c r="HW297" s="14"/>
      <c r="HX297" s="14"/>
      <c r="HY297" s="14"/>
      <c r="HZ297" s="14"/>
      <c r="IA297" s="14"/>
      <c r="IB297" s="14"/>
      <c r="IC297" s="14"/>
      <c r="ID297" s="14"/>
      <c r="IE297" s="14"/>
      <c r="IF297" s="14"/>
      <c r="IG297" s="14"/>
      <c r="IH297" s="55"/>
      <c r="II297" s="55"/>
      <c r="IJ297" s="55"/>
      <c r="IK297" s="55"/>
      <c r="IL297" s="55"/>
      <c r="IM297" s="55"/>
      <c r="IN297" s="55"/>
      <c r="IO297" s="55"/>
      <c r="IP297" s="55"/>
      <c r="IQ297" s="55"/>
      <c r="IR297" s="55"/>
      <c r="IS297" s="55"/>
      <c r="IT297" s="55"/>
      <c r="IU297" s="55"/>
      <c r="IV297" s="55"/>
      <c r="IW297" s="55"/>
      <c r="IX297" s="55"/>
      <c r="IY297" s="55"/>
      <c r="IZ297" s="55"/>
      <c r="JA297" s="55"/>
      <c r="JB297" s="55"/>
      <c r="JC297" s="55"/>
      <c r="JD297" s="55"/>
      <c r="JE297" s="55"/>
      <c r="JF297" s="55"/>
      <c r="JG297" s="55"/>
      <c r="JH297" s="55"/>
      <c r="JI297" s="55"/>
      <c r="JJ297" s="55"/>
      <c r="JK297" s="55"/>
      <c r="JL297" s="55"/>
      <c r="JM297" s="55"/>
      <c r="JN297" s="55"/>
      <c r="JO297" s="55"/>
      <c r="JP297" s="55"/>
      <c r="JQ297" s="55"/>
      <c r="JR297" s="55"/>
      <c r="JS297" s="55"/>
      <c r="JT297" s="55"/>
      <c r="JU297" s="55"/>
      <c r="JV297" s="55"/>
      <c r="JW297" s="55"/>
      <c r="JX297" s="55"/>
      <c r="JY297" s="55"/>
      <c r="JZ297" s="55"/>
      <c r="KA297" s="55"/>
      <c r="KB297" s="55"/>
      <c r="KC297" s="55"/>
      <c r="KD297" s="55"/>
      <c r="KE297" s="55"/>
      <c r="KF297" s="55"/>
      <c r="KG297" s="55"/>
      <c r="KH297" s="55"/>
      <c r="KI297" s="55"/>
      <c r="KJ297" s="55"/>
      <c r="KK297" s="55"/>
      <c r="KL297" s="55"/>
      <c r="KM297" s="55"/>
      <c r="KN297" s="55"/>
      <c r="KO297" s="55"/>
      <c r="KP297" s="55"/>
      <c r="KQ297" s="55"/>
      <c r="KR297" s="55"/>
      <c r="KS297" s="55"/>
      <c r="KT297" s="55"/>
      <c r="KU297" s="55"/>
      <c r="KV297" s="55"/>
      <c r="KW297" s="55"/>
      <c r="KX297" s="55"/>
      <c r="KY297" s="55"/>
      <c r="KZ297" s="55"/>
      <c r="LA297" s="55"/>
      <c r="LB297" s="55"/>
      <c r="LC297" s="55"/>
      <c r="LD297" s="55"/>
      <c r="LE297" s="55"/>
      <c r="LF297" s="55"/>
      <c r="LG297" s="55"/>
      <c r="LH297" s="55"/>
      <c r="LI297" s="55"/>
      <c r="LJ297" s="55"/>
      <c r="LK297" s="55"/>
      <c r="LL297" s="55"/>
      <c r="LM297" s="55"/>
      <c r="LN297" s="55"/>
      <c r="LO297" s="55"/>
      <c r="LP297" s="55"/>
      <c r="LQ297" s="55"/>
      <c r="LR297" s="55"/>
      <c r="LS297" s="55"/>
      <c r="LT297" s="55"/>
      <c r="LU297" s="55"/>
      <c r="LV297" s="55"/>
      <c r="LW297" s="55"/>
      <c r="LX297" s="55"/>
      <c r="LY297" s="55"/>
      <c r="LZ297" s="55"/>
      <c r="MA297" s="55"/>
      <c r="MB297" s="55"/>
      <c r="MC297" s="55"/>
      <c r="MD297" s="55"/>
      <c r="ME297" s="55"/>
      <c r="MF297" s="55"/>
      <c r="MG297" s="55"/>
      <c r="MH297" s="57"/>
      <c r="MI297" s="57"/>
      <c r="MJ297" s="57"/>
      <c r="MK297" s="57"/>
      <c r="ML297" s="57"/>
      <c r="MM297" s="58"/>
      <c r="MN297" s="58"/>
      <c r="MO297" s="57"/>
      <c r="MP297" s="57"/>
      <c r="MQ297" s="57"/>
      <c r="MR297" s="57"/>
      <c r="MS297" s="57"/>
      <c r="MT297" s="58"/>
      <c r="MU297" s="58"/>
      <c r="MV297" s="57"/>
      <c r="MW297" s="57"/>
      <c r="MX297" s="57"/>
      <c r="MY297" s="57"/>
      <c r="MZ297" s="57"/>
      <c r="NA297" s="58"/>
      <c r="NB297" s="58"/>
      <c r="NC297" s="55"/>
      <c r="ND297" s="55"/>
      <c r="NE297" s="55"/>
      <c r="NF297" s="55"/>
      <c r="NG297" s="55"/>
      <c r="NH297" s="55"/>
      <c r="NI297" s="55"/>
      <c r="NJ297" s="55"/>
      <c r="NK297" s="55"/>
      <c r="NL297" s="55"/>
      <c r="NM297" s="55"/>
      <c r="NN297" s="55"/>
      <c r="NO297" s="55"/>
      <c r="NP297" s="55"/>
      <c r="NQ297" s="55"/>
      <c r="NR297" s="55"/>
      <c r="NS297" s="55"/>
      <c r="NT297" s="55"/>
      <c r="NU297" s="55"/>
      <c r="NV297" s="55"/>
      <c r="NW297" s="55"/>
      <c r="NX297" s="55"/>
      <c r="NY297" s="55"/>
      <c r="NZ297" s="55"/>
      <c r="OA297" s="55"/>
      <c r="OB297" s="55"/>
      <c r="OC297" s="55"/>
      <c r="OD297" s="55"/>
      <c r="OE297" s="55"/>
      <c r="OF297" s="55"/>
      <c r="OG297" s="55"/>
      <c r="OH297" s="55"/>
      <c r="OI297" s="55"/>
      <c r="OJ297" s="55"/>
      <c r="OK297" s="55"/>
      <c r="OL297" s="55"/>
      <c r="OM297" s="55"/>
      <c r="ON297" s="55"/>
      <c r="OO297" s="55"/>
      <c r="OP297" s="55"/>
      <c r="OQ297" s="55"/>
      <c r="OR297" s="55"/>
      <c r="OS297" s="55"/>
      <c r="OT297" s="55"/>
      <c r="OU297" s="55"/>
      <c r="OV297" s="55"/>
      <c r="OW297" s="55"/>
      <c r="OX297" s="55"/>
      <c r="OY297" s="55"/>
      <c r="OZ297" s="55"/>
      <c r="PA297" s="55"/>
      <c r="PB297" s="55"/>
      <c r="PC297" s="55"/>
      <c r="PD297" s="55"/>
      <c r="PE297" s="55"/>
      <c r="PF297" s="55"/>
      <c r="PG297" s="55"/>
      <c r="PH297" s="55"/>
      <c r="PI297" s="55"/>
      <c r="PJ297" s="55"/>
      <c r="PK297" s="55"/>
      <c r="PL297" s="55"/>
      <c r="PM297" s="55"/>
      <c r="PN297" s="55"/>
      <c r="PO297" s="55"/>
      <c r="PP297" s="55"/>
      <c r="PQ297" s="55"/>
      <c r="PR297" s="55"/>
      <c r="PS297" s="55"/>
      <c r="PT297" s="55"/>
      <c r="PU297" s="55"/>
      <c r="PV297" s="55"/>
      <c r="PW297" s="55"/>
      <c r="PX297" s="55"/>
      <c r="PY297" s="55"/>
      <c r="PZ297" s="55"/>
      <c r="QA297" s="55"/>
      <c r="QB297" s="55"/>
      <c r="QC297" s="55"/>
      <c r="QD297" s="55"/>
    </row>
    <row r="298" spans="1:446" ht="13.5" customHeight="1">
      <c r="A298" s="12" t="s">
        <v>296</v>
      </c>
      <c r="B298" s="12" t="s">
        <v>348</v>
      </c>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12"/>
      <c r="BE298" s="14"/>
      <c r="BF298" s="14"/>
      <c r="BG298" s="14"/>
      <c r="BH298" s="14"/>
      <c r="BI298" s="14"/>
      <c r="BJ298" s="14"/>
      <c r="BK298" s="14"/>
      <c r="BL298" s="14"/>
      <c r="BM298" s="14"/>
      <c r="BN298" s="14"/>
      <c r="BO298" s="14"/>
      <c r="BP298" s="14"/>
      <c r="BQ298" s="14"/>
      <c r="BR298" s="14"/>
      <c r="BS298" s="14"/>
      <c r="BT298" s="14"/>
      <c r="BU298" s="14"/>
      <c r="BV298" s="14"/>
      <c r="BW298" s="14"/>
      <c r="BX298" s="14"/>
      <c r="BY298" s="14"/>
      <c r="BZ298" s="14"/>
      <c r="CA298" s="14"/>
      <c r="CB298" s="14"/>
      <c r="CC298" s="14"/>
      <c r="CD298" s="14"/>
      <c r="CE298" s="14"/>
      <c r="CF298" s="14"/>
      <c r="CG298" s="14"/>
      <c r="CH298" s="14"/>
      <c r="CI298" s="14"/>
      <c r="CJ298" s="14"/>
      <c r="CK298" s="14"/>
      <c r="CL298" s="14"/>
      <c r="CM298" s="14"/>
      <c r="CN298" s="14"/>
      <c r="CO298" s="14"/>
      <c r="CP298" s="14"/>
      <c r="CQ298" s="14"/>
      <c r="CR298" s="14"/>
      <c r="CS298" s="14"/>
      <c r="CT298" s="14"/>
      <c r="CU298" s="14"/>
      <c r="CV298" s="14"/>
      <c r="CW298" s="14"/>
      <c r="CX298" s="14"/>
      <c r="CY298" s="14"/>
      <c r="CZ298" s="14"/>
      <c r="DA298" s="24"/>
      <c r="DB298" s="14"/>
      <c r="DC298" s="14"/>
      <c r="DD298" s="14"/>
      <c r="DE298" s="14"/>
      <c r="DF298" s="14"/>
      <c r="DG298" s="14"/>
      <c r="DH298" s="14"/>
      <c r="DI298" s="14"/>
      <c r="DJ298" s="14"/>
      <c r="DK298" s="14"/>
      <c r="DL298" s="14"/>
      <c r="DM298" s="14"/>
      <c r="DN298" s="14"/>
      <c r="DO298" s="14"/>
      <c r="DP298" s="14"/>
      <c r="DQ298" s="14"/>
      <c r="DR298" s="14"/>
      <c r="DS298" s="14"/>
      <c r="DT298" s="14"/>
      <c r="DU298" s="14"/>
      <c r="DV298" s="14"/>
      <c r="DW298" s="14"/>
      <c r="DX298" s="14"/>
      <c r="DY298" s="14"/>
      <c r="DZ298" s="14"/>
      <c r="EA298" s="14"/>
      <c r="EB298" s="14"/>
      <c r="EC298" s="14"/>
      <c r="ED298" s="14"/>
      <c r="EE298" s="14"/>
      <c r="EF298" s="14"/>
      <c r="EG298" s="14"/>
      <c r="EH298" s="14"/>
      <c r="EI298" s="14"/>
      <c r="EJ298" s="14"/>
      <c r="EK298" s="14"/>
      <c r="EL298" s="14"/>
      <c r="EM298" s="14"/>
      <c r="EN298" s="14"/>
      <c r="EO298" s="14"/>
      <c r="EP298" s="14"/>
      <c r="EQ298" s="14"/>
      <c r="ER298" s="14"/>
      <c r="ES298" s="14"/>
      <c r="ET298" s="14"/>
      <c r="EU298" s="14"/>
      <c r="EV298" s="14"/>
      <c r="EW298" s="14"/>
      <c r="EX298" s="14"/>
      <c r="EY298" s="14"/>
      <c r="EZ298" s="14"/>
      <c r="FA298" s="14"/>
      <c r="FB298" s="14"/>
      <c r="FC298" s="14"/>
      <c r="FD298" s="14"/>
      <c r="FE298" s="14"/>
      <c r="FF298" s="14"/>
      <c r="FG298" s="14"/>
      <c r="FH298" s="14"/>
      <c r="FI298" s="14"/>
      <c r="FJ298" s="14"/>
      <c r="FK298" s="14"/>
      <c r="FL298" s="14"/>
      <c r="FM298" s="14"/>
      <c r="FN298" s="14"/>
      <c r="FO298" s="14"/>
      <c r="FP298" s="14"/>
      <c r="FQ298" s="14"/>
      <c r="FR298" s="14"/>
      <c r="FS298" s="14"/>
      <c r="FT298" s="14"/>
      <c r="FU298" s="14"/>
      <c r="FV298" s="14"/>
      <c r="FW298" s="14"/>
      <c r="FX298" s="14"/>
      <c r="FY298" s="14"/>
      <c r="FZ298" s="14"/>
      <c r="GA298" s="14"/>
      <c r="GB298" s="14"/>
      <c r="GC298" s="14"/>
      <c r="GD298" s="14"/>
      <c r="GE298" s="14"/>
      <c r="GF298" s="14"/>
      <c r="GG298" s="14"/>
      <c r="GH298" s="14"/>
      <c r="GI298" s="14"/>
      <c r="GJ298" s="14"/>
      <c r="GK298" s="14"/>
      <c r="GL298" s="14"/>
      <c r="GM298" s="14"/>
      <c r="GN298" s="14"/>
      <c r="GO298" s="14"/>
      <c r="GP298" s="14"/>
      <c r="GQ298" s="14"/>
      <c r="GR298" s="14"/>
      <c r="GS298" s="14"/>
      <c r="GT298" s="14"/>
      <c r="GU298" s="14"/>
      <c r="GV298" s="14"/>
      <c r="GW298" s="14"/>
      <c r="GX298" s="14"/>
      <c r="GY298" s="14"/>
      <c r="GZ298" s="14"/>
      <c r="HA298" s="14"/>
      <c r="HB298" s="14"/>
      <c r="HC298" s="14"/>
      <c r="HD298" s="14"/>
      <c r="HE298" s="14"/>
      <c r="HF298" s="14"/>
      <c r="HG298" s="14"/>
      <c r="HH298" s="14"/>
      <c r="HI298" s="14"/>
      <c r="HJ298" s="14"/>
      <c r="HK298" s="14"/>
      <c r="HL298" s="14"/>
      <c r="HM298" s="14"/>
      <c r="HN298" s="14"/>
      <c r="HO298" s="14"/>
      <c r="HP298" s="14"/>
      <c r="HQ298" s="14"/>
      <c r="HR298" s="14"/>
      <c r="HS298" s="14"/>
      <c r="HT298" s="14"/>
      <c r="HU298" s="14"/>
      <c r="HV298" s="14"/>
      <c r="HW298" s="14"/>
      <c r="HX298" s="14"/>
      <c r="HY298" s="14"/>
      <c r="HZ298" s="14"/>
      <c r="IA298" s="14"/>
      <c r="IB298" s="14"/>
      <c r="IC298" s="14"/>
      <c r="ID298" s="14"/>
      <c r="IE298" s="14"/>
      <c r="IF298" s="14"/>
      <c r="IG298" s="14"/>
      <c r="IH298" s="55"/>
      <c r="II298" s="55"/>
      <c r="IJ298" s="55"/>
      <c r="IK298" s="55"/>
      <c r="IL298" s="55"/>
      <c r="IM298" s="55"/>
      <c r="IN298" s="55"/>
      <c r="IO298" s="55"/>
      <c r="IP298" s="55"/>
      <c r="IQ298" s="55"/>
      <c r="IR298" s="55"/>
      <c r="IS298" s="55"/>
      <c r="IT298" s="55"/>
      <c r="IU298" s="55"/>
      <c r="IV298" s="55"/>
      <c r="IW298" s="55"/>
      <c r="IX298" s="55"/>
      <c r="IY298" s="55"/>
      <c r="IZ298" s="55"/>
      <c r="JA298" s="55"/>
      <c r="JB298" s="55"/>
      <c r="JC298" s="55"/>
      <c r="JD298" s="55"/>
      <c r="JE298" s="55"/>
      <c r="JF298" s="55"/>
      <c r="JG298" s="55"/>
      <c r="JH298" s="55"/>
      <c r="JI298" s="55"/>
      <c r="JJ298" s="55"/>
      <c r="JK298" s="55"/>
      <c r="JL298" s="55"/>
      <c r="JM298" s="55"/>
      <c r="JN298" s="55"/>
      <c r="JO298" s="55"/>
      <c r="JP298" s="55"/>
      <c r="JQ298" s="55"/>
      <c r="JR298" s="55"/>
      <c r="JS298" s="55"/>
      <c r="JT298" s="55"/>
      <c r="JU298" s="55"/>
      <c r="JV298" s="55"/>
      <c r="JW298" s="55"/>
      <c r="JX298" s="55"/>
      <c r="JY298" s="55"/>
      <c r="JZ298" s="55"/>
      <c r="KA298" s="55"/>
      <c r="KB298" s="55"/>
      <c r="KC298" s="55"/>
      <c r="KD298" s="55"/>
      <c r="KE298" s="55"/>
      <c r="KF298" s="55"/>
      <c r="KG298" s="55"/>
      <c r="KH298" s="55"/>
      <c r="KI298" s="55"/>
      <c r="KJ298" s="55"/>
      <c r="KK298" s="55"/>
      <c r="KL298" s="55"/>
      <c r="KM298" s="55"/>
      <c r="KN298" s="55"/>
      <c r="KO298" s="55"/>
      <c r="KP298" s="55"/>
      <c r="KQ298" s="55"/>
      <c r="KR298" s="55"/>
      <c r="KS298" s="55"/>
      <c r="KT298" s="55"/>
      <c r="KU298" s="55"/>
      <c r="KV298" s="55"/>
      <c r="KW298" s="55"/>
      <c r="KX298" s="55"/>
      <c r="KY298" s="55"/>
      <c r="KZ298" s="55"/>
      <c r="LA298" s="55"/>
      <c r="LB298" s="55"/>
      <c r="LC298" s="55"/>
      <c r="LD298" s="55"/>
      <c r="LE298" s="55"/>
      <c r="LF298" s="55"/>
      <c r="LG298" s="55"/>
      <c r="LH298" s="55"/>
      <c r="LI298" s="55"/>
      <c r="LJ298" s="55"/>
      <c r="LK298" s="55"/>
      <c r="LL298" s="55"/>
      <c r="LM298" s="55"/>
      <c r="LN298" s="55"/>
      <c r="LO298" s="55"/>
      <c r="LP298" s="55"/>
      <c r="LQ298" s="55"/>
      <c r="LR298" s="55"/>
      <c r="LS298" s="55"/>
      <c r="LT298" s="55"/>
      <c r="LU298" s="55"/>
      <c r="LV298" s="55"/>
      <c r="LW298" s="55"/>
      <c r="LX298" s="55"/>
      <c r="LY298" s="55"/>
      <c r="LZ298" s="55"/>
      <c r="MA298" s="55"/>
      <c r="MB298" s="55"/>
      <c r="MC298" s="55"/>
      <c r="MD298" s="55"/>
      <c r="ME298" s="55"/>
      <c r="MF298" s="55"/>
      <c r="MG298" s="55"/>
      <c r="MH298" s="57"/>
      <c r="MI298" s="57"/>
      <c r="MJ298" s="57"/>
      <c r="MK298" s="57"/>
      <c r="ML298" s="57"/>
      <c r="MM298" s="58"/>
      <c r="MN298" s="58"/>
      <c r="MO298" s="57"/>
      <c r="MP298" s="57"/>
      <c r="MQ298" s="57"/>
      <c r="MR298" s="57"/>
      <c r="MS298" s="57"/>
      <c r="MT298" s="58"/>
      <c r="MU298" s="58"/>
      <c r="MV298" s="57"/>
      <c r="MW298" s="57"/>
      <c r="MX298" s="57"/>
      <c r="MY298" s="57"/>
      <c r="MZ298" s="57"/>
      <c r="NA298" s="58"/>
      <c r="NB298" s="58"/>
      <c r="NC298" s="55"/>
      <c r="ND298" s="55"/>
      <c r="NE298" s="55"/>
      <c r="NF298" s="55"/>
      <c r="NG298" s="55"/>
      <c r="NH298" s="55"/>
      <c r="NI298" s="55"/>
      <c r="NJ298" s="55"/>
      <c r="NK298" s="55"/>
      <c r="NL298" s="55"/>
      <c r="NM298" s="55"/>
      <c r="NN298" s="55"/>
      <c r="NO298" s="55"/>
      <c r="NP298" s="55"/>
      <c r="NQ298" s="55"/>
      <c r="NR298" s="55"/>
      <c r="NS298" s="55"/>
      <c r="NT298" s="55"/>
      <c r="NU298" s="55"/>
      <c r="NV298" s="55"/>
      <c r="NW298" s="55"/>
      <c r="NX298" s="55"/>
      <c r="NY298" s="55"/>
      <c r="NZ298" s="55"/>
      <c r="OA298" s="55"/>
      <c r="OB298" s="55"/>
      <c r="OC298" s="55"/>
      <c r="OD298" s="55"/>
      <c r="OE298" s="55"/>
      <c r="OF298" s="55"/>
      <c r="OG298" s="55"/>
      <c r="OH298" s="55"/>
      <c r="OI298" s="55"/>
      <c r="OJ298" s="55"/>
      <c r="OK298" s="55"/>
      <c r="OL298" s="55"/>
      <c r="OM298" s="55"/>
      <c r="ON298" s="55"/>
      <c r="OO298" s="55"/>
      <c r="OP298" s="55"/>
      <c r="OQ298" s="55"/>
      <c r="OR298" s="55"/>
      <c r="OS298" s="55"/>
      <c r="OT298" s="55"/>
      <c r="OU298" s="55"/>
      <c r="OV298" s="55"/>
      <c r="OW298" s="55"/>
      <c r="OX298" s="55"/>
      <c r="OY298" s="55"/>
      <c r="OZ298" s="55"/>
      <c r="PA298" s="55"/>
      <c r="PB298" s="55"/>
      <c r="PC298" s="55"/>
      <c r="PD298" s="55"/>
      <c r="PE298" s="55"/>
      <c r="PF298" s="55"/>
      <c r="PG298" s="55"/>
      <c r="PH298" s="55"/>
      <c r="PI298" s="55"/>
      <c r="PJ298" s="55"/>
      <c r="PK298" s="55"/>
      <c r="PL298" s="55"/>
      <c r="PM298" s="55"/>
      <c r="PN298" s="55"/>
      <c r="PO298" s="55"/>
      <c r="PP298" s="55"/>
      <c r="PQ298" s="55"/>
      <c r="PR298" s="55"/>
      <c r="PS298" s="55"/>
      <c r="PT298" s="55"/>
      <c r="PU298" s="55"/>
      <c r="PV298" s="55"/>
      <c r="PW298" s="55"/>
      <c r="PX298" s="55"/>
      <c r="PY298" s="55"/>
      <c r="PZ298" s="55"/>
      <c r="QA298" s="55"/>
      <c r="QB298" s="55"/>
      <c r="QC298" s="55"/>
      <c r="QD298" s="55"/>
    </row>
    <row r="299" spans="1:446" ht="13.5" customHeight="1">
      <c r="A299" s="12" t="s">
        <v>297</v>
      </c>
      <c r="B299" s="12" t="s">
        <v>349</v>
      </c>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4"/>
      <c r="BF299" s="14"/>
      <c r="BG299" s="14"/>
      <c r="BH299" s="14"/>
      <c r="BI299" s="14"/>
      <c r="BJ299" s="14"/>
      <c r="BK299" s="14"/>
      <c r="BL299" s="14"/>
      <c r="BM299" s="14"/>
      <c r="BN299" s="14"/>
      <c r="BO299" s="14"/>
      <c r="BP299" s="14"/>
      <c r="BQ299" s="14"/>
      <c r="BR299" s="14"/>
      <c r="BS299" s="14"/>
      <c r="BT299" s="14"/>
      <c r="BU299" s="14"/>
      <c r="BV299" s="14"/>
      <c r="BW299" s="14"/>
      <c r="BX299" s="14"/>
      <c r="BY299" s="14"/>
      <c r="BZ299" s="14"/>
      <c r="CA299" s="14"/>
      <c r="CB299" s="14"/>
      <c r="CC299" s="14"/>
      <c r="CD299" s="14"/>
      <c r="CE299" s="14"/>
      <c r="CF299" s="14"/>
      <c r="CG299" s="14"/>
      <c r="CH299" s="14"/>
      <c r="CI299" s="14"/>
      <c r="CJ299" s="14"/>
      <c r="CK299" s="14"/>
      <c r="CL299" s="14"/>
      <c r="CM299" s="14"/>
      <c r="CN299" s="14"/>
      <c r="CO299" s="14"/>
      <c r="CP299" s="14"/>
      <c r="CQ299" s="14"/>
      <c r="CR299" s="14"/>
      <c r="CS299" s="14"/>
      <c r="CT299" s="14"/>
      <c r="CU299" s="14"/>
      <c r="CV299" s="14"/>
      <c r="CW299" s="14"/>
      <c r="CX299" s="14"/>
      <c r="CY299" s="14"/>
      <c r="CZ299" s="14"/>
      <c r="DA299" s="24"/>
      <c r="DB299" s="14"/>
      <c r="DC299" s="14"/>
      <c r="DD299" s="14"/>
      <c r="DE299" s="14"/>
      <c r="DF299" s="14"/>
      <c r="DG299" s="14"/>
      <c r="DH299" s="14"/>
      <c r="DI299" s="14"/>
      <c r="DJ299" s="14"/>
      <c r="DK299" s="14"/>
      <c r="DL299" s="14"/>
      <c r="DM299" s="14"/>
      <c r="DN299" s="14"/>
      <c r="DO299" s="14"/>
      <c r="DP299" s="14"/>
      <c r="DQ299" s="14"/>
      <c r="DR299" s="14"/>
      <c r="DS299" s="14"/>
      <c r="DT299" s="14"/>
      <c r="DU299" s="14"/>
      <c r="DV299" s="14"/>
      <c r="DW299" s="14"/>
      <c r="DX299" s="14"/>
      <c r="DY299" s="14"/>
      <c r="DZ299" s="14"/>
      <c r="EA299" s="14"/>
      <c r="EB299" s="14"/>
      <c r="EC299" s="14"/>
      <c r="ED299" s="14"/>
      <c r="EE299" s="14"/>
      <c r="EF299" s="14"/>
      <c r="EG299" s="14"/>
      <c r="EH299" s="14"/>
      <c r="EI299" s="14"/>
      <c r="EJ299" s="14"/>
      <c r="EK299" s="14"/>
      <c r="EL299" s="14"/>
      <c r="EM299" s="14"/>
      <c r="EN299" s="14"/>
      <c r="EO299" s="14"/>
      <c r="EP299" s="14"/>
      <c r="EQ299" s="14"/>
      <c r="ER299" s="14"/>
      <c r="ES299" s="14"/>
      <c r="ET299" s="14"/>
      <c r="EU299" s="14"/>
      <c r="EV299" s="14"/>
      <c r="EW299" s="14"/>
      <c r="EX299" s="14"/>
      <c r="EY299" s="14"/>
      <c r="EZ299" s="14"/>
      <c r="FA299" s="14"/>
      <c r="FB299" s="14"/>
      <c r="FC299" s="14"/>
      <c r="FD299" s="14"/>
      <c r="FE299" s="14"/>
      <c r="FF299" s="14"/>
      <c r="FG299" s="14"/>
      <c r="FH299" s="14"/>
      <c r="FI299" s="14"/>
      <c r="FJ299" s="14"/>
      <c r="FK299" s="14"/>
      <c r="FL299" s="14"/>
      <c r="FM299" s="14"/>
      <c r="FN299" s="14"/>
      <c r="FO299" s="14"/>
      <c r="FP299" s="14"/>
      <c r="FQ299" s="14"/>
      <c r="FR299" s="14"/>
      <c r="FS299" s="14"/>
      <c r="FT299" s="14"/>
      <c r="FU299" s="14"/>
      <c r="FV299" s="14"/>
      <c r="FW299" s="14"/>
      <c r="FX299" s="14"/>
      <c r="FY299" s="14"/>
      <c r="FZ299" s="14"/>
      <c r="GA299" s="14"/>
      <c r="GB299" s="14"/>
      <c r="GC299" s="14"/>
      <c r="GD299" s="14"/>
      <c r="GE299" s="14"/>
      <c r="GF299" s="14"/>
      <c r="GG299" s="14"/>
      <c r="GH299" s="14"/>
      <c r="GI299" s="14"/>
      <c r="GJ299" s="14"/>
      <c r="GK299" s="14"/>
      <c r="GL299" s="14"/>
      <c r="GM299" s="14"/>
      <c r="GN299" s="14"/>
      <c r="GO299" s="14"/>
      <c r="GP299" s="14"/>
      <c r="GQ299" s="14"/>
      <c r="GR299" s="14"/>
      <c r="GS299" s="14"/>
      <c r="GT299" s="14"/>
      <c r="GU299" s="14"/>
      <c r="GV299" s="14"/>
      <c r="GW299" s="14"/>
      <c r="GX299" s="14"/>
      <c r="GY299" s="14"/>
      <c r="GZ299" s="14"/>
      <c r="HA299" s="14"/>
      <c r="HB299" s="14"/>
      <c r="HC299" s="14"/>
      <c r="HD299" s="14"/>
      <c r="HE299" s="14"/>
      <c r="HF299" s="14"/>
      <c r="HG299" s="14"/>
      <c r="HH299" s="14"/>
      <c r="HI299" s="14"/>
      <c r="HJ299" s="14"/>
      <c r="HK299" s="14"/>
      <c r="HL299" s="14"/>
      <c r="HM299" s="14"/>
      <c r="HN299" s="14"/>
      <c r="HO299" s="14"/>
      <c r="HP299" s="14"/>
      <c r="HQ299" s="14"/>
      <c r="HR299" s="14"/>
      <c r="HS299" s="14"/>
      <c r="HT299" s="14"/>
      <c r="HU299" s="14"/>
      <c r="HV299" s="14"/>
      <c r="HW299" s="14"/>
      <c r="HX299" s="14"/>
      <c r="HY299" s="14"/>
      <c r="HZ299" s="14"/>
      <c r="IA299" s="14"/>
      <c r="IB299" s="14"/>
      <c r="IC299" s="14"/>
      <c r="ID299" s="14"/>
      <c r="IE299" s="14"/>
      <c r="IF299" s="14"/>
      <c r="IG299" s="14"/>
      <c r="IH299" s="55"/>
      <c r="II299" s="55"/>
      <c r="IJ299" s="55"/>
      <c r="IK299" s="55"/>
      <c r="IL299" s="55"/>
      <c r="IM299" s="55"/>
      <c r="IN299" s="55"/>
      <c r="IO299" s="55"/>
      <c r="IP299" s="55"/>
      <c r="IQ299" s="55"/>
      <c r="IR299" s="55"/>
      <c r="IS299" s="55"/>
      <c r="IT299" s="55"/>
      <c r="IU299" s="55"/>
      <c r="IV299" s="55"/>
      <c r="IW299" s="55"/>
      <c r="IX299" s="55"/>
      <c r="IY299" s="55"/>
      <c r="IZ299" s="55"/>
      <c r="JA299" s="55"/>
      <c r="JB299" s="55"/>
      <c r="JC299" s="55"/>
      <c r="JD299" s="55"/>
      <c r="JE299" s="55"/>
      <c r="JF299" s="55"/>
      <c r="JG299" s="55"/>
      <c r="JH299" s="55"/>
      <c r="JI299" s="55"/>
      <c r="JJ299" s="55"/>
      <c r="JK299" s="55"/>
      <c r="JL299" s="55"/>
      <c r="JM299" s="55"/>
      <c r="JN299" s="55"/>
      <c r="JO299" s="55"/>
      <c r="JP299" s="55"/>
      <c r="JQ299" s="55"/>
      <c r="JR299" s="55"/>
      <c r="JS299" s="55"/>
      <c r="JT299" s="55"/>
      <c r="JU299" s="55"/>
      <c r="JV299" s="55"/>
      <c r="JW299" s="55"/>
      <c r="JX299" s="55"/>
      <c r="JY299" s="55"/>
      <c r="JZ299" s="55"/>
      <c r="KA299" s="55"/>
      <c r="KB299" s="55"/>
      <c r="KC299" s="55"/>
      <c r="KD299" s="55"/>
      <c r="KE299" s="55"/>
      <c r="KF299" s="55"/>
      <c r="KG299" s="55"/>
      <c r="KH299" s="55"/>
      <c r="KI299" s="55"/>
      <c r="KJ299" s="55"/>
      <c r="KK299" s="55"/>
      <c r="KL299" s="55"/>
      <c r="KM299" s="55"/>
      <c r="KN299" s="55"/>
      <c r="KO299" s="55"/>
      <c r="KP299" s="55"/>
      <c r="KQ299" s="55"/>
      <c r="KR299" s="55"/>
      <c r="KS299" s="55"/>
      <c r="KT299" s="55"/>
      <c r="KU299" s="55"/>
      <c r="KV299" s="55"/>
      <c r="KW299" s="55"/>
      <c r="KX299" s="55"/>
      <c r="KY299" s="55"/>
      <c r="KZ299" s="55"/>
      <c r="LA299" s="55"/>
      <c r="LB299" s="55"/>
      <c r="LC299" s="55"/>
      <c r="LD299" s="55"/>
      <c r="LE299" s="55"/>
      <c r="LF299" s="55"/>
      <c r="LG299" s="55"/>
      <c r="LH299" s="55"/>
      <c r="LI299" s="55"/>
      <c r="LJ299" s="55"/>
      <c r="LK299" s="55"/>
      <c r="LL299" s="55"/>
      <c r="LM299" s="55"/>
      <c r="LN299" s="55"/>
      <c r="LO299" s="55"/>
      <c r="LP299" s="55"/>
      <c r="LQ299" s="55"/>
      <c r="LR299" s="55"/>
      <c r="LS299" s="55"/>
      <c r="LT299" s="55"/>
      <c r="LU299" s="55"/>
      <c r="LV299" s="55"/>
      <c r="LW299" s="55"/>
      <c r="LX299" s="55"/>
      <c r="LY299" s="55"/>
      <c r="LZ299" s="55"/>
      <c r="MA299" s="55"/>
      <c r="MB299" s="55"/>
      <c r="MC299" s="55"/>
      <c r="MD299" s="55"/>
      <c r="ME299" s="55"/>
      <c r="MF299" s="55"/>
      <c r="MG299" s="55"/>
      <c r="MH299" s="57"/>
      <c r="MI299" s="57"/>
      <c r="MJ299" s="57"/>
      <c r="MK299" s="57"/>
      <c r="ML299" s="57"/>
      <c r="MM299" s="58"/>
      <c r="MN299" s="58"/>
      <c r="MO299" s="57"/>
      <c r="MP299" s="57"/>
      <c r="MQ299" s="57"/>
      <c r="MR299" s="57"/>
      <c r="MS299" s="57"/>
      <c r="MT299" s="58"/>
      <c r="MU299" s="58"/>
      <c r="MV299" s="57"/>
      <c r="MW299" s="57"/>
      <c r="MX299" s="57"/>
      <c r="MY299" s="57"/>
      <c r="MZ299" s="57"/>
      <c r="NA299" s="58"/>
      <c r="NB299" s="58"/>
      <c r="NC299" s="55"/>
      <c r="ND299" s="55"/>
      <c r="NE299" s="55"/>
      <c r="NF299" s="55"/>
      <c r="NG299" s="55"/>
      <c r="NH299" s="55"/>
      <c r="NI299" s="55"/>
      <c r="NJ299" s="55"/>
      <c r="NK299" s="55"/>
      <c r="NL299" s="55"/>
      <c r="NM299" s="55"/>
      <c r="NN299" s="55"/>
      <c r="NO299" s="55"/>
      <c r="NP299" s="55"/>
      <c r="NQ299" s="55"/>
      <c r="NR299" s="55"/>
      <c r="NS299" s="55"/>
      <c r="NT299" s="55"/>
      <c r="NU299" s="55"/>
      <c r="NV299" s="55"/>
      <c r="NW299" s="55"/>
      <c r="NX299" s="55"/>
      <c r="NY299" s="55"/>
      <c r="NZ299" s="55"/>
      <c r="OA299" s="55"/>
      <c r="OB299" s="55"/>
      <c r="OC299" s="55"/>
      <c r="OD299" s="55"/>
      <c r="OE299" s="55"/>
      <c r="OF299" s="55"/>
      <c r="OG299" s="55"/>
      <c r="OH299" s="55"/>
      <c r="OI299" s="55"/>
      <c r="OJ299" s="55"/>
      <c r="OK299" s="55"/>
      <c r="OL299" s="55"/>
      <c r="OM299" s="55"/>
      <c r="ON299" s="55"/>
      <c r="OO299" s="55"/>
      <c r="OP299" s="55"/>
      <c r="OQ299" s="55"/>
      <c r="OR299" s="55"/>
      <c r="OS299" s="55"/>
      <c r="OT299" s="55"/>
      <c r="OU299" s="55"/>
      <c r="OV299" s="55"/>
      <c r="OW299" s="55"/>
      <c r="OX299" s="55"/>
      <c r="OY299" s="55"/>
      <c r="OZ299" s="55"/>
      <c r="PA299" s="55"/>
      <c r="PB299" s="55"/>
      <c r="PC299" s="55"/>
      <c r="PD299" s="55"/>
      <c r="PE299" s="55"/>
      <c r="PF299" s="55"/>
      <c r="PG299" s="55"/>
      <c r="PH299" s="55"/>
      <c r="PI299" s="55"/>
      <c r="PJ299" s="55"/>
      <c r="PK299" s="55"/>
      <c r="PL299" s="55"/>
      <c r="PM299" s="55"/>
      <c r="PN299" s="55"/>
      <c r="PO299" s="55"/>
      <c r="PP299" s="55"/>
      <c r="PQ299" s="55"/>
      <c r="PR299" s="55"/>
      <c r="PS299" s="55"/>
      <c r="PT299" s="55"/>
      <c r="PU299" s="55"/>
      <c r="PV299" s="55"/>
      <c r="PW299" s="55"/>
      <c r="PX299" s="55"/>
      <c r="PY299" s="55"/>
      <c r="PZ299" s="55"/>
      <c r="QA299" s="55"/>
      <c r="QB299" s="55"/>
      <c r="QC299" s="55"/>
      <c r="QD299" s="55"/>
    </row>
    <row r="300" spans="1:446" ht="13.5" customHeight="1">
      <c r="A300" s="12" t="s">
        <v>298</v>
      </c>
      <c r="B300" s="12" t="s">
        <v>346</v>
      </c>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12"/>
      <c r="BE300" s="14"/>
      <c r="BF300" s="14"/>
      <c r="BG300" s="14"/>
      <c r="BH300" s="14"/>
      <c r="BI300" s="14"/>
      <c r="BJ300" s="14"/>
      <c r="BK300" s="14"/>
      <c r="BL300" s="14"/>
      <c r="BM300" s="14"/>
      <c r="BN300" s="14"/>
      <c r="BO300" s="14"/>
      <c r="BP300" s="14"/>
      <c r="BQ300" s="14"/>
      <c r="BR300" s="14"/>
      <c r="BS300" s="14"/>
      <c r="BT300" s="14"/>
      <c r="BU300" s="14"/>
      <c r="BV300" s="14"/>
      <c r="BW300" s="14"/>
      <c r="BX300" s="14"/>
      <c r="BY300" s="14"/>
      <c r="BZ300" s="14"/>
      <c r="CA300" s="14"/>
      <c r="CB300" s="14"/>
      <c r="CC300" s="14"/>
      <c r="CD300" s="14"/>
      <c r="CE300" s="14"/>
      <c r="CF300" s="14"/>
      <c r="CG300" s="14"/>
      <c r="CH300" s="14"/>
      <c r="CI300" s="14"/>
      <c r="CJ300" s="14"/>
      <c r="CK300" s="14"/>
      <c r="CL300" s="14"/>
      <c r="CM300" s="14"/>
      <c r="CN300" s="14"/>
      <c r="CO300" s="14"/>
      <c r="CP300" s="14"/>
      <c r="CQ300" s="14"/>
      <c r="CR300" s="14"/>
      <c r="CS300" s="14"/>
      <c r="CT300" s="14"/>
      <c r="CU300" s="14"/>
      <c r="CV300" s="14"/>
      <c r="CW300" s="14"/>
      <c r="CX300" s="14"/>
      <c r="CY300" s="14"/>
      <c r="CZ300" s="14"/>
      <c r="DA300" s="24"/>
      <c r="DB300" s="14"/>
      <c r="DC300" s="14"/>
      <c r="DD300" s="14"/>
      <c r="DE300" s="14"/>
      <c r="DF300" s="14"/>
      <c r="DG300" s="14"/>
      <c r="DH300" s="14"/>
      <c r="DI300" s="14"/>
      <c r="DJ300" s="14"/>
      <c r="DK300" s="14"/>
      <c r="DL300" s="14"/>
      <c r="DM300" s="14"/>
      <c r="DN300" s="14"/>
      <c r="DO300" s="14"/>
      <c r="DP300" s="14"/>
      <c r="DQ300" s="14"/>
      <c r="DR300" s="14"/>
      <c r="DS300" s="14"/>
      <c r="DT300" s="14"/>
      <c r="DU300" s="14"/>
      <c r="DV300" s="14"/>
      <c r="DW300" s="14"/>
      <c r="DX300" s="14"/>
      <c r="DY300" s="14"/>
      <c r="DZ300" s="14"/>
      <c r="EA300" s="14"/>
      <c r="EB300" s="14"/>
      <c r="EC300" s="14"/>
      <c r="ED300" s="14"/>
      <c r="EE300" s="14"/>
      <c r="EF300" s="14"/>
      <c r="EG300" s="14"/>
      <c r="EH300" s="14"/>
      <c r="EI300" s="14"/>
      <c r="EJ300" s="14"/>
      <c r="EK300" s="14"/>
      <c r="EL300" s="14"/>
      <c r="EM300" s="14"/>
      <c r="EN300" s="14"/>
      <c r="EO300" s="14"/>
      <c r="EP300" s="14"/>
      <c r="EQ300" s="14"/>
      <c r="ER300" s="14"/>
      <c r="ES300" s="14"/>
      <c r="ET300" s="14"/>
      <c r="EU300" s="14"/>
      <c r="EV300" s="14"/>
      <c r="EW300" s="14"/>
      <c r="EX300" s="14"/>
      <c r="EY300" s="14"/>
      <c r="EZ300" s="14"/>
      <c r="FA300" s="14"/>
      <c r="FB300" s="14"/>
      <c r="FC300" s="14"/>
      <c r="FD300" s="14"/>
      <c r="FE300" s="14"/>
      <c r="FF300" s="14"/>
      <c r="FG300" s="14"/>
      <c r="FH300" s="14"/>
      <c r="FI300" s="14"/>
      <c r="FJ300" s="14"/>
      <c r="FK300" s="14"/>
      <c r="FL300" s="14"/>
      <c r="FM300" s="14"/>
      <c r="FN300" s="14"/>
      <c r="FO300" s="14"/>
      <c r="FP300" s="14"/>
      <c r="FQ300" s="14"/>
      <c r="FR300" s="14"/>
      <c r="FS300" s="14"/>
      <c r="FT300" s="14"/>
      <c r="FU300" s="14"/>
      <c r="FV300" s="14"/>
      <c r="FW300" s="14"/>
      <c r="FX300" s="14"/>
      <c r="FY300" s="14"/>
      <c r="FZ300" s="14"/>
      <c r="GA300" s="14"/>
      <c r="GB300" s="14"/>
      <c r="GC300" s="14"/>
      <c r="GD300" s="14"/>
      <c r="GE300" s="14"/>
      <c r="GF300" s="14"/>
      <c r="GG300" s="14"/>
      <c r="GH300" s="14"/>
      <c r="GI300" s="14"/>
      <c r="GJ300" s="14"/>
      <c r="GK300" s="14"/>
      <c r="GL300" s="14"/>
      <c r="GM300" s="14"/>
      <c r="GN300" s="14"/>
      <c r="GO300" s="14"/>
      <c r="GP300" s="14"/>
      <c r="GQ300" s="14"/>
      <c r="GR300" s="14"/>
      <c r="GS300" s="14"/>
      <c r="GT300" s="14"/>
      <c r="GU300" s="14"/>
      <c r="GV300" s="14"/>
      <c r="GW300" s="14"/>
      <c r="GX300" s="14"/>
      <c r="GY300" s="14"/>
      <c r="GZ300" s="14"/>
      <c r="HA300" s="14"/>
      <c r="HB300" s="14"/>
      <c r="HC300" s="14"/>
      <c r="HD300" s="14"/>
      <c r="HE300" s="14"/>
      <c r="HF300" s="14"/>
      <c r="HG300" s="14"/>
      <c r="HH300" s="14"/>
      <c r="HI300" s="14"/>
      <c r="HJ300" s="14"/>
      <c r="HK300" s="14"/>
      <c r="HL300" s="14"/>
      <c r="HM300" s="14"/>
      <c r="HN300" s="14"/>
      <c r="HO300" s="14"/>
      <c r="HP300" s="14"/>
      <c r="HQ300" s="14"/>
      <c r="HR300" s="14"/>
      <c r="HS300" s="14"/>
      <c r="HT300" s="14"/>
      <c r="HU300" s="14"/>
      <c r="HV300" s="14"/>
      <c r="HW300" s="14"/>
      <c r="HX300" s="14"/>
      <c r="HY300" s="14"/>
      <c r="HZ300" s="14"/>
      <c r="IA300" s="14"/>
      <c r="IB300" s="14"/>
      <c r="IC300" s="14"/>
      <c r="ID300" s="14"/>
      <c r="IE300" s="14"/>
      <c r="IF300" s="14"/>
      <c r="IG300" s="14"/>
      <c r="IH300" s="55"/>
      <c r="II300" s="55"/>
      <c r="IJ300" s="55"/>
      <c r="IK300" s="55"/>
      <c r="IL300" s="55"/>
      <c r="IM300" s="55"/>
      <c r="IN300" s="55"/>
      <c r="IO300" s="55"/>
      <c r="IP300" s="55"/>
      <c r="IQ300" s="55"/>
      <c r="IR300" s="55"/>
      <c r="IS300" s="55"/>
      <c r="IT300" s="55"/>
      <c r="IU300" s="55"/>
      <c r="IV300" s="55"/>
      <c r="IW300" s="55"/>
      <c r="IX300" s="55"/>
      <c r="IY300" s="55"/>
      <c r="IZ300" s="55"/>
      <c r="JA300" s="55"/>
      <c r="JB300" s="55"/>
      <c r="JC300" s="55"/>
      <c r="JD300" s="55"/>
      <c r="JE300" s="55"/>
      <c r="JF300" s="55"/>
      <c r="JG300" s="55"/>
      <c r="JH300" s="55"/>
      <c r="JI300" s="55"/>
      <c r="JJ300" s="55"/>
      <c r="JK300" s="55"/>
      <c r="JL300" s="55"/>
      <c r="JM300" s="55"/>
      <c r="JN300" s="55"/>
      <c r="JO300" s="55"/>
      <c r="JP300" s="55"/>
      <c r="JQ300" s="55"/>
      <c r="JR300" s="55"/>
      <c r="JS300" s="55"/>
      <c r="JT300" s="55"/>
      <c r="JU300" s="55"/>
      <c r="JV300" s="55"/>
      <c r="JW300" s="55"/>
      <c r="JX300" s="55"/>
      <c r="JY300" s="55"/>
      <c r="JZ300" s="55"/>
      <c r="KA300" s="55"/>
      <c r="KB300" s="55"/>
      <c r="KC300" s="55"/>
      <c r="KD300" s="55"/>
      <c r="KE300" s="55"/>
      <c r="KF300" s="55"/>
      <c r="KG300" s="55"/>
      <c r="KH300" s="55"/>
      <c r="KI300" s="55"/>
      <c r="KJ300" s="55"/>
      <c r="KK300" s="55"/>
      <c r="KL300" s="55"/>
      <c r="KM300" s="55"/>
      <c r="KN300" s="55"/>
      <c r="KO300" s="55"/>
      <c r="KP300" s="55"/>
      <c r="KQ300" s="55"/>
      <c r="KR300" s="55"/>
      <c r="KS300" s="55"/>
      <c r="KT300" s="55"/>
      <c r="KU300" s="55"/>
      <c r="KV300" s="55"/>
      <c r="KW300" s="55"/>
      <c r="KX300" s="55"/>
      <c r="KY300" s="55"/>
      <c r="KZ300" s="55"/>
      <c r="LA300" s="55"/>
      <c r="LB300" s="55"/>
      <c r="LC300" s="55"/>
      <c r="LD300" s="55"/>
      <c r="LE300" s="55"/>
      <c r="LF300" s="55"/>
      <c r="LG300" s="55"/>
      <c r="LH300" s="55"/>
      <c r="LI300" s="55"/>
      <c r="LJ300" s="55"/>
      <c r="LK300" s="55"/>
      <c r="LL300" s="55"/>
      <c r="LM300" s="55"/>
      <c r="LN300" s="55"/>
      <c r="LO300" s="55"/>
      <c r="LP300" s="55"/>
      <c r="LQ300" s="55"/>
      <c r="LR300" s="55"/>
      <c r="LS300" s="55"/>
      <c r="LT300" s="55"/>
      <c r="LU300" s="55"/>
      <c r="LV300" s="55"/>
      <c r="LW300" s="55"/>
      <c r="LX300" s="55"/>
      <c r="LY300" s="55"/>
      <c r="LZ300" s="55"/>
      <c r="MA300" s="55"/>
      <c r="MB300" s="55"/>
      <c r="MC300" s="55"/>
      <c r="MD300" s="55"/>
      <c r="ME300" s="55"/>
      <c r="MF300" s="55"/>
      <c r="MG300" s="55"/>
      <c r="MH300" s="57"/>
      <c r="MI300" s="57"/>
      <c r="MJ300" s="57"/>
      <c r="MK300" s="57"/>
      <c r="ML300" s="57"/>
      <c r="MM300" s="58"/>
      <c r="MN300" s="58"/>
      <c r="MO300" s="57"/>
      <c r="MP300" s="57"/>
      <c r="MQ300" s="57"/>
      <c r="MR300" s="57"/>
      <c r="MS300" s="57"/>
      <c r="MT300" s="58"/>
      <c r="MU300" s="58"/>
      <c r="MV300" s="57"/>
      <c r="MW300" s="57"/>
      <c r="MX300" s="57"/>
      <c r="MY300" s="57"/>
      <c r="MZ300" s="57"/>
      <c r="NA300" s="58"/>
      <c r="NB300" s="58"/>
      <c r="NC300" s="55"/>
      <c r="ND300" s="55"/>
      <c r="NE300" s="55"/>
      <c r="NF300" s="55"/>
      <c r="NG300" s="55"/>
      <c r="NH300" s="55"/>
      <c r="NI300" s="55"/>
      <c r="NJ300" s="55"/>
      <c r="NK300" s="55"/>
      <c r="NL300" s="55"/>
      <c r="NM300" s="55"/>
      <c r="NN300" s="55"/>
      <c r="NO300" s="55"/>
      <c r="NP300" s="55"/>
      <c r="NQ300" s="55"/>
      <c r="NR300" s="55"/>
      <c r="NS300" s="55"/>
      <c r="NT300" s="55"/>
      <c r="NU300" s="55"/>
      <c r="NV300" s="55"/>
      <c r="NW300" s="55"/>
      <c r="NX300" s="55"/>
      <c r="NY300" s="55"/>
      <c r="NZ300" s="55"/>
      <c r="OA300" s="55"/>
      <c r="OB300" s="55"/>
      <c r="OC300" s="55"/>
      <c r="OD300" s="55"/>
      <c r="OE300" s="55"/>
      <c r="OF300" s="55"/>
      <c r="OG300" s="55"/>
      <c r="OH300" s="55"/>
      <c r="OI300" s="55"/>
      <c r="OJ300" s="55"/>
      <c r="OK300" s="55"/>
      <c r="OL300" s="55"/>
      <c r="OM300" s="55"/>
      <c r="ON300" s="55"/>
      <c r="OO300" s="55"/>
      <c r="OP300" s="55"/>
      <c r="OQ300" s="55"/>
      <c r="OR300" s="55"/>
      <c r="OS300" s="55"/>
      <c r="OT300" s="55"/>
      <c r="OU300" s="55"/>
      <c r="OV300" s="55"/>
      <c r="OW300" s="55"/>
      <c r="OX300" s="55"/>
      <c r="OY300" s="55"/>
      <c r="OZ300" s="55"/>
      <c r="PA300" s="55"/>
      <c r="PB300" s="55"/>
      <c r="PC300" s="55"/>
      <c r="PD300" s="55"/>
      <c r="PE300" s="55"/>
      <c r="PF300" s="55"/>
      <c r="PG300" s="55"/>
      <c r="PH300" s="55"/>
      <c r="PI300" s="55"/>
      <c r="PJ300" s="55"/>
      <c r="PK300" s="55"/>
      <c r="PL300" s="55"/>
      <c r="PM300" s="55"/>
      <c r="PN300" s="55"/>
      <c r="PO300" s="55"/>
      <c r="PP300" s="55"/>
      <c r="PQ300" s="55"/>
      <c r="PR300" s="55"/>
      <c r="PS300" s="55"/>
      <c r="PT300" s="55"/>
      <c r="PU300" s="55"/>
      <c r="PV300" s="55"/>
      <c r="PW300" s="55"/>
      <c r="PX300" s="55"/>
      <c r="PY300" s="55"/>
      <c r="PZ300" s="55"/>
      <c r="QA300" s="55"/>
      <c r="QB300" s="55"/>
      <c r="QC300" s="55"/>
      <c r="QD300" s="55"/>
    </row>
    <row r="301" spans="1:446" ht="13.5" customHeight="1">
      <c r="A301" s="12" t="s">
        <v>299</v>
      </c>
      <c r="B301" s="12" t="s">
        <v>348</v>
      </c>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12"/>
      <c r="BE301" s="14"/>
      <c r="BF301" s="14"/>
      <c r="BG301" s="14"/>
      <c r="BH301" s="14"/>
      <c r="BI301" s="14"/>
      <c r="BJ301" s="14"/>
      <c r="BK301" s="14"/>
      <c r="BL301" s="14"/>
      <c r="BM301" s="14"/>
      <c r="BN301" s="14"/>
      <c r="BO301" s="14"/>
      <c r="BP301" s="14"/>
      <c r="BQ301" s="14"/>
      <c r="BR301" s="14"/>
      <c r="BS301" s="14"/>
      <c r="BT301" s="14"/>
      <c r="BU301" s="14"/>
      <c r="BV301" s="14"/>
      <c r="BW301" s="14"/>
      <c r="BX301" s="14"/>
      <c r="BY301" s="14"/>
      <c r="BZ301" s="14"/>
      <c r="CA301" s="14"/>
      <c r="CB301" s="14"/>
      <c r="CC301" s="14"/>
      <c r="CD301" s="14"/>
      <c r="CE301" s="14"/>
      <c r="CF301" s="14"/>
      <c r="CG301" s="14"/>
      <c r="CH301" s="14"/>
      <c r="CI301" s="14"/>
      <c r="CJ301" s="14"/>
      <c r="CK301" s="14"/>
      <c r="CL301" s="14"/>
      <c r="CM301" s="14"/>
      <c r="CN301" s="14"/>
      <c r="CO301" s="14"/>
      <c r="CP301" s="14"/>
      <c r="CQ301" s="14"/>
      <c r="CR301" s="14"/>
      <c r="CS301" s="14"/>
      <c r="CT301" s="14"/>
      <c r="CU301" s="14"/>
      <c r="CV301" s="14"/>
      <c r="CW301" s="14"/>
      <c r="CX301" s="14"/>
      <c r="CY301" s="14"/>
      <c r="CZ301" s="14"/>
      <c r="DA301" s="24"/>
      <c r="DB301" s="14"/>
      <c r="DC301" s="14"/>
      <c r="DD301" s="14"/>
      <c r="DE301" s="14"/>
      <c r="DF301" s="14"/>
      <c r="DG301" s="14"/>
      <c r="DH301" s="14"/>
      <c r="DI301" s="14"/>
      <c r="DJ301" s="14"/>
      <c r="DK301" s="14"/>
      <c r="DL301" s="14"/>
      <c r="DM301" s="14"/>
      <c r="DN301" s="14"/>
      <c r="DO301" s="14"/>
      <c r="DP301" s="14"/>
      <c r="DQ301" s="14"/>
      <c r="DR301" s="14"/>
      <c r="DS301" s="14"/>
      <c r="DT301" s="14"/>
      <c r="DU301" s="14"/>
      <c r="DV301" s="14"/>
      <c r="DW301" s="14"/>
      <c r="DX301" s="14"/>
      <c r="DY301" s="14"/>
      <c r="DZ301" s="14"/>
      <c r="EA301" s="14"/>
      <c r="EB301" s="14"/>
      <c r="EC301" s="14"/>
      <c r="ED301" s="14"/>
      <c r="EE301" s="14"/>
      <c r="EF301" s="14"/>
      <c r="EG301" s="14"/>
      <c r="EH301" s="14"/>
      <c r="EI301" s="14"/>
      <c r="EJ301" s="14"/>
      <c r="EK301" s="14"/>
      <c r="EL301" s="14"/>
      <c r="EM301" s="14"/>
      <c r="EN301" s="14"/>
      <c r="EO301" s="14"/>
      <c r="EP301" s="14"/>
      <c r="EQ301" s="14"/>
      <c r="ER301" s="14"/>
      <c r="ES301" s="14"/>
      <c r="ET301" s="14"/>
      <c r="EU301" s="14"/>
      <c r="EV301" s="14"/>
      <c r="EW301" s="14"/>
      <c r="EX301" s="14"/>
      <c r="EY301" s="14"/>
      <c r="EZ301" s="14"/>
      <c r="FA301" s="14"/>
      <c r="FB301" s="14"/>
      <c r="FC301" s="14"/>
      <c r="FD301" s="14"/>
      <c r="FE301" s="14"/>
      <c r="FF301" s="14"/>
      <c r="FG301" s="14"/>
      <c r="FH301" s="14"/>
      <c r="FI301" s="14"/>
      <c r="FJ301" s="14"/>
      <c r="FK301" s="14"/>
      <c r="FL301" s="14"/>
      <c r="FM301" s="14"/>
      <c r="FN301" s="14"/>
      <c r="FO301" s="14"/>
      <c r="FP301" s="14"/>
      <c r="FQ301" s="14"/>
      <c r="FR301" s="14"/>
      <c r="FS301" s="14"/>
      <c r="FT301" s="14"/>
      <c r="FU301" s="14"/>
      <c r="FV301" s="14"/>
      <c r="FW301" s="14"/>
      <c r="FX301" s="14"/>
      <c r="FY301" s="14"/>
      <c r="FZ301" s="14"/>
      <c r="GA301" s="14"/>
      <c r="GB301" s="14"/>
      <c r="GC301" s="14"/>
      <c r="GD301" s="14"/>
      <c r="GE301" s="14"/>
      <c r="GF301" s="14"/>
      <c r="GG301" s="14"/>
      <c r="GH301" s="14"/>
      <c r="GI301" s="14"/>
      <c r="GJ301" s="14"/>
      <c r="GK301" s="14"/>
      <c r="GL301" s="14"/>
      <c r="GM301" s="14"/>
      <c r="GN301" s="14"/>
      <c r="GO301" s="14"/>
      <c r="GP301" s="14"/>
      <c r="GQ301" s="14"/>
      <c r="GR301" s="14"/>
      <c r="GS301" s="14"/>
      <c r="GT301" s="14"/>
      <c r="GU301" s="14"/>
      <c r="GV301" s="14"/>
      <c r="GW301" s="14"/>
      <c r="GX301" s="14"/>
      <c r="GY301" s="14"/>
      <c r="GZ301" s="14"/>
      <c r="HA301" s="14"/>
      <c r="HB301" s="14"/>
      <c r="HC301" s="14"/>
      <c r="HD301" s="14"/>
      <c r="HE301" s="14"/>
      <c r="HF301" s="14"/>
      <c r="HG301" s="14"/>
      <c r="HH301" s="14"/>
      <c r="HI301" s="14"/>
      <c r="HJ301" s="14"/>
      <c r="HK301" s="14"/>
      <c r="HL301" s="14"/>
      <c r="HM301" s="14"/>
      <c r="HN301" s="14"/>
      <c r="HO301" s="14"/>
      <c r="HP301" s="14"/>
      <c r="HQ301" s="14"/>
      <c r="HR301" s="14"/>
      <c r="HS301" s="14"/>
      <c r="HT301" s="14"/>
      <c r="HU301" s="14"/>
      <c r="HV301" s="14"/>
      <c r="HW301" s="14"/>
      <c r="HX301" s="14"/>
      <c r="HY301" s="14"/>
      <c r="HZ301" s="14"/>
      <c r="IA301" s="14"/>
      <c r="IB301" s="14"/>
      <c r="IC301" s="14"/>
      <c r="ID301" s="14"/>
      <c r="IE301" s="14"/>
      <c r="IF301" s="14"/>
      <c r="IG301" s="14"/>
      <c r="IH301" s="55"/>
      <c r="II301" s="55"/>
      <c r="IJ301" s="55"/>
      <c r="IK301" s="55"/>
      <c r="IL301" s="55"/>
      <c r="IM301" s="55"/>
      <c r="IN301" s="55"/>
      <c r="IO301" s="55"/>
      <c r="IP301" s="55"/>
      <c r="IQ301" s="55"/>
      <c r="IR301" s="55"/>
      <c r="IS301" s="55"/>
      <c r="IT301" s="55"/>
      <c r="IU301" s="55"/>
      <c r="IV301" s="55"/>
      <c r="IW301" s="55"/>
      <c r="IX301" s="55"/>
      <c r="IY301" s="55"/>
      <c r="IZ301" s="55"/>
      <c r="JA301" s="55"/>
      <c r="JB301" s="55"/>
      <c r="JC301" s="55"/>
      <c r="JD301" s="55"/>
      <c r="JE301" s="55"/>
      <c r="JF301" s="55"/>
      <c r="JG301" s="55"/>
      <c r="JH301" s="55"/>
      <c r="JI301" s="55"/>
      <c r="JJ301" s="55"/>
      <c r="JK301" s="55"/>
      <c r="JL301" s="55"/>
      <c r="JM301" s="55"/>
      <c r="JN301" s="55"/>
      <c r="JO301" s="55"/>
      <c r="JP301" s="55"/>
      <c r="JQ301" s="55"/>
      <c r="JR301" s="55"/>
      <c r="JS301" s="55"/>
      <c r="JT301" s="55"/>
      <c r="JU301" s="55"/>
      <c r="JV301" s="55"/>
      <c r="JW301" s="55"/>
      <c r="JX301" s="55"/>
      <c r="JY301" s="55"/>
      <c r="JZ301" s="55"/>
      <c r="KA301" s="55"/>
      <c r="KB301" s="55"/>
      <c r="KC301" s="55"/>
      <c r="KD301" s="55"/>
      <c r="KE301" s="55"/>
      <c r="KF301" s="55"/>
      <c r="KG301" s="55"/>
      <c r="KH301" s="55"/>
      <c r="KI301" s="55"/>
      <c r="KJ301" s="55"/>
      <c r="KK301" s="55"/>
      <c r="KL301" s="55"/>
      <c r="KM301" s="55"/>
      <c r="KN301" s="55"/>
      <c r="KO301" s="55"/>
      <c r="KP301" s="55"/>
      <c r="KQ301" s="55"/>
      <c r="KR301" s="55"/>
      <c r="KS301" s="55"/>
      <c r="KT301" s="55"/>
      <c r="KU301" s="55"/>
      <c r="KV301" s="55"/>
      <c r="KW301" s="55"/>
      <c r="KX301" s="55"/>
      <c r="KY301" s="55"/>
      <c r="KZ301" s="55"/>
      <c r="LA301" s="55"/>
      <c r="LB301" s="55"/>
      <c r="LC301" s="55"/>
      <c r="LD301" s="55"/>
      <c r="LE301" s="55"/>
      <c r="LF301" s="55"/>
      <c r="LG301" s="55"/>
      <c r="LH301" s="55"/>
      <c r="LI301" s="55"/>
      <c r="LJ301" s="55"/>
      <c r="LK301" s="55"/>
      <c r="LL301" s="55"/>
      <c r="LM301" s="55"/>
      <c r="LN301" s="55"/>
      <c r="LO301" s="55"/>
      <c r="LP301" s="55"/>
      <c r="LQ301" s="55"/>
      <c r="LR301" s="55"/>
      <c r="LS301" s="55"/>
      <c r="LT301" s="55"/>
      <c r="LU301" s="55"/>
      <c r="LV301" s="55"/>
      <c r="LW301" s="55"/>
      <c r="LX301" s="55"/>
      <c r="LY301" s="55"/>
      <c r="LZ301" s="55"/>
      <c r="MA301" s="55"/>
      <c r="MB301" s="55"/>
      <c r="MC301" s="55"/>
      <c r="MD301" s="55"/>
      <c r="ME301" s="55"/>
      <c r="MF301" s="55"/>
      <c r="MG301" s="55"/>
      <c r="MH301" s="57"/>
      <c r="MI301" s="57"/>
      <c r="MJ301" s="57"/>
      <c r="MK301" s="57"/>
      <c r="ML301" s="57"/>
      <c r="MM301" s="58"/>
      <c r="MN301" s="58"/>
      <c r="MO301" s="57"/>
      <c r="MP301" s="57"/>
      <c r="MQ301" s="57"/>
      <c r="MR301" s="57"/>
      <c r="MS301" s="57"/>
      <c r="MT301" s="58"/>
      <c r="MU301" s="58"/>
      <c r="MV301" s="57"/>
      <c r="MW301" s="57"/>
      <c r="MX301" s="57"/>
      <c r="MY301" s="57"/>
      <c r="MZ301" s="57"/>
      <c r="NA301" s="58"/>
      <c r="NB301" s="58"/>
      <c r="NC301" s="55"/>
      <c r="ND301" s="55"/>
      <c r="NE301" s="55"/>
      <c r="NF301" s="55"/>
      <c r="NG301" s="55"/>
      <c r="NH301" s="55"/>
      <c r="NI301" s="55"/>
      <c r="NJ301" s="55"/>
      <c r="NK301" s="55"/>
      <c r="NL301" s="55"/>
      <c r="NM301" s="55"/>
      <c r="NN301" s="55"/>
      <c r="NO301" s="55"/>
      <c r="NP301" s="55"/>
      <c r="NQ301" s="55"/>
      <c r="NR301" s="55"/>
      <c r="NS301" s="55"/>
      <c r="NT301" s="55"/>
      <c r="NU301" s="55"/>
      <c r="NV301" s="55"/>
      <c r="NW301" s="55"/>
      <c r="NX301" s="55"/>
      <c r="NY301" s="55"/>
      <c r="NZ301" s="55"/>
      <c r="OA301" s="55"/>
      <c r="OB301" s="55"/>
      <c r="OC301" s="55"/>
      <c r="OD301" s="55"/>
      <c r="OE301" s="55"/>
      <c r="OF301" s="55"/>
      <c r="OG301" s="55"/>
      <c r="OH301" s="55"/>
      <c r="OI301" s="55"/>
      <c r="OJ301" s="55"/>
      <c r="OK301" s="55"/>
      <c r="OL301" s="55"/>
      <c r="OM301" s="55"/>
      <c r="ON301" s="55"/>
      <c r="OO301" s="55"/>
      <c r="OP301" s="55"/>
      <c r="OQ301" s="55"/>
      <c r="OR301" s="55"/>
      <c r="OS301" s="55"/>
      <c r="OT301" s="55"/>
      <c r="OU301" s="55"/>
      <c r="OV301" s="55"/>
      <c r="OW301" s="55"/>
      <c r="OX301" s="55"/>
      <c r="OY301" s="55"/>
      <c r="OZ301" s="55"/>
      <c r="PA301" s="55"/>
      <c r="PB301" s="55"/>
      <c r="PC301" s="55"/>
      <c r="PD301" s="55"/>
      <c r="PE301" s="55"/>
      <c r="PF301" s="55"/>
      <c r="PG301" s="55"/>
      <c r="PH301" s="55"/>
      <c r="PI301" s="55"/>
      <c r="PJ301" s="55"/>
      <c r="PK301" s="55"/>
      <c r="PL301" s="55"/>
      <c r="PM301" s="55"/>
      <c r="PN301" s="55"/>
      <c r="PO301" s="55"/>
      <c r="PP301" s="55"/>
      <c r="PQ301" s="55"/>
      <c r="PR301" s="55"/>
      <c r="PS301" s="55"/>
      <c r="PT301" s="55"/>
      <c r="PU301" s="55"/>
      <c r="PV301" s="55"/>
      <c r="PW301" s="55"/>
      <c r="PX301" s="55"/>
      <c r="PY301" s="55"/>
      <c r="PZ301" s="55"/>
      <c r="QA301" s="55"/>
      <c r="QB301" s="55"/>
      <c r="QC301" s="55"/>
      <c r="QD301" s="55"/>
    </row>
    <row r="302" spans="1:446" ht="13.5" customHeight="1">
      <c r="A302" s="12" t="s">
        <v>300</v>
      </c>
      <c r="B302" s="12" t="s">
        <v>349</v>
      </c>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12"/>
      <c r="BE302" s="14"/>
      <c r="BF302" s="14"/>
      <c r="BG302" s="14"/>
      <c r="BH302" s="14"/>
      <c r="BI302" s="14"/>
      <c r="BJ302" s="14"/>
      <c r="BK302" s="14"/>
      <c r="BL302" s="14"/>
      <c r="BM302" s="14"/>
      <c r="BN302" s="14"/>
      <c r="BO302" s="14"/>
      <c r="BP302" s="14"/>
      <c r="BQ302" s="14"/>
      <c r="BR302" s="14"/>
      <c r="BS302" s="14"/>
      <c r="BT302" s="14"/>
      <c r="BU302" s="14"/>
      <c r="BV302" s="14"/>
      <c r="BW302" s="14"/>
      <c r="BX302" s="14"/>
      <c r="BY302" s="14"/>
      <c r="BZ302" s="14"/>
      <c r="CA302" s="14"/>
      <c r="CB302" s="14"/>
      <c r="CC302" s="14"/>
      <c r="CD302" s="14"/>
      <c r="CE302" s="14"/>
      <c r="CF302" s="14"/>
      <c r="CG302" s="14"/>
      <c r="CH302" s="14"/>
      <c r="CI302" s="14"/>
      <c r="CJ302" s="14"/>
      <c r="CK302" s="14"/>
      <c r="CL302" s="14"/>
      <c r="CM302" s="14"/>
      <c r="CN302" s="14"/>
      <c r="CO302" s="14"/>
      <c r="CP302" s="14"/>
      <c r="CQ302" s="14"/>
      <c r="CR302" s="14"/>
      <c r="CS302" s="14"/>
      <c r="CT302" s="14"/>
      <c r="CU302" s="14"/>
      <c r="CV302" s="14"/>
      <c r="CW302" s="14"/>
      <c r="CX302" s="14"/>
      <c r="CY302" s="14"/>
      <c r="CZ302" s="14"/>
      <c r="DA302" s="24"/>
      <c r="DB302" s="14"/>
      <c r="DC302" s="14"/>
      <c r="DD302" s="14"/>
      <c r="DE302" s="14"/>
      <c r="DF302" s="14"/>
      <c r="DG302" s="14"/>
      <c r="DH302" s="14"/>
      <c r="DI302" s="14"/>
      <c r="DJ302" s="14"/>
      <c r="DK302" s="14"/>
      <c r="DL302" s="14"/>
      <c r="DM302" s="14"/>
      <c r="DN302" s="14"/>
      <c r="DO302" s="14"/>
      <c r="DP302" s="14"/>
      <c r="DQ302" s="14"/>
      <c r="DR302" s="14"/>
      <c r="DS302" s="14"/>
      <c r="DT302" s="14"/>
      <c r="DU302" s="14"/>
      <c r="DV302" s="14"/>
      <c r="DW302" s="14"/>
      <c r="DX302" s="14"/>
      <c r="DY302" s="14"/>
      <c r="DZ302" s="14"/>
      <c r="EA302" s="14"/>
      <c r="EB302" s="14"/>
      <c r="EC302" s="14"/>
      <c r="ED302" s="14"/>
      <c r="EE302" s="14"/>
      <c r="EF302" s="14"/>
      <c r="EG302" s="14"/>
      <c r="EH302" s="14"/>
      <c r="EI302" s="14"/>
      <c r="EJ302" s="14"/>
      <c r="EK302" s="14"/>
      <c r="EL302" s="14"/>
      <c r="EM302" s="14"/>
      <c r="EN302" s="14"/>
      <c r="EO302" s="14"/>
      <c r="EP302" s="14"/>
      <c r="EQ302" s="14"/>
      <c r="ER302" s="14"/>
      <c r="ES302" s="14"/>
      <c r="ET302" s="14"/>
      <c r="EU302" s="14"/>
      <c r="EV302" s="14"/>
      <c r="EW302" s="14"/>
      <c r="EX302" s="14"/>
      <c r="EY302" s="14"/>
      <c r="EZ302" s="14"/>
      <c r="FA302" s="14"/>
      <c r="FB302" s="14"/>
      <c r="FC302" s="14"/>
      <c r="FD302" s="14"/>
      <c r="FE302" s="14"/>
      <c r="FF302" s="14"/>
      <c r="FG302" s="14"/>
      <c r="FH302" s="14"/>
      <c r="FI302" s="14"/>
      <c r="FJ302" s="14"/>
      <c r="FK302" s="14"/>
      <c r="FL302" s="14"/>
      <c r="FM302" s="14"/>
      <c r="FN302" s="14"/>
      <c r="FO302" s="14"/>
      <c r="FP302" s="14"/>
      <c r="FQ302" s="14"/>
      <c r="FR302" s="14"/>
      <c r="FS302" s="14"/>
      <c r="FT302" s="14"/>
      <c r="FU302" s="14"/>
      <c r="FV302" s="14"/>
      <c r="FW302" s="14"/>
      <c r="FX302" s="14"/>
      <c r="FY302" s="14"/>
      <c r="FZ302" s="14"/>
      <c r="GA302" s="14"/>
      <c r="GB302" s="14"/>
      <c r="GC302" s="14"/>
      <c r="GD302" s="14"/>
      <c r="GE302" s="14"/>
      <c r="GF302" s="14"/>
      <c r="GG302" s="14"/>
      <c r="GH302" s="14"/>
      <c r="GI302" s="14"/>
      <c r="GJ302" s="14"/>
      <c r="GK302" s="14"/>
      <c r="GL302" s="14"/>
      <c r="GM302" s="14"/>
      <c r="GN302" s="14"/>
      <c r="GO302" s="14"/>
      <c r="GP302" s="14"/>
      <c r="GQ302" s="14"/>
      <c r="GR302" s="14"/>
      <c r="GS302" s="14"/>
      <c r="GT302" s="14"/>
      <c r="GU302" s="14"/>
      <c r="GV302" s="14"/>
      <c r="GW302" s="14"/>
      <c r="GX302" s="14"/>
      <c r="GY302" s="14"/>
      <c r="GZ302" s="14"/>
      <c r="HA302" s="14"/>
      <c r="HB302" s="14"/>
      <c r="HC302" s="14"/>
      <c r="HD302" s="14"/>
      <c r="HE302" s="14"/>
      <c r="HF302" s="14"/>
      <c r="HG302" s="14"/>
      <c r="HH302" s="14"/>
      <c r="HI302" s="14"/>
      <c r="HJ302" s="14"/>
      <c r="HK302" s="14"/>
      <c r="HL302" s="14"/>
      <c r="HM302" s="14"/>
      <c r="HN302" s="14"/>
      <c r="HO302" s="14"/>
      <c r="HP302" s="14"/>
      <c r="HQ302" s="14"/>
      <c r="HR302" s="14"/>
      <c r="HS302" s="14"/>
      <c r="HT302" s="14"/>
      <c r="HU302" s="14"/>
      <c r="HV302" s="14"/>
      <c r="HW302" s="14"/>
      <c r="HX302" s="14"/>
      <c r="HY302" s="14"/>
      <c r="HZ302" s="14"/>
      <c r="IA302" s="14"/>
      <c r="IB302" s="14"/>
      <c r="IC302" s="14"/>
      <c r="ID302" s="14"/>
      <c r="IE302" s="14"/>
      <c r="IF302" s="14"/>
      <c r="IG302" s="14"/>
      <c r="IH302" s="55"/>
      <c r="II302" s="55"/>
      <c r="IJ302" s="55"/>
      <c r="IK302" s="55"/>
      <c r="IL302" s="55"/>
      <c r="IM302" s="55"/>
      <c r="IN302" s="55"/>
      <c r="IO302" s="55"/>
      <c r="IP302" s="55"/>
      <c r="IQ302" s="55"/>
      <c r="IR302" s="55"/>
      <c r="IS302" s="55"/>
      <c r="IT302" s="55"/>
      <c r="IU302" s="55"/>
      <c r="IV302" s="55"/>
      <c r="IW302" s="55"/>
      <c r="IX302" s="55"/>
      <c r="IY302" s="55"/>
      <c r="IZ302" s="55"/>
      <c r="JA302" s="55"/>
      <c r="JB302" s="55"/>
      <c r="JC302" s="55"/>
      <c r="JD302" s="55"/>
      <c r="JE302" s="55"/>
      <c r="JF302" s="55"/>
      <c r="JG302" s="55"/>
      <c r="JH302" s="55"/>
      <c r="JI302" s="55"/>
      <c r="JJ302" s="55"/>
      <c r="JK302" s="55"/>
      <c r="JL302" s="55"/>
      <c r="JM302" s="55"/>
      <c r="JN302" s="55"/>
      <c r="JO302" s="55"/>
      <c r="JP302" s="55"/>
      <c r="JQ302" s="55"/>
      <c r="JR302" s="55"/>
      <c r="JS302" s="55"/>
      <c r="JT302" s="55"/>
      <c r="JU302" s="55"/>
      <c r="JV302" s="55"/>
      <c r="JW302" s="55"/>
      <c r="JX302" s="55"/>
      <c r="JY302" s="55"/>
      <c r="JZ302" s="55"/>
      <c r="KA302" s="55"/>
      <c r="KB302" s="55"/>
      <c r="KC302" s="55"/>
      <c r="KD302" s="55"/>
      <c r="KE302" s="55"/>
      <c r="KF302" s="55"/>
      <c r="KG302" s="55"/>
      <c r="KH302" s="55"/>
      <c r="KI302" s="55"/>
      <c r="KJ302" s="55"/>
      <c r="KK302" s="55"/>
      <c r="KL302" s="55"/>
      <c r="KM302" s="55"/>
      <c r="KN302" s="55"/>
      <c r="KO302" s="55"/>
      <c r="KP302" s="55"/>
      <c r="KQ302" s="55"/>
      <c r="KR302" s="55"/>
      <c r="KS302" s="55"/>
      <c r="KT302" s="55"/>
      <c r="KU302" s="55"/>
      <c r="KV302" s="55"/>
      <c r="KW302" s="55"/>
      <c r="KX302" s="55"/>
      <c r="KY302" s="55"/>
      <c r="KZ302" s="55"/>
      <c r="LA302" s="55"/>
      <c r="LB302" s="55"/>
      <c r="LC302" s="55"/>
      <c r="LD302" s="55"/>
      <c r="LE302" s="55"/>
      <c r="LF302" s="55"/>
      <c r="LG302" s="55"/>
      <c r="LH302" s="55"/>
      <c r="LI302" s="55"/>
      <c r="LJ302" s="55"/>
      <c r="LK302" s="55"/>
      <c r="LL302" s="55"/>
      <c r="LM302" s="55"/>
      <c r="LN302" s="55"/>
      <c r="LO302" s="55"/>
      <c r="LP302" s="55"/>
      <c r="LQ302" s="55"/>
      <c r="LR302" s="55"/>
      <c r="LS302" s="55"/>
      <c r="LT302" s="55"/>
      <c r="LU302" s="55"/>
      <c r="LV302" s="55"/>
      <c r="LW302" s="55"/>
      <c r="LX302" s="55"/>
      <c r="LY302" s="55"/>
      <c r="LZ302" s="55"/>
      <c r="MA302" s="55"/>
      <c r="MB302" s="55"/>
      <c r="MC302" s="55"/>
      <c r="MD302" s="55"/>
      <c r="ME302" s="55"/>
      <c r="MF302" s="55"/>
      <c r="MG302" s="55"/>
      <c r="MH302" s="57"/>
      <c r="MI302" s="57"/>
      <c r="MJ302" s="57"/>
      <c r="MK302" s="57"/>
      <c r="ML302" s="57"/>
      <c r="MM302" s="58"/>
      <c r="MN302" s="58"/>
      <c r="MO302" s="57"/>
      <c r="MP302" s="57"/>
      <c r="MQ302" s="57"/>
      <c r="MR302" s="57"/>
      <c r="MS302" s="57"/>
      <c r="MT302" s="58"/>
      <c r="MU302" s="58"/>
      <c r="MV302" s="57"/>
      <c r="MW302" s="57"/>
      <c r="MX302" s="57"/>
      <c r="MY302" s="57"/>
      <c r="MZ302" s="57"/>
      <c r="NA302" s="58"/>
      <c r="NB302" s="58"/>
      <c r="NC302" s="55"/>
      <c r="ND302" s="55"/>
      <c r="NE302" s="55"/>
      <c r="NF302" s="55"/>
      <c r="NG302" s="55"/>
      <c r="NH302" s="55"/>
      <c r="NI302" s="55"/>
      <c r="NJ302" s="55"/>
      <c r="NK302" s="55"/>
      <c r="NL302" s="55"/>
      <c r="NM302" s="55"/>
      <c r="NN302" s="55"/>
      <c r="NO302" s="55"/>
      <c r="NP302" s="55"/>
      <c r="NQ302" s="55"/>
      <c r="NR302" s="55"/>
      <c r="NS302" s="55"/>
      <c r="NT302" s="55"/>
      <c r="NU302" s="55"/>
      <c r="NV302" s="55"/>
      <c r="NW302" s="55"/>
      <c r="NX302" s="55"/>
      <c r="NY302" s="55"/>
      <c r="NZ302" s="55"/>
      <c r="OA302" s="55"/>
      <c r="OB302" s="55"/>
      <c r="OC302" s="55"/>
      <c r="OD302" s="55"/>
      <c r="OE302" s="55"/>
      <c r="OF302" s="55"/>
      <c r="OG302" s="55"/>
      <c r="OH302" s="55"/>
      <c r="OI302" s="55"/>
      <c r="OJ302" s="55"/>
      <c r="OK302" s="55"/>
      <c r="OL302" s="55"/>
      <c r="OM302" s="55"/>
      <c r="ON302" s="55"/>
      <c r="OO302" s="55"/>
      <c r="OP302" s="55"/>
      <c r="OQ302" s="55"/>
      <c r="OR302" s="55"/>
      <c r="OS302" s="55"/>
      <c r="OT302" s="55"/>
      <c r="OU302" s="55"/>
      <c r="OV302" s="55"/>
      <c r="OW302" s="55"/>
      <c r="OX302" s="55"/>
      <c r="OY302" s="55"/>
      <c r="OZ302" s="55"/>
      <c r="PA302" s="55"/>
      <c r="PB302" s="55"/>
      <c r="PC302" s="55"/>
      <c r="PD302" s="55"/>
      <c r="PE302" s="55"/>
      <c r="PF302" s="55"/>
      <c r="PG302" s="55"/>
      <c r="PH302" s="55"/>
      <c r="PI302" s="55"/>
      <c r="PJ302" s="55"/>
      <c r="PK302" s="55"/>
      <c r="PL302" s="55"/>
      <c r="PM302" s="55"/>
      <c r="PN302" s="55"/>
      <c r="PO302" s="55"/>
      <c r="PP302" s="55"/>
      <c r="PQ302" s="55"/>
      <c r="PR302" s="55"/>
      <c r="PS302" s="55"/>
      <c r="PT302" s="55"/>
      <c r="PU302" s="55"/>
      <c r="PV302" s="55"/>
      <c r="PW302" s="55"/>
      <c r="PX302" s="55"/>
      <c r="PY302" s="55"/>
      <c r="PZ302" s="55"/>
      <c r="QA302" s="55"/>
      <c r="QB302" s="55"/>
      <c r="QC302" s="55"/>
      <c r="QD302" s="55"/>
    </row>
    <row r="303" spans="1:446" ht="13.5" customHeight="1">
      <c r="A303" s="12" t="s">
        <v>301</v>
      </c>
      <c r="B303" s="12" t="s">
        <v>346</v>
      </c>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12"/>
      <c r="BE303" s="14"/>
      <c r="BF303" s="14"/>
      <c r="BG303" s="14"/>
      <c r="BH303" s="14"/>
      <c r="BI303" s="14"/>
      <c r="BJ303" s="14"/>
      <c r="BK303" s="14"/>
      <c r="BL303" s="14"/>
      <c r="BM303" s="14"/>
      <c r="BN303" s="14"/>
      <c r="BO303" s="14"/>
      <c r="BP303" s="14"/>
      <c r="BQ303" s="14"/>
      <c r="BR303" s="14"/>
      <c r="BS303" s="14"/>
      <c r="BT303" s="14"/>
      <c r="BU303" s="14"/>
      <c r="BV303" s="14"/>
      <c r="BW303" s="14"/>
      <c r="BX303" s="14"/>
      <c r="BY303" s="14"/>
      <c r="BZ303" s="14"/>
      <c r="CA303" s="14"/>
      <c r="CB303" s="14"/>
      <c r="CC303" s="14"/>
      <c r="CD303" s="14"/>
      <c r="CE303" s="14"/>
      <c r="CF303" s="14"/>
      <c r="CG303" s="14"/>
      <c r="CH303" s="14"/>
      <c r="CI303" s="14"/>
      <c r="CJ303" s="14"/>
      <c r="CK303" s="14"/>
      <c r="CL303" s="14"/>
      <c r="CM303" s="14"/>
      <c r="CN303" s="14"/>
      <c r="CO303" s="14"/>
      <c r="CP303" s="14"/>
      <c r="CQ303" s="14"/>
      <c r="CR303" s="14"/>
      <c r="CS303" s="14"/>
      <c r="CT303" s="14"/>
      <c r="CU303" s="14"/>
      <c r="CV303" s="14"/>
      <c r="CW303" s="14"/>
      <c r="CX303" s="14"/>
      <c r="CY303" s="14"/>
      <c r="CZ303" s="14"/>
      <c r="DA303" s="24"/>
      <c r="DB303" s="14"/>
      <c r="DC303" s="14"/>
      <c r="DD303" s="14"/>
      <c r="DE303" s="14"/>
      <c r="DF303" s="14"/>
      <c r="DG303" s="14"/>
      <c r="DH303" s="14"/>
      <c r="DI303" s="14"/>
      <c r="DJ303" s="14"/>
      <c r="DK303" s="14"/>
      <c r="DL303" s="14"/>
      <c r="DM303" s="14"/>
      <c r="DN303" s="14"/>
      <c r="DO303" s="14"/>
      <c r="DP303" s="14"/>
      <c r="DQ303" s="14"/>
      <c r="DR303" s="14"/>
      <c r="DS303" s="14"/>
      <c r="DT303" s="14"/>
      <c r="DU303" s="14"/>
      <c r="DV303" s="14"/>
      <c r="DW303" s="14"/>
      <c r="DX303" s="14"/>
      <c r="DY303" s="14"/>
      <c r="DZ303" s="14"/>
      <c r="EA303" s="14"/>
      <c r="EB303" s="14"/>
      <c r="EC303" s="14"/>
      <c r="ED303" s="14"/>
      <c r="EE303" s="14"/>
      <c r="EF303" s="14"/>
      <c r="EG303" s="14"/>
      <c r="EH303" s="14"/>
      <c r="EI303" s="14"/>
      <c r="EJ303" s="14"/>
      <c r="EK303" s="14"/>
      <c r="EL303" s="14"/>
      <c r="EM303" s="14"/>
      <c r="EN303" s="14"/>
      <c r="EO303" s="14"/>
      <c r="EP303" s="14"/>
      <c r="EQ303" s="14"/>
      <c r="ER303" s="14"/>
      <c r="ES303" s="14"/>
      <c r="ET303" s="14"/>
      <c r="EU303" s="14"/>
      <c r="EV303" s="14"/>
      <c r="EW303" s="14"/>
      <c r="EX303" s="14"/>
      <c r="EY303" s="14"/>
      <c r="EZ303" s="14"/>
      <c r="FA303" s="14"/>
      <c r="FB303" s="14"/>
      <c r="FC303" s="14"/>
      <c r="FD303" s="14"/>
      <c r="FE303" s="14"/>
      <c r="FF303" s="14"/>
      <c r="FG303" s="14"/>
      <c r="FH303" s="14"/>
      <c r="FI303" s="14"/>
      <c r="FJ303" s="14"/>
      <c r="FK303" s="14"/>
      <c r="FL303" s="14"/>
      <c r="FM303" s="14"/>
      <c r="FN303" s="14"/>
      <c r="FO303" s="14"/>
      <c r="FP303" s="14"/>
      <c r="FQ303" s="14"/>
      <c r="FR303" s="14"/>
      <c r="FS303" s="14"/>
      <c r="FT303" s="14"/>
      <c r="FU303" s="14"/>
      <c r="FV303" s="14"/>
      <c r="FW303" s="14"/>
      <c r="FX303" s="14"/>
      <c r="FY303" s="14"/>
      <c r="FZ303" s="14"/>
      <c r="GA303" s="14"/>
      <c r="GB303" s="14"/>
      <c r="GC303" s="14"/>
      <c r="GD303" s="14"/>
      <c r="GE303" s="14"/>
      <c r="GF303" s="14"/>
      <c r="GG303" s="14"/>
      <c r="GH303" s="14"/>
      <c r="GI303" s="14"/>
      <c r="GJ303" s="14"/>
      <c r="GK303" s="14"/>
      <c r="GL303" s="14"/>
      <c r="GM303" s="14"/>
      <c r="GN303" s="14"/>
      <c r="GO303" s="14"/>
      <c r="GP303" s="14"/>
      <c r="GQ303" s="14"/>
      <c r="GR303" s="14"/>
      <c r="GS303" s="14"/>
      <c r="GT303" s="14"/>
      <c r="GU303" s="14"/>
      <c r="GV303" s="14"/>
      <c r="GW303" s="14"/>
      <c r="GX303" s="14"/>
      <c r="GY303" s="14"/>
      <c r="GZ303" s="14"/>
      <c r="HA303" s="14"/>
      <c r="HB303" s="14"/>
      <c r="HC303" s="14"/>
      <c r="HD303" s="14"/>
      <c r="HE303" s="14"/>
      <c r="HF303" s="14"/>
      <c r="HG303" s="14"/>
      <c r="HH303" s="14"/>
      <c r="HI303" s="14"/>
      <c r="HJ303" s="14"/>
      <c r="HK303" s="14"/>
      <c r="HL303" s="14"/>
      <c r="HM303" s="14"/>
      <c r="HN303" s="14"/>
      <c r="HO303" s="14"/>
      <c r="HP303" s="14"/>
      <c r="HQ303" s="14"/>
      <c r="HR303" s="14"/>
      <c r="HS303" s="14"/>
      <c r="HT303" s="14"/>
      <c r="HU303" s="14"/>
      <c r="HV303" s="14"/>
      <c r="HW303" s="14"/>
      <c r="HX303" s="14"/>
      <c r="HY303" s="14"/>
      <c r="HZ303" s="14"/>
      <c r="IA303" s="14"/>
      <c r="IB303" s="14"/>
      <c r="IC303" s="14"/>
      <c r="ID303" s="14"/>
      <c r="IE303" s="14"/>
      <c r="IF303" s="14"/>
      <c r="IG303" s="14"/>
      <c r="IH303" s="55"/>
      <c r="II303" s="55"/>
      <c r="IJ303" s="55"/>
      <c r="IK303" s="55"/>
      <c r="IL303" s="55"/>
      <c r="IM303" s="55"/>
      <c r="IN303" s="55"/>
      <c r="IO303" s="55"/>
      <c r="IP303" s="55"/>
      <c r="IQ303" s="55"/>
      <c r="IR303" s="55"/>
      <c r="IS303" s="55"/>
      <c r="IT303" s="55"/>
      <c r="IU303" s="55"/>
      <c r="IV303" s="55"/>
      <c r="IW303" s="55"/>
      <c r="IX303" s="55"/>
      <c r="IY303" s="55"/>
      <c r="IZ303" s="55"/>
      <c r="JA303" s="55"/>
      <c r="JB303" s="55"/>
      <c r="JC303" s="55"/>
      <c r="JD303" s="55"/>
      <c r="JE303" s="55"/>
      <c r="JF303" s="55"/>
      <c r="JG303" s="55"/>
      <c r="JH303" s="55"/>
      <c r="JI303" s="55"/>
      <c r="JJ303" s="55"/>
      <c r="JK303" s="55"/>
      <c r="JL303" s="55"/>
      <c r="JM303" s="55"/>
      <c r="JN303" s="55"/>
      <c r="JO303" s="55"/>
      <c r="JP303" s="55"/>
      <c r="JQ303" s="55"/>
      <c r="JR303" s="55"/>
      <c r="JS303" s="55"/>
      <c r="JT303" s="55"/>
      <c r="JU303" s="55"/>
      <c r="JV303" s="55"/>
      <c r="JW303" s="55"/>
      <c r="JX303" s="55"/>
      <c r="JY303" s="55"/>
      <c r="JZ303" s="55"/>
      <c r="KA303" s="55"/>
      <c r="KB303" s="55"/>
      <c r="KC303" s="55"/>
      <c r="KD303" s="55"/>
      <c r="KE303" s="55"/>
      <c r="KF303" s="55"/>
      <c r="KG303" s="55"/>
      <c r="KH303" s="55"/>
      <c r="KI303" s="55"/>
      <c r="KJ303" s="55"/>
      <c r="KK303" s="55"/>
      <c r="KL303" s="55"/>
      <c r="KM303" s="55"/>
      <c r="KN303" s="55"/>
      <c r="KO303" s="55"/>
      <c r="KP303" s="55"/>
      <c r="KQ303" s="55"/>
      <c r="KR303" s="55"/>
      <c r="KS303" s="55"/>
      <c r="KT303" s="55"/>
      <c r="KU303" s="55"/>
      <c r="KV303" s="55"/>
      <c r="KW303" s="55"/>
      <c r="KX303" s="55"/>
      <c r="KY303" s="55"/>
      <c r="KZ303" s="55"/>
      <c r="LA303" s="55"/>
      <c r="LB303" s="55"/>
      <c r="LC303" s="55"/>
      <c r="LD303" s="55"/>
      <c r="LE303" s="55"/>
      <c r="LF303" s="55"/>
      <c r="LG303" s="55"/>
      <c r="LH303" s="55"/>
      <c r="LI303" s="55"/>
      <c r="LJ303" s="55"/>
      <c r="LK303" s="55"/>
      <c r="LL303" s="55"/>
      <c r="LM303" s="55"/>
      <c r="LN303" s="55"/>
      <c r="LO303" s="55"/>
      <c r="LP303" s="55"/>
      <c r="LQ303" s="55"/>
      <c r="LR303" s="55"/>
      <c r="LS303" s="55"/>
      <c r="LT303" s="55"/>
      <c r="LU303" s="55"/>
      <c r="LV303" s="55"/>
      <c r="LW303" s="55"/>
      <c r="LX303" s="55"/>
      <c r="LY303" s="55"/>
      <c r="LZ303" s="55"/>
      <c r="MA303" s="55"/>
      <c r="MB303" s="55"/>
      <c r="MC303" s="55"/>
      <c r="MD303" s="55"/>
      <c r="ME303" s="55"/>
      <c r="MF303" s="55"/>
      <c r="MG303" s="55"/>
      <c r="MH303" s="57"/>
      <c r="MI303" s="57"/>
      <c r="MJ303" s="57"/>
      <c r="MK303" s="57"/>
      <c r="ML303" s="57"/>
      <c r="MM303" s="58"/>
      <c r="MN303" s="58"/>
      <c r="MO303" s="57"/>
      <c r="MP303" s="57"/>
      <c r="MQ303" s="57"/>
      <c r="MR303" s="57"/>
      <c r="MS303" s="57"/>
      <c r="MT303" s="58"/>
      <c r="MU303" s="58"/>
      <c r="MV303" s="57"/>
      <c r="MW303" s="57"/>
      <c r="MX303" s="57"/>
      <c r="MY303" s="57"/>
      <c r="MZ303" s="57"/>
      <c r="NA303" s="58"/>
      <c r="NB303" s="58"/>
      <c r="NC303" s="55"/>
      <c r="ND303" s="55"/>
      <c r="NE303" s="55"/>
      <c r="NF303" s="55"/>
      <c r="NG303" s="55"/>
      <c r="NH303" s="55"/>
      <c r="NI303" s="55"/>
      <c r="NJ303" s="55"/>
      <c r="NK303" s="55"/>
      <c r="NL303" s="55"/>
      <c r="NM303" s="55"/>
      <c r="NN303" s="55"/>
      <c r="NO303" s="55"/>
      <c r="NP303" s="55"/>
      <c r="NQ303" s="55"/>
      <c r="NR303" s="55"/>
      <c r="NS303" s="55"/>
      <c r="NT303" s="55"/>
      <c r="NU303" s="55"/>
      <c r="NV303" s="55"/>
      <c r="NW303" s="55"/>
      <c r="NX303" s="55"/>
      <c r="NY303" s="55"/>
      <c r="NZ303" s="55"/>
      <c r="OA303" s="55"/>
      <c r="OB303" s="55"/>
      <c r="OC303" s="55"/>
      <c r="OD303" s="55"/>
      <c r="OE303" s="55"/>
      <c r="OF303" s="55"/>
      <c r="OG303" s="55"/>
      <c r="OH303" s="55"/>
      <c r="OI303" s="55"/>
      <c r="OJ303" s="55"/>
      <c r="OK303" s="55"/>
      <c r="OL303" s="55"/>
      <c r="OM303" s="55"/>
      <c r="ON303" s="55"/>
      <c r="OO303" s="55"/>
      <c r="OP303" s="55"/>
      <c r="OQ303" s="55"/>
      <c r="OR303" s="55"/>
      <c r="OS303" s="55"/>
      <c r="OT303" s="55"/>
      <c r="OU303" s="55"/>
      <c r="OV303" s="55"/>
      <c r="OW303" s="55"/>
      <c r="OX303" s="55"/>
      <c r="OY303" s="55"/>
      <c r="OZ303" s="55"/>
      <c r="PA303" s="55"/>
      <c r="PB303" s="55"/>
      <c r="PC303" s="55"/>
      <c r="PD303" s="55"/>
      <c r="PE303" s="55"/>
      <c r="PF303" s="55"/>
      <c r="PG303" s="55"/>
      <c r="PH303" s="55"/>
      <c r="PI303" s="55"/>
      <c r="PJ303" s="55"/>
      <c r="PK303" s="55"/>
      <c r="PL303" s="55"/>
      <c r="PM303" s="55"/>
      <c r="PN303" s="55"/>
      <c r="PO303" s="55"/>
      <c r="PP303" s="55"/>
      <c r="PQ303" s="55"/>
      <c r="PR303" s="55"/>
      <c r="PS303" s="55"/>
      <c r="PT303" s="55"/>
      <c r="PU303" s="55"/>
      <c r="PV303" s="55"/>
      <c r="PW303" s="55"/>
      <c r="PX303" s="55"/>
      <c r="PY303" s="55"/>
      <c r="PZ303" s="55"/>
      <c r="QA303" s="55"/>
      <c r="QB303" s="55"/>
      <c r="QC303" s="55"/>
      <c r="QD303" s="55"/>
    </row>
    <row r="304" spans="1:446" ht="13.5" customHeight="1">
      <c r="A304" s="12" t="s">
        <v>302</v>
      </c>
      <c r="B304" s="12" t="s">
        <v>348</v>
      </c>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12"/>
      <c r="BE304" s="14"/>
      <c r="BF304" s="14"/>
      <c r="BG304" s="14"/>
      <c r="BH304" s="14"/>
      <c r="BI304" s="14"/>
      <c r="BJ304" s="14"/>
      <c r="BK304" s="14"/>
      <c r="BL304" s="14"/>
      <c r="BM304" s="14"/>
      <c r="BN304" s="14"/>
      <c r="BO304" s="14"/>
      <c r="BP304" s="14"/>
      <c r="BQ304" s="14"/>
      <c r="BR304" s="14"/>
      <c r="BS304" s="14"/>
      <c r="BT304" s="14"/>
      <c r="BU304" s="14"/>
      <c r="BV304" s="14"/>
      <c r="BW304" s="14"/>
      <c r="BX304" s="14"/>
      <c r="BY304" s="14"/>
      <c r="BZ304" s="14"/>
      <c r="CA304" s="14"/>
      <c r="CB304" s="14"/>
      <c r="CC304" s="14"/>
      <c r="CD304" s="14"/>
      <c r="CE304" s="14"/>
      <c r="CF304" s="14"/>
      <c r="CG304" s="14"/>
      <c r="CH304" s="14"/>
      <c r="CI304" s="14"/>
      <c r="CJ304" s="14"/>
      <c r="CK304" s="14"/>
      <c r="CL304" s="14"/>
      <c r="CM304" s="14"/>
      <c r="CN304" s="14"/>
      <c r="CO304" s="14"/>
      <c r="CP304" s="14"/>
      <c r="CQ304" s="14"/>
      <c r="CR304" s="14"/>
      <c r="CS304" s="14"/>
      <c r="CT304" s="14"/>
      <c r="CU304" s="14"/>
      <c r="CV304" s="14"/>
      <c r="CW304" s="14"/>
      <c r="CX304" s="14"/>
      <c r="CY304" s="14"/>
      <c r="CZ304" s="14"/>
      <c r="DA304" s="24"/>
      <c r="DB304" s="14"/>
      <c r="DC304" s="14"/>
      <c r="DD304" s="14"/>
      <c r="DE304" s="14"/>
      <c r="DF304" s="14"/>
      <c r="DG304" s="14"/>
      <c r="DH304" s="14"/>
      <c r="DI304" s="14"/>
      <c r="DJ304" s="14"/>
      <c r="DK304" s="14"/>
      <c r="DL304" s="14"/>
      <c r="DM304" s="14"/>
      <c r="DN304" s="14"/>
      <c r="DO304" s="14"/>
      <c r="DP304" s="14"/>
      <c r="DQ304" s="14"/>
      <c r="DR304" s="14"/>
      <c r="DS304" s="14"/>
      <c r="DT304" s="14"/>
      <c r="DU304" s="14"/>
      <c r="DV304" s="14"/>
      <c r="DW304" s="14"/>
      <c r="DX304" s="14"/>
      <c r="DY304" s="14"/>
      <c r="DZ304" s="14"/>
      <c r="EA304" s="14"/>
      <c r="EB304" s="14"/>
      <c r="EC304" s="14"/>
      <c r="ED304" s="14"/>
      <c r="EE304" s="14"/>
      <c r="EF304" s="14"/>
      <c r="EG304" s="14"/>
      <c r="EH304" s="14"/>
      <c r="EI304" s="14"/>
      <c r="EJ304" s="14"/>
      <c r="EK304" s="14"/>
      <c r="EL304" s="14"/>
      <c r="EM304" s="14"/>
      <c r="EN304" s="14"/>
      <c r="EO304" s="14"/>
      <c r="EP304" s="14"/>
      <c r="EQ304" s="14"/>
      <c r="ER304" s="14"/>
      <c r="ES304" s="14"/>
      <c r="ET304" s="14"/>
      <c r="EU304" s="14"/>
      <c r="EV304" s="14"/>
      <c r="EW304" s="14"/>
      <c r="EX304" s="14"/>
      <c r="EY304" s="14"/>
      <c r="EZ304" s="14"/>
      <c r="FA304" s="14"/>
      <c r="FB304" s="14"/>
      <c r="FC304" s="14"/>
      <c r="FD304" s="14"/>
      <c r="FE304" s="14"/>
      <c r="FF304" s="14"/>
      <c r="FG304" s="14"/>
      <c r="FH304" s="14"/>
      <c r="FI304" s="14"/>
      <c r="FJ304" s="14"/>
      <c r="FK304" s="14"/>
      <c r="FL304" s="14"/>
      <c r="FM304" s="14"/>
      <c r="FN304" s="14"/>
      <c r="FO304" s="14"/>
      <c r="FP304" s="14"/>
      <c r="FQ304" s="14"/>
      <c r="FR304" s="14"/>
      <c r="FS304" s="14"/>
      <c r="FT304" s="14"/>
      <c r="FU304" s="14"/>
      <c r="FV304" s="14"/>
      <c r="FW304" s="14"/>
      <c r="FX304" s="14"/>
      <c r="FY304" s="14"/>
      <c r="FZ304" s="14"/>
      <c r="GA304" s="14"/>
      <c r="GB304" s="14"/>
      <c r="GC304" s="14"/>
      <c r="GD304" s="14"/>
      <c r="GE304" s="14"/>
      <c r="GF304" s="14"/>
      <c r="GG304" s="14"/>
      <c r="GH304" s="14"/>
      <c r="GI304" s="14"/>
      <c r="GJ304" s="14"/>
      <c r="GK304" s="14"/>
      <c r="GL304" s="14"/>
      <c r="GM304" s="14"/>
      <c r="GN304" s="14"/>
      <c r="GO304" s="14"/>
      <c r="GP304" s="14"/>
      <c r="GQ304" s="14"/>
      <c r="GR304" s="14"/>
      <c r="GS304" s="14"/>
      <c r="GT304" s="14"/>
      <c r="GU304" s="14"/>
      <c r="GV304" s="14"/>
      <c r="GW304" s="14"/>
      <c r="GX304" s="14"/>
      <c r="GY304" s="14"/>
      <c r="GZ304" s="14"/>
      <c r="HA304" s="14"/>
      <c r="HB304" s="14"/>
      <c r="HC304" s="14"/>
      <c r="HD304" s="14"/>
      <c r="HE304" s="14"/>
      <c r="HF304" s="14"/>
      <c r="HG304" s="14"/>
      <c r="HH304" s="14"/>
      <c r="HI304" s="14"/>
      <c r="HJ304" s="14"/>
      <c r="HK304" s="14"/>
      <c r="HL304" s="14"/>
      <c r="HM304" s="14"/>
      <c r="HN304" s="14"/>
      <c r="HO304" s="14"/>
      <c r="HP304" s="14"/>
      <c r="HQ304" s="14"/>
      <c r="HR304" s="14"/>
      <c r="HS304" s="14"/>
      <c r="HT304" s="14"/>
      <c r="HU304" s="14"/>
      <c r="HV304" s="14"/>
      <c r="HW304" s="14"/>
      <c r="HX304" s="14"/>
      <c r="HY304" s="14"/>
      <c r="HZ304" s="14"/>
      <c r="IA304" s="14"/>
      <c r="IB304" s="14"/>
      <c r="IC304" s="14"/>
      <c r="ID304" s="14"/>
      <c r="IE304" s="14"/>
      <c r="IF304" s="14"/>
      <c r="IG304" s="14"/>
      <c r="IH304" s="55"/>
      <c r="II304" s="55"/>
      <c r="IJ304" s="55"/>
      <c r="IK304" s="55"/>
      <c r="IL304" s="55"/>
      <c r="IM304" s="55"/>
      <c r="IN304" s="55"/>
      <c r="IO304" s="55"/>
      <c r="IP304" s="55"/>
      <c r="IQ304" s="55"/>
      <c r="IR304" s="55"/>
      <c r="IS304" s="55"/>
      <c r="IT304" s="55"/>
      <c r="IU304" s="55"/>
      <c r="IV304" s="55"/>
      <c r="IW304" s="55"/>
      <c r="IX304" s="55"/>
      <c r="IY304" s="55"/>
      <c r="IZ304" s="55"/>
      <c r="JA304" s="55"/>
      <c r="JB304" s="55"/>
      <c r="JC304" s="55"/>
      <c r="JD304" s="55"/>
      <c r="JE304" s="55"/>
      <c r="JF304" s="55"/>
      <c r="JG304" s="55"/>
      <c r="JH304" s="55"/>
      <c r="JI304" s="55"/>
      <c r="JJ304" s="55"/>
      <c r="JK304" s="55"/>
      <c r="JL304" s="55"/>
      <c r="JM304" s="55"/>
      <c r="JN304" s="55"/>
      <c r="JO304" s="55"/>
      <c r="JP304" s="55"/>
      <c r="JQ304" s="55"/>
      <c r="JR304" s="55"/>
      <c r="JS304" s="55"/>
      <c r="JT304" s="55"/>
      <c r="JU304" s="55"/>
      <c r="JV304" s="55"/>
      <c r="JW304" s="55"/>
      <c r="JX304" s="55"/>
      <c r="JY304" s="55"/>
      <c r="JZ304" s="55"/>
      <c r="KA304" s="55"/>
      <c r="KB304" s="55"/>
      <c r="KC304" s="55"/>
      <c r="KD304" s="55"/>
      <c r="KE304" s="55"/>
      <c r="KF304" s="55"/>
      <c r="KG304" s="55"/>
      <c r="KH304" s="55"/>
      <c r="KI304" s="55"/>
      <c r="KJ304" s="55"/>
      <c r="KK304" s="55"/>
      <c r="KL304" s="55"/>
      <c r="KM304" s="55"/>
      <c r="KN304" s="55"/>
      <c r="KO304" s="55"/>
      <c r="KP304" s="55"/>
      <c r="KQ304" s="55"/>
      <c r="KR304" s="55"/>
      <c r="KS304" s="55"/>
      <c r="KT304" s="55"/>
      <c r="KU304" s="55"/>
      <c r="KV304" s="55"/>
      <c r="KW304" s="55"/>
      <c r="KX304" s="55"/>
      <c r="KY304" s="55"/>
      <c r="KZ304" s="55"/>
      <c r="LA304" s="55"/>
      <c r="LB304" s="55"/>
      <c r="LC304" s="55"/>
      <c r="LD304" s="55"/>
      <c r="LE304" s="55"/>
      <c r="LF304" s="55"/>
      <c r="LG304" s="55"/>
      <c r="LH304" s="55"/>
      <c r="LI304" s="55"/>
      <c r="LJ304" s="55"/>
      <c r="LK304" s="55"/>
      <c r="LL304" s="55"/>
      <c r="LM304" s="55"/>
      <c r="LN304" s="55"/>
      <c r="LO304" s="55"/>
      <c r="LP304" s="55"/>
      <c r="LQ304" s="55"/>
      <c r="LR304" s="55"/>
      <c r="LS304" s="55"/>
      <c r="LT304" s="55"/>
      <c r="LU304" s="55"/>
      <c r="LV304" s="55"/>
      <c r="LW304" s="55"/>
      <c r="LX304" s="55"/>
      <c r="LY304" s="55"/>
      <c r="LZ304" s="55"/>
      <c r="MA304" s="55"/>
      <c r="MB304" s="55"/>
      <c r="MC304" s="55"/>
      <c r="MD304" s="55"/>
      <c r="ME304" s="55"/>
      <c r="MF304" s="55"/>
      <c r="MG304" s="55"/>
      <c r="MH304" s="57"/>
      <c r="MI304" s="57"/>
      <c r="MJ304" s="57"/>
      <c r="MK304" s="57"/>
      <c r="ML304" s="57"/>
      <c r="MM304" s="58"/>
      <c r="MN304" s="58"/>
      <c r="MO304" s="57"/>
      <c r="MP304" s="57"/>
      <c r="MQ304" s="57"/>
      <c r="MR304" s="57"/>
      <c r="MS304" s="57"/>
      <c r="MT304" s="58"/>
      <c r="MU304" s="58"/>
      <c r="MV304" s="57"/>
      <c r="MW304" s="57"/>
      <c r="MX304" s="57"/>
      <c r="MY304" s="57"/>
      <c r="MZ304" s="57"/>
      <c r="NA304" s="58"/>
      <c r="NB304" s="58"/>
      <c r="NC304" s="55"/>
      <c r="ND304" s="55"/>
      <c r="NE304" s="55"/>
      <c r="NF304" s="55"/>
      <c r="NG304" s="55"/>
      <c r="NH304" s="55"/>
      <c r="NI304" s="55"/>
      <c r="NJ304" s="55"/>
      <c r="NK304" s="55"/>
      <c r="NL304" s="55"/>
      <c r="NM304" s="55"/>
      <c r="NN304" s="55"/>
      <c r="NO304" s="55"/>
      <c r="NP304" s="55"/>
      <c r="NQ304" s="55"/>
      <c r="NR304" s="55"/>
      <c r="NS304" s="55"/>
      <c r="NT304" s="55"/>
      <c r="NU304" s="55"/>
      <c r="NV304" s="55"/>
      <c r="NW304" s="55"/>
      <c r="NX304" s="55"/>
      <c r="NY304" s="55"/>
      <c r="NZ304" s="55"/>
      <c r="OA304" s="55"/>
      <c r="OB304" s="55"/>
      <c r="OC304" s="55"/>
      <c r="OD304" s="55"/>
      <c r="OE304" s="55"/>
      <c r="OF304" s="55"/>
      <c r="OG304" s="55"/>
      <c r="OH304" s="55"/>
      <c r="OI304" s="55"/>
      <c r="OJ304" s="55"/>
      <c r="OK304" s="55"/>
      <c r="OL304" s="55"/>
      <c r="OM304" s="55"/>
      <c r="ON304" s="55"/>
      <c r="OO304" s="55"/>
      <c r="OP304" s="55"/>
      <c r="OQ304" s="55"/>
      <c r="OR304" s="55"/>
      <c r="OS304" s="55"/>
      <c r="OT304" s="55"/>
      <c r="OU304" s="55"/>
      <c r="OV304" s="55"/>
      <c r="OW304" s="55"/>
      <c r="OX304" s="55"/>
      <c r="OY304" s="55"/>
      <c r="OZ304" s="55"/>
      <c r="PA304" s="55"/>
      <c r="PB304" s="55"/>
      <c r="PC304" s="55"/>
      <c r="PD304" s="55"/>
      <c r="PE304" s="55"/>
      <c r="PF304" s="55"/>
      <c r="PG304" s="55"/>
      <c r="PH304" s="55"/>
      <c r="PI304" s="55"/>
      <c r="PJ304" s="55"/>
      <c r="PK304" s="55"/>
      <c r="PL304" s="55"/>
      <c r="PM304" s="55"/>
      <c r="PN304" s="55"/>
      <c r="PO304" s="55"/>
      <c r="PP304" s="55"/>
      <c r="PQ304" s="55"/>
      <c r="PR304" s="55"/>
      <c r="PS304" s="55"/>
      <c r="PT304" s="55"/>
      <c r="PU304" s="55"/>
      <c r="PV304" s="55"/>
      <c r="PW304" s="55"/>
      <c r="PX304" s="55"/>
      <c r="PY304" s="55"/>
      <c r="PZ304" s="55"/>
      <c r="QA304" s="55"/>
      <c r="QB304" s="55"/>
      <c r="QC304" s="55"/>
      <c r="QD304" s="55"/>
    </row>
    <row r="305" spans="1:446" ht="13.5" customHeight="1">
      <c r="A305" s="12" t="s">
        <v>303</v>
      </c>
      <c r="B305" s="12" t="s">
        <v>349</v>
      </c>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12"/>
      <c r="BE305" s="14"/>
      <c r="BF305" s="14"/>
      <c r="BG305" s="14"/>
      <c r="BH305" s="14"/>
      <c r="BI305" s="14"/>
      <c r="BJ305" s="14"/>
      <c r="BK305" s="14"/>
      <c r="BL305" s="14"/>
      <c r="BM305" s="14"/>
      <c r="BN305" s="14"/>
      <c r="BO305" s="14"/>
      <c r="BP305" s="14"/>
      <c r="BQ305" s="14"/>
      <c r="BR305" s="14"/>
      <c r="BS305" s="14"/>
      <c r="BT305" s="14"/>
      <c r="BU305" s="14"/>
      <c r="BV305" s="14"/>
      <c r="BW305" s="14"/>
      <c r="BX305" s="14"/>
      <c r="BY305" s="14"/>
      <c r="BZ305" s="14"/>
      <c r="CA305" s="14"/>
      <c r="CB305" s="14"/>
      <c r="CC305" s="14"/>
      <c r="CD305" s="14"/>
      <c r="CE305" s="14"/>
      <c r="CF305" s="14"/>
      <c r="CG305" s="14"/>
      <c r="CH305" s="14"/>
      <c r="CI305" s="14"/>
      <c r="CJ305" s="14"/>
      <c r="CK305" s="14"/>
      <c r="CL305" s="14"/>
      <c r="CM305" s="14"/>
      <c r="CN305" s="14"/>
      <c r="CO305" s="14"/>
      <c r="CP305" s="14"/>
      <c r="CQ305" s="14"/>
      <c r="CR305" s="14"/>
      <c r="CS305" s="14"/>
      <c r="CT305" s="14"/>
      <c r="CU305" s="14"/>
      <c r="CV305" s="14"/>
      <c r="CW305" s="14"/>
      <c r="CX305" s="14"/>
      <c r="CY305" s="14"/>
      <c r="CZ305" s="14"/>
      <c r="DA305" s="24"/>
      <c r="DB305" s="14"/>
      <c r="DC305" s="14"/>
      <c r="DD305" s="14"/>
      <c r="DE305" s="14"/>
      <c r="DF305" s="14"/>
      <c r="DG305" s="14"/>
      <c r="DH305" s="14"/>
      <c r="DI305" s="14"/>
      <c r="DJ305" s="14"/>
      <c r="DK305" s="14"/>
      <c r="DL305" s="14"/>
      <c r="DM305" s="14"/>
      <c r="DN305" s="14"/>
      <c r="DO305" s="14"/>
      <c r="DP305" s="14"/>
      <c r="DQ305" s="14"/>
      <c r="DR305" s="14"/>
      <c r="DS305" s="14"/>
      <c r="DT305" s="14"/>
      <c r="DU305" s="14"/>
      <c r="DV305" s="14"/>
      <c r="DW305" s="14"/>
      <c r="DX305" s="14"/>
      <c r="DY305" s="14"/>
      <c r="DZ305" s="14"/>
      <c r="EA305" s="14"/>
      <c r="EB305" s="14"/>
      <c r="EC305" s="14"/>
      <c r="ED305" s="14"/>
      <c r="EE305" s="14"/>
      <c r="EF305" s="14"/>
      <c r="EG305" s="14"/>
      <c r="EH305" s="14"/>
      <c r="EI305" s="14"/>
      <c r="EJ305" s="14"/>
      <c r="EK305" s="14"/>
      <c r="EL305" s="14"/>
      <c r="EM305" s="14"/>
      <c r="EN305" s="14"/>
      <c r="EO305" s="14"/>
      <c r="EP305" s="14"/>
      <c r="EQ305" s="14"/>
      <c r="ER305" s="14"/>
      <c r="ES305" s="14"/>
      <c r="ET305" s="14"/>
      <c r="EU305" s="14"/>
      <c r="EV305" s="14"/>
      <c r="EW305" s="14"/>
      <c r="EX305" s="14"/>
      <c r="EY305" s="14"/>
      <c r="EZ305" s="14"/>
      <c r="FA305" s="14"/>
      <c r="FB305" s="14"/>
      <c r="FC305" s="14"/>
      <c r="FD305" s="14"/>
      <c r="FE305" s="14"/>
      <c r="FF305" s="14"/>
      <c r="FG305" s="14"/>
      <c r="FH305" s="14"/>
      <c r="FI305" s="14"/>
      <c r="FJ305" s="14"/>
      <c r="FK305" s="14"/>
      <c r="FL305" s="14"/>
      <c r="FM305" s="14"/>
      <c r="FN305" s="14"/>
      <c r="FO305" s="14"/>
      <c r="FP305" s="14"/>
      <c r="FQ305" s="14"/>
      <c r="FR305" s="14"/>
      <c r="FS305" s="14"/>
      <c r="FT305" s="14"/>
      <c r="FU305" s="14"/>
      <c r="FV305" s="14"/>
      <c r="FW305" s="14"/>
      <c r="FX305" s="14"/>
      <c r="FY305" s="14"/>
      <c r="FZ305" s="14"/>
      <c r="GA305" s="14"/>
      <c r="GB305" s="14"/>
      <c r="GC305" s="14"/>
      <c r="GD305" s="14"/>
      <c r="GE305" s="14"/>
      <c r="GF305" s="14"/>
      <c r="GG305" s="14"/>
      <c r="GH305" s="14"/>
      <c r="GI305" s="14"/>
      <c r="GJ305" s="14"/>
      <c r="GK305" s="14"/>
      <c r="GL305" s="14"/>
      <c r="GM305" s="14"/>
      <c r="GN305" s="14"/>
      <c r="GO305" s="14"/>
      <c r="GP305" s="14"/>
      <c r="GQ305" s="14"/>
      <c r="GR305" s="14"/>
      <c r="GS305" s="14"/>
      <c r="GT305" s="14"/>
      <c r="GU305" s="14"/>
      <c r="GV305" s="14"/>
      <c r="GW305" s="14"/>
      <c r="GX305" s="14"/>
      <c r="GY305" s="14"/>
      <c r="GZ305" s="14"/>
      <c r="HA305" s="14"/>
      <c r="HB305" s="14"/>
      <c r="HC305" s="14"/>
      <c r="HD305" s="14"/>
      <c r="HE305" s="14"/>
      <c r="HF305" s="14"/>
      <c r="HG305" s="14"/>
      <c r="HH305" s="14"/>
      <c r="HI305" s="14"/>
      <c r="HJ305" s="14"/>
      <c r="HK305" s="14"/>
      <c r="HL305" s="14"/>
      <c r="HM305" s="14"/>
      <c r="HN305" s="14"/>
      <c r="HO305" s="14"/>
      <c r="HP305" s="14"/>
      <c r="HQ305" s="14"/>
      <c r="HR305" s="14"/>
      <c r="HS305" s="14"/>
      <c r="HT305" s="14"/>
      <c r="HU305" s="14"/>
      <c r="HV305" s="14"/>
      <c r="HW305" s="14"/>
      <c r="HX305" s="14"/>
      <c r="HY305" s="14"/>
      <c r="HZ305" s="14"/>
      <c r="IA305" s="14"/>
      <c r="IB305" s="14"/>
      <c r="IC305" s="14"/>
      <c r="ID305" s="14"/>
      <c r="IE305" s="14"/>
      <c r="IF305" s="14"/>
      <c r="IG305" s="14"/>
      <c r="IH305" s="55"/>
      <c r="II305" s="55"/>
      <c r="IJ305" s="55"/>
      <c r="IK305" s="55"/>
      <c r="IL305" s="55"/>
      <c r="IM305" s="55"/>
      <c r="IN305" s="55"/>
      <c r="IO305" s="55"/>
      <c r="IP305" s="55"/>
      <c r="IQ305" s="55"/>
      <c r="IR305" s="55"/>
      <c r="IS305" s="55"/>
      <c r="IT305" s="55"/>
      <c r="IU305" s="55"/>
      <c r="IV305" s="55"/>
      <c r="IW305" s="55"/>
      <c r="IX305" s="55"/>
      <c r="IY305" s="55"/>
      <c r="IZ305" s="55"/>
      <c r="JA305" s="55"/>
      <c r="JB305" s="55"/>
      <c r="JC305" s="55"/>
      <c r="JD305" s="55"/>
      <c r="JE305" s="55"/>
      <c r="JF305" s="55"/>
      <c r="JG305" s="55"/>
      <c r="JH305" s="55"/>
      <c r="JI305" s="55"/>
      <c r="JJ305" s="55"/>
      <c r="JK305" s="55"/>
      <c r="JL305" s="55"/>
      <c r="JM305" s="55"/>
      <c r="JN305" s="55"/>
      <c r="JO305" s="55"/>
      <c r="JP305" s="55"/>
      <c r="JQ305" s="55"/>
      <c r="JR305" s="55"/>
      <c r="JS305" s="55"/>
      <c r="JT305" s="55"/>
      <c r="JU305" s="55"/>
      <c r="JV305" s="55"/>
      <c r="JW305" s="55"/>
      <c r="JX305" s="55"/>
      <c r="JY305" s="55"/>
      <c r="JZ305" s="55"/>
      <c r="KA305" s="55"/>
      <c r="KB305" s="55"/>
      <c r="KC305" s="55"/>
      <c r="KD305" s="55"/>
      <c r="KE305" s="55"/>
      <c r="KF305" s="55"/>
      <c r="KG305" s="55"/>
      <c r="KH305" s="55"/>
      <c r="KI305" s="55"/>
      <c r="KJ305" s="55"/>
      <c r="KK305" s="55"/>
      <c r="KL305" s="55"/>
      <c r="KM305" s="55"/>
      <c r="KN305" s="55"/>
      <c r="KO305" s="55"/>
      <c r="KP305" s="55"/>
      <c r="KQ305" s="55"/>
      <c r="KR305" s="55"/>
      <c r="KS305" s="55"/>
      <c r="KT305" s="55"/>
      <c r="KU305" s="55"/>
      <c r="KV305" s="55"/>
      <c r="KW305" s="55"/>
      <c r="KX305" s="55"/>
      <c r="KY305" s="55"/>
      <c r="KZ305" s="55"/>
      <c r="LA305" s="55"/>
      <c r="LB305" s="55"/>
      <c r="LC305" s="55"/>
      <c r="LD305" s="55"/>
      <c r="LE305" s="55"/>
      <c r="LF305" s="55"/>
      <c r="LG305" s="55"/>
      <c r="LH305" s="55"/>
      <c r="LI305" s="55"/>
      <c r="LJ305" s="55"/>
      <c r="LK305" s="55"/>
      <c r="LL305" s="55"/>
      <c r="LM305" s="55"/>
      <c r="LN305" s="55"/>
      <c r="LO305" s="55"/>
      <c r="LP305" s="55"/>
      <c r="LQ305" s="55"/>
      <c r="LR305" s="55"/>
      <c r="LS305" s="55"/>
      <c r="LT305" s="55"/>
      <c r="LU305" s="55"/>
      <c r="LV305" s="55"/>
      <c r="LW305" s="55"/>
      <c r="LX305" s="55"/>
      <c r="LY305" s="55"/>
      <c r="LZ305" s="55"/>
      <c r="MA305" s="55"/>
      <c r="MB305" s="55"/>
      <c r="MC305" s="55"/>
      <c r="MD305" s="55"/>
      <c r="ME305" s="55"/>
      <c r="MF305" s="55"/>
      <c r="MG305" s="55"/>
      <c r="MH305" s="57"/>
      <c r="MI305" s="57"/>
      <c r="MJ305" s="57"/>
      <c r="MK305" s="57"/>
      <c r="ML305" s="57"/>
      <c r="MM305" s="58"/>
      <c r="MN305" s="58"/>
      <c r="MO305" s="57"/>
      <c r="MP305" s="57"/>
      <c r="MQ305" s="57"/>
      <c r="MR305" s="57"/>
      <c r="MS305" s="57"/>
      <c r="MT305" s="58"/>
      <c r="MU305" s="58"/>
      <c r="MV305" s="57"/>
      <c r="MW305" s="57"/>
      <c r="MX305" s="57"/>
      <c r="MY305" s="57"/>
      <c r="MZ305" s="57"/>
      <c r="NA305" s="58"/>
      <c r="NB305" s="58"/>
      <c r="NC305" s="55"/>
      <c r="ND305" s="55"/>
      <c r="NE305" s="55"/>
      <c r="NF305" s="55"/>
      <c r="NG305" s="55"/>
      <c r="NH305" s="55"/>
      <c r="NI305" s="55"/>
      <c r="NJ305" s="55"/>
      <c r="NK305" s="55"/>
      <c r="NL305" s="55"/>
      <c r="NM305" s="55"/>
      <c r="NN305" s="55"/>
      <c r="NO305" s="55"/>
      <c r="NP305" s="55"/>
      <c r="NQ305" s="55"/>
      <c r="NR305" s="55"/>
      <c r="NS305" s="55"/>
      <c r="NT305" s="55"/>
      <c r="NU305" s="55"/>
      <c r="NV305" s="55"/>
      <c r="NW305" s="55"/>
      <c r="NX305" s="55"/>
      <c r="NY305" s="55"/>
      <c r="NZ305" s="55"/>
      <c r="OA305" s="55"/>
      <c r="OB305" s="55"/>
      <c r="OC305" s="55"/>
      <c r="OD305" s="55"/>
      <c r="OE305" s="55"/>
      <c r="OF305" s="55"/>
      <c r="OG305" s="55"/>
      <c r="OH305" s="55"/>
      <c r="OI305" s="55"/>
      <c r="OJ305" s="55"/>
      <c r="OK305" s="55"/>
      <c r="OL305" s="55"/>
      <c r="OM305" s="55"/>
      <c r="ON305" s="55"/>
      <c r="OO305" s="55"/>
      <c r="OP305" s="55"/>
      <c r="OQ305" s="55"/>
      <c r="OR305" s="55"/>
      <c r="OS305" s="55"/>
      <c r="OT305" s="55"/>
      <c r="OU305" s="55"/>
      <c r="OV305" s="55"/>
      <c r="OW305" s="55"/>
      <c r="OX305" s="55"/>
      <c r="OY305" s="55"/>
      <c r="OZ305" s="55"/>
      <c r="PA305" s="55"/>
      <c r="PB305" s="55"/>
      <c r="PC305" s="55"/>
      <c r="PD305" s="55"/>
      <c r="PE305" s="55"/>
      <c r="PF305" s="55"/>
      <c r="PG305" s="55"/>
      <c r="PH305" s="55"/>
      <c r="PI305" s="55"/>
      <c r="PJ305" s="55"/>
      <c r="PK305" s="55"/>
      <c r="PL305" s="55"/>
      <c r="PM305" s="55"/>
      <c r="PN305" s="55"/>
      <c r="PO305" s="55"/>
      <c r="PP305" s="55"/>
      <c r="PQ305" s="55"/>
      <c r="PR305" s="55"/>
      <c r="PS305" s="55"/>
      <c r="PT305" s="55"/>
      <c r="PU305" s="55"/>
      <c r="PV305" s="55"/>
      <c r="PW305" s="55"/>
      <c r="PX305" s="55"/>
      <c r="PY305" s="55"/>
      <c r="PZ305" s="55"/>
      <c r="QA305" s="55"/>
      <c r="QB305" s="55"/>
      <c r="QC305" s="55"/>
      <c r="QD305" s="55"/>
    </row>
    <row r="306" spans="1:446" ht="13.5" customHeight="1">
      <c r="A306" s="12" t="s">
        <v>304</v>
      </c>
      <c r="B306" s="12" t="s">
        <v>346</v>
      </c>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12"/>
      <c r="BE306" s="14"/>
      <c r="BF306" s="14"/>
      <c r="BG306" s="14"/>
      <c r="BH306" s="14"/>
      <c r="BI306" s="14"/>
      <c r="BJ306" s="14"/>
      <c r="BK306" s="14"/>
      <c r="BL306" s="14"/>
      <c r="BM306" s="14"/>
      <c r="BN306" s="14"/>
      <c r="BO306" s="14"/>
      <c r="BP306" s="14"/>
      <c r="BQ306" s="14"/>
      <c r="BR306" s="14"/>
      <c r="BS306" s="14"/>
      <c r="BT306" s="14"/>
      <c r="BU306" s="14"/>
      <c r="BV306" s="14"/>
      <c r="BW306" s="14"/>
      <c r="BX306" s="14"/>
      <c r="BY306" s="14"/>
      <c r="BZ306" s="14"/>
      <c r="CA306" s="14"/>
      <c r="CB306" s="14"/>
      <c r="CC306" s="14"/>
      <c r="CD306" s="14"/>
      <c r="CE306" s="14"/>
      <c r="CF306" s="14"/>
      <c r="CG306" s="14"/>
      <c r="CH306" s="14"/>
      <c r="CI306" s="14"/>
      <c r="CJ306" s="14"/>
      <c r="CK306" s="14"/>
      <c r="CL306" s="14"/>
      <c r="CM306" s="14"/>
      <c r="CN306" s="14"/>
      <c r="CO306" s="14"/>
      <c r="CP306" s="14"/>
      <c r="CQ306" s="14"/>
      <c r="CR306" s="14"/>
      <c r="CS306" s="14"/>
      <c r="CT306" s="14"/>
      <c r="CU306" s="14"/>
      <c r="CV306" s="14"/>
      <c r="CW306" s="14"/>
      <c r="CX306" s="14"/>
      <c r="CY306" s="14"/>
      <c r="CZ306" s="14"/>
      <c r="DA306" s="24"/>
      <c r="DB306" s="14"/>
      <c r="DC306" s="14"/>
      <c r="DD306" s="14"/>
      <c r="DE306" s="14"/>
      <c r="DF306" s="14"/>
      <c r="DG306" s="14"/>
      <c r="DH306" s="14"/>
      <c r="DI306" s="14"/>
      <c r="DJ306" s="14"/>
      <c r="DK306" s="14"/>
      <c r="DL306" s="14"/>
      <c r="DM306" s="14"/>
      <c r="DN306" s="14"/>
      <c r="DO306" s="14"/>
      <c r="DP306" s="14"/>
      <c r="DQ306" s="14"/>
      <c r="DR306" s="14"/>
      <c r="DS306" s="14"/>
      <c r="DT306" s="14"/>
      <c r="DU306" s="14"/>
      <c r="DV306" s="14"/>
      <c r="DW306" s="14"/>
      <c r="DX306" s="14"/>
      <c r="DY306" s="14"/>
      <c r="DZ306" s="14"/>
      <c r="EA306" s="14"/>
      <c r="EB306" s="14"/>
      <c r="EC306" s="14"/>
      <c r="ED306" s="14"/>
      <c r="EE306" s="14"/>
      <c r="EF306" s="14"/>
      <c r="EG306" s="14"/>
      <c r="EH306" s="14"/>
      <c r="EI306" s="14"/>
      <c r="EJ306" s="14"/>
      <c r="EK306" s="14"/>
      <c r="EL306" s="14"/>
      <c r="EM306" s="14"/>
      <c r="EN306" s="14"/>
      <c r="EO306" s="14"/>
      <c r="EP306" s="14"/>
      <c r="EQ306" s="14"/>
      <c r="ER306" s="14"/>
      <c r="ES306" s="14"/>
      <c r="ET306" s="14"/>
      <c r="EU306" s="14"/>
      <c r="EV306" s="14"/>
      <c r="EW306" s="14"/>
      <c r="EX306" s="14"/>
      <c r="EY306" s="14"/>
      <c r="EZ306" s="14"/>
      <c r="FA306" s="14"/>
      <c r="FB306" s="14"/>
      <c r="FC306" s="14"/>
      <c r="FD306" s="14"/>
      <c r="FE306" s="14"/>
      <c r="FF306" s="14"/>
      <c r="FG306" s="14"/>
      <c r="FH306" s="14"/>
      <c r="FI306" s="14"/>
      <c r="FJ306" s="14"/>
      <c r="FK306" s="14"/>
      <c r="FL306" s="14"/>
      <c r="FM306" s="14"/>
      <c r="FN306" s="14"/>
      <c r="FO306" s="14"/>
      <c r="FP306" s="14"/>
      <c r="FQ306" s="14"/>
      <c r="FR306" s="14"/>
      <c r="FS306" s="14"/>
      <c r="FT306" s="14"/>
      <c r="FU306" s="14"/>
      <c r="FV306" s="14"/>
      <c r="FW306" s="14"/>
      <c r="FX306" s="14"/>
      <c r="FY306" s="14"/>
      <c r="FZ306" s="14"/>
      <c r="GA306" s="14"/>
      <c r="GB306" s="14"/>
      <c r="GC306" s="14"/>
      <c r="GD306" s="14"/>
      <c r="GE306" s="14"/>
      <c r="GF306" s="14"/>
      <c r="GG306" s="14"/>
      <c r="GH306" s="14"/>
      <c r="GI306" s="14"/>
      <c r="GJ306" s="14"/>
      <c r="GK306" s="14"/>
      <c r="GL306" s="14"/>
      <c r="GM306" s="14"/>
      <c r="GN306" s="14"/>
      <c r="GO306" s="14"/>
      <c r="GP306" s="14"/>
      <c r="GQ306" s="14"/>
      <c r="GR306" s="14"/>
      <c r="GS306" s="14"/>
      <c r="GT306" s="14"/>
      <c r="GU306" s="14"/>
      <c r="GV306" s="14"/>
      <c r="GW306" s="14"/>
      <c r="GX306" s="14"/>
      <c r="GY306" s="14"/>
      <c r="GZ306" s="14"/>
      <c r="HA306" s="14"/>
      <c r="HB306" s="14"/>
      <c r="HC306" s="14"/>
      <c r="HD306" s="14"/>
      <c r="HE306" s="14"/>
      <c r="HF306" s="14"/>
      <c r="HG306" s="14"/>
      <c r="HH306" s="14"/>
      <c r="HI306" s="14"/>
      <c r="HJ306" s="14"/>
      <c r="HK306" s="14"/>
      <c r="HL306" s="14"/>
      <c r="HM306" s="14"/>
      <c r="HN306" s="14"/>
      <c r="HO306" s="14"/>
      <c r="HP306" s="14"/>
      <c r="HQ306" s="14"/>
      <c r="HR306" s="14"/>
      <c r="HS306" s="14"/>
      <c r="HT306" s="14"/>
      <c r="HU306" s="14"/>
      <c r="HV306" s="14"/>
      <c r="HW306" s="14"/>
      <c r="HX306" s="14"/>
      <c r="HY306" s="14"/>
      <c r="HZ306" s="14"/>
      <c r="IA306" s="14"/>
      <c r="IB306" s="14"/>
      <c r="IC306" s="14"/>
      <c r="ID306" s="14"/>
      <c r="IE306" s="14"/>
      <c r="IF306" s="14"/>
      <c r="IG306" s="14"/>
      <c r="IH306" s="55"/>
      <c r="II306" s="55"/>
      <c r="IJ306" s="55"/>
      <c r="IK306" s="55"/>
      <c r="IL306" s="55"/>
      <c r="IM306" s="55"/>
      <c r="IN306" s="55"/>
      <c r="IO306" s="55"/>
      <c r="IP306" s="55"/>
      <c r="IQ306" s="55"/>
      <c r="IR306" s="55"/>
      <c r="IS306" s="55"/>
      <c r="IT306" s="55"/>
      <c r="IU306" s="55"/>
      <c r="IV306" s="55"/>
      <c r="IW306" s="55"/>
      <c r="IX306" s="55"/>
      <c r="IY306" s="55"/>
      <c r="IZ306" s="55"/>
      <c r="JA306" s="55"/>
      <c r="JB306" s="55"/>
      <c r="JC306" s="55"/>
      <c r="JD306" s="55"/>
      <c r="JE306" s="55"/>
      <c r="JF306" s="55"/>
      <c r="JG306" s="55"/>
      <c r="JH306" s="55"/>
      <c r="JI306" s="55"/>
      <c r="JJ306" s="55"/>
      <c r="JK306" s="55"/>
      <c r="JL306" s="55"/>
      <c r="JM306" s="55"/>
      <c r="JN306" s="55"/>
      <c r="JO306" s="55"/>
      <c r="JP306" s="55"/>
      <c r="JQ306" s="55"/>
      <c r="JR306" s="55"/>
      <c r="JS306" s="55"/>
      <c r="JT306" s="55"/>
      <c r="JU306" s="55"/>
      <c r="JV306" s="55"/>
      <c r="JW306" s="55"/>
      <c r="JX306" s="55"/>
      <c r="JY306" s="55"/>
      <c r="JZ306" s="55"/>
      <c r="KA306" s="55"/>
      <c r="KB306" s="55"/>
      <c r="KC306" s="55"/>
      <c r="KD306" s="55"/>
      <c r="KE306" s="55"/>
      <c r="KF306" s="55"/>
      <c r="KG306" s="55"/>
      <c r="KH306" s="55"/>
      <c r="KI306" s="55"/>
      <c r="KJ306" s="55"/>
      <c r="KK306" s="55"/>
      <c r="KL306" s="55"/>
      <c r="KM306" s="55"/>
      <c r="KN306" s="55"/>
      <c r="KO306" s="55"/>
      <c r="KP306" s="55"/>
      <c r="KQ306" s="55"/>
      <c r="KR306" s="55"/>
      <c r="KS306" s="55"/>
      <c r="KT306" s="55"/>
      <c r="KU306" s="55"/>
      <c r="KV306" s="55"/>
      <c r="KW306" s="55"/>
      <c r="KX306" s="55"/>
      <c r="KY306" s="55"/>
      <c r="KZ306" s="55"/>
      <c r="LA306" s="55"/>
      <c r="LB306" s="55"/>
      <c r="LC306" s="55"/>
      <c r="LD306" s="55"/>
      <c r="LE306" s="55"/>
      <c r="LF306" s="55"/>
      <c r="LG306" s="55"/>
      <c r="LH306" s="55"/>
      <c r="LI306" s="55"/>
      <c r="LJ306" s="55"/>
      <c r="LK306" s="55"/>
      <c r="LL306" s="55"/>
      <c r="LM306" s="55"/>
      <c r="LN306" s="55"/>
      <c r="LO306" s="55"/>
      <c r="LP306" s="55"/>
      <c r="LQ306" s="55"/>
      <c r="LR306" s="55"/>
      <c r="LS306" s="55"/>
      <c r="LT306" s="55"/>
      <c r="LU306" s="55"/>
      <c r="LV306" s="55"/>
      <c r="LW306" s="55"/>
      <c r="LX306" s="55"/>
      <c r="LY306" s="55"/>
      <c r="LZ306" s="55"/>
      <c r="MA306" s="55"/>
      <c r="MB306" s="55"/>
      <c r="MC306" s="55"/>
      <c r="MD306" s="55"/>
      <c r="ME306" s="55"/>
      <c r="MF306" s="55"/>
      <c r="MG306" s="55"/>
      <c r="MH306" s="57"/>
      <c r="MI306" s="57"/>
      <c r="MJ306" s="57"/>
      <c r="MK306" s="57"/>
      <c r="ML306" s="57"/>
      <c r="MM306" s="58"/>
      <c r="MN306" s="58"/>
      <c r="MO306" s="57"/>
      <c r="MP306" s="57"/>
      <c r="MQ306" s="57"/>
      <c r="MR306" s="57"/>
      <c r="MS306" s="57"/>
      <c r="MT306" s="58"/>
      <c r="MU306" s="58"/>
      <c r="MV306" s="57"/>
      <c r="MW306" s="57"/>
      <c r="MX306" s="57"/>
      <c r="MY306" s="57"/>
      <c r="MZ306" s="57"/>
      <c r="NA306" s="58"/>
      <c r="NB306" s="58"/>
      <c r="NC306" s="55"/>
      <c r="ND306" s="55"/>
      <c r="NE306" s="55"/>
      <c r="NF306" s="55"/>
      <c r="NG306" s="55"/>
      <c r="NH306" s="55"/>
      <c r="NI306" s="55"/>
      <c r="NJ306" s="55"/>
      <c r="NK306" s="55"/>
      <c r="NL306" s="55"/>
      <c r="NM306" s="55"/>
      <c r="NN306" s="55"/>
      <c r="NO306" s="55"/>
      <c r="NP306" s="55"/>
      <c r="NQ306" s="55"/>
      <c r="NR306" s="55"/>
      <c r="NS306" s="55"/>
      <c r="NT306" s="55"/>
      <c r="NU306" s="55"/>
      <c r="NV306" s="55"/>
      <c r="NW306" s="55"/>
      <c r="NX306" s="55"/>
      <c r="NY306" s="55"/>
      <c r="NZ306" s="55"/>
      <c r="OA306" s="55"/>
      <c r="OB306" s="55"/>
      <c r="OC306" s="55"/>
      <c r="OD306" s="55"/>
      <c r="OE306" s="55"/>
      <c r="OF306" s="55"/>
      <c r="OG306" s="55"/>
      <c r="OH306" s="55"/>
      <c r="OI306" s="55"/>
      <c r="OJ306" s="55"/>
      <c r="OK306" s="55"/>
      <c r="OL306" s="55"/>
      <c r="OM306" s="55"/>
      <c r="ON306" s="55"/>
      <c r="OO306" s="55"/>
      <c r="OP306" s="55"/>
      <c r="OQ306" s="55"/>
      <c r="OR306" s="55"/>
      <c r="OS306" s="55"/>
      <c r="OT306" s="55"/>
      <c r="OU306" s="55"/>
      <c r="OV306" s="55"/>
      <c r="OW306" s="55"/>
      <c r="OX306" s="55"/>
      <c r="OY306" s="55"/>
      <c r="OZ306" s="55"/>
      <c r="PA306" s="55"/>
      <c r="PB306" s="55"/>
      <c r="PC306" s="55"/>
      <c r="PD306" s="55"/>
      <c r="PE306" s="55"/>
      <c r="PF306" s="55"/>
      <c r="PG306" s="55"/>
      <c r="PH306" s="55"/>
      <c r="PI306" s="55"/>
      <c r="PJ306" s="55"/>
      <c r="PK306" s="55"/>
      <c r="PL306" s="55"/>
      <c r="PM306" s="55"/>
      <c r="PN306" s="55"/>
      <c r="PO306" s="55"/>
      <c r="PP306" s="55"/>
      <c r="PQ306" s="55"/>
      <c r="PR306" s="55"/>
      <c r="PS306" s="55"/>
      <c r="PT306" s="55"/>
      <c r="PU306" s="55"/>
      <c r="PV306" s="55"/>
      <c r="PW306" s="55"/>
      <c r="PX306" s="55"/>
      <c r="PY306" s="55"/>
      <c r="PZ306" s="55"/>
      <c r="QA306" s="55"/>
      <c r="QB306" s="55"/>
      <c r="QC306" s="55"/>
      <c r="QD306" s="55"/>
    </row>
    <row r="307" spans="1:446" ht="13.5" customHeight="1">
      <c r="A307" s="12" t="s">
        <v>305</v>
      </c>
      <c r="B307" s="12" t="s">
        <v>348</v>
      </c>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12"/>
      <c r="BE307" s="14"/>
      <c r="BF307" s="14"/>
      <c r="BG307" s="14"/>
      <c r="BH307" s="14"/>
      <c r="BI307" s="14"/>
      <c r="BJ307" s="14"/>
      <c r="BK307" s="14"/>
      <c r="BL307" s="14"/>
      <c r="BM307" s="14"/>
      <c r="BN307" s="14"/>
      <c r="BO307" s="14"/>
      <c r="BP307" s="14"/>
      <c r="BQ307" s="14"/>
      <c r="BR307" s="14"/>
      <c r="BS307" s="14"/>
      <c r="BT307" s="14"/>
      <c r="BU307" s="14"/>
      <c r="BV307" s="14"/>
      <c r="BW307" s="14"/>
      <c r="BX307" s="14"/>
      <c r="BY307" s="14"/>
      <c r="BZ307" s="14"/>
      <c r="CA307" s="14"/>
      <c r="CB307" s="14"/>
      <c r="CC307" s="14"/>
      <c r="CD307" s="14"/>
      <c r="CE307" s="14"/>
      <c r="CF307" s="14"/>
      <c r="CG307" s="14"/>
      <c r="CH307" s="14"/>
      <c r="CI307" s="14"/>
      <c r="CJ307" s="14"/>
      <c r="CK307" s="14"/>
      <c r="CL307" s="14"/>
      <c r="CM307" s="14"/>
      <c r="CN307" s="14"/>
      <c r="CO307" s="14"/>
      <c r="CP307" s="14"/>
      <c r="CQ307" s="14"/>
      <c r="CR307" s="14"/>
      <c r="CS307" s="14"/>
      <c r="CT307" s="14"/>
      <c r="CU307" s="14"/>
      <c r="CV307" s="14"/>
      <c r="CW307" s="14"/>
      <c r="CX307" s="14"/>
      <c r="CY307" s="14"/>
      <c r="CZ307" s="14"/>
      <c r="DA307" s="24"/>
      <c r="DB307" s="14"/>
      <c r="DC307" s="14"/>
      <c r="DD307" s="14"/>
      <c r="DE307" s="14"/>
      <c r="DF307" s="14"/>
      <c r="DG307" s="14"/>
      <c r="DH307" s="14"/>
      <c r="DI307" s="14"/>
      <c r="DJ307" s="14"/>
      <c r="DK307" s="14"/>
      <c r="DL307" s="14"/>
      <c r="DM307" s="14"/>
      <c r="DN307" s="14"/>
      <c r="DO307" s="14"/>
      <c r="DP307" s="14"/>
      <c r="DQ307" s="14"/>
      <c r="DR307" s="14"/>
      <c r="DS307" s="14"/>
      <c r="DT307" s="14"/>
      <c r="DU307" s="14"/>
      <c r="DV307" s="14"/>
      <c r="DW307" s="14"/>
      <c r="DX307" s="14"/>
      <c r="DY307" s="14"/>
      <c r="DZ307" s="14"/>
      <c r="EA307" s="14"/>
      <c r="EB307" s="14"/>
      <c r="EC307" s="14"/>
      <c r="ED307" s="14"/>
      <c r="EE307" s="14"/>
      <c r="EF307" s="14"/>
      <c r="EG307" s="14"/>
      <c r="EH307" s="14"/>
      <c r="EI307" s="14"/>
      <c r="EJ307" s="14"/>
      <c r="EK307" s="14"/>
      <c r="EL307" s="14"/>
      <c r="EM307" s="14"/>
      <c r="EN307" s="14"/>
      <c r="EO307" s="14"/>
      <c r="EP307" s="14"/>
      <c r="EQ307" s="14"/>
      <c r="ER307" s="14"/>
      <c r="ES307" s="14"/>
      <c r="ET307" s="14"/>
      <c r="EU307" s="14"/>
      <c r="EV307" s="14"/>
      <c r="EW307" s="14"/>
      <c r="EX307" s="14"/>
      <c r="EY307" s="14"/>
      <c r="EZ307" s="14"/>
      <c r="FA307" s="14"/>
      <c r="FB307" s="14"/>
      <c r="FC307" s="14"/>
      <c r="FD307" s="14"/>
      <c r="FE307" s="14"/>
      <c r="FF307" s="14"/>
      <c r="FG307" s="14"/>
      <c r="FH307" s="14"/>
      <c r="FI307" s="14"/>
      <c r="FJ307" s="14"/>
      <c r="FK307" s="14"/>
      <c r="FL307" s="14"/>
      <c r="FM307" s="14"/>
      <c r="FN307" s="14"/>
      <c r="FO307" s="14"/>
      <c r="FP307" s="14"/>
      <c r="FQ307" s="14"/>
      <c r="FR307" s="14"/>
      <c r="FS307" s="14"/>
      <c r="FT307" s="14"/>
      <c r="FU307" s="14"/>
      <c r="FV307" s="14"/>
      <c r="FW307" s="14"/>
      <c r="FX307" s="14"/>
      <c r="FY307" s="14"/>
      <c r="FZ307" s="14"/>
      <c r="GA307" s="14"/>
      <c r="GB307" s="14"/>
      <c r="GC307" s="14"/>
      <c r="GD307" s="14"/>
      <c r="GE307" s="14"/>
      <c r="GF307" s="14"/>
      <c r="GG307" s="14"/>
      <c r="GH307" s="14"/>
      <c r="GI307" s="14"/>
      <c r="GJ307" s="14"/>
      <c r="GK307" s="14"/>
      <c r="GL307" s="14"/>
      <c r="GM307" s="14"/>
      <c r="GN307" s="14"/>
      <c r="GO307" s="14"/>
      <c r="GP307" s="14"/>
      <c r="GQ307" s="14"/>
      <c r="GR307" s="14"/>
      <c r="GS307" s="14"/>
      <c r="GT307" s="14"/>
      <c r="GU307" s="14"/>
      <c r="GV307" s="14"/>
      <c r="GW307" s="14"/>
      <c r="GX307" s="14"/>
      <c r="GY307" s="14"/>
      <c r="GZ307" s="14"/>
      <c r="HA307" s="14"/>
      <c r="HB307" s="14"/>
      <c r="HC307" s="14"/>
      <c r="HD307" s="14"/>
      <c r="HE307" s="14"/>
      <c r="HF307" s="14"/>
      <c r="HG307" s="14"/>
      <c r="HH307" s="14"/>
      <c r="HI307" s="14"/>
      <c r="HJ307" s="14"/>
      <c r="HK307" s="14"/>
      <c r="HL307" s="14"/>
      <c r="HM307" s="14"/>
      <c r="HN307" s="14"/>
      <c r="HO307" s="14"/>
      <c r="HP307" s="14"/>
      <c r="HQ307" s="14"/>
      <c r="HR307" s="14"/>
      <c r="HS307" s="14"/>
      <c r="HT307" s="14"/>
      <c r="HU307" s="14"/>
      <c r="HV307" s="14"/>
      <c r="HW307" s="14"/>
      <c r="HX307" s="14"/>
      <c r="HY307" s="14"/>
      <c r="HZ307" s="14"/>
      <c r="IA307" s="14"/>
      <c r="IB307" s="14"/>
      <c r="IC307" s="14"/>
      <c r="ID307" s="14"/>
      <c r="IE307" s="14"/>
      <c r="IF307" s="14"/>
      <c r="IG307" s="14"/>
      <c r="IH307" s="55"/>
      <c r="II307" s="55"/>
      <c r="IJ307" s="55"/>
      <c r="IK307" s="55"/>
      <c r="IL307" s="55"/>
      <c r="IM307" s="55"/>
      <c r="IN307" s="55"/>
      <c r="IO307" s="55"/>
      <c r="IP307" s="55"/>
      <c r="IQ307" s="55"/>
      <c r="IR307" s="55"/>
      <c r="IS307" s="55"/>
      <c r="IT307" s="55"/>
      <c r="IU307" s="55"/>
      <c r="IV307" s="55"/>
      <c r="IW307" s="55"/>
      <c r="IX307" s="55"/>
      <c r="IY307" s="55"/>
      <c r="IZ307" s="55"/>
      <c r="JA307" s="55"/>
      <c r="JB307" s="55"/>
      <c r="JC307" s="55"/>
      <c r="JD307" s="55"/>
      <c r="JE307" s="55"/>
      <c r="JF307" s="55"/>
      <c r="JG307" s="55"/>
      <c r="JH307" s="55"/>
      <c r="JI307" s="55"/>
      <c r="JJ307" s="55"/>
      <c r="JK307" s="55"/>
      <c r="JL307" s="55"/>
      <c r="JM307" s="55"/>
      <c r="JN307" s="55"/>
      <c r="JO307" s="55"/>
      <c r="JP307" s="55"/>
      <c r="JQ307" s="55"/>
      <c r="JR307" s="55"/>
      <c r="JS307" s="55"/>
      <c r="JT307" s="55"/>
      <c r="JU307" s="55"/>
      <c r="JV307" s="55"/>
      <c r="JW307" s="55"/>
      <c r="JX307" s="55"/>
      <c r="JY307" s="55"/>
      <c r="JZ307" s="55"/>
      <c r="KA307" s="55"/>
      <c r="KB307" s="55"/>
      <c r="KC307" s="55"/>
      <c r="KD307" s="55"/>
      <c r="KE307" s="55"/>
      <c r="KF307" s="55"/>
      <c r="KG307" s="55"/>
      <c r="KH307" s="55"/>
      <c r="KI307" s="55"/>
      <c r="KJ307" s="55"/>
      <c r="KK307" s="55"/>
      <c r="KL307" s="55"/>
      <c r="KM307" s="55"/>
      <c r="KN307" s="55"/>
      <c r="KO307" s="55"/>
      <c r="KP307" s="55"/>
      <c r="KQ307" s="55"/>
      <c r="KR307" s="55"/>
      <c r="KS307" s="55"/>
      <c r="KT307" s="55"/>
      <c r="KU307" s="55"/>
      <c r="KV307" s="55"/>
      <c r="KW307" s="55"/>
      <c r="KX307" s="55"/>
      <c r="KY307" s="55"/>
      <c r="KZ307" s="55"/>
      <c r="LA307" s="55"/>
      <c r="LB307" s="55"/>
      <c r="LC307" s="55"/>
      <c r="LD307" s="55"/>
      <c r="LE307" s="55"/>
      <c r="LF307" s="55"/>
      <c r="LG307" s="55"/>
      <c r="LH307" s="55"/>
      <c r="LI307" s="55"/>
      <c r="LJ307" s="55"/>
      <c r="LK307" s="55"/>
      <c r="LL307" s="55"/>
      <c r="LM307" s="55"/>
      <c r="LN307" s="55"/>
      <c r="LO307" s="55"/>
      <c r="LP307" s="55"/>
      <c r="LQ307" s="55"/>
      <c r="LR307" s="55"/>
      <c r="LS307" s="55"/>
      <c r="LT307" s="55"/>
      <c r="LU307" s="55"/>
      <c r="LV307" s="55"/>
      <c r="LW307" s="55"/>
      <c r="LX307" s="55"/>
      <c r="LY307" s="55"/>
      <c r="LZ307" s="55"/>
      <c r="MA307" s="55"/>
      <c r="MB307" s="55"/>
      <c r="MC307" s="55"/>
      <c r="MD307" s="55"/>
      <c r="ME307" s="55"/>
      <c r="MF307" s="55"/>
      <c r="MG307" s="55"/>
      <c r="MH307" s="57"/>
      <c r="MI307" s="57"/>
      <c r="MJ307" s="57"/>
      <c r="MK307" s="57"/>
      <c r="ML307" s="57"/>
      <c r="MM307" s="58"/>
      <c r="MN307" s="58"/>
      <c r="MO307" s="57"/>
      <c r="MP307" s="57"/>
      <c r="MQ307" s="57"/>
      <c r="MR307" s="57"/>
      <c r="MS307" s="57"/>
      <c r="MT307" s="58"/>
      <c r="MU307" s="58"/>
      <c r="MV307" s="57"/>
      <c r="MW307" s="57"/>
      <c r="MX307" s="57"/>
      <c r="MY307" s="57"/>
      <c r="MZ307" s="57"/>
      <c r="NA307" s="58"/>
      <c r="NB307" s="58"/>
      <c r="NC307" s="55"/>
      <c r="ND307" s="55"/>
      <c r="NE307" s="55"/>
      <c r="NF307" s="55"/>
      <c r="NG307" s="55"/>
      <c r="NH307" s="55"/>
      <c r="NI307" s="55"/>
      <c r="NJ307" s="55"/>
      <c r="NK307" s="55"/>
      <c r="NL307" s="55"/>
      <c r="NM307" s="55"/>
      <c r="NN307" s="55"/>
      <c r="NO307" s="55"/>
      <c r="NP307" s="55"/>
      <c r="NQ307" s="55"/>
      <c r="NR307" s="55"/>
      <c r="NS307" s="55"/>
      <c r="NT307" s="55"/>
      <c r="NU307" s="55"/>
      <c r="NV307" s="55"/>
      <c r="NW307" s="55"/>
      <c r="NX307" s="55"/>
      <c r="NY307" s="55"/>
      <c r="NZ307" s="55"/>
      <c r="OA307" s="55"/>
      <c r="OB307" s="55"/>
      <c r="OC307" s="55"/>
      <c r="OD307" s="55"/>
      <c r="OE307" s="55"/>
      <c r="OF307" s="55"/>
      <c r="OG307" s="55"/>
      <c r="OH307" s="55"/>
      <c r="OI307" s="55"/>
      <c r="OJ307" s="55"/>
      <c r="OK307" s="55"/>
      <c r="OL307" s="55"/>
      <c r="OM307" s="55"/>
      <c r="ON307" s="55"/>
      <c r="OO307" s="55"/>
      <c r="OP307" s="55"/>
      <c r="OQ307" s="55"/>
      <c r="OR307" s="55"/>
      <c r="OS307" s="55"/>
      <c r="OT307" s="55"/>
      <c r="OU307" s="55"/>
      <c r="OV307" s="55"/>
      <c r="OW307" s="55"/>
      <c r="OX307" s="55"/>
      <c r="OY307" s="55"/>
      <c r="OZ307" s="55"/>
      <c r="PA307" s="55"/>
      <c r="PB307" s="55"/>
      <c r="PC307" s="55"/>
      <c r="PD307" s="55"/>
      <c r="PE307" s="55"/>
      <c r="PF307" s="55"/>
      <c r="PG307" s="55"/>
      <c r="PH307" s="55"/>
      <c r="PI307" s="55"/>
      <c r="PJ307" s="55"/>
      <c r="PK307" s="55"/>
      <c r="PL307" s="55"/>
      <c r="PM307" s="55"/>
      <c r="PN307" s="55"/>
      <c r="PO307" s="55"/>
      <c r="PP307" s="55"/>
      <c r="PQ307" s="55"/>
      <c r="PR307" s="55"/>
      <c r="PS307" s="55"/>
      <c r="PT307" s="55"/>
      <c r="PU307" s="55"/>
      <c r="PV307" s="55"/>
      <c r="PW307" s="55"/>
      <c r="PX307" s="55"/>
      <c r="PY307" s="55"/>
      <c r="PZ307" s="55"/>
      <c r="QA307" s="55"/>
      <c r="QB307" s="55"/>
      <c r="QC307" s="55"/>
      <c r="QD307" s="55"/>
    </row>
    <row r="308" spans="1:446" ht="13.5" customHeight="1">
      <c r="A308" s="12" t="s">
        <v>306</v>
      </c>
      <c r="B308" s="12" t="s">
        <v>349</v>
      </c>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12"/>
      <c r="BE308" s="14"/>
      <c r="BF308" s="14"/>
      <c r="BG308" s="14"/>
      <c r="BH308" s="14"/>
      <c r="BI308" s="14"/>
      <c r="BJ308" s="14"/>
      <c r="BK308" s="14"/>
      <c r="BL308" s="14"/>
      <c r="BM308" s="14"/>
      <c r="BN308" s="14"/>
      <c r="BO308" s="14"/>
      <c r="BP308" s="14"/>
      <c r="BQ308" s="14"/>
      <c r="BR308" s="14"/>
      <c r="BS308" s="14"/>
      <c r="BT308" s="14"/>
      <c r="BU308" s="14"/>
      <c r="BV308" s="14"/>
      <c r="BW308" s="14"/>
      <c r="BX308" s="14"/>
      <c r="BY308" s="14"/>
      <c r="BZ308" s="14"/>
      <c r="CA308" s="14"/>
      <c r="CB308" s="14"/>
      <c r="CC308" s="14"/>
      <c r="CD308" s="14"/>
      <c r="CE308" s="14"/>
      <c r="CF308" s="14"/>
      <c r="CG308" s="14"/>
      <c r="CH308" s="14"/>
      <c r="CI308" s="14"/>
      <c r="CJ308" s="14"/>
      <c r="CK308" s="14"/>
      <c r="CL308" s="14"/>
      <c r="CM308" s="14"/>
      <c r="CN308" s="14"/>
      <c r="CO308" s="14"/>
      <c r="CP308" s="14"/>
      <c r="CQ308" s="14"/>
      <c r="CR308" s="14"/>
      <c r="CS308" s="14"/>
      <c r="CT308" s="14"/>
      <c r="CU308" s="14"/>
      <c r="CV308" s="14"/>
      <c r="CW308" s="14"/>
      <c r="CX308" s="14"/>
      <c r="CY308" s="14"/>
      <c r="CZ308" s="14"/>
      <c r="DA308" s="24"/>
      <c r="DB308" s="14"/>
      <c r="DC308" s="14"/>
      <c r="DD308" s="14"/>
      <c r="DE308" s="14"/>
      <c r="DF308" s="14"/>
      <c r="DG308" s="14"/>
      <c r="DH308" s="14"/>
      <c r="DI308" s="14"/>
      <c r="DJ308" s="14"/>
      <c r="DK308" s="14"/>
      <c r="DL308" s="14"/>
      <c r="DM308" s="14"/>
      <c r="DN308" s="14"/>
      <c r="DO308" s="14"/>
      <c r="DP308" s="14"/>
      <c r="DQ308" s="14"/>
      <c r="DR308" s="14"/>
      <c r="DS308" s="14"/>
      <c r="DT308" s="14"/>
      <c r="DU308" s="14"/>
      <c r="DV308" s="14"/>
      <c r="DW308" s="14"/>
      <c r="DX308" s="14"/>
      <c r="DY308" s="14"/>
      <c r="DZ308" s="14"/>
      <c r="EA308" s="14"/>
      <c r="EB308" s="14"/>
      <c r="EC308" s="14"/>
      <c r="ED308" s="14"/>
      <c r="EE308" s="14"/>
      <c r="EF308" s="14"/>
      <c r="EG308" s="14"/>
      <c r="EH308" s="14"/>
      <c r="EI308" s="14"/>
      <c r="EJ308" s="14"/>
      <c r="EK308" s="14"/>
      <c r="EL308" s="14"/>
      <c r="EM308" s="14"/>
      <c r="EN308" s="14"/>
      <c r="EO308" s="14"/>
      <c r="EP308" s="14"/>
      <c r="EQ308" s="14"/>
      <c r="ER308" s="14"/>
      <c r="ES308" s="14"/>
      <c r="ET308" s="14"/>
      <c r="EU308" s="14"/>
      <c r="EV308" s="14"/>
      <c r="EW308" s="14"/>
      <c r="EX308" s="14"/>
      <c r="EY308" s="14"/>
      <c r="EZ308" s="14"/>
      <c r="FA308" s="14"/>
      <c r="FB308" s="14"/>
      <c r="FC308" s="14"/>
      <c r="FD308" s="14"/>
      <c r="FE308" s="14"/>
      <c r="FF308" s="14"/>
      <c r="FG308" s="14"/>
      <c r="FH308" s="14"/>
      <c r="FI308" s="14"/>
      <c r="FJ308" s="14"/>
      <c r="FK308" s="14"/>
      <c r="FL308" s="14"/>
      <c r="FM308" s="14"/>
      <c r="FN308" s="14"/>
      <c r="FO308" s="14"/>
      <c r="FP308" s="14"/>
      <c r="FQ308" s="14"/>
      <c r="FR308" s="14"/>
      <c r="FS308" s="14"/>
      <c r="FT308" s="14"/>
      <c r="FU308" s="14"/>
      <c r="FV308" s="14"/>
      <c r="FW308" s="14"/>
      <c r="FX308" s="14"/>
      <c r="FY308" s="14"/>
      <c r="FZ308" s="14"/>
      <c r="GA308" s="14"/>
      <c r="GB308" s="14"/>
      <c r="GC308" s="14"/>
      <c r="GD308" s="14"/>
      <c r="GE308" s="14"/>
      <c r="GF308" s="14"/>
      <c r="GG308" s="14"/>
      <c r="GH308" s="14"/>
      <c r="GI308" s="14"/>
      <c r="GJ308" s="14"/>
      <c r="GK308" s="14"/>
      <c r="GL308" s="14"/>
      <c r="GM308" s="14"/>
      <c r="GN308" s="14"/>
      <c r="GO308" s="14"/>
      <c r="GP308" s="14"/>
      <c r="GQ308" s="14"/>
      <c r="GR308" s="14"/>
      <c r="GS308" s="14"/>
      <c r="GT308" s="14"/>
      <c r="GU308" s="14"/>
      <c r="GV308" s="14"/>
      <c r="GW308" s="14"/>
      <c r="GX308" s="14"/>
      <c r="GY308" s="14"/>
      <c r="GZ308" s="14"/>
      <c r="HA308" s="14"/>
      <c r="HB308" s="14"/>
      <c r="HC308" s="14"/>
      <c r="HD308" s="14"/>
      <c r="HE308" s="14"/>
      <c r="HF308" s="14"/>
      <c r="HG308" s="14"/>
      <c r="HH308" s="14"/>
      <c r="HI308" s="14"/>
      <c r="HJ308" s="14"/>
      <c r="HK308" s="14"/>
      <c r="HL308" s="14"/>
      <c r="HM308" s="14"/>
      <c r="HN308" s="14"/>
      <c r="HO308" s="14"/>
      <c r="HP308" s="14"/>
      <c r="HQ308" s="14"/>
      <c r="HR308" s="14"/>
      <c r="HS308" s="14"/>
      <c r="HT308" s="14"/>
      <c r="HU308" s="14"/>
      <c r="HV308" s="14"/>
      <c r="HW308" s="14"/>
      <c r="HX308" s="14"/>
      <c r="HY308" s="14"/>
      <c r="HZ308" s="14"/>
      <c r="IA308" s="14"/>
      <c r="IB308" s="14"/>
      <c r="IC308" s="14"/>
      <c r="ID308" s="14"/>
      <c r="IE308" s="14"/>
      <c r="IF308" s="14"/>
      <c r="IG308" s="14"/>
      <c r="IH308" s="55"/>
      <c r="II308" s="55"/>
      <c r="IJ308" s="55"/>
      <c r="IK308" s="55"/>
      <c r="IL308" s="55"/>
      <c r="IM308" s="55"/>
      <c r="IN308" s="55"/>
      <c r="IO308" s="55"/>
      <c r="IP308" s="55"/>
      <c r="IQ308" s="55"/>
      <c r="IR308" s="55"/>
      <c r="IS308" s="55"/>
      <c r="IT308" s="55"/>
      <c r="IU308" s="55"/>
      <c r="IV308" s="55"/>
      <c r="IW308" s="55"/>
      <c r="IX308" s="55"/>
      <c r="IY308" s="55"/>
      <c r="IZ308" s="55"/>
      <c r="JA308" s="55"/>
      <c r="JB308" s="55"/>
      <c r="JC308" s="55"/>
      <c r="JD308" s="55"/>
      <c r="JE308" s="55"/>
      <c r="JF308" s="55"/>
      <c r="JG308" s="55"/>
      <c r="JH308" s="55"/>
      <c r="JI308" s="55"/>
      <c r="JJ308" s="55"/>
      <c r="JK308" s="55"/>
      <c r="JL308" s="55"/>
      <c r="JM308" s="55"/>
      <c r="JN308" s="55"/>
      <c r="JO308" s="55"/>
      <c r="JP308" s="55"/>
      <c r="JQ308" s="55"/>
      <c r="JR308" s="55"/>
      <c r="JS308" s="55"/>
      <c r="JT308" s="55"/>
      <c r="JU308" s="55"/>
      <c r="JV308" s="55"/>
      <c r="JW308" s="55"/>
      <c r="JX308" s="55"/>
      <c r="JY308" s="55"/>
      <c r="JZ308" s="55"/>
      <c r="KA308" s="55"/>
      <c r="KB308" s="55"/>
      <c r="KC308" s="55"/>
      <c r="KD308" s="55"/>
      <c r="KE308" s="55"/>
      <c r="KF308" s="55"/>
      <c r="KG308" s="55"/>
      <c r="KH308" s="55"/>
      <c r="KI308" s="55"/>
      <c r="KJ308" s="55"/>
      <c r="KK308" s="55"/>
      <c r="KL308" s="55"/>
      <c r="KM308" s="55"/>
      <c r="KN308" s="55"/>
      <c r="KO308" s="55"/>
      <c r="KP308" s="55"/>
      <c r="KQ308" s="55"/>
      <c r="KR308" s="55"/>
      <c r="KS308" s="55"/>
      <c r="KT308" s="55"/>
      <c r="KU308" s="55"/>
      <c r="KV308" s="55"/>
      <c r="KW308" s="55"/>
      <c r="KX308" s="55"/>
      <c r="KY308" s="55"/>
      <c r="KZ308" s="55"/>
      <c r="LA308" s="55"/>
      <c r="LB308" s="55"/>
      <c r="LC308" s="55"/>
      <c r="LD308" s="55"/>
      <c r="LE308" s="55"/>
      <c r="LF308" s="55"/>
      <c r="LG308" s="55"/>
      <c r="LH308" s="55"/>
      <c r="LI308" s="55"/>
      <c r="LJ308" s="55"/>
      <c r="LK308" s="55"/>
      <c r="LL308" s="55"/>
      <c r="LM308" s="55"/>
      <c r="LN308" s="55"/>
      <c r="LO308" s="55"/>
      <c r="LP308" s="55"/>
      <c r="LQ308" s="55"/>
      <c r="LR308" s="55"/>
      <c r="LS308" s="55"/>
      <c r="LT308" s="55"/>
      <c r="LU308" s="55"/>
      <c r="LV308" s="55"/>
      <c r="LW308" s="55"/>
      <c r="LX308" s="55"/>
      <c r="LY308" s="55"/>
      <c r="LZ308" s="55"/>
      <c r="MA308" s="55"/>
      <c r="MB308" s="55"/>
      <c r="MC308" s="55"/>
      <c r="MD308" s="55"/>
      <c r="ME308" s="55"/>
      <c r="MF308" s="55"/>
      <c r="MG308" s="55"/>
      <c r="MH308" s="57"/>
      <c r="MI308" s="57"/>
      <c r="MJ308" s="57"/>
      <c r="MK308" s="57"/>
      <c r="ML308" s="57"/>
      <c r="MM308" s="58"/>
      <c r="MN308" s="58"/>
      <c r="MO308" s="57"/>
      <c r="MP308" s="57"/>
      <c r="MQ308" s="57"/>
      <c r="MR308" s="57"/>
      <c r="MS308" s="57"/>
      <c r="MT308" s="58"/>
      <c r="MU308" s="58"/>
      <c r="MV308" s="57"/>
      <c r="MW308" s="57"/>
      <c r="MX308" s="57"/>
      <c r="MY308" s="57"/>
      <c r="MZ308" s="57"/>
      <c r="NA308" s="58"/>
      <c r="NB308" s="58"/>
      <c r="NC308" s="55"/>
      <c r="ND308" s="55"/>
      <c r="NE308" s="55"/>
      <c r="NF308" s="55"/>
      <c r="NG308" s="55"/>
      <c r="NH308" s="55"/>
      <c r="NI308" s="55"/>
      <c r="NJ308" s="55"/>
      <c r="NK308" s="55"/>
      <c r="NL308" s="55"/>
      <c r="NM308" s="55"/>
      <c r="NN308" s="55"/>
      <c r="NO308" s="55"/>
      <c r="NP308" s="55"/>
      <c r="NQ308" s="55"/>
      <c r="NR308" s="55"/>
      <c r="NS308" s="55"/>
      <c r="NT308" s="55"/>
      <c r="NU308" s="55"/>
      <c r="NV308" s="55"/>
      <c r="NW308" s="55"/>
      <c r="NX308" s="55"/>
      <c r="NY308" s="55"/>
      <c r="NZ308" s="55"/>
      <c r="OA308" s="55"/>
      <c r="OB308" s="55"/>
      <c r="OC308" s="55"/>
      <c r="OD308" s="55"/>
      <c r="OE308" s="55"/>
      <c r="OF308" s="55"/>
      <c r="OG308" s="55"/>
      <c r="OH308" s="55"/>
      <c r="OI308" s="55"/>
      <c r="OJ308" s="55"/>
      <c r="OK308" s="55"/>
      <c r="OL308" s="55"/>
      <c r="OM308" s="55"/>
      <c r="ON308" s="55"/>
      <c r="OO308" s="55"/>
      <c r="OP308" s="55"/>
      <c r="OQ308" s="55"/>
      <c r="OR308" s="55"/>
      <c r="OS308" s="55"/>
      <c r="OT308" s="55"/>
      <c r="OU308" s="55"/>
      <c r="OV308" s="55"/>
      <c r="OW308" s="55"/>
      <c r="OX308" s="55"/>
      <c r="OY308" s="55"/>
      <c r="OZ308" s="55"/>
      <c r="PA308" s="55"/>
      <c r="PB308" s="55"/>
      <c r="PC308" s="55"/>
      <c r="PD308" s="55"/>
      <c r="PE308" s="55"/>
      <c r="PF308" s="55"/>
      <c r="PG308" s="55"/>
      <c r="PH308" s="55"/>
      <c r="PI308" s="55"/>
      <c r="PJ308" s="55"/>
      <c r="PK308" s="55"/>
      <c r="PL308" s="55"/>
      <c r="PM308" s="55"/>
      <c r="PN308" s="55"/>
      <c r="PO308" s="55"/>
      <c r="PP308" s="55"/>
      <c r="PQ308" s="55"/>
      <c r="PR308" s="55"/>
      <c r="PS308" s="55"/>
      <c r="PT308" s="55"/>
      <c r="PU308" s="55"/>
      <c r="PV308" s="55"/>
      <c r="PW308" s="55"/>
      <c r="PX308" s="55"/>
      <c r="PY308" s="55"/>
      <c r="PZ308" s="55"/>
      <c r="QA308" s="55"/>
      <c r="QB308" s="55"/>
      <c r="QC308" s="55"/>
      <c r="QD308" s="55"/>
    </row>
    <row r="309" spans="1:446" ht="13.5" customHeight="1">
      <c r="A309" s="12" t="s">
        <v>307</v>
      </c>
      <c r="B309" s="12" t="s">
        <v>346</v>
      </c>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12"/>
      <c r="BE309" s="14"/>
      <c r="BF309" s="14"/>
      <c r="BG309" s="14"/>
      <c r="BH309" s="14"/>
      <c r="BI309" s="14"/>
      <c r="BJ309" s="14"/>
      <c r="BK309" s="14"/>
      <c r="BL309" s="14"/>
      <c r="BM309" s="14"/>
      <c r="BN309" s="14"/>
      <c r="BO309" s="14"/>
      <c r="BP309" s="14"/>
      <c r="BQ309" s="14"/>
      <c r="BR309" s="14"/>
      <c r="BS309" s="14"/>
      <c r="BT309" s="14"/>
      <c r="BU309" s="14"/>
      <c r="BV309" s="14"/>
      <c r="BW309" s="14"/>
      <c r="BX309" s="14"/>
      <c r="BY309" s="14"/>
      <c r="BZ309" s="14"/>
      <c r="CA309" s="14"/>
      <c r="CB309" s="14"/>
      <c r="CC309" s="14"/>
      <c r="CD309" s="14"/>
      <c r="CE309" s="14"/>
      <c r="CF309" s="14"/>
      <c r="CG309" s="14"/>
      <c r="CH309" s="14"/>
      <c r="CI309" s="14"/>
      <c r="CJ309" s="14"/>
      <c r="CK309" s="14"/>
      <c r="CL309" s="14"/>
      <c r="CM309" s="14"/>
      <c r="CN309" s="14"/>
      <c r="CO309" s="14"/>
      <c r="CP309" s="14"/>
      <c r="CQ309" s="14"/>
      <c r="CR309" s="14"/>
      <c r="CS309" s="14"/>
      <c r="CT309" s="14"/>
      <c r="CU309" s="14"/>
      <c r="CV309" s="14"/>
      <c r="CW309" s="14"/>
      <c r="CX309" s="14"/>
      <c r="CY309" s="14"/>
      <c r="CZ309" s="14"/>
      <c r="DA309" s="24"/>
      <c r="DB309" s="14"/>
      <c r="DC309" s="14"/>
      <c r="DD309" s="14"/>
      <c r="DE309" s="14"/>
      <c r="DF309" s="14"/>
      <c r="DG309" s="14"/>
      <c r="DH309" s="14"/>
      <c r="DI309" s="14"/>
      <c r="DJ309" s="14"/>
      <c r="DK309" s="14"/>
      <c r="DL309" s="14"/>
      <c r="DM309" s="14"/>
      <c r="DN309" s="14"/>
      <c r="DO309" s="14"/>
      <c r="DP309" s="14"/>
      <c r="DQ309" s="14"/>
      <c r="DR309" s="14"/>
      <c r="DS309" s="14"/>
      <c r="DT309" s="14"/>
      <c r="DU309" s="14"/>
      <c r="DV309" s="14"/>
      <c r="DW309" s="14"/>
      <c r="DX309" s="14"/>
      <c r="DY309" s="14"/>
      <c r="DZ309" s="14"/>
      <c r="EA309" s="14"/>
      <c r="EB309" s="14"/>
      <c r="EC309" s="14"/>
      <c r="ED309" s="14"/>
      <c r="EE309" s="14"/>
      <c r="EF309" s="14"/>
      <c r="EG309" s="14"/>
      <c r="EH309" s="14"/>
      <c r="EI309" s="14"/>
      <c r="EJ309" s="14"/>
      <c r="EK309" s="14"/>
      <c r="EL309" s="14"/>
      <c r="EM309" s="14"/>
      <c r="EN309" s="14"/>
      <c r="EO309" s="14"/>
      <c r="EP309" s="14"/>
      <c r="EQ309" s="14"/>
      <c r="ER309" s="14"/>
      <c r="ES309" s="14"/>
      <c r="ET309" s="14"/>
      <c r="EU309" s="14"/>
      <c r="EV309" s="14"/>
      <c r="EW309" s="14"/>
      <c r="EX309" s="14"/>
      <c r="EY309" s="14"/>
      <c r="EZ309" s="14"/>
      <c r="FA309" s="14"/>
      <c r="FB309" s="14"/>
      <c r="FC309" s="14"/>
      <c r="FD309" s="14"/>
      <c r="FE309" s="14"/>
      <c r="FF309" s="14"/>
      <c r="FG309" s="14"/>
      <c r="FH309" s="14"/>
      <c r="FI309" s="14"/>
      <c r="FJ309" s="14"/>
      <c r="FK309" s="14"/>
      <c r="FL309" s="14"/>
      <c r="FM309" s="14"/>
      <c r="FN309" s="14"/>
      <c r="FO309" s="14"/>
      <c r="FP309" s="14"/>
      <c r="FQ309" s="14"/>
      <c r="FR309" s="14"/>
      <c r="FS309" s="14"/>
      <c r="FT309" s="14"/>
      <c r="FU309" s="14"/>
      <c r="FV309" s="14"/>
      <c r="FW309" s="14"/>
      <c r="FX309" s="14"/>
      <c r="FY309" s="14"/>
      <c r="FZ309" s="14"/>
      <c r="GA309" s="14"/>
      <c r="GB309" s="14"/>
      <c r="GC309" s="14"/>
      <c r="GD309" s="14"/>
      <c r="GE309" s="14"/>
      <c r="GF309" s="14"/>
      <c r="GG309" s="14"/>
      <c r="GH309" s="14"/>
      <c r="GI309" s="14"/>
      <c r="GJ309" s="14"/>
      <c r="GK309" s="14"/>
      <c r="GL309" s="14"/>
      <c r="GM309" s="14"/>
      <c r="GN309" s="14"/>
      <c r="GO309" s="14"/>
      <c r="GP309" s="14"/>
      <c r="GQ309" s="14"/>
      <c r="GR309" s="14"/>
      <c r="GS309" s="14"/>
      <c r="GT309" s="14"/>
      <c r="GU309" s="14"/>
      <c r="GV309" s="14"/>
      <c r="GW309" s="14"/>
      <c r="GX309" s="14"/>
      <c r="GY309" s="14"/>
      <c r="GZ309" s="14"/>
      <c r="HA309" s="14"/>
      <c r="HB309" s="14"/>
      <c r="HC309" s="14"/>
      <c r="HD309" s="14"/>
      <c r="HE309" s="14"/>
      <c r="HF309" s="14"/>
      <c r="HG309" s="14"/>
      <c r="HH309" s="14"/>
      <c r="HI309" s="14"/>
      <c r="HJ309" s="14"/>
      <c r="HK309" s="14"/>
      <c r="HL309" s="14"/>
      <c r="HM309" s="14"/>
      <c r="HN309" s="14"/>
      <c r="HO309" s="14"/>
      <c r="HP309" s="14"/>
      <c r="HQ309" s="14"/>
      <c r="HR309" s="14"/>
      <c r="HS309" s="14"/>
      <c r="HT309" s="14"/>
      <c r="HU309" s="14"/>
      <c r="HV309" s="14"/>
      <c r="HW309" s="14"/>
      <c r="HX309" s="14"/>
      <c r="HY309" s="14"/>
      <c r="HZ309" s="14"/>
      <c r="IA309" s="14"/>
      <c r="IB309" s="14"/>
      <c r="IC309" s="14"/>
      <c r="ID309" s="14"/>
      <c r="IE309" s="14"/>
      <c r="IF309" s="14"/>
      <c r="IG309" s="14"/>
      <c r="IH309" s="55"/>
      <c r="II309" s="55"/>
      <c r="IJ309" s="55"/>
      <c r="IK309" s="55"/>
      <c r="IL309" s="55"/>
      <c r="IM309" s="55"/>
      <c r="IN309" s="55"/>
      <c r="IO309" s="55"/>
      <c r="IP309" s="55"/>
      <c r="IQ309" s="55"/>
      <c r="IR309" s="55"/>
      <c r="IS309" s="55"/>
      <c r="IT309" s="55"/>
      <c r="IU309" s="55"/>
      <c r="IV309" s="55"/>
      <c r="IW309" s="55"/>
      <c r="IX309" s="55"/>
      <c r="IY309" s="55"/>
      <c r="IZ309" s="55"/>
      <c r="JA309" s="55"/>
      <c r="JB309" s="55"/>
      <c r="JC309" s="55"/>
      <c r="JD309" s="55"/>
      <c r="JE309" s="55"/>
      <c r="JF309" s="55"/>
      <c r="JG309" s="55"/>
      <c r="JH309" s="55"/>
      <c r="JI309" s="55"/>
      <c r="JJ309" s="55"/>
      <c r="JK309" s="55"/>
      <c r="JL309" s="55"/>
      <c r="JM309" s="55"/>
      <c r="JN309" s="55"/>
      <c r="JO309" s="55"/>
      <c r="JP309" s="55"/>
      <c r="JQ309" s="55"/>
      <c r="JR309" s="55"/>
      <c r="JS309" s="55"/>
      <c r="JT309" s="55"/>
      <c r="JU309" s="55"/>
      <c r="JV309" s="55"/>
      <c r="JW309" s="55"/>
      <c r="JX309" s="55"/>
      <c r="JY309" s="55"/>
      <c r="JZ309" s="55"/>
      <c r="KA309" s="55"/>
      <c r="KB309" s="55"/>
      <c r="KC309" s="55"/>
      <c r="KD309" s="55"/>
      <c r="KE309" s="55"/>
      <c r="KF309" s="55"/>
      <c r="KG309" s="55"/>
      <c r="KH309" s="55"/>
      <c r="KI309" s="55"/>
      <c r="KJ309" s="55"/>
      <c r="KK309" s="55"/>
      <c r="KL309" s="55"/>
      <c r="KM309" s="55"/>
      <c r="KN309" s="55"/>
      <c r="KO309" s="55"/>
      <c r="KP309" s="55"/>
      <c r="KQ309" s="55"/>
      <c r="KR309" s="55"/>
      <c r="KS309" s="55"/>
      <c r="KT309" s="55"/>
      <c r="KU309" s="55"/>
      <c r="KV309" s="55"/>
      <c r="KW309" s="55"/>
      <c r="KX309" s="55"/>
      <c r="KY309" s="55"/>
      <c r="KZ309" s="55"/>
      <c r="LA309" s="55"/>
      <c r="LB309" s="55"/>
      <c r="LC309" s="55"/>
      <c r="LD309" s="55"/>
      <c r="LE309" s="55"/>
      <c r="LF309" s="55"/>
      <c r="LG309" s="55"/>
      <c r="LH309" s="55"/>
      <c r="LI309" s="55"/>
      <c r="LJ309" s="55"/>
      <c r="LK309" s="55"/>
      <c r="LL309" s="55"/>
      <c r="LM309" s="55"/>
      <c r="LN309" s="55"/>
      <c r="LO309" s="55"/>
      <c r="LP309" s="55"/>
      <c r="LQ309" s="55"/>
      <c r="LR309" s="55"/>
      <c r="LS309" s="55"/>
      <c r="LT309" s="55"/>
      <c r="LU309" s="55"/>
      <c r="LV309" s="55"/>
      <c r="LW309" s="55"/>
      <c r="LX309" s="55"/>
      <c r="LY309" s="55"/>
      <c r="LZ309" s="55"/>
      <c r="MA309" s="55"/>
      <c r="MB309" s="55"/>
      <c r="MC309" s="55"/>
      <c r="MD309" s="55"/>
      <c r="ME309" s="55"/>
      <c r="MF309" s="55"/>
      <c r="MG309" s="55"/>
      <c r="MH309" s="57"/>
      <c r="MI309" s="57"/>
      <c r="MJ309" s="57"/>
      <c r="MK309" s="57"/>
      <c r="ML309" s="57"/>
      <c r="MM309" s="58"/>
      <c r="MN309" s="58"/>
      <c r="MO309" s="57"/>
      <c r="MP309" s="57"/>
      <c r="MQ309" s="57"/>
      <c r="MR309" s="57"/>
      <c r="MS309" s="57"/>
      <c r="MT309" s="58"/>
      <c r="MU309" s="58"/>
      <c r="MV309" s="57"/>
      <c r="MW309" s="57"/>
      <c r="MX309" s="57"/>
      <c r="MY309" s="57"/>
      <c r="MZ309" s="57"/>
      <c r="NA309" s="58"/>
      <c r="NB309" s="58"/>
      <c r="NC309" s="55"/>
      <c r="ND309" s="55"/>
      <c r="NE309" s="55"/>
      <c r="NF309" s="55"/>
      <c r="NG309" s="55"/>
      <c r="NH309" s="55"/>
      <c r="NI309" s="55"/>
      <c r="NJ309" s="55"/>
      <c r="NK309" s="55"/>
      <c r="NL309" s="55"/>
      <c r="NM309" s="55"/>
      <c r="NN309" s="55"/>
      <c r="NO309" s="55"/>
      <c r="NP309" s="55"/>
      <c r="NQ309" s="55"/>
      <c r="NR309" s="55"/>
      <c r="NS309" s="55"/>
      <c r="NT309" s="55"/>
      <c r="NU309" s="55"/>
      <c r="NV309" s="55"/>
      <c r="NW309" s="55"/>
      <c r="NX309" s="55"/>
      <c r="NY309" s="55"/>
      <c r="NZ309" s="55"/>
      <c r="OA309" s="55"/>
      <c r="OB309" s="55"/>
      <c r="OC309" s="55"/>
      <c r="OD309" s="55"/>
      <c r="OE309" s="55"/>
      <c r="OF309" s="55"/>
      <c r="OG309" s="55"/>
      <c r="OH309" s="55"/>
      <c r="OI309" s="55"/>
      <c r="OJ309" s="55"/>
      <c r="OK309" s="55"/>
      <c r="OL309" s="55"/>
      <c r="OM309" s="55"/>
      <c r="ON309" s="55"/>
      <c r="OO309" s="55"/>
      <c r="OP309" s="55"/>
      <c r="OQ309" s="55"/>
      <c r="OR309" s="55"/>
      <c r="OS309" s="55"/>
      <c r="OT309" s="55"/>
      <c r="OU309" s="55"/>
      <c r="OV309" s="55"/>
      <c r="OW309" s="55"/>
      <c r="OX309" s="55"/>
      <c r="OY309" s="55"/>
      <c r="OZ309" s="55"/>
      <c r="PA309" s="55"/>
      <c r="PB309" s="55"/>
      <c r="PC309" s="55"/>
      <c r="PD309" s="55"/>
      <c r="PE309" s="55"/>
      <c r="PF309" s="55"/>
      <c r="PG309" s="55"/>
      <c r="PH309" s="55"/>
      <c r="PI309" s="55"/>
      <c r="PJ309" s="55"/>
      <c r="PK309" s="55"/>
      <c r="PL309" s="55"/>
      <c r="PM309" s="55"/>
      <c r="PN309" s="55"/>
      <c r="PO309" s="55"/>
      <c r="PP309" s="55"/>
      <c r="PQ309" s="55"/>
      <c r="PR309" s="55"/>
      <c r="PS309" s="55"/>
      <c r="PT309" s="55"/>
      <c r="PU309" s="55"/>
      <c r="PV309" s="55"/>
      <c r="PW309" s="55"/>
      <c r="PX309" s="55"/>
      <c r="PY309" s="55"/>
      <c r="PZ309" s="55"/>
      <c r="QA309" s="55"/>
      <c r="QB309" s="55"/>
      <c r="QC309" s="55"/>
      <c r="QD309" s="55"/>
    </row>
    <row r="310" spans="1:446" ht="13.5" customHeight="1">
      <c r="A310" s="12" t="s">
        <v>308</v>
      </c>
      <c r="B310" s="12" t="s">
        <v>348</v>
      </c>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12"/>
      <c r="BE310" s="14"/>
      <c r="BF310" s="14"/>
      <c r="BG310" s="14"/>
      <c r="BH310" s="14"/>
      <c r="BI310" s="14"/>
      <c r="BJ310" s="14"/>
      <c r="BK310" s="14"/>
      <c r="BL310" s="14"/>
      <c r="BM310" s="14"/>
      <c r="BN310" s="14"/>
      <c r="BO310" s="14"/>
      <c r="BP310" s="14"/>
      <c r="BQ310" s="14"/>
      <c r="BR310" s="14"/>
      <c r="BS310" s="14"/>
      <c r="BT310" s="14"/>
      <c r="BU310" s="14"/>
      <c r="BV310" s="14"/>
      <c r="BW310" s="14"/>
      <c r="BX310" s="14"/>
      <c r="BY310" s="14"/>
      <c r="BZ310" s="14"/>
      <c r="CA310" s="14"/>
      <c r="CB310" s="14"/>
      <c r="CC310" s="14"/>
      <c r="CD310" s="14"/>
      <c r="CE310" s="14"/>
      <c r="CF310" s="14"/>
      <c r="CG310" s="14"/>
      <c r="CH310" s="14"/>
      <c r="CI310" s="14"/>
      <c r="CJ310" s="14"/>
      <c r="CK310" s="14"/>
      <c r="CL310" s="14"/>
      <c r="CM310" s="14"/>
      <c r="CN310" s="14"/>
      <c r="CO310" s="14"/>
      <c r="CP310" s="14"/>
      <c r="CQ310" s="14"/>
      <c r="CR310" s="14"/>
      <c r="CS310" s="14"/>
      <c r="CT310" s="14"/>
      <c r="CU310" s="14"/>
      <c r="CV310" s="14"/>
      <c r="CW310" s="14"/>
      <c r="CX310" s="14"/>
      <c r="CY310" s="14"/>
      <c r="CZ310" s="14"/>
      <c r="DA310" s="24"/>
      <c r="DB310" s="14"/>
      <c r="DC310" s="14"/>
      <c r="DD310" s="14"/>
      <c r="DE310" s="14"/>
      <c r="DF310" s="14"/>
      <c r="DG310" s="14"/>
      <c r="DH310" s="14"/>
      <c r="DI310" s="14"/>
      <c r="DJ310" s="14"/>
      <c r="DK310" s="14"/>
      <c r="DL310" s="14"/>
      <c r="DM310" s="14"/>
      <c r="DN310" s="14"/>
      <c r="DO310" s="14"/>
      <c r="DP310" s="14"/>
      <c r="DQ310" s="14"/>
      <c r="DR310" s="14"/>
      <c r="DS310" s="14"/>
      <c r="DT310" s="14"/>
      <c r="DU310" s="14"/>
      <c r="DV310" s="14"/>
      <c r="DW310" s="14"/>
      <c r="DX310" s="14"/>
      <c r="DY310" s="14"/>
      <c r="DZ310" s="14"/>
      <c r="EA310" s="14"/>
      <c r="EB310" s="14"/>
      <c r="EC310" s="14"/>
      <c r="ED310" s="14"/>
      <c r="EE310" s="14"/>
      <c r="EF310" s="14"/>
      <c r="EG310" s="14"/>
      <c r="EH310" s="14"/>
      <c r="EI310" s="14"/>
      <c r="EJ310" s="14"/>
      <c r="EK310" s="14"/>
      <c r="EL310" s="14"/>
      <c r="EM310" s="14"/>
      <c r="EN310" s="14"/>
      <c r="EO310" s="14"/>
      <c r="EP310" s="14"/>
      <c r="EQ310" s="14"/>
      <c r="ER310" s="14"/>
      <c r="ES310" s="14"/>
      <c r="ET310" s="14"/>
      <c r="EU310" s="14"/>
      <c r="EV310" s="14"/>
      <c r="EW310" s="14"/>
      <c r="EX310" s="14"/>
      <c r="EY310" s="14"/>
      <c r="EZ310" s="14"/>
      <c r="FA310" s="14"/>
      <c r="FB310" s="14"/>
      <c r="FC310" s="14"/>
      <c r="FD310" s="14"/>
      <c r="FE310" s="14"/>
      <c r="FF310" s="14"/>
      <c r="FG310" s="14"/>
      <c r="FH310" s="14"/>
      <c r="FI310" s="14"/>
      <c r="FJ310" s="14"/>
      <c r="FK310" s="14"/>
      <c r="FL310" s="14"/>
      <c r="FM310" s="14"/>
      <c r="FN310" s="14"/>
      <c r="FO310" s="14"/>
      <c r="FP310" s="14"/>
      <c r="FQ310" s="14"/>
      <c r="FR310" s="14"/>
      <c r="FS310" s="14"/>
      <c r="FT310" s="14"/>
      <c r="FU310" s="14"/>
      <c r="FV310" s="14"/>
      <c r="FW310" s="14"/>
      <c r="FX310" s="14"/>
      <c r="FY310" s="14"/>
      <c r="FZ310" s="14"/>
      <c r="GA310" s="14"/>
      <c r="GB310" s="14"/>
      <c r="GC310" s="14"/>
      <c r="GD310" s="14"/>
      <c r="GE310" s="14"/>
      <c r="GF310" s="14"/>
      <c r="GG310" s="14"/>
      <c r="GH310" s="14"/>
      <c r="GI310" s="14"/>
      <c r="GJ310" s="14"/>
      <c r="GK310" s="14"/>
      <c r="GL310" s="14"/>
      <c r="GM310" s="14"/>
      <c r="GN310" s="14"/>
      <c r="GO310" s="14"/>
      <c r="GP310" s="14"/>
      <c r="GQ310" s="14"/>
      <c r="GR310" s="14"/>
      <c r="GS310" s="14"/>
      <c r="GT310" s="14"/>
      <c r="GU310" s="14"/>
      <c r="GV310" s="14"/>
      <c r="GW310" s="14"/>
      <c r="GX310" s="14"/>
      <c r="GY310" s="14"/>
      <c r="GZ310" s="14"/>
      <c r="HA310" s="14"/>
      <c r="HB310" s="14"/>
      <c r="HC310" s="14"/>
      <c r="HD310" s="14"/>
      <c r="HE310" s="14"/>
      <c r="HF310" s="14"/>
      <c r="HG310" s="14"/>
      <c r="HH310" s="14"/>
      <c r="HI310" s="14"/>
      <c r="HJ310" s="14"/>
      <c r="HK310" s="14"/>
      <c r="HL310" s="14"/>
      <c r="HM310" s="14"/>
      <c r="HN310" s="14"/>
      <c r="HO310" s="14"/>
      <c r="HP310" s="14"/>
      <c r="HQ310" s="14"/>
      <c r="HR310" s="14"/>
      <c r="HS310" s="14"/>
      <c r="HT310" s="14"/>
      <c r="HU310" s="14"/>
      <c r="HV310" s="14"/>
      <c r="HW310" s="14"/>
      <c r="HX310" s="14"/>
      <c r="HY310" s="14"/>
      <c r="HZ310" s="14"/>
      <c r="IA310" s="14"/>
      <c r="IB310" s="14"/>
      <c r="IC310" s="14"/>
      <c r="ID310" s="14"/>
      <c r="IE310" s="14"/>
      <c r="IF310" s="14"/>
      <c r="IG310" s="14"/>
      <c r="IH310" s="55"/>
      <c r="II310" s="55"/>
      <c r="IJ310" s="55"/>
      <c r="IK310" s="55"/>
      <c r="IL310" s="55"/>
      <c r="IM310" s="55"/>
      <c r="IN310" s="55"/>
      <c r="IO310" s="55"/>
      <c r="IP310" s="55"/>
      <c r="IQ310" s="55"/>
      <c r="IR310" s="55"/>
      <c r="IS310" s="55"/>
      <c r="IT310" s="55"/>
      <c r="IU310" s="55"/>
      <c r="IV310" s="55"/>
      <c r="IW310" s="55"/>
      <c r="IX310" s="55"/>
      <c r="IY310" s="55"/>
      <c r="IZ310" s="55"/>
      <c r="JA310" s="55"/>
      <c r="JB310" s="55"/>
      <c r="JC310" s="55"/>
      <c r="JD310" s="55"/>
      <c r="JE310" s="55"/>
      <c r="JF310" s="55"/>
      <c r="JG310" s="55"/>
      <c r="JH310" s="55"/>
      <c r="JI310" s="55"/>
      <c r="JJ310" s="55"/>
      <c r="JK310" s="55"/>
      <c r="JL310" s="55"/>
      <c r="JM310" s="55"/>
      <c r="JN310" s="55"/>
      <c r="JO310" s="55"/>
      <c r="JP310" s="55"/>
      <c r="JQ310" s="55"/>
      <c r="JR310" s="55"/>
      <c r="JS310" s="55"/>
      <c r="JT310" s="55"/>
      <c r="JU310" s="55"/>
      <c r="JV310" s="55"/>
      <c r="JW310" s="55"/>
      <c r="JX310" s="55"/>
      <c r="JY310" s="55"/>
      <c r="JZ310" s="55"/>
      <c r="KA310" s="55"/>
      <c r="KB310" s="55"/>
      <c r="KC310" s="55"/>
      <c r="KD310" s="55"/>
      <c r="KE310" s="55"/>
      <c r="KF310" s="55"/>
      <c r="KG310" s="55"/>
      <c r="KH310" s="55"/>
      <c r="KI310" s="55"/>
      <c r="KJ310" s="55"/>
      <c r="KK310" s="55"/>
      <c r="KL310" s="55"/>
      <c r="KM310" s="55"/>
      <c r="KN310" s="55"/>
      <c r="KO310" s="55"/>
      <c r="KP310" s="55"/>
      <c r="KQ310" s="55"/>
      <c r="KR310" s="55"/>
      <c r="KS310" s="55"/>
      <c r="KT310" s="55"/>
      <c r="KU310" s="55"/>
      <c r="KV310" s="55"/>
      <c r="KW310" s="55"/>
      <c r="KX310" s="55"/>
      <c r="KY310" s="55"/>
      <c r="KZ310" s="55"/>
      <c r="LA310" s="55"/>
      <c r="LB310" s="55"/>
      <c r="LC310" s="55"/>
      <c r="LD310" s="55"/>
      <c r="LE310" s="55"/>
      <c r="LF310" s="55"/>
      <c r="LG310" s="55"/>
      <c r="LH310" s="55"/>
      <c r="LI310" s="55"/>
      <c r="LJ310" s="55"/>
      <c r="LK310" s="55"/>
      <c r="LL310" s="55"/>
      <c r="LM310" s="55"/>
      <c r="LN310" s="55"/>
      <c r="LO310" s="55"/>
      <c r="LP310" s="55"/>
      <c r="LQ310" s="55"/>
      <c r="LR310" s="55"/>
      <c r="LS310" s="55"/>
      <c r="LT310" s="55"/>
      <c r="LU310" s="55"/>
      <c r="LV310" s="55"/>
      <c r="LW310" s="55"/>
      <c r="LX310" s="55"/>
      <c r="LY310" s="55"/>
      <c r="LZ310" s="55"/>
      <c r="MA310" s="55"/>
      <c r="MB310" s="55"/>
      <c r="MC310" s="55"/>
      <c r="MD310" s="55"/>
      <c r="ME310" s="55"/>
      <c r="MF310" s="55"/>
      <c r="MG310" s="55"/>
      <c r="MH310" s="57"/>
      <c r="MI310" s="57"/>
      <c r="MJ310" s="57"/>
      <c r="MK310" s="57"/>
      <c r="ML310" s="57"/>
      <c r="MM310" s="58"/>
      <c r="MN310" s="58"/>
      <c r="MO310" s="57"/>
      <c r="MP310" s="57"/>
      <c r="MQ310" s="57"/>
      <c r="MR310" s="57"/>
      <c r="MS310" s="57"/>
      <c r="MT310" s="58"/>
      <c r="MU310" s="58"/>
      <c r="MV310" s="57"/>
      <c r="MW310" s="57"/>
      <c r="MX310" s="57"/>
      <c r="MY310" s="57"/>
      <c r="MZ310" s="57"/>
      <c r="NA310" s="58"/>
      <c r="NB310" s="58"/>
      <c r="NC310" s="55"/>
      <c r="ND310" s="55"/>
      <c r="NE310" s="55"/>
      <c r="NF310" s="55"/>
      <c r="NG310" s="55"/>
      <c r="NH310" s="55"/>
      <c r="NI310" s="55"/>
      <c r="NJ310" s="55"/>
      <c r="NK310" s="55"/>
      <c r="NL310" s="55"/>
      <c r="NM310" s="55"/>
      <c r="NN310" s="55"/>
      <c r="NO310" s="55"/>
      <c r="NP310" s="55"/>
      <c r="NQ310" s="55"/>
      <c r="NR310" s="55"/>
      <c r="NS310" s="55"/>
      <c r="NT310" s="55"/>
      <c r="NU310" s="55"/>
      <c r="NV310" s="55"/>
      <c r="NW310" s="55"/>
      <c r="NX310" s="55"/>
      <c r="NY310" s="55"/>
      <c r="NZ310" s="55"/>
      <c r="OA310" s="55"/>
      <c r="OB310" s="55"/>
      <c r="OC310" s="55"/>
      <c r="OD310" s="55"/>
      <c r="OE310" s="55"/>
      <c r="OF310" s="55"/>
      <c r="OG310" s="55"/>
      <c r="OH310" s="55"/>
      <c r="OI310" s="55"/>
      <c r="OJ310" s="55"/>
      <c r="OK310" s="55"/>
      <c r="OL310" s="55"/>
      <c r="OM310" s="55"/>
      <c r="ON310" s="55"/>
      <c r="OO310" s="55"/>
      <c r="OP310" s="55"/>
      <c r="OQ310" s="55"/>
      <c r="OR310" s="55"/>
      <c r="OS310" s="55"/>
      <c r="OT310" s="55"/>
      <c r="OU310" s="55"/>
      <c r="OV310" s="55"/>
      <c r="OW310" s="55"/>
      <c r="OX310" s="55"/>
      <c r="OY310" s="55"/>
      <c r="OZ310" s="55"/>
      <c r="PA310" s="55"/>
      <c r="PB310" s="55"/>
      <c r="PC310" s="55"/>
      <c r="PD310" s="55"/>
      <c r="PE310" s="55"/>
      <c r="PF310" s="55"/>
      <c r="PG310" s="55"/>
      <c r="PH310" s="55"/>
      <c r="PI310" s="55"/>
      <c r="PJ310" s="55"/>
      <c r="PK310" s="55"/>
      <c r="PL310" s="55"/>
      <c r="PM310" s="55"/>
      <c r="PN310" s="55"/>
      <c r="PO310" s="55"/>
      <c r="PP310" s="55"/>
      <c r="PQ310" s="55"/>
      <c r="PR310" s="55"/>
      <c r="PS310" s="55"/>
      <c r="PT310" s="55"/>
      <c r="PU310" s="55"/>
      <c r="PV310" s="55"/>
      <c r="PW310" s="55"/>
      <c r="PX310" s="55"/>
      <c r="PY310" s="55"/>
      <c r="PZ310" s="55"/>
      <c r="QA310" s="55"/>
      <c r="QB310" s="55"/>
      <c r="QC310" s="55"/>
      <c r="QD310" s="55"/>
    </row>
    <row r="311" spans="1:446" ht="13.5" customHeight="1">
      <c r="A311" s="12" t="s">
        <v>309</v>
      </c>
      <c r="B311" s="12" t="s">
        <v>349</v>
      </c>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12"/>
      <c r="BE311" s="14"/>
      <c r="BF311" s="14"/>
      <c r="BG311" s="14"/>
      <c r="BH311" s="14"/>
      <c r="BI311" s="14"/>
      <c r="BJ311" s="14"/>
      <c r="BK311" s="14"/>
      <c r="BL311" s="14"/>
      <c r="BM311" s="14"/>
      <c r="BN311" s="14"/>
      <c r="BO311" s="14"/>
      <c r="BP311" s="14"/>
      <c r="BQ311" s="14"/>
      <c r="BR311" s="14"/>
      <c r="BS311" s="14"/>
      <c r="BT311" s="14"/>
      <c r="BU311" s="14"/>
      <c r="BV311" s="14"/>
      <c r="BW311" s="14"/>
      <c r="BX311" s="14"/>
      <c r="BY311" s="14"/>
      <c r="BZ311" s="14"/>
      <c r="CA311" s="14"/>
      <c r="CB311" s="14"/>
      <c r="CC311" s="14"/>
      <c r="CD311" s="14"/>
      <c r="CE311" s="14"/>
      <c r="CF311" s="14"/>
      <c r="CG311" s="14"/>
      <c r="CH311" s="14"/>
      <c r="CI311" s="14"/>
      <c r="CJ311" s="14"/>
      <c r="CK311" s="14"/>
      <c r="CL311" s="14"/>
      <c r="CM311" s="14"/>
      <c r="CN311" s="14"/>
      <c r="CO311" s="14"/>
      <c r="CP311" s="14"/>
      <c r="CQ311" s="14"/>
      <c r="CR311" s="14"/>
      <c r="CS311" s="14"/>
      <c r="CT311" s="14"/>
      <c r="CU311" s="14"/>
      <c r="CV311" s="14"/>
      <c r="CW311" s="14"/>
      <c r="CX311" s="14"/>
      <c r="CY311" s="14"/>
      <c r="CZ311" s="14"/>
      <c r="DA311" s="24"/>
      <c r="DB311" s="14"/>
      <c r="DC311" s="14"/>
      <c r="DD311" s="14"/>
      <c r="DE311" s="14"/>
      <c r="DF311" s="14"/>
      <c r="DG311" s="14"/>
      <c r="DH311" s="14"/>
      <c r="DI311" s="14"/>
      <c r="DJ311" s="14"/>
      <c r="DK311" s="14"/>
      <c r="DL311" s="14"/>
      <c r="DM311" s="14"/>
      <c r="DN311" s="14"/>
      <c r="DO311" s="14"/>
      <c r="DP311" s="14"/>
      <c r="DQ311" s="14"/>
      <c r="DR311" s="14"/>
      <c r="DS311" s="14"/>
      <c r="DT311" s="14"/>
      <c r="DU311" s="14"/>
      <c r="DV311" s="14"/>
      <c r="DW311" s="14"/>
      <c r="DX311" s="14"/>
      <c r="DY311" s="14"/>
      <c r="DZ311" s="14"/>
      <c r="EA311" s="14"/>
      <c r="EB311" s="14"/>
      <c r="EC311" s="14"/>
      <c r="ED311" s="14"/>
      <c r="EE311" s="14"/>
      <c r="EF311" s="14"/>
      <c r="EG311" s="14"/>
      <c r="EH311" s="14"/>
      <c r="EI311" s="14"/>
      <c r="EJ311" s="14"/>
      <c r="EK311" s="14"/>
      <c r="EL311" s="14"/>
      <c r="EM311" s="14"/>
      <c r="EN311" s="14"/>
      <c r="EO311" s="14"/>
      <c r="EP311" s="14"/>
      <c r="EQ311" s="14"/>
      <c r="ER311" s="14"/>
      <c r="ES311" s="14"/>
      <c r="ET311" s="14"/>
      <c r="EU311" s="14"/>
      <c r="EV311" s="14"/>
      <c r="EW311" s="14"/>
      <c r="EX311" s="14"/>
      <c r="EY311" s="14"/>
      <c r="EZ311" s="14"/>
      <c r="FA311" s="14"/>
      <c r="FB311" s="14"/>
      <c r="FC311" s="14"/>
      <c r="FD311" s="14"/>
      <c r="FE311" s="14"/>
      <c r="FF311" s="14"/>
      <c r="FG311" s="14"/>
      <c r="FH311" s="14"/>
      <c r="FI311" s="14"/>
      <c r="FJ311" s="14"/>
      <c r="FK311" s="14"/>
      <c r="FL311" s="14"/>
      <c r="FM311" s="14"/>
      <c r="FN311" s="14"/>
      <c r="FO311" s="14"/>
      <c r="FP311" s="14"/>
      <c r="FQ311" s="14"/>
      <c r="FR311" s="14"/>
      <c r="FS311" s="14"/>
      <c r="FT311" s="14"/>
      <c r="FU311" s="14"/>
      <c r="FV311" s="14"/>
      <c r="FW311" s="14"/>
      <c r="FX311" s="14"/>
      <c r="FY311" s="14"/>
      <c r="FZ311" s="14"/>
      <c r="GA311" s="14"/>
      <c r="GB311" s="14"/>
      <c r="GC311" s="14"/>
      <c r="GD311" s="14"/>
      <c r="GE311" s="14"/>
      <c r="GF311" s="14"/>
      <c r="GG311" s="14"/>
      <c r="GH311" s="14"/>
      <c r="GI311" s="14"/>
      <c r="GJ311" s="14"/>
      <c r="GK311" s="14"/>
      <c r="GL311" s="14"/>
      <c r="GM311" s="14"/>
      <c r="GN311" s="14"/>
      <c r="GO311" s="14"/>
      <c r="GP311" s="14"/>
      <c r="GQ311" s="14"/>
      <c r="GR311" s="14"/>
      <c r="GS311" s="14"/>
      <c r="GT311" s="14"/>
      <c r="GU311" s="14"/>
      <c r="GV311" s="14"/>
      <c r="GW311" s="14"/>
      <c r="GX311" s="14"/>
      <c r="GY311" s="14"/>
      <c r="GZ311" s="14"/>
      <c r="HA311" s="14"/>
      <c r="HB311" s="14"/>
      <c r="HC311" s="14"/>
      <c r="HD311" s="14"/>
      <c r="HE311" s="14"/>
      <c r="HF311" s="14"/>
      <c r="HG311" s="14"/>
      <c r="HH311" s="14"/>
      <c r="HI311" s="14"/>
      <c r="HJ311" s="14"/>
      <c r="HK311" s="14"/>
      <c r="HL311" s="14"/>
      <c r="HM311" s="14"/>
      <c r="HN311" s="14"/>
      <c r="HO311" s="14"/>
      <c r="HP311" s="14"/>
      <c r="HQ311" s="14"/>
      <c r="HR311" s="14"/>
      <c r="HS311" s="14"/>
      <c r="HT311" s="14"/>
      <c r="HU311" s="14"/>
      <c r="HV311" s="14"/>
      <c r="HW311" s="14"/>
      <c r="HX311" s="14"/>
      <c r="HY311" s="14"/>
      <c r="HZ311" s="14"/>
      <c r="IA311" s="14"/>
      <c r="IB311" s="14"/>
      <c r="IC311" s="14"/>
      <c r="ID311" s="14"/>
      <c r="IE311" s="14"/>
      <c r="IF311" s="14"/>
      <c r="IG311" s="14"/>
      <c r="IH311" s="55"/>
      <c r="II311" s="55"/>
      <c r="IJ311" s="55"/>
      <c r="IK311" s="55"/>
      <c r="IL311" s="55"/>
      <c r="IM311" s="55"/>
      <c r="IN311" s="55"/>
      <c r="IO311" s="55"/>
      <c r="IP311" s="55"/>
      <c r="IQ311" s="55"/>
      <c r="IR311" s="55"/>
      <c r="IS311" s="55"/>
      <c r="IT311" s="55"/>
      <c r="IU311" s="55"/>
      <c r="IV311" s="55"/>
      <c r="IW311" s="55"/>
      <c r="IX311" s="55"/>
      <c r="IY311" s="55"/>
      <c r="IZ311" s="55"/>
      <c r="JA311" s="55"/>
      <c r="JB311" s="55"/>
      <c r="JC311" s="55"/>
      <c r="JD311" s="55"/>
      <c r="JE311" s="55"/>
      <c r="JF311" s="55"/>
      <c r="JG311" s="55"/>
      <c r="JH311" s="55"/>
      <c r="JI311" s="55"/>
      <c r="JJ311" s="55"/>
      <c r="JK311" s="55"/>
      <c r="JL311" s="55"/>
      <c r="JM311" s="55"/>
      <c r="JN311" s="55"/>
      <c r="JO311" s="55"/>
      <c r="JP311" s="55"/>
      <c r="JQ311" s="55"/>
      <c r="JR311" s="55"/>
      <c r="JS311" s="55"/>
      <c r="JT311" s="55"/>
      <c r="JU311" s="55"/>
      <c r="JV311" s="55"/>
      <c r="JW311" s="55"/>
      <c r="JX311" s="55"/>
      <c r="JY311" s="55"/>
      <c r="JZ311" s="55"/>
      <c r="KA311" s="55"/>
      <c r="KB311" s="55"/>
      <c r="KC311" s="55"/>
      <c r="KD311" s="55"/>
      <c r="KE311" s="55"/>
      <c r="KF311" s="55"/>
      <c r="KG311" s="55"/>
      <c r="KH311" s="55"/>
      <c r="KI311" s="55"/>
      <c r="KJ311" s="55"/>
      <c r="KK311" s="55"/>
      <c r="KL311" s="55"/>
      <c r="KM311" s="55"/>
      <c r="KN311" s="55"/>
      <c r="KO311" s="55"/>
      <c r="KP311" s="55"/>
      <c r="KQ311" s="55"/>
      <c r="KR311" s="55"/>
      <c r="KS311" s="55"/>
      <c r="KT311" s="55"/>
      <c r="KU311" s="55"/>
      <c r="KV311" s="55"/>
      <c r="KW311" s="55"/>
      <c r="KX311" s="55"/>
      <c r="KY311" s="55"/>
      <c r="KZ311" s="55"/>
      <c r="LA311" s="55"/>
      <c r="LB311" s="55"/>
      <c r="LC311" s="55"/>
      <c r="LD311" s="55"/>
      <c r="LE311" s="55"/>
      <c r="LF311" s="55"/>
      <c r="LG311" s="55"/>
      <c r="LH311" s="55"/>
      <c r="LI311" s="55"/>
      <c r="LJ311" s="55"/>
      <c r="LK311" s="55"/>
      <c r="LL311" s="55"/>
      <c r="LM311" s="55"/>
      <c r="LN311" s="55"/>
      <c r="LO311" s="55"/>
      <c r="LP311" s="55"/>
      <c r="LQ311" s="55"/>
      <c r="LR311" s="55"/>
      <c r="LS311" s="55"/>
      <c r="LT311" s="55"/>
      <c r="LU311" s="55"/>
      <c r="LV311" s="55"/>
      <c r="LW311" s="55"/>
      <c r="LX311" s="55"/>
      <c r="LY311" s="55"/>
      <c r="LZ311" s="55"/>
      <c r="MA311" s="55"/>
      <c r="MB311" s="55"/>
      <c r="MC311" s="55"/>
      <c r="MD311" s="55"/>
      <c r="ME311" s="55"/>
      <c r="MF311" s="55"/>
      <c r="MG311" s="55"/>
      <c r="MH311" s="57"/>
      <c r="MI311" s="57"/>
      <c r="MJ311" s="57"/>
      <c r="MK311" s="57"/>
      <c r="ML311" s="57"/>
      <c r="MM311" s="58"/>
      <c r="MN311" s="58"/>
      <c r="MO311" s="57"/>
      <c r="MP311" s="57"/>
      <c r="MQ311" s="57"/>
      <c r="MR311" s="57"/>
      <c r="MS311" s="57"/>
      <c r="MT311" s="58"/>
      <c r="MU311" s="58"/>
      <c r="MV311" s="57"/>
      <c r="MW311" s="57"/>
      <c r="MX311" s="57"/>
      <c r="MY311" s="57"/>
      <c r="MZ311" s="57"/>
      <c r="NA311" s="58"/>
      <c r="NB311" s="58"/>
      <c r="NC311" s="55"/>
      <c r="ND311" s="55"/>
      <c r="NE311" s="55"/>
      <c r="NF311" s="55"/>
      <c r="NG311" s="55"/>
      <c r="NH311" s="55"/>
      <c r="NI311" s="55"/>
      <c r="NJ311" s="55"/>
      <c r="NK311" s="55"/>
      <c r="NL311" s="55"/>
      <c r="NM311" s="55"/>
      <c r="NN311" s="55"/>
      <c r="NO311" s="55"/>
      <c r="NP311" s="55"/>
      <c r="NQ311" s="55"/>
      <c r="NR311" s="55"/>
      <c r="NS311" s="55"/>
      <c r="NT311" s="55"/>
      <c r="NU311" s="55"/>
      <c r="NV311" s="55"/>
      <c r="NW311" s="55"/>
      <c r="NX311" s="55"/>
      <c r="NY311" s="55"/>
      <c r="NZ311" s="55"/>
      <c r="OA311" s="55"/>
      <c r="OB311" s="55"/>
      <c r="OC311" s="55"/>
      <c r="OD311" s="55"/>
      <c r="OE311" s="55"/>
      <c r="OF311" s="55"/>
      <c r="OG311" s="55"/>
      <c r="OH311" s="55"/>
      <c r="OI311" s="55"/>
      <c r="OJ311" s="55"/>
      <c r="OK311" s="55"/>
      <c r="OL311" s="55"/>
      <c r="OM311" s="55"/>
      <c r="ON311" s="55"/>
      <c r="OO311" s="55"/>
      <c r="OP311" s="55"/>
      <c r="OQ311" s="55"/>
      <c r="OR311" s="55"/>
      <c r="OS311" s="55"/>
      <c r="OT311" s="55"/>
      <c r="OU311" s="55"/>
      <c r="OV311" s="55"/>
      <c r="OW311" s="55"/>
      <c r="OX311" s="55"/>
      <c r="OY311" s="55"/>
      <c r="OZ311" s="55"/>
      <c r="PA311" s="55"/>
      <c r="PB311" s="55"/>
      <c r="PC311" s="55"/>
      <c r="PD311" s="55"/>
      <c r="PE311" s="55"/>
      <c r="PF311" s="55"/>
      <c r="PG311" s="55"/>
      <c r="PH311" s="55"/>
      <c r="PI311" s="55"/>
      <c r="PJ311" s="55"/>
      <c r="PK311" s="55"/>
      <c r="PL311" s="55"/>
      <c r="PM311" s="55"/>
      <c r="PN311" s="55"/>
      <c r="PO311" s="55"/>
      <c r="PP311" s="55"/>
      <c r="PQ311" s="55"/>
      <c r="PR311" s="55"/>
      <c r="PS311" s="55"/>
      <c r="PT311" s="55"/>
      <c r="PU311" s="55"/>
      <c r="PV311" s="55"/>
      <c r="PW311" s="55"/>
      <c r="PX311" s="55"/>
      <c r="PY311" s="55"/>
      <c r="PZ311" s="55"/>
      <c r="QA311" s="55"/>
      <c r="QB311" s="55"/>
      <c r="QC311" s="55"/>
      <c r="QD311" s="55"/>
    </row>
    <row r="312" spans="1:446" ht="13.5" customHeight="1">
      <c r="A312" s="12" t="s">
        <v>310</v>
      </c>
      <c r="B312" s="12" t="s">
        <v>346</v>
      </c>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14"/>
      <c r="BF312" s="14"/>
      <c r="BG312" s="14"/>
      <c r="BH312" s="14"/>
      <c r="BI312" s="14"/>
      <c r="BJ312" s="14"/>
      <c r="BK312" s="14"/>
      <c r="BL312" s="14"/>
      <c r="BM312" s="14"/>
      <c r="BN312" s="14"/>
      <c r="BO312" s="14"/>
      <c r="BP312" s="14"/>
      <c r="BQ312" s="14"/>
      <c r="BR312" s="14"/>
      <c r="BS312" s="14"/>
      <c r="BT312" s="14"/>
      <c r="BU312" s="14"/>
      <c r="BV312" s="14"/>
      <c r="BW312" s="14"/>
      <c r="BX312" s="14"/>
      <c r="BY312" s="14"/>
      <c r="BZ312" s="14"/>
      <c r="CA312" s="14"/>
      <c r="CB312" s="14"/>
      <c r="CC312" s="14"/>
      <c r="CD312" s="14"/>
      <c r="CE312" s="14"/>
      <c r="CF312" s="14"/>
      <c r="CG312" s="14"/>
      <c r="CH312" s="14"/>
      <c r="CI312" s="14"/>
      <c r="CJ312" s="14"/>
      <c r="CK312" s="14"/>
      <c r="CL312" s="14"/>
      <c r="CM312" s="14"/>
      <c r="CN312" s="14"/>
      <c r="CO312" s="14"/>
      <c r="CP312" s="14"/>
      <c r="CQ312" s="14"/>
      <c r="CR312" s="14"/>
      <c r="CS312" s="14"/>
      <c r="CT312" s="14"/>
      <c r="CU312" s="14"/>
      <c r="CV312" s="14"/>
      <c r="CW312" s="14"/>
      <c r="CX312" s="14"/>
      <c r="CY312" s="14"/>
      <c r="CZ312" s="14"/>
      <c r="DA312" s="24"/>
      <c r="DB312" s="14"/>
      <c r="DC312" s="14"/>
      <c r="DD312" s="14"/>
      <c r="DE312" s="14"/>
      <c r="DF312" s="14"/>
      <c r="DG312" s="14"/>
      <c r="DH312" s="14"/>
      <c r="DI312" s="14"/>
      <c r="DJ312" s="14"/>
      <c r="DK312" s="14"/>
      <c r="DL312" s="14"/>
      <c r="DM312" s="14"/>
      <c r="DN312" s="14"/>
      <c r="DO312" s="14"/>
      <c r="DP312" s="14"/>
      <c r="DQ312" s="14"/>
      <c r="DR312" s="14"/>
      <c r="DS312" s="14"/>
      <c r="DT312" s="14"/>
      <c r="DU312" s="14"/>
      <c r="DV312" s="14"/>
      <c r="DW312" s="14"/>
      <c r="DX312" s="14"/>
      <c r="DY312" s="14"/>
      <c r="DZ312" s="14"/>
      <c r="EA312" s="14"/>
      <c r="EB312" s="14"/>
      <c r="EC312" s="14"/>
      <c r="ED312" s="14"/>
      <c r="EE312" s="14"/>
      <c r="EF312" s="14"/>
      <c r="EG312" s="14"/>
      <c r="EH312" s="14"/>
      <c r="EI312" s="14"/>
      <c r="EJ312" s="14"/>
      <c r="EK312" s="14"/>
      <c r="EL312" s="14"/>
      <c r="EM312" s="14"/>
      <c r="EN312" s="14"/>
      <c r="EO312" s="14"/>
      <c r="EP312" s="14"/>
      <c r="EQ312" s="14"/>
      <c r="ER312" s="14"/>
      <c r="ES312" s="14"/>
      <c r="ET312" s="14"/>
      <c r="EU312" s="14"/>
      <c r="EV312" s="14"/>
      <c r="EW312" s="14"/>
      <c r="EX312" s="14"/>
      <c r="EY312" s="14"/>
      <c r="EZ312" s="14"/>
      <c r="FA312" s="14"/>
      <c r="FB312" s="14"/>
      <c r="FC312" s="14"/>
      <c r="FD312" s="14"/>
      <c r="FE312" s="14"/>
      <c r="FF312" s="14"/>
      <c r="FG312" s="14"/>
      <c r="FH312" s="14"/>
      <c r="FI312" s="14"/>
      <c r="FJ312" s="14"/>
      <c r="FK312" s="14"/>
      <c r="FL312" s="14"/>
      <c r="FM312" s="14"/>
      <c r="FN312" s="14"/>
      <c r="FO312" s="14"/>
      <c r="FP312" s="14"/>
      <c r="FQ312" s="14"/>
      <c r="FR312" s="14"/>
      <c r="FS312" s="14"/>
      <c r="FT312" s="14"/>
      <c r="FU312" s="14"/>
      <c r="FV312" s="14"/>
      <c r="FW312" s="14"/>
      <c r="FX312" s="14"/>
      <c r="FY312" s="14"/>
      <c r="FZ312" s="14"/>
      <c r="GA312" s="14"/>
      <c r="GB312" s="14"/>
      <c r="GC312" s="14"/>
      <c r="GD312" s="14"/>
      <c r="GE312" s="14"/>
      <c r="GF312" s="14"/>
      <c r="GG312" s="14"/>
      <c r="GH312" s="14"/>
      <c r="GI312" s="14"/>
      <c r="GJ312" s="14"/>
      <c r="GK312" s="14"/>
      <c r="GL312" s="14"/>
      <c r="GM312" s="14"/>
      <c r="GN312" s="14"/>
      <c r="GO312" s="14"/>
      <c r="GP312" s="14"/>
      <c r="GQ312" s="14"/>
      <c r="GR312" s="14"/>
      <c r="GS312" s="14"/>
      <c r="GT312" s="14"/>
      <c r="GU312" s="14"/>
      <c r="GV312" s="14"/>
      <c r="GW312" s="14"/>
      <c r="GX312" s="14"/>
      <c r="GY312" s="14"/>
      <c r="GZ312" s="14"/>
      <c r="HA312" s="14"/>
      <c r="HB312" s="14"/>
      <c r="HC312" s="14"/>
      <c r="HD312" s="14"/>
      <c r="HE312" s="14"/>
      <c r="HF312" s="14"/>
      <c r="HG312" s="14"/>
      <c r="HH312" s="14"/>
      <c r="HI312" s="14"/>
      <c r="HJ312" s="14"/>
      <c r="HK312" s="14"/>
      <c r="HL312" s="14"/>
      <c r="HM312" s="14"/>
      <c r="HN312" s="14"/>
      <c r="HO312" s="14"/>
      <c r="HP312" s="14"/>
      <c r="HQ312" s="14"/>
      <c r="HR312" s="14"/>
      <c r="HS312" s="14"/>
      <c r="HT312" s="14"/>
      <c r="HU312" s="14"/>
      <c r="HV312" s="14"/>
      <c r="HW312" s="14"/>
      <c r="HX312" s="14"/>
      <c r="HY312" s="14"/>
      <c r="HZ312" s="14"/>
      <c r="IA312" s="14"/>
      <c r="IB312" s="14"/>
      <c r="IC312" s="14"/>
      <c r="ID312" s="14"/>
      <c r="IE312" s="14"/>
      <c r="IF312" s="14"/>
      <c r="IG312" s="14"/>
      <c r="IH312" s="55">
        <v>4.9281834624354461</v>
      </c>
      <c r="II312" s="55">
        <v>4.9281834624354461</v>
      </c>
      <c r="IJ312" s="55"/>
      <c r="IK312" s="55"/>
      <c r="IL312" s="55"/>
      <c r="IM312" s="55"/>
      <c r="IN312" s="55"/>
      <c r="IO312" s="55"/>
      <c r="IP312" s="55"/>
      <c r="IQ312" s="55"/>
      <c r="IR312" s="55"/>
      <c r="IS312" s="55"/>
      <c r="IT312" s="55"/>
      <c r="IU312" s="55"/>
      <c r="IV312" s="55"/>
      <c r="IW312" s="55"/>
      <c r="IX312" s="55"/>
      <c r="IY312" s="55"/>
      <c r="IZ312" s="55"/>
      <c r="JA312" s="55"/>
      <c r="JB312" s="55"/>
      <c r="JC312" s="55"/>
      <c r="JD312" s="55"/>
      <c r="JE312" s="55"/>
      <c r="JF312" s="55"/>
      <c r="JG312" s="55"/>
      <c r="JH312" s="55"/>
      <c r="JI312" s="55"/>
      <c r="JJ312" s="55"/>
      <c r="JK312" s="55"/>
      <c r="JL312" s="55"/>
      <c r="JM312" s="55"/>
      <c r="JN312" s="55"/>
      <c r="JO312" s="55"/>
      <c r="JP312" s="55"/>
      <c r="JQ312" s="55"/>
      <c r="JR312" s="55"/>
      <c r="JS312" s="55"/>
      <c r="JT312" s="55"/>
      <c r="JU312" s="55"/>
      <c r="JV312" s="55"/>
      <c r="JW312" s="55"/>
      <c r="JX312" s="55"/>
      <c r="JY312" s="55"/>
      <c r="JZ312" s="55"/>
      <c r="KA312" s="55"/>
      <c r="KB312" s="55"/>
      <c r="KC312" s="55"/>
      <c r="KD312" s="55"/>
      <c r="KE312" s="55"/>
      <c r="KF312" s="55"/>
      <c r="KG312" s="55"/>
      <c r="KH312" s="55"/>
      <c r="KI312" s="55"/>
      <c r="KJ312" s="55"/>
      <c r="KK312" s="55"/>
      <c r="KL312" s="55"/>
      <c r="KM312" s="55"/>
      <c r="KN312" s="55"/>
      <c r="KO312" s="55"/>
      <c r="KP312" s="55"/>
      <c r="KQ312" s="55"/>
      <c r="KR312" s="55"/>
      <c r="KS312" s="55"/>
      <c r="KT312" s="55"/>
      <c r="KU312" s="55"/>
      <c r="KV312" s="55"/>
      <c r="KW312" s="55"/>
      <c r="KX312" s="55"/>
      <c r="KY312" s="55"/>
      <c r="KZ312" s="55"/>
      <c r="LA312" s="55"/>
      <c r="LB312" s="55"/>
      <c r="LC312" s="55"/>
      <c r="LD312" s="55"/>
      <c r="LE312" s="55"/>
      <c r="LF312" s="55"/>
      <c r="LG312" s="55"/>
      <c r="LH312" s="55"/>
      <c r="LI312" s="55"/>
      <c r="LJ312" s="55"/>
      <c r="LK312" s="55"/>
      <c r="LL312" s="55"/>
      <c r="LM312" s="55"/>
      <c r="LN312" s="55"/>
      <c r="LO312" s="55"/>
      <c r="LP312" s="55"/>
      <c r="LQ312" s="55"/>
      <c r="LR312" s="55"/>
      <c r="LS312" s="55"/>
      <c r="LT312" s="55"/>
      <c r="LU312" s="55"/>
      <c r="LV312" s="55"/>
      <c r="LW312" s="55"/>
      <c r="LX312" s="55"/>
      <c r="LY312" s="55"/>
      <c r="LZ312" s="55"/>
      <c r="MA312" s="55"/>
      <c r="MB312" s="55"/>
      <c r="MC312" s="55"/>
      <c r="MD312" s="55"/>
      <c r="ME312" s="55"/>
      <c r="MF312" s="55"/>
      <c r="MG312" s="55"/>
      <c r="MH312" s="57"/>
      <c r="MI312" s="57"/>
      <c r="MJ312" s="57"/>
      <c r="MK312" s="57"/>
      <c r="ML312" s="57"/>
      <c r="MM312" s="58"/>
      <c r="MN312" s="58"/>
      <c r="MO312" s="57"/>
      <c r="MP312" s="57"/>
      <c r="MQ312" s="57"/>
      <c r="MR312" s="57"/>
      <c r="MS312" s="57"/>
      <c r="MT312" s="58"/>
      <c r="MU312" s="58"/>
      <c r="MV312" s="57"/>
      <c r="MW312" s="57"/>
      <c r="MX312" s="57"/>
      <c r="MY312" s="57"/>
      <c r="MZ312" s="57"/>
      <c r="NA312" s="58"/>
      <c r="NB312" s="58"/>
      <c r="NC312" s="55"/>
      <c r="ND312" s="55"/>
      <c r="NE312" s="55"/>
      <c r="NF312" s="55"/>
      <c r="NG312" s="55"/>
      <c r="NH312" s="55"/>
      <c r="NI312" s="55"/>
      <c r="NJ312" s="55"/>
      <c r="NK312" s="55"/>
      <c r="NL312" s="55"/>
      <c r="NM312" s="55"/>
      <c r="NN312" s="55"/>
      <c r="NO312" s="55"/>
      <c r="NP312" s="55"/>
      <c r="NQ312" s="55"/>
      <c r="NR312" s="55"/>
      <c r="NS312" s="55"/>
      <c r="NT312" s="55"/>
      <c r="NU312" s="55"/>
      <c r="NV312" s="55"/>
      <c r="NW312" s="55"/>
      <c r="NX312" s="55"/>
      <c r="NY312" s="55"/>
      <c r="NZ312" s="55"/>
      <c r="OA312" s="55"/>
      <c r="OB312" s="55"/>
      <c r="OC312" s="55"/>
      <c r="OD312" s="55"/>
      <c r="OE312" s="55"/>
      <c r="OF312" s="55"/>
      <c r="OG312" s="55"/>
      <c r="OH312" s="55"/>
      <c r="OI312" s="55"/>
      <c r="OJ312" s="55"/>
      <c r="OK312" s="55"/>
      <c r="OL312" s="55"/>
      <c r="OM312" s="55"/>
      <c r="ON312" s="55"/>
      <c r="OO312" s="55"/>
      <c r="OP312" s="55"/>
      <c r="OQ312" s="55"/>
      <c r="OR312" s="55"/>
      <c r="OS312" s="55"/>
      <c r="OT312" s="55"/>
      <c r="OU312" s="55"/>
      <c r="OV312" s="55"/>
      <c r="OW312" s="55"/>
      <c r="OX312" s="55"/>
      <c r="OY312" s="55"/>
      <c r="OZ312" s="55"/>
      <c r="PA312" s="55"/>
      <c r="PB312" s="55"/>
      <c r="PC312" s="55"/>
      <c r="PD312" s="55"/>
      <c r="PE312" s="55"/>
      <c r="PF312" s="55"/>
      <c r="PG312" s="55"/>
      <c r="PH312" s="55"/>
      <c r="PI312" s="55"/>
      <c r="PJ312" s="55"/>
      <c r="PK312" s="55"/>
      <c r="PL312" s="55"/>
      <c r="PM312" s="55"/>
      <c r="PN312" s="55"/>
      <c r="PO312" s="55"/>
      <c r="PP312" s="55"/>
      <c r="PQ312" s="55"/>
      <c r="PR312" s="55"/>
      <c r="PS312" s="55"/>
      <c r="PT312" s="55"/>
      <c r="PU312" s="55"/>
      <c r="PV312" s="55"/>
      <c r="PW312" s="55"/>
      <c r="PX312" s="55"/>
      <c r="PY312" s="55"/>
      <c r="PZ312" s="55"/>
      <c r="QA312" s="55"/>
      <c r="QB312" s="55"/>
      <c r="QC312" s="55"/>
      <c r="QD312" s="55"/>
    </row>
    <row r="313" spans="1:446" ht="13.5" customHeight="1">
      <c r="A313" s="12" t="s">
        <v>311</v>
      </c>
      <c r="B313" s="12" t="s">
        <v>348</v>
      </c>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12"/>
      <c r="BE313" s="14"/>
      <c r="BF313" s="14"/>
      <c r="BG313" s="14"/>
      <c r="BH313" s="14"/>
      <c r="BI313" s="14"/>
      <c r="BJ313" s="14"/>
      <c r="BK313" s="14"/>
      <c r="BL313" s="14"/>
      <c r="BM313" s="14"/>
      <c r="BN313" s="14"/>
      <c r="BO313" s="14"/>
      <c r="BP313" s="14"/>
      <c r="BQ313" s="14"/>
      <c r="BR313" s="14"/>
      <c r="BS313" s="14"/>
      <c r="BT313" s="14"/>
      <c r="BU313" s="14"/>
      <c r="BV313" s="14"/>
      <c r="BW313" s="14"/>
      <c r="BX313" s="14"/>
      <c r="BY313" s="14"/>
      <c r="BZ313" s="14"/>
      <c r="CA313" s="14"/>
      <c r="CB313" s="14"/>
      <c r="CC313" s="14"/>
      <c r="CD313" s="14"/>
      <c r="CE313" s="14"/>
      <c r="CF313" s="14"/>
      <c r="CG313" s="14"/>
      <c r="CH313" s="14"/>
      <c r="CI313" s="14"/>
      <c r="CJ313" s="14"/>
      <c r="CK313" s="14"/>
      <c r="CL313" s="14"/>
      <c r="CM313" s="14"/>
      <c r="CN313" s="14"/>
      <c r="CO313" s="14"/>
      <c r="CP313" s="14"/>
      <c r="CQ313" s="14"/>
      <c r="CR313" s="14"/>
      <c r="CS313" s="14"/>
      <c r="CT313" s="14"/>
      <c r="CU313" s="14"/>
      <c r="CV313" s="14"/>
      <c r="CW313" s="14"/>
      <c r="CX313" s="14"/>
      <c r="CY313" s="14"/>
      <c r="CZ313" s="14"/>
      <c r="DA313" s="24"/>
      <c r="DB313" s="14"/>
      <c r="DC313" s="14"/>
      <c r="DD313" s="14"/>
      <c r="DE313" s="14"/>
      <c r="DF313" s="14"/>
      <c r="DG313" s="14"/>
      <c r="DH313" s="14"/>
      <c r="DI313" s="14"/>
      <c r="DJ313" s="14"/>
      <c r="DK313" s="14"/>
      <c r="DL313" s="14"/>
      <c r="DM313" s="14"/>
      <c r="DN313" s="14"/>
      <c r="DO313" s="14"/>
      <c r="DP313" s="14"/>
      <c r="DQ313" s="14"/>
      <c r="DR313" s="14"/>
      <c r="DS313" s="14"/>
      <c r="DT313" s="14"/>
      <c r="DU313" s="14"/>
      <c r="DV313" s="14"/>
      <c r="DW313" s="14"/>
      <c r="DX313" s="14"/>
      <c r="DY313" s="14"/>
      <c r="DZ313" s="14"/>
      <c r="EA313" s="14"/>
      <c r="EB313" s="14"/>
      <c r="EC313" s="14"/>
      <c r="ED313" s="14"/>
      <c r="EE313" s="14"/>
      <c r="EF313" s="14"/>
      <c r="EG313" s="14"/>
      <c r="EH313" s="14"/>
      <c r="EI313" s="14"/>
      <c r="EJ313" s="14"/>
      <c r="EK313" s="14"/>
      <c r="EL313" s="14"/>
      <c r="EM313" s="14"/>
      <c r="EN313" s="14"/>
      <c r="EO313" s="14"/>
      <c r="EP313" s="14"/>
      <c r="EQ313" s="14"/>
      <c r="ER313" s="14"/>
      <c r="ES313" s="14"/>
      <c r="ET313" s="14"/>
      <c r="EU313" s="14"/>
      <c r="EV313" s="14"/>
      <c r="EW313" s="14"/>
      <c r="EX313" s="14"/>
      <c r="EY313" s="14"/>
      <c r="EZ313" s="14"/>
      <c r="FA313" s="14"/>
      <c r="FB313" s="14"/>
      <c r="FC313" s="14"/>
      <c r="FD313" s="14"/>
      <c r="FE313" s="14"/>
      <c r="FF313" s="14"/>
      <c r="FG313" s="14"/>
      <c r="FH313" s="14"/>
      <c r="FI313" s="14"/>
      <c r="FJ313" s="14"/>
      <c r="FK313" s="14"/>
      <c r="FL313" s="14"/>
      <c r="FM313" s="14"/>
      <c r="FN313" s="14"/>
      <c r="FO313" s="14"/>
      <c r="FP313" s="14"/>
      <c r="FQ313" s="14"/>
      <c r="FR313" s="14"/>
      <c r="FS313" s="14"/>
      <c r="FT313" s="14"/>
      <c r="FU313" s="14"/>
      <c r="FV313" s="14"/>
      <c r="FW313" s="14"/>
      <c r="FX313" s="14"/>
      <c r="FY313" s="14"/>
      <c r="FZ313" s="14"/>
      <c r="GA313" s="14"/>
      <c r="GB313" s="14"/>
      <c r="GC313" s="14"/>
      <c r="GD313" s="14"/>
      <c r="GE313" s="14"/>
      <c r="GF313" s="14"/>
      <c r="GG313" s="14"/>
      <c r="GH313" s="14"/>
      <c r="GI313" s="14"/>
      <c r="GJ313" s="14"/>
      <c r="GK313" s="14"/>
      <c r="GL313" s="14"/>
      <c r="GM313" s="14"/>
      <c r="GN313" s="14"/>
      <c r="GO313" s="14"/>
      <c r="GP313" s="14"/>
      <c r="GQ313" s="14"/>
      <c r="GR313" s="14"/>
      <c r="GS313" s="14"/>
      <c r="GT313" s="14"/>
      <c r="GU313" s="14"/>
      <c r="GV313" s="14"/>
      <c r="GW313" s="14"/>
      <c r="GX313" s="14"/>
      <c r="GY313" s="14"/>
      <c r="GZ313" s="14"/>
      <c r="HA313" s="14"/>
      <c r="HB313" s="14"/>
      <c r="HC313" s="14"/>
      <c r="HD313" s="14"/>
      <c r="HE313" s="14"/>
      <c r="HF313" s="14"/>
      <c r="HG313" s="14"/>
      <c r="HH313" s="14"/>
      <c r="HI313" s="14"/>
      <c r="HJ313" s="14"/>
      <c r="HK313" s="14"/>
      <c r="HL313" s="14"/>
      <c r="HM313" s="14"/>
      <c r="HN313" s="14"/>
      <c r="HO313" s="14"/>
      <c r="HP313" s="14"/>
      <c r="HQ313" s="14"/>
      <c r="HR313" s="14"/>
      <c r="HS313" s="14"/>
      <c r="HT313" s="14"/>
      <c r="HU313" s="14"/>
      <c r="HV313" s="14"/>
      <c r="HW313" s="14"/>
      <c r="HX313" s="14"/>
      <c r="HY313" s="14"/>
      <c r="HZ313" s="14"/>
      <c r="IA313" s="14"/>
      <c r="IB313" s="14"/>
      <c r="IC313" s="14"/>
      <c r="ID313" s="14"/>
      <c r="IE313" s="14"/>
      <c r="IF313" s="14"/>
      <c r="IG313" s="14"/>
      <c r="IH313" s="55"/>
      <c r="II313" s="55"/>
      <c r="IJ313" s="55"/>
      <c r="IK313" s="55"/>
      <c r="IL313" s="55"/>
      <c r="IM313" s="55"/>
      <c r="IN313" s="55"/>
      <c r="IO313" s="55"/>
      <c r="IP313" s="55"/>
      <c r="IQ313" s="55"/>
      <c r="IR313" s="55"/>
      <c r="IS313" s="55"/>
      <c r="IT313" s="55"/>
      <c r="IU313" s="55"/>
      <c r="IV313" s="55"/>
      <c r="IW313" s="55"/>
      <c r="IX313" s="55"/>
      <c r="IY313" s="55"/>
      <c r="IZ313" s="55"/>
      <c r="JA313" s="55"/>
      <c r="JB313" s="55"/>
      <c r="JC313" s="55"/>
      <c r="JD313" s="55"/>
      <c r="JE313" s="55"/>
      <c r="JF313" s="55"/>
      <c r="JG313" s="55"/>
      <c r="JH313" s="55"/>
      <c r="JI313" s="55"/>
      <c r="JJ313" s="55"/>
      <c r="JK313" s="55"/>
      <c r="JL313" s="55"/>
      <c r="JM313" s="55"/>
      <c r="JN313" s="55"/>
      <c r="JO313" s="55"/>
      <c r="JP313" s="55"/>
      <c r="JQ313" s="55"/>
      <c r="JR313" s="55"/>
      <c r="JS313" s="55"/>
      <c r="JT313" s="55"/>
      <c r="JU313" s="55"/>
      <c r="JV313" s="55"/>
      <c r="JW313" s="55"/>
      <c r="JX313" s="55"/>
      <c r="JY313" s="55"/>
      <c r="JZ313" s="55"/>
      <c r="KA313" s="55"/>
      <c r="KB313" s="55"/>
      <c r="KC313" s="55"/>
      <c r="KD313" s="55"/>
      <c r="KE313" s="55"/>
      <c r="KF313" s="55"/>
      <c r="KG313" s="55"/>
      <c r="KH313" s="55"/>
      <c r="KI313" s="55"/>
      <c r="KJ313" s="55"/>
      <c r="KK313" s="55"/>
      <c r="KL313" s="55"/>
      <c r="KM313" s="55"/>
      <c r="KN313" s="55"/>
      <c r="KO313" s="55"/>
      <c r="KP313" s="55"/>
      <c r="KQ313" s="55"/>
      <c r="KR313" s="55"/>
      <c r="KS313" s="55"/>
      <c r="KT313" s="55"/>
      <c r="KU313" s="55"/>
      <c r="KV313" s="55"/>
      <c r="KW313" s="55"/>
      <c r="KX313" s="55"/>
      <c r="KY313" s="55"/>
      <c r="KZ313" s="55"/>
      <c r="LA313" s="55"/>
      <c r="LB313" s="55"/>
      <c r="LC313" s="55"/>
      <c r="LD313" s="55"/>
      <c r="LE313" s="55"/>
      <c r="LF313" s="55"/>
      <c r="LG313" s="55"/>
      <c r="LH313" s="55"/>
      <c r="LI313" s="55"/>
      <c r="LJ313" s="55"/>
      <c r="LK313" s="55"/>
      <c r="LL313" s="55"/>
      <c r="LM313" s="55"/>
      <c r="LN313" s="55"/>
      <c r="LO313" s="55"/>
      <c r="LP313" s="55"/>
      <c r="LQ313" s="55"/>
      <c r="LR313" s="55"/>
      <c r="LS313" s="55"/>
      <c r="LT313" s="55"/>
      <c r="LU313" s="55"/>
      <c r="LV313" s="55"/>
      <c r="LW313" s="55"/>
      <c r="LX313" s="55"/>
      <c r="LY313" s="55"/>
      <c r="LZ313" s="55"/>
      <c r="MA313" s="55"/>
      <c r="MB313" s="55"/>
      <c r="MC313" s="55"/>
      <c r="MD313" s="55"/>
      <c r="ME313" s="55"/>
      <c r="MF313" s="55"/>
      <c r="MG313" s="55"/>
      <c r="MH313" s="57"/>
      <c r="MI313" s="57"/>
      <c r="MJ313" s="57"/>
      <c r="MK313" s="57"/>
      <c r="ML313" s="57"/>
      <c r="MM313" s="58"/>
      <c r="MN313" s="58"/>
      <c r="MO313" s="57"/>
      <c r="MP313" s="57"/>
      <c r="MQ313" s="57"/>
      <c r="MR313" s="57"/>
      <c r="MS313" s="57"/>
      <c r="MT313" s="58"/>
      <c r="MU313" s="58"/>
      <c r="MV313" s="57"/>
      <c r="MW313" s="57"/>
      <c r="MX313" s="57"/>
      <c r="MY313" s="57"/>
      <c r="MZ313" s="57"/>
      <c r="NA313" s="58"/>
      <c r="NB313" s="58"/>
      <c r="NC313" s="55"/>
      <c r="ND313" s="55"/>
      <c r="NE313" s="55"/>
      <c r="NF313" s="55"/>
      <c r="NG313" s="55"/>
      <c r="NH313" s="55"/>
      <c r="NI313" s="55"/>
      <c r="NJ313" s="55"/>
      <c r="NK313" s="55"/>
      <c r="NL313" s="55"/>
      <c r="NM313" s="55"/>
      <c r="NN313" s="55"/>
      <c r="NO313" s="55"/>
      <c r="NP313" s="55"/>
      <c r="NQ313" s="55"/>
      <c r="NR313" s="55"/>
      <c r="NS313" s="55"/>
      <c r="NT313" s="55"/>
      <c r="NU313" s="55"/>
      <c r="NV313" s="55"/>
      <c r="NW313" s="55"/>
      <c r="NX313" s="55"/>
      <c r="NY313" s="55"/>
      <c r="NZ313" s="55"/>
      <c r="OA313" s="55"/>
      <c r="OB313" s="55"/>
      <c r="OC313" s="55"/>
      <c r="OD313" s="55"/>
      <c r="OE313" s="55"/>
      <c r="OF313" s="55"/>
      <c r="OG313" s="55"/>
      <c r="OH313" s="55"/>
      <c r="OI313" s="55"/>
      <c r="OJ313" s="55"/>
      <c r="OK313" s="55"/>
      <c r="OL313" s="55"/>
      <c r="OM313" s="55"/>
      <c r="ON313" s="55"/>
      <c r="OO313" s="55"/>
      <c r="OP313" s="55"/>
      <c r="OQ313" s="55"/>
      <c r="OR313" s="55"/>
      <c r="OS313" s="55"/>
      <c r="OT313" s="55"/>
      <c r="OU313" s="55"/>
      <c r="OV313" s="55"/>
      <c r="OW313" s="55"/>
      <c r="OX313" s="55"/>
      <c r="OY313" s="55"/>
      <c r="OZ313" s="55"/>
      <c r="PA313" s="55"/>
      <c r="PB313" s="55"/>
      <c r="PC313" s="55"/>
      <c r="PD313" s="55"/>
      <c r="PE313" s="55"/>
      <c r="PF313" s="55"/>
      <c r="PG313" s="55"/>
      <c r="PH313" s="55"/>
      <c r="PI313" s="55"/>
      <c r="PJ313" s="55"/>
      <c r="PK313" s="55"/>
      <c r="PL313" s="55"/>
      <c r="PM313" s="55"/>
      <c r="PN313" s="55"/>
      <c r="PO313" s="55"/>
      <c r="PP313" s="55"/>
      <c r="PQ313" s="55"/>
      <c r="PR313" s="55"/>
      <c r="PS313" s="55"/>
      <c r="PT313" s="55"/>
      <c r="PU313" s="55"/>
      <c r="PV313" s="55"/>
      <c r="PW313" s="55"/>
      <c r="PX313" s="55"/>
      <c r="PY313" s="55"/>
      <c r="PZ313" s="55"/>
      <c r="QA313" s="55"/>
      <c r="QB313" s="55"/>
      <c r="QC313" s="55"/>
      <c r="QD313" s="55"/>
    </row>
    <row r="314" spans="1:446" ht="13.5" customHeight="1">
      <c r="A314" s="12" t="s">
        <v>312</v>
      </c>
      <c r="B314" s="12" t="s">
        <v>349</v>
      </c>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12"/>
      <c r="BE314" s="14"/>
      <c r="BF314" s="14"/>
      <c r="BG314" s="14"/>
      <c r="BH314" s="14"/>
      <c r="BI314" s="14"/>
      <c r="BJ314" s="14"/>
      <c r="BK314" s="14"/>
      <c r="BL314" s="14"/>
      <c r="BM314" s="14"/>
      <c r="BN314" s="14"/>
      <c r="BO314" s="14"/>
      <c r="BP314" s="14"/>
      <c r="BQ314" s="14"/>
      <c r="BR314" s="14"/>
      <c r="BS314" s="14"/>
      <c r="BT314" s="14"/>
      <c r="BU314" s="14"/>
      <c r="BV314" s="14"/>
      <c r="BW314" s="14"/>
      <c r="BX314" s="14"/>
      <c r="BY314" s="14"/>
      <c r="BZ314" s="14"/>
      <c r="CA314" s="14"/>
      <c r="CB314" s="14"/>
      <c r="CC314" s="14"/>
      <c r="CD314" s="14"/>
      <c r="CE314" s="14"/>
      <c r="CF314" s="14"/>
      <c r="CG314" s="14"/>
      <c r="CH314" s="14"/>
      <c r="CI314" s="14"/>
      <c r="CJ314" s="14"/>
      <c r="CK314" s="14"/>
      <c r="CL314" s="14"/>
      <c r="CM314" s="14"/>
      <c r="CN314" s="14"/>
      <c r="CO314" s="14"/>
      <c r="CP314" s="14"/>
      <c r="CQ314" s="14"/>
      <c r="CR314" s="14"/>
      <c r="CS314" s="14"/>
      <c r="CT314" s="14"/>
      <c r="CU314" s="14"/>
      <c r="CV314" s="14"/>
      <c r="CW314" s="14"/>
      <c r="CX314" s="14"/>
      <c r="CY314" s="14"/>
      <c r="CZ314" s="14"/>
      <c r="DA314" s="24"/>
      <c r="DB314" s="14"/>
      <c r="DC314" s="14"/>
      <c r="DD314" s="14"/>
      <c r="DE314" s="14"/>
      <c r="DF314" s="14"/>
      <c r="DG314" s="14"/>
      <c r="DH314" s="14"/>
      <c r="DI314" s="14"/>
      <c r="DJ314" s="14"/>
      <c r="DK314" s="14"/>
      <c r="DL314" s="14"/>
      <c r="DM314" s="14"/>
      <c r="DN314" s="14"/>
      <c r="DO314" s="14"/>
      <c r="DP314" s="14"/>
      <c r="DQ314" s="14"/>
      <c r="DR314" s="14"/>
      <c r="DS314" s="14"/>
      <c r="DT314" s="14"/>
      <c r="DU314" s="14"/>
      <c r="DV314" s="14"/>
      <c r="DW314" s="14"/>
      <c r="DX314" s="14"/>
      <c r="DY314" s="14"/>
      <c r="DZ314" s="14"/>
      <c r="EA314" s="14"/>
      <c r="EB314" s="14"/>
      <c r="EC314" s="14"/>
      <c r="ED314" s="14"/>
      <c r="EE314" s="14"/>
      <c r="EF314" s="14"/>
      <c r="EG314" s="14"/>
      <c r="EH314" s="14"/>
      <c r="EI314" s="14"/>
      <c r="EJ314" s="14"/>
      <c r="EK314" s="14"/>
      <c r="EL314" s="14"/>
      <c r="EM314" s="14"/>
      <c r="EN314" s="14"/>
      <c r="EO314" s="14"/>
      <c r="EP314" s="14"/>
      <c r="EQ314" s="14"/>
      <c r="ER314" s="14"/>
      <c r="ES314" s="14"/>
      <c r="ET314" s="14"/>
      <c r="EU314" s="14"/>
      <c r="EV314" s="14"/>
      <c r="EW314" s="14"/>
      <c r="EX314" s="14"/>
      <c r="EY314" s="14"/>
      <c r="EZ314" s="14"/>
      <c r="FA314" s="14"/>
      <c r="FB314" s="14"/>
      <c r="FC314" s="14"/>
      <c r="FD314" s="14"/>
      <c r="FE314" s="14"/>
      <c r="FF314" s="14"/>
      <c r="FG314" s="14"/>
      <c r="FH314" s="14"/>
      <c r="FI314" s="14"/>
      <c r="FJ314" s="14"/>
      <c r="FK314" s="14"/>
      <c r="FL314" s="14"/>
      <c r="FM314" s="14"/>
      <c r="FN314" s="14"/>
      <c r="FO314" s="14"/>
      <c r="FP314" s="14"/>
      <c r="FQ314" s="14"/>
      <c r="FR314" s="14"/>
      <c r="FS314" s="14"/>
      <c r="FT314" s="14"/>
      <c r="FU314" s="14"/>
      <c r="FV314" s="14"/>
      <c r="FW314" s="14"/>
      <c r="FX314" s="14"/>
      <c r="FY314" s="14"/>
      <c r="FZ314" s="14"/>
      <c r="GA314" s="14"/>
      <c r="GB314" s="14"/>
      <c r="GC314" s="14"/>
      <c r="GD314" s="14"/>
      <c r="GE314" s="14"/>
      <c r="GF314" s="14"/>
      <c r="GG314" s="14"/>
      <c r="GH314" s="14"/>
      <c r="GI314" s="14"/>
      <c r="GJ314" s="14"/>
      <c r="GK314" s="14"/>
      <c r="GL314" s="14"/>
      <c r="GM314" s="14"/>
      <c r="GN314" s="14"/>
      <c r="GO314" s="14"/>
      <c r="GP314" s="14"/>
      <c r="GQ314" s="14"/>
      <c r="GR314" s="14"/>
      <c r="GS314" s="14"/>
      <c r="GT314" s="14"/>
      <c r="GU314" s="14"/>
      <c r="GV314" s="14"/>
      <c r="GW314" s="14"/>
      <c r="GX314" s="14"/>
      <c r="GY314" s="14"/>
      <c r="GZ314" s="14"/>
      <c r="HA314" s="14"/>
      <c r="HB314" s="14"/>
      <c r="HC314" s="14"/>
      <c r="HD314" s="14"/>
      <c r="HE314" s="14"/>
      <c r="HF314" s="14"/>
      <c r="HG314" s="14"/>
      <c r="HH314" s="14"/>
      <c r="HI314" s="14"/>
      <c r="HJ314" s="14"/>
      <c r="HK314" s="14"/>
      <c r="HL314" s="14"/>
      <c r="HM314" s="14"/>
      <c r="HN314" s="14"/>
      <c r="HO314" s="14"/>
      <c r="HP314" s="14"/>
      <c r="HQ314" s="14"/>
      <c r="HR314" s="14"/>
      <c r="HS314" s="14"/>
      <c r="HT314" s="14"/>
      <c r="HU314" s="14"/>
      <c r="HV314" s="14"/>
      <c r="HW314" s="14"/>
      <c r="HX314" s="14"/>
      <c r="HY314" s="14"/>
      <c r="HZ314" s="14"/>
      <c r="IA314" s="14"/>
      <c r="IB314" s="14"/>
      <c r="IC314" s="14"/>
      <c r="ID314" s="14"/>
      <c r="IE314" s="14"/>
      <c r="IF314" s="14"/>
      <c r="IG314" s="14"/>
      <c r="IH314" s="55"/>
      <c r="II314" s="55"/>
      <c r="IJ314" s="55"/>
      <c r="IK314" s="55"/>
      <c r="IL314" s="55"/>
      <c r="IM314" s="55"/>
      <c r="IN314" s="55"/>
      <c r="IO314" s="55"/>
      <c r="IP314" s="55"/>
      <c r="IQ314" s="55"/>
      <c r="IR314" s="55"/>
      <c r="IS314" s="55"/>
      <c r="IT314" s="55"/>
      <c r="IU314" s="55"/>
      <c r="IV314" s="55"/>
      <c r="IW314" s="55"/>
      <c r="IX314" s="55"/>
      <c r="IY314" s="55"/>
      <c r="IZ314" s="55"/>
      <c r="JA314" s="55"/>
      <c r="JB314" s="55"/>
      <c r="JC314" s="55"/>
      <c r="JD314" s="55"/>
      <c r="JE314" s="55"/>
      <c r="JF314" s="55"/>
      <c r="JG314" s="55"/>
      <c r="JH314" s="55"/>
      <c r="JI314" s="55"/>
      <c r="JJ314" s="55"/>
      <c r="JK314" s="55"/>
      <c r="JL314" s="55"/>
      <c r="JM314" s="55"/>
      <c r="JN314" s="55"/>
      <c r="JO314" s="55"/>
      <c r="JP314" s="55"/>
      <c r="JQ314" s="55"/>
      <c r="JR314" s="55"/>
      <c r="JS314" s="55"/>
      <c r="JT314" s="55"/>
      <c r="JU314" s="55"/>
      <c r="JV314" s="55"/>
      <c r="JW314" s="55"/>
      <c r="JX314" s="55"/>
      <c r="JY314" s="55"/>
      <c r="JZ314" s="55"/>
      <c r="KA314" s="55"/>
      <c r="KB314" s="55"/>
      <c r="KC314" s="55"/>
      <c r="KD314" s="55"/>
      <c r="KE314" s="55"/>
      <c r="KF314" s="55"/>
      <c r="KG314" s="55"/>
      <c r="KH314" s="55"/>
      <c r="KI314" s="55"/>
      <c r="KJ314" s="55"/>
      <c r="KK314" s="55"/>
      <c r="KL314" s="55"/>
      <c r="KM314" s="55"/>
      <c r="KN314" s="55"/>
      <c r="KO314" s="55"/>
      <c r="KP314" s="55"/>
      <c r="KQ314" s="55"/>
      <c r="KR314" s="55"/>
      <c r="KS314" s="55"/>
      <c r="KT314" s="55"/>
      <c r="KU314" s="55"/>
      <c r="KV314" s="55"/>
      <c r="KW314" s="55"/>
      <c r="KX314" s="55"/>
      <c r="KY314" s="55"/>
      <c r="KZ314" s="55"/>
      <c r="LA314" s="55"/>
      <c r="LB314" s="55"/>
      <c r="LC314" s="55"/>
      <c r="LD314" s="55"/>
      <c r="LE314" s="55"/>
      <c r="LF314" s="55"/>
      <c r="LG314" s="55"/>
      <c r="LH314" s="55"/>
      <c r="LI314" s="55"/>
      <c r="LJ314" s="55"/>
      <c r="LK314" s="55"/>
      <c r="LL314" s="55"/>
      <c r="LM314" s="55"/>
      <c r="LN314" s="55"/>
      <c r="LO314" s="55"/>
      <c r="LP314" s="55"/>
      <c r="LQ314" s="55"/>
      <c r="LR314" s="55"/>
      <c r="LS314" s="55"/>
      <c r="LT314" s="55"/>
      <c r="LU314" s="55"/>
      <c r="LV314" s="55"/>
      <c r="LW314" s="55"/>
      <c r="LX314" s="55"/>
      <c r="LY314" s="55"/>
      <c r="LZ314" s="55"/>
      <c r="MA314" s="55"/>
      <c r="MB314" s="55"/>
      <c r="MC314" s="55"/>
      <c r="MD314" s="55"/>
      <c r="ME314" s="55"/>
      <c r="MF314" s="55"/>
      <c r="MG314" s="55"/>
      <c r="MH314" s="57"/>
      <c r="MI314" s="57"/>
      <c r="MJ314" s="57"/>
      <c r="MK314" s="57"/>
      <c r="ML314" s="57"/>
      <c r="MM314" s="58"/>
      <c r="MN314" s="58"/>
      <c r="MO314" s="57"/>
      <c r="MP314" s="57"/>
      <c r="MQ314" s="57"/>
      <c r="MR314" s="57"/>
      <c r="MS314" s="57"/>
      <c r="MT314" s="58"/>
      <c r="MU314" s="58"/>
      <c r="MV314" s="57"/>
      <c r="MW314" s="57"/>
      <c r="MX314" s="57"/>
      <c r="MY314" s="57"/>
      <c r="MZ314" s="57"/>
      <c r="NA314" s="58"/>
      <c r="NB314" s="58"/>
      <c r="NC314" s="55"/>
      <c r="ND314" s="55"/>
      <c r="NE314" s="55"/>
      <c r="NF314" s="55"/>
      <c r="NG314" s="55"/>
      <c r="NH314" s="55"/>
      <c r="NI314" s="55"/>
      <c r="NJ314" s="55"/>
      <c r="NK314" s="55"/>
      <c r="NL314" s="55"/>
      <c r="NM314" s="55"/>
      <c r="NN314" s="55"/>
      <c r="NO314" s="55"/>
      <c r="NP314" s="55"/>
      <c r="NQ314" s="55"/>
      <c r="NR314" s="55"/>
      <c r="NS314" s="55"/>
      <c r="NT314" s="55"/>
      <c r="NU314" s="55"/>
      <c r="NV314" s="55"/>
      <c r="NW314" s="55"/>
      <c r="NX314" s="55"/>
      <c r="NY314" s="55"/>
      <c r="NZ314" s="55"/>
      <c r="OA314" s="55"/>
      <c r="OB314" s="55"/>
      <c r="OC314" s="55"/>
      <c r="OD314" s="55"/>
      <c r="OE314" s="55"/>
      <c r="OF314" s="55"/>
      <c r="OG314" s="55"/>
      <c r="OH314" s="55"/>
      <c r="OI314" s="55"/>
      <c r="OJ314" s="55"/>
      <c r="OK314" s="55"/>
      <c r="OL314" s="55"/>
      <c r="OM314" s="55"/>
      <c r="ON314" s="55"/>
      <c r="OO314" s="55"/>
      <c r="OP314" s="55"/>
      <c r="OQ314" s="55"/>
      <c r="OR314" s="55"/>
      <c r="OS314" s="55"/>
      <c r="OT314" s="55"/>
      <c r="OU314" s="55"/>
      <c r="OV314" s="55"/>
      <c r="OW314" s="55"/>
      <c r="OX314" s="55"/>
      <c r="OY314" s="55"/>
      <c r="OZ314" s="55"/>
      <c r="PA314" s="55"/>
      <c r="PB314" s="55"/>
      <c r="PC314" s="55"/>
      <c r="PD314" s="55"/>
      <c r="PE314" s="55"/>
      <c r="PF314" s="55"/>
      <c r="PG314" s="55"/>
      <c r="PH314" s="55"/>
      <c r="PI314" s="55"/>
      <c r="PJ314" s="55"/>
      <c r="PK314" s="55"/>
      <c r="PL314" s="55"/>
      <c r="PM314" s="55"/>
      <c r="PN314" s="55"/>
      <c r="PO314" s="55"/>
      <c r="PP314" s="55"/>
      <c r="PQ314" s="55"/>
      <c r="PR314" s="55"/>
      <c r="PS314" s="55"/>
      <c r="PT314" s="55"/>
      <c r="PU314" s="55"/>
      <c r="PV314" s="55"/>
      <c r="PW314" s="55"/>
      <c r="PX314" s="55"/>
      <c r="PY314" s="55"/>
      <c r="PZ314" s="55"/>
      <c r="QA314" s="55"/>
      <c r="QB314" s="55"/>
      <c r="QC314" s="55"/>
      <c r="QD314" s="55"/>
    </row>
    <row r="315" spans="1:446" ht="13.5" customHeight="1">
      <c r="A315" s="12" t="s">
        <v>313</v>
      </c>
      <c r="B315" s="12" t="s">
        <v>346</v>
      </c>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12"/>
      <c r="BE315" s="14"/>
      <c r="BF315" s="14"/>
      <c r="BG315" s="14"/>
      <c r="BH315" s="14"/>
      <c r="BI315" s="14"/>
      <c r="BJ315" s="14"/>
      <c r="BK315" s="14"/>
      <c r="BL315" s="14"/>
      <c r="BM315" s="14"/>
      <c r="BN315" s="14"/>
      <c r="BO315" s="14"/>
      <c r="BP315" s="14"/>
      <c r="BQ315" s="14"/>
      <c r="BR315" s="14"/>
      <c r="BS315" s="14"/>
      <c r="BT315" s="14"/>
      <c r="BU315" s="14"/>
      <c r="BV315" s="14"/>
      <c r="BW315" s="14"/>
      <c r="BX315" s="14"/>
      <c r="BY315" s="14"/>
      <c r="BZ315" s="14"/>
      <c r="CA315" s="14"/>
      <c r="CB315" s="14"/>
      <c r="CC315" s="14"/>
      <c r="CD315" s="14"/>
      <c r="CE315" s="14"/>
      <c r="CF315" s="14"/>
      <c r="CG315" s="14"/>
      <c r="CH315" s="14"/>
      <c r="CI315" s="14"/>
      <c r="CJ315" s="14"/>
      <c r="CK315" s="14"/>
      <c r="CL315" s="14"/>
      <c r="CM315" s="14"/>
      <c r="CN315" s="14"/>
      <c r="CO315" s="14"/>
      <c r="CP315" s="14"/>
      <c r="CQ315" s="14"/>
      <c r="CR315" s="14"/>
      <c r="CS315" s="14"/>
      <c r="CT315" s="14"/>
      <c r="CU315" s="14"/>
      <c r="CV315" s="14"/>
      <c r="CW315" s="14"/>
      <c r="CX315" s="14"/>
      <c r="CY315" s="14"/>
      <c r="CZ315" s="14"/>
      <c r="DA315" s="24"/>
      <c r="DB315" s="14"/>
      <c r="DC315" s="14"/>
      <c r="DD315" s="14"/>
      <c r="DE315" s="14"/>
      <c r="DF315" s="14"/>
      <c r="DG315" s="14"/>
      <c r="DH315" s="14"/>
      <c r="DI315" s="14"/>
      <c r="DJ315" s="14"/>
      <c r="DK315" s="14"/>
      <c r="DL315" s="14"/>
      <c r="DM315" s="14"/>
      <c r="DN315" s="14"/>
      <c r="DO315" s="14"/>
      <c r="DP315" s="14"/>
      <c r="DQ315" s="14"/>
      <c r="DR315" s="14"/>
      <c r="DS315" s="14"/>
      <c r="DT315" s="14"/>
      <c r="DU315" s="14"/>
      <c r="DV315" s="14"/>
      <c r="DW315" s="14"/>
      <c r="DX315" s="14"/>
      <c r="DY315" s="14"/>
      <c r="DZ315" s="14"/>
      <c r="EA315" s="14"/>
      <c r="EB315" s="14"/>
      <c r="EC315" s="14"/>
      <c r="ED315" s="14"/>
      <c r="EE315" s="14"/>
      <c r="EF315" s="14"/>
      <c r="EG315" s="14"/>
      <c r="EH315" s="14"/>
      <c r="EI315" s="14"/>
      <c r="EJ315" s="14"/>
      <c r="EK315" s="14"/>
      <c r="EL315" s="14"/>
      <c r="EM315" s="14"/>
      <c r="EN315" s="14"/>
      <c r="EO315" s="14"/>
      <c r="EP315" s="14"/>
      <c r="EQ315" s="14"/>
      <c r="ER315" s="14"/>
      <c r="ES315" s="14"/>
      <c r="ET315" s="14"/>
      <c r="EU315" s="14"/>
      <c r="EV315" s="14"/>
      <c r="EW315" s="14"/>
      <c r="EX315" s="14"/>
      <c r="EY315" s="14"/>
      <c r="EZ315" s="14"/>
      <c r="FA315" s="14"/>
      <c r="FB315" s="14"/>
      <c r="FC315" s="14"/>
      <c r="FD315" s="14"/>
      <c r="FE315" s="14"/>
      <c r="FF315" s="14"/>
      <c r="FG315" s="14"/>
      <c r="FH315" s="14"/>
      <c r="FI315" s="14"/>
      <c r="FJ315" s="14"/>
      <c r="FK315" s="14"/>
      <c r="FL315" s="14"/>
      <c r="FM315" s="14"/>
      <c r="FN315" s="14"/>
      <c r="FO315" s="14"/>
      <c r="FP315" s="14"/>
      <c r="FQ315" s="14"/>
      <c r="FR315" s="14"/>
      <c r="FS315" s="14"/>
      <c r="FT315" s="14"/>
      <c r="FU315" s="14"/>
      <c r="FV315" s="14"/>
      <c r="FW315" s="14"/>
      <c r="FX315" s="14"/>
      <c r="FY315" s="14"/>
      <c r="FZ315" s="14"/>
      <c r="GA315" s="14"/>
      <c r="GB315" s="14"/>
      <c r="GC315" s="14"/>
      <c r="GD315" s="14"/>
      <c r="GE315" s="14"/>
      <c r="GF315" s="14"/>
      <c r="GG315" s="14"/>
      <c r="GH315" s="14"/>
      <c r="GI315" s="14"/>
      <c r="GJ315" s="14"/>
      <c r="GK315" s="14"/>
      <c r="GL315" s="14"/>
      <c r="GM315" s="14"/>
      <c r="GN315" s="14"/>
      <c r="GO315" s="14"/>
      <c r="GP315" s="14"/>
      <c r="GQ315" s="14"/>
      <c r="GR315" s="14"/>
      <c r="GS315" s="14"/>
      <c r="GT315" s="14"/>
      <c r="GU315" s="14"/>
      <c r="GV315" s="14"/>
      <c r="GW315" s="14"/>
      <c r="GX315" s="14"/>
      <c r="GY315" s="14"/>
      <c r="GZ315" s="14"/>
      <c r="HA315" s="14"/>
      <c r="HB315" s="14"/>
      <c r="HC315" s="14"/>
      <c r="HD315" s="14"/>
      <c r="HE315" s="14"/>
      <c r="HF315" s="14"/>
      <c r="HG315" s="14"/>
      <c r="HH315" s="14"/>
      <c r="HI315" s="14"/>
      <c r="HJ315" s="14"/>
      <c r="HK315" s="14"/>
      <c r="HL315" s="14"/>
      <c r="HM315" s="14"/>
      <c r="HN315" s="14"/>
      <c r="HO315" s="14"/>
      <c r="HP315" s="14"/>
      <c r="HQ315" s="14"/>
      <c r="HR315" s="14"/>
      <c r="HS315" s="14"/>
      <c r="HT315" s="14"/>
      <c r="HU315" s="14"/>
      <c r="HV315" s="14"/>
      <c r="HW315" s="14"/>
      <c r="HX315" s="14"/>
      <c r="HY315" s="14"/>
      <c r="HZ315" s="14"/>
      <c r="IA315" s="14"/>
      <c r="IB315" s="14"/>
      <c r="IC315" s="14"/>
      <c r="ID315" s="14"/>
      <c r="IE315" s="14"/>
      <c r="IF315" s="14"/>
      <c r="IG315" s="14"/>
      <c r="IH315" s="55"/>
      <c r="II315" s="55"/>
      <c r="IJ315" s="55"/>
      <c r="IK315" s="55"/>
      <c r="IL315" s="55"/>
      <c r="IM315" s="55"/>
      <c r="IN315" s="55"/>
      <c r="IO315" s="55"/>
      <c r="IP315" s="55"/>
      <c r="IQ315" s="55"/>
      <c r="IR315" s="55"/>
      <c r="IS315" s="55"/>
      <c r="IT315" s="55"/>
      <c r="IU315" s="55"/>
      <c r="IV315" s="55"/>
      <c r="IW315" s="55"/>
      <c r="IX315" s="55"/>
      <c r="IY315" s="55"/>
      <c r="IZ315" s="55"/>
      <c r="JA315" s="55"/>
      <c r="JB315" s="55"/>
      <c r="JC315" s="55"/>
      <c r="JD315" s="55"/>
      <c r="JE315" s="55"/>
      <c r="JF315" s="55"/>
      <c r="JG315" s="55"/>
      <c r="JH315" s="55"/>
      <c r="JI315" s="55"/>
      <c r="JJ315" s="55"/>
      <c r="JK315" s="55"/>
      <c r="JL315" s="55"/>
      <c r="JM315" s="55"/>
      <c r="JN315" s="55"/>
      <c r="JO315" s="55"/>
      <c r="JP315" s="55"/>
      <c r="JQ315" s="55"/>
      <c r="JR315" s="55"/>
      <c r="JS315" s="55"/>
      <c r="JT315" s="55"/>
      <c r="JU315" s="55"/>
      <c r="JV315" s="55"/>
      <c r="JW315" s="55"/>
      <c r="JX315" s="55"/>
      <c r="JY315" s="55"/>
      <c r="JZ315" s="55"/>
      <c r="KA315" s="55"/>
      <c r="KB315" s="55"/>
      <c r="KC315" s="55"/>
      <c r="KD315" s="55"/>
      <c r="KE315" s="55"/>
      <c r="KF315" s="55"/>
      <c r="KG315" s="55"/>
      <c r="KH315" s="55"/>
      <c r="KI315" s="55"/>
      <c r="KJ315" s="55"/>
      <c r="KK315" s="55"/>
      <c r="KL315" s="55"/>
      <c r="KM315" s="55"/>
      <c r="KN315" s="55"/>
      <c r="KO315" s="55"/>
      <c r="KP315" s="55"/>
      <c r="KQ315" s="55"/>
      <c r="KR315" s="55"/>
      <c r="KS315" s="55"/>
      <c r="KT315" s="55"/>
      <c r="KU315" s="55"/>
      <c r="KV315" s="55"/>
      <c r="KW315" s="55"/>
      <c r="KX315" s="55"/>
      <c r="KY315" s="55"/>
      <c r="KZ315" s="55"/>
      <c r="LA315" s="55"/>
      <c r="LB315" s="55"/>
      <c r="LC315" s="55"/>
      <c r="LD315" s="55"/>
      <c r="LE315" s="55"/>
      <c r="LF315" s="55"/>
      <c r="LG315" s="55"/>
      <c r="LH315" s="55"/>
      <c r="LI315" s="55"/>
      <c r="LJ315" s="55"/>
      <c r="LK315" s="55"/>
      <c r="LL315" s="55"/>
      <c r="LM315" s="55"/>
      <c r="LN315" s="55"/>
      <c r="LO315" s="55"/>
      <c r="LP315" s="55"/>
      <c r="LQ315" s="55"/>
      <c r="LR315" s="55"/>
      <c r="LS315" s="55"/>
      <c r="LT315" s="55"/>
      <c r="LU315" s="55"/>
      <c r="LV315" s="55"/>
      <c r="LW315" s="55"/>
      <c r="LX315" s="55"/>
      <c r="LY315" s="55"/>
      <c r="LZ315" s="55"/>
      <c r="MA315" s="55"/>
      <c r="MB315" s="55"/>
      <c r="MC315" s="55"/>
      <c r="MD315" s="55"/>
      <c r="ME315" s="55"/>
      <c r="MF315" s="55"/>
      <c r="MG315" s="55"/>
      <c r="MH315" s="57"/>
      <c r="MI315" s="57"/>
      <c r="MJ315" s="57"/>
      <c r="MK315" s="57"/>
      <c r="ML315" s="57"/>
      <c r="MM315" s="58"/>
      <c r="MN315" s="58"/>
      <c r="MO315" s="57"/>
      <c r="MP315" s="57"/>
      <c r="MQ315" s="57"/>
      <c r="MR315" s="57"/>
      <c r="MS315" s="57"/>
      <c r="MT315" s="58"/>
      <c r="MU315" s="58"/>
      <c r="MV315" s="57"/>
      <c r="MW315" s="57"/>
      <c r="MX315" s="57"/>
      <c r="MY315" s="57"/>
      <c r="MZ315" s="57"/>
      <c r="NA315" s="58"/>
      <c r="NB315" s="58"/>
      <c r="NC315" s="55"/>
      <c r="ND315" s="55"/>
      <c r="NE315" s="55"/>
      <c r="NF315" s="55"/>
      <c r="NG315" s="55"/>
      <c r="NH315" s="55"/>
      <c r="NI315" s="55"/>
      <c r="NJ315" s="55"/>
      <c r="NK315" s="55"/>
      <c r="NL315" s="55"/>
      <c r="NM315" s="55"/>
      <c r="NN315" s="55"/>
      <c r="NO315" s="55"/>
      <c r="NP315" s="55"/>
      <c r="NQ315" s="55"/>
      <c r="NR315" s="55"/>
      <c r="NS315" s="55"/>
      <c r="NT315" s="55"/>
      <c r="NU315" s="55"/>
      <c r="NV315" s="55"/>
      <c r="NW315" s="55"/>
      <c r="NX315" s="55"/>
      <c r="NY315" s="55"/>
      <c r="NZ315" s="55"/>
      <c r="OA315" s="55"/>
      <c r="OB315" s="55"/>
      <c r="OC315" s="55"/>
      <c r="OD315" s="55"/>
      <c r="OE315" s="55"/>
      <c r="OF315" s="55"/>
      <c r="OG315" s="55"/>
      <c r="OH315" s="55"/>
      <c r="OI315" s="55"/>
      <c r="OJ315" s="55"/>
      <c r="OK315" s="55"/>
      <c r="OL315" s="55"/>
      <c r="OM315" s="55"/>
      <c r="ON315" s="55"/>
      <c r="OO315" s="55"/>
      <c r="OP315" s="55"/>
      <c r="OQ315" s="55"/>
      <c r="OR315" s="55"/>
      <c r="OS315" s="55"/>
      <c r="OT315" s="55"/>
      <c r="OU315" s="55"/>
      <c r="OV315" s="55"/>
      <c r="OW315" s="55"/>
      <c r="OX315" s="55"/>
      <c r="OY315" s="55"/>
      <c r="OZ315" s="55"/>
      <c r="PA315" s="55"/>
      <c r="PB315" s="55"/>
      <c r="PC315" s="55"/>
      <c r="PD315" s="55"/>
      <c r="PE315" s="55"/>
      <c r="PF315" s="55"/>
      <c r="PG315" s="55"/>
      <c r="PH315" s="55"/>
      <c r="PI315" s="55"/>
      <c r="PJ315" s="55"/>
      <c r="PK315" s="55"/>
      <c r="PL315" s="55"/>
      <c r="PM315" s="55"/>
      <c r="PN315" s="55"/>
      <c r="PO315" s="55"/>
      <c r="PP315" s="55"/>
      <c r="PQ315" s="55"/>
      <c r="PR315" s="55"/>
      <c r="PS315" s="55"/>
      <c r="PT315" s="55"/>
      <c r="PU315" s="55"/>
      <c r="PV315" s="55"/>
      <c r="PW315" s="55"/>
      <c r="PX315" s="55"/>
      <c r="PY315" s="55"/>
      <c r="PZ315" s="55"/>
      <c r="QA315" s="55"/>
      <c r="QB315" s="55"/>
      <c r="QC315" s="55"/>
      <c r="QD315" s="55"/>
    </row>
    <row r="316" spans="1:446" ht="13.5" customHeight="1">
      <c r="A316" s="12" t="s">
        <v>314</v>
      </c>
      <c r="B316" s="12" t="s">
        <v>348</v>
      </c>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12"/>
      <c r="BE316" s="14"/>
      <c r="BF316" s="14"/>
      <c r="BG316" s="14"/>
      <c r="BH316" s="14"/>
      <c r="BI316" s="14"/>
      <c r="BJ316" s="14"/>
      <c r="BK316" s="14"/>
      <c r="BL316" s="14"/>
      <c r="BM316" s="14"/>
      <c r="BN316" s="14"/>
      <c r="BO316" s="14"/>
      <c r="BP316" s="14"/>
      <c r="BQ316" s="14"/>
      <c r="BR316" s="14"/>
      <c r="BS316" s="14"/>
      <c r="BT316" s="14"/>
      <c r="BU316" s="14"/>
      <c r="BV316" s="14"/>
      <c r="BW316" s="14"/>
      <c r="BX316" s="14"/>
      <c r="BY316" s="14"/>
      <c r="BZ316" s="14"/>
      <c r="CA316" s="14"/>
      <c r="CB316" s="14"/>
      <c r="CC316" s="14"/>
      <c r="CD316" s="14"/>
      <c r="CE316" s="14"/>
      <c r="CF316" s="14"/>
      <c r="CG316" s="14"/>
      <c r="CH316" s="14"/>
      <c r="CI316" s="14"/>
      <c r="CJ316" s="14"/>
      <c r="CK316" s="14"/>
      <c r="CL316" s="14"/>
      <c r="CM316" s="14"/>
      <c r="CN316" s="14"/>
      <c r="CO316" s="14"/>
      <c r="CP316" s="14"/>
      <c r="CQ316" s="14"/>
      <c r="CR316" s="14"/>
      <c r="CS316" s="14"/>
      <c r="CT316" s="14"/>
      <c r="CU316" s="14"/>
      <c r="CV316" s="14"/>
      <c r="CW316" s="14"/>
      <c r="CX316" s="14"/>
      <c r="CY316" s="14"/>
      <c r="CZ316" s="14"/>
      <c r="DA316" s="24"/>
      <c r="DB316" s="14"/>
      <c r="DC316" s="14"/>
      <c r="DD316" s="14"/>
      <c r="DE316" s="14"/>
      <c r="DF316" s="14"/>
      <c r="DG316" s="14"/>
      <c r="DH316" s="14"/>
      <c r="DI316" s="14"/>
      <c r="DJ316" s="14"/>
      <c r="DK316" s="14"/>
      <c r="DL316" s="14"/>
      <c r="DM316" s="14"/>
      <c r="DN316" s="14"/>
      <c r="DO316" s="14"/>
      <c r="DP316" s="14"/>
      <c r="DQ316" s="14"/>
      <c r="DR316" s="14"/>
      <c r="DS316" s="14"/>
      <c r="DT316" s="14"/>
      <c r="DU316" s="14"/>
      <c r="DV316" s="14"/>
      <c r="DW316" s="14"/>
      <c r="DX316" s="14"/>
      <c r="DY316" s="14"/>
      <c r="DZ316" s="14"/>
      <c r="EA316" s="14"/>
      <c r="EB316" s="14"/>
      <c r="EC316" s="14"/>
      <c r="ED316" s="14"/>
      <c r="EE316" s="14"/>
      <c r="EF316" s="14"/>
      <c r="EG316" s="14"/>
      <c r="EH316" s="14"/>
      <c r="EI316" s="14"/>
      <c r="EJ316" s="14"/>
      <c r="EK316" s="14"/>
      <c r="EL316" s="14"/>
      <c r="EM316" s="14"/>
      <c r="EN316" s="14"/>
      <c r="EO316" s="14"/>
      <c r="EP316" s="14"/>
      <c r="EQ316" s="14"/>
      <c r="ER316" s="14"/>
      <c r="ES316" s="14"/>
      <c r="ET316" s="14"/>
      <c r="EU316" s="14"/>
      <c r="EV316" s="14"/>
      <c r="EW316" s="14"/>
      <c r="EX316" s="14"/>
      <c r="EY316" s="14"/>
      <c r="EZ316" s="14"/>
      <c r="FA316" s="14"/>
      <c r="FB316" s="14"/>
      <c r="FC316" s="14"/>
      <c r="FD316" s="14"/>
      <c r="FE316" s="14"/>
      <c r="FF316" s="14"/>
      <c r="FG316" s="14"/>
      <c r="FH316" s="14"/>
      <c r="FI316" s="14"/>
      <c r="FJ316" s="14"/>
      <c r="FK316" s="14"/>
      <c r="FL316" s="14"/>
      <c r="FM316" s="14"/>
      <c r="FN316" s="14"/>
      <c r="FO316" s="14"/>
      <c r="FP316" s="14"/>
      <c r="FQ316" s="14"/>
      <c r="FR316" s="14"/>
      <c r="FS316" s="14"/>
      <c r="FT316" s="14"/>
      <c r="FU316" s="14"/>
      <c r="FV316" s="14"/>
      <c r="FW316" s="14"/>
      <c r="FX316" s="14"/>
      <c r="FY316" s="14"/>
      <c r="FZ316" s="14"/>
      <c r="GA316" s="14"/>
      <c r="GB316" s="14"/>
      <c r="GC316" s="14"/>
      <c r="GD316" s="14"/>
      <c r="GE316" s="14"/>
      <c r="GF316" s="14"/>
      <c r="GG316" s="14"/>
      <c r="GH316" s="14"/>
      <c r="GI316" s="14"/>
      <c r="GJ316" s="14"/>
      <c r="GK316" s="14"/>
      <c r="GL316" s="14"/>
      <c r="GM316" s="14"/>
      <c r="GN316" s="14"/>
      <c r="GO316" s="14"/>
      <c r="GP316" s="14"/>
      <c r="GQ316" s="14"/>
      <c r="GR316" s="14"/>
      <c r="GS316" s="14"/>
      <c r="GT316" s="14"/>
      <c r="GU316" s="14"/>
      <c r="GV316" s="14"/>
      <c r="GW316" s="14"/>
      <c r="GX316" s="14"/>
      <c r="GY316" s="14"/>
      <c r="GZ316" s="14"/>
      <c r="HA316" s="14"/>
      <c r="HB316" s="14"/>
      <c r="HC316" s="14"/>
      <c r="HD316" s="14"/>
      <c r="HE316" s="14"/>
      <c r="HF316" s="14"/>
      <c r="HG316" s="14"/>
      <c r="HH316" s="14"/>
      <c r="HI316" s="14"/>
      <c r="HJ316" s="14"/>
      <c r="HK316" s="14"/>
      <c r="HL316" s="14"/>
      <c r="HM316" s="14"/>
      <c r="HN316" s="14"/>
      <c r="HO316" s="14"/>
      <c r="HP316" s="14"/>
      <c r="HQ316" s="14"/>
      <c r="HR316" s="14"/>
      <c r="HS316" s="14"/>
      <c r="HT316" s="14"/>
      <c r="HU316" s="14"/>
      <c r="HV316" s="14"/>
      <c r="HW316" s="14"/>
      <c r="HX316" s="14"/>
      <c r="HY316" s="14"/>
      <c r="HZ316" s="14"/>
      <c r="IA316" s="14"/>
      <c r="IB316" s="14"/>
      <c r="IC316" s="14"/>
      <c r="ID316" s="14"/>
      <c r="IE316" s="14"/>
      <c r="IF316" s="14"/>
      <c r="IG316" s="14"/>
      <c r="IH316" s="55"/>
      <c r="II316" s="55"/>
      <c r="IJ316" s="55"/>
      <c r="IK316" s="55"/>
      <c r="IL316" s="55"/>
      <c r="IM316" s="55"/>
      <c r="IN316" s="55"/>
      <c r="IO316" s="55"/>
      <c r="IP316" s="55"/>
      <c r="IQ316" s="55"/>
      <c r="IR316" s="55"/>
      <c r="IS316" s="55"/>
      <c r="IT316" s="55"/>
      <c r="IU316" s="55"/>
      <c r="IV316" s="55"/>
      <c r="IW316" s="55"/>
      <c r="IX316" s="55"/>
      <c r="IY316" s="55"/>
      <c r="IZ316" s="55"/>
      <c r="JA316" s="55"/>
      <c r="JB316" s="55"/>
      <c r="JC316" s="55"/>
      <c r="JD316" s="55"/>
      <c r="JE316" s="55"/>
      <c r="JF316" s="55"/>
      <c r="JG316" s="55"/>
      <c r="JH316" s="55"/>
      <c r="JI316" s="55"/>
      <c r="JJ316" s="55"/>
      <c r="JK316" s="55"/>
      <c r="JL316" s="55"/>
      <c r="JM316" s="55"/>
      <c r="JN316" s="55"/>
      <c r="JO316" s="55"/>
      <c r="JP316" s="55"/>
      <c r="JQ316" s="55"/>
      <c r="JR316" s="55"/>
      <c r="JS316" s="55"/>
      <c r="JT316" s="55"/>
      <c r="JU316" s="55"/>
      <c r="JV316" s="55"/>
      <c r="JW316" s="55"/>
      <c r="JX316" s="55"/>
      <c r="JY316" s="55"/>
      <c r="JZ316" s="55"/>
      <c r="KA316" s="55"/>
      <c r="KB316" s="55"/>
      <c r="KC316" s="55"/>
      <c r="KD316" s="55"/>
      <c r="KE316" s="55"/>
      <c r="KF316" s="55"/>
      <c r="KG316" s="55"/>
      <c r="KH316" s="55"/>
      <c r="KI316" s="55"/>
      <c r="KJ316" s="55"/>
      <c r="KK316" s="55"/>
      <c r="KL316" s="55"/>
      <c r="KM316" s="55"/>
      <c r="KN316" s="55"/>
      <c r="KO316" s="55"/>
      <c r="KP316" s="55"/>
      <c r="KQ316" s="55"/>
      <c r="KR316" s="55"/>
      <c r="KS316" s="55"/>
      <c r="KT316" s="55"/>
      <c r="KU316" s="55"/>
      <c r="KV316" s="55"/>
      <c r="KW316" s="55"/>
      <c r="KX316" s="55"/>
      <c r="KY316" s="55"/>
      <c r="KZ316" s="55"/>
      <c r="LA316" s="55"/>
      <c r="LB316" s="55"/>
      <c r="LC316" s="55"/>
      <c r="LD316" s="55"/>
      <c r="LE316" s="55"/>
      <c r="LF316" s="55"/>
      <c r="LG316" s="55"/>
      <c r="LH316" s="55"/>
      <c r="LI316" s="55"/>
      <c r="LJ316" s="55"/>
      <c r="LK316" s="55"/>
      <c r="LL316" s="55"/>
      <c r="LM316" s="55"/>
      <c r="LN316" s="55"/>
      <c r="LO316" s="55"/>
      <c r="LP316" s="55"/>
      <c r="LQ316" s="55"/>
      <c r="LR316" s="55"/>
      <c r="LS316" s="55"/>
      <c r="LT316" s="55"/>
      <c r="LU316" s="55"/>
      <c r="LV316" s="55"/>
      <c r="LW316" s="55"/>
      <c r="LX316" s="55"/>
      <c r="LY316" s="55"/>
      <c r="LZ316" s="55"/>
      <c r="MA316" s="55"/>
      <c r="MB316" s="55"/>
      <c r="MC316" s="55"/>
      <c r="MD316" s="55"/>
      <c r="ME316" s="55"/>
      <c r="MF316" s="55"/>
      <c r="MG316" s="55"/>
      <c r="MH316" s="57"/>
      <c r="MI316" s="57"/>
      <c r="MJ316" s="57"/>
      <c r="MK316" s="57"/>
      <c r="ML316" s="57"/>
      <c r="MM316" s="58"/>
      <c r="MN316" s="58"/>
      <c r="MO316" s="57"/>
      <c r="MP316" s="57"/>
      <c r="MQ316" s="57"/>
      <c r="MR316" s="57"/>
      <c r="MS316" s="57"/>
      <c r="MT316" s="58"/>
      <c r="MU316" s="58"/>
      <c r="MV316" s="57"/>
      <c r="MW316" s="57"/>
      <c r="MX316" s="57"/>
      <c r="MY316" s="57"/>
      <c r="MZ316" s="57"/>
      <c r="NA316" s="58"/>
      <c r="NB316" s="58"/>
      <c r="NC316" s="55"/>
      <c r="ND316" s="55"/>
      <c r="NE316" s="55"/>
      <c r="NF316" s="55"/>
      <c r="NG316" s="55"/>
      <c r="NH316" s="55"/>
      <c r="NI316" s="55"/>
      <c r="NJ316" s="55"/>
      <c r="NK316" s="55"/>
      <c r="NL316" s="55"/>
      <c r="NM316" s="55"/>
      <c r="NN316" s="55"/>
      <c r="NO316" s="55"/>
      <c r="NP316" s="55"/>
      <c r="NQ316" s="55"/>
      <c r="NR316" s="55"/>
      <c r="NS316" s="55"/>
      <c r="NT316" s="55"/>
      <c r="NU316" s="55"/>
      <c r="NV316" s="55"/>
      <c r="NW316" s="55"/>
      <c r="NX316" s="55"/>
      <c r="NY316" s="55"/>
      <c r="NZ316" s="55"/>
      <c r="OA316" s="55"/>
      <c r="OB316" s="55"/>
      <c r="OC316" s="55"/>
      <c r="OD316" s="55"/>
      <c r="OE316" s="55"/>
      <c r="OF316" s="55"/>
      <c r="OG316" s="55"/>
      <c r="OH316" s="55"/>
      <c r="OI316" s="55"/>
      <c r="OJ316" s="55"/>
      <c r="OK316" s="55"/>
      <c r="OL316" s="55"/>
      <c r="OM316" s="55"/>
      <c r="ON316" s="55"/>
      <c r="OO316" s="55"/>
      <c r="OP316" s="55"/>
      <c r="OQ316" s="55"/>
      <c r="OR316" s="55"/>
      <c r="OS316" s="55"/>
      <c r="OT316" s="55"/>
      <c r="OU316" s="55"/>
      <c r="OV316" s="55"/>
      <c r="OW316" s="55"/>
      <c r="OX316" s="55"/>
      <c r="OY316" s="55"/>
      <c r="OZ316" s="55"/>
      <c r="PA316" s="55"/>
      <c r="PB316" s="55"/>
      <c r="PC316" s="55"/>
      <c r="PD316" s="55"/>
      <c r="PE316" s="55"/>
      <c r="PF316" s="55"/>
      <c r="PG316" s="55"/>
      <c r="PH316" s="55"/>
      <c r="PI316" s="55"/>
      <c r="PJ316" s="55"/>
      <c r="PK316" s="55"/>
      <c r="PL316" s="55"/>
      <c r="PM316" s="55"/>
      <c r="PN316" s="55"/>
      <c r="PO316" s="55"/>
      <c r="PP316" s="55"/>
      <c r="PQ316" s="55"/>
      <c r="PR316" s="55"/>
      <c r="PS316" s="55"/>
      <c r="PT316" s="55"/>
      <c r="PU316" s="55"/>
      <c r="PV316" s="55"/>
      <c r="PW316" s="55"/>
      <c r="PX316" s="55"/>
      <c r="PY316" s="55"/>
      <c r="PZ316" s="55"/>
      <c r="QA316" s="55"/>
      <c r="QB316" s="55"/>
      <c r="QC316" s="55"/>
      <c r="QD316" s="55"/>
    </row>
    <row r="317" spans="1:446" ht="13.5" customHeight="1">
      <c r="A317" s="12" t="s">
        <v>315</v>
      </c>
      <c r="B317" s="12" t="s">
        <v>349</v>
      </c>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12"/>
      <c r="BE317" s="14"/>
      <c r="BF317" s="14"/>
      <c r="BG317" s="14"/>
      <c r="BH317" s="14"/>
      <c r="BI317" s="14"/>
      <c r="BJ317" s="14"/>
      <c r="BK317" s="14"/>
      <c r="BL317" s="14"/>
      <c r="BM317" s="14"/>
      <c r="BN317" s="14"/>
      <c r="BO317" s="14"/>
      <c r="BP317" s="14"/>
      <c r="BQ317" s="14"/>
      <c r="BR317" s="14"/>
      <c r="BS317" s="14"/>
      <c r="BT317" s="14"/>
      <c r="BU317" s="14"/>
      <c r="BV317" s="14"/>
      <c r="BW317" s="14"/>
      <c r="BX317" s="14"/>
      <c r="BY317" s="14"/>
      <c r="BZ317" s="14"/>
      <c r="CA317" s="14"/>
      <c r="CB317" s="14"/>
      <c r="CC317" s="14"/>
      <c r="CD317" s="14"/>
      <c r="CE317" s="14"/>
      <c r="CF317" s="14"/>
      <c r="CG317" s="14"/>
      <c r="CH317" s="14"/>
      <c r="CI317" s="14"/>
      <c r="CJ317" s="14"/>
      <c r="CK317" s="14"/>
      <c r="CL317" s="14"/>
      <c r="CM317" s="14"/>
      <c r="CN317" s="14"/>
      <c r="CO317" s="14"/>
      <c r="CP317" s="14"/>
      <c r="CQ317" s="14"/>
      <c r="CR317" s="14"/>
      <c r="CS317" s="14"/>
      <c r="CT317" s="14"/>
      <c r="CU317" s="14"/>
      <c r="CV317" s="14"/>
      <c r="CW317" s="14"/>
      <c r="CX317" s="14"/>
      <c r="CY317" s="14"/>
      <c r="CZ317" s="14"/>
      <c r="DA317" s="24"/>
      <c r="DB317" s="14"/>
      <c r="DC317" s="14"/>
      <c r="DD317" s="14"/>
      <c r="DE317" s="14"/>
      <c r="DF317" s="14"/>
      <c r="DG317" s="14"/>
      <c r="DH317" s="14"/>
      <c r="DI317" s="14"/>
      <c r="DJ317" s="14"/>
      <c r="DK317" s="14"/>
      <c r="DL317" s="14"/>
      <c r="DM317" s="14"/>
      <c r="DN317" s="14"/>
      <c r="DO317" s="14"/>
      <c r="DP317" s="14"/>
      <c r="DQ317" s="14"/>
      <c r="DR317" s="14"/>
      <c r="DS317" s="14"/>
      <c r="DT317" s="14"/>
      <c r="DU317" s="14"/>
      <c r="DV317" s="14"/>
      <c r="DW317" s="14"/>
      <c r="DX317" s="14"/>
      <c r="DY317" s="14"/>
      <c r="DZ317" s="14"/>
      <c r="EA317" s="14"/>
      <c r="EB317" s="14"/>
      <c r="EC317" s="14"/>
      <c r="ED317" s="14"/>
      <c r="EE317" s="14"/>
      <c r="EF317" s="14"/>
      <c r="EG317" s="14"/>
      <c r="EH317" s="14"/>
      <c r="EI317" s="14"/>
      <c r="EJ317" s="14"/>
      <c r="EK317" s="14"/>
      <c r="EL317" s="14"/>
      <c r="EM317" s="14"/>
      <c r="EN317" s="14"/>
      <c r="EO317" s="14"/>
      <c r="EP317" s="14"/>
      <c r="EQ317" s="14"/>
      <c r="ER317" s="14"/>
      <c r="ES317" s="14"/>
      <c r="ET317" s="14"/>
      <c r="EU317" s="14"/>
      <c r="EV317" s="14"/>
      <c r="EW317" s="14"/>
      <c r="EX317" s="14"/>
      <c r="EY317" s="14"/>
      <c r="EZ317" s="14"/>
      <c r="FA317" s="14"/>
      <c r="FB317" s="14"/>
      <c r="FC317" s="14"/>
      <c r="FD317" s="14"/>
      <c r="FE317" s="14"/>
      <c r="FF317" s="14"/>
      <c r="FG317" s="14"/>
      <c r="FH317" s="14"/>
      <c r="FI317" s="14"/>
      <c r="FJ317" s="14"/>
      <c r="FK317" s="14"/>
      <c r="FL317" s="14"/>
      <c r="FM317" s="14"/>
      <c r="FN317" s="14"/>
      <c r="FO317" s="14"/>
      <c r="FP317" s="14"/>
      <c r="FQ317" s="14"/>
      <c r="FR317" s="14"/>
      <c r="FS317" s="14"/>
      <c r="FT317" s="14"/>
      <c r="FU317" s="14"/>
      <c r="FV317" s="14"/>
      <c r="FW317" s="14"/>
      <c r="FX317" s="14"/>
      <c r="FY317" s="14"/>
      <c r="FZ317" s="14"/>
      <c r="GA317" s="14"/>
      <c r="GB317" s="14"/>
      <c r="GC317" s="14"/>
      <c r="GD317" s="14"/>
      <c r="GE317" s="14"/>
      <c r="GF317" s="14"/>
      <c r="GG317" s="14"/>
      <c r="GH317" s="14"/>
      <c r="GI317" s="14"/>
      <c r="GJ317" s="14"/>
      <c r="GK317" s="14"/>
      <c r="GL317" s="14"/>
      <c r="GM317" s="14"/>
      <c r="GN317" s="14"/>
      <c r="GO317" s="14"/>
      <c r="GP317" s="14"/>
      <c r="GQ317" s="14"/>
      <c r="GR317" s="14"/>
      <c r="GS317" s="14"/>
      <c r="GT317" s="14"/>
      <c r="GU317" s="14"/>
      <c r="GV317" s="14"/>
      <c r="GW317" s="14"/>
      <c r="GX317" s="14"/>
      <c r="GY317" s="14"/>
      <c r="GZ317" s="14"/>
      <c r="HA317" s="14"/>
      <c r="HB317" s="14"/>
      <c r="HC317" s="14"/>
      <c r="HD317" s="14"/>
      <c r="HE317" s="14"/>
      <c r="HF317" s="14"/>
      <c r="HG317" s="14"/>
      <c r="HH317" s="14"/>
      <c r="HI317" s="14"/>
      <c r="HJ317" s="14"/>
      <c r="HK317" s="14"/>
      <c r="HL317" s="14"/>
      <c r="HM317" s="14"/>
      <c r="HN317" s="14"/>
      <c r="HO317" s="14"/>
      <c r="HP317" s="14"/>
      <c r="HQ317" s="14"/>
      <c r="HR317" s="14"/>
      <c r="HS317" s="14"/>
      <c r="HT317" s="14"/>
      <c r="HU317" s="14"/>
      <c r="HV317" s="14"/>
      <c r="HW317" s="14"/>
      <c r="HX317" s="14"/>
      <c r="HY317" s="14"/>
      <c r="HZ317" s="14"/>
      <c r="IA317" s="14"/>
      <c r="IB317" s="14"/>
      <c r="IC317" s="14"/>
      <c r="ID317" s="14"/>
      <c r="IE317" s="14"/>
      <c r="IF317" s="14"/>
      <c r="IG317" s="14"/>
      <c r="IH317" s="55"/>
      <c r="II317" s="55"/>
      <c r="IJ317" s="55"/>
      <c r="IK317" s="55"/>
      <c r="IL317" s="55"/>
      <c r="IM317" s="55"/>
      <c r="IN317" s="55"/>
      <c r="IO317" s="55"/>
      <c r="IP317" s="55"/>
      <c r="IQ317" s="55"/>
      <c r="IR317" s="55"/>
      <c r="IS317" s="55"/>
      <c r="IT317" s="55"/>
      <c r="IU317" s="55"/>
      <c r="IV317" s="55"/>
      <c r="IW317" s="55"/>
      <c r="IX317" s="55"/>
      <c r="IY317" s="55"/>
      <c r="IZ317" s="55"/>
      <c r="JA317" s="55"/>
      <c r="JB317" s="55"/>
      <c r="JC317" s="55"/>
      <c r="JD317" s="55"/>
      <c r="JE317" s="55"/>
      <c r="JF317" s="55"/>
      <c r="JG317" s="55"/>
      <c r="JH317" s="55"/>
      <c r="JI317" s="55"/>
      <c r="JJ317" s="55"/>
      <c r="JK317" s="55"/>
      <c r="JL317" s="55"/>
      <c r="JM317" s="55"/>
      <c r="JN317" s="55"/>
      <c r="JO317" s="55"/>
      <c r="JP317" s="55"/>
      <c r="JQ317" s="55"/>
      <c r="JR317" s="55"/>
      <c r="JS317" s="55"/>
      <c r="JT317" s="55"/>
      <c r="JU317" s="55"/>
      <c r="JV317" s="55"/>
      <c r="JW317" s="55"/>
      <c r="JX317" s="55"/>
      <c r="JY317" s="55"/>
      <c r="JZ317" s="55"/>
      <c r="KA317" s="55"/>
      <c r="KB317" s="55"/>
      <c r="KC317" s="55"/>
      <c r="KD317" s="55"/>
      <c r="KE317" s="55"/>
      <c r="KF317" s="55"/>
      <c r="KG317" s="55"/>
      <c r="KH317" s="55"/>
      <c r="KI317" s="55"/>
      <c r="KJ317" s="55"/>
      <c r="KK317" s="55"/>
      <c r="KL317" s="55"/>
      <c r="KM317" s="55"/>
      <c r="KN317" s="55"/>
      <c r="KO317" s="55"/>
      <c r="KP317" s="55"/>
      <c r="KQ317" s="55"/>
      <c r="KR317" s="55"/>
      <c r="KS317" s="55"/>
      <c r="KT317" s="55"/>
      <c r="KU317" s="55"/>
      <c r="KV317" s="55"/>
      <c r="KW317" s="55"/>
      <c r="KX317" s="55"/>
      <c r="KY317" s="55"/>
      <c r="KZ317" s="55"/>
      <c r="LA317" s="55"/>
      <c r="LB317" s="55"/>
      <c r="LC317" s="55"/>
      <c r="LD317" s="55"/>
      <c r="LE317" s="55"/>
      <c r="LF317" s="55"/>
      <c r="LG317" s="55"/>
      <c r="LH317" s="55"/>
      <c r="LI317" s="55"/>
      <c r="LJ317" s="55"/>
      <c r="LK317" s="55"/>
      <c r="LL317" s="55"/>
      <c r="LM317" s="55"/>
      <c r="LN317" s="55"/>
      <c r="LO317" s="55"/>
      <c r="LP317" s="55"/>
      <c r="LQ317" s="55"/>
      <c r="LR317" s="55"/>
      <c r="LS317" s="55"/>
      <c r="LT317" s="55"/>
      <c r="LU317" s="55"/>
      <c r="LV317" s="55"/>
      <c r="LW317" s="55"/>
      <c r="LX317" s="55"/>
      <c r="LY317" s="55"/>
      <c r="LZ317" s="55"/>
      <c r="MA317" s="55"/>
      <c r="MB317" s="55"/>
      <c r="MC317" s="55"/>
      <c r="MD317" s="55"/>
      <c r="ME317" s="55"/>
      <c r="MF317" s="55"/>
      <c r="MG317" s="55"/>
      <c r="MH317" s="57"/>
      <c r="MI317" s="57"/>
      <c r="MJ317" s="57"/>
      <c r="MK317" s="57"/>
      <c r="ML317" s="57"/>
      <c r="MM317" s="58"/>
      <c r="MN317" s="58"/>
      <c r="MO317" s="57"/>
      <c r="MP317" s="57"/>
      <c r="MQ317" s="57"/>
      <c r="MR317" s="57"/>
      <c r="MS317" s="57"/>
      <c r="MT317" s="58"/>
      <c r="MU317" s="58"/>
      <c r="MV317" s="57"/>
      <c r="MW317" s="57"/>
      <c r="MX317" s="57"/>
      <c r="MY317" s="57"/>
      <c r="MZ317" s="57"/>
      <c r="NA317" s="58"/>
      <c r="NB317" s="58"/>
      <c r="NC317" s="55"/>
      <c r="ND317" s="55"/>
      <c r="NE317" s="55"/>
      <c r="NF317" s="55"/>
      <c r="NG317" s="55"/>
      <c r="NH317" s="55"/>
      <c r="NI317" s="55"/>
      <c r="NJ317" s="55"/>
      <c r="NK317" s="55"/>
      <c r="NL317" s="55"/>
      <c r="NM317" s="55"/>
      <c r="NN317" s="55"/>
      <c r="NO317" s="55"/>
      <c r="NP317" s="55"/>
      <c r="NQ317" s="55"/>
      <c r="NR317" s="55"/>
      <c r="NS317" s="55"/>
      <c r="NT317" s="55"/>
      <c r="NU317" s="55"/>
      <c r="NV317" s="55"/>
      <c r="NW317" s="55"/>
      <c r="NX317" s="55"/>
      <c r="NY317" s="55"/>
      <c r="NZ317" s="55"/>
      <c r="OA317" s="55"/>
      <c r="OB317" s="55"/>
      <c r="OC317" s="55"/>
      <c r="OD317" s="55"/>
      <c r="OE317" s="55"/>
      <c r="OF317" s="55"/>
      <c r="OG317" s="55"/>
      <c r="OH317" s="55"/>
      <c r="OI317" s="55"/>
      <c r="OJ317" s="55"/>
      <c r="OK317" s="55"/>
      <c r="OL317" s="55"/>
      <c r="OM317" s="55"/>
      <c r="ON317" s="55"/>
      <c r="OO317" s="55"/>
      <c r="OP317" s="55"/>
      <c r="OQ317" s="55"/>
      <c r="OR317" s="55"/>
      <c r="OS317" s="55"/>
      <c r="OT317" s="55"/>
      <c r="OU317" s="55"/>
      <c r="OV317" s="55"/>
      <c r="OW317" s="55"/>
      <c r="OX317" s="55"/>
      <c r="OY317" s="55"/>
      <c r="OZ317" s="55"/>
      <c r="PA317" s="55"/>
      <c r="PB317" s="55"/>
      <c r="PC317" s="55"/>
      <c r="PD317" s="55"/>
      <c r="PE317" s="55"/>
      <c r="PF317" s="55"/>
      <c r="PG317" s="55"/>
      <c r="PH317" s="55"/>
      <c r="PI317" s="55"/>
      <c r="PJ317" s="55"/>
      <c r="PK317" s="55"/>
      <c r="PL317" s="55"/>
      <c r="PM317" s="55"/>
      <c r="PN317" s="55"/>
      <c r="PO317" s="55"/>
      <c r="PP317" s="55"/>
      <c r="PQ317" s="55"/>
      <c r="PR317" s="55"/>
      <c r="PS317" s="55"/>
      <c r="PT317" s="55"/>
      <c r="PU317" s="55"/>
      <c r="PV317" s="55"/>
      <c r="PW317" s="55"/>
      <c r="PX317" s="55"/>
      <c r="PY317" s="55"/>
      <c r="PZ317" s="55"/>
      <c r="QA317" s="55"/>
      <c r="QB317" s="55"/>
      <c r="QC317" s="55"/>
      <c r="QD317" s="55"/>
    </row>
    <row r="318" spans="1:446" ht="13.5" customHeight="1">
      <c r="A318" s="12" t="s">
        <v>316</v>
      </c>
      <c r="B318" s="12" t="s">
        <v>346</v>
      </c>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12"/>
      <c r="BE318" s="14"/>
      <c r="BF318" s="14"/>
      <c r="BG318" s="14"/>
      <c r="BH318" s="14"/>
      <c r="BI318" s="14"/>
      <c r="BJ318" s="14"/>
      <c r="BK318" s="14"/>
      <c r="BL318" s="14"/>
      <c r="BM318" s="14"/>
      <c r="BN318" s="14"/>
      <c r="BO318" s="14"/>
      <c r="BP318" s="14"/>
      <c r="BQ318" s="14"/>
      <c r="BR318" s="14"/>
      <c r="BS318" s="14"/>
      <c r="BT318" s="14"/>
      <c r="BU318" s="14"/>
      <c r="BV318" s="14"/>
      <c r="BW318" s="14"/>
      <c r="BX318" s="14"/>
      <c r="BY318" s="14"/>
      <c r="BZ318" s="14"/>
      <c r="CA318" s="14"/>
      <c r="CB318" s="14"/>
      <c r="CC318" s="14"/>
      <c r="CD318" s="14"/>
      <c r="CE318" s="14"/>
      <c r="CF318" s="14"/>
      <c r="CG318" s="14"/>
      <c r="CH318" s="14"/>
      <c r="CI318" s="14"/>
      <c r="CJ318" s="14"/>
      <c r="CK318" s="14"/>
      <c r="CL318" s="14"/>
      <c r="CM318" s="14"/>
      <c r="CN318" s="14"/>
      <c r="CO318" s="14"/>
      <c r="CP318" s="14"/>
      <c r="CQ318" s="14"/>
      <c r="CR318" s="14"/>
      <c r="CS318" s="14"/>
      <c r="CT318" s="14"/>
      <c r="CU318" s="14"/>
      <c r="CV318" s="14"/>
      <c r="CW318" s="14"/>
      <c r="CX318" s="14"/>
      <c r="CY318" s="14"/>
      <c r="CZ318" s="14"/>
      <c r="DA318" s="24"/>
      <c r="DB318" s="14"/>
      <c r="DC318" s="14"/>
      <c r="DD318" s="14"/>
      <c r="DE318" s="14"/>
      <c r="DF318" s="14"/>
      <c r="DG318" s="14"/>
      <c r="DH318" s="14"/>
      <c r="DI318" s="14"/>
      <c r="DJ318" s="14"/>
      <c r="DK318" s="14"/>
      <c r="DL318" s="14"/>
      <c r="DM318" s="14"/>
      <c r="DN318" s="14"/>
      <c r="DO318" s="14"/>
      <c r="DP318" s="14"/>
      <c r="DQ318" s="14"/>
      <c r="DR318" s="14"/>
      <c r="DS318" s="14"/>
      <c r="DT318" s="14"/>
      <c r="DU318" s="14"/>
      <c r="DV318" s="14"/>
      <c r="DW318" s="14"/>
      <c r="DX318" s="14"/>
      <c r="DY318" s="14"/>
      <c r="DZ318" s="14"/>
      <c r="EA318" s="14"/>
      <c r="EB318" s="14"/>
      <c r="EC318" s="14"/>
      <c r="ED318" s="14"/>
      <c r="EE318" s="14"/>
      <c r="EF318" s="14"/>
      <c r="EG318" s="14"/>
      <c r="EH318" s="14"/>
      <c r="EI318" s="14"/>
      <c r="EJ318" s="14"/>
      <c r="EK318" s="14"/>
      <c r="EL318" s="14"/>
      <c r="EM318" s="14"/>
      <c r="EN318" s="14"/>
      <c r="EO318" s="14"/>
      <c r="EP318" s="14"/>
      <c r="EQ318" s="14"/>
      <c r="ER318" s="14"/>
      <c r="ES318" s="14"/>
      <c r="ET318" s="14"/>
      <c r="EU318" s="14"/>
      <c r="EV318" s="14"/>
      <c r="EW318" s="14"/>
      <c r="EX318" s="14"/>
      <c r="EY318" s="14"/>
      <c r="EZ318" s="14"/>
      <c r="FA318" s="14"/>
      <c r="FB318" s="14"/>
      <c r="FC318" s="14"/>
      <c r="FD318" s="14"/>
      <c r="FE318" s="14"/>
      <c r="FF318" s="14"/>
      <c r="FG318" s="14"/>
      <c r="FH318" s="14"/>
      <c r="FI318" s="14"/>
      <c r="FJ318" s="14"/>
      <c r="FK318" s="14"/>
      <c r="FL318" s="14"/>
      <c r="FM318" s="14"/>
      <c r="FN318" s="14"/>
      <c r="FO318" s="14"/>
      <c r="FP318" s="14"/>
      <c r="FQ318" s="14"/>
      <c r="FR318" s="14"/>
      <c r="FS318" s="14"/>
      <c r="FT318" s="14"/>
      <c r="FU318" s="14"/>
      <c r="FV318" s="14"/>
      <c r="FW318" s="14"/>
      <c r="FX318" s="14"/>
      <c r="FY318" s="14"/>
      <c r="FZ318" s="14"/>
      <c r="GA318" s="14"/>
      <c r="GB318" s="14"/>
      <c r="GC318" s="14"/>
      <c r="GD318" s="14"/>
      <c r="GE318" s="14"/>
      <c r="GF318" s="14"/>
      <c r="GG318" s="14"/>
      <c r="GH318" s="14"/>
      <c r="GI318" s="14"/>
      <c r="GJ318" s="14"/>
      <c r="GK318" s="14"/>
      <c r="GL318" s="14"/>
      <c r="GM318" s="14"/>
      <c r="GN318" s="14"/>
      <c r="GO318" s="14"/>
      <c r="GP318" s="14"/>
      <c r="GQ318" s="14"/>
      <c r="GR318" s="14"/>
      <c r="GS318" s="14"/>
      <c r="GT318" s="14"/>
      <c r="GU318" s="14"/>
      <c r="GV318" s="14"/>
      <c r="GW318" s="14"/>
      <c r="GX318" s="14"/>
      <c r="GY318" s="14"/>
      <c r="GZ318" s="14"/>
      <c r="HA318" s="14"/>
      <c r="HB318" s="14"/>
      <c r="HC318" s="14"/>
      <c r="HD318" s="14"/>
      <c r="HE318" s="14"/>
      <c r="HF318" s="14"/>
      <c r="HG318" s="14"/>
      <c r="HH318" s="14"/>
      <c r="HI318" s="14"/>
      <c r="HJ318" s="14"/>
      <c r="HK318" s="14"/>
      <c r="HL318" s="14"/>
      <c r="HM318" s="14"/>
      <c r="HN318" s="14"/>
      <c r="HO318" s="14"/>
      <c r="HP318" s="14"/>
      <c r="HQ318" s="14"/>
      <c r="HR318" s="14"/>
      <c r="HS318" s="14"/>
      <c r="HT318" s="14"/>
      <c r="HU318" s="14"/>
      <c r="HV318" s="14"/>
      <c r="HW318" s="14"/>
      <c r="HX318" s="14"/>
      <c r="HY318" s="14"/>
      <c r="HZ318" s="14"/>
      <c r="IA318" s="14"/>
      <c r="IB318" s="14"/>
      <c r="IC318" s="14"/>
      <c r="ID318" s="14"/>
      <c r="IE318" s="14"/>
      <c r="IF318" s="14"/>
      <c r="IG318" s="14"/>
      <c r="IH318" s="55"/>
      <c r="II318" s="55"/>
      <c r="IJ318" s="55"/>
      <c r="IK318" s="55"/>
      <c r="IL318" s="55"/>
      <c r="IM318" s="55"/>
      <c r="IN318" s="55"/>
      <c r="IO318" s="55"/>
      <c r="IP318" s="55"/>
      <c r="IQ318" s="55"/>
      <c r="IR318" s="55"/>
      <c r="IS318" s="55"/>
      <c r="IT318" s="55"/>
      <c r="IU318" s="55"/>
      <c r="IV318" s="55"/>
      <c r="IW318" s="55"/>
      <c r="IX318" s="55"/>
      <c r="IY318" s="55"/>
      <c r="IZ318" s="55"/>
      <c r="JA318" s="55"/>
      <c r="JB318" s="55"/>
      <c r="JC318" s="55"/>
      <c r="JD318" s="55"/>
      <c r="JE318" s="55"/>
      <c r="JF318" s="55"/>
      <c r="JG318" s="55"/>
      <c r="JH318" s="55"/>
      <c r="JI318" s="55"/>
      <c r="JJ318" s="55"/>
      <c r="JK318" s="55"/>
      <c r="JL318" s="55"/>
      <c r="JM318" s="55"/>
      <c r="JN318" s="55"/>
      <c r="JO318" s="55"/>
      <c r="JP318" s="55"/>
      <c r="JQ318" s="55"/>
      <c r="JR318" s="55"/>
      <c r="JS318" s="55"/>
      <c r="JT318" s="55"/>
      <c r="JU318" s="55"/>
      <c r="JV318" s="55"/>
      <c r="JW318" s="55"/>
      <c r="JX318" s="55"/>
      <c r="JY318" s="55"/>
      <c r="JZ318" s="55"/>
      <c r="KA318" s="55"/>
      <c r="KB318" s="55"/>
      <c r="KC318" s="55"/>
      <c r="KD318" s="55"/>
      <c r="KE318" s="55"/>
      <c r="KF318" s="55"/>
      <c r="KG318" s="55"/>
      <c r="KH318" s="55"/>
      <c r="KI318" s="55"/>
      <c r="KJ318" s="55"/>
      <c r="KK318" s="55"/>
      <c r="KL318" s="55"/>
      <c r="KM318" s="55"/>
      <c r="KN318" s="55"/>
      <c r="KO318" s="55"/>
      <c r="KP318" s="55"/>
      <c r="KQ318" s="55"/>
      <c r="KR318" s="55"/>
      <c r="KS318" s="55"/>
      <c r="KT318" s="55"/>
      <c r="KU318" s="55"/>
      <c r="KV318" s="55"/>
      <c r="KW318" s="55"/>
      <c r="KX318" s="55"/>
      <c r="KY318" s="55"/>
      <c r="KZ318" s="55"/>
      <c r="LA318" s="55"/>
      <c r="LB318" s="55"/>
      <c r="LC318" s="55"/>
      <c r="LD318" s="55"/>
      <c r="LE318" s="55"/>
      <c r="LF318" s="55"/>
      <c r="LG318" s="55"/>
      <c r="LH318" s="55"/>
      <c r="LI318" s="55"/>
      <c r="LJ318" s="55"/>
      <c r="LK318" s="55"/>
      <c r="LL318" s="55"/>
      <c r="LM318" s="55"/>
      <c r="LN318" s="55"/>
      <c r="LO318" s="55"/>
      <c r="LP318" s="55"/>
      <c r="LQ318" s="55"/>
      <c r="LR318" s="55"/>
      <c r="LS318" s="55"/>
      <c r="LT318" s="55"/>
      <c r="LU318" s="55"/>
      <c r="LV318" s="55"/>
      <c r="LW318" s="55"/>
      <c r="LX318" s="55"/>
      <c r="LY318" s="55"/>
      <c r="LZ318" s="55"/>
      <c r="MA318" s="55"/>
      <c r="MB318" s="55"/>
      <c r="MC318" s="55"/>
      <c r="MD318" s="55"/>
      <c r="ME318" s="55"/>
      <c r="MF318" s="55"/>
      <c r="MG318" s="55"/>
      <c r="MH318" s="57"/>
      <c r="MI318" s="57"/>
      <c r="MJ318" s="57"/>
      <c r="MK318" s="57"/>
      <c r="ML318" s="57"/>
      <c r="MM318" s="58"/>
      <c r="MN318" s="58"/>
      <c r="MO318" s="57"/>
      <c r="MP318" s="57"/>
      <c r="MQ318" s="57"/>
      <c r="MR318" s="57"/>
      <c r="MS318" s="57"/>
      <c r="MT318" s="58"/>
      <c r="MU318" s="58"/>
      <c r="MV318" s="57"/>
      <c r="MW318" s="57"/>
      <c r="MX318" s="57"/>
      <c r="MY318" s="57"/>
      <c r="MZ318" s="57"/>
      <c r="NA318" s="58"/>
      <c r="NB318" s="58"/>
      <c r="NC318" s="55"/>
      <c r="ND318" s="55"/>
      <c r="NE318" s="55"/>
      <c r="NF318" s="55"/>
      <c r="NG318" s="55"/>
      <c r="NH318" s="55"/>
      <c r="NI318" s="55"/>
      <c r="NJ318" s="55"/>
      <c r="NK318" s="55"/>
      <c r="NL318" s="55"/>
      <c r="NM318" s="55"/>
      <c r="NN318" s="55"/>
      <c r="NO318" s="55"/>
      <c r="NP318" s="55"/>
      <c r="NQ318" s="55"/>
      <c r="NR318" s="55"/>
      <c r="NS318" s="55"/>
      <c r="NT318" s="55"/>
      <c r="NU318" s="55"/>
      <c r="NV318" s="55"/>
      <c r="NW318" s="55"/>
      <c r="NX318" s="55"/>
      <c r="NY318" s="55"/>
      <c r="NZ318" s="55"/>
      <c r="OA318" s="55"/>
      <c r="OB318" s="55"/>
      <c r="OC318" s="55"/>
      <c r="OD318" s="55"/>
      <c r="OE318" s="55"/>
      <c r="OF318" s="55"/>
      <c r="OG318" s="55"/>
      <c r="OH318" s="55"/>
      <c r="OI318" s="55"/>
      <c r="OJ318" s="55"/>
      <c r="OK318" s="55"/>
      <c r="OL318" s="55"/>
      <c r="OM318" s="55"/>
      <c r="ON318" s="55"/>
      <c r="OO318" s="55"/>
      <c r="OP318" s="55"/>
      <c r="OQ318" s="55"/>
      <c r="OR318" s="55"/>
      <c r="OS318" s="55"/>
      <c r="OT318" s="55"/>
      <c r="OU318" s="55"/>
      <c r="OV318" s="55"/>
      <c r="OW318" s="55"/>
      <c r="OX318" s="55"/>
      <c r="OY318" s="55"/>
      <c r="OZ318" s="55"/>
      <c r="PA318" s="55"/>
      <c r="PB318" s="55"/>
      <c r="PC318" s="55"/>
      <c r="PD318" s="55"/>
      <c r="PE318" s="55"/>
      <c r="PF318" s="55"/>
      <c r="PG318" s="55"/>
      <c r="PH318" s="55"/>
      <c r="PI318" s="55"/>
      <c r="PJ318" s="55"/>
      <c r="PK318" s="55"/>
      <c r="PL318" s="55"/>
      <c r="PM318" s="55"/>
      <c r="PN318" s="55"/>
      <c r="PO318" s="55"/>
      <c r="PP318" s="55"/>
      <c r="PQ318" s="55"/>
      <c r="PR318" s="55"/>
      <c r="PS318" s="55"/>
      <c r="PT318" s="55"/>
      <c r="PU318" s="55"/>
      <c r="PV318" s="55"/>
      <c r="PW318" s="55"/>
      <c r="PX318" s="55"/>
      <c r="PY318" s="55"/>
      <c r="PZ318" s="55"/>
      <c r="QA318" s="55"/>
      <c r="QB318" s="55"/>
      <c r="QC318" s="55"/>
      <c r="QD318" s="55"/>
    </row>
    <row r="319" spans="1:446" ht="13.5" customHeight="1">
      <c r="A319" s="12" t="s">
        <v>317</v>
      </c>
      <c r="B319" s="12" t="s">
        <v>348</v>
      </c>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12"/>
      <c r="BE319" s="14"/>
      <c r="BF319" s="14"/>
      <c r="BG319" s="14"/>
      <c r="BH319" s="14"/>
      <c r="BI319" s="14"/>
      <c r="BJ319" s="14"/>
      <c r="BK319" s="14"/>
      <c r="BL319" s="14"/>
      <c r="BM319" s="14"/>
      <c r="BN319" s="14"/>
      <c r="BO319" s="14"/>
      <c r="BP319" s="14"/>
      <c r="BQ319" s="14"/>
      <c r="BR319" s="14"/>
      <c r="BS319" s="14"/>
      <c r="BT319" s="14"/>
      <c r="BU319" s="14"/>
      <c r="BV319" s="14"/>
      <c r="BW319" s="14"/>
      <c r="BX319" s="14"/>
      <c r="BY319" s="14"/>
      <c r="BZ319" s="14"/>
      <c r="CA319" s="14"/>
      <c r="CB319" s="14"/>
      <c r="CC319" s="14"/>
      <c r="CD319" s="14"/>
      <c r="CE319" s="14"/>
      <c r="CF319" s="14"/>
      <c r="CG319" s="14"/>
      <c r="CH319" s="14"/>
      <c r="CI319" s="14"/>
      <c r="CJ319" s="14"/>
      <c r="CK319" s="14"/>
      <c r="CL319" s="14"/>
      <c r="CM319" s="14"/>
      <c r="CN319" s="14"/>
      <c r="CO319" s="14"/>
      <c r="CP319" s="14"/>
      <c r="CQ319" s="14"/>
      <c r="CR319" s="14"/>
      <c r="CS319" s="14"/>
      <c r="CT319" s="14"/>
      <c r="CU319" s="14"/>
      <c r="CV319" s="14"/>
      <c r="CW319" s="14"/>
      <c r="CX319" s="14"/>
      <c r="CY319" s="14"/>
      <c r="CZ319" s="14"/>
      <c r="DA319" s="24"/>
      <c r="DB319" s="14"/>
      <c r="DC319" s="14"/>
      <c r="DD319" s="14"/>
      <c r="DE319" s="14"/>
      <c r="DF319" s="14"/>
      <c r="DG319" s="14"/>
      <c r="DH319" s="14"/>
      <c r="DI319" s="14"/>
      <c r="DJ319" s="14"/>
      <c r="DK319" s="14"/>
      <c r="DL319" s="14"/>
      <c r="DM319" s="14"/>
      <c r="DN319" s="14"/>
      <c r="DO319" s="14"/>
      <c r="DP319" s="14"/>
      <c r="DQ319" s="14"/>
      <c r="DR319" s="14"/>
      <c r="DS319" s="14"/>
      <c r="DT319" s="14"/>
      <c r="DU319" s="14"/>
      <c r="DV319" s="14"/>
      <c r="DW319" s="14"/>
      <c r="DX319" s="14"/>
      <c r="DY319" s="14"/>
      <c r="DZ319" s="14"/>
      <c r="EA319" s="14"/>
      <c r="EB319" s="14"/>
      <c r="EC319" s="14"/>
      <c r="ED319" s="14"/>
      <c r="EE319" s="14"/>
      <c r="EF319" s="14"/>
      <c r="EG319" s="14"/>
      <c r="EH319" s="14"/>
      <c r="EI319" s="14"/>
      <c r="EJ319" s="14"/>
      <c r="EK319" s="14"/>
      <c r="EL319" s="14"/>
      <c r="EM319" s="14"/>
      <c r="EN319" s="14"/>
      <c r="EO319" s="14"/>
      <c r="EP319" s="14"/>
      <c r="EQ319" s="14"/>
      <c r="ER319" s="14"/>
      <c r="ES319" s="14"/>
      <c r="ET319" s="14"/>
      <c r="EU319" s="14"/>
      <c r="EV319" s="14"/>
      <c r="EW319" s="14"/>
      <c r="EX319" s="14"/>
      <c r="EY319" s="14"/>
      <c r="EZ319" s="14"/>
      <c r="FA319" s="14"/>
      <c r="FB319" s="14"/>
      <c r="FC319" s="14"/>
      <c r="FD319" s="14"/>
      <c r="FE319" s="14"/>
      <c r="FF319" s="14"/>
      <c r="FG319" s="14"/>
      <c r="FH319" s="14"/>
      <c r="FI319" s="14"/>
      <c r="FJ319" s="14"/>
      <c r="FK319" s="14"/>
      <c r="FL319" s="14"/>
      <c r="FM319" s="14"/>
      <c r="FN319" s="14"/>
      <c r="FO319" s="14"/>
      <c r="FP319" s="14"/>
      <c r="FQ319" s="14"/>
      <c r="FR319" s="14"/>
      <c r="FS319" s="14"/>
      <c r="FT319" s="14"/>
      <c r="FU319" s="14"/>
      <c r="FV319" s="14"/>
      <c r="FW319" s="14"/>
      <c r="FX319" s="14"/>
      <c r="FY319" s="14"/>
      <c r="FZ319" s="14"/>
      <c r="GA319" s="14"/>
      <c r="GB319" s="14"/>
      <c r="GC319" s="14"/>
      <c r="GD319" s="14"/>
      <c r="GE319" s="14"/>
      <c r="GF319" s="14"/>
      <c r="GG319" s="14"/>
      <c r="GH319" s="14"/>
      <c r="GI319" s="14"/>
      <c r="GJ319" s="14"/>
      <c r="GK319" s="14"/>
      <c r="GL319" s="14"/>
      <c r="GM319" s="14"/>
      <c r="GN319" s="14"/>
      <c r="GO319" s="14"/>
      <c r="GP319" s="14"/>
      <c r="GQ319" s="14"/>
      <c r="GR319" s="14"/>
      <c r="GS319" s="14"/>
      <c r="GT319" s="14"/>
      <c r="GU319" s="14"/>
      <c r="GV319" s="14"/>
      <c r="GW319" s="14"/>
      <c r="GX319" s="14"/>
      <c r="GY319" s="14"/>
      <c r="GZ319" s="14"/>
      <c r="HA319" s="14"/>
      <c r="HB319" s="14"/>
      <c r="HC319" s="14"/>
      <c r="HD319" s="14"/>
      <c r="HE319" s="14"/>
      <c r="HF319" s="14"/>
      <c r="HG319" s="14"/>
      <c r="HH319" s="14"/>
      <c r="HI319" s="14"/>
      <c r="HJ319" s="14"/>
      <c r="HK319" s="14"/>
      <c r="HL319" s="14"/>
      <c r="HM319" s="14"/>
      <c r="HN319" s="14"/>
      <c r="HO319" s="14"/>
      <c r="HP319" s="14"/>
      <c r="HQ319" s="14"/>
      <c r="HR319" s="14"/>
      <c r="HS319" s="14"/>
      <c r="HT319" s="14"/>
      <c r="HU319" s="14"/>
      <c r="HV319" s="14"/>
      <c r="HW319" s="14"/>
      <c r="HX319" s="14"/>
      <c r="HY319" s="14"/>
      <c r="HZ319" s="14"/>
      <c r="IA319" s="14"/>
      <c r="IB319" s="14"/>
      <c r="IC319" s="14"/>
      <c r="ID319" s="14"/>
      <c r="IE319" s="14"/>
      <c r="IF319" s="14"/>
      <c r="IG319" s="14"/>
      <c r="IH319" s="55"/>
      <c r="II319" s="55"/>
      <c r="IJ319" s="55"/>
      <c r="IK319" s="55"/>
      <c r="IL319" s="55"/>
      <c r="IM319" s="55"/>
      <c r="IN319" s="55"/>
      <c r="IO319" s="55"/>
      <c r="IP319" s="55"/>
      <c r="IQ319" s="55"/>
      <c r="IR319" s="55"/>
      <c r="IS319" s="55"/>
      <c r="IT319" s="55"/>
      <c r="IU319" s="55"/>
      <c r="IV319" s="55"/>
      <c r="IW319" s="55"/>
      <c r="IX319" s="55"/>
      <c r="IY319" s="55"/>
      <c r="IZ319" s="55"/>
      <c r="JA319" s="55"/>
      <c r="JB319" s="55"/>
      <c r="JC319" s="55"/>
      <c r="JD319" s="55"/>
      <c r="JE319" s="55"/>
      <c r="JF319" s="55"/>
      <c r="JG319" s="55"/>
      <c r="JH319" s="55"/>
      <c r="JI319" s="55"/>
      <c r="JJ319" s="55"/>
      <c r="JK319" s="55"/>
      <c r="JL319" s="55"/>
      <c r="JM319" s="55"/>
      <c r="JN319" s="55"/>
      <c r="JO319" s="55"/>
      <c r="JP319" s="55"/>
      <c r="JQ319" s="55"/>
      <c r="JR319" s="55"/>
      <c r="JS319" s="55"/>
      <c r="JT319" s="55"/>
      <c r="JU319" s="55"/>
      <c r="JV319" s="55"/>
      <c r="JW319" s="55"/>
      <c r="JX319" s="55"/>
      <c r="JY319" s="55"/>
      <c r="JZ319" s="55"/>
      <c r="KA319" s="55"/>
      <c r="KB319" s="55"/>
      <c r="KC319" s="55"/>
      <c r="KD319" s="55"/>
      <c r="KE319" s="55"/>
      <c r="KF319" s="55"/>
      <c r="KG319" s="55"/>
      <c r="KH319" s="55"/>
      <c r="KI319" s="55"/>
      <c r="KJ319" s="55"/>
      <c r="KK319" s="55"/>
      <c r="KL319" s="55"/>
      <c r="KM319" s="55"/>
      <c r="KN319" s="55"/>
      <c r="KO319" s="55"/>
      <c r="KP319" s="55"/>
      <c r="KQ319" s="55"/>
      <c r="KR319" s="55"/>
      <c r="KS319" s="55"/>
      <c r="KT319" s="55"/>
      <c r="KU319" s="55"/>
      <c r="KV319" s="55"/>
      <c r="KW319" s="55"/>
      <c r="KX319" s="55"/>
      <c r="KY319" s="55"/>
      <c r="KZ319" s="55"/>
      <c r="LA319" s="55"/>
      <c r="LB319" s="55"/>
      <c r="LC319" s="55"/>
      <c r="LD319" s="55"/>
      <c r="LE319" s="55"/>
      <c r="LF319" s="55"/>
      <c r="LG319" s="55"/>
      <c r="LH319" s="55"/>
      <c r="LI319" s="55"/>
      <c r="LJ319" s="55"/>
      <c r="LK319" s="55"/>
      <c r="LL319" s="55"/>
      <c r="LM319" s="55"/>
      <c r="LN319" s="55"/>
      <c r="LO319" s="55"/>
      <c r="LP319" s="55"/>
      <c r="LQ319" s="55"/>
      <c r="LR319" s="55"/>
      <c r="LS319" s="55"/>
      <c r="LT319" s="55"/>
      <c r="LU319" s="55"/>
      <c r="LV319" s="55"/>
      <c r="LW319" s="55"/>
      <c r="LX319" s="55"/>
      <c r="LY319" s="55"/>
      <c r="LZ319" s="55"/>
      <c r="MA319" s="55"/>
      <c r="MB319" s="55"/>
      <c r="MC319" s="55"/>
      <c r="MD319" s="55"/>
      <c r="ME319" s="55"/>
      <c r="MF319" s="55"/>
      <c r="MG319" s="55"/>
      <c r="MH319" s="57"/>
      <c r="MI319" s="57"/>
      <c r="MJ319" s="57"/>
      <c r="MK319" s="57"/>
      <c r="ML319" s="57"/>
      <c r="MM319" s="58"/>
      <c r="MN319" s="58"/>
      <c r="MO319" s="57"/>
      <c r="MP319" s="57"/>
      <c r="MQ319" s="57"/>
      <c r="MR319" s="57"/>
      <c r="MS319" s="57"/>
      <c r="MT319" s="58"/>
      <c r="MU319" s="58"/>
      <c r="MV319" s="57"/>
      <c r="MW319" s="57"/>
      <c r="MX319" s="57"/>
      <c r="MY319" s="57"/>
      <c r="MZ319" s="57"/>
      <c r="NA319" s="58"/>
      <c r="NB319" s="58"/>
      <c r="NC319" s="55"/>
      <c r="ND319" s="55"/>
      <c r="NE319" s="55"/>
      <c r="NF319" s="55"/>
      <c r="NG319" s="55"/>
      <c r="NH319" s="55"/>
      <c r="NI319" s="55"/>
      <c r="NJ319" s="55"/>
      <c r="NK319" s="55"/>
      <c r="NL319" s="55"/>
      <c r="NM319" s="55"/>
      <c r="NN319" s="55"/>
      <c r="NO319" s="55"/>
      <c r="NP319" s="55"/>
      <c r="NQ319" s="55"/>
      <c r="NR319" s="55"/>
      <c r="NS319" s="55"/>
      <c r="NT319" s="55"/>
      <c r="NU319" s="55"/>
      <c r="NV319" s="55"/>
      <c r="NW319" s="55"/>
      <c r="NX319" s="55"/>
      <c r="NY319" s="55"/>
      <c r="NZ319" s="55"/>
      <c r="OA319" s="55"/>
      <c r="OB319" s="55"/>
      <c r="OC319" s="55"/>
      <c r="OD319" s="55"/>
      <c r="OE319" s="55"/>
      <c r="OF319" s="55"/>
      <c r="OG319" s="55"/>
      <c r="OH319" s="55"/>
      <c r="OI319" s="55"/>
      <c r="OJ319" s="55"/>
      <c r="OK319" s="55"/>
      <c r="OL319" s="55"/>
      <c r="OM319" s="55"/>
      <c r="ON319" s="55"/>
      <c r="OO319" s="55"/>
      <c r="OP319" s="55"/>
      <c r="OQ319" s="55"/>
      <c r="OR319" s="55"/>
      <c r="OS319" s="55"/>
      <c r="OT319" s="55"/>
      <c r="OU319" s="55"/>
      <c r="OV319" s="55"/>
      <c r="OW319" s="55"/>
      <c r="OX319" s="55"/>
      <c r="OY319" s="55"/>
      <c r="OZ319" s="55"/>
      <c r="PA319" s="55"/>
      <c r="PB319" s="55"/>
      <c r="PC319" s="55"/>
      <c r="PD319" s="55"/>
      <c r="PE319" s="55"/>
      <c r="PF319" s="55"/>
      <c r="PG319" s="55"/>
      <c r="PH319" s="55"/>
      <c r="PI319" s="55"/>
      <c r="PJ319" s="55"/>
      <c r="PK319" s="55"/>
      <c r="PL319" s="55"/>
      <c r="PM319" s="55"/>
      <c r="PN319" s="55"/>
      <c r="PO319" s="55"/>
      <c r="PP319" s="55"/>
      <c r="PQ319" s="55"/>
      <c r="PR319" s="55"/>
      <c r="PS319" s="55"/>
      <c r="PT319" s="55"/>
      <c r="PU319" s="55"/>
      <c r="PV319" s="55"/>
      <c r="PW319" s="55"/>
      <c r="PX319" s="55"/>
      <c r="PY319" s="55"/>
      <c r="PZ319" s="55"/>
      <c r="QA319" s="55"/>
      <c r="QB319" s="55"/>
      <c r="QC319" s="55"/>
      <c r="QD319" s="55"/>
    </row>
    <row r="320" spans="1:446" ht="15" customHeight="1">
      <c r="A320" s="12" t="s">
        <v>318</v>
      </c>
      <c r="B320" s="12" t="s">
        <v>349</v>
      </c>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12"/>
      <c r="BE320" s="14"/>
      <c r="BF320" s="14"/>
      <c r="BG320" s="14"/>
      <c r="BH320" s="14"/>
      <c r="BI320" s="14"/>
      <c r="BJ320" s="14"/>
      <c r="BK320" s="14"/>
      <c r="BL320" s="14"/>
      <c r="BM320" s="14"/>
      <c r="BN320" s="14"/>
      <c r="BO320" s="14"/>
      <c r="BP320" s="14"/>
      <c r="BQ320" s="14"/>
      <c r="BR320" s="14"/>
      <c r="BS320" s="14"/>
      <c r="BT320" s="14"/>
      <c r="BU320" s="14"/>
      <c r="BV320" s="14"/>
      <c r="BW320" s="14"/>
      <c r="BX320" s="14"/>
      <c r="BY320" s="14"/>
      <c r="BZ320" s="14"/>
      <c r="CA320" s="14"/>
      <c r="CB320" s="14"/>
      <c r="CC320" s="14"/>
      <c r="CD320" s="14"/>
      <c r="CE320" s="14"/>
      <c r="CF320" s="14"/>
      <c r="CG320" s="14"/>
      <c r="CH320" s="14"/>
      <c r="CI320" s="14"/>
      <c r="CJ320" s="14"/>
      <c r="CK320" s="14"/>
      <c r="CL320" s="14"/>
      <c r="CM320" s="14"/>
      <c r="CN320" s="14"/>
      <c r="CO320" s="14"/>
      <c r="CP320" s="14"/>
      <c r="CQ320" s="14"/>
      <c r="CR320" s="14"/>
      <c r="CS320" s="14"/>
      <c r="CT320" s="14"/>
      <c r="CU320" s="14"/>
      <c r="CV320" s="14"/>
      <c r="CW320" s="14"/>
      <c r="CX320" s="14"/>
      <c r="CY320" s="14"/>
      <c r="CZ320" s="14"/>
      <c r="DA320" s="24"/>
      <c r="DB320" s="14"/>
      <c r="DC320" s="14"/>
      <c r="DD320" s="14"/>
      <c r="DE320" s="14"/>
      <c r="DF320" s="14"/>
      <c r="DG320" s="14"/>
      <c r="DH320" s="14"/>
      <c r="DI320" s="14"/>
      <c r="DJ320" s="14"/>
      <c r="DK320" s="14"/>
      <c r="DL320" s="14"/>
      <c r="DM320" s="14"/>
      <c r="DN320" s="14"/>
      <c r="DO320" s="14"/>
      <c r="DP320" s="14"/>
      <c r="DQ320" s="14"/>
      <c r="DR320" s="14"/>
      <c r="DS320" s="14"/>
      <c r="DT320" s="14"/>
      <c r="DU320" s="14"/>
      <c r="DV320" s="14"/>
      <c r="DW320" s="14"/>
      <c r="DX320" s="14"/>
      <c r="DY320" s="14"/>
      <c r="DZ320" s="14"/>
      <c r="EA320" s="14"/>
      <c r="EB320" s="14"/>
      <c r="EC320" s="14"/>
      <c r="ED320" s="14"/>
      <c r="EE320" s="14"/>
      <c r="EF320" s="14"/>
      <c r="EG320" s="14"/>
      <c r="EH320" s="14"/>
      <c r="EI320" s="14"/>
      <c r="EJ320" s="14"/>
      <c r="EK320" s="14"/>
      <c r="EL320" s="14"/>
      <c r="EM320" s="14"/>
      <c r="EN320" s="14"/>
      <c r="EO320" s="14"/>
      <c r="EP320" s="14"/>
      <c r="EQ320" s="14"/>
      <c r="ER320" s="14"/>
      <c r="ES320" s="14"/>
      <c r="ET320" s="14"/>
      <c r="EU320" s="14"/>
      <c r="EV320" s="14"/>
      <c r="EW320" s="14"/>
      <c r="EX320" s="14"/>
      <c r="EY320" s="14"/>
      <c r="EZ320" s="14"/>
      <c r="FA320" s="14"/>
      <c r="FB320" s="14"/>
      <c r="FC320" s="14"/>
      <c r="FD320" s="14"/>
      <c r="FE320" s="14"/>
      <c r="FF320" s="14"/>
      <c r="FG320" s="14"/>
      <c r="FH320" s="14"/>
      <c r="FI320" s="14"/>
      <c r="FJ320" s="14"/>
      <c r="FK320" s="14"/>
      <c r="FL320" s="14"/>
      <c r="FM320" s="14"/>
      <c r="FN320" s="14"/>
      <c r="FO320" s="14"/>
      <c r="FP320" s="14"/>
      <c r="FQ320" s="14"/>
      <c r="FR320" s="14"/>
      <c r="FS320" s="14"/>
      <c r="FT320" s="14"/>
      <c r="FU320" s="14"/>
      <c r="FV320" s="14"/>
      <c r="FW320" s="14"/>
      <c r="FX320" s="14"/>
      <c r="FY320" s="14"/>
      <c r="FZ320" s="14"/>
      <c r="GA320" s="14"/>
      <c r="GB320" s="14"/>
      <c r="GC320" s="14"/>
      <c r="GD320" s="14"/>
      <c r="GE320" s="14"/>
      <c r="GF320" s="14"/>
      <c r="GG320" s="14"/>
      <c r="GH320" s="14"/>
      <c r="GI320" s="14"/>
      <c r="GJ320" s="14"/>
      <c r="GK320" s="14"/>
      <c r="GL320" s="14"/>
      <c r="GM320" s="14"/>
      <c r="GN320" s="14"/>
      <c r="GO320" s="14"/>
      <c r="GP320" s="14"/>
      <c r="GQ320" s="14"/>
      <c r="GR320" s="14"/>
      <c r="GS320" s="14"/>
      <c r="GT320" s="14"/>
      <c r="GU320" s="14"/>
      <c r="GV320" s="14"/>
      <c r="GW320" s="14"/>
      <c r="GX320" s="14"/>
      <c r="GY320" s="14"/>
      <c r="GZ320" s="14"/>
      <c r="HA320" s="14"/>
      <c r="HB320" s="14"/>
      <c r="HC320" s="14"/>
      <c r="HD320" s="14"/>
      <c r="HE320" s="14"/>
      <c r="HF320" s="14"/>
      <c r="HG320" s="14"/>
      <c r="HH320" s="14"/>
      <c r="HI320" s="14"/>
      <c r="HJ320" s="14"/>
      <c r="HK320" s="14"/>
      <c r="HL320" s="14"/>
      <c r="HM320" s="14"/>
      <c r="HN320" s="14"/>
      <c r="HO320" s="14"/>
      <c r="HP320" s="14"/>
      <c r="HQ320" s="14"/>
      <c r="HR320" s="14"/>
      <c r="HS320" s="14"/>
      <c r="HT320" s="14"/>
      <c r="HU320" s="14"/>
      <c r="HV320" s="14"/>
      <c r="HW320" s="14"/>
      <c r="HX320" s="14"/>
      <c r="HY320" s="14"/>
      <c r="HZ320" s="14"/>
      <c r="IA320" s="14"/>
      <c r="IB320" s="14"/>
      <c r="IC320" s="14"/>
      <c r="ID320" s="14"/>
      <c r="IE320" s="14"/>
      <c r="IF320" s="14"/>
      <c r="IG320" s="14"/>
      <c r="IH320" s="55"/>
      <c r="II320" s="55"/>
      <c r="IJ320" s="55"/>
      <c r="IK320" s="55"/>
      <c r="IL320" s="55"/>
      <c r="IM320" s="55"/>
      <c r="IN320" s="55"/>
      <c r="IO320" s="55"/>
      <c r="IP320" s="55"/>
      <c r="IQ320" s="55"/>
      <c r="IR320" s="55"/>
      <c r="IS320" s="55"/>
      <c r="IT320" s="55"/>
      <c r="IU320" s="55"/>
      <c r="IV320" s="55"/>
      <c r="IW320" s="55"/>
      <c r="IX320" s="55"/>
      <c r="IY320" s="55"/>
      <c r="IZ320" s="55"/>
      <c r="JA320" s="55"/>
      <c r="JB320" s="55"/>
      <c r="JC320" s="55"/>
      <c r="JD320" s="55"/>
      <c r="JE320" s="55"/>
      <c r="JF320" s="55"/>
      <c r="JG320" s="55"/>
      <c r="JH320" s="55"/>
      <c r="JI320" s="55"/>
      <c r="JJ320" s="55"/>
      <c r="JK320" s="55"/>
      <c r="JL320" s="55"/>
      <c r="JM320" s="55"/>
      <c r="JN320" s="55"/>
      <c r="JO320" s="55"/>
      <c r="JP320" s="55"/>
      <c r="JQ320" s="55"/>
      <c r="JR320" s="55"/>
      <c r="JS320" s="55"/>
      <c r="JT320" s="55"/>
      <c r="JU320" s="55"/>
      <c r="JV320" s="55"/>
      <c r="JW320" s="55"/>
      <c r="JX320" s="55"/>
      <c r="JY320" s="55"/>
      <c r="JZ320" s="55"/>
      <c r="KA320" s="55"/>
      <c r="KB320" s="55"/>
      <c r="KC320" s="55"/>
      <c r="KD320" s="55"/>
      <c r="KE320" s="55"/>
      <c r="KF320" s="55"/>
      <c r="KG320" s="55"/>
      <c r="KH320" s="55"/>
      <c r="KI320" s="55"/>
      <c r="KJ320" s="55"/>
      <c r="KK320" s="55"/>
      <c r="KL320" s="55"/>
      <c r="KM320" s="55"/>
      <c r="KN320" s="55"/>
      <c r="KO320" s="55"/>
      <c r="KP320" s="55"/>
      <c r="KQ320" s="55"/>
      <c r="KR320" s="55"/>
      <c r="KS320" s="55"/>
      <c r="KT320" s="55"/>
      <c r="KU320" s="55"/>
      <c r="KV320" s="55"/>
      <c r="KW320" s="55"/>
      <c r="KX320" s="55"/>
      <c r="KY320" s="55"/>
      <c r="KZ320" s="55"/>
      <c r="LA320" s="55"/>
      <c r="LB320" s="55"/>
      <c r="LC320" s="55"/>
      <c r="LD320" s="55"/>
      <c r="LE320" s="55"/>
      <c r="LF320" s="55"/>
      <c r="LG320" s="55"/>
      <c r="LH320" s="55"/>
      <c r="LI320" s="55"/>
      <c r="LJ320" s="55"/>
      <c r="LK320" s="55"/>
      <c r="LL320" s="55"/>
      <c r="LM320" s="55"/>
      <c r="LN320" s="55"/>
      <c r="LO320" s="55"/>
      <c r="LP320" s="55"/>
      <c r="LQ320" s="55"/>
      <c r="LR320" s="55"/>
      <c r="LS320" s="55"/>
      <c r="LT320" s="55"/>
      <c r="LU320" s="55"/>
      <c r="LV320" s="55"/>
      <c r="LW320" s="55"/>
      <c r="LX320" s="55"/>
      <c r="LY320" s="55"/>
      <c r="LZ320" s="55"/>
      <c r="MA320" s="55"/>
      <c r="MB320" s="55"/>
      <c r="MC320" s="55"/>
      <c r="MD320" s="55"/>
      <c r="ME320" s="55"/>
      <c r="MF320" s="55"/>
      <c r="MG320" s="55"/>
      <c r="MH320" s="57"/>
      <c r="MI320" s="57"/>
      <c r="MJ320" s="57"/>
      <c r="MK320" s="57"/>
      <c r="ML320" s="57"/>
      <c r="MM320" s="58"/>
      <c r="MN320" s="58"/>
      <c r="MO320" s="57"/>
      <c r="MP320" s="57"/>
      <c r="MQ320" s="57"/>
      <c r="MR320" s="57"/>
      <c r="MS320" s="57"/>
      <c r="MT320" s="58"/>
      <c r="MU320" s="58"/>
      <c r="MV320" s="57"/>
      <c r="MW320" s="57"/>
      <c r="MX320" s="57"/>
      <c r="MY320" s="57"/>
      <c r="MZ320" s="57"/>
      <c r="NA320" s="58"/>
      <c r="NB320" s="58"/>
      <c r="NC320" s="55"/>
      <c r="ND320" s="55"/>
      <c r="NE320" s="55"/>
      <c r="NF320" s="55"/>
      <c r="NG320" s="55"/>
      <c r="NH320" s="55"/>
      <c r="NI320" s="55"/>
      <c r="NJ320" s="55"/>
      <c r="NK320" s="55"/>
      <c r="NL320" s="55"/>
      <c r="NM320" s="55"/>
      <c r="NN320" s="55"/>
      <c r="NO320" s="55"/>
      <c r="NP320" s="55"/>
      <c r="NQ320" s="55"/>
      <c r="NR320" s="55"/>
      <c r="NS320" s="55"/>
      <c r="NT320" s="55"/>
      <c r="NU320" s="55"/>
      <c r="NV320" s="55"/>
      <c r="NW320" s="55"/>
      <c r="NX320" s="55"/>
      <c r="NY320" s="55"/>
      <c r="NZ320" s="55"/>
      <c r="OA320" s="55"/>
      <c r="OB320" s="55"/>
      <c r="OC320" s="55"/>
      <c r="OD320" s="55"/>
      <c r="OE320" s="55"/>
      <c r="OF320" s="55"/>
      <c r="OG320" s="55"/>
      <c r="OH320" s="55"/>
      <c r="OI320" s="55"/>
      <c r="OJ320" s="55"/>
      <c r="OK320" s="55"/>
      <c r="OL320" s="55"/>
      <c r="OM320" s="55"/>
      <c r="ON320" s="55"/>
      <c r="OO320" s="55"/>
      <c r="OP320" s="55"/>
      <c r="OQ320" s="55"/>
      <c r="OR320" s="55"/>
      <c r="OS320" s="55"/>
      <c r="OT320" s="55"/>
      <c r="OU320" s="55"/>
      <c r="OV320" s="55"/>
      <c r="OW320" s="55"/>
      <c r="OX320" s="55"/>
      <c r="OY320" s="55"/>
      <c r="OZ320" s="55"/>
      <c r="PA320" s="55"/>
      <c r="PB320" s="55"/>
      <c r="PC320" s="55"/>
      <c r="PD320" s="55"/>
      <c r="PE320" s="55"/>
      <c r="PF320" s="55"/>
      <c r="PG320" s="55"/>
      <c r="PH320" s="55"/>
      <c r="PI320" s="55"/>
      <c r="PJ320" s="55"/>
      <c r="PK320" s="55"/>
      <c r="PL320" s="55"/>
      <c r="PM320" s="55"/>
      <c r="PN320" s="55"/>
      <c r="PO320" s="55"/>
      <c r="PP320" s="55"/>
      <c r="PQ320" s="55"/>
      <c r="PR320" s="55"/>
      <c r="PS320" s="55"/>
      <c r="PT320" s="55"/>
      <c r="PU320" s="55"/>
      <c r="PV320" s="55"/>
      <c r="PW320" s="55"/>
      <c r="PX320" s="55"/>
      <c r="PY320" s="55"/>
      <c r="PZ320" s="55"/>
      <c r="QA320" s="55"/>
      <c r="QB320" s="55"/>
      <c r="QC320" s="55"/>
      <c r="QD320" s="55"/>
    </row>
    <row r="321" spans="1:446" ht="13.5" customHeight="1">
      <c r="A321" s="2" t="s">
        <v>319</v>
      </c>
      <c r="B321" s="2" t="s">
        <v>336</v>
      </c>
      <c r="C321" s="2">
        <v>1</v>
      </c>
      <c r="D321" s="2">
        <v>1</v>
      </c>
      <c r="E321" s="2">
        <v>1</v>
      </c>
      <c r="F321" s="2">
        <v>1</v>
      </c>
      <c r="G321" s="2">
        <v>1</v>
      </c>
      <c r="H321" s="2">
        <v>1</v>
      </c>
      <c r="I321" s="2">
        <v>1</v>
      </c>
      <c r="J321" s="2">
        <v>1</v>
      </c>
      <c r="K321" s="2">
        <v>1</v>
      </c>
      <c r="L321" s="2">
        <v>1</v>
      </c>
      <c r="M321" s="2">
        <v>1</v>
      </c>
      <c r="N321" s="2">
        <v>1</v>
      </c>
      <c r="O321" s="2">
        <v>1</v>
      </c>
      <c r="P321" s="2">
        <v>1</v>
      </c>
      <c r="Q321" s="2">
        <v>1</v>
      </c>
      <c r="R321" s="2">
        <v>1</v>
      </c>
      <c r="S321" s="2">
        <v>1</v>
      </c>
      <c r="T321" s="2">
        <v>1</v>
      </c>
      <c r="U321" s="2">
        <v>1</v>
      </c>
      <c r="V321" s="2">
        <v>1</v>
      </c>
      <c r="W321" s="2">
        <v>1</v>
      </c>
      <c r="X321" s="2">
        <v>1</v>
      </c>
      <c r="Y321" s="2">
        <v>1</v>
      </c>
      <c r="Z321" s="2">
        <v>1</v>
      </c>
      <c r="AA321" s="2">
        <v>1</v>
      </c>
      <c r="AB321" s="2">
        <v>1</v>
      </c>
      <c r="AC321" s="2">
        <v>1</v>
      </c>
      <c r="AD321" s="2">
        <v>1</v>
      </c>
      <c r="AE321" s="2">
        <v>1</v>
      </c>
      <c r="AF321" s="2">
        <v>1</v>
      </c>
      <c r="AG321" s="2">
        <v>1</v>
      </c>
      <c r="AH321" s="2">
        <v>1</v>
      </c>
      <c r="AI321" s="2">
        <v>1</v>
      </c>
      <c r="AJ321" s="2">
        <v>1</v>
      </c>
      <c r="AK321" s="2">
        <v>1</v>
      </c>
      <c r="AL321" s="2">
        <v>1</v>
      </c>
      <c r="AM321" s="2">
        <v>1</v>
      </c>
      <c r="AN321" s="2">
        <v>1</v>
      </c>
      <c r="AO321" s="2">
        <v>1</v>
      </c>
      <c r="AP321" s="2">
        <v>1</v>
      </c>
      <c r="AQ321" s="2">
        <v>1</v>
      </c>
      <c r="AR321" s="2">
        <v>1</v>
      </c>
      <c r="AS321" s="2">
        <v>1</v>
      </c>
      <c r="AT321" s="2">
        <v>1</v>
      </c>
      <c r="AU321" s="2">
        <v>1</v>
      </c>
      <c r="AV321" s="2">
        <v>1</v>
      </c>
      <c r="AW321" s="2">
        <v>1</v>
      </c>
      <c r="AX321" s="2">
        <v>1</v>
      </c>
      <c r="AY321" s="2">
        <v>1</v>
      </c>
      <c r="AZ321" s="2">
        <v>1</v>
      </c>
      <c r="BA321" s="2">
        <v>1</v>
      </c>
      <c r="BB321" s="2">
        <v>1</v>
      </c>
      <c r="BC321" s="2">
        <v>1</v>
      </c>
      <c r="BD321" s="2">
        <v>1</v>
      </c>
      <c r="BE321" s="40">
        <f>3500/3574</f>
        <v>0.97929490766648009</v>
      </c>
      <c r="BF321" s="10">
        <v>0.98780000000000001</v>
      </c>
      <c r="BG321" s="10">
        <v>0.98780000000000001</v>
      </c>
      <c r="BH321" s="40">
        <f>34301/35307</f>
        <v>0.9715070665873623</v>
      </c>
      <c r="BI321" s="10">
        <v>0.97799999999999998</v>
      </c>
      <c r="BJ321" s="10">
        <v>0.99299999999999999</v>
      </c>
      <c r="BK321" s="10">
        <v>0.97799999999999998</v>
      </c>
      <c r="BL321" s="10">
        <v>0.99299999999999999</v>
      </c>
      <c r="BM321" s="10">
        <v>0.97799999999999998</v>
      </c>
      <c r="BN321" s="10">
        <v>0.99299999999999999</v>
      </c>
      <c r="BO321" s="10">
        <v>1</v>
      </c>
      <c r="BP321" s="10">
        <v>0.96699999999999997</v>
      </c>
      <c r="BQ321" s="10">
        <v>1</v>
      </c>
      <c r="BR321" s="10">
        <v>0.96699999999999997</v>
      </c>
      <c r="BS321" s="10">
        <v>1</v>
      </c>
      <c r="BT321" s="10">
        <v>0.96699999999999997</v>
      </c>
      <c r="BU321" s="10">
        <v>0.95</v>
      </c>
      <c r="BV321" s="10">
        <v>1</v>
      </c>
      <c r="BW321" s="10">
        <v>0.95</v>
      </c>
      <c r="BX321" s="10">
        <v>1</v>
      </c>
      <c r="BY321" s="10">
        <v>0.95</v>
      </c>
      <c r="BZ321" s="10">
        <v>1</v>
      </c>
      <c r="CA321" s="33">
        <v>1</v>
      </c>
      <c r="CB321" s="33">
        <v>0.96399999999999997</v>
      </c>
      <c r="CC321" s="33">
        <v>1</v>
      </c>
      <c r="CD321" s="33">
        <v>0.96399999999999997</v>
      </c>
      <c r="CE321" s="33">
        <v>1</v>
      </c>
      <c r="CF321" s="33">
        <v>0.96399999999999997</v>
      </c>
      <c r="CG321" s="10">
        <v>1</v>
      </c>
      <c r="CH321" s="10">
        <v>0.96399999999999997</v>
      </c>
      <c r="CI321" s="10">
        <v>1</v>
      </c>
      <c r="CJ321" s="10">
        <v>0.96399999999999997</v>
      </c>
      <c r="CK321" s="10">
        <v>1</v>
      </c>
      <c r="CL321" s="10">
        <v>0.96399999999999997</v>
      </c>
      <c r="CM321" s="10">
        <v>0.97699999999999998</v>
      </c>
      <c r="CN321" s="10">
        <v>0.96599999999999997</v>
      </c>
      <c r="CO321" s="10">
        <v>0.97699999999999998</v>
      </c>
      <c r="CP321" s="10">
        <v>0.96599999999999997</v>
      </c>
      <c r="CQ321" s="10">
        <v>0.97699999999999998</v>
      </c>
      <c r="CR321" s="10">
        <v>0.96599999999999997</v>
      </c>
      <c r="CS321" s="40">
        <f>23457/CS21</f>
        <v>0.66667614040073897</v>
      </c>
      <c r="CT321" s="40">
        <v>0.92759999999999998</v>
      </c>
      <c r="CU321" s="40">
        <f>117220/147212</f>
        <v>0.79626660870037769</v>
      </c>
      <c r="CV321" s="10">
        <v>1</v>
      </c>
      <c r="CW321" s="10">
        <v>1</v>
      </c>
      <c r="CX321" s="10">
        <v>1</v>
      </c>
      <c r="CY321" s="10">
        <v>1</v>
      </c>
      <c r="CZ321" s="10">
        <v>1</v>
      </c>
      <c r="DA321" s="10">
        <v>0.9365</v>
      </c>
      <c r="DB321" s="10">
        <v>0.9365</v>
      </c>
      <c r="DC321" s="10">
        <v>0.9365</v>
      </c>
      <c r="DD321" s="10">
        <v>0.9365</v>
      </c>
      <c r="DE321" s="10">
        <v>0.9365</v>
      </c>
      <c r="DF321" s="10">
        <v>0.9365</v>
      </c>
      <c r="DG321" s="10">
        <v>0.9365</v>
      </c>
      <c r="DH321" s="10">
        <v>0.9365</v>
      </c>
      <c r="DI321" s="10">
        <v>0.9365</v>
      </c>
      <c r="DJ321" s="10">
        <v>0.9365</v>
      </c>
      <c r="DK321" s="10">
        <v>0.9365</v>
      </c>
      <c r="DL321" s="10">
        <v>0.9365</v>
      </c>
      <c r="DM321" s="10">
        <v>0.9365</v>
      </c>
      <c r="DN321" s="10">
        <v>0.9365</v>
      </c>
      <c r="DO321" s="10">
        <v>0.9365</v>
      </c>
      <c r="DP321" s="10">
        <v>0.9365</v>
      </c>
      <c r="DQ321" s="10">
        <v>0.9365</v>
      </c>
      <c r="DR321" s="10">
        <v>0.9365</v>
      </c>
      <c r="DS321" s="10">
        <v>0.9365</v>
      </c>
      <c r="DT321" s="10">
        <v>0.9365</v>
      </c>
      <c r="DU321" s="10">
        <v>0.9365</v>
      </c>
      <c r="DV321" s="10">
        <v>0.9365</v>
      </c>
      <c r="DW321" s="10">
        <v>0.9546</v>
      </c>
      <c r="DX321" s="10">
        <v>0.9546</v>
      </c>
      <c r="DY321" s="10">
        <v>0.9546</v>
      </c>
      <c r="DZ321" s="10">
        <v>0.9546</v>
      </c>
      <c r="EA321" s="10">
        <v>0.9546</v>
      </c>
      <c r="EB321" s="10">
        <v>0.9546</v>
      </c>
      <c r="EC321" s="10">
        <v>0.9546</v>
      </c>
      <c r="ED321" s="10">
        <v>0.9546</v>
      </c>
      <c r="EE321" s="10">
        <v>0.9546</v>
      </c>
      <c r="EF321" s="10">
        <v>0.9546</v>
      </c>
      <c r="EG321" s="10">
        <v>0.9546</v>
      </c>
      <c r="EH321" s="10">
        <v>0.9546</v>
      </c>
      <c r="EI321" s="10">
        <v>0.9546</v>
      </c>
      <c r="EJ321" s="10">
        <v>0.9546</v>
      </c>
      <c r="EK321" s="10">
        <v>0.9546</v>
      </c>
      <c r="EL321" s="10">
        <v>0.9546</v>
      </c>
      <c r="EM321" s="10">
        <v>0.9546</v>
      </c>
      <c r="EN321" s="10">
        <v>0.9546</v>
      </c>
      <c r="EO321" s="10">
        <v>0.9546</v>
      </c>
      <c r="EP321" s="10">
        <v>0.9546</v>
      </c>
      <c r="EQ321" s="10">
        <v>0.9546</v>
      </c>
      <c r="ER321" s="10">
        <v>0.9546</v>
      </c>
      <c r="ES321" s="10">
        <v>1</v>
      </c>
      <c r="ET321" s="10">
        <v>1</v>
      </c>
      <c r="EU321" s="10">
        <v>1</v>
      </c>
      <c r="EV321" s="10">
        <v>1</v>
      </c>
      <c r="EW321" s="10">
        <v>1</v>
      </c>
      <c r="EX321" s="10">
        <v>1</v>
      </c>
      <c r="EY321" s="10">
        <v>1</v>
      </c>
      <c r="EZ321" s="10">
        <v>1</v>
      </c>
      <c r="FA321" s="10">
        <v>1</v>
      </c>
      <c r="FB321" s="10">
        <v>1</v>
      </c>
      <c r="FC321" s="10">
        <v>1</v>
      </c>
      <c r="FD321" s="10">
        <v>1</v>
      </c>
      <c r="FE321" s="10">
        <v>1</v>
      </c>
      <c r="FF321" s="10">
        <v>1</v>
      </c>
      <c r="FG321" s="10">
        <v>1</v>
      </c>
      <c r="FH321" s="10">
        <v>1</v>
      </c>
      <c r="FI321" s="10">
        <v>1</v>
      </c>
      <c r="FJ321" s="10">
        <v>1</v>
      </c>
      <c r="FK321" s="10">
        <v>1</v>
      </c>
      <c r="FL321" s="10">
        <v>1</v>
      </c>
      <c r="FM321" s="10">
        <v>1</v>
      </c>
      <c r="FN321" s="10">
        <v>1</v>
      </c>
      <c r="FO321" s="10">
        <v>1</v>
      </c>
      <c r="FP321" s="10">
        <v>1</v>
      </c>
      <c r="FQ321" s="40">
        <f>20610/21020</f>
        <v>0.98049476688867743</v>
      </c>
      <c r="FR321" s="10">
        <v>1</v>
      </c>
      <c r="FS321" s="10">
        <v>1</v>
      </c>
      <c r="FT321" s="40">
        <f>19634/20024</f>
        <v>0.98052337195365558</v>
      </c>
      <c r="FU321" s="40">
        <f>66353/67673</f>
        <v>0.98049443648131451</v>
      </c>
      <c r="FV321" s="40">
        <f>27898/28453</f>
        <v>0.98049414824447334</v>
      </c>
      <c r="FW321" s="10">
        <v>1</v>
      </c>
      <c r="FX321" s="10">
        <f>780/780</f>
        <v>1</v>
      </c>
      <c r="FY321" s="40">
        <f>52207/53838</f>
        <v>0.96970541253389797</v>
      </c>
      <c r="FZ321" s="10">
        <f>58182/60000</f>
        <v>0.96970000000000001</v>
      </c>
      <c r="GA321" s="10">
        <v>1</v>
      </c>
      <c r="GB321" s="10">
        <f>6239/6239</f>
        <v>1</v>
      </c>
      <c r="GC321" s="10">
        <v>1</v>
      </c>
      <c r="GD321" s="10">
        <f>88458/88458</f>
        <v>1</v>
      </c>
      <c r="GE321" s="10">
        <f>4214/4214</f>
        <v>1</v>
      </c>
      <c r="GF321" s="40">
        <f>96274/96865</f>
        <v>0.99389872502968046</v>
      </c>
      <c r="GG321" s="40">
        <f>21058/21187</f>
        <v>0.99391136074007647</v>
      </c>
      <c r="GH321" s="40">
        <f>29759/29942</f>
        <v>0.99388818382205601</v>
      </c>
      <c r="GI321" s="40">
        <f>29875/30058</f>
        <v>0.99391177057688473</v>
      </c>
      <c r="GJ321" s="10">
        <v>1</v>
      </c>
      <c r="GK321" s="10">
        <v>1</v>
      </c>
      <c r="GL321" s="10">
        <v>1</v>
      </c>
      <c r="GM321" s="10">
        <f>49316/49316</f>
        <v>1</v>
      </c>
      <c r="GN321" s="10">
        <v>1</v>
      </c>
      <c r="GO321" s="10">
        <f>49316/49316</f>
        <v>1</v>
      </c>
      <c r="GP321" s="10">
        <v>1</v>
      </c>
      <c r="GQ321" s="10">
        <v>1</v>
      </c>
      <c r="GR321" s="10">
        <v>1</v>
      </c>
      <c r="GS321" s="10">
        <v>1</v>
      </c>
      <c r="GT321" s="40">
        <v>0.96799999999999997</v>
      </c>
      <c r="GU321" s="10">
        <v>1</v>
      </c>
      <c r="GV321" s="10">
        <v>1</v>
      </c>
      <c r="GW321" s="40">
        <f>7214/GW21</f>
        <v>0.92475323676451737</v>
      </c>
      <c r="GX321" s="40">
        <f>9232/GX21</f>
        <v>0.92467948717948723</v>
      </c>
      <c r="GY321" s="40">
        <f>177/GY21</f>
        <v>0.921875</v>
      </c>
      <c r="GZ321" s="40">
        <v>0.96970000000000001</v>
      </c>
      <c r="HA321" s="40">
        <v>0.96970000000000001</v>
      </c>
      <c r="HB321" s="40">
        <v>0.96970000000000001</v>
      </c>
      <c r="HC321" s="40">
        <v>0.96970000000000001</v>
      </c>
      <c r="HD321" s="40">
        <v>0.96970000000000001</v>
      </c>
      <c r="HE321" s="40">
        <v>0.96970000000000001</v>
      </c>
      <c r="HF321" s="40">
        <v>0.96970000000000001</v>
      </c>
      <c r="HG321" s="40">
        <v>0.96970000000000001</v>
      </c>
      <c r="HH321" s="40">
        <v>0.96970000000000001</v>
      </c>
      <c r="HI321" s="40">
        <v>0.96970000000000001</v>
      </c>
      <c r="HJ321" s="40">
        <v>0.96970000000000001</v>
      </c>
      <c r="HK321" s="40">
        <v>0.96970000000000001</v>
      </c>
      <c r="HL321" s="40">
        <v>0.96970000000000001</v>
      </c>
      <c r="HM321" s="40">
        <v>0.96970000000000001</v>
      </c>
      <c r="HN321" s="10">
        <v>0.97770000000000001</v>
      </c>
      <c r="HO321" s="10">
        <v>0.97770000000000001</v>
      </c>
      <c r="HP321" s="10">
        <v>0.94</v>
      </c>
      <c r="HQ321" s="10">
        <v>0.95499999999999996</v>
      </c>
      <c r="HR321" s="10">
        <v>0.94</v>
      </c>
      <c r="HS321" s="10">
        <v>0.95499999999999996</v>
      </c>
      <c r="HT321" s="10">
        <v>0.94</v>
      </c>
      <c r="HU321" s="10">
        <v>0.95499999999999996</v>
      </c>
      <c r="HV321" s="10">
        <v>0.98199999999999998</v>
      </c>
      <c r="HW321" s="10">
        <v>0.95199999999999996</v>
      </c>
      <c r="HX321" s="10">
        <v>0.98199999999999998</v>
      </c>
      <c r="HY321" s="10">
        <v>0.95199999999999996</v>
      </c>
      <c r="HZ321" s="10">
        <v>0.98199999999999998</v>
      </c>
      <c r="IA321" s="10">
        <v>0.95199999999999996</v>
      </c>
      <c r="IB321" s="10">
        <v>0.96399999999999997</v>
      </c>
      <c r="IC321" s="10">
        <v>0.95799999999999996</v>
      </c>
      <c r="ID321" s="10">
        <v>0.96399999999999997</v>
      </c>
      <c r="IE321" s="10">
        <v>0.95799999999999996</v>
      </c>
      <c r="IF321" s="10">
        <v>0.96399999999999997</v>
      </c>
      <c r="IG321" s="10">
        <v>0.95799999999999996</v>
      </c>
      <c r="IH321" s="65">
        <v>1</v>
      </c>
      <c r="II321" s="65">
        <v>1</v>
      </c>
      <c r="IJ321" s="65">
        <v>1</v>
      </c>
      <c r="IK321" s="65">
        <v>1</v>
      </c>
      <c r="IL321" s="65">
        <v>1</v>
      </c>
      <c r="IM321" s="65">
        <v>1</v>
      </c>
      <c r="IN321" s="65">
        <v>1</v>
      </c>
      <c r="IO321" s="65">
        <v>1</v>
      </c>
      <c r="IP321" s="65">
        <v>1</v>
      </c>
      <c r="IQ321" s="65">
        <v>1</v>
      </c>
      <c r="IR321" s="65">
        <v>1</v>
      </c>
      <c r="IS321" s="65">
        <v>1</v>
      </c>
      <c r="IT321" s="65">
        <v>1</v>
      </c>
      <c r="IU321" s="65">
        <v>1</v>
      </c>
      <c r="IV321" s="65">
        <v>1</v>
      </c>
      <c r="IW321" s="65">
        <v>1</v>
      </c>
      <c r="IX321" s="65">
        <v>1</v>
      </c>
      <c r="IY321" s="65">
        <v>1</v>
      </c>
      <c r="IZ321" s="65">
        <v>1</v>
      </c>
      <c r="JA321" s="65">
        <v>1</v>
      </c>
      <c r="JB321" s="65">
        <v>1</v>
      </c>
      <c r="JC321" s="65">
        <v>0.98116013999999996</v>
      </c>
      <c r="JD321" s="65">
        <v>0.97948718000000001</v>
      </c>
      <c r="JE321" s="65">
        <v>1</v>
      </c>
      <c r="JF321" s="65">
        <v>1</v>
      </c>
      <c r="JG321" s="65">
        <v>1</v>
      </c>
      <c r="JH321" s="65">
        <v>1</v>
      </c>
      <c r="JI321" s="65">
        <v>1</v>
      </c>
      <c r="JJ321" s="65">
        <v>1</v>
      </c>
      <c r="JK321" s="65">
        <v>1</v>
      </c>
      <c r="JL321" s="65">
        <v>1</v>
      </c>
      <c r="JM321" s="65">
        <v>1</v>
      </c>
      <c r="JN321" s="65">
        <v>1</v>
      </c>
      <c r="JO321" s="65">
        <v>1</v>
      </c>
      <c r="JP321" s="65">
        <v>1</v>
      </c>
      <c r="JQ321" s="65">
        <v>1</v>
      </c>
      <c r="JR321" s="65">
        <v>1</v>
      </c>
      <c r="JS321" s="65">
        <v>1</v>
      </c>
      <c r="JT321" s="65">
        <v>1</v>
      </c>
      <c r="JU321" s="65">
        <v>1</v>
      </c>
      <c r="JV321" s="65">
        <v>1</v>
      </c>
      <c r="JW321" s="65">
        <v>1</v>
      </c>
      <c r="JX321" s="65">
        <v>1</v>
      </c>
      <c r="JY321" s="65">
        <v>1</v>
      </c>
      <c r="JZ321" s="65">
        <v>1</v>
      </c>
      <c r="KA321" s="65">
        <v>1</v>
      </c>
      <c r="KB321" s="65">
        <v>1</v>
      </c>
      <c r="KC321" s="65">
        <v>1</v>
      </c>
      <c r="KD321" s="65">
        <v>1</v>
      </c>
      <c r="KE321" s="65">
        <v>1</v>
      </c>
      <c r="KF321" s="65">
        <v>1</v>
      </c>
      <c r="KG321" s="65">
        <v>1</v>
      </c>
      <c r="KH321" s="65">
        <v>1</v>
      </c>
      <c r="KI321" s="65">
        <v>1</v>
      </c>
      <c r="KJ321" s="65">
        <v>1</v>
      </c>
      <c r="KK321" s="65">
        <v>1</v>
      </c>
      <c r="KL321" s="65">
        <v>1</v>
      </c>
      <c r="KM321" s="65">
        <v>1</v>
      </c>
      <c r="KN321" s="65">
        <v>1</v>
      </c>
      <c r="KO321" s="65">
        <v>1</v>
      </c>
      <c r="KP321" s="65">
        <v>1</v>
      </c>
      <c r="KQ321" s="65">
        <v>1</v>
      </c>
      <c r="KR321" s="65">
        <v>1</v>
      </c>
      <c r="KS321" s="65">
        <v>1</v>
      </c>
      <c r="KT321" s="65">
        <v>1</v>
      </c>
      <c r="KU321" s="65">
        <v>1</v>
      </c>
      <c r="KV321" s="65">
        <v>1</v>
      </c>
      <c r="KW321" s="65">
        <v>1</v>
      </c>
      <c r="KX321" s="65">
        <v>1</v>
      </c>
      <c r="KY321" s="65">
        <v>1</v>
      </c>
      <c r="KZ321" s="65">
        <v>1</v>
      </c>
      <c r="LA321" s="65">
        <v>1</v>
      </c>
      <c r="LB321" s="65">
        <v>1</v>
      </c>
      <c r="LC321" s="65">
        <v>1</v>
      </c>
      <c r="LD321" s="65">
        <v>1</v>
      </c>
      <c r="LE321" s="65">
        <v>1</v>
      </c>
      <c r="LF321" s="65">
        <v>1</v>
      </c>
      <c r="LG321" s="65">
        <v>1</v>
      </c>
      <c r="LH321" s="65">
        <v>1</v>
      </c>
      <c r="LI321" s="65">
        <v>1</v>
      </c>
      <c r="LJ321" s="65">
        <v>1</v>
      </c>
      <c r="LK321" s="65">
        <v>1</v>
      </c>
      <c r="LL321" s="65">
        <v>1</v>
      </c>
      <c r="LM321" s="65">
        <v>1</v>
      </c>
      <c r="LN321" s="65">
        <v>1</v>
      </c>
      <c r="LO321" s="65">
        <v>1</v>
      </c>
      <c r="LP321" s="65">
        <v>1</v>
      </c>
      <c r="LQ321" s="65">
        <v>1</v>
      </c>
      <c r="LR321" s="65">
        <v>1</v>
      </c>
      <c r="LS321" s="65">
        <v>1</v>
      </c>
      <c r="LT321" s="65">
        <v>1</v>
      </c>
      <c r="LU321" s="65">
        <v>1</v>
      </c>
      <c r="LV321" s="65">
        <v>1</v>
      </c>
      <c r="LW321" s="65">
        <v>1</v>
      </c>
      <c r="LX321" s="65">
        <v>1</v>
      </c>
      <c r="LY321" s="65">
        <v>1</v>
      </c>
      <c r="LZ321" s="65">
        <v>1</v>
      </c>
      <c r="MA321" s="65">
        <v>1</v>
      </c>
      <c r="MB321" s="65">
        <v>1</v>
      </c>
      <c r="MC321" s="65">
        <v>1</v>
      </c>
      <c r="MD321" s="65">
        <v>1</v>
      </c>
      <c r="ME321" s="65">
        <v>0.93920000000000003</v>
      </c>
      <c r="MF321" s="65">
        <v>0.93920000000000003</v>
      </c>
      <c r="MG321" s="65">
        <v>0.89737162999999998</v>
      </c>
      <c r="MH321" s="66">
        <v>1</v>
      </c>
      <c r="MI321" s="66">
        <v>1</v>
      </c>
      <c r="MJ321" s="66">
        <v>1</v>
      </c>
      <c r="MK321" s="66">
        <v>1</v>
      </c>
      <c r="ML321" s="66">
        <v>1</v>
      </c>
      <c r="MM321" s="67">
        <v>1</v>
      </c>
      <c r="MN321" s="67">
        <v>1</v>
      </c>
      <c r="MO321" s="66">
        <v>1</v>
      </c>
      <c r="MP321" s="66">
        <v>1</v>
      </c>
      <c r="MQ321" s="66">
        <v>1</v>
      </c>
      <c r="MR321" s="66">
        <v>1</v>
      </c>
      <c r="MS321" s="66">
        <v>1</v>
      </c>
      <c r="MT321" s="67">
        <v>1</v>
      </c>
      <c r="MU321" s="67">
        <v>1</v>
      </c>
      <c r="MV321" s="66">
        <v>1</v>
      </c>
      <c r="MW321" s="66">
        <v>1</v>
      </c>
      <c r="MX321" s="66">
        <v>1</v>
      </c>
      <c r="MY321" s="66">
        <v>1</v>
      </c>
      <c r="MZ321" s="66">
        <v>1</v>
      </c>
      <c r="NA321" s="67">
        <v>1</v>
      </c>
      <c r="NB321" s="67">
        <v>1</v>
      </c>
      <c r="NC321" s="65">
        <v>1</v>
      </c>
      <c r="ND321" s="65">
        <v>1</v>
      </c>
      <c r="NE321" s="65">
        <v>1</v>
      </c>
      <c r="NF321" s="65">
        <v>1</v>
      </c>
      <c r="NG321" s="65">
        <v>1</v>
      </c>
      <c r="NH321" s="65">
        <v>1</v>
      </c>
      <c r="NI321" s="65">
        <v>1</v>
      </c>
      <c r="NJ321" s="65">
        <v>1</v>
      </c>
      <c r="NK321" s="65">
        <v>1</v>
      </c>
      <c r="NL321" s="65">
        <v>1</v>
      </c>
      <c r="NM321" s="65">
        <v>1</v>
      </c>
      <c r="NN321" s="65">
        <v>1</v>
      </c>
      <c r="NO321" s="65">
        <v>1</v>
      </c>
      <c r="NP321" s="65">
        <v>1</v>
      </c>
      <c r="NQ321" s="65">
        <v>1</v>
      </c>
      <c r="NR321" s="65">
        <v>1</v>
      </c>
      <c r="NS321" s="65">
        <v>1</v>
      </c>
      <c r="NT321" s="65">
        <v>1</v>
      </c>
      <c r="NU321" s="65">
        <v>1</v>
      </c>
      <c r="NV321" s="65">
        <v>1</v>
      </c>
      <c r="NW321" s="65">
        <v>1</v>
      </c>
      <c r="NX321" s="65">
        <v>1</v>
      </c>
      <c r="NY321" s="65">
        <v>1</v>
      </c>
      <c r="NZ321" s="65">
        <v>1</v>
      </c>
      <c r="OA321" s="65">
        <v>1</v>
      </c>
      <c r="OB321" s="65">
        <v>1</v>
      </c>
      <c r="OC321" s="65">
        <v>1</v>
      </c>
      <c r="OD321" s="65">
        <v>1</v>
      </c>
      <c r="OE321" s="65">
        <v>1</v>
      </c>
      <c r="OF321" s="65">
        <v>1</v>
      </c>
      <c r="OG321" s="65">
        <v>1</v>
      </c>
      <c r="OH321" s="65">
        <v>1</v>
      </c>
      <c r="OI321" s="65">
        <v>1</v>
      </c>
      <c r="OJ321" s="65">
        <v>1</v>
      </c>
      <c r="OK321" s="65">
        <v>1</v>
      </c>
      <c r="OL321" s="65">
        <v>1</v>
      </c>
      <c r="OM321" s="65">
        <v>1</v>
      </c>
      <c r="ON321" s="65">
        <v>1</v>
      </c>
      <c r="OO321" s="65">
        <v>1</v>
      </c>
      <c r="OP321" s="65">
        <v>1</v>
      </c>
      <c r="OQ321" s="65">
        <v>1</v>
      </c>
      <c r="OR321" s="65">
        <v>1</v>
      </c>
      <c r="OS321" s="65">
        <v>1</v>
      </c>
      <c r="OT321" s="65">
        <v>1</v>
      </c>
      <c r="OU321" s="65">
        <v>1</v>
      </c>
      <c r="OV321" s="65">
        <v>1</v>
      </c>
      <c r="OW321" s="65">
        <v>1</v>
      </c>
      <c r="OX321" s="65">
        <v>1</v>
      </c>
      <c r="OY321" s="65">
        <v>1</v>
      </c>
      <c r="OZ321" s="65">
        <v>1</v>
      </c>
      <c r="PA321" s="65">
        <v>1</v>
      </c>
      <c r="PB321" s="65">
        <v>1</v>
      </c>
      <c r="PC321" s="65">
        <v>1</v>
      </c>
      <c r="PD321" s="65">
        <v>1</v>
      </c>
      <c r="PE321" s="65">
        <v>1</v>
      </c>
      <c r="PF321" s="65">
        <v>1</v>
      </c>
      <c r="PG321" s="65">
        <v>1</v>
      </c>
      <c r="PH321" s="65">
        <v>1</v>
      </c>
      <c r="PI321" s="65">
        <v>1</v>
      </c>
      <c r="PJ321" s="65">
        <v>1</v>
      </c>
      <c r="PK321" s="65">
        <v>1</v>
      </c>
      <c r="PL321" s="65">
        <v>1</v>
      </c>
      <c r="PM321" s="65">
        <v>1</v>
      </c>
      <c r="PN321" s="65">
        <v>1</v>
      </c>
      <c r="PO321" s="65">
        <v>1</v>
      </c>
      <c r="PP321" s="65">
        <v>1</v>
      </c>
      <c r="PQ321" s="65">
        <v>1</v>
      </c>
      <c r="PR321" s="65">
        <v>1</v>
      </c>
      <c r="PS321" s="65">
        <v>1</v>
      </c>
      <c r="PT321" s="65">
        <v>1</v>
      </c>
      <c r="PU321" s="65">
        <v>1</v>
      </c>
      <c r="PV321" s="65">
        <v>1</v>
      </c>
      <c r="PW321" s="65">
        <v>1</v>
      </c>
      <c r="PX321" s="65">
        <v>1</v>
      </c>
      <c r="PY321" s="65">
        <v>1</v>
      </c>
      <c r="PZ321" s="65">
        <v>1</v>
      </c>
      <c r="QA321" s="65">
        <v>1</v>
      </c>
      <c r="QB321" s="65">
        <v>1</v>
      </c>
      <c r="QC321" s="65">
        <v>1</v>
      </c>
      <c r="QD321" s="65">
        <v>1</v>
      </c>
    </row>
    <row r="322" spans="1:446" ht="13.5" customHeight="1">
      <c r="A322" s="2" t="s">
        <v>320</v>
      </c>
      <c r="B322" s="2" t="s">
        <v>336</v>
      </c>
      <c r="C322" s="2">
        <v>1</v>
      </c>
      <c r="D322" s="2">
        <v>1</v>
      </c>
      <c r="E322" s="2">
        <v>1</v>
      </c>
      <c r="F322" s="2">
        <v>1</v>
      </c>
      <c r="G322" s="2">
        <v>1</v>
      </c>
      <c r="H322" s="2">
        <v>1</v>
      </c>
      <c r="I322" s="2">
        <v>1</v>
      </c>
      <c r="J322" s="2">
        <v>1</v>
      </c>
      <c r="K322" s="2">
        <v>1</v>
      </c>
      <c r="L322" s="2">
        <v>1</v>
      </c>
      <c r="M322" s="2">
        <v>1</v>
      </c>
      <c r="N322" s="2">
        <v>1</v>
      </c>
      <c r="O322" s="2">
        <v>1</v>
      </c>
      <c r="P322" s="2">
        <v>1</v>
      </c>
      <c r="Q322" s="2">
        <v>1</v>
      </c>
      <c r="R322" s="2">
        <v>1</v>
      </c>
      <c r="S322" s="2">
        <v>1</v>
      </c>
      <c r="T322" s="2">
        <v>1</v>
      </c>
      <c r="U322" s="2">
        <v>1</v>
      </c>
      <c r="V322" s="2">
        <v>1</v>
      </c>
      <c r="W322" s="2">
        <v>1</v>
      </c>
      <c r="X322" s="2">
        <v>1</v>
      </c>
      <c r="Y322" s="2">
        <v>1</v>
      </c>
      <c r="Z322" s="2">
        <v>1</v>
      </c>
      <c r="AA322" s="2">
        <v>1</v>
      </c>
      <c r="AB322" s="2">
        <v>1</v>
      </c>
      <c r="AC322" s="2">
        <v>1</v>
      </c>
      <c r="AD322" s="2">
        <v>1</v>
      </c>
      <c r="AE322" s="2">
        <v>1</v>
      </c>
      <c r="AF322" s="2">
        <v>1</v>
      </c>
      <c r="AG322" s="2">
        <v>1</v>
      </c>
      <c r="AH322" s="2">
        <v>1</v>
      </c>
      <c r="AI322" s="2">
        <v>1</v>
      </c>
      <c r="AJ322" s="2">
        <v>1</v>
      </c>
      <c r="AK322" s="2">
        <v>1</v>
      </c>
      <c r="AL322" s="2">
        <v>1</v>
      </c>
      <c r="AM322" s="2">
        <v>1</v>
      </c>
      <c r="AN322" s="2">
        <v>1</v>
      </c>
      <c r="AO322" s="2">
        <v>1</v>
      </c>
      <c r="AP322" s="2">
        <v>1</v>
      </c>
      <c r="AQ322" s="2">
        <v>1</v>
      </c>
      <c r="AR322" s="2">
        <v>1</v>
      </c>
      <c r="AS322" s="2">
        <v>1</v>
      </c>
      <c r="AT322" s="2">
        <v>1</v>
      </c>
      <c r="AU322" s="2">
        <v>1</v>
      </c>
      <c r="AV322" s="2">
        <v>1</v>
      </c>
      <c r="AW322" s="2">
        <v>1</v>
      </c>
      <c r="AX322" s="2">
        <v>1</v>
      </c>
      <c r="AY322" s="2">
        <v>1</v>
      </c>
      <c r="AZ322" s="2">
        <v>1</v>
      </c>
      <c r="BA322" s="2">
        <v>1</v>
      </c>
      <c r="BB322" s="2">
        <v>1</v>
      </c>
      <c r="BC322" s="2">
        <v>1</v>
      </c>
      <c r="BD322" s="2">
        <v>1</v>
      </c>
      <c r="BE322" s="40">
        <v>0.47989999999999999</v>
      </c>
      <c r="BF322" s="40">
        <v>0.74</v>
      </c>
      <c r="BG322" s="40">
        <v>0.84</v>
      </c>
      <c r="BH322" s="40">
        <f>0.41*365/BH23</f>
        <v>0.97810457516339855</v>
      </c>
      <c r="BI322" s="33">
        <f>0.25*365/BI23</f>
        <v>0.90346534653465349</v>
      </c>
      <c r="BJ322" s="25">
        <f>0.22*365/BJ23</f>
        <v>0.79504950495049498</v>
      </c>
      <c r="BK322" s="25">
        <f>0.25*365/BK23</f>
        <v>0.90346534653465349</v>
      </c>
      <c r="BL322" s="25">
        <f>0.21*365/BL23</f>
        <v>0.75891089108910881</v>
      </c>
      <c r="BM322" s="25">
        <f>0.26*365/BM23</f>
        <v>0.93960396039603966</v>
      </c>
      <c r="BN322" s="25">
        <f>0.22*365/BN23</f>
        <v>0.79504950495049498</v>
      </c>
      <c r="BO322" s="40">
        <f>0.12*365/BO23</f>
        <v>0.50344827586206897</v>
      </c>
      <c r="BP322" s="25">
        <f>0.19*365/BP23</f>
        <v>0.7971264367816091</v>
      </c>
      <c r="BQ322" s="25">
        <f>0.12*365/BQ23</f>
        <v>0.50344827586206897</v>
      </c>
      <c r="BR322" s="25">
        <f>0.19*365/BR23</f>
        <v>0.7971264367816091</v>
      </c>
      <c r="BS322" s="25">
        <f>0.12*365/BS23</f>
        <v>0.50344827586206897</v>
      </c>
      <c r="BT322" s="25">
        <f>0.19*365/BT23</f>
        <v>0.7971264367816091</v>
      </c>
      <c r="BU322" s="25">
        <f>0.17*365/BU23</f>
        <v>0.77562500000000001</v>
      </c>
      <c r="BV322" s="25">
        <f>0.16*365/BV23</f>
        <v>0.73</v>
      </c>
      <c r="BW322" s="25">
        <f>0.19*365/BW23</f>
        <v>0.86687499999999995</v>
      </c>
      <c r="BX322" s="25">
        <f>0.16*365/BX23</f>
        <v>0.73</v>
      </c>
      <c r="BY322" s="25">
        <f>0.19*365/BY23</f>
        <v>0.86687499999999995</v>
      </c>
      <c r="BZ322" s="25">
        <f>0.16*365/BZ23</f>
        <v>0.73</v>
      </c>
      <c r="CA322" s="33">
        <f>0.72*365/CA23</f>
        <v>0.95563636363636373</v>
      </c>
      <c r="CB322" s="33">
        <f>0.46*365/CB23</f>
        <v>0.61054545454545461</v>
      </c>
      <c r="CC322" s="33">
        <f>0.73*365/CC23</f>
        <v>0.96890909090909083</v>
      </c>
      <c r="CD322" s="33">
        <f>0.61*365/CD23</f>
        <v>0.80963636363636371</v>
      </c>
      <c r="CE322" s="33">
        <f>0.75*365/CE23</f>
        <v>0.99545454545454548</v>
      </c>
      <c r="CF322" s="33">
        <f>0.68*365/CF23</f>
        <v>0.90254545454545465</v>
      </c>
      <c r="CG322" s="33">
        <f>0.72*365/CG23</f>
        <v>0.95563636363636373</v>
      </c>
      <c r="CH322" s="33">
        <f>0.46*365/CH23</f>
        <v>0.61054545454545461</v>
      </c>
      <c r="CI322" s="33">
        <f>0.73*365/CI23</f>
        <v>0.96890909090909083</v>
      </c>
      <c r="CJ322" s="33">
        <f>0.61*365/CJ23</f>
        <v>0.80963636363636371</v>
      </c>
      <c r="CK322" s="33">
        <f>0.75*365/CK23</f>
        <v>0.99545454545454548</v>
      </c>
      <c r="CL322" s="33">
        <f>0.68*365/CL23</f>
        <v>0.90254545454545465</v>
      </c>
      <c r="CM322" s="40">
        <f>0.7363/CM23*365</f>
        <v>0.97727090909090908</v>
      </c>
      <c r="CN322" s="33">
        <f>0.5161/CN23*365</f>
        <v>0.68500545454545458</v>
      </c>
      <c r="CO322" s="33">
        <f>0.7237/CO23*365</f>
        <v>0.96054727272727281</v>
      </c>
      <c r="CP322" s="33">
        <f>0.5537/CP23*365</f>
        <v>0.73491090909090906</v>
      </c>
      <c r="CQ322" s="33">
        <f t="shared" ref="CQ322:CR322" si="83">0.75/CQ23*365</f>
        <v>0.99545454545454548</v>
      </c>
      <c r="CR322" s="33">
        <f t="shared" si="83"/>
        <v>0.99545454545454548</v>
      </c>
      <c r="CS322" s="40">
        <v>1</v>
      </c>
      <c r="CT322" s="40">
        <f>58451/CT21</f>
        <v>0.70751074260122249</v>
      </c>
      <c r="CU322" s="10">
        <v>0.92149999999999999</v>
      </c>
      <c r="CV322" s="40">
        <v>0.3911458333333333</v>
      </c>
      <c r="CW322" s="40">
        <v>0.46875</v>
      </c>
      <c r="CX322" s="40">
        <f>0.2467/0.342</f>
        <v>0.72134502923976607</v>
      </c>
      <c r="CY322" s="40">
        <v>0.73839999999999995</v>
      </c>
      <c r="CZ322" s="10">
        <v>0.85740000000000005</v>
      </c>
      <c r="DA322" s="10">
        <f>104.268654757947/DA23</f>
        <v>0.68149447554213727</v>
      </c>
      <c r="DB322" s="10">
        <f>108.947857047454/DB23</f>
        <v>0.71207749704218293</v>
      </c>
      <c r="DC322" s="10">
        <f>113.462332468372/DC23</f>
        <v>0.74158387234230061</v>
      </c>
      <c r="DD322" s="10">
        <f>117.088751008296/DD23</f>
        <v>0.76528595430258828</v>
      </c>
      <c r="DE322" s="10">
        <f>121.184052511276/DE23</f>
        <v>0.79205263079265353</v>
      </c>
      <c r="DF322" s="10">
        <f>124.468681449753/DF23</f>
        <v>0.81352079378923536</v>
      </c>
      <c r="DG322" s="10">
        <f>128.421881078572/DG23</f>
        <v>0.83935869985994771</v>
      </c>
      <c r="DH322" s="10">
        <f>131.949307301664/DH23</f>
        <v>0.86241377321349011</v>
      </c>
      <c r="DI322" s="10">
        <f>133.596518165068/DI23</f>
        <v>0.87317985728802616</v>
      </c>
      <c r="DJ322" s="10">
        <f>135.221908141429/DJ23</f>
        <v>0.8838033211858104</v>
      </c>
      <c r="DK322" s="10">
        <f>137.476591211454/DK23</f>
        <v>0.89853981183956866</v>
      </c>
      <c r="DL322" s="10">
        <f>140.002385497575/DL23</f>
        <v>0.91504827122598043</v>
      </c>
      <c r="DM322" s="10">
        <f>142.117947107278/DM23</f>
        <v>0.92887547128939874</v>
      </c>
      <c r="DN322" s="10">
        <f>143.051348855982/DN23</f>
        <v>0.93497613631360788</v>
      </c>
      <c r="DO322" s="10">
        <f>144.171026469691/DO23</f>
        <v>0.94229429065157511</v>
      </c>
      <c r="DP322" s="10">
        <f>145.364362882591/DP23</f>
        <v>0.9500938750496144</v>
      </c>
      <c r="DQ322" s="10">
        <f>146.468499766991/DQ23</f>
        <v>0.95731045599340514</v>
      </c>
      <c r="DR322" s="10">
        <f>147.572636651391/DR23</f>
        <v>0.9645270369371961</v>
      </c>
      <c r="DS322" s="10">
        <f>148.530520370924/DS23</f>
        <v>0.97078771484264048</v>
      </c>
      <c r="DT322" s="10">
        <f>149.529916997516/DT23</f>
        <v>0.97731971893801317</v>
      </c>
      <c r="DU322" s="10">
        <f>150.504725209927/DU23</f>
        <v>0.98369101444396723</v>
      </c>
      <c r="DV322" s="10">
        <f>151.434082111276/DV23</f>
        <v>0.98976524255735954</v>
      </c>
      <c r="DW322" s="10">
        <f>6.18023028883684/DW23</f>
        <v>3.3957309279323292E-2</v>
      </c>
      <c r="DX322" s="10">
        <f>11.0626578089051/DX23</f>
        <v>6.078383411486319E-2</v>
      </c>
      <c r="DY322" s="10">
        <f>17.7751368789291/DY23</f>
        <v>9.7665587246863181E-2</v>
      </c>
      <c r="DZ322" s="10">
        <f>23.5841972230971/DZ23</f>
        <v>0.12958350122580825</v>
      </c>
      <c r="EA322" s="10">
        <f>28.7018921943868/EA23</f>
        <v>0.15770270436476264</v>
      </c>
      <c r="EB322" s="10">
        <f>83.780883391786/EB23</f>
        <v>0.46033452413069231</v>
      </c>
      <c r="EC322" s="10">
        <f>91.5536292266985/EC23</f>
        <v>0.50304191882801375</v>
      </c>
      <c r="ED322" s="10">
        <f>45.0374693279098/ED23</f>
        <v>0.24745862268082305</v>
      </c>
      <c r="EE322" s="10">
        <f>49.7718121044212/EE23</f>
        <v>0.27347149507923735</v>
      </c>
      <c r="EF322" s="10">
        <f>53.6183235378377/EF23</f>
        <v>0.29460617328482253</v>
      </c>
      <c r="EG322" s="10">
        <f>58.8399343942006/EG23</f>
        <v>0.32329634282527803</v>
      </c>
      <c r="EH322" s="10">
        <f>64.9462915908205/EH23</f>
        <v>0.3568477559935192</v>
      </c>
      <c r="EI322" s="10">
        <f>88.5222080168258/EI23</f>
        <v>0.48638575833420772</v>
      </c>
      <c r="EJ322" s="10">
        <f>93.5494636943877/EJ23</f>
        <v>0.51400804227685548</v>
      </c>
      <c r="EK322" s="10">
        <f>106.015960163205/EK23</f>
        <v>0.58250527562200549</v>
      </c>
      <c r="EL322" s="10">
        <f>135.427565378928/EL23</f>
        <v>0.74410750208202192</v>
      </c>
      <c r="EM322" s="10">
        <f>144.132793913803/EM23</f>
        <v>0.79193842809781867</v>
      </c>
      <c r="EN322" s="10">
        <f>151.01381155993/EN23</f>
        <v>0.82974621736225274</v>
      </c>
      <c r="EO322" s="10">
        <f>158.700664421087/EO23</f>
        <v>0.87198167264333515</v>
      </c>
      <c r="EP322" s="10">
        <f>165.398367951202/EP23</f>
        <v>0.90878224149012088</v>
      </c>
      <c r="EQ322" s="10">
        <f>172.538688204301/EQ23</f>
        <v>0.94801477035330217</v>
      </c>
      <c r="ER322" s="10">
        <f>179.554471763883/ER23</f>
        <v>0.98656303166968673</v>
      </c>
      <c r="ES322" s="10">
        <f>12.7698920431827/ES23</f>
        <v>0.51079568172730805</v>
      </c>
      <c r="ET322" s="10">
        <f t="shared" ref="ET322:FD322" si="84">11.7012750455373/ET23</f>
        <v>0.46805100182149195</v>
      </c>
      <c r="EU322" s="10">
        <f t="shared" si="84"/>
        <v>0.46805100182149195</v>
      </c>
      <c r="EV322" s="10">
        <f t="shared" si="84"/>
        <v>0.46805100182149195</v>
      </c>
      <c r="EW322" s="10">
        <f t="shared" si="84"/>
        <v>0.46805100182149195</v>
      </c>
      <c r="EX322" s="10">
        <f t="shared" si="84"/>
        <v>0.46805100182149195</v>
      </c>
      <c r="EY322" s="10">
        <f t="shared" si="84"/>
        <v>0.46805100182149195</v>
      </c>
      <c r="EZ322" s="10">
        <f t="shared" si="84"/>
        <v>0.46805100182149195</v>
      </c>
      <c r="FA322" s="10">
        <f t="shared" si="84"/>
        <v>0.46805100182149195</v>
      </c>
      <c r="FB322" s="10">
        <f t="shared" si="84"/>
        <v>0.46805100182149195</v>
      </c>
      <c r="FC322" s="10">
        <f t="shared" si="84"/>
        <v>0.46805100182149195</v>
      </c>
      <c r="FD322" s="10">
        <f t="shared" si="84"/>
        <v>0.46805100182149195</v>
      </c>
      <c r="FE322" s="10">
        <f>1.57668032786885/FE23</f>
        <v>6.3067213114753995E-2</v>
      </c>
      <c r="FF322" s="10">
        <f>3.23413934426229/FF23</f>
        <v>0.1293655737704916</v>
      </c>
      <c r="FG322" s="10">
        <f>5.84897540983607/FG23</f>
        <v>0.2339590163934428</v>
      </c>
      <c r="FH322" s="10">
        <f>8.70415300546448/FH23</f>
        <v>0.34816612021857923</v>
      </c>
      <c r="FI322" s="10">
        <f>10.6737568306011/FI23</f>
        <v>0.426950273224044</v>
      </c>
      <c r="FJ322" s="10">
        <f>13.1539617486339/FJ23</f>
        <v>0.52615846994535598</v>
      </c>
      <c r="FK322" s="10">
        <f>15.4347131147541/FK23</f>
        <v>0.61738852459016402</v>
      </c>
      <c r="FL322" s="10">
        <f>17.3714071038251/FL23</f>
        <v>0.69485628415300393</v>
      </c>
      <c r="FM322" s="10">
        <f>20.4160655737705/FM23</f>
        <v>0.81664262295082002</v>
      </c>
      <c r="FN322" s="10">
        <f>22.4963661202186/FN23</f>
        <v>0.899854644808744</v>
      </c>
      <c r="FO322" s="10">
        <f>748/1000</f>
        <v>0.748</v>
      </c>
      <c r="FP322" s="33">
        <f>2491/2879</f>
        <v>0.86523098298020151</v>
      </c>
      <c r="FQ322" s="10">
        <v>0.37</v>
      </c>
      <c r="FR322" s="10">
        <v>0.32</v>
      </c>
      <c r="FS322" s="10">
        <v>0.44</v>
      </c>
      <c r="FT322" s="10">
        <v>0.55000000000000004</v>
      </c>
      <c r="FU322" s="10">
        <v>0.56999999999999995</v>
      </c>
      <c r="FV322" s="10">
        <v>0.94</v>
      </c>
      <c r="FW322" s="10">
        <v>0.55000000000000004</v>
      </c>
      <c r="FX322" s="10">
        <v>1</v>
      </c>
      <c r="FY322" s="10">
        <v>0.57999999999999996</v>
      </c>
      <c r="FZ322" s="10">
        <v>0.68</v>
      </c>
      <c r="GA322" s="10">
        <v>0.95</v>
      </c>
      <c r="GB322" s="10">
        <v>1</v>
      </c>
      <c r="GC322" s="10">
        <v>0.74</v>
      </c>
      <c r="GD322" s="10">
        <v>1</v>
      </c>
      <c r="GE322" s="10">
        <v>1</v>
      </c>
      <c r="GF322" s="10">
        <v>0.74</v>
      </c>
      <c r="GG322" s="10">
        <v>1</v>
      </c>
      <c r="GH322" s="10">
        <v>1</v>
      </c>
      <c r="GI322" s="10">
        <v>1</v>
      </c>
      <c r="GJ322" s="10">
        <v>1</v>
      </c>
      <c r="GK322" s="10">
        <v>1</v>
      </c>
      <c r="GL322" s="10">
        <v>0.83</v>
      </c>
      <c r="GM322" s="10">
        <v>1</v>
      </c>
      <c r="GN322" s="10">
        <v>1</v>
      </c>
      <c r="GO322" s="10">
        <v>1</v>
      </c>
      <c r="GP322" s="10">
        <v>1</v>
      </c>
      <c r="GQ322" s="40">
        <v>0.41704995948047396</v>
      </c>
      <c r="GR322" s="40">
        <v>0.26177207935838037</v>
      </c>
      <c r="GS322" s="40">
        <v>0.99095496688741724</v>
      </c>
      <c r="GT322" s="40">
        <f>8764/42188*365/GT23</f>
        <v>0.41433842063187365</v>
      </c>
      <c r="GU322" s="40">
        <v>0.98172989130434785</v>
      </c>
      <c r="GV322" s="40">
        <v>0.99456521739130432</v>
      </c>
      <c r="GW322" s="10">
        <f>0.2826*365/GW23</f>
        <v>0.30248973607038121</v>
      </c>
      <c r="GX322" s="10">
        <f>0.5428*365/GX23</f>
        <v>0.58100293255131963</v>
      </c>
      <c r="GY322" s="10">
        <f>0.5345*365/GY23</f>
        <v>0.57211876832844577</v>
      </c>
      <c r="GZ322" s="10">
        <f>0.1342*365/GZ23</f>
        <v>0.14364516129032259</v>
      </c>
      <c r="HA322" s="10">
        <f>0.2012*365/HA23</f>
        <v>0.21536070381231673</v>
      </c>
      <c r="HB322" s="10">
        <f>0.2949*365/HB23</f>
        <v>0.31565542521994133</v>
      </c>
      <c r="HC322" s="10">
        <f>0.3613*365/HC23</f>
        <v>0.38672873900293259</v>
      </c>
      <c r="HD322" s="10">
        <f>0.3684*365/HD23</f>
        <v>0.39432844574780063</v>
      </c>
      <c r="HE322" s="10">
        <f>0.4024*365/HE23</f>
        <v>0.43072140762463346</v>
      </c>
      <c r="HF322" s="10">
        <f>0.4148*365/HF23</f>
        <v>0.44399413489736067</v>
      </c>
      <c r="HG322" s="10">
        <f>0.458*365/HG23</f>
        <v>0.4902346041055719</v>
      </c>
      <c r="HH322" s="10">
        <f>0.4745*365/HH23</f>
        <v>0.50789589442815253</v>
      </c>
      <c r="HI322" s="10">
        <f>0.5302*365/HI23</f>
        <v>0.56751612903225801</v>
      </c>
      <c r="HJ322" s="10">
        <f>0.5343*365/HJ23</f>
        <v>0.57190469208211137</v>
      </c>
      <c r="HK322" s="10">
        <f>0.5643*365/HK23</f>
        <v>0.6040161290322581</v>
      </c>
      <c r="HL322" s="10">
        <f>0.6041*365/HL23</f>
        <v>0.64661730205278589</v>
      </c>
      <c r="HM322" s="10">
        <f>0.627*365/HM23</f>
        <v>0.67112903225806453</v>
      </c>
      <c r="HN322" s="10">
        <v>0.75749999999999995</v>
      </c>
      <c r="HO322" s="10">
        <v>0.89329999999999998</v>
      </c>
      <c r="HP322" s="10">
        <f>0.58*365/HP23</f>
        <v>0.76981818181818173</v>
      </c>
      <c r="HQ322" s="10">
        <f>0.59*365/HQ23</f>
        <v>0.78309090909090906</v>
      </c>
      <c r="HR322" s="10">
        <f>0.73*365/HR23</f>
        <v>0.96890909090909083</v>
      </c>
      <c r="HS322" s="10">
        <f>0.74*365/HS23</f>
        <v>0.98218181818181827</v>
      </c>
      <c r="HT322" s="10">
        <f>0.75*365/HT23</f>
        <v>0.99545454545454548</v>
      </c>
      <c r="HU322" s="10">
        <f>0.74*365/HU23</f>
        <v>0.98218181818181827</v>
      </c>
      <c r="HV322" s="10">
        <f>0.75*365/HV23</f>
        <v>0.99545454545454548</v>
      </c>
      <c r="HW322" s="10">
        <f>0.61*365/HW23</f>
        <v>0.80963636363636371</v>
      </c>
      <c r="HX322" s="10">
        <f>0.75*365/HX23</f>
        <v>0.99545454545454548</v>
      </c>
      <c r="HY322" s="10">
        <f>0.58*365/HY23</f>
        <v>0.76981818181818173</v>
      </c>
      <c r="HZ322" s="10">
        <f>0.72*365/HZ23</f>
        <v>0.95563636363636373</v>
      </c>
      <c r="IA322" s="41">
        <f>0.63*365/IA23</f>
        <v>0.83618181818181814</v>
      </c>
      <c r="IB322" s="42">
        <f>0.75*365/IB23</f>
        <v>0.99545454545454548</v>
      </c>
      <c r="IC322" s="42">
        <f>0.53*365/IC23</f>
        <v>0.70345454545454555</v>
      </c>
      <c r="ID322" s="42">
        <f>0.74*365/ID23</f>
        <v>0.98218181818181827</v>
      </c>
      <c r="IE322" s="42">
        <f>0.71*365/IE23</f>
        <v>0.94236363636363629</v>
      </c>
      <c r="IF322" s="42">
        <f t="shared" ref="IF322:IG322" si="85">0.75*365/IF23</f>
        <v>0.99545454545454548</v>
      </c>
      <c r="IG322" s="42">
        <f t="shared" si="85"/>
        <v>0.99545454545454548</v>
      </c>
      <c r="IH322" s="65">
        <v>0.3911458333333333</v>
      </c>
      <c r="II322" s="65">
        <v>0.46875</v>
      </c>
      <c r="IJ322" s="65">
        <v>1</v>
      </c>
      <c r="IK322" s="65">
        <v>1</v>
      </c>
      <c r="IL322" s="65">
        <v>1</v>
      </c>
      <c r="IM322" s="65">
        <v>1</v>
      </c>
      <c r="IN322" s="65">
        <v>1</v>
      </c>
      <c r="IO322" s="65">
        <v>1</v>
      </c>
      <c r="IP322" s="65">
        <v>1</v>
      </c>
      <c r="IQ322" s="65">
        <v>1</v>
      </c>
      <c r="IR322" s="65">
        <v>1</v>
      </c>
      <c r="IS322" s="65">
        <v>1</v>
      </c>
      <c r="IT322" s="65">
        <v>1</v>
      </c>
      <c r="IU322" s="65">
        <v>1</v>
      </c>
      <c r="IV322" s="65">
        <v>1</v>
      </c>
      <c r="IW322" s="65">
        <v>1</v>
      </c>
      <c r="IX322" s="65">
        <v>0.93300000000000005</v>
      </c>
      <c r="IY322" s="65">
        <v>0.93300000000000005</v>
      </c>
      <c r="IZ322" s="65">
        <v>1</v>
      </c>
      <c r="JA322" s="65">
        <v>0.95008605850000005</v>
      </c>
      <c r="JB322" s="65">
        <v>0.95008605850000005</v>
      </c>
      <c r="JC322" s="65">
        <v>0.93827000000000005</v>
      </c>
      <c r="JD322" s="65">
        <v>0.93827000000000005</v>
      </c>
      <c r="JE322" s="65">
        <v>0.94444439999999996</v>
      </c>
      <c r="JF322" s="65">
        <v>0.93695099999999998</v>
      </c>
      <c r="JG322" s="65">
        <v>0.93695099999999998</v>
      </c>
      <c r="JH322" s="65">
        <v>0.93695110000000004</v>
      </c>
      <c r="JI322" s="65">
        <v>1</v>
      </c>
      <c r="JJ322" s="65">
        <v>1</v>
      </c>
      <c r="JK322" s="65">
        <v>1</v>
      </c>
      <c r="JL322" s="65">
        <v>1</v>
      </c>
      <c r="JM322" s="65">
        <v>1</v>
      </c>
      <c r="JN322" s="65">
        <v>1</v>
      </c>
      <c r="JO322" s="65">
        <v>1</v>
      </c>
      <c r="JP322" s="65">
        <v>1</v>
      </c>
      <c r="JQ322" s="65">
        <v>1</v>
      </c>
      <c r="JR322" s="65">
        <v>1</v>
      </c>
      <c r="JS322" s="65">
        <v>1</v>
      </c>
      <c r="JT322" s="65">
        <v>1</v>
      </c>
      <c r="JU322" s="65">
        <v>1</v>
      </c>
      <c r="JV322" s="65">
        <v>1</v>
      </c>
      <c r="JW322" s="65">
        <v>1</v>
      </c>
      <c r="JX322" s="65">
        <v>1</v>
      </c>
      <c r="JY322" s="65">
        <v>1</v>
      </c>
      <c r="JZ322" s="65">
        <v>1</v>
      </c>
      <c r="KA322" s="65">
        <v>1</v>
      </c>
      <c r="KB322" s="65">
        <v>1</v>
      </c>
      <c r="KC322" s="65">
        <v>1</v>
      </c>
      <c r="KD322" s="65">
        <v>1</v>
      </c>
      <c r="KE322" s="65">
        <v>1</v>
      </c>
      <c r="KF322" s="65">
        <v>1</v>
      </c>
      <c r="KG322" s="65">
        <v>1</v>
      </c>
      <c r="KH322" s="65">
        <v>1</v>
      </c>
      <c r="KI322" s="65">
        <v>1</v>
      </c>
      <c r="KJ322" s="65">
        <v>1</v>
      </c>
      <c r="KK322" s="65">
        <v>1</v>
      </c>
      <c r="KL322" s="65">
        <v>1</v>
      </c>
      <c r="KM322" s="65">
        <v>1</v>
      </c>
      <c r="KN322" s="65">
        <v>1</v>
      </c>
      <c r="KO322" s="65">
        <v>1</v>
      </c>
      <c r="KP322" s="65">
        <v>1</v>
      </c>
      <c r="KQ322" s="65">
        <v>1</v>
      </c>
      <c r="KR322" s="65">
        <v>1</v>
      </c>
      <c r="KS322" s="65">
        <v>1</v>
      </c>
      <c r="KT322" s="65">
        <v>1</v>
      </c>
      <c r="KU322" s="65">
        <v>1</v>
      </c>
      <c r="KV322" s="65">
        <v>1</v>
      </c>
      <c r="KW322" s="65">
        <v>1</v>
      </c>
      <c r="KX322" s="65">
        <v>1</v>
      </c>
      <c r="KY322" s="65">
        <v>1</v>
      </c>
      <c r="KZ322" s="65">
        <v>1</v>
      </c>
      <c r="LA322" s="65">
        <v>1</v>
      </c>
      <c r="LB322" s="65">
        <v>1</v>
      </c>
      <c r="LC322" s="65">
        <v>1</v>
      </c>
      <c r="LD322" s="65">
        <v>1</v>
      </c>
      <c r="LE322" s="65">
        <v>1</v>
      </c>
      <c r="LF322" s="65">
        <v>1</v>
      </c>
      <c r="LG322" s="65">
        <v>1</v>
      </c>
      <c r="LH322" s="65">
        <v>1</v>
      </c>
      <c r="LI322" s="65">
        <v>1</v>
      </c>
      <c r="LJ322" s="65">
        <v>1</v>
      </c>
      <c r="LK322" s="65">
        <v>1</v>
      </c>
      <c r="LL322" s="65">
        <v>1</v>
      </c>
      <c r="LM322" s="65">
        <v>1</v>
      </c>
      <c r="LN322" s="65">
        <v>1</v>
      </c>
      <c r="LO322" s="65">
        <v>1</v>
      </c>
      <c r="LP322" s="65">
        <v>1</v>
      </c>
      <c r="LQ322" s="65">
        <v>1</v>
      </c>
      <c r="LR322" s="65">
        <v>1</v>
      </c>
      <c r="LS322" s="65">
        <v>1</v>
      </c>
      <c r="LT322" s="65">
        <v>1</v>
      </c>
      <c r="LU322" s="65">
        <v>1</v>
      </c>
      <c r="LV322" s="65">
        <v>1</v>
      </c>
      <c r="LW322" s="65">
        <v>1</v>
      </c>
      <c r="LX322" s="65">
        <v>1</v>
      </c>
      <c r="LY322" s="65">
        <v>1</v>
      </c>
      <c r="LZ322" s="65">
        <v>1</v>
      </c>
      <c r="MA322" s="65">
        <v>1</v>
      </c>
      <c r="MB322" s="65">
        <v>1</v>
      </c>
      <c r="MC322" s="65">
        <v>1</v>
      </c>
      <c r="MD322" s="65">
        <v>1</v>
      </c>
      <c r="ME322" s="65">
        <v>1</v>
      </c>
      <c r="MF322" s="65">
        <v>1</v>
      </c>
      <c r="MG322" s="65">
        <v>1</v>
      </c>
      <c r="MH322" s="66">
        <v>0.80469999999999997</v>
      </c>
      <c r="MI322" s="66">
        <v>0.80469999999999997</v>
      </c>
      <c r="MJ322" s="66">
        <v>0.80469999999999997</v>
      </c>
      <c r="MK322" s="66">
        <v>0.80469999999999997</v>
      </c>
      <c r="ML322" s="66">
        <v>0.80469999999999997</v>
      </c>
      <c r="MM322" s="67">
        <v>0.90600000000000003</v>
      </c>
      <c r="MN322" s="67">
        <v>0.9052</v>
      </c>
      <c r="MO322" s="66">
        <v>0.90549747999999997</v>
      </c>
      <c r="MP322" s="66">
        <v>0.90549747999999997</v>
      </c>
      <c r="MQ322" s="66">
        <v>0.90549747999999997</v>
      </c>
      <c r="MR322" s="66">
        <v>0.90549747999999997</v>
      </c>
      <c r="MS322" s="66">
        <v>0.90549747999999997</v>
      </c>
      <c r="MT322" s="67">
        <v>0.93886870254999999</v>
      </c>
      <c r="MU322" s="67">
        <v>0.94254574714999995</v>
      </c>
      <c r="MV322" s="66">
        <v>0.83029032999999997</v>
      </c>
      <c r="MW322" s="66">
        <v>0.83029032999999997</v>
      </c>
      <c r="MX322" s="66">
        <v>0.83029032999999997</v>
      </c>
      <c r="MY322" s="66">
        <v>0.83029032999999997</v>
      </c>
      <c r="MZ322" s="66">
        <v>0.83029032999999997</v>
      </c>
      <c r="NA322" s="67">
        <v>0.95626150382999997</v>
      </c>
      <c r="NB322" s="67">
        <v>0.95273115950999998</v>
      </c>
      <c r="NC322" s="65">
        <v>1</v>
      </c>
      <c r="ND322" s="65">
        <v>1</v>
      </c>
      <c r="NE322" s="65">
        <v>1</v>
      </c>
      <c r="NF322" s="65">
        <v>1</v>
      </c>
      <c r="NG322" s="65">
        <v>0.92279999999999995</v>
      </c>
      <c r="NH322" s="65">
        <v>0.92279999999999995</v>
      </c>
      <c r="NI322" s="65">
        <v>1</v>
      </c>
      <c r="NJ322" s="65">
        <v>1</v>
      </c>
      <c r="NK322" s="65">
        <v>1</v>
      </c>
      <c r="NL322" s="65">
        <v>1</v>
      </c>
      <c r="NM322" s="65">
        <v>1</v>
      </c>
      <c r="NN322" s="65">
        <v>1</v>
      </c>
      <c r="NO322" s="65">
        <v>1</v>
      </c>
      <c r="NP322" s="65">
        <v>1</v>
      </c>
      <c r="NQ322" s="65">
        <v>1</v>
      </c>
      <c r="NR322" s="65">
        <v>1</v>
      </c>
      <c r="NS322" s="65">
        <v>1</v>
      </c>
      <c r="NT322" s="65">
        <v>1</v>
      </c>
      <c r="NU322" s="65">
        <v>1</v>
      </c>
      <c r="NV322" s="65">
        <v>1</v>
      </c>
      <c r="NW322" s="65">
        <v>1</v>
      </c>
      <c r="NX322" s="65">
        <v>1</v>
      </c>
      <c r="NY322" s="65">
        <v>1</v>
      </c>
      <c r="NZ322" s="65">
        <v>1</v>
      </c>
      <c r="OA322" s="65">
        <v>1</v>
      </c>
      <c r="OB322" s="65">
        <v>1</v>
      </c>
      <c r="OC322" s="65">
        <v>1</v>
      </c>
      <c r="OD322" s="65">
        <v>1</v>
      </c>
      <c r="OE322" s="65">
        <v>1</v>
      </c>
      <c r="OF322" s="65">
        <v>1</v>
      </c>
      <c r="OG322" s="65">
        <v>1</v>
      </c>
      <c r="OH322" s="65">
        <v>1</v>
      </c>
      <c r="OI322" s="65">
        <v>1</v>
      </c>
      <c r="OJ322" s="65">
        <v>1</v>
      </c>
      <c r="OK322" s="65">
        <v>1</v>
      </c>
      <c r="OL322" s="65">
        <v>1</v>
      </c>
      <c r="OM322" s="65">
        <v>1</v>
      </c>
      <c r="ON322" s="65">
        <v>1</v>
      </c>
      <c r="OO322" s="65">
        <v>1</v>
      </c>
      <c r="OP322" s="65">
        <v>1</v>
      </c>
      <c r="OQ322" s="65">
        <v>1</v>
      </c>
      <c r="OR322" s="65">
        <v>1</v>
      </c>
      <c r="OS322" s="65">
        <v>1</v>
      </c>
      <c r="OT322" s="65">
        <v>1</v>
      </c>
      <c r="OU322" s="65">
        <v>1</v>
      </c>
      <c r="OV322" s="65">
        <v>1</v>
      </c>
      <c r="OW322" s="65">
        <v>1</v>
      </c>
      <c r="OX322" s="65">
        <v>1</v>
      </c>
      <c r="OY322" s="65">
        <v>1</v>
      </c>
      <c r="OZ322" s="65">
        <v>1</v>
      </c>
      <c r="PA322" s="65">
        <v>1</v>
      </c>
      <c r="PB322" s="65">
        <v>1</v>
      </c>
      <c r="PC322" s="65">
        <v>1</v>
      </c>
      <c r="PD322" s="65">
        <v>1</v>
      </c>
      <c r="PE322" s="65">
        <v>1</v>
      </c>
      <c r="PF322" s="65">
        <v>1</v>
      </c>
      <c r="PG322" s="65">
        <v>1</v>
      </c>
      <c r="PH322" s="65">
        <v>1</v>
      </c>
      <c r="PI322" s="65">
        <v>1</v>
      </c>
      <c r="PJ322" s="65">
        <v>1</v>
      </c>
      <c r="PK322" s="65">
        <v>1</v>
      </c>
      <c r="PL322" s="65">
        <v>1</v>
      </c>
      <c r="PM322" s="65">
        <v>1</v>
      </c>
      <c r="PN322" s="65">
        <v>1</v>
      </c>
      <c r="PO322" s="65">
        <v>1</v>
      </c>
      <c r="PP322" s="65">
        <v>1</v>
      </c>
      <c r="PQ322" s="65">
        <v>1</v>
      </c>
      <c r="PR322" s="65">
        <v>1</v>
      </c>
      <c r="PS322" s="65">
        <v>1</v>
      </c>
      <c r="PT322" s="65">
        <v>1</v>
      </c>
      <c r="PU322" s="65">
        <v>1</v>
      </c>
      <c r="PV322" s="65">
        <v>1</v>
      </c>
      <c r="PW322" s="65">
        <v>1</v>
      </c>
      <c r="PX322" s="65">
        <v>1</v>
      </c>
      <c r="PY322" s="65">
        <v>1</v>
      </c>
      <c r="PZ322" s="65">
        <v>1</v>
      </c>
      <c r="QA322" s="65">
        <v>1</v>
      </c>
      <c r="QB322" s="65">
        <v>1</v>
      </c>
      <c r="QC322" s="65">
        <v>1</v>
      </c>
      <c r="QD322" s="65">
        <v>1</v>
      </c>
    </row>
    <row r="323" spans="1:446" ht="13.5" customHeight="1">
      <c r="A323" s="12" t="s">
        <v>321</v>
      </c>
      <c r="B323" s="12" t="s">
        <v>336</v>
      </c>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12"/>
      <c r="BE323" s="14"/>
      <c r="BF323" s="14"/>
      <c r="BG323" s="14"/>
      <c r="BH323" s="14"/>
      <c r="BI323" s="14"/>
      <c r="BJ323" s="14"/>
      <c r="BK323" s="14"/>
      <c r="BL323" s="14"/>
      <c r="BM323" s="14"/>
      <c r="BN323" s="14"/>
      <c r="BO323" s="14"/>
      <c r="BP323" s="14"/>
      <c r="BQ323" s="14"/>
      <c r="BR323" s="14"/>
      <c r="BS323" s="14"/>
      <c r="BT323" s="14"/>
      <c r="BU323" s="14"/>
      <c r="BV323" s="14"/>
      <c r="BW323" s="14"/>
      <c r="BX323" s="14"/>
      <c r="BY323" s="14"/>
      <c r="BZ323" s="14"/>
      <c r="CA323" s="14"/>
      <c r="CB323" s="14"/>
      <c r="CC323" s="14"/>
      <c r="CD323" s="14"/>
      <c r="CE323" s="14"/>
      <c r="CF323" s="14"/>
      <c r="CG323" s="14"/>
      <c r="CH323" s="14"/>
      <c r="CI323" s="14"/>
      <c r="CJ323" s="14"/>
      <c r="CK323" s="14"/>
      <c r="CL323" s="14"/>
      <c r="CM323" s="14"/>
      <c r="CN323" s="14"/>
      <c r="CO323" s="14"/>
      <c r="CP323" s="14"/>
      <c r="CQ323" s="14"/>
      <c r="CR323" s="14"/>
      <c r="CS323" s="14"/>
      <c r="CT323" s="14"/>
      <c r="CU323" s="14"/>
      <c r="CV323" s="14"/>
      <c r="CW323" s="14"/>
      <c r="CX323" s="14"/>
      <c r="CY323" s="14"/>
      <c r="CZ323" s="14"/>
      <c r="DA323" s="24"/>
      <c r="DB323" s="14"/>
      <c r="DC323" s="14"/>
      <c r="DD323" s="14"/>
      <c r="DE323" s="14"/>
      <c r="DF323" s="14"/>
      <c r="DG323" s="14"/>
      <c r="DH323" s="14"/>
      <c r="DI323" s="14"/>
      <c r="DJ323" s="14"/>
      <c r="DK323" s="14"/>
      <c r="DL323" s="14"/>
      <c r="DM323" s="14"/>
      <c r="DN323" s="14"/>
      <c r="DO323" s="14"/>
      <c r="DP323" s="14"/>
      <c r="DQ323" s="14"/>
      <c r="DR323" s="14"/>
      <c r="DS323" s="14"/>
      <c r="DT323" s="14"/>
      <c r="DU323" s="14"/>
      <c r="DV323" s="14"/>
      <c r="DW323" s="14"/>
      <c r="DX323" s="14"/>
      <c r="DY323" s="14"/>
      <c r="DZ323" s="14"/>
      <c r="EA323" s="14"/>
      <c r="EB323" s="14"/>
      <c r="EC323" s="14"/>
      <c r="ED323" s="14"/>
      <c r="EE323" s="14"/>
      <c r="EF323" s="14"/>
      <c r="EG323" s="14"/>
      <c r="EH323" s="14"/>
      <c r="EI323" s="14"/>
      <c r="EJ323" s="14"/>
      <c r="EK323" s="14"/>
      <c r="EL323" s="14"/>
      <c r="EM323" s="14"/>
      <c r="EN323" s="14"/>
      <c r="EO323" s="14"/>
      <c r="EP323" s="14"/>
      <c r="EQ323" s="14"/>
      <c r="ER323" s="14"/>
      <c r="ES323" s="14"/>
      <c r="ET323" s="14"/>
      <c r="EU323" s="14"/>
      <c r="EV323" s="14"/>
      <c r="EW323" s="14"/>
      <c r="EX323" s="14"/>
      <c r="EY323" s="14"/>
      <c r="EZ323" s="14"/>
      <c r="FA323" s="14"/>
      <c r="FB323" s="14"/>
      <c r="FC323" s="14"/>
      <c r="FD323" s="14"/>
      <c r="FE323" s="14"/>
      <c r="FF323" s="14"/>
      <c r="FG323" s="14"/>
      <c r="FH323" s="14"/>
      <c r="FI323" s="14"/>
      <c r="FJ323" s="14"/>
      <c r="FK323" s="14"/>
      <c r="FL323" s="14"/>
      <c r="FM323" s="14"/>
      <c r="FN323" s="14"/>
      <c r="FO323" s="14"/>
      <c r="FP323" s="12"/>
      <c r="FQ323" s="12"/>
      <c r="FR323" s="12"/>
      <c r="FS323" s="12"/>
      <c r="FT323" s="12"/>
      <c r="FU323" s="12"/>
      <c r="FV323" s="12"/>
      <c r="FW323" s="12"/>
      <c r="FX323" s="12"/>
      <c r="FY323" s="12"/>
      <c r="FZ323" s="12"/>
      <c r="GA323" s="12"/>
      <c r="GB323" s="12"/>
      <c r="GC323" s="12"/>
      <c r="GD323" s="12"/>
      <c r="GE323" s="12"/>
      <c r="GF323" s="12"/>
      <c r="GG323" s="12"/>
      <c r="GH323" s="12"/>
      <c r="GI323" s="12"/>
      <c r="GJ323" s="12"/>
      <c r="GK323" s="12"/>
      <c r="GL323" s="12"/>
      <c r="GM323" s="12"/>
      <c r="GN323" s="12"/>
      <c r="GO323" s="12"/>
      <c r="GP323" s="12"/>
      <c r="GQ323" s="12"/>
      <c r="GR323" s="14"/>
      <c r="GS323" s="14"/>
      <c r="GT323" s="14"/>
      <c r="GU323" s="14"/>
      <c r="GV323" s="14"/>
      <c r="GW323" s="14"/>
      <c r="GX323" s="14"/>
      <c r="GY323" s="14"/>
      <c r="GZ323" s="14"/>
      <c r="HA323" s="14"/>
      <c r="HB323" s="14"/>
      <c r="HC323" s="14"/>
      <c r="HD323" s="14"/>
      <c r="HE323" s="14"/>
      <c r="HF323" s="14"/>
      <c r="HG323" s="14"/>
      <c r="HH323" s="14"/>
      <c r="HI323" s="14"/>
      <c r="HJ323" s="14"/>
      <c r="HK323" s="14"/>
      <c r="HL323" s="14"/>
      <c r="HM323" s="14"/>
      <c r="HN323" s="14"/>
      <c r="HO323" s="14"/>
      <c r="HP323" s="14"/>
      <c r="HQ323" s="14"/>
      <c r="HR323" s="14"/>
      <c r="HS323" s="14"/>
      <c r="HT323" s="14"/>
      <c r="HU323" s="14"/>
      <c r="HV323" s="14"/>
      <c r="HW323" s="14"/>
      <c r="HX323" s="14"/>
      <c r="HY323" s="14"/>
      <c r="HZ323" s="14"/>
      <c r="IA323" s="14"/>
      <c r="IB323" s="14"/>
      <c r="IC323" s="14"/>
      <c r="ID323" s="14"/>
      <c r="IE323" s="14"/>
      <c r="IF323" s="14"/>
      <c r="IG323" s="14"/>
      <c r="IH323" s="65"/>
      <c r="II323" s="65"/>
      <c r="IJ323" s="65"/>
      <c r="IK323" s="65"/>
      <c r="IL323" s="65"/>
      <c r="IM323" s="65"/>
      <c r="IN323" s="65"/>
      <c r="IO323" s="65"/>
      <c r="IP323" s="65"/>
      <c r="IQ323" s="65"/>
      <c r="IR323" s="65"/>
      <c r="IS323" s="65"/>
      <c r="IT323" s="65"/>
      <c r="IU323" s="65"/>
      <c r="IV323" s="65"/>
      <c r="IW323" s="65"/>
      <c r="IX323" s="65"/>
      <c r="IY323" s="65"/>
      <c r="IZ323" s="65"/>
      <c r="JA323" s="65"/>
      <c r="JB323" s="65"/>
      <c r="JC323" s="65"/>
      <c r="JD323" s="65"/>
      <c r="JE323" s="65"/>
      <c r="JF323" s="65"/>
      <c r="JG323" s="65"/>
      <c r="JH323" s="65"/>
      <c r="JI323" s="65"/>
      <c r="JJ323" s="65"/>
      <c r="JK323" s="65"/>
      <c r="JL323" s="65"/>
      <c r="JM323" s="65"/>
      <c r="JN323" s="65"/>
      <c r="JO323" s="65"/>
      <c r="JP323" s="65"/>
      <c r="JQ323" s="65"/>
      <c r="JR323" s="65"/>
      <c r="JS323" s="65"/>
      <c r="JT323" s="65"/>
      <c r="JU323" s="65"/>
      <c r="JV323" s="65"/>
      <c r="JW323" s="65"/>
      <c r="JX323" s="65"/>
      <c r="JY323" s="65"/>
      <c r="JZ323" s="65"/>
      <c r="KA323" s="65"/>
      <c r="KB323" s="65"/>
      <c r="KC323" s="65"/>
      <c r="KD323" s="65"/>
      <c r="KE323" s="65"/>
      <c r="KF323" s="65"/>
      <c r="KG323" s="65"/>
      <c r="KH323" s="65"/>
      <c r="KI323" s="65"/>
      <c r="KJ323" s="65"/>
      <c r="KK323" s="65"/>
      <c r="KL323" s="65"/>
      <c r="KM323" s="65"/>
      <c r="KN323" s="65"/>
      <c r="KO323" s="65"/>
      <c r="KP323" s="65"/>
      <c r="KQ323" s="65"/>
      <c r="KR323" s="65"/>
      <c r="KS323" s="65"/>
      <c r="KT323" s="65"/>
      <c r="KU323" s="65"/>
      <c r="KV323" s="65"/>
      <c r="KW323" s="65"/>
      <c r="KX323" s="65"/>
      <c r="KY323" s="65"/>
      <c r="KZ323" s="65"/>
      <c r="LA323" s="65"/>
      <c r="LB323" s="65"/>
      <c r="LC323" s="65"/>
      <c r="LD323" s="65"/>
      <c r="LE323" s="65"/>
      <c r="LF323" s="65"/>
      <c r="LG323" s="65"/>
      <c r="LH323" s="65"/>
      <c r="LI323" s="65"/>
      <c r="LJ323" s="65"/>
      <c r="LK323" s="65"/>
      <c r="LL323" s="65"/>
      <c r="LM323" s="65"/>
      <c r="LN323" s="65"/>
      <c r="LO323" s="65"/>
      <c r="LP323" s="65"/>
      <c r="LQ323" s="65"/>
      <c r="LR323" s="65"/>
      <c r="LS323" s="65"/>
      <c r="LT323" s="65"/>
      <c r="LU323" s="65"/>
      <c r="LV323" s="65"/>
      <c r="LW323" s="65"/>
      <c r="LX323" s="65"/>
      <c r="LY323" s="65"/>
      <c r="LZ323" s="65"/>
      <c r="MA323" s="65"/>
      <c r="MB323" s="65"/>
      <c r="MC323" s="65"/>
      <c r="MD323" s="65"/>
      <c r="ME323" s="65"/>
      <c r="MF323" s="65"/>
      <c r="MG323" s="65"/>
      <c r="MH323" s="66"/>
      <c r="MI323" s="66"/>
      <c r="MJ323" s="66"/>
      <c r="MK323" s="66"/>
      <c r="ML323" s="66"/>
      <c r="MM323" s="67"/>
      <c r="MN323" s="67"/>
      <c r="MO323" s="66"/>
      <c r="MP323" s="66"/>
      <c r="MQ323" s="66"/>
      <c r="MR323" s="66"/>
      <c r="MS323" s="66"/>
      <c r="MT323" s="67"/>
      <c r="MU323" s="67"/>
      <c r="MV323" s="66"/>
      <c r="MW323" s="66"/>
      <c r="MX323" s="66"/>
      <c r="MY323" s="66"/>
      <c r="MZ323" s="66"/>
      <c r="NA323" s="67"/>
      <c r="NB323" s="67"/>
      <c r="NC323" s="65"/>
      <c r="ND323" s="65"/>
      <c r="NE323" s="65"/>
      <c r="NF323" s="65"/>
      <c r="NG323" s="65"/>
      <c r="NH323" s="65"/>
      <c r="NI323" s="65"/>
      <c r="NJ323" s="65"/>
      <c r="NK323" s="65"/>
      <c r="NL323" s="65"/>
      <c r="NM323" s="65"/>
      <c r="NN323" s="65"/>
      <c r="NO323" s="65"/>
      <c r="NP323" s="65"/>
      <c r="NQ323" s="65"/>
      <c r="NR323" s="65"/>
      <c r="NS323" s="65"/>
      <c r="NT323" s="65"/>
      <c r="NU323" s="65"/>
      <c r="NV323" s="65"/>
      <c r="NW323" s="65"/>
      <c r="NX323" s="65"/>
      <c r="NY323" s="65"/>
      <c r="NZ323" s="65"/>
      <c r="OA323" s="65"/>
      <c r="OB323" s="65"/>
      <c r="OC323" s="65"/>
      <c r="OD323" s="65"/>
      <c r="OE323" s="65"/>
      <c r="OF323" s="65"/>
      <c r="OG323" s="65"/>
      <c r="OH323" s="65"/>
      <c r="OI323" s="65"/>
      <c r="OJ323" s="65"/>
      <c r="OK323" s="65"/>
      <c r="OL323" s="65"/>
      <c r="OM323" s="65"/>
      <c r="ON323" s="65"/>
      <c r="OO323" s="65"/>
      <c r="OP323" s="65"/>
      <c r="OQ323" s="65"/>
      <c r="OR323" s="65"/>
      <c r="OS323" s="65"/>
      <c r="OT323" s="65"/>
      <c r="OU323" s="65"/>
      <c r="OV323" s="65"/>
      <c r="OW323" s="65"/>
      <c r="OX323" s="65"/>
      <c r="OY323" s="65"/>
      <c r="OZ323" s="65"/>
      <c r="PA323" s="65"/>
      <c r="PB323" s="65"/>
      <c r="PC323" s="65"/>
      <c r="PD323" s="65"/>
      <c r="PE323" s="65"/>
      <c r="PF323" s="65"/>
      <c r="PG323" s="65"/>
      <c r="PH323" s="65"/>
      <c r="PI323" s="65"/>
      <c r="PJ323" s="65"/>
      <c r="PK323" s="65"/>
      <c r="PL323" s="65"/>
      <c r="PM323" s="65"/>
      <c r="PN323" s="65"/>
      <c r="PO323" s="65"/>
      <c r="PP323" s="65"/>
      <c r="PQ323" s="65"/>
      <c r="PR323" s="65"/>
      <c r="PS323" s="65"/>
      <c r="PT323" s="65"/>
      <c r="PU323" s="65"/>
      <c r="PV323" s="65"/>
      <c r="PW323" s="65"/>
      <c r="PX323" s="65"/>
      <c r="PY323" s="65"/>
      <c r="PZ323" s="65"/>
      <c r="QA323" s="65"/>
      <c r="QB323" s="65"/>
      <c r="QC323" s="65"/>
      <c r="QD323" s="65"/>
    </row>
    <row r="324" spans="1:446" ht="13.5" customHeight="1">
      <c r="A324" s="12" t="s">
        <v>322</v>
      </c>
      <c r="B324" s="12" t="s">
        <v>336</v>
      </c>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12"/>
      <c r="BE324" s="14"/>
      <c r="BF324" s="14"/>
      <c r="BG324" s="14"/>
      <c r="BH324" s="14"/>
      <c r="BI324" s="14"/>
      <c r="BJ324" s="14"/>
      <c r="BK324" s="14"/>
      <c r="BL324" s="14"/>
      <c r="BM324" s="14"/>
      <c r="BN324" s="14"/>
      <c r="BO324" s="14"/>
      <c r="BP324" s="14"/>
      <c r="BQ324" s="14"/>
      <c r="BR324" s="14"/>
      <c r="BS324" s="14"/>
      <c r="BT324" s="14"/>
      <c r="BU324" s="14"/>
      <c r="BV324" s="14"/>
      <c r="BW324" s="14"/>
      <c r="BX324" s="14"/>
      <c r="BY324" s="14"/>
      <c r="BZ324" s="14"/>
      <c r="CA324" s="14"/>
      <c r="CB324" s="14"/>
      <c r="CC324" s="14"/>
      <c r="CD324" s="14"/>
      <c r="CE324" s="14"/>
      <c r="CF324" s="14"/>
      <c r="CG324" s="14"/>
      <c r="CH324" s="14"/>
      <c r="CI324" s="14"/>
      <c r="CJ324" s="14"/>
      <c r="CK324" s="14"/>
      <c r="CL324" s="14"/>
      <c r="CM324" s="14"/>
      <c r="CN324" s="14"/>
      <c r="CO324" s="14"/>
      <c r="CP324" s="14"/>
      <c r="CQ324" s="14"/>
      <c r="CR324" s="14"/>
      <c r="CS324" s="14"/>
      <c r="CT324" s="14"/>
      <c r="CU324" s="14"/>
      <c r="CV324" s="14"/>
      <c r="CW324" s="14"/>
      <c r="CX324" s="14"/>
      <c r="CY324" s="14"/>
      <c r="CZ324" s="14"/>
      <c r="DA324" s="24"/>
      <c r="DB324" s="14"/>
      <c r="DC324" s="14"/>
      <c r="DD324" s="14"/>
      <c r="DE324" s="14"/>
      <c r="DF324" s="14"/>
      <c r="DG324" s="14"/>
      <c r="DH324" s="14"/>
      <c r="DI324" s="14"/>
      <c r="DJ324" s="14"/>
      <c r="DK324" s="14"/>
      <c r="DL324" s="14"/>
      <c r="DM324" s="14"/>
      <c r="DN324" s="14"/>
      <c r="DO324" s="14"/>
      <c r="DP324" s="14"/>
      <c r="DQ324" s="14"/>
      <c r="DR324" s="14"/>
      <c r="DS324" s="14"/>
      <c r="DT324" s="14"/>
      <c r="DU324" s="14"/>
      <c r="DV324" s="14"/>
      <c r="DW324" s="14"/>
      <c r="DX324" s="14"/>
      <c r="DY324" s="14"/>
      <c r="DZ324" s="14"/>
      <c r="EA324" s="14"/>
      <c r="EB324" s="14"/>
      <c r="EC324" s="14"/>
      <c r="ED324" s="14"/>
      <c r="EE324" s="14"/>
      <c r="EF324" s="14"/>
      <c r="EG324" s="14"/>
      <c r="EH324" s="14"/>
      <c r="EI324" s="14"/>
      <c r="EJ324" s="14"/>
      <c r="EK324" s="14"/>
      <c r="EL324" s="14"/>
      <c r="EM324" s="14"/>
      <c r="EN324" s="14"/>
      <c r="EO324" s="14"/>
      <c r="EP324" s="14"/>
      <c r="EQ324" s="14"/>
      <c r="ER324" s="14"/>
      <c r="ES324" s="14"/>
      <c r="ET324" s="14"/>
      <c r="EU324" s="14"/>
      <c r="EV324" s="14"/>
      <c r="EW324" s="14"/>
      <c r="EX324" s="14"/>
      <c r="EY324" s="14"/>
      <c r="EZ324" s="14"/>
      <c r="FA324" s="14"/>
      <c r="FB324" s="14"/>
      <c r="FC324" s="14"/>
      <c r="FD324" s="14"/>
      <c r="FE324" s="14"/>
      <c r="FF324" s="14"/>
      <c r="FG324" s="14"/>
      <c r="FH324" s="14"/>
      <c r="FI324" s="14"/>
      <c r="FJ324" s="14"/>
      <c r="FK324" s="14"/>
      <c r="FL324" s="14"/>
      <c r="FM324" s="14"/>
      <c r="FN324" s="14"/>
      <c r="FO324" s="12"/>
      <c r="FP324" s="12"/>
      <c r="FQ324" s="12"/>
      <c r="FR324" s="12"/>
      <c r="FS324" s="12"/>
      <c r="FT324" s="12"/>
      <c r="FU324" s="12"/>
      <c r="FV324" s="12"/>
      <c r="FW324" s="12"/>
      <c r="FX324" s="12"/>
      <c r="FY324" s="12"/>
      <c r="FZ324" s="12"/>
      <c r="GA324" s="12"/>
      <c r="GB324" s="12"/>
      <c r="GC324" s="12"/>
      <c r="GD324" s="12"/>
      <c r="GE324" s="12"/>
      <c r="GF324" s="12"/>
      <c r="GG324" s="12"/>
      <c r="GH324" s="12"/>
      <c r="GI324" s="12"/>
      <c r="GJ324" s="12"/>
      <c r="GK324" s="12"/>
      <c r="GL324" s="12"/>
      <c r="GM324" s="12"/>
      <c r="GN324" s="12"/>
      <c r="GO324" s="12"/>
      <c r="GP324" s="12"/>
      <c r="GQ324" s="12"/>
      <c r="GR324" s="14"/>
      <c r="GS324" s="14"/>
      <c r="GT324" s="14"/>
      <c r="GU324" s="14"/>
      <c r="GV324" s="14"/>
      <c r="GW324" s="14"/>
      <c r="GX324" s="14"/>
      <c r="GY324" s="14"/>
      <c r="GZ324" s="14"/>
      <c r="HA324" s="14"/>
      <c r="HB324" s="14"/>
      <c r="HC324" s="14"/>
      <c r="HD324" s="14"/>
      <c r="HE324" s="14"/>
      <c r="HF324" s="14"/>
      <c r="HG324" s="14"/>
      <c r="HH324" s="14"/>
      <c r="HI324" s="14"/>
      <c r="HJ324" s="14"/>
      <c r="HK324" s="14"/>
      <c r="HL324" s="14"/>
      <c r="HM324" s="14"/>
      <c r="HN324" s="14"/>
      <c r="HO324" s="14"/>
      <c r="HP324" s="14"/>
      <c r="HQ324" s="14"/>
      <c r="HR324" s="14"/>
      <c r="HS324" s="14"/>
      <c r="HT324" s="14"/>
      <c r="HU324" s="14"/>
      <c r="HV324" s="14"/>
      <c r="HW324" s="14"/>
      <c r="HX324" s="14"/>
      <c r="HY324" s="14"/>
      <c r="HZ324" s="14"/>
      <c r="IA324" s="14"/>
      <c r="IB324" s="14"/>
      <c r="IC324" s="14"/>
      <c r="ID324" s="14"/>
      <c r="IE324" s="14"/>
      <c r="IF324" s="14"/>
      <c r="IG324" s="14"/>
      <c r="IH324" s="65"/>
      <c r="II324" s="65"/>
      <c r="IJ324" s="65"/>
      <c r="IK324" s="65"/>
      <c r="IL324" s="65"/>
      <c r="IM324" s="65"/>
      <c r="IN324" s="65"/>
      <c r="IO324" s="65"/>
      <c r="IP324" s="65"/>
      <c r="IQ324" s="65"/>
      <c r="IR324" s="65"/>
      <c r="IS324" s="65"/>
      <c r="IT324" s="65"/>
      <c r="IU324" s="65"/>
      <c r="IV324" s="65"/>
      <c r="IW324" s="65"/>
      <c r="IX324" s="65"/>
      <c r="IY324" s="65"/>
      <c r="IZ324" s="65"/>
      <c r="JA324" s="65"/>
      <c r="JB324" s="65"/>
      <c r="JC324" s="65"/>
      <c r="JD324" s="65"/>
      <c r="JE324" s="65"/>
      <c r="JF324" s="65"/>
      <c r="JG324" s="65"/>
      <c r="JH324" s="65"/>
      <c r="JI324" s="65"/>
      <c r="JJ324" s="65"/>
      <c r="JK324" s="65"/>
      <c r="JL324" s="65"/>
      <c r="JM324" s="65"/>
      <c r="JN324" s="65"/>
      <c r="JO324" s="65"/>
      <c r="JP324" s="65"/>
      <c r="JQ324" s="65"/>
      <c r="JR324" s="65"/>
      <c r="JS324" s="65"/>
      <c r="JT324" s="65"/>
      <c r="JU324" s="65"/>
      <c r="JV324" s="65"/>
      <c r="JW324" s="65"/>
      <c r="JX324" s="65"/>
      <c r="JY324" s="65"/>
      <c r="JZ324" s="65"/>
      <c r="KA324" s="65"/>
      <c r="KB324" s="65"/>
      <c r="KC324" s="65"/>
      <c r="KD324" s="65"/>
      <c r="KE324" s="65"/>
      <c r="KF324" s="65"/>
      <c r="KG324" s="65"/>
      <c r="KH324" s="65"/>
      <c r="KI324" s="65"/>
      <c r="KJ324" s="65"/>
      <c r="KK324" s="65"/>
      <c r="KL324" s="65"/>
      <c r="KM324" s="65"/>
      <c r="KN324" s="65"/>
      <c r="KO324" s="65"/>
      <c r="KP324" s="65"/>
      <c r="KQ324" s="65"/>
      <c r="KR324" s="65"/>
      <c r="KS324" s="65"/>
      <c r="KT324" s="65"/>
      <c r="KU324" s="65"/>
      <c r="KV324" s="65"/>
      <c r="KW324" s="65"/>
      <c r="KX324" s="65"/>
      <c r="KY324" s="65"/>
      <c r="KZ324" s="65"/>
      <c r="LA324" s="65"/>
      <c r="LB324" s="65"/>
      <c r="LC324" s="65"/>
      <c r="LD324" s="65"/>
      <c r="LE324" s="65"/>
      <c r="LF324" s="65"/>
      <c r="LG324" s="65"/>
      <c r="LH324" s="65"/>
      <c r="LI324" s="65"/>
      <c r="LJ324" s="65"/>
      <c r="LK324" s="65"/>
      <c r="LL324" s="65"/>
      <c r="LM324" s="65"/>
      <c r="LN324" s="65"/>
      <c r="LO324" s="65"/>
      <c r="LP324" s="65"/>
      <c r="LQ324" s="65"/>
      <c r="LR324" s="65"/>
      <c r="LS324" s="65"/>
      <c r="LT324" s="65"/>
      <c r="LU324" s="65"/>
      <c r="LV324" s="65"/>
      <c r="LW324" s="65"/>
      <c r="LX324" s="65"/>
      <c r="LY324" s="65"/>
      <c r="LZ324" s="65"/>
      <c r="MA324" s="65"/>
      <c r="MB324" s="65"/>
      <c r="MC324" s="65"/>
      <c r="MD324" s="65"/>
      <c r="ME324" s="65"/>
      <c r="MF324" s="65"/>
      <c r="MG324" s="65"/>
      <c r="MH324" s="66"/>
      <c r="MI324" s="66"/>
      <c r="MJ324" s="66"/>
      <c r="MK324" s="66"/>
      <c r="ML324" s="66"/>
      <c r="MM324" s="67"/>
      <c r="MN324" s="67"/>
      <c r="MO324" s="66"/>
      <c r="MP324" s="66"/>
      <c r="MQ324" s="66"/>
      <c r="MR324" s="66"/>
      <c r="MS324" s="66"/>
      <c r="MT324" s="67"/>
      <c r="MU324" s="67"/>
      <c r="MV324" s="66"/>
      <c r="MW324" s="66"/>
      <c r="MX324" s="66"/>
      <c r="MY324" s="66"/>
      <c r="MZ324" s="66"/>
      <c r="NA324" s="67"/>
      <c r="NB324" s="67"/>
      <c r="NC324" s="65"/>
      <c r="ND324" s="65"/>
      <c r="NE324" s="65"/>
      <c r="NF324" s="65"/>
      <c r="NG324" s="65"/>
      <c r="NH324" s="65"/>
      <c r="NI324" s="65"/>
      <c r="NJ324" s="65"/>
      <c r="NK324" s="65"/>
      <c r="NL324" s="65"/>
      <c r="NM324" s="65"/>
      <c r="NN324" s="65"/>
      <c r="NO324" s="65"/>
      <c r="NP324" s="65"/>
      <c r="NQ324" s="65"/>
      <c r="NR324" s="65"/>
      <c r="NS324" s="65"/>
      <c r="NT324" s="65"/>
      <c r="NU324" s="65"/>
      <c r="NV324" s="65"/>
      <c r="NW324" s="65"/>
      <c r="NX324" s="65"/>
      <c r="NY324" s="65"/>
      <c r="NZ324" s="65"/>
      <c r="OA324" s="65"/>
      <c r="OB324" s="65"/>
      <c r="OC324" s="65"/>
      <c r="OD324" s="65"/>
      <c r="OE324" s="65"/>
      <c r="OF324" s="65"/>
      <c r="OG324" s="65"/>
      <c r="OH324" s="65"/>
      <c r="OI324" s="65"/>
      <c r="OJ324" s="65"/>
      <c r="OK324" s="65"/>
      <c r="OL324" s="65"/>
      <c r="OM324" s="65"/>
      <c r="ON324" s="65"/>
      <c r="OO324" s="65"/>
      <c r="OP324" s="65"/>
      <c r="OQ324" s="65"/>
      <c r="OR324" s="65"/>
      <c r="OS324" s="65"/>
      <c r="OT324" s="65"/>
      <c r="OU324" s="65"/>
      <c r="OV324" s="65"/>
      <c r="OW324" s="65"/>
      <c r="OX324" s="65"/>
      <c r="OY324" s="65"/>
      <c r="OZ324" s="65"/>
      <c r="PA324" s="65"/>
      <c r="PB324" s="65"/>
      <c r="PC324" s="65"/>
      <c r="PD324" s="65"/>
      <c r="PE324" s="65"/>
      <c r="PF324" s="65"/>
      <c r="PG324" s="65"/>
      <c r="PH324" s="65"/>
      <c r="PI324" s="65"/>
      <c r="PJ324" s="65"/>
      <c r="PK324" s="65"/>
      <c r="PL324" s="65"/>
      <c r="PM324" s="65"/>
      <c r="PN324" s="65"/>
      <c r="PO324" s="65"/>
      <c r="PP324" s="65"/>
      <c r="PQ324" s="65"/>
      <c r="PR324" s="65"/>
      <c r="PS324" s="65"/>
      <c r="PT324" s="65"/>
      <c r="PU324" s="65"/>
      <c r="PV324" s="65"/>
      <c r="PW324" s="65"/>
      <c r="PX324" s="65"/>
      <c r="PY324" s="65"/>
      <c r="PZ324" s="65"/>
      <c r="QA324" s="65"/>
      <c r="QB324" s="65"/>
      <c r="QC324" s="65"/>
      <c r="QD324" s="65"/>
    </row>
    <row r="325" spans="1:446" ht="13.5" customHeight="1">
      <c r="A325" s="2" t="s">
        <v>323</v>
      </c>
      <c r="B325" s="2"/>
      <c r="C325" s="2">
        <v>1</v>
      </c>
      <c r="D325" s="2">
        <v>1</v>
      </c>
      <c r="E325" s="2">
        <v>1</v>
      </c>
      <c r="F325" s="2">
        <v>1</v>
      </c>
      <c r="G325" s="2">
        <v>1</v>
      </c>
      <c r="H325" s="2">
        <v>1</v>
      </c>
      <c r="I325" s="2">
        <v>1</v>
      </c>
      <c r="J325" s="2">
        <v>1</v>
      </c>
      <c r="K325" s="2">
        <v>1</v>
      </c>
      <c r="L325" s="2">
        <v>1</v>
      </c>
      <c r="M325" s="2">
        <v>1</v>
      </c>
      <c r="N325" s="2">
        <v>1</v>
      </c>
      <c r="O325" s="2">
        <v>1</v>
      </c>
      <c r="P325" s="2">
        <v>1</v>
      </c>
      <c r="Q325" s="2">
        <v>1</v>
      </c>
      <c r="R325" s="2">
        <v>1</v>
      </c>
      <c r="S325" s="2">
        <v>1</v>
      </c>
      <c r="T325" s="2">
        <v>1</v>
      </c>
      <c r="U325" s="2">
        <v>1</v>
      </c>
      <c r="V325" s="2">
        <v>1</v>
      </c>
      <c r="W325" s="2">
        <v>1</v>
      </c>
      <c r="X325" s="2">
        <v>1</v>
      </c>
      <c r="Y325" s="2">
        <v>1</v>
      </c>
      <c r="Z325" s="2">
        <v>1</v>
      </c>
      <c r="AA325" s="2">
        <v>1</v>
      </c>
      <c r="AB325" s="2">
        <v>1</v>
      </c>
      <c r="AC325" s="2">
        <v>1</v>
      </c>
      <c r="AD325" s="2">
        <v>1</v>
      </c>
      <c r="AE325" s="2">
        <v>1</v>
      </c>
      <c r="AF325" s="2">
        <v>1</v>
      </c>
      <c r="AG325" s="2">
        <v>1</v>
      </c>
      <c r="AH325" s="2">
        <v>1</v>
      </c>
      <c r="AI325" s="2">
        <v>1</v>
      </c>
      <c r="AJ325" s="2">
        <v>1</v>
      </c>
      <c r="AK325" s="2">
        <v>1</v>
      </c>
      <c r="AL325" s="2">
        <v>1</v>
      </c>
      <c r="AM325" s="2">
        <v>1</v>
      </c>
      <c r="AN325" s="2">
        <v>1</v>
      </c>
      <c r="AO325" s="2">
        <v>1</v>
      </c>
      <c r="AP325" s="2">
        <v>1</v>
      </c>
      <c r="AQ325" s="2">
        <v>1</v>
      </c>
      <c r="AR325" s="2">
        <v>1</v>
      </c>
      <c r="AS325" s="2">
        <v>1</v>
      </c>
      <c r="AT325" s="2">
        <v>1</v>
      </c>
      <c r="AU325" s="2">
        <v>1</v>
      </c>
      <c r="AV325" s="2">
        <v>1</v>
      </c>
      <c r="AW325" s="2">
        <v>1</v>
      </c>
      <c r="AX325" s="2">
        <v>1</v>
      </c>
      <c r="AY325" s="2">
        <v>1</v>
      </c>
      <c r="AZ325" s="2">
        <v>1</v>
      </c>
      <c r="BA325" s="2">
        <v>1</v>
      </c>
      <c r="BB325" s="2">
        <v>1</v>
      </c>
      <c r="BC325" s="2">
        <v>1</v>
      </c>
      <c r="BD325" s="2">
        <v>1</v>
      </c>
      <c r="BE325" s="2">
        <v>1</v>
      </c>
      <c r="BF325" s="2">
        <v>1</v>
      </c>
      <c r="BG325" s="2">
        <v>1</v>
      </c>
      <c r="BH325" s="2">
        <v>1</v>
      </c>
      <c r="BI325" s="10">
        <v>1</v>
      </c>
      <c r="BJ325" s="10">
        <v>1</v>
      </c>
      <c r="BK325" s="10">
        <v>1</v>
      </c>
      <c r="BL325" s="10">
        <v>1</v>
      </c>
      <c r="BM325" s="10">
        <v>1</v>
      </c>
      <c r="BN325" s="10">
        <v>1</v>
      </c>
      <c r="BO325" s="10">
        <v>1</v>
      </c>
      <c r="BP325" s="10">
        <v>1</v>
      </c>
      <c r="BQ325" s="10">
        <v>1</v>
      </c>
      <c r="BR325" s="10">
        <v>1</v>
      </c>
      <c r="BS325" s="10">
        <v>1</v>
      </c>
      <c r="BT325" s="10">
        <v>1</v>
      </c>
      <c r="BU325" s="10">
        <v>1</v>
      </c>
      <c r="BV325" s="10">
        <v>1</v>
      </c>
      <c r="BW325" s="10">
        <v>1</v>
      </c>
      <c r="BX325" s="10">
        <v>1</v>
      </c>
      <c r="BY325" s="10">
        <v>1</v>
      </c>
      <c r="BZ325" s="10">
        <v>1</v>
      </c>
      <c r="CA325" s="10">
        <v>1</v>
      </c>
      <c r="CB325" s="10">
        <v>1</v>
      </c>
      <c r="CC325" s="10">
        <v>1</v>
      </c>
      <c r="CD325" s="10">
        <v>1</v>
      </c>
      <c r="CE325" s="10">
        <v>1</v>
      </c>
      <c r="CF325" s="10">
        <v>1</v>
      </c>
      <c r="CG325" s="10">
        <v>1</v>
      </c>
      <c r="CH325" s="10">
        <v>1</v>
      </c>
      <c r="CI325" s="10">
        <v>1</v>
      </c>
      <c r="CJ325" s="10">
        <v>1</v>
      </c>
      <c r="CK325" s="10">
        <v>1</v>
      </c>
      <c r="CL325" s="10">
        <v>1</v>
      </c>
      <c r="CM325" s="10">
        <v>1</v>
      </c>
      <c r="CN325" s="10">
        <v>1</v>
      </c>
      <c r="CO325" s="10">
        <v>1</v>
      </c>
      <c r="CP325" s="10">
        <v>1</v>
      </c>
      <c r="CQ325" s="10">
        <v>1</v>
      </c>
      <c r="CR325" s="10">
        <v>1</v>
      </c>
      <c r="CS325" s="10">
        <v>1</v>
      </c>
      <c r="CT325" s="10">
        <v>1</v>
      </c>
      <c r="CU325" s="10">
        <v>1</v>
      </c>
      <c r="CV325" s="10">
        <v>1</v>
      </c>
      <c r="CW325" s="10">
        <v>1</v>
      </c>
      <c r="CX325" s="10">
        <v>1</v>
      </c>
      <c r="CY325" s="10">
        <v>1</v>
      </c>
      <c r="CZ325" s="10">
        <v>1</v>
      </c>
      <c r="DA325" s="10">
        <v>1</v>
      </c>
      <c r="DB325" s="10">
        <v>1</v>
      </c>
      <c r="DC325" s="10">
        <v>1</v>
      </c>
      <c r="DD325" s="10">
        <v>1</v>
      </c>
      <c r="DE325" s="10">
        <v>1</v>
      </c>
      <c r="DF325" s="10">
        <v>1</v>
      </c>
      <c r="DG325" s="10">
        <v>1</v>
      </c>
      <c r="DH325" s="10">
        <v>1</v>
      </c>
      <c r="DI325" s="10">
        <v>1</v>
      </c>
      <c r="DJ325" s="10">
        <v>1</v>
      </c>
      <c r="DK325" s="10">
        <v>1</v>
      </c>
      <c r="DL325" s="10">
        <v>1</v>
      </c>
      <c r="DM325" s="10">
        <v>1</v>
      </c>
      <c r="DN325" s="10">
        <v>1</v>
      </c>
      <c r="DO325" s="10">
        <v>1</v>
      </c>
      <c r="DP325" s="10">
        <v>1</v>
      </c>
      <c r="DQ325" s="10">
        <v>1</v>
      </c>
      <c r="DR325" s="10">
        <v>1</v>
      </c>
      <c r="DS325" s="10">
        <v>1</v>
      </c>
      <c r="DT325" s="10">
        <v>1</v>
      </c>
      <c r="DU325" s="10">
        <v>1</v>
      </c>
      <c r="DV325" s="10">
        <v>1</v>
      </c>
      <c r="DW325" s="10">
        <v>1</v>
      </c>
      <c r="DX325" s="10">
        <v>1</v>
      </c>
      <c r="DY325" s="10">
        <v>1</v>
      </c>
      <c r="DZ325" s="10">
        <v>1</v>
      </c>
      <c r="EA325" s="10">
        <v>1</v>
      </c>
      <c r="EB325" s="10">
        <v>1</v>
      </c>
      <c r="EC325" s="10">
        <v>1</v>
      </c>
      <c r="ED325" s="10">
        <v>1</v>
      </c>
      <c r="EE325" s="10">
        <v>1</v>
      </c>
      <c r="EF325" s="10">
        <v>1</v>
      </c>
      <c r="EG325" s="10">
        <v>1</v>
      </c>
      <c r="EH325" s="10">
        <v>1</v>
      </c>
      <c r="EI325" s="10">
        <v>1</v>
      </c>
      <c r="EJ325" s="10">
        <v>1</v>
      </c>
      <c r="EK325" s="10">
        <v>1</v>
      </c>
      <c r="EL325" s="10">
        <v>1</v>
      </c>
      <c r="EM325" s="10">
        <v>1</v>
      </c>
      <c r="EN325" s="10">
        <v>1</v>
      </c>
      <c r="EO325" s="10">
        <v>1</v>
      </c>
      <c r="EP325" s="10">
        <v>1</v>
      </c>
      <c r="EQ325" s="10">
        <v>1</v>
      </c>
      <c r="ER325" s="10">
        <v>1</v>
      </c>
      <c r="ES325" s="10">
        <v>1</v>
      </c>
      <c r="ET325" s="10">
        <v>1</v>
      </c>
      <c r="EU325" s="10">
        <v>1</v>
      </c>
      <c r="EV325" s="10">
        <v>1</v>
      </c>
      <c r="EW325" s="10">
        <v>1</v>
      </c>
      <c r="EX325" s="10">
        <v>1</v>
      </c>
      <c r="EY325" s="10">
        <v>1</v>
      </c>
      <c r="EZ325" s="10">
        <v>1</v>
      </c>
      <c r="FA325" s="10">
        <v>1</v>
      </c>
      <c r="FB325" s="10">
        <v>1</v>
      </c>
      <c r="FC325" s="10">
        <v>1</v>
      </c>
      <c r="FD325" s="10">
        <v>1</v>
      </c>
      <c r="FE325" s="10">
        <v>1</v>
      </c>
      <c r="FF325" s="10">
        <v>1</v>
      </c>
      <c r="FG325" s="10">
        <v>1</v>
      </c>
      <c r="FH325" s="10">
        <v>1</v>
      </c>
      <c r="FI325" s="10">
        <v>1</v>
      </c>
      <c r="FJ325" s="10">
        <v>1</v>
      </c>
      <c r="FK325" s="10">
        <v>1</v>
      </c>
      <c r="FL325" s="10">
        <v>1</v>
      </c>
      <c r="FM325" s="10">
        <v>1</v>
      </c>
      <c r="FN325" s="10">
        <v>1</v>
      </c>
      <c r="FO325" s="10">
        <v>1</v>
      </c>
      <c r="FP325" s="10">
        <v>1</v>
      </c>
      <c r="FQ325" s="10">
        <v>1</v>
      </c>
      <c r="FR325" s="10">
        <v>1</v>
      </c>
      <c r="FS325" s="10">
        <v>1</v>
      </c>
      <c r="FT325" s="10">
        <v>1</v>
      </c>
      <c r="FU325" s="10">
        <v>1</v>
      </c>
      <c r="FV325" s="10">
        <v>1</v>
      </c>
      <c r="FW325" s="10">
        <v>1</v>
      </c>
      <c r="FX325" s="10">
        <v>1</v>
      </c>
      <c r="FY325" s="10">
        <v>1</v>
      </c>
      <c r="FZ325" s="10">
        <v>1</v>
      </c>
      <c r="GA325" s="10">
        <v>1</v>
      </c>
      <c r="GB325" s="10">
        <v>1</v>
      </c>
      <c r="GC325" s="10">
        <v>1</v>
      </c>
      <c r="GD325" s="10">
        <v>1</v>
      </c>
      <c r="GE325" s="10">
        <v>1</v>
      </c>
      <c r="GF325" s="10">
        <v>1</v>
      </c>
      <c r="GG325" s="10">
        <v>1</v>
      </c>
      <c r="GH325" s="10">
        <v>1</v>
      </c>
      <c r="GI325" s="10">
        <v>1</v>
      </c>
      <c r="GJ325" s="10">
        <v>1</v>
      </c>
      <c r="GK325" s="10">
        <v>1</v>
      </c>
      <c r="GL325" s="10">
        <v>1</v>
      </c>
      <c r="GM325" s="10">
        <v>1</v>
      </c>
      <c r="GN325" s="10">
        <v>1</v>
      </c>
      <c r="GO325" s="10">
        <v>1</v>
      </c>
      <c r="GP325" s="10">
        <v>1</v>
      </c>
      <c r="GQ325" s="10">
        <v>1</v>
      </c>
      <c r="GR325" s="10">
        <v>1</v>
      </c>
      <c r="GS325" s="10">
        <v>1</v>
      </c>
      <c r="GT325" s="10">
        <v>1</v>
      </c>
      <c r="GU325" s="10">
        <v>1</v>
      </c>
      <c r="GV325" s="10">
        <v>1</v>
      </c>
      <c r="GW325" s="10">
        <v>1</v>
      </c>
      <c r="GX325" s="10">
        <v>1</v>
      </c>
      <c r="GY325" s="10">
        <v>1</v>
      </c>
      <c r="GZ325" s="10">
        <v>1</v>
      </c>
      <c r="HA325" s="10">
        <v>1</v>
      </c>
      <c r="HB325" s="10">
        <v>1</v>
      </c>
      <c r="HC325" s="10">
        <v>1</v>
      </c>
      <c r="HD325" s="10">
        <v>1</v>
      </c>
      <c r="HE325" s="10">
        <v>1</v>
      </c>
      <c r="HF325" s="10">
        <v>1</v>
      </c>
      <c r="HG325" s="10">
        <v>1</v>
      </c>
      <c r="HH325" s="10">
        <v>1</v>
      </c>
      <c r="HI325" s="10">
        <v>1</v>
      </c>
      <c r="HJ325" s="10">
        <v>1</v>
      </c>
      <c r="HK325" s="10">
        <v>1</v>
      </c>
      <c r="HL325" s="10">
        <v>1</v>
      </c>
      <c r="HM325" s="10">
        <v>1</v>
      </c>
      <c r="HN325" s="10">
        <v>1</v>
      </c>
      <c r="HO325" s="10">
        <v>1</v>
      </c>
      <c r="HP325" s="10">
        <v>1</v>
      </c>
      <c r="HQ325" s="10">
        <v>1</v>
      </c>
      <c r="HR325" s="10">
        <v>1</v>
      </c>
      <c r="HS325" s="10">
        <v>1</v>
      </c>
      <c r="HT325" s="10">
        <v>1</v>
      </c>
      <c r="HU325" s="10">
        <v>1</v>
      </c>
      <c r="HV325" s="10">
        <v>1</v>
      </c>
      <c r="HW325" s="10">
        <v>1</v>
      </c>
      <c r="HX325" s="10">
        <v>1</v>
      </c>
      <c r="HY325" s="10">
        <v>1</v>
      </c>
      <c r="HZ325" s="10">
        <v>1</v>
      </c>
      <c r="IA325" s="10">
        <v>1</v>
      </c>
      <c r="IB325" s="10">
        <v>1</v>
      </c>
      <c r="IC325" s="10">
        <v>1</v>
      </c>
      <c r="ID325" s="10">
        <v>1</v>
      </c>
      <c r="IE325" s="10">
        <v>1</v>
      </c>
      <c r="IF325" s="10">
        <v>1</v>
      </c>
      <c r="IG325" s="10">
        <v>1</v>
      </c>
      <c r="IH325" s="65">
        <v>1</v>
      </c>
      <c r="II325" s="65">
        <v>1</v>
      </c>
      <c r="IJ325" s="65">
        <v>1</v>
      </c>
      <c r="IK325" s="65">
        <v>1</v>
      </c>
      <c r="IL325" s="65">
        <v>1</v>
      </c>
      <c r="IM325" s="65">
        <v>1</v>
      </c>
      <c r="IN325" s="65">
        <v>1</v>
      </c>
      <c r="IO325" s="65">
        <v>1</v>
      </c>
      <c r="IP325" s="65">
        <v>1</v>
      </c>
      <c r="IQ325" s="65">
        <v>1</v>
      </c>
      <c r="IR325" s="65">
        <v>1</v>
      </c>
      <c r="IS325" s="65">
        <v>1</v>
      </c>
      <c r="IT325" s="65">
        <v>1</v>
      </c>
      <c r="IU325" s="65">
        <v>1</v>
      </c>
      <c r="IV325" s="65">
        <v>1</v>
      </c>
      <c r="IW325" s="65">
        <v>1</v>
      </c>
      <c r="IX325" s="65">
        <v>1</v>
      </c>
      <c r="IY325" s="65">
        <v>1</v>
      </c>
      <c r="IZ325" s="65">
        <v>1</v>
      </c>
      <c r="JA325" s="65">
        <v>1</v>
      </c>
      <c r="JB325" s="65">
        <v>1</v>
      </c>
      <c r="JC325" s="65">
        <v>1</v>
      </c>
      <c r="JD325" s="65">
        <v>1</v>
      </c>
      <c r="JE325" s="65">
        <v>1</v>
      </c>
      <c r="JF325" s="65">
        <v>1</v>
      </c>
      <c r="JG325" s="65">
        <v>1</v>
      </c>
      <c r="JH325" s="65">
        <v>1</v>
      </c>
      <c r="JI325" s="65">
        <v>1</v>
      </c>
      <c r="JJ325" s="65">
        <v>1</v>
      </c>
      <c r="JK325" s="65">
        <v>1</v>
      </c>
      <c r="JL325" s="65">
        <v>1</v>
      </c>
      <c r="JM325" s="65">
        <v>1</v>
      </c>
      <c r="JN325" s="65">
        <v>1</v>
      </c>
      <c r="JO325" s="65">
        <v>1</v>
      </c>
      <c r="JP325" s="65">
        <v>1</v>
      </c>
      <c r="JQ325" s="65">
        <v>1</v>
      </c>
      <c r="JR325" s="65">
        <v>1</v>
      </c>
      <c r="JS325" s="65">
        <v>1</v>
      </c>
      <c r="JT325" s="65">
        <v>1</v>
      </c>
      <c r="JU325" s="65">
        <v>1</v>
      </c>
      <c r="JV325" s="65">
        <v>1</v>
      </c>
      <c r="JW325" s="65">
        <v>1</v>
      </c>
      <c r="JX325" s="65">
        <v>1</v>
      </c>
      <c r="JY325" s="65">
        <v>1</v>
      </c>
      <c r="JZ325" s="65">
        <v>1</v>
      </c>
      <c r="KA325" s="65">
        <v>1</v>
      </c>
      <c r="KB325" s="65">
        <v>1</v>
      </c>
      <c r="KC325" s="65">
        <v>1</v>
      </c>
      <c r="KD325" s="65">
        <v>1</v>
      </c>
      <c r="KE325" s="65">
        <v>1</v>
      </c>
      <c r="KF325" s="65">
        <v>1</v>
      </c>
      <c r="KG325" s="65">
        <v>1</v>
      </c>
      <c r="KH325" s="65">
        <v>1</v>
      </c>
      <c r="KI325" s="65">
        <v>1</v>
      </c>
      <c r="KJ325" s="65">
        <v>1</v>
      </c>
      <c r="KK325" s="65">
        <v>1</v>
      </c>
      <c r="KL325" s="65">
        <v>1</v>
      </c>
      <c r="KM325" s="65">
        <v>1</v>
      </c>
      <c r="KN325" s="65">
        <v>1</v>
      </c>
      <c r="KO325" s="65">
        <v>1</v>
      </c>
      <c r="KP325" s="65">
        <v>1</v>
      </c>
      <c r="KQ325" s="65">
        <v>1</v>
      </c>
      <c r="KR325" s="65">
        <v>1</v>
      </c>
      <c r="KS325" s="65">
        <v>1</v>
      </c>
      <c r="KT325" s="65">
        <v>1</v>
      </c>
      <c r="KU325" s="65">
        <v>1</v>
      </c>
      <c r="KV325" s="65">
        <v>1</v>
      </c>
      <c r="KW325" s="65">
        <v>1</v>
      </c>
      <c r="KX325" s="65">
        <v>1</v>
      </c>
      <c r="KY325" s="65">
        <v>1</v>
      </c>
      <c r="KZ325" s="65">
        <v>1</v>
      </c>
      <c r="LA325" s="65">
        <v>1</v>
      </c>
      <c r="LB325" s="65">
        <v>1</v>
      </c>
      <c r="LC325" s="65">
        <v>1</v>
      </c>
      <c r="LD325" s="65">
        <v>1</v>
      </c>
      <c r="LE325" s="65">
        <v>1</v>
      </c>
      <c r="LF325" s="65">
        <v>1</v>
      </c>
      <c r="LG325" s="65">
        <v>1</v>
      </c>
      <c r="LH325" s="65">
        <v>1</v>
      </c>
      <c r="LI325" s="65">
        <v>1</v>
      </c>
      <c r="LJ325" s="65">
        <v>1</v>
      </c>
      <c r="LK325" s="65">
        <v>1</v>
      </c>
      <c r="LL325" s="65">
        <v>1</v>
      </c>
      <c r="LM325" s="65">
        <v>1</v>
      </c>
      <c r="LN325" s="65">
        <v>1</v>
      </c>
      <c r="LO325" s="65">
        <v>1</v>
      </c>
      <c r="LP325" s="65">
        <v>1</v>
      </c>
      <c r="LQ325" s="65">
        <v>1</v>
      </c>
      <c r="LR325" s="65">
        <v>1</v>
      </c>
      <c r="LS325" s="65">
        <v>1</v>
      </c>
      <c r="LT325" s="65">
        <v>1</v>
      </c>
      <c r="LU325" s="65">
        <v>1</v>
      </c>
      <c r="LV325" s="65">
        <v>1</v>
      </c>
      <c r="LW325" s="65">
        <v>1</v>
      </c>
      <c r="LX325" s="65">
        <v>1</v>
      </c>
      <c r="LY325" s="65">
        <v>1</v>
      </c>
      <c r="LZ325" s="65">
        <v>1</v>
      </c>
      <c r="MA325" s="65">
        <v>1</v>
      </c>
      <c r="MB325" s="65">
        <v>1</v>
      </c>
      <c r="MC325" s="65">
        <v>1</v>
      </c>
      <c r="MD325" s="65">
        <v>1</v>
      </c>
      <c r="ME325" s="65">
        <v>1</v>
      </c>
      <c r="MF325" s="65">
        <v>1</v>
      </c>
      <c r="MG325" s="65">
        <v>1</v>
      </c>
      <c r="MH325" s="66">
        <v>1</v>
      </c>
      <c r="MI325" s="66">
        <v>1</v>
      </c>
      <c r="MJ325" s="66">
        <v>1</v>
      </c>
      <c r="MK325" s="66">
        <v>1</v>
      </c>
      <c r="ML325" s="66">
        <v>1</v>
      </c>
      <c r="MM325" s="67">
        <v>1</v>
      </c>
      <c r="MN325" s="67">
        <v>1</v>
      </c>
      <c r="MO325" s="66">
        <v>1</v>
      </c>
      <c r="MP325" s="66">
        <v>1</v>
      </c>
      <c r="MQ325" s="66">
        <v>1</v>
      </c>
      <c r="MR325" s="66">
        <v>1</v>
      </c>
      <c r="MS325" s="66">
        <v>1</v>
      </c>
      <c r="MT325" s="67">
        <v>1</v>
      </c>
      <c r="MU325" s="67">
        <v>1</v>
      </c>
      <c r="MV325" s="66">
        <v>1</v>
      </c>
      <c r="MW325" s="66">
        <v>1</v>
      </c>
      <c r="MX325" s="66">
        <v>1</v>
      </c>
      <c r="MY325" s="66">
        <v>1</v>
      </c>
      <c r="MZ325" s="66">
        <v>1</v>
      </c>
      <c r="NA325" s="67">
        <v>1</v>
      </c>
      <c r="NB325" s="67">
        <v>1</v>
      </c>
      <c r="NC325" s="65">
        <v>1</v>
      </c>
      <c r="ND325" s="65">
        <v>1</v>
      </c>
      <c r="NE325" s="65">
        <v>1</v>
      </c>
      <c r="NF325" s="65">
        <v>1</v>
      </c>
      <c r="NG325" s="65">
        <v>1</v>
      </c>
      <c r="NH325" s="65">
        <v>1</v>
      </c>
      <c r="NI325" s="65">
        <v>1</v>
      </c>
      <c r="NJ325" s="65">
        <v>1</v>
      </c>
      <c r="NK325" s="65">
        <v>1</v>
      </c>
      <c r="NL325" s="65">
        <v>1</v>
      </c>
      <c r="NM325" s="65">
        <v>1</v>
      </c>
      <c r="NN325" s="65">
        <v>1</v>
      </c>
      <c r="NO325" s="65">
        <v>1</v>
      </c>
      <c r="NP325" s="65">
        <v>1</v>
      </c>
      <c r="NQ325" s="65">
        <v>1</v>
      </c>
      <c r="NR325" s="65">
        <v>1</v>
      </c>
      <c r="NS325" s="65">
        <v>1</v>
      </c>
      <c r="NT325" s="65">
        <v>1</v>
      </c>
      <c r="NU325" s="65">
        <v>1</v>
      </c>
      <c r="NV325" s="65">
        <v>1</v>
      </c>
      <c r="NW325" s="65">
        <v>1</v>
      </c>
      <c r="NX325" s="65">
        <v>1</v>
      </c>
      <c r="NY325" s="65">
        <v>1</v>
      </c>
      <c r="NZ325" s="65">
        <v>1</v>
      </c>
      <c r="OA325" s="65">
        <v>1</v>
      </c>
      <c r="OB325" s="65">
        <v>1</v>
      </c>
      <c r="OC325" s="65">
        <v>1</v>
      </c>
      <c r="OD325" s="65">
        <v>1</v>
      </c>
      <c r="OE325" s="65">
        <v>1</v>
      </c>
      <c r="OF325" s="65">
        <v>1</v>
      </c>
      <c r="OG325" s="65">
        <v>1</v>
      </c>
      <c r="OH325" s="65">
        <v>1</v>
      </c>
      <c r="OI325" s="65">
        <v>1</v>
      </c>
      <c r="OJ325" s="65">
        <v>1</v>
      </c>
      <c r="OK325" s="65">
        <v>1</v>
      </c>
      <c r="OL325" s="65">
        <v>1</v>
      </c>
      <c r="OM325" s="65">
        <v>1</v>
      </c>
      <c r="ON325" s="65">
        <v>1</v>
      </c>
      <c r="OO325" s="65">
        <v>1</v>
      </c>
      <c r="OP325" s="65">
        <v>1</v>
      </c>
      <c r="OQ325" s="65">
        <v>1</v>
      </c>
      <c r="OR325" s="65">
        <v>1</v>
      </c>
      <c r="OS325" s="65">
        <v>1</v>
      </c>
      <c r="OT325" s="65">
        <v>1</v>
      </c>
      <c r="OU325" s="65">
        <v>1</v>
      </c>
      <c r="OV325" s="65">
        <v>1</v>
      </c>
      <c r="OW325" s="65">
        <v>1</v>
      </c>
      <c r="OX325" s="65">
        <v>1</v>
      </c>
      <c r="OY325" s="65">
        <v>1</v>
      </c>
      <c r="OZ325" s="65">
        <v>1</v>
      </c>
      <c r="PA325" s="65">
        <v>1</v>
      </c>
      <c r="PB325" s="65">
        <v>1</v>
      </c>
      <c r="PC325" s="65">
        <v>1</v>
      </c>
      <c r="PD325" s="65">
        <v>1</v>
      </c>
      <c r="PE325" s="65">
        <v>1</v>
      </c>
      <c r="PF325" s="65">
        <v>1</v>
      </c>
      <c r="PG325" s="65">
        <v>1</v>
      </c>
      <c r="PH325" s="65">
        <v>1</v>
      </c>
      <c r="PI325" s="65">
        <v>1</v>
      </c>
      <c r="PJ325" s="65">
        <v>1</v>
      </c>
      <c r="PK325" s="65">
        <v>1</v>
      </c>
      <c r="PL325" s="65">
        <v>1</v>
      </c>
      <c r="PM325" s="65">
        <v>1</v>
      </c>
      <c r="PN325" s="65">
        <v>1</v>
      </c>
      <c r="PO325" s="65">
        <v>1</v>
      </c>
      <c r="PP325" s="65">
        <v>1</v>
      </c>
      <c r="PQ325" s="65">
        <v>1</v>
      </c>
      <c r="PR325" s="65">
        <v>1</v>
      </c>
      <c r="PS325" s="65">
        <v>1</v>
      </c>
      <c r="PT325" s="65">
        <v>1</v>
      </c>
      <c r="PU325" s="65">
        <v>1</v>
      </c>
      <c r="PV325" s="65">
        <v>1</v>
      </c>
      <c r="PW325" s="65">
        <v>1</v>
      </c>
      <c r="PX325" s="65">
        <v>1</v>
      </c>
      <c r="PY325" s="65">
        <v>1</v>
      </c>
      <c r="PZ325" s="65">
        <v>1</v>
      </c>
      <c r="QA325" s="65">
        <v>1</v>
      </c>
      <c r="QB325" s="65">
        <v>1</v>
      </c>
      <c r="QC325" s="65">
        <v>1</v>
      </c>
      <c r="QD325" s="65">
        <v>1</v>
      </c>
    </row>
    <row r="326" spans="1:446" ht="13.5" customHeight="1">
      <c r="A326" s="2" t="s">
        <v>324</v>
      </c>
      <c r="B326" s="2" t="s">
        <v>336</v>
      </c>
      <c r="C326" s="2">
        <v>0.95</v>
      </c>
      <c r="D326" s="2">
        <v>0.95</v>
      </c>
      <c r="E326" s="2">
        <v>0.95</v>
      </c>
      <c r="F326" s="2">
        <v>0.95</v>
      </c>
      <c r="G326" s="2">
        <v>0.95</v>
      </c>
      <c r="H326" s="2">
        <v>0.95</v>
      </c>
      <c r="I326" s="2">
        <v>0.95</v>
      </c>
      <c r="J326" s="2">
        <v>0.95</v>
      </c>
      <c r="K326" s="2">
        <v>0.95</v>
      </c>
      <c r="L326" s="2">
        <v>0.95</v>
      </c>
      <c r="M326" s="2">
        <v>0.95</v>
      </c>
      <c r="N326" s="2">
        <v>0.95</v>
      </c>
      <c r="O326" s="2">
        <v>0.95</v>
      </c>
      <c r="P326" s="2">
        <v>0.95</v>
      </c>
      <c r="Q326" s="2">
        <v>0.95</v>
      </c>
      <c r="R326" s="2">
        <v>0.95</v>
      </c>
      <c r="S326" s="2">
        <v>0.95</v>
      </c>
      <c r="T326" s="2">
        <v>0.95</v>
      </c>
      <c r="U326" s="2">
        <v>0.95</v>
      </c>
      <c r="V326" s="2">
        <v>0.95</v>
      </c>
      <c r="W326" s="2">
        <v>0.95</v>
      </c>
      <c r="X326" s="2">
        <v>0.95</v>
      </c>
      <c r="Y326" s="2">
        <v>0.95</v>
      </c>
      <c r="Z326" s="2">
        <v>0.95</v>
      </c>
      <c r="AA326" s="2">
        <v>0.95</v>
      </c>
      <c r="AB326" s="2">
        <v>0.95</v>
      </c>
      <c r="AC326" s="2">
        <v>0.95</v>
      </c>
      <c r="AD326" s="2">
        <v>0.95</v>
      </c>
      <c r="AE326" s="2">
        <v>0.95</v>
      </c>
      <c r="AF326" s="2">
        <v>0.95</v>
      </c>
      <c r="AG326" s="2">
        <v>0.95</v>
      </c>
      <c r="AH326" s="2">
        <v>0.95</v>
      </c>
      <c r="AI326" s="2">
        <v>0.95</v>
      </c>
      <c r="AJ326" s="2">
        <v>0.95</v>
      </c>
      <c r="AK326" s="2">
        <v>0.95</v>
      </c>
      <c r="AL326" s="2">
        <v>0.95</v>
      </c>
      <c r="AM326" s="2">
        <v>0.95</v>
      </c>
      <c r="AN326" s="2">
        <v>0.95</v>
      </c>
      <c r="AO326" s="2">
        <v>0.95</v>
      </c>
      <c r="AP326" s="2">
        <v>0.95</v>
      </c>
      <c r="AQ326" s="2">
        <v>0.95</v>
      </c>
      <c r="AR326" s="2">
        <v>0.95</v>
      </c>
      <c r="AS326" s="2">
        <v>0.95</v>
      </c>
      <c r="AT326" s="2">
        <v>0.95</v>
      </c>
      <c r="AU326" s="2">
        <v>0.95</v>
      </c>
      <c r="AV326" s="2">
        <v>0.95</v>
      </c>
      <c r="AW326" s="2">
        <v>0.95</v>
      </c>
      <c r="AX326" s="2">
        <v>0.95</v>
      </c>
      <c r="AY326" s="2">
        <v>0.95</v>
      </c>
      <c r="AZ326" s="2">
        <v>0.95</v>
      </c>
      <c r="BA326" s="2">
        <v>0.95</v>
      </c>
      <c r="BB326" s="2">
        <v>0.95</v>
      </c>
      <c r="BC326" s="2">
        <v>0.95</v>
      </c>
      <c r="BD326" s="2">
        <v>0.95</v>
      </c>
      <c r="BE326" s="2">
        <v>0.95</v>
      </c>
      <c r="BF326" s="2">
        <v>0.95</v>
      </c>
      <c r="BG326" s="2">
        <v>0.95</v>
      </c>
      <c r="BH326" s="2">
        <v>0.95</v>
      </c>
      <c r="BI326" s="10">
        <v>0.95</v>
      </c>
      <c r="BJ326" s="10">
        <v>0.95</v>
      </c>
      <c r="BK326" s="10">
        <v>0.95</v>
      </c>
      <c r="BL326" s="10">
        <v>0.95</v>
      </c>
      <c r="BM326" s="10">
        <v>0.95</v>
      </c>
      <c r="BN326" s="10">
        <v>0.95</v>
      </c>
      <c r="BO326" s="10">
        <v>0.95</v>
      </c>
      <c r="BP326" s="10">
        <v>0.95</v>
      </c>
      <c r="BQ326" s="10">
        <v>0.95</v>
      </c>
      <c r="BR326" s="10">
        <v>0.95</v>
      </c>
      <c r="BS326" s="10">
        <v>0.95</v>
      </c>
      <c r="BT326" s="10">
        <v>0.95</v>
      </c>
      <c r="BU326" s="10">
        <v>0.95</v>
      </c>
      <c r="BV326" s="10">
        <v>0.95</v>
      </c>
      <c r="BW326" s="10">
        <v>0.95</v>
      </c>
      <c r="BX326" s="10">
        <v>0.95</v>
      </c>
      <c r="BY326" s="10">
        <v>0.95</v>
      </c>
      <c r="BZ326" s="10">
        <v>0.95</v>
      </c>
      <c r="CA326" s="10">
        <v>0.95</v>
      </c>
      <c r="CB326" s="10">
        <v>0.95</v>
      </c>
      <c r="CC326" s="10">
        <v>0.95</v>
      </c>
      <c r="CD326" s="10">
        <v>0.95</v>
      </c>
      <c r="CE326" s="10">
        <v>0.95</v>
      </c>
      <c r="CF326" s="10">
        <v>0.95</v>
      </c>
      <c r="CG326" s="10">
        <v>0.95</v>
      </c>
      <c r="CH326" s="10">
        <v>0.95</v>
      </c>
      <c r="CI326" s="10">
        <v>0.95</v>
      </c>
      <c r="CJ326" s="10">
        <v>0.95</v>
      </c>
      <c r="CK326" s="10">
        <v>0.95</v>
      </c>
      <c r="CL326" s="10">
        <v>0.95</v>
      </c>
      <c r="CM326" s="10">
        <v>0.95</v>
      </c>
      <c r="CN326" s="10">
        <v>0.95</v>
      </c>
      <c r="CO326" s="10">
        <v>0.95</v>
      </c>
      <c r="CP326" s="10">
        <v>0.95</v>
      </c>
      <c r="CQ326" s="10">
        <v>0.95</v>
      </c>
      <c r="CR326" s="10">
        <v>0.95</v>
      </c>
      <c r="CS326" s="10">
        <v>0.95</v>
      </c>
      <c r="CT326" s="10">
        <v>0.95</v>
      </c>
      <c r="CU326" s="10">
        <v>0.95</v>
      </c>
      <c r="CV326" s="10">
        <v>0.95</v>
      </c>
      <c r="CW326" s="10">
        <v>0.95</v>
      </c>
      <c r="CX326" s="10">
        <v>0.95</v>
      </c>
      <c r="CY326" s="10">
        <v>0.95</v>
      </c>
      <c r="CZ326" s="10">
        <v>0.95</v>
      </c>
      <c r="DA326" s="10">
        <v>0.95</v>
      </c>
      <c r="DB326" s="10">
        <v>0.95</v>
      </c>
      <c r="DC326" s="10">
        <v>0.95</v>
      </c>
      <c r="DD326" s="10">
        <v>0.95</v>
      </c>
      <c r="DE326" s="10">
        <v>0.95</v>
      </c>
      <c r="DF326" s="10">
        <v>0.95</v>
      </c>
      <c r="DG326" s="10">
        <v>0.95</v>
      </c>
      <c r="DH326" s="10">
        <v>0.95</v>
      </c>
      <c r="DI326" s="10">
        <v>0.95</v>
      </c>
      <c r="DJ326" s="10">
        <v>0.95</v>
      </c>
      <c r="DK326" s="10">
        <v>0.95</v>
      </c>
      <c r="DL326" s="10">
        <v>0.95</v>
      </c>
      <c r="DM326" s="10">
        <v>0.95</v>
      </c>
      <c r="DN326" s="10">
        <v>0.95</v>
      </c>
      <c r="DO326" s="10">
        <v>0.95</v>
      </c>
      <c r="DP326" s="10">
        <v>0.95</v>
      </c>
      <c r="DQ326" s="10">
        <v>0.95</v>
      </c>
      <c r="DR326" s="10">
        <v>0.95</v>
      </c>
      <c r="DS326" s="10">
        <v>0.95</v>
      </c>
      <c r="DT326" s="10">
        <v>0.95</v>
      </c>
      <c r="DU326" s="10">
        <v>0.95</v>
      </c>
      <c r="DV326" s="10">
        <v>0.95</v>
      </c>
      <c r="DW326" s="10">
        <v>0.95</v>
      </c>
      <c r="DX326" s="10">
        <v>0.95</v>
      </c>
      <c r="DY326" s="10">
        <v>0.95</v>
      </c>
      <c r="DZ326" s="10">
        <v>0.95</v>
      </c>
      <c r="EA326" s="10">
        <v>0.95</v>
      </c>
      <c r="EB326" s="10">
        <v>0.95</v>
      </c>
      <c r="EC326" s="10">
        <v>0.95</v>
      </c>
      <c r="ED326" s="10">
        <v>0.95</v>
      </c>
      <c r="EE326" s="10">
        <v>0.95</v>
      </c>
      <c r="EF326" s="10">
        <v>0.95</v>
      </c>
      <c r="EG326" s="10">
        <v>0.95</v>
      </c>
      <c r="EH326" s="10">
        <v>0.95</v>
      </c>
      <c r="EI326" s="10">
        <v>0.95</v>
      </c>
      <c r="EJ326" s="10">
        <v>0.95</v>
      </c>
      <c r="EK326" s="10">
        <v>0.95</v>
      </c>
      <c r="EL326" s="10">
        <v>0.95</v>
      </c>
      <c r="EM326" s="10">
        <v>0.95</v>
      </c>
      <c r="EN326" s="10">
        <v>0.95</v>
      </c>
      <c r="EO326" s="10">
        <v>0.95</v>
      </c>
      <c r="EP326" s="10">
        <v>0.95</v>
      </c>
      <c r="EQ326" s="10">
        <v>0.95</v>
      </c>
      <c r="ER326" s="10">
        <v>0.95</v>
      </c>
      <c r="ES326" s="10">
        <v>0.95</v>
      </c>
      <c r="ET326" s="10">
        <v>0.95</v>
      </c>
      <c r="EU326" s="10">
        <v>0.95</v>
      </c>
      <c r="EV326" s="10">
        <v>0.95</v>
      </c>
      <c r="EW326" s="10">
        <v>0.95</v>
      </c>
      <c r="EX326" s="10">
        <v>0.95</v>
      </c>
      <c r="EY326" s="10">
        <v>0.95</v>
      </c>
      <c r="EZ326" s="10">
        <v>0.95</v>
      </c>
      <c r="FA326" s="10">
        <v>0.95</v>
      </c>
      <c r="FB326" s="10">
        <v>0.95</v>
      </c>
      <c r="FC326" s="10">
        <v>0.95</v>
      </c>
      <c r="FD326" s="10">
        <v>0.95</v>
      </c>
      <c r="FE326" s="10">
        <v>0.95</v>
      </c>
      <c r="FF326" s="10">
        <v>0.95</v>
      </c>
      <c r="FG326" s="10">
        <v>0.95</v>
      </c>
      <c r="FH326" s="10">
        <v>0.95</v>
      </c>
      <c r="FI326" s="10">
        <v>0.95</v>
      </c>
      <c r="FJ326" s="10">
        <v>0.95</v>
      </c>
      <c r="FK326" s="10">
        <v>0.95</v>
      </c>
      <c r="FL326" s="10">
        <v>0.95</v>
      </c>
      <c r="FM326" s="10">
        <v>0.95</v>
      </c>
      <c r="FN326" s="10">
        <v>0.95</v>
      </c>
      <c r="FO326" s="10">
        <v>0.95</v>
      </c>
      <c r="FP326" s="10">
        <v>0.95</v>
      </c>
      <c r="FQ326" s="10">
        <v>0.95</v>
      </c>
      <c r="FR326" s="10">
        <v>0.95</v>
      </c>
      <c r="FS326" s="10">
        <v>0.95</v>
      </c>
      <c r="FT326" s="10">
        <v>0.95</v>
      </c>
      <c r="FU326" s="10">
        <v>0.95</v>
      </c>
      <c r="FV326" s="10">
        <v>0.95</v>
      </c>
      <c r="FW326" s="10">
        <v>0.95</v>
      </c>
      <c r="FX326" s="10">
        <v>0.95</v>
      </c>
      <c r="FY326" s="10">
        <v>0.95</v>
      </c>
      <c r="FZ326" s="10">
        <v>0.95</v>
      </c>
      <c r="GA326" s="10">
        <v>0.95</v>
      </c>
      <c r="GB326" s="10">
        <v>0.95</v>
      </c>
      <c r="GC326" s="10">
        <v>0.95</v>
      </c>
      <c r="GD326" s="10">
        <v>0.95</v>
      </c>
      <c r="GE326" s="10">
        <v>0.95</v>
      </c>
      <c r="GF326" s="10">
        <v>0.95</v>
      </c>
      <c r="GG326" s="10">
        <v>0.95</v>
      </c>
      <c r="GH326" s="10">
        <v>0.95</v>
      </c>
      <c r="GI326" s="10">
        <v>0.95</v>
      </c>
      <c r="GJ326" s="10">
        <v>0.95</v>
      </c>
      <c r="GK326" s="10">
        <v>0.95</v>
      </c>
      <c r="GL326" s="10">
        <v>0.95</v>
      </c>
      <c r="GM326" s="10">
        <v>0.95</v>
      </c>
      <c r="GN326" s="10">
        <v>0.95</v>
      </c>
      <c r="GO326" s="10">
        <v>0.95</v>
      </c>
      <c r="GP326" s="10">
        <v>0.95</v>
      </c>
      <c r="GQ326" s="10">
        <v>0.95</v>
      </c>
      <c r="GR326" s="10">
        <v>0.95</v>
      </c>
      <c r="GS326" s="10">
        <v>0.95</v>
      </c>
      <c r="GT326" s="10">
        <v>0.95</v>
      </c>
      <c r="GU326" s="10">
        <v>0.95</v>
      </c>
      <c r="GV326" s="10">
        <v>0.95</v>
      </c>
      <c r="GW326" s="10">
        <v>0.95</v>
      </c>
      <c r="GX326" s="10">
        <v>0.95</v>
      </c>
      <c r="GY326" s="10">
        <v>0.95</v>
      </c>
      <c r="GZ326" s="10">
        <v>0.95</v>
      </c>
      <c r="HA326" s="10">
        <v>0.95</v>
      </c>
      <c r="HB326" s="10">
        <v>0.95</v>
      </c>
      <c r="HC326" s="10">
        <v>0.95</v>
      </c>
      <c r="HD326" s="10">
        <v>0.95</v>
      </c>
      <c r="HE326" s="10">
        <v>0.95</v>
      </c>
      <c r="HF326" s="10">
        <v>0.95</v>
      </c>
      <c r="HG326" s="10">
        <v>0.95</v>
      </c>
      <c r="HH326" s="10">
        <v>0.95</v>
      </c>
      <c r="HI326" s="10">
        <v>0.95</v>
      </c>
      <c r="HJ326" s="10">
        <v>0.95</v>
      </c>
      <c r="HK326" s="10">
        <v>0.95</v>
      </c>
      <c r="HL326" s="10">
        <v>0.95</v>
      </c>
      <c r="HM326" s="10">
        <v>0.95</v>
      </c>
      <c r="HN326" s="10">
        <v>0.95</v>
      </c>
      <c r="HO326" s="10">
        <v>0.95</v>
      </c>
      <c r="HP326" s="10">
        <v>0.95</v>
      </c>
      <c r="HQ326" s="10">
        <v>0.95</v>
      </c>
      <c r="HR326" s="10">
        <v>0.95</v>
      </c>
      <c r="HS326" s="10">
        <v>0.95</v>
      </c>
      <c r="HT326" s="10">
        <v>0.95</v>
      </c>
      <c r="HU326" s="10">
        <v>0.95</v>
      </c>
      <c r="HV326" s="10">
        <v>0.95</v>
      </c>
      <c r="HW326" s="10">
        <v>0.95</v>
      </c>
      <c r="HX326" s="10">
        <v>0.95</v>
      </c>
      <c r="HY326" s="10">
        <v>0.95</v>
      </c>
      <c r="HZ326" s="10">
        <v>0.95</v>
      </c>
      <c r="IA326" s="10">
        <v>0.95</v>
      </c>
      <c r="IB326" s="10">
        <v>0.95</v>
      </c>
      <c r="IC326" s="10">
        <v>0.95</v>
      </c>
      <c r="ID326" s="10">
        <v>0.95</v>
      </c>
      <c r="IE326" s="10">
        <v>0.95</v>
      </c>
      <c r="IF326" s="10">
        <v>0.95</v>
      </c>
      <c r="IG326" s="10">
        <v>0.95</v>
      </c>
      <c r="IH326" s="65">
        <v>0.95</v>
      </c>
      <c r="II326" s="65">
        <v>0.95</v>
      </c>
      <c r="IJ326" s="65">
        <v>0.95</v>
      </c>
      <c r="IK326" s="65">
        <v>0.95</v>
      </c>
      <c r="IL326" s="65">
        <v>0.95</v>
      </c>
      <c r="IM326" s="65">
        <v>0.95</v>
      </c>
      <c r="IN326" s="65">
        <v>0.95</v>
      </c>
      <c r="IO326" s="65">
        <v>0.95</v>
      </c>
      <c r="IP326" s="65">
        <v>0.95</v>
      </c>
      <c r="IQ326" s="65">
        <v>0.95</v>
      </c>
      <c r="IR326" s="65">
        <v>0.95</v>
      </c>
      <c r="IS326" s="65">
        <v>0.95</v>
      </c>
      <c r="IT326" s="65">
        <v>0.95</v>
      </c>
      <c r="IU326" s="65">
        <v>0.95</v>
      </c>
      <c r="IV326" s="65">
        <v>0.95</v>
      </c>
      <c r="IW326" s="65">
        <v>0.95</v>
      </c>
      <c r="IX326" s="65">
        <v>0.95</v>
      </c>
      <c r="IY326" s="65">
        <v>0.95</v>
      </c>
      <c r="IZ326" s="65">
        <v>0.95</v>
      </c>
      <c r="JA326" s="65">
        <v>0.95</v>
      </c>
      <c r="JB326" s="65">
        <v>0.95</v>
      </c>
      <c r="JC326" s="65">
        <v>0.95</v>
      </c>
      <c r="JD326" s="65">
        <v>0.95</v>
      </c>
      <c r="JE326" s="65">
        <v>0.95</v>
      </c>
      <c r="JF326" s="65">
        <v>0.95</v>
      </c>
      <c r="JG326" s="65">
        <v>0.95</v>
      </c>
      <c r="JH326" s="65">
        <v>0.95</v>
      </c>
      <c r="JI326" s="65">
        <v>0.95</v>
      </c>
      <c r="JJ326" s="65">
        <v>0.95</v>
      </c>
      <c r="JK326" s="65">
        <v>0.95</v>
      </c>
      <c r="JL326" s="65">
        <v>0.95</v>
      </c>
      <c r="JM326" s="65">
        <v>0.95</v>
      </c>
      <c r="JN326" s="65">
        <v>0.95</v>
      </c>
      <c r="JO326" s="65">
        <v>0.95</v>
      </c>
      <c r="JP326" s="65">
        <v>0.95</v>
      </c>
      <c r="JQ326" s="65">
        <v>0.95</v>
      </c>
      <c r="JR326" s="65">
        <v>0.95</v>
      </c>
      <c r="JS326" s="65">
        <v>0.95</v>
      </c>
      <c r="JT326" s="65">
        <v>0.95</v>
      </c>
      <c r="JU326" s="65">
        <v>0.95</v>
      </c>
      <c r="JV326" s="65">
        <v>0.95</v>
      </c>
      <c r="JW326" s="65">
        <v>0.95</v>
      </c>
      <c r="JX326" s="65">
        <v>0.95</v>
      </c>
      <c r="JY326" s="65">
        <v>0.95</v>
      </c>
      <c r="JZ326" s="65">
        <v>0.95</v>
      </c>
      <c r="KA326" s="65">
        <v>0.95</v>
      </c>
      <c r="KB326" s="65">
        <v>0.95</v>
      </c>
      <c r="KC326" s="65">
        <v>0.95</v>
      </c>
      <c r="KD326" s="65">
        <v>0.95</v>
      </c>
      <c r="KE326" s="65">
        <v>0.95</v>
      </c>
      <c r="KF326" s="65">
        <v>0.95</v>
      </c>
      <c r="KG326" s="65">
        <v>0.95</v>
      </c>
      <c r="KH326" s="65">
        <v>0.95</v>
      </c>
      <c r="KI326" s="65">
        <v>0.95</v>
      </c>
      <c r="KJ326" s="65">
        <v>0.95</v>
      </c>
      <c r="KK326" s="65">
        <v>0.95</v>
      </c>
      <c r="KL326" s="65">
        <v>0.95</v>
      </c>
      <c r="KM326" s="65">
        <v>0.95</v>
      </c>
      <c r="KN326" s="65">
        <v>0.95</v>
      </c>
      <c r="KO326" s="65">
        <v>0.95</v>
      </c>
      <c r="KP326" s="65">
        <v>0.95</v>
      </c>
      <c r="KQ326" s="65">
        <v>0.95</v>
      </c>
      <c r="KR326" s="65">
        <v>0.95</v>
      </c>
      <c r="KS326" s="65">
        <v>0.95</v>
      </c>
      <c r="KT326" s="65">
        <v>0.95</v>
      </c>
      <c r="KU326" s="65">
        <v>0.95</v>
      </c>
      <c r="KV326" s="65">
        <v>0.95</v>
      </c>
      <c r="KW326" s="65">
        <v>0.95</v>
      </c>
      <c r="KX326" s="65">
        <v>0.95</v>
      </c>
      <c r="KY326" s="65">
        <v>0.95</v>
      </c>
      <c r="KZ326" s="65">
        <v>0.95</v>
      </c>
      <c r="LA326" s="65">
        <v>0.95</v>
      </c>
      <c r="LB326" s="65">
        <v>0.95</v>
      </c>
      <c r="LC326" s="65">
        <v>0.95</v>
      </c>
      <c r="LD326" s="65">
        <v>0.95</v>
      </c>
      <c r="LE326" s="65">
        <v>0.95</v>
      </c>
      <c r="LF326" s="65">
        <v>0.95</v>
      </c>
      <c r="LG326" s="65">
        <v>0.95</v>
      </c>
      <c r="LH326" s="65">
        <v>0.95</v>
      </c>
      <c r="LI326" s="65">
        <v>0.95</v>
      </c>
      <c r="LJ326" s="65">
        <v>0.95</v>
      </c>
      <c r="LK326" s="65">
        <v>0.95</v>
      </c>
      <c r="LL326" s="65">
        <v>0.95</v>
      </c>
      <c r="LM326" s="65">
        <v>0.95</v>
      </c>
      <c r="LN326" s="65">
        <v>0.95</v>
      </c>
      <c r="LO326" s="65">
        <v>0.95</v>
      </c>
      <c r="LP326" s="65">
        <v>0.95</v>
      </c>
      <c r="LQ326" s="65">
        <v>0.95</v>
      </c>
      <c r="LR326" s="65">
        <v>0.95</v>
      </c>
      <c r="LS326" s="65">
        <v>0.95</v>
      </c>
      <c r="LT326" s="65">
        <v>0.95</v>
      </c>
      <c r="LU326" s="65">
        <v>0.95</v>
      </c>
      <c r="LV326" s="65">
        <v>0.95</v>
      </c>
      <c r="LW326" s="65">
        <v>0.95</v>
      </c>
      <c r="LX326" s="65">
        <v>0.95</v>
      </c>
      <c r="LY326" s="65">
        <v>0.95</v>
      </c>
      <c r="LZ326" s="65">
        <v>0.95</v>
      </c>
      <c r="MA326" s="65">
        <v>0.95</v>
      </c>
      <c r="MB326" s="65">
        <v>0.95</v>
      </c>
      <c r="MC326" s="65">
        <v>0.95</v>
      </c>
      <c r="MD326" s="65">
        <v>0.95</v>
      </c>
      <c r="ME326" s="65">
        <v>0.95</v>
      </c>
      <c r="MF326" s="65">
        <v>0.95</v>
      </c>
      <c r="MG326" s="65">
        <v>0.95</v>
      </c>
      <c r="MH326" s="66">
        <v>0.95</v>
      </c>
      <c r="MI326" s="66">
        <v>0.95</v>
      </c>
      <c r="MJ326" s="66">
        <v>0.95</v>
      </c>
      <c r="MK326" s="66">
        <v>0.95</v>
      </c>
      <c r="ML326" s="66">
        <v>0.95</v>
      </c>
      <c r="MM326" s="67">
        <v>0.95</v>
      </c>
      <c r="MN326" s="67">
        <v>0.95</v>
      </c>
      <c r="MO326" s="66">
        <v>0.95</v>
      </c>
      <c r="MP326" s="66">
        <v>0.95</v>
      </c>
      <c r="MQ326" s="66">
        <v>0.95</v>
      </c>
      <c r="MR326" s="66">
        <v>0.95</v>
      </c>
      <c r="MS326" s="66">
        <v>0.95</v>
      </c>
      <c r="MT326" s="67">
        <v>0.95</v>
      </c>
      <c r="MU326" s="67">
        <v>0.95</v>
      </c>
      <c r="MV326" s="66">
        <v>0.95</v>
      </c>
      <c r="MW326" s="66">
        <v>0.95</v>
      </c>
      <c r="MX326" s="66">
        <v>0.95</v>
      </c>
      <c r="MY326" s="66">
        <v>0.95</v>
      </c>
      <c r="MZ326" s="66">
        <v>0.95</v>
      </c>
      <c r="NA326" s="67">
        <v>0.95</v>
      </c>
      <c r="NB326" s="67">
        <v>0.95</v>
      </c>
      <c r="NC326" s="65">
        <v>0.95</v>
      </c>
      <c r="ND326" s="65">
        <v>0.95</v>
      </c>
      <c r="NE326" s="65">
        <v>0.95</v>
      </c>
      <c r="NF326" s="65">
        <v>0.95</v>
      </c>
      <c r="NG326" s="65">
        <v>0.95</v>
      </c>
      <c r="NH326" s="65">
        <v>0.95</v>
      </c>
      <c r="NI326" s="65">
        <v>0.95</v>
      </c>
      <c r="NJ326" s="65">
        <v>0.95</v>
      </c>
      <c r="NK326" s="65">
        <v>0.95</v>
      </c>
      <c r="NL326" s="65">
        <v>0.95</v>
      </c>
      <c r="NM326" s="65">
        <v>0.95</v>
      </c>
      <c r="NN326" s="65">
        <v>0.95</v>
      </c>
      <c r="NO326" s="65">
        <v>0.95</v>
      </c>
      <c r="NP326" s="65">
        <v>0.95</v>
      </c>
      <c r="NQ326" s="65">
        <v>0.95</v>
      </c>
      <c r="NR326" s="65">
        <v>0.95</v>
      </c>
      <c r="NS326" s="65">
        <v>0.95</v>
      </c>
      <c r="NT326" s="65">
        <v>0.95</v>
      </c>
      <c r="NU326" s="65">
        <v>0.95</v>
      </c>
      <c r="NV326" s="65">
        <v>0.95</v>
      </c>
      <c r="NW326" s="65">
        <v>0.95</v>
      </c>
      <c r="NX326" s="65">
        <v>0.95</v>
      </c>
      <c r="NY326" s="65">
        <v>0.95</v>
      </c>
      <c r="NZ326" s="65">
        <v>0.95</v>
      </c>
      <c r="OA326" s="65">
        <v>0.95</v>
      </c>
      <c r="OB326" s="65">
        <v>0.95</v>
      </c>
      <c r="OC326" s="65">
        <v>0.95</v>
      </c>
      <c r="OD326" s="65">
        <v>0.95</v>
      </c>
      <c r="OE326" s="65">
        <v>0.95</v>
      </c>
      <c r="OF326" s="65">
        <v>0.95</v>
      </c>
      <c r="OG326" s="65">
        <v>0.95</v>
      </c>
      <c r="OH326" s="65">
        <v>0.95</v>
      </c>
      <c r="OI326" s="65">
        <v>0.95</v>
      </c>
      <c r="OJ326" s="65">
        <v>0.95</v>
      </c>
      <c r="OK326" s="65">
        <v>0.95</v>
      </c>
      <c r="OL326" s="65">
        <v>0.95</v>
      </c>
      <c r="OM326" s="65">
        <v>0.95</v>
      </c>
      <c r="ON326" s="65">
        <v>0.95</v>
      </c>
      <c r="OO326" s="65">
        <v>0.95</v>
      </c>
      <c r="OP326" s="65">
        <v>0.95</v>
      </c>
      <c r="OQ326" s="65">
        <v>0.95</v>
      </c>
      <c r="OR326" s="65">
        <v>0.95</v>
      </c>
      <c r="OS326" s="65">
        <v>0.95</v>
      </c>
      <c r="OT326" s="65">
        <v>0.95</v>
      </c>
      <c r="OU326" s="65">
        <v>0.95</v>
      </c>
      <c r="OV326" s="65">
        <v>0.95</v>
      </c>
      <c r="OW326" s="65">
        <v>0.95</v>
      </c>
      <c r="OX326" s="65">
        <v>0.95</v>
      </c>
      <c r="OY326" s="65">
        <v>0.95</v>
      </c>
      <c r="OZ326" s="65">
        <v>0.95</v>
      </c>
      <c r="PA326" s="65">
        <v>0.95</v>
      </c>
      <c r="PB326" s="65">
        <v>0.95</v>
      </c>
      <c r="PC326" s="65">
        <v>0.95</v>
      </c>
      <c r="PD326" s="65">
        <v>0.95</v>
      </c>
      <c r="PE326" s="65">
        <v>0.95</v>
      </c>
      <c r="PF326" s="65">
        <v>0.95</v>
      </c>
      <c r="PG326" s="65">
        <v>0.95</v>
      </c>
      <c r="PH326" s="65">
        <v>0.95</v>
      </c>
      <c r="PI326" s="65">
        <v>0.95</v>
      </c>
      <c r="PJ326" s="65">
        <v>0.95</v>
      </c>
      <c r="PK326" s="65">
        <v>0.95</v>
      </c>
      <c r="PL326" s="65">
        <v>0.95</v>
      </c>
      <c r="PM326" s="65">
        <v>0.95</v>
      </c>
      <c r="PN326" s="65">
        <v>0.95</v>
      </c>
      <c r="PO326" s="65">
        <v>0.95</v>
      </c>
      <c r="PP326" s="65">
        <v>0.95</v>
      </c>
      <c r="PQ326" s="65">
        <v>0.95</v>
      </c>
      <c r="PR326" s="65">
        <v>0.95</v>
      </c>
      <c r="PS326" s="65">
        <v>0.95</v>
      </c>
      <c r="PT326" s="65">
        <v>0.95</v>
      </c>
      <c r="PU326" s="65">
        <v>0.95</v>
      </c>
      <c r="PV326" s="65">
        <v>0.95</v>
      </c>
      <c r="PW326" s="65">
        <v>0.95</v>
      </c>
      <c r="PX326" s="65">
        <v>0.95</v>
      </c>
      <c r="PY326" s="65">
        <v>0.95</v>
      </c>
      <c r="PZ326" s="65">
        <v>0.95</v>
      </c>
      <c r="QA326" s="65">
        <v>0.95</v>
      </c>
      <c r="QB326" s="65">
        <v>0.95</v>
      </c>
      <c r="QC326" s="65">
        <v>0.95</v>
      </c>
      <c r="QD326" s="65">
        <v>0.95</v>
      </c>
    </row>
    <row r="327" spans="1:446" ht="13.5" customHeight="1">
      <c r="A327" s="2" t="s">
        <v>325</v>
      </c>
      <c r="B327" s="2" t="s">
        <v>332</v>
      </c>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v>11</v>
      </c>
      <c r="CT327" s="10">
        <v>120</v>
      </c>
      <c r="CU327" s="10"/>
      <c r="CV327" s="10"/>
      <c r="CW327" s="10"/>
      <c r="CX327" s="10"/>
      <c r="CY327" s="10"/>
      <c r="CZ327" s="10"/>
      <c r="DA327" s="20"/>
      <c r="DB327" s="10"/>
      <c r="DC327" s="10"/>
      <c r="DD327" s="10"/>
      <c r="DE327" s="10"/>
      <c r="DF327" s="10"/>
      <c r="DG327" s="10"/>
      <c r="DH327" s="10"/>
      <c r="DI327" s="10"/>
      <c r="DJ327" s="10"/>
      <c r="DK327" s="10"/>
      <c r="DL327" s="10"/>
      <c r="DM327" s="10"/>
      <c r="DN327" s="10"/>
      <c r="DO327" s="10"/>
      <c r="DP327" s="10"/>
      <c r="DQ327" s="10"/>
      <c r="DR327" s="10"/>
      <c r="DS327" s="10"/>
      <c r="DT327" s="10"/>
      <c r="DU327" s="10"/>
      <c r="DV327" s="10"/>
      <c r="DW327" s="10"/>
      <c r="DX327" s="10"/>
      <c r="DY327" s="10"/>
      <c r="DZ327" s="10"/>
      <c r="EA327" s="10"/>
      <c r="EB327" s="10"/>
      <c r="EC327" s="10"/>
      <c r="ED327" s="10"/>
      <c r="EE327" s="10"/>
      <c r="EF327" s="10"/>
      <c r="EG327" s="10"/>
      <c r="EH327" s="10"/>
      <c r="EI327" s="10"/>
      <c r="EJ327" s="10"/>
      <c r="EK327" s="10"/>
      <c r="EL327" s="10"/>
      <c r="EM327" s="10"/>
      <c r="EN327" s="10"/>
      <c r="EO327" s="10"/>
      <c r="EP327" s="10"/>
      <c r="EQ327" s="10"/>
      <c r="ER327" s="10"/>
      <c r="ES327" s="10"/>
      <c r="ET327" s="10"/>
      <c r="EU327" s="10"/>
      <c r="EV327" s="10"/>
      <c r="EW327" s="10"/>
      <c r="EX327" s="10"/>
      <c r="EY327" s="10"/>
      <c r="EZ327" s="10"/>
      <c r="FA327" s="10"/>
      <c r="FB327" s="10"/>
      <c r="FC327" s="10"/>
      <c r="FD327" s="10"/>
      <c r="FE327" s="10"/>
      <c r="FF327" s="10"/>
      <c r="FG327" s="10"/>
      <c r="FH327" s="10"/>
      <c r="FI327" s="10"/>
      <c r="FJ327" s="10"/>
      <c r="FK327" s="10"/>
      <c r="FL327" s="10"/>
      <c r="FM327" s="10"/>
      <c r="FN327" s="10"/>
      <c r="FO327" s="10"/>
      <c r="FP327" s="10"/>
      <c r="FQ327" s="10"/>
      <c r="FR327" s="10"/>
      <c r="FS327" s="10"/>
      <c r="FT327" s="10"/>
      <c r="FU327" s="10"/>
      <c r="FV327" s="10"/>
      <c r="FW327" s="10"/>
      <c r="FX327" s="10"/>
      <c r="FY327" s="10"/>
      <c r="FZ327" s="10"/>
      <c r="GA327" s="10"/>
      <c r="GB327" s="10"/>
      <c r="GC327" s="10"/>
      <c r="GD327" s="10"/>
      <c r="GE327" s="10"/>
      <c r="GF327" s="10"/>
      <c r="GG327" s="10"/>
      <c r="GH327" s="10"/>
      <c r="GI327" s="10"/>
      <c r="GJ327" s="10"/>
      <c r="GK327" s="10"/>
      <c r="GL327" s="10"/>
      <c r="GM327" s="10"/>
      <c r="GN327" s="10"/>
      <c r="GO327" s="10"/>
      <c r="GP327" s="10"/>
      <c r="GQ327" s="10"/>
      <c r="GR327" s="10"/>
      <c r="GS327" s="10"/>
      <c r="GT327" s="10"/>
      <c r="GU327" s="10"/>
      <c r="GV327" s="10"/>
      <c r="GW327" s="10"/>
      <c r="GX327" s="10"/>
      <c r="GY327" s="10"/>
      <c r="GZ327" s="10"/>
      <c r="HA327" s="10"/>
      <c r="HB327" s="10"/>
      <c r="HC327" s="10"/>
      <c r="HD327" s="10"/>
      <c r="HE327" s="10"/>
      <c r="HF327" s="10"/>
      <c r="HG327" s="10"/>
      <c r="HH327" s="10"/>
      <c r="HI327" s="10"/>
      <c r="HJ327" s="10"/>
      <c r="HK327" s="10"/>
      <c r="HL327" s="10"/>
      <c r="HM327" s="10"/>
      <c r="HN327" s="10"/>
      <c r="HO327" s="10"/>
      <c r="HP327" s="10"/>
      <c r="HQ327" s="10"/>
      <c r="HR327" s="10"/>
      <c r="HS327" s="10"/>
      <c r="HT327" s="10"/>
      <c r="HU327" s="10"/>
      <c r="HV327" s="10"/>
      <c r="HW327" s="10"/>
      <c r="HX327" s="10"/>
      <c r="HY327" s="10"/>
      <c r="HZ327" s="10"/>
      <c r="IA327" s="10"/>
      <c r="IB327" s="10"/>
      <c r="IC327" s="10"/>
      <c r="ID327" s="10"/>
      <c r="IE327" s="10"/>
      <c r="IF327" s="10"/>
      <c r="IG327" s="10"/>
      <c r="IH327" s="65"/>
      <c r="II327" s="65"/>
      <c r="IJ327" s="65"/>
      <c r="IK327" s="65"/>
      <c r="IL327" s="65"/>
      <c r="IM327" s="65"/>
      <c r="IN327" s="65"/>
      <c r="IO327" s="65"/>
      <c r="IP327" s="65"/>
      <c r="IQ327" s="65"/>
      <c r="IR327" s="65"/>
      <c r="IS327" s="65"/>
      <c r="IT327" s="65"/>
      <c r="IU327" s="65"/>
      <c r="IV327" s="65"/>
      <c r="IW327" s="65"/>
      <c r="IX327" s="65"/>
      <c r="IY327" s="65"/>
      <c r="IZ327" s="65"/>
      <c r="JA327" s="65"/>
      <c r="JB327" s="65"/>
      <c r="JC327" s="65"/>
      <c r="JD327" s="65"/>
      <c r="JE327" s="65"/>
      <c r="JF327" s="65"/>
      <c r="JG327" s="65"/>
      <c r="JH327" s="65"/>
      <c r="JI327" s="65"/>
      <c r="JJ327" s="65"/>
      <c r="JK327" s="65"/>
      <c r="JL327" s="65"/>
      <c r="JM327" s="65"/>
      <c r="JN327" s="65"/>
      <c r="JO327" s="65"/>
      <c r="JP327" s="65"/>
      <c r="JQ327" s="65"/>
      <c r="JR327" s="65"/>
      <c r="JS327" s="65"/>
      <c r="JT327" s="65"/>
      <c r="JU327" s="65"/>
      <c r="JV327" s="65"/>
      <c r="JW327" s="65"/>
      <c r="JX327" s="65"/>
      <c r="JY327" s="65"/>
      <c r="JZ327" s="65"/>
      <c r="KA327" s="65"/>
      <c r="KB327" s="65"/>
      <c r="KC327" s="65"/>
      <c r="KD327" s="65"/>
      <c r="KE327" s="65"/>
      <c r="KF327" s="65"/>
      <c r="KG327" s="65"/>
      <c r="KH327" s="65"/>
      <c r="KI327" s="65"/>
      <c r="KJ327" s="65"/>
      <c r="KK327" s="65"/>
      <c r="KL327" s="65"/>
      <c r="KM327" s="65"/>
      <c r="KN327" s="65"/>
      <c r="KO327" s="65"/>
      <c r="KP327" s="65"/>
      <c r="KQ327" s="65"/>
      <c r="KR327" s="65"/>
      <c r="KS327" s="65"/>
      <c r="KT327" s="65"/>
      <c r="KU327" s="65"/>
      <c r="KV327" s="65"/>
      <c r="KW327" s="65"/>
      <c r="KX327" s="65"/>
      <c r="KY327" s="65"/>
      <c r="KZ327" s="65"/>
      <c r="LA327" s="65"/>
      <c r="LB327" s="65"/>
      <c r="LC327" s="65"/>
      <c r="LD327" s="65"/>
      <c r="LE327" s="65"/>
      <c r="LF327" s="65"/>
      <c r="LG327" s="65"/>
      <c r="LH327" s="65"/>
      <c r="LI327" s="65"/>
      <c r="LJ327" s="65"/>
      <c r="LK327" s="65"/>
      <c r="LL327" s="65"/>
      <c r="LM327" s="65"/>
      <c r="LN327" s="65"/>
      <c r="LO327" s="65"/>
      <c r="LP327" s="65"/>
      <c r="LQ327" s="65"/>
      <c r="LR327" s="65"/>
      <c r="LS327" s="65"/>
      <c r="LT327" s="65"/>
      <c r="LU327" s="65"/>
      <c r="LV327" s="65"/>
      <c r="LW327" s="65"/>
      <c r="LX327" s="65"/>
      <c r="LY327" s="65"/>
      <c r="LZ327" s="65"/>
      <c r="MA327" s="65"/>
      <c r="MB327" s="65"/>
      <c r="MC327" s="65"/>
      <c r="MD327" s="65"/>
      <c r="ME327" s="65"/>
      <c r="MF327" s="65"/>
      <c r="MG327" s="65"/>
      <c r="MH327" s="66"/>
      <c r="MI327" s="66"/>
      <c r="MJ327" s="66"/>
      <c r="MK327" s="66"/>
      <c r="ML327" s="66"/>
      <c r="MM327" s="67"/>
      <c r="MN327" s="67"/>
      <c r="MO327" s="66"/>
      <c r="MP327" s="66"/>
      <c r="MQ327" s="66"/>
      <c r="MR327" s="66"/>
      <c r="MS327" s="66"/>
      <c r="MT327" s="67"/>
      <c r="MU327" s="67"/>
      <c r="MV327" s="66"/>
      <c r="MW327" s="66"/>
      <c r="MX327" s="66"/>
      <c r="MY327" s="66"/>
      <c r="MZ327" s="66"/>
      <c r="NA327" s="67"/>
      <c r="NB327" s="67"/>
      <c r="NC327" s="65"/>
      <c r="ND327" s="65"/>
      <c r="NE327" s="65"/>
      <c r="NF327" s="65"/>
      <c r="NG327" s="65"/>
      <c r="NH327" s="65"/>
      <c r="NI327" s="65"/>
      <c r="NJ327" s="65"/>
      <c r="NK327" s="65"/>
      <c r="NL327" s="65"/>
      <c r="NM327" s="65"/>
      <c r="NN327" s="65"/>
      <c r="NO327" s="65"/>
      <c r="NP327" s="65"/>
      <c r="NQ327" s="65"/>
      <c r="NR327" s="65"/>
      <c r="NS327" s="65"/>
      <c r="NT327" s="65"/>
      <c r="NU327" s="65"/>
      <c r="NV327" s="65"/>
      <c r="NW327" s="65"/>
      <c r="NX327" s="65"/>
      <c r="NY327" s="65"/>
      <c r="NZ327" s="65"/>
      <c r="OA327" s="65"/>
      <c r="OB327" s="65"/>
      <c r="OC327" s="65"/>
      <c r="OD327" s="65"/>
      <c r="OE327" s="65"/>
      <c r="OF327" s="65"/>
      <c r="OG327" s="65"/>
      <c r="OH327" s="65"/>
      <c r="OI327" s="65"/>
      <c r="OJ327" s="65"/>
      <c r="OK327" s="65"/>
      <c r="OL327" s="65"/>
      <c r="OM327" s="65"/>
      <c r="ON327" s="65"/>
      <c r="OO327" s="65"/>
      <c r="OP327" s="65"/>
      <c r="OQ327" s="65"/>
      <c r="OR327" s="65"/>
      <c r="OS327" s="65"/>
      <c r="OT327" s="65"/>
      <c r="OU327" s="65"/>
      <c r="OV327" s="65"/>
      <c r="OW327" s="65"/>
      <c r="OX327" s="65"/>
      <c r="OY327" s="65"/>
      <c r="OZ327" s="65"/>
      <c r="PA327" s="65"/>
      <c r="PB327" s="65"/>
      <c r="PC327" s="65"/>
      <c r="PD327" s="65"/>
      <c r="PE327" s="65"/>
      <c r="PF327" s="65"/>
      <c r="PG327" s="65"/>
      <c r="PH327" s="65"/>
      <c r="PI327" s="65"/>
      <c r="PJ327" s="65"/>
      <c r="PK327" s="65"/>
      <c r="PL327" s="65"/>
      <c r="PM327" s="65"/>
      <c r="PN327" s="65"/>
      <c r="PO327" s="65"/>
      <c r="PP327" s="65"/>
      <c r="PQ327" s="65"/>
      <c r="PR327" s="65"/>
      <c r="PS327" s="65"/>
      <c r="PT327" s="65"/>
      <c r="PU327" s="65"/>
      <c r="PV327" s="65"/>
      <c r="PW327" s="65"/>
      <c r="PX327" s="65"/>
      <c r="PY327" s="65"/>
      <c r="PZ327" s="65"/>
      <c r="QA327" s="65"/>
      <c r="QB327" s="65"/>
      <c r="QC327" s="65"/>
      <c r="QD327" s="65"/>
    </row>
    <row r="328" spans="1:446" ht="13.5" customHeight="1">
      <c r="A328" s="2" t="s">
        <v>326</v>
      </c>
      <c r="B328" s="2" t="s">
        <v>336</v>
      </c>
      <c r="C328" s="2">
        <v>1</v>
      </c>
      <c r="D328" s="2">
        <v>1</v>
      </c>
      <c r="E328" s="2">
        <v>1</v>
      </c>
      <c r="F328" s="2">
        <v>1</v>
      </c>
      <c r="G328" s="2">
        <v>1</v>
      </c>
      <c r="H328" s="2">
        <v>1</v>
      </c>
      <c r="I328" s="2">
        <v>1</v>
      </c>
      <c r="J328" s="2">
        <v>1</v>
      </c>
      <c r="K328" s="2">
        <v>1</v>
      </c>
      <c r="L328" s="2">
        <v>1</v>
      </c>
      <c r="M328" s="2">
        <v>1</v>
      </c>
      <c r="N328" s="2">
        <v>1</v>
      </c>
      <c r="O328" s="2">
        <v>1</v>
      </c>
      <c r="P328" s="2">
        <v>1</v>
      </c>
      <c r="Q328" s="2">
        <v>1</v>
      </c>
      <c r="R328" s="2">
        <v>1</v>
      </c>
      <c r="S328" s="2">
        <v>1</v>
      </c>
      <c r="T328" s="2">
        <v>1</v>
      </c>
      <c r="U328" s="2">
        <v>1</v>
      </c>
      <c r="V328" s="2">
        <v>1</v>
      </c>
      <c r="W328" s="2">
        <v>1</v>
      </c>
      <c r="X328" s="2">
        <v>1</v>
      </c>
      <c r="Y328" s="2">
        <v>1</v>
      </c>
      <c r="Z328" s="2">
        <v>1</v>
      </c>
      <c r="AA328" s="2">
        <v>1</v>
      </c>
      <c r="AB328" s="2">
        <v>1</v>
      </c>
      <c r="AC328" s="2">
        <v>1</v>
      </c>
      <c r="AD328" s="2">
        <v>1</v>
      </c>
      <c r="AE328" s="2">
        <v>1</v>
      </c>
      <c r="AF328" s="2">
        <v>1</v>
      </c>
      <c r="AG328" s="2">
        <v>1</v>
      </c>
      <c r="AH328" s="2">
        <v>1</v>
      </c>
      <c r="AI328" s="2">
        <v>1</v>
      </c>
      <c r="AJ328" s="2">
        <v>1</v>
      </c>
      <c r="AK328" s="2">
        <v>1</v>
      </c>
      <c r="AL328" s="2">
        <v>1</v>
      </c>
      <c r="AM328" s="2">
        <v>1</v>
      </c>
      <c r="AN328" s="2">
        <v>1</v>
      </c>
      <c r="AO328" s="2">
        <v>1</v>
      </c>
      <c r="AP328" s="2">
        <v>1</v>
      </c>
      <c r="AQ328" s="2">
        <v>1</v>
      </c>
      <c r="AR328" s="2">
        <v>1</v>
      </c>
      <c r="AS328" s="2">
        <v>1</v>
      </c>
      <c r="AT328" s="2">
        <v>1</v>
      </c>
      <c r="AU328" s="2">
        <v>1</v>
      </c>
      <c r="AV328" s="2">
        <v>1</v>
      </c>
      <c r="AW328" s="2">
        <v>1</v>
      </c>
      <c r="AX328" s="2">
        <v>1</v>
      </c>
      <c r="AY328" s="2">
        <v>1</v>
      </c>
      <c r="AZ328" s="2">
        <v>1</v>
      </c>
      <c r="BA328" s="2">
        <v>1</v>
      </c>
      <c r="BB328" s="2">
        <v>1</v>
      </c>
      <c r="BC328" s="2">
        <v>1</v>
      </c>
      <c r="BD328" s="2">
        <v>1</v>
      </c>
      <c r="BE328" s="2">
        <v>1</v>
      </c>
      <c r="BF328" s="2">
        <v>1</v>
      </c>
      <c r="BG328" s="2">
        <v>1</v>
      </c>
      <c r="BH328" s="2">
        <v>1</v>
      </c>
      <c r="BI328" s="10">
        <v>1</v>
      </c>
      <c r="BJ328" s="10">
        <v>1</v>
      </c>
      <c r="BK328" s="10">
        <v>1</v>
      </c>
      <c r="BL328" s="10">
        <v>1</v>
      </c>
      <c r="BM328" s="10">
        <v>1</v>
      </c>
      <c r="BN328" s="10">
        <v>1</v>
      </c>
      <c r="BO328" s="10">
        <v>1</v>
      </c>
      <c r="BP328" s="10">
        <v>1</v>
      </c>
      <c r="BQ328" s="10">
        <v>1</v>
      </c>
      <c r="BR328" s="10">
        <v>1</v>
      </c>
      <c r="BS328" s="10">
        <v>1</v>
      </c>
      <c r="BT328" s="10">
        <v>1</v>
      </c>
      <c r="BU328" s="10">
        <v>1</v>
      </c>
      <c r="BV328" s="10">
        <v>1</v>
      </c>
      <c r="BW328" s="10">
        <v>1</v>
      </c>
      <c r="BX328" s="10">
        <v>1</v>
      </c>
      <c r="BY328" s="10">
        <v>1</v>
      </c>
      <c r="BZ328" s="10">
        <v>1</v>
      </c>
      <c r="CA328" s="10">
        <v>1</v>
      </c>
      <c r="CB328" s="10">
        <v>1</v>
      </c>
      <c r="CC328" s="10">
        <v>1</v>
      </c>
      <c r="CD328" s="10">
        <v>1</v>
      </c>
      <c r="CE328" s="10">
        <v>1</v>
      </c>
      <c r="CF328" s="10">
        <v>1</v>
      </c>
      <c r="CG328" s="10">
        <v>1</v>
      </c>
      <c r="CH328" s="10">
        <v>1</v>
      </c>
      <c r="CI328" s="10">
        <v>1</v>
      </c>
      <c r="CJ328" s="10">
        <v>1</v>
      </c>
      <c r="CK328" s="10">
        <v>1</v>
      </c>
      <c r="CL328" s="10">
        <v>1</v>
      </c>
      <c r="CM328" s="10">
        <v>1</v>
      </c>
      <c r="CN328" s="10">
        <v>1</v>
      </c>
      <c r="CO328" s="10">
        <v>1</v>
      </c>
      <c r="CP328" s="10">
        <v>1</v>
      </c>
      <c r="CQ328" s="10">
        <v>1</v>
      </c>
      <c r="CR328" s="10">
        <v>1</v>
      </c>
      <c r="CS328" s="10">
        <v>1</v>
      </c>
      <c r="CT328" s="10">
        <v>1</v>
      </c>
      <c r="CU328" s="10">
        <v>1</v>
      </c>
      <c r="CV328" s="10">
        <v>1</v>
      </c>
      <c r="CW328" s="10">
        <v>1</v>
      </c>
      <c r="CX328" s="10">
        <v>1</v>
      </c>
      <c r="CY328" s="10">
        <v>1</v>
      </c>
      <c r="CZ328" s="10">
        <v>1</v>
      </c>
      <c r="DA328" s="10">
        <v>1</v>
      </c>
      <c r="DB328" s="10">
        <v>1</v>
      </c>
      <c r="DC328" s="10">
        <v>1</v>
      </c>
      <c r="DD328" s="10">
        <v>1</v>
      </c>
      <c r="DE328" s="10">
        <v>1</v>
      </c>
      <c r="DF328" s="10">
        <v>1</v>
      </c>
      <c r="DG328" s="10">
        <v>1</v>
      </c>
      <c r="DH328" s="10">
        <v>1</v>
      </c>
      <c r="DI328" s="10">
        <v>1</v>
      </c>
      <c r="DJ328" s="10">
        <v>1</v>
      </c>
      <c r="DK328" s="10">
        <v>1</v>
      </c>
      <c r="DL328" s="10">
        <v>1</v>
      </c>
      <c r="DM328" s="10">
        <v>1</v>
      </c>
      <c r="DN328" s="10">
        <v>1</v>
      </c>
      <c r="DO328" s="10">
        <v>1</v>
      </c>
      <c r="DP328" s="10">
        <v>1</v>
      </c>
      <c r="DQ328" s="10">
        <v>1</v>
      </c>
      <c r="DR328" s="10">
        <v>1</v>
      </c>
      <c r="DS328" s="10">
        <v>1</v>
      </c>
      <c r="DT328" s="10">
        <v>1</v>
      </c>
      <c r="DU328" s="10">
        <v>1</v>
      </c>
      <c r="DV328" s="10">
        <v>1</v>
      </c>
      <c r="DW328" s="10">
        <v>1</v>
      </c>
      <c r="DX328" s="10">
        <v>1</v>
      </c>
      <c r="DY328" s="10">
        <v>1</v>
      </c>
      <c r="DZ328" s="10">
        <v>1</v>
      </c>
      <c r="EA328" s="10">
        <v>1</v>
      </c>
      <c r="EB328" s="10">
        <v>1</v>
      </c>
      <c r="EC328" s="10">
        <v>1</v>
      </c>
      <c r="ED328" s="10">
        <v>1</v>
      </c>
      <c r="EE328" s="10">
        <v>1</v>
      </c>
      <c r="EF328" s="10">
        <v>1</v>
      </c>
      <c r="EG328" s="10">
        <v>1</v>
      </c>
      <c r="EH328" s="10">
        <v>1</v>
      </c>
      <c r="EI328" s="10">
        <v>1</v>
      </c>
      <c r="EJ328" s="10">
        <v>1</v>
      </c>
      <c r="EK328" s="10">
        <v>1</v>
      </c>
      <c r="EL328" s="10">
        <v>1</v>
      </c>
      <c r="EM328" s="10">
        <v>1</v>
      </c>
      <c r="EN328" s="10">
        <v>1</v>
      </c>
      <c r="EO328" s="10">
        <v>1</v>
      </c>
      <c r="EP328" s="10">
        <v>1</v>
      </c>
      <c r="EQ328" s="10">
        <v>1</v>
      </c>
      <c r="ER328" s="10">
        <v>1</v>
      </c>
      <c r="ES328" s="10">
        <v>1</v>
      </c>
      <c r="ET328" s="10">
        <v>1</v>
      </c>
      <c r="EU328" s="10">
        <v>1</v>
      </c>
      <c r="EV328" s="10">
        <v>1</v>
      </c>
      <c r="EW328" s="10">
        <v>1</v>
      </c>
      <c r="EX328" s="10">
        <v>1</v>
      </c>
      <c r="EY328" s="10">
        <v>1</v>
      </c>
      <c r="EZ328" s="10">
        <v>1</v>
      </c>
      <c r="FA328" s="10">
        <v>1</v>
      </c>
      <c r="FB328" s="10">
        <v>1</v>
      </c>
      <c r="FC328" s="10">
        <v>1</v>
      </c>
      <c r="FD328" s="10">
        <v>1</v>
      </c>
      <c r="FE328" s="10">
        <v>1</v>
      </c>
      <c r="FF328" s="10">
        <v>1</v>
      </c>
      <c r="FG328" s="10">
        <v>1</v>
      </c>
      <c r="FH328" s="10">
        <v>1</v>
      </c>
      <c r="FI328" s="10">
        <v>1</v>
      </c>
      <c r="FJ328" s="10">
        <v>1</v>
      </c>
      <c r="FK328" s="10">
        <v>1</v>
      </c>
      <c r="FL328" s="10">
        <v>1</v>
      </c>
      <c r="FM328" s="10">
        <v>1</v>
      </c>
      <c r="FN328" s="10">
        <v>1</v>
      </c>
      <c r="FO328" s="10">
        <v>1</v>
      </c>
      <c r="FP328" s="10">
        <v>1</v>
      </c>
      <c r="FQ328" s="10">
        <v>1</v>
      </c>
      <c r="FR328" s="10">
        <v>1</v>
      </c>
      <c r="FS328" s="10">
        <v>1</v>
      </c>
      <c r="FT328" s="10">
        <v>1</v>
      </c>
      <c r="FU328" s="10">
        <v>1</v>
      </c>
      <c r="FV328" s="10">
        <v>1</v>
      </c>
      <c r="FW328" s="10">
        <v>1</v>
      </c>
      <c r="FX328" s="10">
        <v>1</v>
      </c>
      <c r="FY328" s="10">
        <v>1</v>
      </c>
      <c r="FZ328" s="10">
        <v>1</v>
      </c>
      <c r="GA328" s="10">
        <v>1</v>
      </c>
      <c r="GB328" s="10">
        <v>1</v>
      </c>
      <c r="GC328" s="10">
        <v>1</v>
      </c>
      <c r="GD328" s="10">
        <v>1</v>
      </c>
      <c r="GE328" s="10">
        <v>1</v>
      </c>
      <c r="GF328" s="10">
        <v>1</v>
      </c>
      <c r="GG328" s="10">
        <v>1</v>
      </c>
      <c r="GH328" s="10">
        <v>1</v>
      </c>
      <c r="GI328" s="10">
        <v>1</v>
      </c>
      <c r="GJ328" s="10">
        <v>1</v>
      </c>
      <c r="GK328" s="10">
        <v>1</v>
      </c>
      <c r="GL328" s="10">
        <v>1</v>
      </c>
      <c r="GM328" s="10">
        <v>1</v>
      </c>
      <c r="GN328" s="10">
        <v>1</v>
      </c>
      <c r="GO328" s="10">
        <v>1</v>
      </c>
      <c r="GP328" s="10">
        <v>1</v>
      </c>
      <c r="GQ328" s="10">
        <v>1</v>
      </c>
      <c r="GR328" s="10">
        <v>1</v>
      </c>
      <c r="GS328" s="10">
        <v>1</v>
      </c>
      <c r="GT328" s="10">
        <v>1</v>
      </c>
      <c r="GU328" s="10">
        <v>1</v>
      </c>
      <c r="GV328" s="10">
        <v>1</v>
      </c>
      <c r="GW328" s="10">
        <v>1</v>
      </c>
      <c r="GX328" s="10">
        <v>1</v>
      </c>
      <c r="GY328" s="10">
        <v>1</v>
      </c>
      <c r="GZ328" s="10">
        <v>1</v>
      </c>
      <c r="HA328" s="10">
        <v>1</v>
      </c>
      <c r="HB328" s="10">
        <v>1</v>
      </c>
      <c r="HC328" s="10">
        <v>1</v>
      </c>
      <c r="HD328" s="10">
        <v>1</v>
      </c>
      <c r="HE328" s="10">
        <v>1</v>
      </c>
      <c r="HF328" s="10">
        <v>1</v>
      </c>
      <c r="HG328" s="10">
        <v>1</v>
      </c>
      <c r="HH328" s="10">
        <v>1</v>
      </c>
      <c r="HI328" s="10">
        <v>1</v>
      </c>
      <c r="HJ328" s="10">
        <v>1</v>
      </c>
      <c r="HK328" s="10">
        <v>1</v>
      </c>
      <c r="HL328" s="10">
        <v>1</v>
      </c>
      <c r="HM328" s="10">
        <v>1</v>
      </c>
      <c r="HN328" s="10">
        <v>1</v>
      </c>
      <c r="HO328" s="10">
        <v>1</v>
      </c>
      <c r="HP328" s="10">
        <v>1</v>
      </c>
      <c r="HQ328" s="10">
        <v>1</v>
      </c>
      <c r="HR328" s="10">
        <v>1</v>
      </c>
      <c r="HS328" s="10">
        <v>1</v>
      </c>
      <c r="HT328" s="10">
        <v>1</v>
      </c>
      <c r="HU328" s="10">
        <v>1</v>
      </c>
      <c r="HV328" s="10">
        <v>1</v>
      </c>
      <c r="HW328" s="10">
        <v>1</v>
      </c>
      <c r="HX328" s="10">
        <v>1</v>
      </c>
      <c r="HY328" s="10">
        <v>1</v>
      </c>
      <c r="HZ328" s="10">
        <v>1</v>
      </c>
      <c r="IA328" s="10">
        <v>1</v>
      </c>
      <c r="IB328" s="10">
        <v>1</v>
      </c>
      <c r="IC328" s="10">
        <v>1</v>
      </c>
      <c r="ID328" s="10">
        <v>1</v>
      </c>
      <c r="IE328" s="10">
        <v>1</v>
      </c>
      <c r="IF328" s="10">
        <v>1</v>
      </c>
      <c r="IG328" s="10">
        <v>1</v>
      </c>
      <c r="IH328" s="65">
        <v>1</v>
      </c>
      <c r="II328" s="65">
        <v>1</v>
      </c>
      <c r="IJ328" s="65">
        <v>1</v>
      </c>
      <c r="IK328" s="65">
        <v>1</v>
      </c>
      <c r="IL328" s="65">
        <v>1</v>
      </c>
      <c r="IM328" s="65">
        <v>1</v>
      </c>
      <c r="IN328" s="65">
        <v>1</v>
      </c>
      <c r="IO328" s="65">
        <v>1</v>
      </c>
      <c r="IP328" s="65">
        <v>1</v>
      </c>
      <c r="IQ328" s="65">
        <v>1</v>
      </c>
      <c r="IR328" s="65">
        <v>1</v>
      </c>
      <c r="IS328" s="65">
        <v>1</v>
      </c>
      <c r="IT328" s="65">
        <v>1</v>
      </c>
      <c r="IU328" s="65">
        <v>1</v>
      </c>
      <c r="IV328" s="65">
        <v>1</v>
      </c>
      <c r="IW328" s="65">
        <v>1</v>
      </c>
      <c r="IX328" s="65">
        <v>1</v>
      </c>
      <c r="IY328" s="65">
        <v>1</v>
      </c>
      <c r="IZ328" s="65">
        <v>1</v>
      </c>
      <c r="JA328" s="65">
        <v>1</v>
      </c>
      <c r="JB328" s="65">
        <v>1</v>
      </c>
      <c r="JC328" s="65">
        <v>1</v>
      </c>
      <c r="JD328" s="65">
        <v>1</v>
      </c>
      <c r="JE328" s="65">
        <v>1</v>
      </c>
      <c r="JF328" s="65">
        <v>1</v>
      </c>
      <c r="JG328" s="65">
        <v>1</v>
      </c>
      <c r="JH328" s="65">
        <v>1</v>
      </c>
      <c r="JI328" s="65">
        <v>1</v>
      </c>
      <c r="JJ328" s="65">
        <v>1</v>
      </c>
      <c r="JK328" s="65">
        <v>1</v>
      </c>
      <c r="JL328" s="65">
        <v>1</v>
      </c>
      <c r="JM328" s="65">
        <v>1</v>
      </c>
      <c r="JN328" s="65">
        <v>1</v>
      </c>
      <c r="JO328" s="65">
        <v>1</v>
      </c>
      <c r="JP328" s="65">
        <v>1</v>
      </c>
      <c r="JQ328" s="65">
        <v>1</v>
      </c>
      <c r="JR328" s="65">
        <v>1</v>
      </c>
      <c r="JS328" s="65">
        <v>1</v>
      </c>
      <c r="JT328" s="65">
        <v>1</v>
      </c>
      <c r="JU328" s="65">
        <v>1</v>
      </c>
      <c r="JV328" s="65">
        <v>1</v>
      </c>
      <c r="JW328" s="65">
        <v>1</v>
      </c>
      <c r="JX328" s="65">
        <v>1</v>
      </c>
      <c r="JY328" s="65">
        <v>1</v>
      </c>
      <c r="JZ328" s="65">
        <v>1</v>
      </c>
      <c r="KA328" s="65">
        <v>1</v>
      </c>
      <c r="KB328" s="65">
        <v>1</v>
      </c>
      <c r="KC328" s="65">
        <v>1</v>
      </c>
      <c r="KD328" s="65">
        <v>1</v>
      </c>
      <c r="KE328" s="65">
        <v>1</v>
      </c>
      <c r="KF328" s="65">
        <v>1</v>
      </c>
      <c r="KG328" s="65">
        <v>1</v>
      </c>
      <c r="KH328" s="65">
        <v>1</v>
      </c>
      <c r="KI328" s="65">
        <v>1</v>
      </c>
      <c r="KJ328" s="65">
        <v>1</v>
      </c>
      <c r="KK328" s="65">
        <v>1</v>
      </c>
      <c r="KL328" s="65">
        <v>1</v>
      </c>
      <c r="KM328" s="65">
        <v>1</v>
      </c>
      <c r="KN328" s="65">
        <v>1</v>
      </c>
      <c r="KO328" s="65">
        <v>1</v>
      </c>
      <c r="KP328" s="65">
        <v>1</v>
      </c>
      <c r="KQ328" s="65">
        <v>1</v>
      </c>
      <c r="KR328" s="65">
        <v>1</v>
      </c>
      <c r="KS328" s="65">
        <v>1</v>
      </c>
      <c r="KT328" s="65">
        <v>1</v>
      </c>
      <c r="KU328" s="65">
        <v>1</v>
      </c>
      <c r="KV328" s="65">
        <v>1</v>
      </c>
      <c r="KW328" s="65">
        <v>1</v>
      </c>
      <c r="KX328" s="65">
        <v>1</v>
      </c>
      <c r="KY328" s="65">
        <v>1</v>
      </c>
      <c r="KZ328" s="65">
        <v>1</v>
      </c>
      <c r="LA328" s="65">
        <v>1</v>
      </c>
      <c r="LB328" s="65">
        <v>1</v>
      </c>
      <c r="LC328" s="65">
        <v>1</v>
      </c>
      <c r="LD328" s="65">
        <v>1</v>
      </c>
      <c r="LE328" s="65">
        <v>1</v>
      </c>
      <c r="LF328" s="65">
        <v>1</v>
      </c>
      <c r="LG328" s="65">
        <v>1</v>
      </c>
      <c r="LH328" s="65">
        <v>1</v>
      </c>
      <c r="LI328" s="65">
        <v>1</v>
      </c>
      <c r="LJ328" s="65">
        <v>1</v>
      </c>
      <c r="LK328" s="65">
        <v>1</v>
      </c>
      <c r="LL328" s="65">
        <v>1</v>
      </c>
      <c r="LM328" s="65">
        <v>1</v>
      </c>
      <c r="LN328" s="65">
        <v>1</v>
      </c>
      <c r="LO328" s="65">
        <v>1</v>
      </c>
      <c r="LP328" s="65">
        <v>1</v>
      </c>
      <c r="LQ328" s="65">
        <v>1</v>
      </c>
      <c r="LR328" s="65">
        <v>1</v>
      </c>
      <c r="LS328" s="65">
        <v>1</v>
      </c>
      <c r="LT328" s="65">
        <v>1</v>
      </c>
      <c r="LU328" s="65">
        <v>1</v>
      </c>
      <c r="LV328" s="65">
        <v>1</v>
      </c>
      <c r="LW328" s="65">
        <v>1</v>
      </c>
      <c r="LX328" s="65">
        <v>1</v>
      </c>
      <c r="LY328" s="65">
        <v>1</v>
      </c>
      <c r="LZ328" s="65">
        <v>1</v>
      </c>
      <c r="MA328" s="65">
        <v>1</v>
      </c>
      <c r="MB328" s="65">
        <v>1</v>
      </c>
      <c r="MC328" s="65">
        <v>1</v>
      </c>
      <c r="MD328" s="65">
        <v>1</v>
      </c>
      <c r="ME328" s="65">
        <v>1</v>
      </c>
      <c r="MF328" s="65">
        <v>1</v>
      </c>
      <c r="MG328" s="65">
        <v>1</v>
      </c>
      <c r="MH328" s="66">
        <v>1</v>
      </c>
      <c r="MI328" s="66">
        <v>1</v>
      </c>
      <c r="MJ328" s="66">
        <v>1</v>
      </c>
      <c r="MK328" s="66">
        <v>1</v>
      </c>
      <c r="ML328" s="66">
        <v>1</v>
      </c>
      <c r="MM328" s="67">
        <v>1</v>
      </c>
      <c r="MN328" s="67">
        <v>1</v>
      </c>
      <c r="MO328" s="66">
        <v>1</v>
      </c>
      <c r="MP328" s="66">
        <v>1</v>
      </c>
      <c r="MQ328" s="66">
        <v>1</v>
      </c>
      <c r="MR328" s="66">
        <v>1</v>
      </c>
      <c r="MS328" s="66">
        <v>1</v>
      </c>
      <c r="MT328" s="67">
        <v>1</v>
      </c>
      <c r="MU328" s="67">
        <v>1</v>
      </c>
      <c r="MV328" s="66">
        <v>1</v>
      </c>
      <c r="MW328" s="66">
        <v>1</v>
      </c>
      <c r="MX328" s="66">
        <v>1</v>
      </c>
      <c r="MY328" s="66">
        <v>1</v>
      </c>
      <c r="MZ328" s="66">
        <v>1</v>
      </c>
      <c r="NA328" s="67">
        <v>1</v>
      </c>
      <c r="NB328" s="67">
        <v>1</v>
      </c>
      <c r="NC328" s="65">
        <v>1</v>
      </c>
      <c r="ND328" s="65">
        <v>1</v>
      </c>
      <c r="NE328" s="65">
        <v>1</v>
      </c>
      <c r="NF328" s="65">
        <v>1</v>
      </c>
      <c r="NG328" s="65">
        <v>1</v>
      </c>
      <c r="NH328" s="65">
        <v>1</v>
      </c>
      <c r="NI328" s="65">
        <v>1</v>
      </c>
      <c r="NJ328" s="65">
        <v>1</v>
      </c>
      <c r="NK328" s="65">
        <v>1</v>
      </c>
      <c r="NL328" s="65">
        <v>1</v>
      </c>
      <c r="NM328" s="65">
        <v>1</v>
      </c>
      <c r="NN328" s="65">
        <v>1</v>
      </c>
      <c r="NO328" s="65">
        <v>1</v>
      </c>
      <c r="NP328" s="65">
        <v>1</v>
      </c>
      <c r="NQ328" s="65">
        <v>1</v>
      </c>
      <c r="NR328" s="65">
        <v>1</v>
      </c>
      <c r="NS328" s="65">
        <v>1</v>
      </c>
      <c r="NT328" s="65">
        <v>1</v>
      </c>
      <c r="NU328" s="65">
        <v>1</v>
      </c>
      <c r="NV328" s="65">
        <v>1</v>
      </c>
      <c r="NW328" s="65">
        <v>1</v>
      </c>
      <c r="NX328" s="65">
        <v>1</v>
      </c>
      <c r="NY328" s="65">
        <v>1</v>
      </c>
      <c r="NZ328" s="65">
        <v>1</v>
      </c>
      <c r="OA328" s="65">
        <v>1</v>
      </c>
      <c r="OB328" s="65">
        <v>1</v>
      </c>
      <c r="OC328" s="65">
        <v>1</v>
      </c>
      <c r="OD328" s="65">
        <v>1</v>
      </c>
      <c r="OE328" s="65">
        <v>1</v>
      </c>
      <c r="OF328" s="65">
        <v>1</v>
      </c>
      <c r="OG328" s="65">
        <v>1</v>
      </c>
      <c r="OH328" s="65">
        <v>1</v>
      </c>
      <c r="OI328" s="65">
        <v>1</v>
      </c>
      <c r="OJ328" s="65">
        <v>1</v>
      </c>
      <c r="OK328" s="65">
        <v>1</v>
      </c>
      <c r="OL328" s="65">
        <v>1</v>
      </c>
      <c r="OM328" s="65">
        <v>1</v>
      </c>
      <c r="ON328" s="65">
        <v>1</v>
      </c>
      <c r="OO328" s="65">
        <v>1</v>
      </c>
      <c r="OP328" s="65">
        <v>1</v>
      </c>
      <c r="OQ328" s="65">
        <v>1</v>
      </c>
      <c r="OR328" s="65">
        <v>1</v>
      </c>
      <c r="OS328" s="65">
        <v>1</v>
      </c>
      <c r="OT328" s="65">
        <v>1</v>
      </c>
      <c r="OU328" s="65">
        <v>1</v>
      </c>
      <c r="OV328" s="65">
        <v>1</v>
      </c>
      <c r="OW328" s="65">
        <v>1</v>
      </c>
      <c r="OX328" s="65">
        <v>1</v>
      </c>
      <c r="OY328" s="65">
        <v>1</v>
      </c>
      <c r="OZ328" s="65">
        <v>1</v>
      </c>
      <c r="PA328" s="65">
        <v>1</v>
      </c>
      <c r="PB328" s="65">
        <v>1</v>
      </c>
      <c r="PC328" s="65">
        <v>1</v>
      </c>
      <c r="PD328" s="65">
        <v>1</v>
      </c>
      <c r="PE328" s="65">
        <v>1</v>
      </c>
      <c r="PF328" s="65">
        <v>1</v>
      </c>
      <c r="PG328" s="65">
        <v>1</v>
      </c>
      <c r="PH328" s="65">
        <v>1</v>
      </c>
      <c r="PI328" s="65">
        <v>1</v>
      </c>
      <c r="PJ328" s="65">
        <v>1</v>
      </c>
      <c r="PK328" s="65">
        <v>1</v>
      </c>
      <c r="PL328" s="65">
        <v>1</v>
      </c>
      <c r="PM328" s="65">
        <v>1</v>
      </c>
      <c r="PN328" s="65">
        <v>1</v>
      </c>
      <c r="PO328" s="65">
        <v>1</v>
      </c>
      <c r="PP328" s="65">
        <v>1</v>
      </c>
      <c r="PQ328" s="65">
        <v>1</v>
      </c>
      <c r="PR328" s="65">
        <v>1</v>
      </c>
      <c r="PS328" s="65">
        <v>1</v>
      </c>
      <c r="PT328" s="65">
        <v>1</v>
      </c>
      <c r="PU328" s="65">
        <v>1</v>
      </c>
      <c r="PV328" s="65">
        <v>1</v>
      </c>
      <c r="PW328" s="65">
        <v>1</v>
      </c>
      <c r="PX328" s="65">
        <v>1</v>
      </c>
      <c r="PY328" s="65">
        <v>1</v>
      </c>
      <c r="PZ328" s="65">
        <v>1</v>
      </c>
      <c r="QA328" s="65">
        <v>1</v>
      </c>
      <c r="QB328" s="65">
        <v>1</v>
      </c>
      <c r="QC328" s="65">
        <v>1</v>
      </c>
      <c r="QD328" s="65">
        <v>1</v>
      </c>
    </row>
    <row r="329" spans="1:446" ht="13.5" customHeight="1">
      <c r="A329" s="2" t="s">
        <v>327</v>
      </c>
      <c r="B329" s="2"/>
      <c r="C329" s="2">
        <v>0.78</v>
      </c>
      <c r="D329" s="2">
        <v>0.78</v>
      </c>
      <c r="E329" s="2">
        <v>0.78</v>
      </c>
      <c r="F329" s="2">
        <v>0.78</v>
      </c>
      <c r="G329" s="2">
        <v>0.78</v>
      </c>
      <c r="H329" s="2">
        <v>0.78</v>
      </c>
      <c r="I329" s="2">
        <v>0.78</v>
      </c>
      <c r="J329" s="2">
        <v>0.78</v>
      </c>
      <c r="K329" s="2">
        <v>0.78</v>
      </c>
      <c r="L329" s="2">
        <v>0.78</v>
      </c>
      <c r="M329" s="2">
        <v>0.78</v>
      </c>
      <c r="N329" s="2">
        <v>0.78</v>
      </c>
      <c r="O329" s="2">
        <v>0.78</v>
      </c>
      <c r="P329" s="2">
        <v>0.78</v>
      </c>
      <c r="Q329" s="2">
        <v>0.78</v>
      </c>
      <c r="R329" s="2">
        <v>0.78</v>
      </c>
      <c r="S329" s="2">
        <v>0.78</v>
      </c>
      <c r="T329" s="2">
        <v>0.78</v>
      </c>
      <c r="U329" s="2">
        <v>0.78</v>
      </c>
      <c r="V329" s="2">
        <v>0.78</v>
      </c>
      <c r="W329" s="2">
        <v>0.78</v>
      </c>
      <c r="X329" s="2">
        <v>0.78</v>
      </c>
      <c r="Y329" s="2">
        <v>0.78</v>
      </c>
      <c r="Z329" s="2">
        <v>0.78</v>
      </c>
      <c r="AA329" s="2">
        <v>0.78</v>
      </c>
      <c r="AB329" s="2">
        <v>0.78</v>
      </c>
      <c r="AC329" s="2">
        <v>0.78</v>
      </c>
      <c r="AD329" s="2">
        <v>0.78</v>
      </c>
      <c r="AE329" s="2">
        <v>0.78</v>
      </c>
      <c r="AF329" s="2">
        <v>0.78</v>
      </c>
      <c r="AG329" s="2">
        <v>0.78</v>
      </c>
      <c r="AH329" s="2">
        <v>0.78</v>
      </c>
      <c r="AI329" s="2">
        <v>0.78</v>
      </c>
      <c r="AJ329" s="2">
        <v>0.78</v>
      </c>
      <c r="AK329" s="2">
        <v>0.78</v>
      </c>
      <c r="AL329" s="2">
        <v>0.78</v>
      </c>
      <c r="AM329" s="2">
        <v>0.78</v>
      </c>
      <c r="AN329" s="2">
        <v>0.78</v>
      </c>
      <c r="AO329" s="2">
        <v>0.78</v>
      </c>
      <c r="AP329" s="2">
        <v>0.78</v>
      </c>
      <c r="AQ329" s="2">
        <v>0.78</v>
      </c>
      <c r="AR329" s="2">
        <v>0.78</v>
      </c>
      <c r="AS329" s="2">
        <v>0.78</v>
      </c>
      <c r="AT329" s="2">
        <v>0.78</v>
      </c>
      <c r="AU329" s="2">
        <v>0.78</v>
      </c>
      <c r="AV329" s="2">
        <v>0.78</v>
      </c>
      <c r="AW329" s="2">
        <v>0.78</v>
      </c>
      <c r="AX329" s="2">
        <v>0.78</v>
      </c>
      <c r="AY329" s="2">
        <v>0.78</v>
      </c>
      <c r="AZ329" s="2">
        <v>0.78</v>
      </c>
      <c r="BA329" s="2">
        <v>0.78</v>
      </c>
      <c r="BB329" s="2">
        <v>0.78</v>
      </c>
      <c r="BC329" s="2">
        <v>0.78</v>
      </c>
      <c r="BD329" s="2">
        <v>0.78</v>
      </c>
      <c r="BE329" s="2">
        <v>0.78</v>
      </c>
      <c r="BF329" s="2">
        <v>0.78</v>
      </c>
      <c r="BG329" s="2">
        <v>0.78</v>
      </c>
      <c r="BH329" s="2">
        <v>0.78</v>
      </c>
      <c r="BI329" s="10">
        <v>0.78</v>
      </c>
      <c r="BJ329" s="10">
        <v>0.78</v>
      </c>
      <c r="BK329" s="10">
        <v>0.78</v>
      </c>
      <c r="BL329" s="10">
        <v>0.78</v>
      </c>
      <c r="BM329" s="10">
        <v>0.78</v>
      </c>
      <c r="BN329" s="10">
        <v>0.78</v>
      </c>
      <c r="BO329" s="10">
        <v>0.78</v>
      </c>
      <c r="BP329" s="10">
        <v>0.78</v>
      </c>
      <c r="BQ329" s="10">
        <v>0.78</v>
      </c>
      <c r="BR329" s="10">
        <v>0.78</v>
      </c>
      <c r="BS329" s="10">
        <v>0.78</v>
      </c>
      <c r="BT329" s="10">
        <v>0.78</v>
      </c>
      <c r="BU329" s="10">
        <v>0.78</v>
      </c>
      <c r="BV329" s="10">
        <v>0.78</v>
      </c>
      <c r="BW329" s="10">
        <v>0.78</v>
      </c>
      <c r="BX329" s="10">
        <v>0.78</v>
      </c>
      <c r="BY329" s="10">
        <v>0.78</v>
      </c>
      <c r="BZ329" s="10">
        <v>0.78</v>
      </c>
      <c r="CA329" s="10">
        <v>0.78</v>
      </c>
      <c r="CB329" s="10">
        <v>0.78</v>
      </c>
      <c r="CC329" s="10">
        <v>0.78</v>
      </c>
      <c r="CD329" s="10">
        <v>0.78</v>
      </c>
      <c r="CE329" s="10">
        <v>0.78</v>
      </c>
      <c r="CF329" s="10">
        <v>0.78</v>
      </c>
      <c r="CG329" s="10">
        <v>0.78</v>
      </c>
      <c r="CH329" s="10">
        <v>0.78</v>
      </c>
      <c r="CI329" s="10">
        <v>0.78</v>
      </c>
      <c r="CJ329" s="10">
        <v>0.78</v>
      </c>
      <c r="CK329" s="10">
        <v>0.78</v>
      </c>
      <c r="CL329" s="10">
        <v>0.78</v>
      </c>
      <c r="CM329" s="10">
        <v>0.78</v>
      </c>
      <c r="CN329" s="10">
        <v>0.78</v>
      </c>
      <c r="CO329" s="10">
        <v>0.78</v>
      </c>
      <c r="CP329" s="10">
        <v>0.78</v>
      </c>
      <c r="CQ329" s="10">
        <v>0.78</v>
      </c>
      <c r="CR329" s="10">
        <v>0.78</v>
      </c>
      <c r="CS329" s="10">
        <v>0.78</v>
      </c>
      <c r="CT329" s="10">
        <v>0.78</v>
      </c>
      <c r="CU329" s="10">
        <v>0.78</v>
      </c>
      <c r="CV329" s="10">
        <v>0.78</v>
      </c>
      <c r="CW329" s="10">
        <v>0.78</v>
      </c>
      <c r="CX329" s="10">
        <v>0.78</v>
      </c>
      <c r="CY329" s="10">
        <v>0.78</v>
      </c>
      <c r="CZ329" s="10">
        <v>0.78</v>
      </c>
      <c r="DA329" s="10">
        <v>0.78</v>
      </c>
      <c r="DB329" s="10">
        <v>0.78</v>
      </c>
      <c r="DC329" s="10">
        <v>0.78</v>
      </c>
      <c r="DD329" s="10">
        <v>0.78</v>
      </c>
      <c r="DE329" s="10">
        <v>0.78</v>
      </c>
      <c r="DF329" s="10">
        <v>0.78</v>
      </c>
      <c r="DG329" s="10">
        <v>0.78</v>
      </c>
      <c r="DH329" s="10">
        <v>0.78</v>
      </c>
      <c r="DI329" s="10">
        <v>0.78</v>
      </c>
      <c r="DJ329" s="10">
        <v>0.78</v>
      </c>
      <c r="DK329" s="10">
        <v>0.78</v>
      </c>
      <c r="DL329" s="10">
        <v>0.78</v>
      </c>
      <c r="DM329" s="10">
        <v>0.78</v>
      </c>
      <c r="DN329" s="10">
        <v>0.78</v>
      </c>
      <c r="DO329" s="10">
        <v>0.78</v>
      </c>
      <c r="DP329" s="10">
        <v>0.78</v>
      </c>
      <c r="DQ329" s="10">
        <v>0.78</v>
      </c>
      <c r="DR329" s="10">
        <v>0.78</v>
      </c>
      <c r="DS329" s="10">
        <v>0.78</v>
      </c>
      <c r="DT329" s="10">
        <v>0.78</v>
      </c>
      <c r="DU329" s="10">
        <v>0.78</v>
      </c>
      <c r="DV329" s="10">
        <v>0.78</v>
      </c>
      <c r="DW329" s="10">
        <v>0.78</v>
      </c>
      <c r="DX329" s="10">
        <v>0.78</v>
      </c>
      <c r="DY329" s="10">
        <v>0.78</v>
      </c>
      <c r="DZ329" s="10">
        <v>0.78</v>
      </c>
      <c r="EA329" s="10">
        <v>0.78</v>
      </c>
      <c r="EB329" s="10">
        <v>0.78</v>
      </c>
      <c r="EC329" s="10">
        <v>0.78</v>
      </c>
      <c r="ED329" s="10">
        <v>0.78</v>
      </c>
      <c r="EE329" s="10">
        <v>0.78</v>
      </c>
      <c r="EF329" s="10">
        <v>0.78</v>
      </c>
      <c r="EG329" s="10">
        <v>0.78</v>
      </c>
      <c r="EH329" s="10">
        <v>0.78</v>
      </c>
      <c r="EI329" s="10">
        <v>0.78</v>
      </c>
      <c r="EJ329" s="10">
        <v>0.78</v>
      </c>
      <c r="EK329" s="10">
        <v>0.78</v>
      </c>
      <c r="EL329" s="10">
        <v>0.78</v>
      </c>
      <c r="EM329" s="10">
        <v>0.78</v>
      </c>
      <c r="EN329" s="10">
        <v>0.78</v>
      </c>
      <c r="EO329" s="10">
        <v>0.78</v>
      </c>
      <c r="EP329" s="10">
        <v>0.78</v>
      </c>
      <c r="EQ329" s="10">
        <v>0.78</v>
      </c>
      <c r="ER329" s="10">
        <v>0.78</v>
      </c>
      <c r="ES329" s="10">
        <v>0.78</v>
      </c>
      <c r="ET329" s="10">
        <v>0.78</v>
      </c>
      <c r="EU329" s="10">
        <v>0.78</v>
      </c>
      <c r="EV329" s="10">
        <v>0.78</v>
      </c>
      <c r="EW329" s="10">
        <v>0.78</v>
      </c>
      <c r="EX329" s="10">
        <v>0.78</v>
      </c>
      <c r="EY329" s="10">
        <v>0.78</v>
      </c>
      <c r="EZ329" s="10">
        <v>0.78</v>
      </c>
      <c r="FA329" s="10">
        <v>0.78</v>
      </c>
      <c r="FB329" s="10">
        <v>0.78</v>
      </c>
      <c r="FC329" s="10">
        <v>0.78</v>
      </c>
      <c r="FD329" s="10">
        <v>0.78</v>
      </c>
      <c r="FE329" s="10">
        <v>0.78</v>
      </c>
      <c r="FF329" s="10">
        <v>0.78</v>
      </c>
      <c r="FG329" s="10">
        <v>0.78</v>
      </c>
      <c r="FH329" s="10">
        <v>0.78</v>
      </c>
      <c r="FI329" s="10">
        <v>0.78</v>
      </c>
      <c r="FJ329" s="10">
        <v>0.78</v>
      </c>
      <c r="FK329" s="10">
        <v>0.78</v>
      </c>
      <c r="FL329" s="10">
        <v>0.78</v>
      </c>
      <c r="FM329" s="10">
        <v>0.78</v>
      </c>
      <c r="FN329" s="10">
        <v>0.78</v>
      </c>
      <c r="FO329" s="10">
        <v>0.78</v>
      </c>
      <c r="FP329" s="2">
        <v>0.78</v>
      </c>
      <c r="FQ329" s="2">
        <v>0.78</v>
      </c>
      <c r="FR329" s="2">
        <v>0.78</v>
      </c>
      <c r="FS329" s="2">
        <v>0.78</v>
      </c>
      <c r="FT329" s="2">
        <v>0.78</v>
      </c>
      <c r="FU329" s="2">
        <v>0.78</v>
      </c>
      <c r="FV329" s="2">
        <v>0.78</v>
      </c>
      <c r="FW329" s="2">
        <v>0.78</v>
      </c>
      <c r="FX329" s="2">
        <v>0.78</v>
      </c>
      <c r="FY329" s="2">
        <v>0.78</v>
      </c>
      <c r="FZ329" s="2">
        <v>0.78</v>
      </c>
      <c r="GA329" s="2">
        <v>0.78</v>
      </c>
      <c r="GB329" s="2">
        <v>0.78</v>
      </c>
      <c r="GC329" s="2">
        <v>0.78</v>
      </c>
      <c r="GD329" s="2">
        <v>0.78</v>
      </c>
      <c r="GE329" s="2">
        <v>0.78</v>
      </c>
      <c r="GF329" s="2">
        <v>0.78</v>
      </c>
      <c r="GG329" s="2">
        <v>0.78</v>
      </c>
      <c r="GH329" s="2">
        <v>0.78</v>
      </c>
      <c r="GI329" s="2">
        <v>0.78</v>
      </c>
      <c r="GJ329" s="2">
        <v>0.78</v>
      </c>
      <c r="GK329" s="2">
        <v>0.78</v>
      </c>
      <c r="GL329" s="2">
        <v>0.78</v>
      </c>
      <c r="GM329" s="2">
        <v>0.78</v>
      </c>
      <c r="GN329" s="2">
        <v>0.78</v>
      </c>
      <c r="GO329" s="2">
        <v>0.78</v>
      </c>
      <c r="GP329" s="2">
        <v>0.78</v>
      </c>
      <c r="GQ329" s="2">
        <v>0.78</v>
      </c>
      <c r="GR329" s="10">
        <v>0.78</v>
      </c>
      <c r="GS329" s="10">
        <v>0.78</v>
      </c>
      <c r="GT329" s="10">
        <v>0.78</v>
      </c>
      <c r="GU329" s="10">
        <v>0.78</v>
      </c>
      <c r="GV329" s="10">
        <v>0.78</v>
      </c>
      <c r="GW329" s="10">
        <v>0.78</v>
      </c>
      <c r="GX329" s="10">
        <v>0.78</v>
      </c>
      <c r="GY329" s="10">
        <v>0.78</v>
      </c>
      <c r="GZ329" s="10">
        <v>0.78</v>
      </c>
      <c r="HA329" s="10">
        <v>0.78</v>
      </c>
      <c r="HB329" s="10">
        <v>0.78</v>
      </c>
      <c r="HC329" s="10">
        <v>0.78</v>
      </c>
      <c r="HD329" s="10">
        <v>0.78</v>
      </c>
      <c r="HE329" s="10">
        <v>0.78</v>
      </c>
      <c r="HF329" s="10">
        <v>0.78</v>
      </c>
      <c r="HG329" s="10">
        <v>0.78</v>
      </c>
      <c r="HH329" s="10">
        <v>0.78</v>
      </c>
      <c r="HI329" s="10">
        <v>0.78</v>
      </c>
      <c r="HJ329" s="10">
        <v>0.78</v>
      </c>
      <c r="HK329" s="10">
        <v>0.78</v>
      </c>
      <c r="HL329" s="10">
        <v>0.78</v>
      </c>
      <c r="HM329" s="10">
        <v>0.78</v>
      </c>
      <c r="HN329" s="10">
        <v>0.78</v>
      </c>
      <c r="HO329" s="10">
        <v>0.78</v>
      </c>
      <c r="HP329" s="10">
        <v>0.78</v>
      </c>
      <c r="HQ329" s="10">
        <v>0.78</v>
      </c>
      <c r="HR329" s="10">
        <v>0.78</v>
      </c>
      <c r="HS329" s="10">
        <v>0.78</v>
      </c>
      <c r="HT329" s="10">
        <v>0.78</v>
      </c>
      <c r="HU329" s="10">
        <v>0.78</v>
      </c>
      <c r="HV329" s="10">
        <v>0.78</v>
      </c>
      <c r="HW329" s="10">
        <v>0.78</v>
      </c>
      <c r="HX329" s="10">
        <v>0.78</v>
      </c>
      <c r="HY329" s="10">
        <v>0.78</v>
      </c>
      <c r="HZ329" s="10">
        <v>0.78</v>
      </c>
      <c r="IA329" s="10">
        <v>0.78</v>
      </c>
      <c r="IB329" s="10">
        <v>0.78</v>
      </c>
      <c r="IC329" s="10">
        <v>0.78</v>
      </c>
      <c r="ID329" s="10">
        <v>0.78</v>
      </c>
      <c r="IE329" s="10">
        <v>0.78</v>
      </c>
      <c r="IF329" s="10">
        <v>0.78</v>
      </c>
      <c r="IG329" s="10">
        <v>0.78</v>
      </c>
      <c r="IH329" s="65">
        <v>0.78</v>
      </c>
      <c r="II329" s="65">
        <v>0.78</v>
      </c>
      <c r="IJ329" s="65">
        <v>0.78</v>
      </c>
      <c r="IK329" s="65">
        <v>0.78</v>
      </c>
      <c r="IL329" s="65">
        <v>0.78</v>
      </c>
      <c r="IM329" s="65">
        <v>0.78</v>
      </c>
      <c r="IN329" s="65">
        <v>0.78</v>
      </c>
      <c r="IO329" s="65">
        <v>0.78</v>
      </c>
      <c r="IP329" s="65">
        <v>0.78</v>
      </c>
      <c r="IQ329" s="65">
        <v>0.78</v>
      </c>
      <c r="IR329" s="65">
        <v>0.78</v>
      </c>
      <c r="IS329" s="65">
        <v>0.78</v>
      </c>
      <c r="IT329" s="65">
        <v>0.78</v>
      </c>
      <c r="IU329" s="65">
        <v>0.78</v>
      </c>
      <c r="IV329" s="65">
        <v>0.78</v>
      </c>
      <c r="IW329" s="65">
        <v>0.78</v>
      </c>
      <c r="IX329" s="65">
        <v>0.78</v>
      </c>
      <c r="IY329" s="65">
        <v>0.78</v>
      </c>
      <c r="IZ329" s="65">
        <v>0.78</v>
      </c>
      <c r="JA329" s="65">
        <v>0.78</v>
      </c>
      <c r="JB329" s="65">
        <v>0.78</v>
      </c>
      <c r="JC329" s="65">
        <v>0.78</v>
      </c>
      <c r="JD329" s="65">
        <v>0.78</v>
      </c>
      <c r="JE329" s="65">
        <v>0.78</v>
      </c>
      <c r="JF329" s="65">
        <v>0.78</v>
      </c>
      <c r="JG329" s="65">
        <v>0.78</v>
      </c>
      <c r="JH329" s="65">
        <v>0.78</v>
      </c>
      <c r="JI329" s="65">
        <v>0.78</v>
      </c>
      <c r="JJ329" s="65">
        <v>0.78</v>
      </c>
      <c r="JK329" s="65">
        <v>0.78</v>
      </c>
      <c r="JL329" s="65">
        <v>0.78</v>
      </c>
      <c r="JM329" s="65">
        <v>0.78</v>
      </c>
      <c r="JN329" s="65">
        <v>0.78</v>
      </c>
      <c r="JO329" s="65">
        <v>0.78</v>
      </c>
      <c r="JP329" s="65">
        <v>0.78</v>
      </c>
      <c r="JQ329" s="65">
        <v>0.78</v>
      </c>
      <c r="JR329" s="65">
        <v>0.78</v>
      </c>
      <c r="JS329" s="65">
        <v>0.78</v>
      </c>
      <c r="JT329" s="65">
        <v>0.78</v>
      </c>
      <c r="JU329" s="65">
        <v>0.78</v>
      </c>
      <c r="JV329" s="65">
        <v>0.78</v>
      </c>
      <c r="JW329" s="65">
        <v>0.78</v>
      </c>
      <c r="JX329" s="65">
        <v>0.78</v>
      </c>
      <c r="JY329" s="65">
        <v>0.78</v>
      </c>
      <c r="JZ329" s="65">
        <v>0.78</v>
      </c>
      <c r="KA329" s="65">
        <v>0.78</v>
      </c>
      <c r="KB329" s="65">
        <v>0.78</v>
      </c>
      <c r="KC329" s="65">
        <v>0.78</v>
      </c>
      <c r="KD329" s="65">
        <v>0.78</v>
      </c>
      <c r="KE329" s="65">
        <v>0.78</v>
      </c>
      <c r="KF329" s="65">
        <v>0.78</v>
      </c>
      <c r="KG329" s="65">
        <v>0.78</v>
      </c>
      <c r="KH329" s="65">
        <v>0.78</v>
      </c>
      <c r="KI329" s="65">
        <v>0.78</v>
      </c>
      <c r="KJ329" s="65">
        <v>0.78</v>
      </c>
      <c r="KK329" s="65">
        <v>0.78</v>
      </c>
      <c r="KL329" s="65">
        <v>0.78</v>
      </c>
      <c r="KM329" s="65">
        <v>0.78</v>
      </c>
      <c r="KN329" s="65">
        <v>0.78</v>
      </c>
      <c r="KO329" s="65">
        <v>0.78</v>
      </c>
      <c r="KP329" s="65">
        <v>0.78</v>
      </c>
      <c r="KQ329" s="65">
        <v>0.78</v>
      </c>
      <c r="KR329" s="65">
        <v>0.78</v>
      </c>
      <c r="KS329" s="65">
        <v>0.78</v>
      </c>
      <c r="KT329" s="65">
        <v>0.78</v>
      </c>
      <c r="KU329" s="65">
        <v>0.78</v>
      </c>
      <c r="KV329" s="65">
        <v>0.78</v>
      </c>
      <c r="KW329" s="65">
        <v>0.78</v>
      </c>
      <c r="KX329" s="65">
        <v>0.78</v>
      </c>
      <c r="KY329" s="65">
        <v>0.78</v>
      </c>
      <c r="KZ329" s="65">
        <v>0.78</v>
      </c>
      <c r="LA329" s="65">
        <v>0.78</v>
      </c>
      <c r="LB329" s="65">
        <v>0.78</v>
      </c>
      <c r="LC329" s="65">
        <v>0.78</v>
      </c>
      <c r="LD329" s="65">
        <v>0.78</v>
      </c>
      <c r="LE329" s="65">
        <v>0.78</v>
      </c>
      <c r="LF329" s="65">
        <v>0.78</v>
      </c>
      <c r="LG329" s="65">
        <v>0.78</v>
      </c>
      <c r="LH329" s="65">
        <v>0.78</v>
      </c>
      <c r="LI329" s="65">
        <v>0.78</v>
      </c>
      <c r="LJ329" s="65">
        <v>0.78</v>
      </c>
      <c r="LK329" s="65">
        <v>0.78</v>
      </c>
      <c r="LL329" s="65">
        <v>0.78</v>
      </c>
      <c r="LM329" s="65">
        <v>0.78</v>
      </c>
      <c r="LN329" s="65">
        <v>0.78</v>
      </c>
      <c r="LO329" s="65">
        <v>0.78</v>
      </c>
      <c r="LP329" s="65">
        <v>0.78</v>
      </c>
      <c r="LQ329" s="65">
        <v>0.78</v>
      </c>
      <c r="LR329" s="65">
        <v>0.78</v>
      </c>
      <c r="LS329" s="65">
        <v>0.78</v>
      </c>
      <c r="LT329" s="65">
        <v>0.78</v>
      </c>
      <c r="LU329" s="65">
        <v>0.78</v>
      </c>
      <c r="LV329" s="65">
        <v>0.78</v>
      </c>
      <c r="LW329" s="65">
        <v>0.78</v>
      </c>
      <c r="LX329" s="65">
        <v>0.78</v>
      </c>
      <c r="LY329" s="65">
        <v>0.78</v>
      </c>
      <c r="LZ329" s="65">
        <v>0.78</v>
      </c>
      <c r="MA329" s="65">
        <v>0.78</v>
      </c>
      <c r="MB329" s="65">
        <v>0.78</v>
      </c>
      <c r="MC329" s="65">
        <v>0.78</v>
      </c>
      <c r="MD329" s="65">
        <v>0.78</v>
      </c>
      <c r="ME329" s="65">
        <v>0.78</v>
      </c>
      <c r="MF329" s="65">
        <v>0.78</v>
      </c>
      <c r="MG329" s="65">
        <v>0.78</v>
      </c>
      <c r="MH329" s="66">
        <v>0.78</v>
      </c>
      <c r="MI329" s="66">
        <v>0.78</v>
      </c>
      <c r="MJ329" s="66">
        <v>0.78</v>
      </c>
      <c r="MK329" s="66">
        <v>0.78</v>
      </c>
      <c r="ML329" s="66">
        <v>0.78</v>
      </c>
      <c r="MM329" s="67">
        <v>0.78</v>
      </c>
      <c r="MN329" s="67">
        <v>0.78</v>
      </c>
      <c r="MO329" s="66">
        <v>0.78</v>
      </c>
      <c r="MP329" s="66">
        <v>0.78</v>
      </c>
      <c r="MQ329" s="66">
        <v>0.78</v>
      </c>
      <c r="MR329" s="66">
        <v>0.78</v>
      </c>
      <c r="MS329" s="66">
        <v>0.78</v>
      </c>
      <c r="MT329" s="67">
        <v>0.78</v>
      </c>
      <c r="MU329" s="67">
        <v>0.78</v>
      </c>
      <c r="MV329" s="66">
        <v>0.78</v>
      </c>
      <c r="MW329" s="66">
        <v>0.78</v>
      </c>
      <c r="MX329" s="66">
        <v>0.78</v>
      </c>
      <c r="MY329" s="66">
        <v>0.78</v>
      </c>
      <c r="MZ329" s="66">
        <v>0.78</v>
      </c>
      <c r="NA329" s="67">
        <v>0.78</v>
      </c>
      <c r="NB329" s="67">
        <v>0.78</v>
      </c>
      <c r="NC329" s="65">
        <v>0.78</v>
      </c>
      <c r="ND329" s="65">
        <v>0.78</v>
      </c>
      <c r="NE329" s="65">
        <v>0.78</v>
      </c>
      <c r="NF329" s="65">
        <v>0.78</v>
      </c>
      <c r="NG329" s="65">
        <v>0.78</v>
      </c>
      <c r="NH329" s="65">
        <v>0.78</v>
      </c>
      <c r="NI329" s="65">
        <v>0.78</v>
      </c>
      <c r="NJ329" s="65">
        <v>0.78</v>
      </c>
      <c r="NK329" s="65">
        <v>0.78</v>
      </c>
      <c r="NL329" s="65">
        <v>0.78</v>
      </c>
      <c r="NM329" s="65">
        <v>0.78</v>
      </c>
      <c r="NN329" s="65">
        <v>0.78</v>
      </c>
      <c r="NO329" s="65">
        <v>0.78</v>
      </c>
      <c r="NP329" s="65">
        <v>0.78</v>
      </c>
      <c r="NQ329" s="65">
        <v>0.78</v>
      </c>
      <c r="NR329" s="65">
        <v>0.78</v>
      </c>
      <c r="NS329" s="65">
        <v>0.78</v>
      </c>
      <c r="NT329" s="65">
        <v>0.78</v>
      </c>
      <c r="NU329" s="65">
        <v>0.78</v>
      </c>
      <c r="NV329" s="65">
        <v>0.78</v>
      </c>
      <c r="NW329" s="65">
        <v>0.78</v>
      </c>
      <c r="NX329" s="65">
        <v>0.78</v>
      </c>
      <c r="NY329" s="65">
        <v>0.78</v>
      </c>
      <c r="NZ329" s="65">
        <v>0.78</v>
      </c>
      <c r="OA329" s="65">
        <v>0.78</v>
      </c>
      <c r="OB329" s="65">
        <v>0.78</v>
      </c>
      <c r="OC329" s="65">
        <v>0.78</v>
      </c>
      <c r="OD329" s="65">
        <v>0.78</v>
      </c>
      <c r="OE329" s="65">
        <v>0.78</v>
      </c>
      <c r="OF329" s="65">
        <v>0.78</v>
      </c>
      <c r="OG329" s="65">
        <v>0.78</v>
      </c>
      <c r="OH329" s="65">
        <v>0.78</v>
      </c>
      <c r="OI329" s="65">
        <v>0.78</v>
      </c>
      <c r="OJ329" s="65">
        <v>0.78</v>
      </c>
      <c r="OK329" s="65">
        <v>0.78</v>
      </c>
      <c r="OL329" s="65">
        <v>0.78</v>
      </c>
      <c r="OM329" s="65">
        <v>0.78</v>
      </c>
      <c r="ON329" s="65">
        <v>0.78</v>
      </c>
      <c r="OO329" s="65">
        <v>0.78</v>
      </c>
      <c r="OP329" s="65">
        <v>0.78</v>
      </c>
      <c r="OQ329" s="65">
        <v>0.78</v>
      </c>
      <c r="OR329" s="65">
        <v>0.78</v>
      </c>
      <c r="OS329" s="65">
        <v>0.78</v>
      </c>
      <c r="OT329" s="65">
        <v>0.78</v>
      </c>
      <c r="OU329" s="65">
        <v>0.78</v>
      </c>
      <c r="OV329" s="65">
        <v>0.78</v>
      </c>
      <c r="OW329" s="65">
        <v>0.78</v>
      </c>
      <c r="OX329" s="65">
        <v>0.78</v>
      </c>
      <c r="OY329" s="65">
        <v>0.78</v>
      </c>
      <c r="OZ329" s="65">
        <v>0.78</v>
      </c>
      <c r="PA329" s="65">
        <v>0.78</v>
      </c>
      <c r="PB329" s="65">
        <v>0.78</v>
      </c>
      <c r="PC329" s="65">
        <v>0.78</v>
      </c>
      <c r="PD329" s="65">
        <v>0.78</v>
      </c>
      <c r="PE329" s="65">
        <v>0.78</v>
      </c>
      <c r="PF329" s="65">
        <v>0.78</v>
      </c>
      <c r="PG329" s="65">
        <v>0.78</v>
      </c>
      <c r="PH329" s="65">
        <v>0.78</v>
      </c>
      <c r="PI329" s="65">
        <v>0.78</v>
      </c>
      <c r="PJ329" s="65">
        <v>0.78</v>
      </c>
      <c r="PK329" s="65">
        <v>0.78</v>
      </c>
      <c r="PL329" s="65">
        <v>0.78</v>
      </c>
      <c r="PM329" s="65">
        <v>0.78</v>
      </c>
      <c r="PN329" s="65">
        <v>0.78</v>
      </c>
      <c r="PO329" s="65">
        <v>0.78</v>
      </c>
      <c r="PP329" s="65">
        <v>0.78</v>
      </c>
      <c r="PQ329" s="65">
        <v>0.78</v>
      </c>
      <c r="PR329" s="65">
        <v>0.78</v>
      </c>
      <c r="PS329" s="65">
        <v>0.78</v>
      </c>
      <c r="PT329" s="65">
        <v>0.78</v>
      </c>
      <c r="PU329" s="65">
        <v>0.78</v>
      </c>
      <c r="PV329" s="65">
        <v>0.78</v>
      </c>
      <c r="PW329" s="65">
        <v>0.78</v>
      </c>
      <c r="PX329" s="65">
        <v>0.78</v>
      </c>
      <c r="PY329" s="65">
        <v>0.78</v>
      </c>
      <c r="PZ329" s="65">
        <v>0.78</v>
      </c>
      <c r="QA329" s="65">
        <v>0.78</v>
      </c>
      <c r="QB329" s="65">
        <v>0.78</v>
      </c>
      <c r="QC329" s="65">
        <v>0.78</v>
      </c>
      <c r="QD329" s="65">
        <v>0.78</v>
      </c>
    </row>
    <row r="330" spans="1:446" ht="13.5" customHeight="1">
      <c r="A330" s="2" t="s">
        <v>328</v>
      </c>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10"/>
      <c r="BF330" s="2"/>
      <c r="BG330" s="10"/>
      <c r="BH330" s="2"/>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20"/>
      <c r="DB330" s="10"/>
      <c r="DC330" s="10"/>
      <c r="DD330" s="10"/>
      <c r="DE330" s="10"/>
      <c r="DF330" s="10"/>
      <c r="DG330" s="10"/>
      <c r="DH330" s="10"/>
      <c r="DI330" s="10"/>
      <c r="DJ330" s="10"/>
      <c r="DK330" s="10"/>
      <c r="DL330" s="10"/>
      <c r="DM330" s="10"/>
      <c r="DN330" s="10"/>
      <c r="DO330" s="10"/>
      <c r="DP330" s="10"/>
      <c r="DQ330" s="10"/>
      <c r="DR330" s="10"/>
      <c r="DS330" s="10"/>
      <c r="DT330" s="10"/>
      <c r="DU330" s="10"/>
      <c r="DV330" s="10"/>
      <c r="DW330" s="10"/>
      <c r="DX330" s="10"/>
      <c r="DY330" s="10"/>
      <c r="DZ330" s="10"/>
      <c r="EA330" s="10"/>
      <c r="EB330" s="10"/>
      <c r="EC330" s="10"/>
      <c r="ED330" s="10"/>
      <c r="EE330" s="10"/>
      <c r="EF330" s="10"/>
      <c r="EG330" s="10"/>
      <c r="EH330" s="10"/>
      <c r="EI330" s="10"/>
      <c r="EJ330" s="10"/>
      <c r="EK330" s="10"/>
      <c r="EL330" s="10"/>
      <c r="EM330" s="10"/>
      <c r="EN330" s="10"/>
      <c r="EO330" s="10"/>
      <c r="EP330" s="10"/>
      <c r="EQ330" s="10"/>
      <c r="ER330" s="10"/>
      <c r="ES330" s="10"/>
      <c r="ET330" s="10"/>
      <c r="EU330" s="10"/>
      <c r="EV330" s="10"/>
      <c r="EW330" s="10"/>
      <c r="EX330" s="10"/>
      <c r="EY330" s="10"/>
      <c r="EZ330" s="10"/>
      <c r="FA330" s="10"/>
      <c r="FB330" s="10"/>
      <c r="FC330" s="10"/>
      <c r="FD330" s="10"/>
      <c r="FE330" s="10"/>
      <c r="FF330" s="10"/>
      <c r="FG330" s="10"/>
      <c r="FH330" s="10"/>
      <c r="FI330" s="10"/>
      <c r="FJ330" s="10"/>
      <c r="FK330" s="10"/>
      <c r="FL330" s="10"/>
      <c r="FM330" s="10"/>
      <c r="FN330" s="10"/>
      <c r="FO330" s="10"/>
      <c r="FP330" s="10"/>
      <c r="FQ330" s="10"/>
      <c r="FR330" s="10"/>
      <c r="FS330" s="10"/>
      <c r="FT330" s="10"/>
      <c r="FU330" s="10"/>
      <c r="FV330" s="10"/>
      <c r="FW330" s="10"/>
      <c r="FX330" s="10"/>
      <c r="FY330" s="10"/>
      <c r="FZ330" s="10"/>
      <c r="GA330" s="10"/>
      <c r="GB330" s="10"/>
      <c r="GC330" s="10"/>
      <c r="GD330" s="10"/>
      <c r="GE330" s="10"/>
      <c r="GF330" s="10"/>
      <c r="GG330" s="10"/>
      <c r="GH330" s="10"/>
      <c r="GI330" s="10"/>
      <c r="GJ330" s="10"/>
      <c r="GK330" s="10"/>
      <c r="GL330" s="10"/>
      <c r="GM330" s="10"/>
      <c r="GN330" s="10"/>
      <c r="GO330" s="10"/>
      <c r="GP330" s="10"/>
      <c r="GQ330" s="10"/>
      <c r="GR330" s="10"/>
      <c r="GS330" s="10"/>
      <c r="GT330" s="10"/>
      <c r="GU330" s="10"/>
      <c r="GV330" s="10"/>
      <c r="GW330" s="10"/>
      <c r="GX330" s="10"/>
      <c r="GY330" s="10"/>
      <c r="GZ330" s="10"/>
      <c r="HA330" s="10"/>
      <c r="HB330" s="10"/>
      <c r="HC330" s="10"/>
      <c r="HD330" s="10"/>
      <c r="HE330" s="10"/>
      <c r="HF330" s="10"/>
      <c r="HG330" s="10"/>
      <c r="HH330" s="10"/>
      <c r="HI330" s="10"/>
      <c r="HJ330" s="10"/>
      <c r="HK330" s="10"/>
      <c r="HL330" s="10"/>
      <c r="HM330" s="10"/>
      <c r="HN330" s="10"/>
      <c r="HO330" s="10"/>
      <c r="HP330" s="10"/>
      <c r="HQ330" s="10"/>
      <c r="HR330" s="10"/>
      <c r="HS330" s="10"/>
      <c r="HT330" s="10"/>
      <c r="HU330" s="10"/>
      <c r="HV330" s="10"/>
      <c r="HW330" s="10"/>
      <c r="HX330" s="10"/>
      <c r="HY330" s="10"/>
      <c r="HZ330" s="10"/>
      <c r="IA330" s="10"/>
      <c r="IB330" s="10"/>
      <c r="IC330" s="10"/>
      <c r="ID330" s="10"/>
      <c r="IE330" s="10"/>
      <c r="IF330" s="10"/>
      <c r="IG330" s="10"/>
      <c r="IH330" s="55"/>
      <c r="II330" s="55"/>
      <c r="IJ330" s="55"/>
      <c r="IK330" s="55"/>
      <c r="IL330" s="55"/>
      <c r="IM330" s="55"/>
      <c r="IN330" s="55"/>
      <c r="IO330" s="55"/>
      <c r="IP330" s="55"/>
      <c r="IQ330" s="55"/>
      <c r="IR330" s="55"/>
      <c r="IS330" s="55"/>
      <c r="IT330" s="55"/>
      <c r="IU330" s="55"/>
      <c r="IV330" s="55"/>
      <c r="IW330" s="55"/>
      <c r="IX330" s="55"/>
      <c r="IY330" s="55"/>
      <c r="IZ330" s="55"/>
      <c r="JA330" s="55"/>
      <c r="JB330" s="55"/>
      <c r="JC330" s="55"/>
      <c r="JD330" s="55"/>
      <c r="JE330" s="55"/>
      <c r="JF330" s="55"/>
      <c r="JG330" s="55"/>
      <c r="JH330" s="55"/>
      <c r="JI330" s="55"/>
      <c r="JJ330" s="55"/>
      <c r="JK330" s="55"/>
      <c r="JL330" s="55"/>
      <c r="JM330" s="55"/>
      <c r="JN330" s="55"/>
      <c r="JO330" s="55"/>
      <c r="JP330" s="55"/>
      <c r="JQ330" s="55"/>
      <c r="JR330" s="55"/>
      <c r="JS330" s="55"/>
      <c r="JT330" s="55"/>
      <c r="JU330" s="55"/>
      <c r="JV330" s="55"/>
      <c r="JW330" s="55"/>
      <c r="JX330" s="55"/>
      <c r="JY330" s="55"/>
      <c r="JZ330" s="55"/>
      <c r="KA330" s="55"/>
      <c r="KB330" s="55"/>
      <c r="KC330" s="55"/>
      <c r="KD330" s="55"/>
      <c r="KE330" s="55"/>
      <c r="KF330" s="55"/>
      <c r="KG330" s="55"/>
      <c r="KH330" s="55"/>
      <c r="KI330" s="55"/>
      <c r="KJ330" s="55"/>
      <c r="KK330" s="55"/>
      <c r="KL330" s="55"/>
      <c r="KM330" s="55"/>
      <c r="KN330" s="55"/>
      <c r="KO330" s="55"/>
      <c r="KP330" s="55"/>
      <c r="KQ330" s="55"/>
      <c r="KR330" s="55"/>
      <c r="KS330" s="55"/>
      <c r="KT330" s="55"/>
      <c r="KU330" s="55"/>
      <c r="KV330" s="55"/>
      <c r="KW330" s="55"/>
      <c r="KX330" s="55"/>
      <c r="KY330" s="55"/>
      <c r="KZ330" s="55"/>
      <c r="LA330" s="55"/>
      <c r="LB330" s="55"/>
      <c r="LC330" s="55"/>
      <c r="LD330" s="55"/>
      <c r="LE330" s="55"/>
      <c r="LF330" s="55"/>
      <c r="LG330" s="55"/>
      <c r="LH330" s="55"/>
      <c r="LI330" s="55"/>
      <c r="LJ330" s="55"/>
      <c r="LK330" s="55"/>
      <c r="LL330" s="55"/>
      <c r="LM330" s="55"/>
      <c r="LN330" s="55"/>
      <c r="LO330" s="55"/>
      <c r="LP330" s="55"/>
      <c r="LQ330" s="55"/>
      <c r="LR330" s="55"/>
      <c r="LS330" s="55"/>
      <c r="LT330" s="55"/>
      <c r="LU330" s="55"/>
      <c r="LV330" s="55"/>
      <c r="LW330" s="55"/>
      <c r="LX330" s="55"/>
      <c r="LY330" s="55"/>
      <c r="LZ330" s="55"/>
      <c r="MA330" s="55"/>
      <c r="MB330" s="55"/>
      <c r="MC330" s="55"/>
      <c r="MD330" s="55"/>
      <c r="ME330" s="55"/>
      <c r="MF330" s="55"/>
      <c r="MG330" s="55"/>
      <c r="MH330" s="57"/>
      <c r="MI330" s="57"/>
      <c r="MJ330" s="57"/>
      <c r="MK330" s="57"/>
      <c r="ML330" s="57"/>
      <c r="MM330" s="58"/>
      <c r="MN330" s="58"/>
      <c r="MO330" s="57"/>
      <c r="MP330" s="57"/>
      <c r="MQ330" s="57"/>
      <c r="MR330" s="57"/>
      <c r="MS330" s="57"/>
      <c r="MT330" s="58"/>
      <c r="MU330" s="58"/>
      <c r="MV330" s="57"/>
      <c r="MW330" s="57"/>
      <c r="MX330" s="57"/>
      <c r="MY330" s="57"/>
      <c r="MZ330" s="57"/>
      <c r="NA330" s="58"/>
      <c r="NB330" s="58"/>
      <c r="NC330" s="55"/>
      <c r="ND330" s="55"/>
      <c r="NE330" s="55"/>
      <c r="NF330" s="55"/>
      <c r="NG330" s="55"/>
      <c r="NH330" s="55"/>
      <c r="NI330" s="55"/>
      <c r="NJ330" s="55"/>
      <c r="NK330" s="55"/>
      <c r="NL330" s="55"/>
      <c r="NM330" s="55"/>
      <c r="NN330" s="55"/>
      <c r="NO330" s="55"/>
      <c r="NP330" s="55"/>
      <c r="NQ330" s="55"/>
      <c r="NR330" s="55"/>
      <c r="NS330" s="55"/>
      <c r="NT330" s="55"/>
      <c r="NU330" s="55"/>
      <c r="NV330" s="55"/>
      <c r="NW330" s="55"/>
      <c r="NX330" s="55"/>
      <c r="NY330" s="55"/>
      <c r="NZ330" s="55"/>
      <c r="OA330" s="55"/>
      <c r="OB330" s="55"/>
      <c r="OC330" s="55"/>
      <c r="OD330" s="55"/>
      <c r="OE330" s="55"/>
      <c r="OF330" s="55"/>
      <c r="OG330" s="55"/>
      <c r="OH330" s="55"/>
      <c r="OI330" s="55"/>
      <c r="OJ330" s="55"/>
      <c r="OK330" s="55"/>
      <c r="OL330" s="55"/>
      <c r="OM330" s="55"/>
      <c r="ON330" s="55"/>
      <c r="OO330" s="55"/>
      <c r="OP330" s="55"/>
      <c r="OQ330" s="55"/>
      <c r="OR330" s="55"/>
      <c r="OS330" s="55"/>
      <c r="OT330" s="55"/>
      <c r="OU330" s="55"/>
      <c r="OV330" s="55"/>
      <c r="OW330" s="55"/>
      <c r="OX330" s="55"/>
      <c r="OY330" s="55"/>
      <c r="OZ330" s="55"/>
      <c r="PA330" s="55"/>
      <c r="PB330" s="55"/>
      <c r="PC330" s="55"/>
      <c r="PD330" s="55"/>
      <c r="PE330" s="55"/>
      <c r="PF330" s="55"/>
      <c r="PG330" s="55"/>
      <c r="PH330" s="55"/>
      <c r="PI330" s="55"/>
      <c r="PJ330" s="55"/>
      <c r="PK330" s="55"/>
      <c r="PL330" s="55"/>
      <c r="PM330" s="55"/>
      <c r="PN330" s="55"/>
      <c r="PO330" s="55"/>
      <c r="PP330" s="55"/>
      <c r="PQ330" s="55"/>
      <c r="PR330" s="55"/>
      <c r="PS330" s="55"/>
      <c r="PT330" s="55"/>
      <c r="PU330" s="55"/>
      <c r="PV330" s="55"/>
      <c r="PW330" s="55"/>
      <c r="PX330" s="55"/>
      <c r="PY330" s="55"/>
      <c r="PZ330" s="55"/>
      <c r="QA330" s="55"/>
      <c r="QB330" s="55"/>
      <c r="QC330" s="55"/>
      <c r="QD330" s="55"/>
    </row>
    <row r="331" spans="1:446" ht="13.5" customHeight="1">
      <c r="A331" s="2" t="s">
        <v>329</v>
      </c>
      <c r="B331" s="2"/>
      <c r="C331" s="2">
        <v>0</v>
      </c>
      <c r="D331" s="2">
        <v>0</v>
      </c>
      <c r="E331" s="2">
        <v>0</v>
      </c>
      <c r="F331" s="2">
        <v>0</v>
      </c>
      <c r="G331" s="2">
        <v>0</v>
      </c>
      <c r="H331" s="2">
        <v>0</v>
      </c>
      <c r="I331" s="2">
        <v>0</v>
      </c>
      <c r="J331" s="2">
        <v>0</v>
      </c>
      <c r="K331" s="2">
        <v>0</v>
      </c>
      <c r="L331" s="2">
        <v>0</v>
      </c>
      <c r="M331" s="2">
        <v>0</v>
      </c>
      <c r="N331" s="2">
        <v>0</v>
      </c>
      <c r="O331" s="2">
        <v>0</v>
      </c>
      <c r="P331" s="2">
        <v>0</v>
      </c>
      <c r="Q331" s="2">
        <v>0</v>
      </c>
      <c r="R331" s="2">
        <v>0</v>
      </c>
      <c r="S331" s="2">
        <v>0</v>
      </c>
      <c r="T331" s="2">
        <v>0</v>
      </c>
      <c r="U331" s="2">
        <v>0</v>
      </c>
      <c r="V331" s="2">
        <v>0</v>
      </c>
      <c r="W331" s="2">
        <v>0</v>
      </c>
      <c r="X331" s="2">
        <v>0</v>
      </c>
      <c r="Y331" s="2">
        <v>0</v>
      </c>
      <c r="Z331" s="2">
        <v>0</v>
      </c>
      <c r="AA331" s="2">
        <v>0</v>
      </c>
      <c r="AB331" s="2">
        <v>0</v>
      </c>
      <c r="AC331" s="2">
        <v>0</v>
      </c>
      <c r="AD331" s="2">
        <v>0</v>
      </c>
      <c r="AE331" s="2">
        <v>0</v>
      </c>
      <c r="AF331" s="2">
        <v>0</v>
      </c>
      <c r="AG331" s="2">
        <v>0</v>
      </c>
      <c r="AH331" s="2">
        <v>0</v>
      </c>
      <c r="AI331" s="2">
        <v>0</v>
      </c>
      <c r="AJ331" s="2">
        <v>0</v>
      </c>
      <c r="AK331" s="2">
        <v>0</v>
      </c>
      <c r="AL331" s="2">
        <v>0</v>
      </c>
      <c r="AM331" s="2">
        <v>0</v>
      </c>
      <c r="AN331" s="2">
        <v>0</v>
      </c>
      <c r="AO331" s="2">
        <v>0</v>
      </c>
      <c r="AP331" s="2">
        <v>0</v>
      </c>
      <c r="AQ331" s="2">
        <v>0</v>
      </c>
      <c r="AR331" s="2">
        <v>0</v>
      </c>
      <c r="AS331" s="2">
        <v>0</v>
      </c>
      <c r="AT331" s="2">
        <v>0</v>
      </c>
      <c r="AU331" s="2">
        <v>0</v>
      </c>
      <c r="AV331" s="2">
        <v>0</v>
      </c>
      <c r="AW331" s="2">
        <v>0</v>
      </c>
      <c r="AX331" s="2">
        <v>0</v>
      </c>
      <c r="AY331" s="2">
        <v>0</v>
      </c>
      <c r="AZ331" s="2">
        <v>0</v>
      </c>
      <c r="BA331" s="2">
        <v>0</v>
      </c>
      <c r="BB331" s="2">
        <v>0</v>
      </c>
      <c r="BC331" s="2">
        <v>0</v>
      </c>
      <c r="BD331" s="2">
        <v>0</v>
      </c>
      <c r="BE331" s="33">
        <v>3.7013805751547474E-2</v>
      </c>
      <c r="BF331" s="33">
        <v>3.3115018212384641E-3</v>
      </c>
      <c r="BG331" s="33">
        <v>3.3115018212384641E-3</v>
      </c>
      <c r="BH331" s="33">
        <v>7.7358854020734115E-3</v>
      </c>
      <c r="BI331" s="33">
        <v>3.9573070607553384E-2</v>
      </c>
      <c r="BJ331" s="33">
        <v>1.0771214960804465E-2</v>
      </c>
      <c r="BK331" s="33">
        <v>3.9573070607553384E-2</v>
      </c>
      <c r="BL331" s="33">
        <v>1.0771214960804465E-2</v>
      </c>
      <c r="BM331" s="33">
        <v>3.9573070607553384E-2</v>
      </c>
      <c r="BN331" s="33">
        <v>1.0771214960804465E-2</v>
      </c>
      <c r="BO331" s="33">
        <v>3.6840119760479038E-2</v>
      </c>
      <c r="BP331" s="33">
        <v>6.6834963768115943E-2</v>
      </c>
      <c r="BQ331" s="33">
        <v>3.6840119760479038E-2</v>
      </c>
      <c r="BR331" s="33">
        <v>6.6834963768115943E-2</v>
      </c>
      <c r="BS331" s="33">
        <v>3.6840119760479038E-2</v>
      </c>
      <c r="BT331" s="33">
        <v>6.6834963768115943E-2</v>
      </c>
      <c r="BU331" s="33">
        <v>5.8479532163742659E-2</v>
      </c>
      <c r="BV331" s="33">
        <v>4.3055555555555534E-2</v>
      </c>
      <c r="BW331" s="33">
        <v>5.8479532163742659E-2</v>
      </c>
      <c r="BX331" s="33">
        <v>4.3055555555555534E-2</v>
      </c>
      <c r="BY331" s="33">
        <v>5.8479532163742659E-2</v>
      </c>
      <c r="BZ331" s="33">
        <v>4.3055555555555534E-2</v>
      </c>
      <c r="CA331" s="33">
        <v>9.1999999999999998E-2</v>
      </c>
      <c r="CB331" s="10">
        <v>0</v>
      </c>
      <c r="CC331" s="33">
        <v>9.1999999999999998E-2</v>
      </c>
      <c r="CD331" s="10">
        <v>0</v>
      </c>
      <c r="CE331" s="33">
        <v>9.1999999999999998E-2</v>
      </c>
      <c r="CF331" s="10">
        <v>0</v>
      </c>
      <c r="CG331" s="33">
        <v>9.2065778595203512E-2</v>
      </c>
      <c r="CH331" s="10">
        <v>0</v>
      </c>
      <c r="CI331" s="33">
        <v>9.2065778595203512E-2</v>
      </c>
      <c r="CJ331" s="10">
        <v>0</v>
      </c>
      <c r="CK331" s="33">
        <v>9.2065778595203512E-2</v>
      </c>
      <c r="CL331" s="10">
        <v>0</v>
      </c>
      <c r="CM331" s="33">
        <v>8.6219845700276451E-2</v>
      </c>
      <c r="CN331" s="33">
        <v>4.9433106575963719E-2</v>
      </c>
      <c r="CO331" s="33">
        <v>8.6219845700276451E-2</v>
      </c>
      <c r="CP331" s="33">
        <v>4.9433106575963719E-2</v>
      </c>
      <c r="CQ331" s="33">
        <v>8.6219845700276451E-2</v>
      </c>
      <c r="CR331" s="33">
        <v>4.9433106575963719E-2</v>
      </c>
      <c r="CS331" s="10">
        <f>1-0.9639</f>
        <v>3.6100000000000021E-2</v>
      </c>
      <c r="CT331" s="10">
        <f>1-0.943</f>
        <v>5.7000000000000051E-2</v>
      </c>
      <c r="CU331" s="10">
        <f>1-0.9905</f>
        <v>9.4999999999999529E-3</v>
      </c>
      <c r="CV331" s="10">
        <f>0.0865/0.93</f>
        <v>9.3010752688172035E-2</v>
      </c>
      <c r="CW331" s="10">
        <v>0</v>
      </c>
      <c r="CX331" s="33">
        <f>0.12/1.71</f>
        <v>7.0175438596491224E-2</v>
      </c>
      <c r="CY331" s="33">
        <f>0.093</f>
        <v>9.2999999999999999E-2</v>
      </c>
      <c r="CZ331" s="10">
        <v>0</v>
      </c>
      <c r="DA331" s="43">
        <f t="shared" ref="DA331:DV331" si="86">0.42/4.97</f>
        <v>8.4507042253521125E-2</v>
      </c>
      <c r="DB331" s="43">
        <f t="shared" si="86"/>
        <v>8.4507042253521125E-2</v>
      </c>
      <c r="DC331" s="43">
        <f t="shared" si="86"/>
        <v>8.4507042253521125E-2</v>
      </c>
      <c r="DD331" s="43">
        <f t="shared" si="86"/>
        <v>8.4507042253521125E-2</v>
      </c>
      <c r="DE331" s="43">
        <f t="shared" si="86"/>
        <v>8.4507042253521125E-2</v>
      </c>
      <c r="DF331" s="43">
        <f t="shared" si="86"/>
        <v>8.4507042253521125E-2</v>
      </c>
      <c r="DG331" s="43">
        <f t="shared" si="86"/>
        <v>8.4507042253521125E-2</v>
      </c>
      <c r="DH331" s="43">
        <f t="shared" si="86"/>
        <v>8.4507042253521125E-2</v>
      </c>
      <c r="DI331" s="43">
        <f t="shared" si="86"/>
        <v>8.4507042253521125E-2</v>
      </c>
      <c r="DJ331" s="43">
        <f t="shared" si="86"/>
        <v>8.4507042253521125E-2</v>
      </c>
      <c r="DK331" s="43">
        <f t="shared" si="86"/>
        <v>8.4507042253521125E-2</v>
      </c>
      <c r="DL331" s="43">
        <f t="shared" si="86"/>
        <v>8.4507042253521125E-2</v>
      </c>
      <c r="DM331" s="43">
        <f t="shared" si="86"/>
        <v>8.4507042253521125E-2</v>
      </c>
      <c r="DN331" s="43">
        <f t="shared" si="86"/>
        <v>8.4507042253521125E-2</v>
      </c>
      <c r="DO331" s="43">
        <f t="shared" si="86"/>
        <v>8.4507042253521125E-2</v>
      </c>
      <c r="DP331" s="43">
        <f t="shared" si="86"/>
        <v>8.4507042253521125E-2</v>
      </c>
      <c r="DQ331" s="43">
        <f t="shared" si="86"/>
        <v>8.4507042253521125E-2</v>
      </c>
      <c r="DR331" s="43">
        <f t="shared" si="86"/>
        <v>8.4507042253521125E-2</v>
      </c>
      <c r="DS331" s="43">
        <f t="shared" si="86"/>
        <v>8.4507042253521125E-2</v>
      </c>
      <c r="DT331" s="43">
        <f t="shared" si="86"/>
        <v>8.4507042253521125E-2</v>
      </c>
      <c r="DU331" s="43">
        <f t="shared" si="86"/>
        <v>8.4507042253521125E-2</v>
      </c>
      <c r="DV331" s="43">
        <f t="shared" si="86"/>
        <v>8.4507042253521125E-2</v>
      </c>
      <c r="DW331" s="40">
        <f t="shared" ref="DW331:ER331" si="87">0.61/4.97</f>
        <v>0.1227364185110664</v>
      </c>
      <c r="DX331" s="40">
        <f t="shared" si="87"/>
        <v>0.1227364185110664</v>
      </c>
      <c r="DY331" s="40">
        <f t="shared" si="87"/>
        <v>0.1227364185110664</v>
      </c>
      <c r="DZ331" s="40">
        <f t="shared" si="87"/>
        <v>0.1227364185110664</v>
      </c>
      <c r="EA331" s="40">
        <f t="shared" si="87"/>
        <v>0.1227364185110664</v>
      </c>
      <c r="EB331" s="40">
        <f t="shared" si="87"/>
        <v>0.1227364185110664</v>
      </c>
      <c r="EC331" s="40">
        <f t="shared" si="87"/>
        <v>0.1227364185110664</v>
      </c>
      <c r="ED331" s="40">
        <f t="shared" si="87"/>
        <v>0.1227364185110664</v>
      </c>
      <c r="EE331" s="40">
        <f t="shared" si="87"/>
        <v>0.1227364185110664</v>
      </c>
      <c r="EF331" s="40">
        <f t="shared" si="87"/>
        <v>0.1227364185110664</v>
      </c>
      <c r="EG331" s="40">
        <f t="shared" si="87"/>
        <v>0.1227364185110664</v>
      </c>
      <c r="EH331" s="40">
        <f t="shared" si="87"/>
        <v>0.1227364185110664</v>
      </c>
      <c r="EI331" s="40">
        <f t="shared" si="87"/>
        <v>0.1227364185110664</v>
      </c>
      <c r="EJ331" s="40">
        <f t="shared" si="87"/>
        <v>0.1227364185110664</v>
      </c>
      <c r="EK331" s="40">
        <f t="shared" si="87"/>
        <v>0.1227364185110664</v>
      </c>
      <c r="EL331" s="40">
        <f t="shared" si="87"/>
        <v>0.1227364185110664</v>
      </c>
      <c r="EM331" s="40">
        <f t="shared" si="87"/>
        <v>0.1227364185110664</v>
      </c>
      <c r="EN331" s="40">
        <f t="shared" si="87"/>
        <v>0.1227364185110664</v>
      </c>
      <c r="EO331" s="40">
        <f t="shared" si="87"/>
        <v>0.1227364185110664</v>
      </c>
      <c r="EP331" s="40">
        <f t="shared" si="87"/>
        <v>0.1227364185110664</v>
      </c>
      <c r="EQ331" s="40">
        <f t="shared" si="87"/>
        <v>0.1227364185110664</v>
      </c>
      <c r="ER331" s="40">
        <f t="shared" si="87"/>
        <v>0.1227364185110664</v>
      </c>
      <c r="ES331" s="40">
        <f t="shared" ref="ES331:FN331" si="88">0.64/4.97</f>
        <v>0.12877263581488935</v>
      </c>
      <c r="ET331" s="40">
        <f t="shared" si="88"/>
        <v>0.12877263581488935</v>
      </c>
      <c r="EU331" s="40">
        <f t="shared" si="88"/>
        <v>0.12877263581488935</v>
      </c>
      <c r="EV331" s="40">
        <f t="shared" si="88"/>
        <v>0.12877263581488935</v>
      </c>
      <c r="EW331" s="40">
        <f t="shared" si="88"/>
        <v>0.12877263581488935</v>
      </c>
      <c r="EX331" s="40">
        <f t="shared" si="88"/>
        <v>0.12877263581488935</v>
      </c>
      <c r="EY331" s="40">
        <f t="shared" si="88"/>
        <v>0.12877263581488935</v>
      </c>
      <c r="EZ331" s="40">
        <f t="shared" si="88"/>
        <v>0.12877263581488935</v>
      </c>
      <c r="FA331" s="40">
        <f t="shared" si="88"/>
        <v>0.12877263581488935</v>
      </c>
      <c r="FB331" s="40">
        <f t="shared" si="88"/>
        <v>0.12877263581488935</v>
      </c>
      <c r="FC331" s="40">
        <f t="shared" si="88"/>
        <v>0.12877263581488935</v>
      </c>
      <c r="FD331" s="40">
        <f t="shared" si="88"/>
        <v>0.12877263581488935</v>
      </c>
      <c r="FE331" s="40">
        <f t="shared" si="88"/>
        <v>0.12877263581488935</v>
      </c>
      <c r="FF331" s="40">
        <f t="shared" si="88"/>
        <v>0.12877263581488935</v>
      </c>
      <c r="FG331" s="40">
        <f t="shared" si="88"/>
        <v>0.12877263581488935</v>
      </c>
      <c r="FH331" s="40">
        <f t="shared" si="88"/>
        <v>0.12877263581488935</v>
      </c>
      <c r="FI331" s="40">
        <f t="shared" si="88"/>
        <v>0.12877263581488935</v>
      </c>
      <c r="FJ331" s="40">
        <f t="shared" si="88"/>
        <v>0.12877263581488935</v>
      </c>
      <c r="FK331" s="40">
        <f t="shared" si="88"/>
        <v>0.12877263581488935</v>
      </c>
      <c r="FL331" s="40">
        <f t="shared" si="88"/>
        <v>0.12877263581488935</v>
      </c>
      <c r="FM331" s="40">
        <f t="shared" si="88"/>
        <v>0.12877263581488935</v>
      </c>
      <c r="FN331" s="40">
        <f t="shared" si="88"/>
        <v>0.12877263581488935</v>
      </c>
      <c r="FO331" s="2">
        <v>0</v>
      </c>
      <c r="FP331" s="10">
        <v>0</v>
      </c>
      <c r="FQ331" s="10">
        <v>0</v>
      </c>
      <c r="FR331" s="33">
        <f t="shared" ref="FR331:FS331" si="89">(5.695-5.6175)/5.695</f>
        <v>1.3608428446005367E-2</v>
      </c>
      <c r="FS331" s="33">
        <f t="shared" si="89"/>
        <v>1.3608428446005367E-2</v>
      </c>
      <c r="FT331" s="10">
        <v>0</v>
      </c>
      <c r="FU331" s="10">
        <v>0</v>
      </c>
      <c r="FV331" s="10">
        <v>0</v>
      </c>
      <c r="FW331" s="10">
        <v>0</v>
      </c>
      <c r="FX331" s="10">
        <v>0</v>
      </c>
      <c r="FY331" s="33">
        <f t="shared" ref="FY331:FZ331" si="90">(5.695-5.6826)/5.695</f>
        <v>2.1773485513609148E-3</v>
      </c>
      <c r="FZ331" s="33">
        <f t="shared" si="90"/>
        <v>2.1773485513609148E-3</v>
      </c>
      <c r="GA331" s="10">
        <v>0</v>
      </c>
      <c r="GB331" s="10">
        <v>0</v>
      </c>
      <c r="GC331" s="10">
        <v>0</v>
      </c>
      <c r="GD331" s="10">
        <v>0</v>
      </c>
      <c r="GE331" s="10">
        <v>0</v>
      </c>
      <c r="GF331" s="44">
        <f t="shared" ref="GF331:GI331" si="91">(5.695-5.6948)/5.695</f>
        <v>3.511852502202319E-5</v>
      </c>
      <c r="GG331" s="44">
        <f t="shared" si="91"/>
        <v>3.511852502202319E-5</v>
      </c>
      <c r="GH331" s="44">
        <f t="shared" si="91"/>
        <v>3.511852502202319E-5</v>
      </c>
      <c r="GI331" s="44">
        <f t="shared" si="91"/>
        <v>3.511852502202319E-5</v>
      </c>
      <c r="GJ331" s="10">
        <v>0</v>
      </c>
      <c r="GK331" s="10">
        <v>0</v>
      </c>
      <c r="GL331" s="10">
        <v>0</v>
      </c>
      <c r="GM331" s="10">
        <v>0</v>
      </c>
      <c r="GN331" s="10">
        <v>0</v>
      </c>
      <c r="GO331" s="10">
        <v>0</v>
      </c>
      <c r="GP331" s="10">
        <v>0</v>
      </c>
      <c r="GQ331" s="10">
        <v>0</v>
      </c>
      <c r="GR331" s="10">
        <v>0</v>
      </c>
      <c r="GS331" s="10">
        <v>0</v>
      </c>
      <c r="GT331" s="10">
        <f>1-0.968</f>
        <v>3.2000000000000028E-2</v>
      </c>
      <c r="GU331" s="10">
        <v>0</v>
      </c>
      <c r="GV331" s="10">
        <v>0</v>
      </c>
      <c r="GW331" s="33">
        <f t="shared" ref="GW331:GX331" si="92">0.3/4.52</f>
        <v>6.637168141592921E-2</v>
      </c>
      <c r="GX331" s="33">
        <f t="shared" si="92"/>
        <v>6.637168141592921E-2</v>
      </c>
      <c r="GY331" s="33">
        <f>0.3/4.84</f>
        <v>6.1983471074380167E-2</v>
      </c>
      <c r="GZ331" s="33">
        <f>0.79/7.02</f>
        <v>0.11253561253561255</v>
      </c>
      <c r="HA331" s="33">
        <f>0.62/4.97</f>
        <v>0.12474849094567406</v>
      </c>
      <c r="HB331" s="33">
        <f>0.79/7.02</f>
        <v>0.11253561253561255</v>
      </c>
      <c r="HC331" s="33">
        <f>0.62/4.97</f>
        <v>0.12474849094567406</v>
      </c>
      <c r="HD331" s="33">
        <f>0.79/7.02</f>
        <v>0.11253561253561255</v>
      </c>
      <c r="HE331" s="33">
        <f>0.62/4.97</f>
        <v>0.12474849094567406</v>
      </c>
      <c r="HF331" s="33">
        <f>0.79/7.02</f>
        <v>0.11253561253561255</v>
      </c>
      <c r="HG331" s="33">
        <f>0.62/4.97</f>
        <v>0.12474849094567406</v>
      </c>
      <c r="HH331" s="33">
        <f>0.79/7.02</f>
        <v>0.11253561253561255</v>
      </c>
      <c r="HI331" s="33">
        <f>0.62/4.97</f>
        <v>0.12474849094567406</v>
      </c>
      <c r="HJ331" s="33">
        <f>0.79/7.02</f>
        <v>0.11253561253561255</v>
      </c>
      <c r="HK331" s="33">
        <f>0.62/4.97</f>
        <v>0.12474849094567406</v>
      </c>
      <c r="HL331" s="33">
        <f>0.79/7.02</f>
        <v>0.11253561253561255</v>
      </c>
      <c r="HM331" s="33">
        <f>0.62/4.97</f>
        <v>0.12474849094567406</v>
      </c>
      <c r="HN331" s="40">
        <f t="shared" ref="HN331:HO331" si="93">1-0.8738</f>
        <v>0.12619999999999998</v>
      </c>
      <c r="HO331" s="40">
        <f t="shared" si="93"/>
        <v>0.12619999999999998</v>
      </c>
      <c r="HP331" s="40">
        <v>7.7375854630000004E-2</v>
      </c>
      <c r="HQ331" s="40">
        <v>7.215419008E-2</v>
      </c>
      <c r="HR331" s="40">
        <v>7.7375854630000004E-2</v>
      </c>
      <c r="HS331" s="40">
        <v>7.215419008E-2</v>
      </c>
      <c r="HT331" s="40">
        <v>7.7375854630000004E-2</v>
      </c>
      <c r="HU331" s="40">
        <v>7.215419008E-2</v>
      </c>
      <c r="HV331" s="40">
        <v>3.3000000000000002E-2</v>
      </c>
      <c r="HW331" s="10">
        <v>0</v>
      </c>
      <c r="HX331" s="33">
        <f>0.167/5.01</f>
        <v>3.333333333333334E-2</v>
      </c>
      <c r="HY331" s="10">
        <v>0</v>
      </c>
      <c r="HZ331" s="33">
        <f>0.167/5.01</f>
        <v>3.333333333333334E-2</v>
      </c>
      <c r="IA331" s="10">
        <v>0</v>
      </c>
      <c r="IB331" s="33">
        <f>0.13/1.9</f>
        <v>6.8421052631578952E-2</v>
      </c>
      <c r="IC331" s="33">
        <f>0.165/4.1</f>
        <v>4.0243902439024398E-2</v>
      </c>
      <c r="ID331" s="33">
        <f>0.13/1.9</f>
        <v>6.8421052631578952E-2</v>
      </c>
      <c r="IE331" s="33">
        <f>0.165/4.1</f>
        <v>4.0243902439024398E-2</v>
      </c>
      <c r="IF331" s="33">
        <f>0.13/1.9</f>
        <v>6.8421052631578952E-2</v>
      </c>
      <c r="IG331" s="33">
        <f>0.165/4.1</f>
        <v>4.0243902439024398E-2</v>
      </c>
      <c r="IH331" s="65">
        <f>1-0.906989247</f>
        <v>9.3010752999999946E-2</v>
      </c>
      <c r="II331" s="65">
        <v>0</v>
      </c>
      <c r="IJ331" s="65">
        <v>0</v>
      </c>
      <c r="IK331" s="65">
        <v>0</v>
      </c>
      <c r="IL331" s="65">
        <v>0</v>
      </c>
      <c r="IM331" s="65">
        <v>0</v>
      </c>
      <c r="IN331" s="65">
        <v>0</v>
      </c>
      <c r="IO331" s="65">
        <v>0</v>
      </c>
      <c r="IP331" s="65">
        <v>0</v>
      </c>
      <c r="IQ331" s="65">
        <v>0</v>
      </c>
      <c r="IR331" s="65">
        <v>0</v>
      </c>
      <c r="IS331" s="65">
        <v>0</v>
      </c>
      <c r="IT331" s="65">
        <v>0</v>
      </c>
      <c r="IU331" s="65">
        <v>0</v>
      </c>
      <c r="IV331" s="65">
        <v>0</v>
      </c>
      <c r="IW331" s="65">
        <v>0</v>
      </c>
      <c r="IX331" s="65">
        <v>0</v>
      </c>
      <c r="IY331" s="65">
        <v>0</v>
      </c>
      <c r="IZ331" s="65">
        <v>0</v>
      </c>
      <c r="JA331" s="65">
        <v>0</v>
      </c>
      <c r="JB331" s="65">
        <v>0</v>
      </c>
      <c r="JC331" s="65">
        <v>0</v>
      </c>
      <c r="JD331" s="65">
        <v>0</v>
      </c>
      <c r="JE331" s="65">
        <v>0</v>
      </c>
      <c r="JF331" s="65">
        <v>4.628890662E-2</v>
      </c>
      <c r="JG331" s="65">
        <v>4.628890662E-2</v>
      </c>
      <c r="JH331" s="65">
        <v>4.628890662E-2</v>
      </c>
      <c r="JI331" s="65">
        <v>0</v>
      </c>
      <c r="JJ331" s="65">
        <v>0</v>
      </c>
      <c r="JK331" s="65">
        <v>0</v>
      </c>
      <c r="JL331" s="65">
        <v>0</v>
      </c>
      <c r="JM331" s="65">
        <v>0</v>
      </c>
      <c r="JN331" s="65">
        <v>0</v>
      </c>
      <c r="JO331" s="65">
        <v>0</v>
      </c>
      <c r="JP331" s="65">
        <v>0</v>
      </c>
      <c r="JQ331" s="65">
        <v>0</v>
      </c>
      <c r="JR331" s="65">
        <v>0</v>
      </c>
      <c r="JS331" s="65">
        <v>0</v>
      </c>
      <c r="JT331" s="65">
        <f t="shared" ref="JT331:KT331" si="94">1-0.9683</f>
        <v>3.169999999999995E-2</v>
      </c>
      <c r="JU331" s="65">
        <f t="shared" si="94"/>
        <v>3.169999999999995E-2</v>
      </c>
      <c r="JV331" s="65">
        <f t="shared" si="94"/>
        <v>3.169999999999995E-2</v>
      </c>
      <c r="JW331" s="65">
        <f t="shared" si="94"/>
        <v>3.169999999999995E-2</v>
      </c>
      <c r="JX331" s="65">
        <f t="shared" si="94"/>
        <v>3.169999999999995E-2</v>
      </c>
      <c r="JY331" s="65">
        <f t="shared" si="94"/>
        <v>3.169999999999995E-2</v>
      </c>
      <c r="JZ331" s="65">
        <f t="shared" si="94"/>
        <v>3.169999999999995E-2</v>
      </c>
      <c r="KA331" s="65">
        <f t="shared" si="94"/>
        <v>3.169999999999995E-2</v>
      </c>
      <c r="KB331" s="65">
        <f t="shared" si="94"/>
        <v>3.169999999999995E-2</v>
      </c>
      <c r="KC331" s="65">
        <f t="shared" si="94"/>
        <v>3.169999999999995E-2</v>
      </c>
      <c r="KD331" s="65">
        <f t="shared" si="94"/>
        <v>3.169999999999995E-2</v>
      </c>
      <c r="KE331" s="65">
        <f t="shared" si="94"/>
        <v>3.169999999999995E-2</v>
      </c>
      <c r="KF331" s="65">
        <f t="shared" si="94"/>
        <v>3.169999999999995E-2</v>
      </c>
      <c r="KG331" s="65">
        <f t="shared" si="94"/>
        <v>3.169999999999995E-2</v>
      </c>
      <c r="KH331" s="65">
        <f t="shared" si="94"/>
        <v>3.169999999999995E-2</v>
      </c>
      <c r="KI331" s="65">
        <f t="shared" si="94"/>
        <v>3.169999999999995E-2</v>
      </c>
      <c r="KJ331" s="65">
        <f t="shared" si="94"/>
        <v>3.169999999999995E-2</v>
      </c>
      <c r="KK331" s="65">
        <f t="shared" si="94"/>
        <v>3.169999999999995E-2</v>
      </c>
      <c r="KL331" s="65">
        <f t="shared" si="94"/>
        <v>3.169999999999995E-2</v>
      </c>
      <c r="KM331" s="65">
        <f t="shared" si="94"/>
        <v>3.169999999999995E-2</v>
      </c>
      <c r="KN331" s="65">
        <f t="shared" si="94"/>
        <v>3.169999999999995E-2</v>
      </c>
      <c r="KO331" s="65">
        <f t="shared" si="94"/>
        <v>3.169999999999995E-2</v>
      </c>
      <c r="KP331" s="65">
        <f t="shared" si="94"/>
        <v>3.169999999999995E-2</v>
      </c>
      <c r="KQ331" s="65">
        <f t="shared" si="94"/>
        <v>3.169999999999995E-2</v>
      </c>
      <c r="KR331" s="65">
        <f t="shared" si="94"/>
        <v>3.169999999999995E-2</v>
      </c>
      <c r="KS331" s="65">
        <f t="shared" si="94"/>
        <v>3.169999999999995E-2</v>
      </c>
      <c r="KT331" s="65">
        <f t="shared" si="94"/>
        <v>3.169999999999995E-2</v>
      </c>
      <c r="KU331" s="65">
        <f t="shared" ref="KU331:LU331" si="95">1-0.9187</f>
        <v>8.1300000000000039E-2</v>
      </c>
      <c r="KV331" s="65">
        <f t="shared" si="95"/>
        <v>8.1300000000000039E-2</v>
      </c>
      <c r="KW331" s="65">
        <f t="shared" si="95"/>
        <v>8.1300000000000039E-2</v>
      </c>
      <c r="KX331" s="65">
        <f t="shared" si="95"/>
        <v>8.1300000000000039E-2</v>
      </c>
      <c r="KY331" s="65">
        <f t="shared" si="95"/>
        <v>8.1300000000000039E-2</v>
      </c>
      <c r="KZ331" s="65">
        <f t="shared" si="95"/>
        <v>8.1300000000000039E-2</v>
      </c>
      <c r="LA331" s="65">
        <f t="shared" si="95"/>
        <v>8.1300000000000039E-2</v>
      </c>
      <c r="LB331" s="65">
        <f t="shared" si="95"/>
        <v>8.1300000000000039E-2</v>
      </c>
      <c r="LC331" s="65">
        <f t="shared" si="95"/>
        <v>8.1300000000000039E-2</v>
      </c>
      <c r="LD331" s="65">
        <f t="shared" si="95"/>
        <v>8.1300000000000039E-2</v>
      </c>
      <c r="LE331" s="65">
        <f t="shared" si="95"/>
        <v>8.1300000000000039E-2</v>
      </c>
      <c r="LF331" s="65">
        <f t="shared" si="95"/>
        <v>8.1300000000000039E-2</v>
      </c>
      <c r="LG331" s="65">
        <f t="shared" si="95"/>
        <v>8.1300000000000039E-2</v>
      </c>
      <c r="LH331" s="65">
        <f t="shared" si="95"/>
        <v>8.1300000000000039E-2</v>
      </c>
      <c r="LI331" s="65">
        <f t="shared" si="95"/>
        <v>8.1300000000000039E-2</v>
      </c>
      <c r="LJ331" s="65">
        <f t="shared" si="95"/>
        <v>8.1300000000000039E-2</v>
      </c>
      <c r="LK331" s="65">
        <f t="shared" si="95"/>
        <v>8.1300000000000039E-2</v>
      </c>
      <c r="LL331" s="65">
        <f t="shared" si="95"/>
        <v>8.1300000000000039E-2</v>
      </c>
      <c r="LM331" s="65">
        <f t="shared" si="95"/>
        <v>8.1300000000000039E-2</v>
      </c>
      <c r="LN331" s="65">
        <f t="shared" si="95"/>
        <v>8.1300000000000039E-2</v>
      </c>
      <c r="LO331" s="65">
        <f t="shared" si="95"/>
        <v>8.1300000000000039E-2</v>
      </c>
      <c r="LP331" s="65">
        <f t="shared" si="95"/>
        <v>8.1300000000000039E-2</v>
      </c>
      <c r="LQ331" s="65">
        <f t="shared" si="95"/>
        <v>8.1300000000000039E-2</v>
      </c>
      <c r="LR331" s="65">
        <f t="shared" si="95"/>
        <v>8.1300000000000039E-2</v>
      </c>
      <c r="LS331" s="65">
        <f t="shared" si="95"/>
        <v>8.1300000000000039E-2</v>
      </c>
      <c r="LT331" s="65">
        <f t="shared" si="95"/>
        <v>8.1300000000000039E-2</v>
      </c>
      <c r="LU331" s="65">
        <f t="shared" si="95"/>
        <v>8.1300000000000039E-2</v>
      </c>
      <c r="LV331" s="65">
        <v>0</v>
      </c>
      <c r="LW331" s="65">
        <v>0</v>
      </c>
      <c r="LX331" s="65">
        <v>0</v>
      </c>
      <c r="LY331" s="65">
        <v>0</v>
      </c>
      <c r="LZ331" s="65">
        <v>0</v>
      </c>
      <c r="MA331" s="65">
        <v>0</v>
      </c>
      <c r="MB331" s="65">
        <v>0</v>
      </c>
      <c r="MC331" s="65">
        <v>0</v>
      </c>
      <c r="MD331" s="65">
        <v>0.14342944320000001</v>
      </c>
      <c r="ME331" s="65">
        <f t="shared" ref="ME331:MG331" si="96">(1-0.844)</f>
        <v>0.15600000000000003</v>
      </c>
      <c r="MF331" s="65">
        <f t="shared" si="96"/>
        <v>0.15600000000000003</v>
      </c>
      <c r="MG331" s="65">
        <f t="shared" si="96"/>
        <v>0.15600000000000003</v>
      </c>
      <c r="MH331" s="66">
        <v>0</v>
      </c>
      <c r="MI331" s="66">
        <v>0</v>
      </c>
      <c r="MJ331" s="66">
        <v>0</v>
      </c>
      <c r="MK331" s="66">
        <v>0</v>
      </c>
      <c r="ML331" s="66">
        <v>0</v>
      </c>
      <c r="MM331" s="67">
        <v>0</v>
      </c>
      <c r="MN331" s="67">
        <v>0</v>
      </c>
      <c r="MO331" s="66">
        <v>0</v>
      </c>
      <c r="MP331" s="66">
        <v>0</v>
      </c>
      <c r="MQ331" s="66">
        <v>0</v>
      </c>
      <c r="MR331" s="66">
        <v>0</v>
      </c>
      <c r="MS331" s="66">
        <v>0</v>
      </c>
      <c r="MT331" s="67">
        <v>0</v>
      </c>
      <c r="MU331" s="67">
        <v>0</v>
      </c>
      <c r="MV331" s="66">
        <v>0</v>
      </c>
      <c r="MW331" s="66">
        <v>0</v>
      </c>
      <c r="MX331" s="66">
        <v>0</v>
      </c>
      <c r="MY331" s="66">
        <v>0</v>
      </c>
      <c r="MZ331" s="66">
        <v>0</v>
      </c>
      <c r="NA331" s="67">
        <v>0</v>
      </c>
      <c r="NB331" s="67">
        <v>0</v>
      </c>
      <c r="NC331" s="65">
        <f>(1-0.7080128194)</f>
        <v>0.29198718059999995</v>
      </c>
      <c r="ND331" s="65">
        <f>(1-0.9476247468)</f>
        <v>5.2375253200000027E-2</v>
      </c>
      <c r="NE331" s="65">
        <f>(1-0.7080128194)</f>
        <v>0.29198718059999995</v>
      </c>
      <c r="NF331" s="65">
        <f>(1-0.9476247468)</f>
        <v>5.2375253200000027E-2</v>
      </c>
      <c r="NG331" s="65">
        <v>0</v>
      </c>
      <c r="NH331" s="65">
        <f>1-0.987574109322198</f>
        <v>1.2425890677801976E-2</v>
      </c>
      <c r="NI331" s="65">
        <f>1-0.85894862794</f>
        <v>0.14105137205999996</v>
      </c>
      <c r="NJ331" s="65">
        <f>1-0.86451771632</f>
        <v>0.13548228368000004</v>
      </c>
      <c r="NK331" s="65">
        <f>1-0.66174160433</f>
        <v>0.33825839567000004</v>
      </c>
      <c r="NL331" s="65">
        <f t="shared" ref="NL331:NN331" si="97">1-0.9676</f>
        <v>3.2399999999999984E-2</v>
      </c>
      <c r="NM331" s="65">
        <f t="shared" si="97"/>
        <v>3.2399999999999984E-2</v>
      </c>
      <c r="NN331" s="65">
        <f t="shared" si="97"/>
        <v>3.2399999999999984E-2</v>
      </c>
      <c r="NO331" s="65">
        <v>0</v>
      </c>
      <c r="NP331" s="65">
        <v>0</v>
      </c>
      <c r="NQ331" s="65">
        <v>0</v>
      </c>
      <c r="NR331" s="65">
        <v>0</v>
      </c>
      <c r="NS331" s="65">
        <v>0</v>
      </c>
      <c r="NT331" s="65">
        <v>0</v>
      </c>
      <c r="NU331" s="65">
        <f>1-0.99788</f>
        <v>2.1200000000000108E-3</v>
      </c>
      <c r="NV331" s="65">
        <f t="shared" ref="NV331:NW331" si="98">1-0.99524</f>
        <v>4.7599999999999865E-3</v>
      </c>
      <c r="NW331" s="65">
        <f t="shared" si="98"/>
        <v>4.7599999999999865E-3</v>
      </c>
      <c r="NX331" s="65">
        <v>0</v>
      </c>
      <c r="NY331" s="65">
        <v>0</v>
      </c>
      <c r="NZ331" s="65">
        <v>0</v>
      </c>
      <c r="OA331" s="65">
        <v>0</v>
      </c>
      <c r="OB331" s="65">
        <v>0</v>
      </c>
      <c r="OC331" s="65">
        <v>0</v>
      </c>
      <c r="OD331" s="65">
        <f>1-0.99524</f>
        <v>4.7599999999999865E-3</v>
      </c>
      <c r="OE331" s="65">
        <f>1-0.99788</f>
        <v>2.1200000000000108E-3</v>
      </c>
      <c r="OF331" s="65">
        <f>1-0.99524</f>
        <v>4.7599999999999865E-3</v>
      </c>
      <c r="OG331" s="65">
        <v>0</v>
      </c>
      <c r="OH331" s="65">
        <v>0</v>
      </c>
      <c r="OI331" s="65">
        <v>0</v>
      </c>
      <c r="OJ331" s="65">
        <f>1-0.99524</f>
        <v>4.7599999999999865E-3</v>
      </c>
      <c r="OK331" s="65">
        <f>1-0.99788</f>
        <v>2.1200000000000108E-3</v>
      </c>
      <c r="OL331" s="65">
        <f t="shared" ref="OL331:OO331" si="99">1-0.99524</f>
        <v>4.7599999999999865E-3</v>
      </c>
      <c r="OM331" s="65">
        <f t="shared" si="99"/>
        <v>4.7599999999999865E-3</v>
      </c>
      <c r="ON331" s="65">
        <f t="shared" si="99"/>
        <v>4.7599999999999865E-3</v>
      </c>
      <c r="OO331" s="65">
        <f t="shared" si="99"/>
        <v>4.7599999999999865E-3</v>
      </c>
      <c r="OP331" s="65">
        <v>0</v>
      </c>
      <c r="OQ331" s="65">
        <v>0</v>
      </c>
      <c r="OR331" s="65">
        <v>0</v>
      </c>
      <c r="OS331" s="65">
        <v>0</v>
      </c>
      <c r="OT331" s="65">
        <v>0</v>
      </c>
      <c r="OU331" s="65">
        <v>0</v>
      </c>
      <c r="OV331" s="65">
        <v>0</v>
      </c>
      <c r="OW331" s="65">
        <v>0</v>
      </c>
      <c r="OX331" s="65">
        <v>0</v>
      </c>
      <c r="OY331" s="65">
        <v>0</v>
      </c>
      <c r="OZ331" s="65">
        <v>0</v>
      </c>
      <c r="PA331" s="65">
        <v>0</v>
      </c>
      <c r="PB331" s="65">
        <v>0</v>
      </c>
      <c r="PC331" s="65">
        <v>0</v>
      </c>
      <c r="PD331" s="65">
        <v>0</v>
      </c>
      <c r="PE331" s="65">
        <v>0</v>
      </c>
      <c r="PF331" s="65">
        <v>0</v>
      </c>
      <c r="PG331" s="65">
        <v>0</v>
      </c>
      <c r="PH331" s="65">
        <v>0</v>
      </c>
      <c r="PI331" s="65">
        <v>0</v>
      </c>
      <c r="PJ331" s="65">
        <v>0</v>
      </c>
      <c r="PK331" s="65">
        <v>0</v>
      </c>
      <c r="PL331" s="65">
        <v>0</v>
      </c>
      <c r="PM331" s="65">
        <v>0</v>
      </c>
      <c r="PN331" s="65">
        <v>0</v>
      </c>
      <c r="PO331" s="65">
        <v>0</v>
      </c>
      <c r="PP331" s="65">
        <v>0</v>
      </c>
      <c r="PQ331" s="65">
        <v>0</v>
      </c>
      <c r="PR331" s="65">
        <v>0</v>
      </c>
      <c r="PS331" s="65">
        <v>0</v>
      </c>
      <c r="PT331" s="65">
        <v>0</v>
      </c>
      <c r="PU331" s="65">
        <v>0</v>
      </c>
      <c r="PV331" s="65">
        <v>0</v>
      </c>
      <c r="PW331" s="65">
        <v>0</v>
      </c>
      <c r="PX331" s="65">
        <v>0</v>
      </c>
      <c r="PY331" s="65">
        <v>0</v>
      </c>
      <c r="PZ331" s="65">
        <v>0</v>
      </c>
      <c r="QA331" s="65">
        <v>0</v>
      </c>
      <c r="QB331" s="65">
        <v>0</v>
      </c>
      <c r="QC331" s="75"/>
      <c r="QD331" s="75"/>
    </row>
    <row r="332" spans="1:446" ht="13.5" customHeight="1">
      <c r="A332" s="12" t="s">
        <v>330</v>
      </c>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12"/>
      <c r="BE332" s="14"/>
      <c r="BF332" s="14"/>
      <c r="BG332" s="14"/>
      <c r="BH332" s="14"/>
      <c r="BI332" s="14"/>
      <c r="BJ332" s="14"/>
      <c r="BK332" s="14"/>
      <c r="BL332" s="14"/>
      <c r="BM332" s="14"/>
      <c r="BN332" s="14"/>
      <c r="BO332" s="14"/>
      <c r="BP332" s="14"/>
      <c r="BQ332" s="14"/>
      <c r="BR332" s="14"/>
      <c r="BS332" s="14"/>
      <c r="BT332" s="14"/>
      <c r="BU332" s="14"/>
      <c r="BV332" s="14"/>
      <c r="BW332" s="14"/>
      <c r="BX332" s="14"/>
      <c r="BY332" s="14"/>
      <c r="BZ332" s="14"/>
      <c r="CA332" s="14"/>
      <c r="CB332" s="14"/>
      <c r="CC332" s="14"/>
      <c r="CD332" s="14"/>
      <c r="CE332" s="14"/>
      <c r="CF332" s="14"/>
      <c r="CG332" s="14"/>
      <c r="CH332" s="14"/>
      <c r="CI332" s="14"/>
      <c r="CJ332" s="14"/>
      <c r="CK332" s="14"/>
      <c r="CL332" s="14"/>
      <c r="CM332" s="14"/>
      <c r="CN332" s="14"/>
      <c r="CO332" s="14"/>
      <c r="CP332" s="14"/>
      <c r="CQ332" s="14"/>
      <c r="CR332" s="14"/>
      <c r="CS332" s="14"/>
      <c r="CT332" s="14"/>
      <c r="CU332" s="14"/>
      <c r="CV332" s="14"/>
      <c r="CW332" s="14"/>
      <c r="CX332" s="14"/>
      <c r="CY332" s="14"/>
      <c r="CZ332" s="14"/>
      <c r="DA332" s="19"/>
      <c r="DB332" s="14"/>
      <c r="DC332" s="14"/>
      <c r="DD332" s="14"/>
      <c r="DE332" s="14"/>
      <c r="DF332" s="14"/>
      <c r="DG332" s="14"/>
      <c r="DH332" s="14"/>
      <c r="DI332" s="14"/>
      <c r="DJ332" s="14"/>
      <c r="DK332" s="14"/>
      <c r="DL332" s="14"/>
      <c r="DM332" s="14"/>
      <c r="DN332" s="14"/>
      <c r="DO332" s="14"/>
      <c r="DP332" s="14"/>
      <c r="DQ332" s="14"/>
      <c r="DR332" s="14"/>
      <c r="DS332" s="14"/>
      <c r="DT332" s="14"/>
      <c r="DU332" s="14"/>
      <c r="DV332" s="14"/>
      <c r="DW332" s="14"/>
      <c r="DX332" s="14"/>
      <c r="DY332" s="14"/>
      <c r="DZ332" s="14"/>
      <c r="EA332" s="14"/>
      <c r="EB332" s="14"/>
      <c r="EC332" s="14"/>
      <c r="ED332" s="14"/>
      <c r="EE332" s="14"/>
      <c r="EF332" s="14"/>
      <c r="EG332" s="14"/>
      <c r="EH332" s="14"/>
      <c r="EI332" s="14"/>
      <c r="EJ332" s="14"/>
      <c r="EK332" s="14"/>
      <c r="EL332" s="14"/>
      <c r="EM332" s="14"/>
      <c r="EN332" s="14"/>
      <c r="EO332" s="14"/>
      <c r="EP332" s="14"/>
      <c r="EQ332" s="14"/>
      <c r="ER332" s="14"/>
      <c r="ES332" s="14"/>
      <c r="ET332" s="14"/>
      <c r="EU332" s="14"/>
      <c r="EV332" s="14"/>
      <c r="EW332" s="14"/>
      <c r="EX332" s="14"/>
      <c r="EY332" s="14"/>
      <c r="EZ332" s="14"/>
      <c r="FA332" s="14"/>
      <c r="FB332" s="14"/>
      <c r="FC332" s="14"/>
      <c r="FD332" s="14"/>
      <c r="FE332" s="14"/>
      <c r="FF332" s="14"/>
      <c r="FG332" s="14"/>
      <c r="FH332" s="14"/>
      <c r="FI332" s="14"/>
      <c r="FJ332" s="14"/>
      <c r="FK332" s="14"/>
      <c r="FL332" s="14"/>
      <c r="FM332" s="14"/>
      <c r="FN332" s="14"/>
      <c r="FO332" s="14"/>
      <c r="FP332" s="14"/>
      <c r="FQ332" s="14"/>
      <c r="FR332" s="14"/>
      <c r="FS332" s="14"/>
      <c r="FT332" s="14"/>
      <c r="FU332" s="14"/>
      <c r="FV332" s="14"/>
      <c r="FW332" s="14"/>
      <c r="FX332" s="14"/>
      <c r="FY332" s="14"/>
      <c r="FZ332" s="14"/>
      <c r="GA332" s="14"/>
      <c r="GB332" s="14"/>
      <c r="GC332" s="14"/>
      <c r="GD332" s="14"/>
      <c r="GE332" s="14"/>
      <c r="GF332" s="14"/>
      <c r="GG332" s="14"/>
      <c r="GH332" s="14"/>
      <c r="GI332" s="14"/>
      <c r="GJ332" s="14"/>
      <c r="GK332" s="14"/>
      <c r="GL332" s="14"/>
      <c r="GM332" s="14"/>
      <c r="GN332" s="14"/>
      <c r="GO332" s="14"/>
      <c r="GP332" s="14"/>
      <c r="GQ332" s="14"/>
      <c r="GR332" s="14"/>
      <c r="GS332" s="14"/>
      <c r="GT332" s="14"/>
      <c r="GU332" s="14"/>
      <c r="GV332" s="14"/>
      <c r="GW332" s="14"/>
      <c r="GX332" s="14"/>
      <c r="GY332" s="14"/>
      <c r="GZ332" s="14"/>
      <c r="HA332" s="14"/>
      <c r="HB332" s="14"/>
      <c r="HC332" s="14"/>
      <c r="HD332" s="14"/>
      <c r="HE332" s="14"/>
      <c r="HF332" s="14"/>
      <c r="HG332" s="14"/>
      <c r="HH332" s="14"/>
      <c r="HI332" s="14"/>
      <c r="HJ332" s="14"/>
      <c r="HK332" s="14"/>
      <c r="HL332" s="14"/>
      <c r="HM332" s="14"/>
      <c r="HN332" s="14"/>
      <c r="HO332" s="14"/>
      <c r="HP332" s="14"/>
      <c r="HQ332" s="14"/>
      <c r="HR332" s="14"/>
      <c r="HS332" s="14"/>
      <c r="HT332" s="14"/>
      <c r="HU332" s="14"/>
      <c r="HV332" s="14"/>
      <c r="HW332" s="14"/>
      <c r="HX332" s="14"/>
      <c r="HY332" s="14"/>
      <c r="HZ332" s="14"/>
      <c r="IA332" s="14"/>
      <c r="IB332" s="14"/>
      <c r="IC332" s="14"/>
      <c r="ID332" s="14"/>
      <c r="IE332" s="14"/>
      <c r="IF332" s="14"/>
      <c r="IG332" s="14"/>
      <c r="IH332" s="65"/>
      <c r="II332" s="65"/>
      <c r="IJ332" s="65"/>
      <c r="IK332" s="65"/>
      <c r="IL332" s="65"/>
      <c r="IM332" s="65"/>
      <c r="IN332" s="65"/>
      <c r="IO332" s="65"/>
      <c r="IP332" s="65"/>
      <c r="IQ332" s="65"/>
      <c r="IR332" s="65"/>
      <c r="IS332" s="65"/>
      <c r="IT332" s="65"/>
      <c r="IU332" s="65"/>
      <c r="IV332" s="65"/>
      <c r="IW332" s="65"/>
      <c r="IX332" s="65"/>
      <c r="IY332" s="65"/>
      <c r="IZ332" s="75"/>
      <c r="JA332" s="65"/>
      <c r="JB332" s="65"/>
      <c r="JC332" s="65"/>
      <c r="JD332" s="65"/>
      <c r="JE332" s="65"/>
      <c r="JF332" s="65"/>
      <c r="JG332" s="65"/>
      <c r="JH332" s="65"/>
      <c r="JI332" s="65"/>
      <c r="JJ332" s="65"/>
      <c r="JK332" s="65"/>
      <c r="JL332" s="65"/>
      <c r="JM332" s="65"/>
      <c r="JN332" s="65"/>
      <c r="JO332" s="65"/>
      <c r="JP332" s="65"/>
      <c r="JQ332" s="65"/>
      <c r="JR332" s="65"/>
      <c r="JS332" s="65"/>
      <c r="JT332" s="65"/>
      <c r="JU332" s="65"/>
      <c r="JV332" s="65"/>
      <c r="JW332" s="65"/>
      <c r="JX332" s="65"/>
      <c r="JY332" s="65"/>
      <c r="JZ332" s="65"/>
      <c r="KA332" s="65"/>
      <c r="KB332" s="65"/>
      <c r="KC332" s="65"/>
      <c r="KD332" s="65"/>
      <c r="KE332" s="65"/>
      <c r="KF332" s="65"/>
      <c r="KG332" s="65"/>
      <c r="KH332" s="65"/>
      <c r="KI332" s="65"/>
      <c r="KJ332" s="65"/>
      <c r="KK332" s="65"/>
      <c r="KL332" s="65"/>
      <c r="KM332" s="65"/>
      <c r="KN332" s="65"/>
      <c r="KO332" s="65"/>
      <c r="KP332" s="65"/>
      <c r="KQ332" s="65"/>
      <c r="KR332" s="65"/>
      <c r="KS332" s="65"/>
      <c r="KT332" s="65"/>
      <c r="KU332" s="65"/>
      <c r="KV332" s="65"/>
      <c r="KW332" s="65"/>
      <c r="KX332" s="65"/>
      <c r="KY332" s="65"/>
      <c r="KZ332" s="65"/>
      <c r="LA332" s="65"/>
      <c r="LB332" s="65"/>
      <c r="LC332" s="65"/>
      <c r="LD332" s="65"/>
      <c r="LE332" s="65"/>
      <c r="LF332" s="65"/>
      <c r="LG332" s="65"/>
      <c r="LH332" s="65"/>
      <c r="LI332" s="65"/>
      <c r="LJ332" s="65"/>
      <c r="LK332" s="65"/>
      <c r="LL332" s="65"/>
      <c r="LM332" s="65"/>
      <c r="LN332" s="65"/>
      <c r="LO332" s="65"/>
      <c r="LP332" s="65"/>
      <c r="LQ332" s="65"/>
      <c r="LR332" s="65"/>
      <c r="LS332" s="65"/>
      <c r="LT332" s="65"/>
      <c r="LU332" s="65"/>
      <c r="LV332" s="65"/>
      <c r="LW332" s="65"/>
      <c r="LX332" s="65"/>
      <c r="LY332" s="65"/>
      <c r="LZ332" s="65"/>
      <c r="MA332" s="65"/>
      <c r="MB332" s="65"/>
      <c r="MC332" s="65"/>
      <c r="MD332" s="65"/>
      <c r="ME332" s="65"/>
      <c r="MF332" s="65"/>
      <c r="MG332" s="65"/>
      <c r="MH332" s="66"/>
      <c r="MI332" s="66"/>
      <c r="MJ332" s="66"/>
      <c r="MK332" s="66"/>
      <c r="ML332" s="66"/>
      <c r="MM332" s="67"/>
      <c r="MN332" s="67"/>
      <c r="MO332" s="66"/>
      <c r="MP332" s="66"/>
      <c r="MQ332" s="66"/>
      <c r="MR332" s="66"/>
      <c r="MS332" s="66"/>
      <c r="MT332" s="67"/>
      <c r="MU332" s="67"/>
      <c r="MV332" s="66"/>
      <c r="MW332" s="66"/>
      <c r="MX332" s="66"/>
      <c r="MY332" s="66"/>
      <c r="MZ332" s="66"/>
      <c r="NA332" s="67"/>
      <c r="NB332" s="67"/>
      <c r="NC332" s="65"/>
      <c r="ND332" s="65"/>
      <c r="NE332" s="65"/>
      <c r="NF332" s="65"/>
      <c r="NG332" s="65"/>
      <c r="NH332" s="65"/>
      <c r="NI332" s="65"/>
      <c r="NJ332" s="65"/>
      <c r="NK332" s="65"/>
      <c r="NL332" s="65"/>
      <c r="NM332" s="65"/>
      <c r="NN332" s="65"/>
      <c r="NO332" s="65"/>
      <c r="NP332" s="65"/>
      <c r="NQ332" s="65"/>
      <c r="NR332" s="65"/>
      <c r="NS332" s="65"/>
      <c r="NT332" s="65"/>
      <c r="NU332" s="65"/>
      <c r="NV332" s="65"/>
      <c r="NW332" s="65"/>
      <c r="NX332" s="65"/>
      <c r="NY332" s="65"/>
      <c r="NZ332" s="65"/>
      <c r="OA332" s="65"/>
      <c r="OB332" s="65"/>
      <c r="OC332" s="65"/>
      <c r="OD332" s="65"/>
      <c r="OE332" s="65"/>
      <c r="OF332" s="65"/>
      <c r="OG332" s="65"/>
      <c r="OH332" s="65"/>
      <c r="OI332" s="65"/>
      <c r="OJ332" s="65"/>
      <c r="OK332" s="65"/>
      <c r="OL332" s="65"/>
      <c r="OM332" s="65"/>
      <c r="ON332" s="65"/>
      <c r="OO332" s="65"/>
      <c r="OP332" s="65"/>
      <c r="OQ332" s="65"/>
      <c r="OR332" s="65"/>
      <c r="OS332" s="65"/>
      <c r="OT332" s="65"/>
      <c r="OU332" s="65"/>
      <c r="OV332" s="65"/>
      <c r="OW332" s="65"/>
      <c r="OX332" s="65"/>
      <c r="OY332" s="65"/>
      <c r="OZ332" s="65"/>
      <c r="PA332" s="65"/>
      <c r="PB332" s="65"/>
      <c r="PC332" s="65"/>
      <c r="PD332" s="65"/>
      <c r="PE332" s="65"/>
      <c r="PF332" s="65"/>
      <c r="PG332" s="65"/>
      <c r="PH332" s="65"/>
      <c r="PI332" s="65"/>
      <c r="PJ332" s="65"/>
      <c r="PK332" s="65"/>
      <c r="PL332" s="65"/>
      <c r="PM332" s="65"/>
      <c r="PN332" s="65"/>
      <c r="PO332" s="65"/>
      <c r="PP332" s="65"/>
      <c r="PQ332" s="65"/>
      <c r="PR332" s="65"/>
      <c r="PS332" s="65"/>
      <c r="PT332" s="65"/>
      <c r="PU332" s="65"/>
      <c r="PV332" s="65"/>
      <c r="PW332" s="65"/>
      <c r="PX332" s="65"/>
      <c r="PY332" s="65"/>
      <c r="PZ332" s="65"/>
      <c r="QA332" s="65"/>
      <c r="QB332" s="65"/>
      <c r="QC332" s="65">
        <v>0</v>
      </c>
      <c r="QD332" s="65">
        <v>0</v>
      </c>
    </row>
    <row r="333" spans="1:446" ht="15" customHeight="1">
      <c r="CT333" s="14"/>
      <c r="CU333" s="14"/>
      <c r="CV333" s="14"/>
      <c r="CW333" s="14"/>
      <c r="CX333" s="14"/>
      <c r="CY333" s="14"/>
      <c r="CZ333" s="14"/>
    </row>
    <row r="334" spans="1:446" ht="15" customHeight="1">
      <c r="CT334" s="14"/>
      <c r="CU334" s="14"/>
      <c r="CV334" s="14"/>
      <c r="CW334" s="14"/>
      <c r="CX334" s="14"/>
      <c r="CY334" s="14"/>
      <c r="CZ334" s="14"/>
    </row>
    <row r="337" customFormat="1" ht="15" customHeight="1"/>
    <row r="338" customFormat="1" ht="15" customHeight="1"/>
    <row r="339" customFormat="1" ht="15" customHeight="1"/>
    <row r="340" customFormat="1" ht="15" customHeight="1"/>
    <row r="341" customFormat="1" ht="15" customHeight="1"/>
    <row r="342" customFormat="1" ht="15" customHeight="1"/>
    <row r="343" customFormat="1" ht="15" customHeight="1"/>
    <row r="344" customFormat="1" ht="15" customHeight="1"/>
    <row r="345" customFormat="1" ht="15" customHeight="1"/>
    <row r="346" customFormat="1" ht="15" customHeight="1"/>
    <row r="347" customFormat="1" ht="15" customHeight="1"/>
    <row r="348" customFormat="1" ht="15" customHeight="1"/>
    <row r="349" customFormat="1" ht="15" customHeight="1"/>
    <row r="350" customFormat="1" ht="15" customHeight="1"/>
    <row r="351" customFormat="1" ht="15" customHeight="1"/>
    <row r="352" customFormat="1" ht="15" customHeight="1"/>
    <row r="353" customFormat="1" ht="15" customHeight="1"/>
    <row r="354" customFormat="1" ht="15" customHeight="1"/>
    <row r="355" customFormat="1" ht="15" customHeight="1"/>
    <row r="356" customFormat="1" ht="15" customHeight="1"/>
    <row r="357" customFormat="1" ht="15" customHeight="1"/>
    <row r="358" customFormat="1" ht="15" customHeight="1"/>
    <row r="359" customFormat="1" ht="15" customHeight="1"/>
    <row r="360" customFormat="1" ht="15" customHeight="1"/>
    <row r="361" customFormat="1" ht="15" customHeight="1"/>
    <row r="362" customFormat="1" ht="15" customHeight="1"/>
    <row r="363" customFormat="1" ht="15" customHeight="1"/>
    <row r="364" customFormat="1" ht="15" customHeight="1"/>
    <row r="365" customFormat="1" ht="15" customHeight="1"/>
    <row r="366" customFormat="1" ht="15" customHeight="1"/>
    <row r="367" customFormat="1" ht="15" customHeight="1"/>
    <row r="368" customFormat="1" ht="15" customHeight="1"/>
    <row r="369" customFormat="1" ht="15" customHeight="1"/>
    <row r="370" customFormat="1" ht="15" customHeight="1"/>
    <row r="371" customFormat="1" ht="15" customHeight="1"/>
    <row r="372" customFormat="1" ht="15" customHeight="1"/>
    <row r="373" customFormat="1" ht="15" customHeight="1"/>
    <row r="374" customFormat="1" ht="15" customHeight="1"/>
    <row r="375" customFormat="1" ht="15" customHeight="1"/>
    <row r="376" customFormat="1" ht="15" customHeight="1"/>
    <row r="377" customFormat="1" ht="15" customHeight="1"/>
    <row r="378" customFormat="1" ht="15" customHeight="1"/>
    <row r="379" customFormat="1" ht="15" customHeight="1"/>
    <row r="380" customFormat="1" ht="15" customHeight="1"/>
    <row r="381" customFormat="1" ht="15" customHeight="1"/>
    <row r="382" customFormat="1" ht="15" customHeight="1"/>
    <row r="383" customFormat="1" ht="15" customHeight="1"/>
    <row r="384" customFormat="1" ht="15" customHeight="1"/>
    <row r="385" customFormat="1" ht="15" customHeight="1"/>
    <row r="386" customFormat="1" ht="15" customHeight="1"/>
    <row r="387" customFormat="1" ht="15" customHeight="1"/>
    <row r="388" customFormat="1" ht="15" customHeight="1"/>
    <row r="389" customFormat="1" ht="15" customHeight="1"/>
    <row r="390" customFormat="1" ht="15" customHeight="1"/>
    <row r="391" customFormat="1" ht="15" customHeight="1"/>
    <row r="392" customFormat="1" ht="15" customHeight="1"/>
    <row r="393" customFormat="1" ht="15" customHeight="1"/>
    <row r="394" customFormat="1" ht="15" customHeight="1"/>
    <row r="395" customFormat="1" ht="15" customHeight="1"/>
    <row r="396" customFormat="1" ht="15" customHeight="1"/>
    <row r="397" customFormat="1" ht="15" customHeight="1"/>
    <row r="398" customFormat="1" ht="15" customHeight="1"/>
    <row r="399" customFormat="1" ht="15" customHeight="1"/>
    <row r="400" customFormat="1" ht="15" customHeight="1"/>
    <row r="401" customFormat="1" ht="15" customHeight="1"/>
    <row r="402" customFormat="1" ht="15" customHeight="1"/>
    <row r="403" customFormat="1" ht="15" customHeight="1"/>
    <row r="404" customFormat="1" ht="15" customHeight="1"/>
    <row r="405" customFormat="1" ht="15" customHeight="1"/>
    <row r="406" customFormat="1" ht="15" customHeight="1"/>
    <row r="407" customFormat="1" ht="15" customHeight="1"/>
    <row r="408" customFormat="1" ht="15" customHeight="1"/>
    <row r="409" customFormat="1" ht="15" customHeight="1"/>
    <row r="410" customFormat="1" ht="15" customHeight="1"/>
    <row r="411" customFormat="1" ht="15" customHeight="1"/>
    <row r="412" customFormat="1" ht="15" customHeight="1"/>
    <row r="413" customFormat="1" ht="15" customHeight="1"/>
    <row r="414" customFormat="1" ht="15" customHeight="1"/>
    <row r="415" customFormat="1" ht="15" customHeight="1"/>
    <row r="416" customFormat="1" ht="15" customHeight="1"/>
    <row r="417" customFormat="1" ht="15" customHeight="1"/>
    <row r="418" customFormat="1" ht="15" customHeight="1"/>
    <row r="419" customFormat="1" ht="15" customHeight="1"/>
    <row r="420" customFormat="1" ht="15" customHeight="1"/>
    <row r="421" customFormat="1" ht="15" customHeight="1"/>
    <row r="422" customFormat="1" ht="15" customHeight="1"/>
    <row r="423" customFormat="1" ht="15" customHeight="1"/>
    <row r="424" customFormat="1" ht="15" customHeight="1"/>
    <row r="425" customFormat="1" ht="15" customHeight="1"/>
    <row r="426" customFormat="1" ht="15" customHeight="1"/>
    <row r="427" customFormat="1" ht="15" customHeight="1"/>
    <row r="428" customFormat="1" ht="15" customHeight="1"/>
    <row r="429" customFormat="1" ht="15" customHeight="1"/>
    <row r="430" customFormat="1" ht="15" customHeight="1"/>
    <row r="431" customFormat="1" ht="15" customHeight="1"/>
    <row r="432" customFormat="1" ht="15" customHeight="1"/>
    <row r="433" customFormat="1" ht="15" customHeight="1"/>
    <row r="434" customFormat="1" ht="15" customHeight="1"/>
    <row r="435" customFormat="1" ht="15" customHeight="1"/>
    <row r="436" customFormat="1" ht="15" customHeight="1"/>
    <row r="437" customFormat="1" ht="15" customHeight="1"/>
    <row r="438" customFormat="1" ht="15" customHeight="1"/>
    <row r="439" customFormat="1" ht="15" customHeight="1"/>
    <row r="440" customFormat="1" ht="15" customHeight="1"/>
    <row r="441" customFormat="1" ht="15" customHeight="1"/>
    <row r="442" customFormat="1" ht="15" customHeight="1"/>
    <row r="443" customFormat="1" ht="15" customHeight="1"/>
    <row r="444" customFormat="1" ht="15" customHeight="1"/>
    <row r="445" customFormat="1" ht="15" customHeight="1"/>
    <row r="446" customFormat="1" ht="15" customHeight="1"/>
  </sheetData>
  <phoneticPr fontId="15" type="noConversion"/>
  <pageMargins left="0.7" right="0.7" top="0.75" bottom="0.75" header="0" footer="0"/>
  <pageSetup orientation="landscape"/>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000"/>
  <sheetViews>
    <sheetView workbookViewId="0"/>
  </sheetViews>
  <sheetFormatPr baseColWidth="10" defaultColWidth="11.1640625" defaultRowHeight="15" customHeight="1"/>
  <cols>
    <col min="1" max="1" width="9" customWidth="1"/>
    <col min="2" max="2" width="15.33203125" customWidth="1"/>
    <col min="3" max="6" width="9" customWidth="1"/>
    <col min="7" max="7" width="9.5" customWidth="1"/>
    <col min="8" max="8" width="16.6640625" customWidth="1"/>
    <col min="9" max="26" width="9" customWidth="1"/>
  </cols>
  <sheetData>
    <row r="1" spans="1:17" ht="17.25" customHeight="1">
      <c r="A1" s="45" t="s">
        <v>515</v>
      </c>
      <c r="C1" s="45" t="s">
        <v>516</v>
      </c>
      <c r="G1" s="76" t="s">
        <v>517</v>
      </c>
      <c r="H1" s="77"/>
      <c r="I1" s="77"/>
      <c r="J1" s="77"/>
      <c r="K1" s="77"/>
      <c r="L1" s="78"/>
    </row>
    <row r="2" spans="1:17" ht="17.25" customHeight="1">
      <c r="A2" s="46" t="s">
        <v>518</v>
      </c>
      <c r="C2" s="46" t="s">
        <v>518</v>
      </c>
      <c r="G2" s="19"/>
      <c r="H2" s="19"/>
    </row>
    <row r="3" spans="1:17" ht="17.25" customHeight="1">
      <c r="A3" s="46">
        <f>A4*1000/365</f>
        <v>1.726027397260274</v>
      </c>
      <c r="B3" s="46" t="s">
        <v>519</v>
      </c>
      <c r="C3" s="46">
        <f>C4*1000/365</f>
        <v>0.85470085470085466</v>
      </c>
      <c r="D3" s="46" t="s">
        <v>519</v>
      </c>
      <c r="G3" s="47" t="s">
        <v>515</v>
      </c>
      <c r="H3" s="19"/>
    </row>
    <row r="4" spans="1:17" ht="17.25" customHeight="1">
      <c r="A4" s="46">
        <v>0.63</v>
      </c>
      <c r="B4" s="46" t="s">
        <v>520</v>
      </c>
      <c r="C4" s="46">
        <f>(C7/10^6)/C5/C6*365</f>
        <v>0.31196581196581197</v>
      </c>
      <c r="D4" s="46" t="s">
        <v>520</v>
      </c>
      <c r="G4" s="46">
        <v>2.5378514780100945</v>
      </c>
      <c r="H4" s="46" t="s">
        <v>519</v>
      </c>
      <c r="I4" s="46" t="s">
        <v>521</v>
      </c>
      <c r="M4" s="48">
        <f>0.8*1000/365*4.4</f>
        <v>9.6438356164383556</v>
      </c>
      <c r="N4" s="46" t="s">
        <v>522</v>
      </c>
      <c r="O4" s="46" t="s">
        <v>355</v>
      </c>
      <c r="P4" s="46">
        <f t="shared" ref="P4:P5" si="0">M4/3.8</f>
        <v>2.5378514780100936</v>
      </c>
      <c r="Q4" s="46" t="s">
        <v>519</v>
      </c>
    </row>
    <row r="5" spans="1:17" ht="17.25" customHeight="1">
      <c r="A5" s="46">
        <v>0.15</v>
      </c>
      <c r="B5" s="46" t="s">
        <v>523</v>
      </c>
      <c r="C5" s="46">
        <v>0.15</v>
      </c>
      <c r="D5" s="46" t="s">
        <v>523</v>
      </c>
      <c r="G5" s="46">
        <v>6.3446286950252354E-2</v>
      </c>
      <c r="H5" s="46" t="s">
        <v>519</v>
      </c>
      <c r="I5" s="46" t="s">
        <v>524</v>
      </c>
      <c r="M5" s="48">
        <f>0.02*4.4*1000/365</f>
        <v>0.24109589041095894</v>
      </c>
      <c r="N5" s="46" t="s">
        <v>522</v>
      </c>
      <c r="O5" s="46" t="s">
        <v>430</v>
      </c>
      <c r="P5" s="46">
        <f t="shared" si="0"/>
        <v>6.3446286950252354E-2</v>
      </c>
      <c r="Q5" s="46" t="s">
        <v>519</v>
      </c>
    </row>
    <row r="6" spans="1:17" ht="17.25" customHeight="1">
      <c r="A6" s="46">
        <v>1.5599999999999999E-2</v>
      </c>
      <c r="B6" s="46" t="s">
        <v>345</v>
      </c>
      <c r="C6" s="46">
        <v>1.5599999999999999E-2</v>
      </c>
      <c r="D6" s="46" t="s">
        <v>345</v>
      </c>
    </row>
    <row r="7" spans="1:17" ht="17.25" customHeight="1">
      <c r="A7" s="46">
        <f>A4/365*A5*A6*10^6</f>
        <v>4.0389041095890414</v>
      </c>
      <c r="B7" s="46" t="s">
        <v>525</v>
      </c>
      <c r="C7" s="46">
        <v>2</v>
      </c>
      <c r="D7" s="46" t="s">
        <v>525</v>
      </c>
      <c r="N7" s="49"/>
    </row>
    <row r="8" spans="1:17" ht="17.25" customHeight="1">
      <c r="G8" s="46">
        <f>G4*365/1000</f>
        <v>0.92631578947368454</v>
      </c>
      <c r="H8" s="46" t="s">
        <v>520</v>
      </c>
      <c r="I8" s="46" t="s">
        <v>526</v>
      </c>
    </row>
    <row r="9" spans="1:17" ht="17.25" customHeight="1">
      <c r="G9" s="46">
        <f>G8/365*A5*A6*10^6</f>
        <v>5.9385724585436206</v>
      </c>
      <c r="H9" s="46" t="s">
        <v>527</v>
      </c>
      <c r="I9" s="49">
        <f>G9/(G9+G13)</f>
        <v>0.92696211933646944</v>
      </c>
      <c r="J9" s="46">
        <f>4*I9</f>
        <v>3.7078484773458777</v>
      </c>
      <c r="K9" s="46">
        <f>J9/A5/A6/(10^6)*1000</f>
        <v>1.5845506313443922</v>
      </c>
      <c r="L9" s="46" t="s">
        <v>519</v>
      </c>
      <c r="M9" s="46">
        <f>K9*3.8</f>
        <v>6.02129239910869</v>
      </c>
      <c r="N9" s="46" t="s">
        <v>522</v>
      </c>
    </row>
    <row r="10" spans="1:17" ht="17.25" customHeight="1">
      <c r="A10" s="45" t="s">
        <v>528</v>
      </c>
      <c r="B10" s="45"/>
      <c r="C10" s="45" t="s">
        <v>528</v>
      </c>
    </row>
    <row r="11" spans="1:17" ht="17.25" customHeight="1">
      <c r="A11" s="46">
        <f>A12*1000/365</f>
        <v>0.5423728813559322</v>
      </c>
      <c r="B11" s="46" t="s">
        <v>519</v>
      </c>
      <c r="C11" s="46">
        <f>C12*1000/365</f>
        <v>0.2711864406779661</v>
      </c>
      <c r="D11" s="46" t="s">
        <v>519</v>
      </c>
      <c r="N11" s="49"/>
    </row>
    <row r="12" spans="1:17" ht="17.25" customHeight="1">
      <c r="A12" s="46">
        <f>(A15/10^6)/A13/A14*365</f>
        <v>0.19796610169491524</v>
      </c>
      <c r="B12" s="46" t="s">
        <v>520</v>
      </c>
      <c r="C12" s="46">
        <f>(C15/10^6)/C13/C14*365</f>
        <v>9.8983050847457621E-2</v>
      </c>
      <c r="D12" s="46" t="s">
        <v>520</v>
      </c>
      <c r="G12" s="46">
        <f>G5*365/1000</f>
        <v>2.315789473684211E-2</v>
      </c>
    </row>
    <row r="13" spans="1:17" ht="17.25" customHeight="1">
      <c r="A13" s="46">
        <v>0.25</v>
      </c>
      <c r="B13" s="46" t="s">
        <v>523</v>
      </c>
      <c r="C13" s="46">
        <v>0.25</v>
      </c>
      <c r="D13" s="46" t="s">
        <v>523</v>
      </c>
      <c r="G13" s="46">
        <f>G12/365*A13*A14*10^6</f>
        <v>0.46791636625811106</v>
      </c>
      <c r="H13" s="46" t="s">
        <v>527</v>
      </c>
      <c r="I13" s="49">
        <f>G13/(G13+G9)</f>
        <v>7.3037880663530577E-2</v>
      </c>
      <c r="J13" s="46">
        <f>4*I13</f>
        <v>0.29215152265412231</v>
      </c>
      <c r="K13" s="46">
        <f>J13/A13/A14/(10^6)*1000</f>
        <v>3.9613765783609804E-2</v>
      </c>
      <c r="L13" s="46" t="s">
        <v>519</v>
      </c>
    </row>
    <row r="14" spans="1:17" ht="17.25" customHeight="1">
      <c r="A14" s="46">
        <v>2.9499999999999998E-2</v>
      </c>
      <c r="B14" s="46" t="s">
        <v>345</v>
      </c>
      <c r="C14" s="46">
        <v>2.9499999999999998E-2</v>
      </c>
      <c r="D14" s="46" t="s">
        <v>345</v>
      </c>
    </row>
    <row r="15" spans="1:17" ht="17.25" customHeight="1">
      <c r="A15" s="46">
        <v>4</v>
      </c>
      <c r="B15" s="46" t="s">
        <v>525</v>
      </c>
      <c r="C15" s="46">
        <v>2</v>
      </c>
      <c r="D15" s="46" t="s">
        <v>525</v>
      </c>
    </row>
    <row r="16" spans="1:17" ht="17.25" customHeight="1">
      <c r="G16" s="45" t="s">
        <v>516</v>
      </c>
    </row>
    <row r="17" spans="1:9" ht="17.25" customHeight="1">
      <c r="G17" s="46">
        <v>0.54</v>
      </c>
      <c r="H17" s="46" t="s">
        <v>529</v>
      </c>
    </row>
    <row r="18" spans="1:9" ht="17.25" customHeight="1">
      <c r="A18" s="45" t="s">
        <v>530</v>
      </c>
      <c r="B18" s="45"/>
      <c r="C18" s="45" t="s">
        <v>530</v>
      </c>
      <c r="G18" s="46">
        <f>G17/3.8</f>
        <v>0.14210526315789476</v>
      </c>
      <c r="H18" s="46" t="s">
        <v>531</v>
      </c>
      <c r="I18" s="46" t="s">
        <v>532</v>
      </c>
    </row>
    <row r="19" spans="1:9" ht="17.25" customHeight="1">
      <c r="A19" s="46">
        <f>A20*1000/365</f>
        <v>0.19792182088075214</v>
      </c>
      <c r="B19" s="46" t="s">
        <v>519</v>
      </c>
      <c r="C19" s="46">
        <f>C20*1000/365</f>
        <v>9.8960910440376068E-2</v>
      </c>
      <c r="D19" s="46" t="s">
        <v>519</v>
      </c>
    </row>
    <row r="20" spans="1:9" ht="17.25" customHeight="1">
      <c r="A20" s="46">
        <f>(A23/10^6)/A21/A22*365</f>
        <v>7.224146462147453E-2</v>
      </c>
      <c r="B20" s="46" t="s">
        <v>520</v>
      </c>
      <c r="C20" s="46">
        <f>(C23/10^6)/C21/C22*365</f>
        <v>3.6120732310737265E-2</v>
      </c>
      <c r="D20" s="46" t="s">
        <v>520</v>
      </c>
      <c r="G20" s="46">
        <f>C33*3.8</f>
        <v>0.76487454547833356</v>
      </c>
      <c r="H20" s="46" t="s">
        <v>529</v>
      </c>
      <c r="I20" s="46" t="s">
        <v>533</v>
      </c>
    </row>
    <row r="21" spans="1:9" ht="17.25" customHeight="1">
      <c r="A21" s="46">
        <v>0.47</v>
      </c>
      <c r="B21" s="46" t="s">
        <v>523</v>
      </c>
      <c r="C21" s="46">
        <v>0.47</v>
      </c>
      <c r="D21" s="46" t="s">
        <v>523</v>
      </c>
    </row>
    <row r="22" spans="1:9" ht="17.25" customHeight="1">
      <c r="A22" s="46">
        <v>4.2999999999999997E-2</v>
      </c>
      <c r="B22" s="46" t="s">
        <v>345</v>
      </c>
      <c r="C22" s="46">
        <v>4.2999999999999997E-2</v>
      </c>
      <c r="D22" s="46" t="s">
        <v>345</v>
      </c>
    </row>
    <row r="23" spans="1:9" ht="17.25" customHeight="1">
      <c r="A23" s="46">
        <v>4</v>
      </c>
      <c r="B23" s="46" t="s">
        <v>525</v>
      </c>
      <c r="C23" s="46">
        <v>2</v>
      </c>
      <c r="D23" s="46" t="s">
        <v>525</v>
      </c>
    </row>
    <row r="24" spans="1:9" ht="17.25" customHeight="1"/>
    <row r="25" spans="1:9" ht="17.25" customHeight="1">
      <c r="A25" s="45" t="s">
        <v>534</v>
      </c>
      <c r="B25" s="45"/>
      <c r="C25" s="45" t="s">
        <v>534</v>
      </c>
    </row>
    <row r="26" spans="1:9" ht="17.25" customHeight="1">
      <c r="A26" s="46">
        <f>A27*1000/365</f>
        <v>0.17777777777777781</v>
      </c>
      <c r="B26" s="46" t="s">
        <v>519</v>
      </c>
      <c r="C26" s="46">
        <f>C27*1000/365</f>
        <v>8.8888888888888906E-2</v>
      </c>
      <c r="D26" s="46" t="s">
        <v>519</v>
      </c>
    </row>
    <row r="27" spans="1:9" ht="17.25" customHeight="1">
      <c r="A27" s="46">
        <f>(A30/10^6)/A28/A29*365</f>
        <v>6.4888888888888899E-2</v>
      </c>
      <c r="B27" s="46" t="s">
        <v>520</v>
      </c>
      <c r="C27" s="46">
        <f>(C30/10^6)/C28/C29*365</f>
        <v>3.2444444444444449E-2</v>
      </c>
      <c r="D27" s="46" t="s">
        <v>520</v>
      </c>
    </row>
    <row r="28" spans="1:9" ht="17.25" customHeight="1">
      <c r="A28" s="46">
        <v>0.5</v>
      </c>
      <c r="B28" s="46" t="s">
        <v>523</v>
      </c>
      <c r="C28" s="46">
        <v>0.5</v>
      </c>
      <c r="D28" s="46" t="s">
        <v>523</v>
      </c>
    </row>
    <row r="29" spans="1:9" ht="17.25" customHeight="1">
      <c r="A29" s="46">
        <v>4.4999999999999998E-2</v>
      </c>
      <c r="B29" s="46" t="s">
        <v>345</v>
      </c>
      <c r="C29" s="46">
        <v>4.4999999999999998E-2</v>
      </c>
      <c r="D29" s="46" t="s">
        <v>345</v>
      </c>
    </row>
    <row r="30" spans="1:9" ht="17.25" customHeight="1">
      <c r="A30" s="46">
        <v>4</v>
      </c>
      <c r="B30" s="46" t="s">
        <v>525</v>
      </c>
      <c r="C30" s="46">
        <v>2</v>
      </c>
      <c r="D30" s="46" t="s">
        <v>525</v>
      </c>
    </row>
    <row r="31" spans="1:9" ht="17.25" customHeight="1"/>
    <row r="32" spans="1:9" ht="17.25" customHeight="1">
      <c r="C32" s="45" t="s">
        <v>535</v>
      </c>
    </row>
    <row r="33" spans="3:4" ht="17.25" customHeight="1">
      <c r="C33" s="46">
        <f>C34/0.783</f>
        <v>0.20128277512587725</v>
      </c>
      <c r="D33" s="46" t="s">
        <v>536</v>
      </c>
    </row>
    <row r="34" spans="3:4" ht="17.25" customHeight="1">
      <c r="C34" s="46">
        <f>C35*1000/365</f>
        <v>0.15760441292356189</v>
      </c>
      <c r="D34" s="46" t="s">
        <v>519</v>
      </c>
    </row>
    <row r="35" spans="3:4" ht="17.25" customHeight="1">
      <c r="C35" s="46">
        <f>(C38/10^6)/C36/C37*365</f>
        <v>5.7525610717100086E-2</v>
      </c>
      <c r="D35" s="46" t="s">
        <v>520</v>
      </c>
    </row>
    <row r="36" spans="3:4" ht="17.25" customHeight="1">
      <c r="C36" s="46">
        <v>0.47</v>
      </c>
      <c r="D36" s="46" t="s">
        <v>523</v>
      </c>
    </row>
    <row r="37" spans="3:4" ht="17.25" customHeight="1">
      <c r="C37" s="46">
        <v>2.7E-2</v>
      </c>
      <c r="D37" s="46" t="s">
        <v>345</v>
      </c>
    </row>
    <row r="38" spans="3:4" ht="17.25" customHeight="1">
      <c r="C38" s="46">
        <v>2</v>
      </c>
      <c r="D38" s="46" t="s">
        <v>525</v>
      </c>
    </row>
    <row r="39" spans="3:4" ht="17.25" customHeight="1"/>
    <row r="40" spans="3:4" ht="17.25" customHeight="1">
      <c r="C40" s="45" t="s">
        <v>537</v>
      </c>
    </row>
    <row r="41" spans="3:4" ht="17.25" customHeight="1">
      <c r="C41" s="46">
        <f>C42*1000/365</f>
        <v>0.23529411764705879</v>
      </c>
      <c r="D41" s="46" t="s">
        <v>519</v>
      </c>
    </row>
    <row r="42" spans="3:4" ht="17.25" customHeight="1">
      <c r="C42" s="46">
        <f>(C45/10^6)/C43/C44*365</f>
        <v>8.5882352941176465E-2</v>
      </c>
      <c r="D42" s="46" t="s">
        <v>520</v>
      </c>
    </row>
    <row r="43" spans="3:4" ht="17.25" customHeight="1">
      <c r="C43" s="46">
        <v>0.5</v>
      </c>
      <c r="D43" s="46" t="s">
        <v>523</v>
      </c>
    </row>
    <row r="44" spans="3:4" ht="17.25" customHeight="1">
      <c r="C44" s="46">
        <v>1.7000000000000001E-2</v>
      </c>
      <c r="D44" s="46" t="s">
        <v>345</v>
      </c>
    </row>
    <row r="45" spans="3:4" ht="17.25" customHeight="1">
      <c r="C45" s="46">
        <v>2</v>
      </c>
      <c r="D45" s="46" t="s">
        <v>525</v>
      </c>
    </row>
    <row r="46" spans="3:4" ht="17.25" customHeight="1"/>
    <row r="47" spans="3:4" ht="17.25" customHeight="1"/>
    <row r="48" spans="3:4"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sheetData>
  <mergeCells count="1">
    <mergeCell ref="G1:L1"/>
  </mergeCells>
  <phoneticPr fontId="15" type="noConversion"/>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000"/>
  <sheetViews>
    <sheetView workbookViewId="0"/>
  </sheetViews>
  <sheetFormatPr baseColWidth="10" defaultColWidth="11.1640625" defaultRowHeight="15" customHeight="1"/>
  <cols>
    <col min="1" max="1" width="29.6640625" customWidth="1"/>
    <col min="2" max="2" width="9" customWidth="1"/>
    <col min="3" max="3" width="12.5" customWidth="1"/>
    <col min="4" max="4" width="20.1640625" customWidth="1"/>
    <col min="5" max="26" width="9" customWidth="1"/>
  </cols>
  <sheetData>
    <row r="1" spans="1:6" ht="85.5" customHeight="1">
      <c r="A1" s="79" t="s">
        <v>538</v>
      </c>
      <c r="B1" s="80"/>
      <c r="C1" s="80"/>
      <c r="D1" s="80"/>
      <c r="E1" s="80"/>
      <c r="F1" s="80"/>
    </row>
    <row r="2" spans="1:6" ht="17.25" customHeight="1">
      <c r="A2" s="81" t="s">
        <v>539</v>
      </c>
      <c r="B2" s="80"/>
      <c r="C2" s="80"/>
      <c r="D2" s="80"/>
      <c r="E2" s="80"/>
      <c r="F2" s="80"/>
    </row>
    <row r="3" spans="1:6" ht="60" customHeight="1">
      <c r="A3" s="82" t="s">
        <v>540</v>
      </c>
      <c r="B3" s="80"/>
      <c r="C3" s="80"/>
      <c r="D3" s="80"/>
      <c r="E3" s="80"/>
      <c r="F3" s="80"/>
    </row>
    <row r="4" spans="1:6" ht="39.75" customHeight="1">
      <c r="A4" s="83" t="s">
        <v>541</v>
      </c>
      <c r="B4" s="80"/>
      <c r="C4" s="80"/>
      <c r="D4" s="80"/>
      <c r="E4" s="80"/>
      <c r="F4" s="80"/>
    </row>
    <row r="5" spans="1:6" ht="34.5" customHeight="1">
      <c r="A5" s="84" t="s">
        <v>542</v>
      </c>
      <c r="B5" s="80"/>
      <c r="C5" s="80"/>
      <c r="D5" s="80"/>
      <c r="E5" s="80"/>
      <c r="F5" s="80"/>
    </row>
    <row r="6" spans="1:6" ht="17.25" customHeight="1"/>
    <row r="7" spans="1:6" ht="17.25" customHeight="1"/>
    <row r="8" spans="1:6" ht="17.25" customHeight="1">
      <c r="A8" s="79" t="s">
        <v>543</v>
      </c>
      <c r="B8" s="80"/>
      <c r="C8" s="80"/>
      <c r="D8" s="80"/>
      <c r="E8" s="80"/>
    </row>
    <row r="9" spans="1:6" ht="17.25" customHeight="1">
      <c r="A9" s="50" t="s">
        <v>544</v>
      </c>
      <c r="B9" s="50" t="s">
        <v>545</v>
      </c>
      <c r="C9" s="50" t="s">
        <v>546</v>
      </c>
      <c r="D9" s="50"/>
      <c r="E9" s="50"/>
    </row>
    <row r="10" spans="1:6" ht="17.25" customHeight="1">
      <c r="A10" s="46" t="s">
        <v>513</v>
      </c>
      <c r="C10" s="46" t="s">
        <v>547</v>
      </c>
    </row>
    <row r="11" spans="1:6" ht="17.25" customHeight="1">
      <c r="A11" s="51" t="s">
        <v>0</v>
      </c>
      <c r="C11" s="46" t="s">
        <v>548</v>
      </c>
      <c r="D11" s="52"/>
    </row>
    <row r="12" spans="1:6" ht="17.25" customHeight="1">
      <c r="A12" s="46" t="s">
        <v>2</v>
      </c>
      <c r="C12" s="46" t="s">
        <v>549</v>
      </c>
    </row>
    <row r="13" spans="1:6" ht="17.25" customHeight="1">
      <c r="A13" s="46" t="s">
        <v>3</v>
      </c>
      <c r="C13" s="46" t="s">
        <v>550</v>
      </c>
    </row>
    <row r="14" spans="1:6" ht="17.25" customHeight="1">
      <c r="A14" s="46" t="s">
        <v>4</v>
      </c>
      <c r="C14" s="46" t="s">
        <v>551</v>
      </c>
    </row>
    <row r="15" spans="1:6" ht="17.25" customHeight="1">
      <c r="A15" s="53" t="s">
        <v>5</v>
      </c>
      <c r="B15" s="46" t="s">
        <v>332</v>
      </c>
      <c r="C15" s="53" t="s">
        <v>552</v>
      </c>
    </row>
    <row r="16" spans="1:6" ht="17.25" customHeight="1">
      <c r="A16" s="46" t="s">
        <v>6</v>
      </c>
      <c r="C16" s="46" t="s">
        <v>553</v>
      </c>
    </row>
    <row r="17" spans="1:3" ht="17.25" customHeight="1">
      <c r="A17" s="46" t="s">
        <v>7</v>
      </c>
      <c r="B17" s="46" t="s">
        <v>332</v>
      </c>
      <c r="C17" s="46" t="s">
        <v>554</v>
      </c>
    </row>
    <row r="18" spans="1:3" ht="17.25" customHeight="1">
      <c r="A18" s="46" t="s">
        <v>8</v>
      </c>
      <c r="B18" s="46" t="s">
        <v>333</v>
      </c>
      <c r="C18" s="46" t="s">
        <v>555</v>
      </c>
    </row>
    <row r="19" spans="1:3" ht="17.25" customHeight="1">
      <c r="A19" s="46" t="s">
        <v>10</v>
      </c>
      <c r="C19" s="46" t="s">
        <v>556</v>
      </c>
    </row>
    <row r="20" spans="1:3" ht="17.25" customHeight="1">
      <c r="A20" s="46" t="s">
        <v>11</v>
      </c>
      <c r="B20" s="46" t="s">
        <v>334</v>
      </c>
      <c r="C20" s="46" t="s">
        <v>557</v>
      </c>
    </row>
    <row r="21" spans="1:3" ht="17.25" customHeight="1">
      <c r="A21" s="46" t="s">
        <v>12</v>
      </c>
      <c r="C21" s="46" t="s">
        <v>558</v>
      </c>
    </row>
    <row r="22" spans="1:3" ht="17.25" customHeight="1">
      <c r="A22" s="46" t="s">
        <v>13</v>
      </c>
      <c r="C22" s="46" t="s">
        <v>559</v>
      </c>
    </row>
    <row r="23" spans="1:3" ht="17.25" customHeight="1">
      <c r="A23" s="46" t="s">
        <v>14</v>
      </c>
      <c r="C23" s="46" t="s">
        <v>560</v>
      </c>
    </row>
    <row r="24" spans="1:3" ht="17.25" customHeight="1">
      <c r="A24" s="46" t="s">
        <v>15</v>
      </c>
      <c r="B24" s="46" t="s">
        <v>335</v>
      </c>
      <c r="C24" s="46" t="s">
        <v>561</v>
      </c>
    </row>
    <row r="25" spans="1:3" ht="17.25" customHeight="1">
      <c r="A25" s="46" t="s">
        <v>16</v>
      </c>
      <c r="B25" s="46" t="s">
        <v>336</v>
      </c>
      <c r="C25" s="46" t="s">
        <v>562</v>
      </c>
    </row>
    <row r="26" spans="1:3" ht="17.25" customHeight="1">
      <c r="A26" s="46" t="s">
        <v>17</v>
      </c>
      <c r="B26" s="46" t="s">
        <v>336</v>
      </c>
      <c r="C26" s="46" t="s">
        <v>563</v>
      </c>
    </row>
    <row r="27" spans="1:3" ht="17.25" customHeight="1">
      <c r="A27" s="46" t="s">
        <v>564</v>
      </c>
      <c r="B27" s="46" t="s">
        <v>336</v>
      </c>
      <c r="C27" s="46" t="s">
        <v>565</v>
      </c>
    </row>
    <row r="28" spans="1:3" ht="17.25" customHeight="1">
      <c r="A28" s="46" t="s">
        <v>19</v>
      </c>
      <c r="B28" s="46" t="s">
        <v>337</v>
      </c>
      <c r="C28" s="46" t="s">
        <v>566</v>
      </c>
    </row>
    <row r="29" spans="1:3" ht="17.25" customHeight="1">
      <c r="A29" s="46" t="s">
        <v>20</v>
      </c>
      <c r="B29" s="46" t="s">
        <v>338</v>
      </c>
      <c r="C29" s="46" t="s">
        <v>567</v>
      </c>
    </row>
    <row r="30" spans="1:3" ht="17.25" customHeight="1">
      <c r="A30" s="46" t="s">
        <v>21</v>
      </c>
      <c r="B30" s="46" t="s">
        <v>339</v>
      </c>
      <c r="C30" s="46" t="s">
        <v>568</v>
      </c>
    </row>
    <row r="31" spans="1:3" ht="17.25" customHeight="1">
      <c r="A31" s="46" t="s">
        <v>22</v>
      </c>
      <c r="B31" s="46" t="s">
        <v>339</v>
      </c>
      <c r="C31" s="46" t="s">
        <v>569</v>
      </c>
    </row>
    <row r="32" spans="1:3" ht="17.25" customHeight="1">
      <c r="A32" s="46" t="s">
        <v>24</v>
      </c>
      <c r="B32" s="46" t="s">
        <v>336</v>
      </c>
      <c r="C32" s="46" t="s">
        <v>570</v>
      </c>
    </row>
    <row r="33" spans="1:3" ht="17.25" customHeight="1">
      <c r="A33" s="46" t="s">
        <v>25</v>
      </c>
      <c r="B33" s="46" t="s">
        <v>336</v>
      </c>
      <c r="C33" s="46" t="s">
        <v>571</v>
      </c>
    </row>
    <row r="34" spans="1:3" ht="17.25" customHeight="1">
      <c r="A34" s="46" t="s">
        <v>26</v>
      </c>
      <c r="B34" s="46" t="s">
        <v>336</v>
      </c>
      <c r="C34" s="46" t="s">
        <v>572</v>
      </c>
    </row>
    <row r="35" spans="1:3" ht="17.25" customHeight="1">
      <c r="A35" s="46" t="s">
        <v>27</v>
      </c>
      <c r="B35" s="46" t="s">
        <v>336</v>
      </c>
      <c r="C35" s="46" t="s">
        <v>573</v>
      </c>
    </row>
    <row r="36" spans="1:3" ht="17.25" customHeight="1">
      <c r="A36" s="46" t="s">
        <v>28</v>
      </c>
      <c r="B36" s="46" t="s">
        <v>336</v>
      </c>
      <c r="C36" s="46" t="s">
        <v>574</v>
      </c>
    </row>
    <row r="37" spans="1:3" ht="17.25" customHeight="1">
      <c r="A37" s="46" t="s">
        <v>29</v>
      </c>
      <c r="B37" s="46" t="s">
        <v>336</v>
      </c>
      <c r="C37" s="46" t="s">
        <v>575</v>
      </c>
    </row>
    <row r="38" spans="1:3" ht="17.25" customHeight="1">
      <c r="A38" s="46" t="s">
        <v>30</v>
      </c>
      <c r="B38" s="46" t="s">
        <v>336</v>
      </c>
      <c r="C38" s="46" t="s">
        <v>576</v>
      </c>
    </row>
    <row r="39" spans="1:3" ht="17.25" customHeight="1">
      <c r="A39" s="46" t="s">
        <v>31</v>
      </c>
      <c r="B39" s="46" t="s">
        <v>336</v>
      </c>
      <c r="C39" s="46" t="s">
        <v>577</v>
      </c>
    </row>
    <row r="40" spans="1:3" ht="17.25" customHeight="1">
      <c r="A40" s="46" t="s">
        <v>32</v>
      </c>
      <c r="B40" s="46" t="s">
        <v>336</v>
      </c>
      <c r="C40" s="46" t="s">
        <v>578</v>
      </c>
    </row>
    <row r="41" spans="1:3" ht="17.25" customHeight="1">
      <c r="A41" s="46" t="s">
        <v>33</v>
      </c>
      <c r="B41" s="46" t="s">
        <v>336</v>
      </c>
      <c r="C41" s="46" t="s">
        <v>579</v>
      </c>
    </row>
    <row r="42" spans="1:3" ht="17.25" customHeight="1">
      <c r="A42" s="46" t="s">
        <v>34</v>
      </c>
      <c r="B42" s="46" t="s">
        <v>336</v>
      </c>
      <c r="C42" s="46" t="s">
        <v>580</v>
      </c>
    </row>
    <row r="43" spans="1:3" ht="17.25" customHeight="1">
      <c r="A43" s="46" t="s">
        <v>35</v>
      </c>
      <c r="B43" s="46" t="s">
        <v>336</v>
      </c>
      <c r="C43" s="46" t="s">
        <v>581</v>
      </c>
    </row>
    <row r="44" spans="1:3" ht="17.25" customHeight="1">
      <c r="A44" s="46" t="s">
        <v>36</v>
      </c>
      <c r="B44" s="46" t="s">
        <v>336</v>
      </c>
      <c r="C44" s="46" t="s">
        <v>582</v>
      </c>
    </row>
    <row r="45" spans="1:3" ht="17.25" customHeight="1">
      <c r="A45" s="46" t="s">
        <v>37</v>
      </c>
      <c r="B45" s="46" t="s">
        <v>336</v>
      </c>
      <c r="C45" s="46" t="s">
        <v>583</v>
      </c>
    </row>
    <row r="46" spans="1:3" ht="17.25" customHeight="1">
      <c r="A46" s="46" t="s">
        <v>38</v>
      </c>
      <c r="B46" s="46" t="s">
        <v>340</v>
      </c>
      <c r="C46" s="46" t="s">
        <v>584</v>
      </c>
    </row>
    <row r="47" spans="1:3" ht="17.25" customHeight="1">
      <c r="A47" s="46" t="s">
        <v>39</v>
      </c>
      <c r="B47" s="46" t="s">
        <v>340</v>
      </c>
      <c r="C47" s="46" t="s">
        <v>585</v>
      </c>
    </row>
    <row r="48" spans="1:3" ht="17.25" customHeight="1">
      <c r="A48" s="46" t="s">
        <v>40</v>
      </c>
      <c r="B48" s="46" t="s">
        <v>340</v>
      </c>
      <c r="C48" s="46" t="s">
        <v>586</v>
      </c>
    </row>
    <row r="49" spans="1:3" ht="17.25" customHeight="1">
      <c r="A49" s="46" t="s">
        <v>41</v>
      </c>
      <c r="B49" s="46" t="s">
        <v>340</v>
      </c>
      <c r="C49" s="46" t="s">
        <v>587</v>
      </c>
    </row>
    <row r="50" spans="1:3" ht="17.25" customHeight="1">
      <c r="A50" s="46" t="s">
        <v>42</v>
      </c>
      <c r="B50" s="46" t="s">
        <v>341</v>
      </c>
      <c r="C50" s="46" t="s">
        <v>588</v>
      </c>
    </row>
    <row r="51" spans="1:3" ht="17.25" customHeight="1">
      <c r="A51" s="46" t="s">
        <v>43</v>
      </c>
      <c r="B51" s="46" t="s">
        <v>342</v>
      </c>
      <c r="C51" s="46" t="s">
        <v>589</v>
      </c>
    </row>
    <row r="52" spans="1:3" ht="17.25" customHeight="1">
      <c r="A52" s="46" t="s">
        <v>44</v>
      </c>
      <c r="B52" s="46" t="s">
        <v>340</v>
      </c>
      <c r="C52" s="46" t="s">
        <v>590</v>
      </c>
    </row>
    <row r="53" spans="1:3" ht="17.25" customHeight="1">
      <c r="A53" s="46" t="s">
        <v>45</v>
      </c>
      <c r="B53" s="46" t="s">
        <v>343</v>
      </c>
      <c r="C53" s="46" t="s">
        <v>591</v>
      </c>
    </row>
    <row r="54" spans="1:3" ht="17.25" customHeight="1">
      <c r="A54" s="46" t="s">
        <v>46</v>
      </c>
      <c r="B54" s="46" t="s">
        <v>344</v>
      </c>
      <c r="C54" s="46" t="s">
        <v>592</v>
      </c>
    </row>
    <row r="55" spans="1:3" ht="17.25" customHeight="1">
      <c r="A55" s="46" t="s">
        <v>47</v>
      </c>
      <c r="B55" s="46" t="s">
        <v>340</v>
      </c>
      <c r="C55" s="46" t="s">
        <v>593</v>
      </c>
    </row>
    <row r="56" spans="1:3" ht="17.25" customHeight="1">
      <c r="A56" s="46" t="s">
        <v>48</v>
      </c>
      <c r="B56" s="46" t="s">
        <v>340</v>
      </c>
      <c r="C56" s="46" t="s">
        <v>594</v>
      </c>
    </row>
    <row r="57" spans="1:3" ht="17.25" customHeight="1">
      <c r="A57" s="46" t="s">
        <v>49</v>
      </c>
      <c r="B57" s="46" t="s">
        <v>340</v>
      </c>
      <c r="C57" s="46" t="s">
        <v>595</v>
      </c>
    </row>
    <row r="58" spans="1:3" ht="17.25" customHeight="1">
      <c r="A58" s="46" t="s">
        <v>50</v>
      </c>
      <c r="B58" s="46" t="s">
        <v>340</v>
      </c>
      <c r="C58" s="46" t="s">
        <v>596</v>
      </c>
    </row>
    <row r="59" spans="1:3" ht="17.25" customHeight="1">
      <c r="A59" s="46" t="s">
        <v>51</v>
      </c>
      <c r="B59" s="46" t="s">
        <v>341</v>
      </c>
      <c r="C59" s="46" t="s">
        <v>597</v>
      </c>
    </row>
    <row r="60" spans="1:3" ht="17.25" customHeight="1">
      <c r="A60" s="46" t="s">
        <v>52</v>
      </c>
      <c r="B60" s="46" t="s">
        <v>342</v>
      </c>
      <c r="C60" s="46" t="s">
        <v>598</v>
      </c>
    </row>
    <row r="61" spans="1:3" ht="17.25" customHeight="1">
      <c r="A61" s="46" t="s">
        <v>53</v>
      </c>
      <c r="B61" s="46" t="s">
        <v>340</v>
      </c>
      <c r="C61" s="46" t="s">
        <v>599</v>
      </c>
    </row>
    <row r="62" spans="1:3" ht="17.25" customHeight="1">
      <c r="A62" s="46" t="s">
        <v>54</v>
      </c>
      <c r="B62" s="46" t="s">
        <v>336</v>
      </c>
      <c r="C62" s="46" t="s">
        <v>600</v>
      </c>
    </row>
    <row r="63" spans="1:3" ht="17.25" customHeight="1">
      <c r="A63" s="46" t="s">
        <v>55</v>
      </c>
      <c r="B63" s="46" t="s">
        <v>336</v>
      </c>
      <c r="C63" s="46" t="s">
        <v>601</v>
      </c>
    </row>
    <row r="64" spans="1:3" ht="17.25" customHeight="1">
      <c r="A64" s="46" t="s">
        <v>56</v>
      </c>
      <c r="B64" s="46" t="s">
        <v>336</v>
      </c>
      <c r="C64" s="46" t="s">
        <v>602</v>
      </c>
    </row>
    <row r="65" spans="1:3" ht="17.25" customHeight="1">
      <c r="A65" s="46" t="s">
        <v>57</v>
      </c>
      <c r="B65" s="46" t="s">
        <v>336</v>
      </c>
      <c r="C65" s="46" t="s">
        <v>603</v>
      </c>
    </row>
    <row r="66" spans="1:3" ht="17.25" customHeight="1">
      <c r="A66" s="46" t="s">
        <v>58</v>
      </c>
      <c r="B66" s="46" t="s">
        <v>336</v>
      </c>
      <c r="C66" s="46" t="s">
        <v>604</v>
      </c>
    </row>
    <row r="67" spans="1:3" ht="17.25" customHeight="1">
      <c r="A67" s="46" t="s">
        <v>59</v>
      </c>
      <c r="B67" s="46" t="s">
        <v>336</v>
      </c>
      <c r="C67" s="46" t="s">
        <v>605</v>
      </c>
    </row>
    <row r="68" spans="1:3" ht="17.25" customHeight="1">
      <c r="A68" s="46" t="s">
        <v>60</v>
      </c>
      <c r="B68" s="46" t="s">
        <v>336</v>
      </c>
      <c r="C68" s="46" t="s">
        <v>606</v>
      </c>
    </row>
    <row r="69" spans="1:3" ht="17.25" customHeight="1">
      <c r="A69" s="46" t="s">
        <v>61</v>
      </c>
      <c r="B69" s="46" t="s">
        <v>336</v>
      </c>
      <c r="C69" s="46" t="s">
        <v>607</v>
      </c>
    </row>
    <row r="70" spans="1:3" ht="17.25" customHeight="1">
      <c r="A70" s="46" t="s">
        <v>62</v>
      </c>
      <c r="B70" s="46" t="s">
        <v>336</v>
      </c>
      <c r="C70" s="46" t="s">
        <v>608</v>
      </c>
    </row>
    <row r="71" spans="1:3" ht="17.25" customHeight="1">
      <c r="A71" s="46" t="s">
        <v>63</v>
      </c>
      <c r="B71" s="46" t="s">
        <v>336</v>
      </c>
      <c r="C71" s="46" t="s">
        <v>609</v>
      </c>
    </row>
    <row r="72" spans="1:3" ht="17.25" customHeight="1">
      <c r="A72" s="46" t="s">
        <v>64</v>
      </c>
      <c r="B72" s="46" t="s">
        <v>336</v>
      </c>
      <c r="C72" s="46" t="s">
        <v>610</v>
      </c>
    </row>
    <row r="73" spans="1:3" ht="17.25" customHeight="1">
      <c r="A73" s="46" t="s">
        <v>65</v>
      </c>
      <c r="B73" s="46" t="s">
        <v>336</v>
      </c>
      <c r="C73" s="46" t="s">
        <v>611</v>
      </c>
    </row>
    <row r="74" spans="1:3" ht="17.25" customHeight="1">
      <c r="A74" s="46" t="s">
        <v>66</v>
      </c>
      <c r="B74" s="46" t="s">
        <v>336</v>
      </c>
      <c r="C74" s="46" t="s">
        <v>612</v>
      </c>
    </row>
    <row r="75" spans="1:3" ht="17.25" customHeight="1">
      <c r="A75" s="46" t="s">
        <v>67</v>
      </c>
      <c r="B75" s="46" t="s">
        <v>336</v>
      </c>
      <c r="C75" s="46" t="s">
        <v>613</v>
      </c>
    </row>
    <row r="76" spans="1:3" ht="17.25" customHeight="1">
      <c r="A76" s="46" t="s">
        <v>68</v>
      </c>
      <c r="B76" s="46" t="s">
        <v>345</v>
      </c>
      <c r="C76" s="46" t="s">
        <v>614</v>
      </c>
    </row>
    <row r="77" spans="1:3" ht="17.25" customHeight="1">
      <c r="A77" s="46" t="s">
        <v>69</v>
      </c>
      <c r="B77" s="46" t="s">
        <v>345</v>
      </c>
      <c r="C77" s="46" t="s">
        <v>615</v>
      </c>
    </row>
    <row r="78" spans="1:3" ht="17.25" customHeight="1">
      <c r="A78" s="46" t="s">
        <v>70</v>
      </c>
      <c r="B78" s="46" t="s">
        <v>345</v>
      </c>
      <c r="C78" s="46" t="s">
        <v>616</v>
      </c>
    </row>
    <row r="79" spans="1:3" ht="17.25" customHeight="1">
      <c r="A79" s="46" t="s">
        <v>71</v>
      </c>
      <c r="B79" s="46" t="s">
        <v>345</v>
      </c>
      <c r="C79" s="46" t="s">
        <v>617</v>
      </c>
    </row>
    <row r="80" spans="1:3" ht="17.25" customHeight="1">
      <c r="A80" s="46" t="s">
        <v>72</v>
      </c>
      <c r="B80" s="46" t="s">
        <v>345</v>
      </c>
      <c r="C80" s="46" t="s">
        <v>618</v>
      </c>
    </row>
    <row r="81" spans="1:3" ht="17.25" customHeight="1">
      <c r="A81" s="46" t="s">
        <v>73</v>
      </c>
      <c r="B81" s="46" t="s">
        <v>345</v>
      </c>
      <c r="C81" s="46" t="s">
        <v>619</v>
      </c>
    </row>
    <row r="82" spans="1:3" ht="17.25" customHeight="1">
      <c r="A82" s="46" t="s">
        <v>74</v>
      </c>
      <c r="B82" s="46" t="s">
        <v>346</v>
      </c>
      <c r="C82" s="46" t="s">
        <v>620</v>
      </c>
    </row>
    <row r="83" spans="1:3" ht="17.25" customHeight="1">
      <c r="A83" s="46" t="s">
        <v>75</v>
      </c>
      <c r="B83" s="46" t="s">
        <v>346</v>
      </c>
      <c r="C83" s="46" t="s">
        <v>621</v>
      </c>
    </row>
    <row r="84" spans="1:3" ht="17.25" customHeight="1">
      <c r="A84" s="46" t="s">
        <v>76</v>
      </c>
      <c r="B84" s="46" t="s">
        <v>346</v>
      </c>
      <c r="C84" s="46" t="s">
        <v>622</v>
      </c>
    </row>
    <row r="85" spans="1:3" ht="17.25" customHeight="1">
      <c r="A85" s="46" t="s">
        <v>77</v>
      </c>
      <c r="B85" s="46" t="s">
        <v>346</v>
      </c>
      <c r="C85" s="46" t="s">
        <v>623</v>
      </c>
    </row>
    <row r="86" spans="1:3" ht="17.25" customHeight="1">
      <c r="A86" s="46" t="s">
        <v>78</v>
      </c>
      <c r="B86" s="46" t="s">
        <v>346</v>
      </c>
      <c r="C86" s="46" t="s">
        <v>624</v>
      </c>
    </row>
    <row r="87" spans="1:3" ht="17.25" customHeight="1">
      <c r="A87" s="46" t="s">
        <v>79</v>
      </c>
      <c r="B87" s="46" t="s">
        <v>346</v>
      </c>
      <c r="C87" s="46" t="s">
        <v>625</v>
      </c>
    </row>
    <row r="88" spans="1:3" ht="17.25" customHeight="1">
      <c r="A88" s="46" t="s">
        <v>80</v>
      </c>
      <c r="B88" s="46" t="s">
        <v>346</v>
      </c>
      <c r="C88" s="46" t="s">
        <v>626</v>
      </c>
    </row>
    <row r="89" spans="1:3" ht="17.25" customHeight="1">
      <c r="A89" s="46" t="s">
        <v>81</v>
      </c>
      <c r="B89" s="46" t="s">
        <v>347</v>
      </c>
      <c r="C89" s="46" t="s">
        <v>627</v>
      </c>
    </row>
    <row r="90" spans="1:3" ht="17.25" customHeight="1">
      <c r="A90" s="46" t="s">
        <v>82</v>
      </c>
      <c r="B90" s="46" t="s">
        <v>347</v>
      </c>
      <c r="C90" s="46" t="s">
        <v>628</v>
      </c>
    </row>
    <row r="91" spans="1:3" ht="17.25" customHeight="1">
      <c r="A91" s="46" t="s">
        <v>83</v>
      </c>
      <c r="B91" s="46" t="s">
        <v>347</v>
      </c>
      <c r="C91" s="46" t="s">
        <v>629</v>
      </c>
    </row>
    <row r="92" spans="1:3" ht="17.25" customHeight="1">
      <c r="A92" s="46" t="s">
        <v>84</v>
      </c>
      <c r="B92" s="46" t="s">
        <v>347</v>
      </c>
      <c r="C92" s="46" t="s">
        <v>630</v>
      </c>
    </row>
    <row r="93" spans="1:3" ht="17.25" customHeight="1">
      <c r="A93" s="46" t="s">
        <v>85</v>
      </c>
      <c r="B93" s="46" t="s">
        <v>347</v>
      </c>
      <c r="C93" s="46" t="s">
        <v>631</v>
      </c>
    </row>
    <row r="94" spans="1:3" ht="17.25" customHeight="1">
      <c r="A94" s="46" t="s">
        <v>86</v>
      </c>
      <c r="B94" s="46" t="s">
        <v>347</v>
      </c>
      <c r="C94" s="46" t="s">
        <v>632</v>
      </c>
    </row>
    <row r="95" spans="1:3" ht="17.25" customHeight="1">
      <c r="A95" s="46" t="s">
        <v>87</v>
      </c>
      <c r="B95" s="46" t="s">
        <v>347</v>
      </c>
      <c r="C95" s="46" t="s">
        <v>633</v>
      </c>
    </row>
    <row r="96" spans="1:3" ht="17.25" customHeight="1">
      <c r="A96" s="46" t="s">
        <v>88</v>
      </c>
      <c r="B96" s="46" t="s">
        <v>346</v>
      </c>
      <c r="C96" s="46" t="s">
        <v>634</v>
      </c>
    </row>
    <row r="97" spans="1:3" ht="17.25" customHeight="1">
      <c r="A97" s="46" t="s">
        <v>89</v>
      </c>
      <c r="B97" s="46" t="s">
        <v>348</v>
      </c>
      <c r="C97" s="46" t="s">
        <v>635</v>
      </c>
    </row>
    <row r="98" spans="1:3" ht="17.25" customHeight="1">
      <c r="A98" s="46" t="s">
        <v>90</v>
      </c>
      <c r="B98" s="46" t="s">
        <v>349</v>
      </c>
      <c r="C98" s="46" t="s">
        <v>636</v>
      </c>
    </row>
    <row r="99" spans="1:3" ht="17.25" customHeight="1">
      <c r="A99" s="46" t="s">
        <v>91</v>
      </c>
      <c r="B99" s="46" t="s">
        <v>346</v>
      </c>
      <c r="C99" s="46" t="s">
        <v>637</v>
      </c>
    </row>
    <row r="100" spans="1:3" ht="17.25" customHeight="1">
      <c r="A100" s="46" t="s">
        <v>92</v>
      </c>
      <c r="B100" s="46" t="s">
        <v>348</v>
      </c>
      <c r="C100" s="46" t="s">
        <v>638</v>
      </c>
    </row>
    <row r="101" spans="1:3" ht="17.25" customHeight="1">
      <c r="A101" s="46" t="s">
        <v>93</v>
      </c>
      <c r="B101" s="46" t="s">
        <v>349</v>
      </c>
      <c r="C101" s="46" t="s">
        <v>639</v>
      </c>
    </row>
    <row r="102" spans="1:3" ht="17.25" customHeight="1">
      <c r="A102" s="46" t="s">
        <v>94</v>
      </c>
      <c r="B102" s="46" t="s">
        <v>346</v>
      </c>
      <c r="C102" s="46" t="s">
        <v>640</v>
      </c>
    </row>
    <row r="103" spans="1:3" ht="17.25" customHeight="1">
      <c r="A103" s="46" t="s">
        <v>95</v>
      </c>
      <c r="B103" s="46" t="s">
        <v>348</v>
      </c>
      <c r="C103" s="46" t="s">
        <v>641</v>
      </c>
    </row>
    <row r="104" spans="1:3" ht="17.25" customHeight="1">
      <c r="A104" s="46" t="s">
        <v>96</v>
      </c>
      <c r="B104" s="46" t="s">
        <v>349</v>
      </c>
      <c r="C104" s="46" t="s">
        <v>642</v>
      </c>
    </row>
    <row r="105" spans="1:3" ht="17.25" customHeight="1">
      <c r="A105" s="46" t="s">
        <v>97</v>
      </c>
      <c r="B105" s="46" t="s">
        <v>346</v>
      </c>
      <c r="C105" s="46" t="s">
        <v>643</v>
      </c>
    </row>
    <row r="106" spans="1:3" ht="17.25" customHeight="1">
      <c r="A106" s="46" t="s">
        <v>98</v>
      </c>
      <c r="B106" s="46" t="s">
        <v>348</v>
      </c>
      <c r="C106" s="46" t="s">
        <v>644</v>
      </c>
    </row>
    <row r="107" spans="1:3" ht="17.25" customHeight="1">
      <c r="A107" s="46" t="s">
        <v>99</v>
      </c>
      <c r="B107" s="46" t="s">
        <v>349</v>
      </c>
      <c r="C107" s="46" t="s">
        <v>645</v>
      </c>
    </row>
    <row r="108" spans="1:3" ht="17.25" customHeight="1">
      <c r="A108" s="46" t="s">
        <v>100</v>
      </c>
      <c r="B108" s="46" t="s">
        <v>346</v>
      </c>
      <c r="C108" s="46" t="s">
        <v>646</v>
      </c>
    </row>
    <row r="109" spans="1:3" ht="17.25" customHeight="1">
      <c r="A109" s="46" t="s">
        <v>101</v>
      </c>
      <c r="B109" s="46" t="s">
        <v>348</v>
      </c>
      <c r="C109" s="46" t="s">
        <v>647</v>
      </c>
    </row>
    <row r="110" spans="1:3" ht="17.25" customHeight="1">
      <c r="A110" s="46" t="s">
        <v>102</v>
      </c>
      <c r="B110" s="46" t="s">
        <v>349</v>
      </c>
      <c r="C110" s="46" t="s">
        <v>648</v>
      </c>
    </row>
    <row r="111" spans="1:3" ht="17.25" customHeight="1">
      <c r="A111" s="46" t="s">
        <v>103</v>
      </c>
      <c r="B111" s="46" t="s">
        <v>346</v>
      </c>
      <c r="C111" s="46" t="s">
        <v>646</v>
      </c>
    </row>
    <row r="112" spans="1:3" ht="17.25" customHeight="1">
      <c r="A112" s="46" t="s">
        <v>104</v>
      </c>
      <c r="B112" s="46" t="s">
        <v>348</v>
      </c>
      <c r="C112" s="46" t="s">
        <v>647</v>
      </c>
    </row>
    <row r="113" spans="1:3" ht="17.25" customHeight="1">
      <c r="A113" s="46" t="s">
        <v>105</v>
      </c>
      <c r="B113" s="46" t="s">
        <v>349</v>
      </c>
      <c r="C113" s="46" t="s">
        <v>648</v>
      </c>
    </row>
    <row r="114" spans="1:3" ht="17.25" customHeight="1">
      <c r="A114" s="46" t="s">
        <v>106</v>
      </c>
      <c r="B114" s="46" t="s">
        <v>346</v>
      </c>
      <c r="C114" s="46" t="s">
        <v>646</v>
      </c>
    </row>
    <row r="115" spans="1:3" ht="17.25" customHeight="1">
      <c r="A115" s="46" t="s">
        <v>107</v>
      </c>
      <c r="B115" s="46" t="s">
        <v>348</v>
      </c>
      <c r="C115" s="46" t="s">
        <v>647</v>
      </c>
    </row>
    <row r="116" spans="1:3" ht="17.25" customHeight="1">
      <c r="A116" s="46" t="s">
        <v>108</v>
      </c>
      <c r="B116" s="46" t="s">
        <v>349</v>
      </c>
      <c r="C116" s="46" t="s">
        <v>648</v>
      </c>
    </row>
    <row r="117" spans="1:3" ht="17.25" customHeight="1">
      <c r="A117" s="46" t="s">
        <v>109</v>
      </c>
      <c r="B117" s="46" t="s">
        <v>346</v>
      </c>
      <c r="C117" s="46" t="s">
        <v>649</v>
      </c>
    </row>
    <row r="118" spans="1:3" ht="17.25" customHeight="1">
      <c r="A118" s="46" t="s">
        <v>110</v>
      </c>
      <c r="B118" s="46" t="s">
        <v>348</v>
      </c>
      <c r="C118" s="46" t="s">
        <v>650</v>
      </c>
    </row>
    <row r="119" spans="1:3" ht="17.25" customHeight="1">
      <c r="A119" s="46" t="s">
        <v>111</v>
      </c>
      <c r="B119" s="46" t="s">
        <v>349</v>
      </c>
      <c r="C119" s="46" t="s">
        <v>651</v>
      </c>
    </row>
    <row r="120" spans="1:3" ht="17.25" customHeight="1">
      <c r="A120" s="46" t="s">
        <v>112</v>
      </c>
      <c r="B120" s="46" t="s">
        <v>346</v>
      </c>
      <c r="C120" s="46" t="s">
        <v>652</v>
      </c>
    </row>
    <row r="121" spans="1:3" ht="17.25" customHeight="1">
      <c r="A121" s="46" t="s">
        <v>113</v>
      </c>
      <c r="B121" s="46" t="s">
        <v>348</v>
      </c>
      <c r="C121" s="46" t="s">
        <v>653</v>
      </c>
    </row>
    <row r="122" spans="1:3" ht="17.25" customHeight="1">
      <c r="A122" s="46" t="s">
        <v>114</v>
      </c>
      <c r="B122" s="46" t="s">
        <v>349</v>
      </c>
      <c r="C122" s="46" t="s">
        <v>654</v>
      </c>
    </row>
    <row r="123" spans="1:3" ht="17.25" customHeight="1">
      <c r="A123" s="46" t="s">
        <v>115</v>
      </c>
      <c r="B123" s="46" t="s">
        <v>346</v>
      </c>
      <c r="C123" s="46" t="s">
        <v>655</v>
      </c>
    </row>
    <row r="124" spans="1:3" ht="17.25" customHeight="1">
      <c r="A124" s="46" t="s">
        <v>116</v>
      </c>
      <c r="B124" s="46" t="s">
        <v>348</v>
      </c>
      <c r="C124" s="46" t="s">
        <v>656</v>
      </c>
    </row>
    <row r="125" spans="1:3" ht="17.25" customHeight="1">
      <c r="A125" s="46" t="s">
        <v>117</v>
      </c>
      <c r="B125" s="46" t="s">
        <v>349</v>
      </c>
      <c r="C125" s="46" t="s">
        <v>657</v>
      </c>
    </row>
    <row r="126" spans="1:3" ht="17.25" customHeight="1">
      <c r="A126" s="46" t="s">
        <v>118</v>
      </c>
      <c r="B126" s="46" t="s">
        <v>346</v>
      </c>
      <c r="C126" s="46" t="s">
        <v>658</v>
      </c>
    </row>
    <row r="127" spans="1:3" ht="17.25" customHeight="1">
      <c r="A127" s="46" t="s">
        <v>119</v>
      </c>
      <c r="B127" s="46" t="s">
        <v>348</v>
      </c>
      <c r="C127" s="46" t="s">
        <v>659</v>
      </c>
    </row>
    <row r="128" spans="1:3" ht="17.25" customHeight="1">
      <c r="A128" s="46" t="s">
        <v>120</v>
      </c>
      <c r="B128" s="46" t="s">
        <v>349</v>
      </c>
      <c r="C128" s="46" t="s">
        <v>660</v>
      </c>
    </row>
    <row r="129" spans="1:3" ht="17.25" customHeight="1">
      <c r="A129" s="46" t="s">
        <v>121</v>
      </c>
      <c r="B129" s="46" t="s">
        <v>346</v>
      </c>
      <c r="C129" s="46" t="s">
        <v>661</v>
      </c>
    </row>
    <row r="130" spans="1:3" ht="17.25" customHeight="1">
      <c r="A130" s="46" t="s">
        <v>122</v>
      </c>
      <c r="B130" s="46" t="s">
        <v>348</v>
      </c>
      <c r="C130" s="46" t="s">
        <v>662</v>
      </c>
    </row>
    <row r="131" spans="1:3" ht="17.25" customHeight="1">
      <c r="A131" s="46" t="s">
        <v>123</v>
      </c>
      <c r="B131" s="46" t="s">
        <v>349</v>
      </c>
      <c r="C131" s="46" t="s">
        <v>663</v>
      </c>
    </row>
    <row r="132" spans="1:3" ht="17.25" customHeight="1">
      <c r="A132" s="46" t="s">
        <v>124</v>
      </c>
      <c r="B132" s="46" t="s">
        <v>346</v>
      </c>
      <c r="C132" s="46" t="s">
        <v>661</v>
      </c>
    </row>
    <row r="133" spans="1:3" ht="17.25" customHeight="1">
      <c r="A133" s="46" t="s">
        <v>125</v>
      </c>
      <c r="B133" s="46" t="s">
        <v>348</v>
      </c>
      <c r="C133" s="46" t="s">
        <v>662</v>
      </c>
    </row>
    <row r="134" spans="1:3" ht="17.25" customHeight="1">
      <c r="A134" s="46" t="s">
        <v>126</v>
      </c>
      <c r="B134" s="46" t="s">
        <v>349</v>
      </c>
      <c r="C134" s="46" t="s">
        <v>663</v>
      </c>
    </row>
    <row r="135" spans="1:3" ht="17.25" customHeight="1">
      <c r="A135" s="46" t="s">
        <v>127</v>
      </c>
      <c r="B135" s="46" t="s">
        <v>346</v>
      </c>
      <c r="C135" s="46" t="s">
        <v>661</v>
      </c>
    </row>
    <row r="136" spans="1:3" ht="17.25" customHeight="1">
      <c r="A136" s="46" t="s">
        <v>128</v>
      </c>
      <c r="B136" s="46" t="s">
        <v>348</v>
      </c>
      <c r="C136" s="46" t="s">
        <v>662</v>
      </c>
    </row>
    <row r="137" spans="1:3" ht="17.25" customHeight="1">
      <c r="A137" s="46" t="s">
        <v>129</v>
      </c>
      <c r="B137" s="46" t="s">
        <v>349</v>
      </c>
      <c r="C137" s="46" t="s">
        <v>663</v>
      </c>
    </row>
    <row r="138" spans="1:3" ht="17.25" customHeight="1">
      <c r="A138" s="46" t="s">
        <v>130</v>
      </c>
      <c r="B138" s="46" t="s">
        <v>346</v>
      </c>
      <c r="C138" s="46" t="s">
        <v>664</v>
      </c>
    </row>
    <row r="139" spans="1:3" ht="17.25" customHeight="1">
      <c r="A139" s="46" t="s">
        <v>131</v>
      </c>
      <c r="B139" s="46" t="s">
        <v>348</v>
      </c>
      <c r="C139" s="46" t="s">
        <v>665</v>
      </c>
    </row>
    <row r="140" spans="1:3" ht="17.25" customHeight="1">
      <c r="A140" s="46" t="s">
        <v>132</v>
      </c>
      <c r="B140" s="46" t="s">
        <v>349</v>
      </c>
      <c r="C140" s="46" t="s">
        <v>666</v>
      </c>
    </row>
    <row r="141" spans="1:3" ht="17.25" customHeight="1">
      <c r="A141" s="46" t="s">
        <v>133</v>
      </c>
      <c r="B141" s="46" t="s">
        <v>346</v>
      </c>
      <c r="C141" s="46" t="s">
        <v>667</v>
      </c>
    </row>
    <row r="142" spans="1:3" ht="17.25" customHeight="1">
      <c r="A142" s="46" t="s">
        <v>134</v>
      </c>
      <c r="B142" s="46" t="s">
        <v>348</v>
      </c>
      <c r="C142" s="46" t="s">
        <v>668</v>
      </c>
    </row>
    <row r="143" spans="1:3" ht="17.25" customHeight="1">
      <c r="A143" s="46" t="s">
        <v>135</v>
      </c>
      <c r="B143" s="46" t="s">
        <v>349</v>
      </c>
      <c r="C143" s="46" t="s">
        <v>669</v>
      </c>
    </row>
    <row r="144" spans="1:3" ht="17.25" customHeight="1">
      <c r="A144" s="46" t="s">
        <v>136</v>
      </c>
      <c r="B144" s="46" t="s">
        <v>346</v>
      </c>
      <c r="C144" s="46" t="s">
        <v>670</v>
      </c>
    </row>
    <row r="145" spans="1:3" ht="17.25" customHeight="1">
      <c r="A145" s="46" t="s">
        <v>137</v>
      </c>
      <c r="B145" s="46" t="s">
        <v>348</v>
      </c>
      <c r="C145" s="46" t="s">
        <v>671</v>
      </c>
    </row>
    <row r="146" spans="1:3" ht="17.25" customHeight="1">
      <c r="A146" s="46" t="s">
        <v>138</v>
      </c>
      <c r="B146" s="46" t="s">
        <v>349</v>
      </c>
      <c r="C146" s="46" t="s">
        <v>672</v>
      </c>
    </row>
    <row r="147" spans="1:3" ht="17.25" customHeight="1">
      <c r="A147" s="46" t="s">
        <v>139</v>
      </c>
      <c r="B147" s="46" t="s">
        <v>346</v>
      </c>
      <c r="C147" s="46" t="s">
        <v>673</v>
      </c>
    </row>
    <row r="148" spans="1:3" ht="17.25" customHeight="1">
      <c r="A148" s="46" t="s">
        <v>140</v>
      </c>
      <c r="B148" s="46" t="s">
        <v>348</v>
      </c>
      <c r="C148" s="46" t="s">
        <v>674</v>
      </c>
    </row>
    <row r="149" spans="1:3" ht="17.25" customHeight="1">
      <c r="A149" s="46" t="s">
        <v>141</v>
      </c>
      <c r="B149" s="46" t="s">
        <v>349</v>
      </c>
      <c r="C149" s="46" t="s">
        <v>675</v>
      </c>
    </row>
    <row r="150" spans="1:3" ht="17.25" customHeight="1">
      <c r="A150" s="46" t="s">
        <v>142</v>
      </c>
      <c r="B150" s="46" t="s">
        <v>346</v>
      </c>
      <c r="C150" s="46" t="s">
        <v>676</v>
      </c>
    </row>
    <row r="151" spans="1:3" ht="17.25" customHeight="1">
      <c r="A151" s="46" t="s">
        <v>143</v>
      </c>
      <c r="B151" s="46" t="s">
        <v>348</v>
      </c>
      <c r="C151" s="46" t="s">
        <v>677</v>
      </c>
    </row>
    <row r="152" spans="1:3" ht="17.25" customHeight="1">
      <c r="A152" s="46" t="s">
        <v>144</v>
      </c>
      <c r="B152" s="46" t="s">
        <v>349</v>
      </c>
      <c r="C152" s="46" t="s">
        <v>678</v>
      </c>
    </row>
    <row r="153" spans="1:3" ht="17.25" customHeight="1">
      <c r="A153" s="46" t="s">
        <v>145</v>
      </c>
      <c r="B153" s="46" t="s">
        <v>346</v>
      </c>
      <c r="C153" s="46" t="s">
        <v>679</v>
      </c>
    </row>
    <row r="154" spans="1:3" ht="17.25" customHeight="1">
      <c r="A154" s="46" t="s">
        <v>146</v>
      </c>
      <c r="B154" s="46" t="s">
        <v>348</v>
      </c>
      <c r="C154" s="46" t="s">
        <v>680</v>
      </c>
    </row>
    <row r="155" spans="1:3" ht="17.25" customHeight="1">
      <c r="A155" s="46" t="s">
        <v>147</v>
      </c>
      <c r="B155" s="46" t="s">
        <v>349</v>
      </c>
      <c r="C155" s="46" t="s">
        <v>681</v>
      </c>
    </row>
    <row r="156" spans="1:3" ht="17.25" customHeight="1">
      <c r="A156" s="46" t="s">
        <v>148</v>
      </c>
      <c r="B156" s="46" t="s">
        <v>346</v>
      </c>
      <c r="C156" s="46" t="s">
        <v>682</v>
      </c>
    </row>
    <row r="157" spans="1:3" ht="17.25" customHeight="1">
      <c r="A157" s="46" t="s">
        <v>149</v>
      </c>
      <c r="B157" s="46" t="s">
        <v>348</v>
      </c>
      <c r="C157" s="46" t="s">
        <v>683</v>
      </c>
    </row>
    <row r="158" spans="1:3" ht="17.25" customHeight="1">
      <c r="A158" s="46" t="s">
        <v>150</v>
      </c>
      <c r="B158" s="46" t="s">
        <v>349</v>
      </c>
      <c r="C158" s="46" t="s">
        <v>684</v>
      </c>
    </row>
    <row r="159" spans="1:3" ht="17.25" customHeight="1">
      <c r="A159" s="46" t="s">
        <v>151</v>
      </c>
      <c r="B159" s="46" t="s">
        <v>346</v>
      </c>
      <c r="C159" s="46" t="s">
        <v>685</v>
      </c>
    </row>
    <row r="160" spans="1:3" ht="17.25" customHeight="1">
      <c r="A160" s="46" t="s">
        <v>152</v>
      </c>
      <c r="B160" s="46" t="s">
        <v>348</v>
      </c>
      <c r="C160" s="46" t="s">
        <v>686</v>
      </c>
    </row>
    <row r="161" spans="1:3" ht="17.25" customHeight="1">
      <c r="A161" s="46" t="s">
        <v>153</v>
      </c>
      <c r="B161" s="46" t="s">
        <v>349</v>
      </c>
      <c r="C161" s="46" t="s">
        <v>687</v>
      </c>
    </row>
    <row r="162" spans="1:3" ht="17.25" customHeight="1">
      <c r="A162" s="46" t="s">
        <v>154</v>
      </c>
      <c r="B162" s="46" t="s">
        <v>346</v>
      </c>
      <c r="C162" s="46" t="s">
        <v>688</v>
      </c>
    </row>
    <row r="163" spans="1:3" ht="17.25" customHeight="1">
      <c r="A163" s="46" t="s">
        <v>155</v>
      </c>
      <c r="B163" s="46" t="s">
        <v>348</v>
      </c>
      <c r="C163" s="46" t="s">
        <v>689</v>
      </c>
    </row>
    <row r="164" spans="1:3" ht="17.25" customHeight="1">
      <c r="A164" s="46" t="s">
        <v>156</v>
      </c>
      <c r="B164" s="46" t="s">
        <v>349</v>
      </c>
      <c r="C164" s="46" t="s">
        <v>690</v>
      </c>
    </row>
    <row r="165" spans="1:3" ht="17.25" customHeight="1">
      <c r="A165" s="46" t="s">
        <v>157</v>
      </c>
      <c r="B165" s="46" t="s">
        <v>346</v>
      </c>
      <c r="C165" s="46" t="s">
        <v>691</v>
      </c>
    </row>
    <row r="166" spans="1:3" ht="17.25" customHeight="1">
      <c r="A166" s="46" t="s">
        <v>158</v>
      </c>
      <c r="B166" s="46" t="s">
        <v>348</v>
      </c>
      <c r="C166" s="46" t="s">
        <v>692</v>
      </c>
    </row>
    <row r="167" spans="1:3" ht="17.25" customHeight="1">
      <c r="A167" s="46" t="s">
        <v>159</v>
      </c>
      <c r="B167" s="46" t="s">
        <v>349</v>
      </c>
      <c r="C167" s="46" t="s">
        <v>693</v>
      </c>
    </row>
    <row r="168" spans="1:3" ht="17.25" customHeight="1">
      <c r="A168" s="46" t="s">
        <v>160</v>
      </c>
      <c r="B168" s="46" t="s">
        <v>346</v>
      </c>
      <c r="C168" s="46" t="s">
        <v>694</v>
      </c>
    </row>
    <row r="169" spans="1:3" ht="17.25" customHeight="1">
      <c r="A169" s="46" t="s">
        <v>161</v>
      </c>
      <c r="B169" s="46" t="s">
        <v>348</v>
      </c>
      <c r="C169" s="46" t="s">
        <v>695</v>
      </c>
    </row>
    <row r="170" spans="1:3" ht="17.25" customHeight="1">
      <c r="A170" s="46" t="s">
        <v>162</v>
      </c>
      <c r="B170" s="46" t="s">
        <v>349</v>
      </c>
      <c r="C170" s="46" t="s">
        <v>696</v>
      </c>
    </row>
    <row r="171" spans="1:3" ht="17.25" customHeight="1">
      <c r="A171" s="46" t="s">
        <v>163</v>
      </c>
      <c r="B171" s="46" t="s">
        <v>346</v>
      </c>
      <c r="C171" s="46" t="s">
        <v>697</v>
      </c>
    </row>
    <row r="172" spans="1:3" ht="17.25" customHeight="1">
      <c r="A172" s="46" t="s">
        <v>164</v>
      </c>
      <c r="B172" s="46" t="s">
        <v>348</v>
      </c>
      <c r="C172" s="46" t="s">
        <v>698</v>
      </c>
    </row>
    <row r="173" spans="1:3" ht="17.25" customHeight="1">
      <c r="A173" s="46" t="s">
        <v>165</v>
      </c>
      <c r="B173" s="46" t="s">
        <v>349</v>
      </c>
      <c r="C173" s="46" t="s">
        <v>699</v>
      </c>
    </row>
    <row r="174" spans="1:3" ht="17.25" customHeight="1">
      <c r="A174" s="46" t="s">
        <v>166</v>
      </c>
      <c r="B174" s="46" t="s">
        <v>346</v>
      </c>
      <c r="C174" s="46" t="s">
        <v>700</v>
      </c>
    </row>
    <row r="175" spans="1:3" ht="17.25" customHeight="1">
      <c r="A175" s="46" t="s">
        <v>167</v>
      </c>
      <c r="B175" s="46" t="s">
        <v>348</v>
      </c>
      <c r="C175" s="46" t="s">
        <v>701</v>
      </c>
    </row>
    <row r="176" spans="1:3" ht="17.25" customHeight="1">
      <c r="A176" s="46" t="s">
        <v>168</v>
      </c>
      <c r="B176" s="46" t="s">
        <v>349</v>
      </c>
      <c r="C176" s="46" t="s">
        <v>702</v>
      </c>
    </row>
    <row r="177" spans="1:3" ht="17.25" customHeight="1">
      <c r="A177" s="46" t="s">
        <v>169</v>
      </c>
      <c r="B177" s="46" t="s">
        <v>346</v>
      </c>
      <c r="C177" s="46" t="s">
        <v>703</v>
      </c>
    </row>
    <row r="178" spans="1:3" ht="17.25" customHeight="1">
      <c r="A178" s="46" t="s">
        <v>170</v>
      </c>
      <c r="B178" s="46" t="s">
        <v>348</v>
      </c>
      <c r="C178" s="46" t="s">
        <v>704</v>
      </c>
    </row>
    <row r="179" spans="1:3" ht="17.25" customHeight="1">
      <c r="A179" s="46" t="s">
        <v>171</v>
      </c>
      <c r="B179" s="46" t="s">
        <v>349</v>
      </c>
      <c r="C179" s="46" t="s">
        <v>705</v>
      </c>
    </row>
    <row r="180" spans="1:3" ht="17.25" customHeight="1">
      <c r="A180" s="46" t="s">
        <v>172</v>
      </c>
      <c r="B180" s="46" t="s">
        <v>336</v>
      </c>
      <c r="C180" s="46" t="s">
        <v>706</v>
      </c>
    </row>
    <row r="181" spans="1:3" ht="17.25" customHeight="1">
      <c r="A181" s="46" t="s">
        <v>173</v>
      </c>
      <c r="B181" s="46" t="s">
        <v>336</v>
      </c>
      <c r="C181" s="46" t="s">
        <v>707</v>
      </c>
    </row>
    <row r="182" spans="1:3" ht="17.25" customHeight="1">
      <c r="A182" s="46" t="s">
        <v>174</v>
      </c>
      <c r="B182" s="46" t="s">
        <v>336</v>
      </c>
      <c r="C182" s="46" t="s">
        <v>708</v>
      </c>
    </row>
    <row r="183" spans="1:3" ht="17.25" customHeight="1">
      <c r="A183" s="46" t="s">
        <v>175</v>
      </c>
      <c r="B183" s="46" t="s">
        <v>336</v>
      </c>
      <c r="C183" s="46" t="s">
        <v>709</v>
      </c>
    </row>
    <row r="184" spans="1:3" ht="17.25" customHeight="1">
      <c r="A184" s="46" t="s">
        <v>176</v>
      </c>
      <c r="B184" s="46" t="s">
        <v>336</v>
      </c>
      <c r="C184" s="46" t="s">
        <v>710</v>
      </c>
    </row>
    <row r="185" spans="1:3" ht="17.25" customHeight="1">
      <c r="A185" s="46" t="s">
        <v>177</v>
      </c>
      <c r="B185" s="46" t="s">
        <v>336</v>
      </c>
      <c r="C185" s="46" t="s">
        <v>711</v>
      </c>
    </row>
    <row r="186" spans="1:3" ht="17.25" customHeight="1">
      <c r="A186" s="46" t="s">
        <v>178</v>
      </c>
      <c r="B186" s="46" t="s">
        <v>336</v>
      </c>
      <c r="C186" s="46" t="s">
        <v>712</v>
      </c>
    </row>
    <row r="187" spans="1:3" ht="17.25" customHeight="1">
      <c r="A187" s="46" t="s">
        <v>179</v>
      </c>
      <c r="B187" s="46" t="s">
        <v>340</v>
      </c>
      <c r="C187" s="46" t="s">
        <v>713</v>
      </c>
    </row>
    <row r="188" spans="1:3" ht="17.25" customHeight="1">
      <c r="A188" s="46" t="s">
        <v>180</v>
      </c>
      <c r="B188" s="46" t="s">
        <v>340</v>
      </c>
      <c r="C188" s="46" t="s">
        <v>714</v>
      </c>
    </row>
    <row r="189" spans="1:3" ht="17.25" customHeight="1">
      <c r="A189" s="46" t="s">
        <v>181</v>
      </c>
      <c r="B189" s="46" t="s">
        <v>340</v>
      </c>
      <c r="C189" s="46" t="s">
        <v>715</v>
      </c>
    </row>
    <row r="190" spans="1:3" ht="17.25" customHeight="1">
      <c r="A190" s="46" t="s">
        <v>182</v>
      </c>
      <c r="B190" s="46" t="s">
        <v>340</v>
      </c>
      <c r="C190" s="46" t="s">
        <v>716</v>
      </c>
    </row>
    <row r="191" spans="1:3" ht="17.25" customHeight="1">
      <c r="A191" s="46" t="s">
        <v>183</v>
      </c>
      <c r="B191" s="46" t="s">
        <v>341</v>
      </c>
      <c r="C191" s="46" t="s">
        <v>717</v>
      </c>
    </row>
    <row r="192" spans="1:3" ht="17.25" customHeight="1">
      <c r="A192" s="46" t="s">
        <v>184</v>
      </c>
      <c r="B192" s="46" t="s">
        <v>344</v>
      </c>
      <c r="C192" s="46" t="s">
        <v>718</v>
      </c>
    </row>
    <row r="193" spans="1:3" ht="17.25" customHeight="1">
      <c r="A193" s="46" t="s">
        <v>185</v>
      </c>
      <c r="B193" s="46" t="s">
        <v>342</v>
      </c>
      <c r="C193" s="46" t="s">
        <v>719</v>
      </c>
    </row>
    <row r="194" spans="1:3" ht="17.25" customHeight="1">
      <c r="A194" s="46" t="s">
        <v>186</v>
      </c>
      <c r="B194" s="46" t="s">
        <v>340</v>
      </c>
      <c r="C194" s="46" t="s">
        <v>720</v>
      </c>
    </row>
    <row r="195" spans="1:3" ht="17.25" customHeight="1">
      <c r="A195" s="46" t="s">
        <v>187</v>
      </c>
      <c r="B195" s="46" t="s">
        <v>336</v>
      </c>
      <c r="C195" s="46" t="s">
        <v>721</v>
      </c>
    </row>
    <row r="196" spans="1:3" ht="17.25" customHeight="1">
      <c r="A196" s="46" t="s">
        <v>188</v>
      </c>
      <c r="B196" s="46" t="s">
        <v>336</v>
      </c>
      <c r="C196" s="46" t="s">
        <v>722</v>
      </c>
    </row>
    <row r="197" spans="1:3" ht="17.25" customHeight="1">
      <c r="A197" s="46" t="s">
        <v>189</v>
      </c>
      <c r="B197" s="46" t="s">
        <v>336</v>
      </c>
      <c r="C197" s="46" t="s">
        <v>723</v>
      </c>
    </row>
    <row r="198" spans="1:3" ht="17.25" customHeight="1">
      <c r="A198" s="46" t="s">
        <v>190</v>
      </c>
      <c r="B198" s="46" t="s">
        <v>336</v>
      </c>
      <c r="C198" s="46" t="s">
        <v>724</v>
      </c>
    </row>
    <row r="199" spans="1:3" ht="17.25" customHeight="1">
      <c r="A199" s="46" t="s">
        <v>191</v>
      </c>
      <c r="B199" s="46" t="s">
        <v>336</v>
      </c>
      <c r="C199" s="46" t="s">
        <v>725</v>
      </c>
    </row>
    <row r="200" spans="1:3" ht="17.25" customHeight="1">
      <c r="A200" s="46" t="s">
        <v>192</v>
      </c>
      <c r="B200" s="46" t="s">
        <v>336</v>
      </c>
      <c r="C200" s="46" t="s">
        <v>726</v>
      </c>
    </row>
    <row r="201" spans="1:3" ht="17.25" customHeight="1">
      <c r="A201" s="46" t="s">
        <v>193</v>
      </c>
      <c r="B201" s="46" t="s">
        <v>336</v>
      </c>
      <c r="C201" s="46" t="s">
        <v>727</v>
      </c>
    </row>
    <row r="202" spans="1:3" ht="17.25" customHeight="1">
      <c r="A202" s="46" t="s">
        <v>194</v>
      </c>
      <c r="B202" s="46" t="s">
        <v>340</v>
      </c>
      <c r="C202" s="46" t="s">
        <v>593</v>
      </c>
    </row>
    <row r="203" spans="1:3" ht="17.25" customHeight="1">
      <c r="A203" s="46" t="s">
        <v>195</v>
      </c>
      <c r="B203" s="46" t="s">
        <v>340</v>
      </c>
      <c r="C203" s="46" t="s">
        <v>594</v>
      </c>
    </row>
    <row r="204" spans="1:3" ht="17.25" customHeight="1">
      <c r="A204" s="46" t="s">
        <v>196</v>
      </c>
      <c r="B204" s="46" t="s">
        <v>340</v>
      </c>
      <c r="C204" s="46" t="s">
        <v>595</v>
      </c>
    </row>
    <row r="205" spans="1:3" ht="17.25" customHeight="1">
      <c r="A205" s="46" t="s">
        <v>197</v>
      </c>
      <c r="B205" s="46" t="s">
        <v>340</v>
      </c>
      <c r="C205" s="46" t="s">
        <v>596</v>
      </c>
    </row>
    <row r="206" spans="1:3" ht="17.25" customHeight="1">
      <c r="A206" s="46" t="s">
        <v>198</v>
      </c>
      <c r="B206" s="46" t="s">
        <v>341</v>
      </c>
      <c r="C206" s="46" t="s">
        <v>597</v>
      </c>
    </row>
    <row r="207" spans="1:3" ht="17.25" customHeight="1">
      <c r="A207" s="46" t="s">
        <v>199</v>
      </c>
      <c r="B207" s="46" t="s">
        <v>342</v>
      </c>
      <c r="C207" s="46" t="s">
        <v>728</v>
      </c>
    </row>
    <row r="208" spans="1:3" ht="17.25" customHeight="1">
      <c r="A208" s="46" t="s">
        <v>200</v>
      </c>
      <c r="B208" s="46" t="s">
        <v>340</v>
      </c>
      <c r="C208" s="46" t="s">
        <v>729</v>
      </c>
    </row>
    <row r="209" spans="1:3" ht="17.25" customHeight="1">
      <c r="A209" s="46" t="s">
        <v>201</v>
      </c>
      <c r="B209" s="46" t="s">
        <v>336</v>
      </c>
      <c r="C209" s="46" t="s">
        <v>730</v>
      </c>
    </row>
    <row r="210" spans="1:3" ht="17.25" customHeight="1">
      <c r="A210" s="46" t="s">
        <v>202</v>
      </c>
      <c r="B210" s="46" t="s">
        <v>336</v>
      </c>
      <c r="C210" s="46" t="s">
        <v>731</v>
      </c>
    </row>
    <row r="211" spans="1:3" ht="17.25" customHeight="1">
      <c r="A211" s="46" t="s">
        <v>203</v>
      </c>
      <c r="B211" s="46" t="s">
        <v>336</v>
      </c>
      <c r="C211" s="46" t="s">
        <v>732</v>
      </c>
    </row>
    <row r="212" spans="1:3" ht="17.25" customHeight="1">
      <c r="A212" s="46" t="s">
        <v>204</v>
      </c>
      <c r="B212" s="46" t="s">
        <v>336</v>
      </c>
      <c r="C212" s="46" t="s">
        <v>733</v>
      </c>
    </row>
    <row r="213" spans="1:3" ht="17.25" customHeight="1">
      <c r="A213" s="46" t="s">
        <v>205</v>
      </c>
      <c r="B213" s="46" t="s">
        <v>336</v>
      </c>
      <c r="C213" s="46" t="s">
        <v>734</v>
      </c>
    </row>
    <row r="214" spans="1:3" ht="17.25" customHeight="1">
      <c r="A214" s="46" t="s">
        <v>206</v>
      </c>
      <c r="B214" s="46" t="s">
        <v>336</v>
      </c>
      <c r="C214" s="46" t="s">
        <v>735</v>
      </c>
    </row>
    <row r="215" spans="1:3" ht="17.25" customHeight="1">
      <c r="A215" s="46" t="s">
        <v>207</v>
      </c>
      <c r="B215" s="46" t="s">
        <v>336</v>
      </c>
      <c r="C215" s="46" t="s">
        <v>736</v>
      </c>
    </row>
    <row r="216" spans="1:3" ht="17.25" customHeight="1">
      <c r="A216" s="46" t="s">
        <v>208</v>
      </c>
      <c r="B216" s="46" t="s">
        <v>336</v>
      </c>
      <c r="C216" s="46" t="s">
        <v>737</v>
      </c>
    </row>
    <row r="217" spans="1:3" ht="17.25" customHeight="1">
      <c r="A217" s="46" t="s">
        <v>209</v>
      </c>
      <c r="B217" s="46" t="s">
        <v>336</v>
      </c>
      <c r="C217" s="46" t="s">
        <v>738</v>
      </c>
    </row>
    <row r="218" spans="1:3" ht="17.25" customHeight="1">
      <c r="A218" s="46" t="s">
        <v>210</v>
      </c>
      <c r="B218" s="46" t="s">
        <v>336</v>
      </c>
      <c r="C218" s="46" t="s">
        <v>739</v>
      </c>
    </row>
    <row r="219" spans="1:3" ht="17.25" customHeight="1">
      <c r="A219" s="46" t="s">
        <v>211</v>
      </c>
      <c r="B219" s="46" t="s">
        <v>336</v>
      </c>
      <c r="C219" s="46" t="s">
        <v>740</v>
      </c>
    </row>
    <row r="220" spans="1:3" ht="17.25" customHeight="1">
      <c r="A220" s="46" t="s">
        <v>212</v>
      </c>
      <c r="B220" s="46" t="s">
        <v>336</v>
      </c>
      <c r="C220" s="46" t="s">
        <v>741</v>
      </c>
    </row>
    <row r="221" spans="1:3" ht="17.25" customHeight="1">
      <c r="A221" s="46" t="s">
        <v>213</v>
      </c>
      <c r="B221" s="46" t="s">
        <v>336</v>
      </c>
      <c r="C221" s="46" t="s">
        <v>742</v>
      </c>
    </row>
    <row r="222" spans="1:3" ht="17.25" customHeight="1">
      <c r="A222" s="46" t="s">
        <v>214</v>
      </c>
      <c r="B222" s="46" t="s">
        <v>336</v>
      </c>
      <c r="C222" s="46" t="s">
        <v>743</v>
      </c>
    </row>
    <row r="223" spans="1:3" ht="17.25" customHeight="1">
      <c r="A223" s="46" t="s">
        <v>215</v>
      </c>
      <c r="B223" s="46" t="s">
        <v>345</v>
      </c>
      <c r="C223" s="46" t="s">
        <v>744</v>
      </c>
    </row>
    <row r="224" spans="1:3" ht="17.25" customHeight="1">
      <c r="A224" s="46" t="s">
        <v>216</v>
      </c>
      <c r="B224" s="46" t="s">
        <v>345</v>
      </c>
      <c r="C224" s="46" t="s">
        <v>745</v>
      </c>
    </row>
    <row r="225" spans="1:3" ht="17.25" customHeight="1">
      <c r="A225" s="46" t="s">
        <v>217</v>
      </c>
      <c r="B225" s="46" t="s">
        <v>345</v>
      </c>
      <c r="C225" s="46" t="s">
        <v>746</v>
      </c>
    </row>
    <row r="226" spans="1:3" ht="17.25" customHeight="1">
      <c r="A226" s="46" t="s">
        <v>218</v>
      </c>
      <c r="B226" s="46" t="s">
        <v>345</v>
      </c>
      <c r="C226" s="46" t="s">
        <v>747</v>
      </c>
    </row>
    <row r="227" spans="1:3" ht="17.25" customHeight="1">
      <c r="A227" s="46" t="s">
        <v>219</v>
      </c>
      <c r="B227" s="46" t="s">
        <v>345</v>
      </c>
      <c r="C227" s="46" t="s">
        <v>748</v>
      </c>
    </row>
    <row r="228" spans="1:3" ht="17.25" customHeight="1">
      <c r="A228" s="46" t="s">
        <v>220</v>
      </c>
      <c r="B228" s="46" t="s">
        <v>345</v>
      </c>
      <c r="C228" s="46" t="s">
        <v>749</v>
      </c>
    </row>
    <row r="229" spans="1:3" ht="17.25" customHeight="1">
      <c r="A229" s="46" t="s">
        <v>221</v>
      </c>
      <c r="B229" s="46" t="s">
        <v>346</v>
      </c>
      <c r="C229" s="46" t="s">
        <v>750</v>
      </c>
    </row>
    <row r="230" spans="1:3" ht="17.25" customHeight="1">
      <c r="A230" s="46" t="s">
        <v>222</v>
      </c>
      <c r="B230" s="46" t="s">
        <v>346</v>
      </c>
      <c r="C230" s="46" t="s">
        <v>751</v>
      </c>
    </row>
    <row r="231" spans="1:3" ht="17.25" customHeight="1">
      <c r="A231" s="46" t="s">
        <v>223</v>
      </c>
      <c r="B231" s="46" t="s">
        <v>346</v>
      </c>
      <c r="C231" s="46" t="s">
        <v>752</v>
      </c>
    </row>
    <row r="232" spans="1:3" ht="17.25" customHeight="1">
      <c r="A232" s="46" t="s">
        <v>224</v>
      </c>
      <c r="B232" s="46" t="s">
        <v>346</v>
      </c>
      <c r="C232" s="46" t="s">
        <v>753</v>
      </c>
    </row>
    <row r="233" spans="1:3" ht="17.25" customHeight="1">
      <c r="A233" s="46" t="s">
        <v>225</v>
      </c>
      <c r="B233" s="46" t="s">
        <v>346</v>
      </c>
      <c r="C233" s="46" t="s">
        <v>754</v>
      </c>
    </row>
    <row r="234" spans="1:3" ht="17.25" customHeight="1">
      <c r="A234" s="46" t="s">
        <v>226</v>
      </c>
      <c r="B234" s="46" t="s">
        <v>346</v>
      </c>
      <c r="C234" s="46" t="s">
        <v>755</v>
      </c>
    </row>
    <row r="235" spans="1:3" ht="17.25" customHeight="1">
      <c r="A235" s="46" t="s">
        <v>227</v>
      </c>
      <c r="B235" s="46" t="s">
        <v>346</v>
      </c>
      <c r="C235" s="46" t="s">
        <v>756</v>
      </c>
    </row>
    <row r="236" spans="1:3" ht="17.25" customHeight="1">
      <c r="A236" s="46" t="s">
        <v>228</v>
      </c>
      <c r="B236" s="46" t="s">
        <v>347</v>
      </c>
      <c r="C236" s="46" t="s">
        <v>757</v>
      </c>
    </row>
    <row r="237" spans="1:3" ht="17.25" customHeight="1">
      <c r="A237" s="46" t="s">
        <v>229</v>
      </c>
      <c r="B237" s="46" t="s">
        <v>347</v>
      </c>
      <c r="C237" s="46" t="s">
        <v>758</v>
      </c>
    </row>
    <row r="238" spans="1:3" ht="17.25" customHeight="1">
      <c r="A238" s="46" t="s">
        <v>230</v>
      </c>
      <c r="B238" s="46" t="s">
        <v>347</v>
      </c>
      <c r="C238" s="46" t="s">
        <v>759</v>
      </c>
    </row>
    <row r="239" spans="1:3" ht="17.25" customHeight="1">
      <c r="A239" s="46" t="s">
        <v>231</v>
      </c>
      <c r="B239" s="46" t="s">
        <v>347</v>
      </c>
      <c r="C239" s="46" t="s">
        <v>760</v>
      </c>
    </row>
    <row r="240" spans="1:3" ht="17.25" customHeight="1">
      <c r="A240" s="46" t="s">
        <v>232</v>
      </c>
      <c r="B240" s="46" t="s">
        <v>347</v>
      </c>
      <c r="C240" s="46" t="s">
        <v>761</v>
      </c>
    </row>
    <row r="241" spans="1:3" ht="17.25" customHeight="1">
      <c r="A241" s="46" t="s">
        <v>233</v>
      </c>
      <c r="B241" s="46" t="s">
        <v>347</v>
      </c>
      <c r="C241" s="46" t="s">
        <v>762</v>
      </c>
    </row>
    <row r="242" spans="1:3" ht="17.25" customHeight="1">
      <c r="A242" s="46" t="s">
        <v>234</v>
      </c>
      <c r="B242" s="46" t="s">
        <v>347</v>
      </c>
      <c r="C242" s="46" t="s">
        <v>763</v>
      </c>
    </row>
    <row r="243" spans="1:3" ht="17.25" customHeight="1">
      <c r="A243" s="46" t="s">
        <v>235</v>
      </c>
      <c r="B243" s="46" t="s">
        <v>346</v>
      </c>
      <c r="C243" s="46" t="s">
        <v>764</v>
      </c>
    </row>
    <row r="244" spans="1:3" ht="17.25" customHeight="1">
      <c r="A244" s="46" t="s">
        <v>236</v>
      </c>
      <c r="B244" s="46" t="s">
        <v>348</v>
      </c>
      <c r="C244" s="46" t="s">
        <v>765</v>
      </c>
    </row>
    <row r="245" spans="1:3" ht="17.25" customHeight="1">
      <c r="A245" s="46" t="s">
        <v>237</v>
      </c>
      <c r="B245" s="46" t="s">
        <v>349</v>
      </c>
      <c r="C245" s="46" t="s">
        <v>766</v>
      </c>
    </row>
    <row r="246" spans="1:3" ht="17.25" customHeight="1">
      <c r="A246" s="46" t="s">
        <v>238</v>
      </c>
      <c r="B246" s="46" t="s">
        <v>346</v>
      </c>
      <c r="C246" s="46" t="s">
        <v>767</v>
      </c>
    </row>
    <row r="247" spans="1:3" ht="17.25" customHeight="1">
      <c r="A247" s="46" t="s">
        <v>239</v>
      </c>
      <c r="B247" s="46" t="s">
        <v>348</v>
      </c>
      <c r="C247" s="46" t="s">
        <v>768</v>
      </c>
    </row>
    <row r="248" spans="1:3" ht="17.25" customHeight="1">
      <c r="A248" s="46" t="s">
        <v>240</v>
      </c>
      <c r="B248" s="46" t="s">
        <v>349</v>
      </c>
      <c r="C248" s="46" t="s">
        <v>769</v>
      </c>
    </row>
    <row r="249" spans="1:3" ht="17.25" customHeight="1">
      <c r="A249" s="46" t="s">
        <v>241</v>
      </c>
      <c r="B249" s="46" t="s">
        <v>346</v>
      </c>
      <c r="C249" s="46" t="s">
        <v>770</v>
      </c>
    </row>
    <row r="250" spans="1:3" ht="17.25" customHeight="1">
      <c r="A250" s="46" t="s">
        <v>242</v>
      </c>
      <c r="B250" s="46" t="s">
        <v>348</v>
      </c>
      <c r="C250" s="46" t="s">
        <v>771</v>
      </c>
    </row>
    <row r="251" spans="1:3" ht="17.25" customHeight="1">
      <c r="A251" s="46" t="s">
        <v>243</v>
      </c>
      <c r="B251" s="46" t="s">
        <v>349</v>
      </c>
      <c r="C251" s="46" t="s">
        <v>772</v>
      </c>
    </row>
    <row r="252" spans="1:3" ht="17.25" customHeight="1">
      <c r="A252" s="46" t="s">
        <v>244</v>
      </c>
      <c r="B252" s="46" t="s">
        <v>346</v>
      </c>
      <c r="C252" s="46" t="s">
        <v>773</v>
      </c>
    </row>
    <row r="253" spans="1:3" ht="17.25" customHeight="1">
      <c r="A253" s="46" t="s">
        <v>245</v>
      </c>
      <c r="B253" s="46" t="s">
        <v>348</v>
      </c>
      <c r="C253" s="46" t="s">
        <v>774</v>
      </c>
    </row>
    <row r="254" spans="1:3" ht="17.25" customHeight="1">
      <c r="A254" s="46" t="s">
        <v>246</v>
      </c>
      <c r="B254" s="46" t="s">
        <v>349</v>
      </c>
      <c r="C254" s="46" t="s">
        <v>775</v>
      </c>
    </row>
    <row r="255" spans="1:3" ht="17.25" customHeight="1">
      <c r="A255" s="46" t="s">
        <v>247</v>
      </c>
      <c r="B255" s="46" t="s">
        <v>346</v>
      </c>
      <c r="C255" s="46" t="s">
        <v>776</v>
      </c>
    </row>
    <row r="256" spans="1:3" ht="17.25" customHeight="1">
      <c r="A256" s="46" t="s">
        <v>248</v>
      </c>
      <c r="B256" s="46" t="s">
        <v>348</v>
      </c>
      <c r="C256" s="46" t="s">
        <v>777</v>
      </c>
    </row>
    <row r="257" spans="1:3" ht="17.25" customHeight="1">
      <c r="A257" s="46" t="s">
        <v>249</v>
      </c>
      <c r="B257" s="46" t="s">
        <v>349</v>
      </c>
      <c r="C257" s="46" t="s">
        <v>778</v>
      </c>
    </row>
    <row r="258" spans="1:3" ht="17.25" customHeight="1">
      <c r="A258" s="46" t="s">
        <v>250</v>
      </c>
      <c r="B258" s="46" t="s">
        <v>346</v>
      </c>
      <c r="C258" s="46" t="s">
        <v>776</v>
      </c>
    </row>
    <row r="259" spans="1:3" ht="17.25" customHeight="1">
      <c r="A259" s="46" t="s">
        <v>251</v>
      </c>
      <c r="B259" s="46" t="s">
        <v>348</v>
      </c>
      <c r="C259" s="46" t="s">
        <v>777</v>
      </c>
    </row>
    <row r="260" spans="1:3" ht="17.25" customHeight="1">
      <c r="A260" s="46" t="s">
        <v>252</v>
      </c>
      <c r="B260" s="46" t="s">
        <v>349</v>
      </c>
      <c r="C260" s="46" t="s">
        <v>778</v>
      </c>
    </row>
    <row r="261" spans="1:3" ht="17.25" customHeight="1">
      <c r="A261" s="46" t="s">
        <v>253</v>
      </c>
      <c r="B261" s="46" t="s">
        <v>346</v>
      </c>
      <c r="C261" s="46" t="s">
        <v>776</v>
      </c>
    </row>
    <row r="262" spans="1:3" ht="17.25" customHeight="1">
      <c r="A262" s="46" t="s">
        <v>254</v>
      </c>
      <c r="B262" s="46" t="s">
        <v>348</v>
      </c>
      <c r="C262" s="46" t="s">
        <v>777</v>
      </c>
    </row>
    <row r="263" spans="1:3" ht="17.25" customHeight="1">
      <c r="A263" s="46" t="s">
        <v>255</v>
      </c>
      <c r="B263" s="46" t="s">
        <v>349</v>
      </c>
      <c r="C263" s="46" t="s">
        <v>778</v>
      </c>
    </row>
    <row r="264" spans="1:3" ht="17.25" customHeight="1">
      <c r="A264" s="46" t="s">
        <v>256</v>
      </c>
      <c r="B264" s="46" t="s">
        <v>346</v>
      </c>
      <c r="C264" s="46" t="s">
        <v>779</v>
      </c>
    </row>
    <row r="265" spans="1:3" ht="17.25" customHeight="1">
      <c r="A265" s="46" t="s">
        <v>257</v>
      </c>
      <c r="B265" s="46" t="s">
        <v>348</v>
      </c>
      <c r="C265" s="46" t="s">
        <v>780</v>
      </c>
    </row>
    <row r="266" spans="1:3" ht="17.25" customHeight="1">
      <c r="A266" s="46" t="s">
        <v>258</v>
      </c>
      <c r="B266" s="46" t="s">
        <v>349</v>
      </c>
      <c r="C266" s="46" t="s">
        <v>781</v>
      </c>
    </row>
    <row r="267" spans="1:3" ht="17.25" customHeight="1">
      <c r="A267" s="46" t="s">
        <v>259</v>
      </c>
      <c r="B267" s="46" t="s">
        <v>346</v>
      </c>
      <c r="C267" s="46" t="s">
        <v>782</v>
      </c>
    </row>
    <row r="268" spans="1:3" ht="17.25" customHeight="1">
      <c r="A268" s="46" t="s">
        <v>260</v>
      </c>
      <c r="B268" s="46" t="s">
        <v>348</v>
      </c>
      <c r="C268" s="46" t="s">
        <v>783</v>
      </c>
    </row>
    <row r="269" spans="1:3" ht="17.25" customHeight="1">
      <c r="A269" s="46" t="s">
        <v>261</v>
      </c>
      <c r="B269" s="46" t="s">
        <v>349</v>
      </c>
      <c r="C269" s="46" t="s">
        <v>784</v>
      </c>
    </row>
    <row r="270" spans="1:3" ht="17.25" customHeight="1">
      <c r="A270" s="46" t="s">
        <v>262</v>
      </c>
      <c r="B270" s="46" t="s">
        <v>346</v>
      </c>
      <c r="C270" s="46" t="s">
        <v>785</v>
      </c>
    </row>
    <row r="271" spans="1:3" ht="17.25" customHeight="1">
      <c r="A271" s="46" t="s">
        <v>263</v>
      </c>
      <c r="B271" s="46" t="s">
        <v>348</v>
      </c>
      <c r="C271" s="46" t="s">
        <v>786</v>
      </c>
    </row>
    <row r="272" spans="1:3" ht="17.25" customHeight="1">
      <c r="A272" s="46" t="s">
        <v>264</v>
      </c>
      <c r="B272" s="46" t="s">
        <v>349</v>
      </c>
      <c r="C272" s="46" t="s">
        <v>787</v>
      </c>
    </row>
    <row r="273" spans="1:4" ht="17.25" customHeight="1">
      <c r="A273" s="46" t="s">
        <v>265</v>
      </c>
      <c r="B273" s="46" t="s">
        <v>346</v>
      </c>
      <c r="C273" s="46" t="s">
        <v>788</v>
      </c>
    </row>
    <row r="274" spans="1:4" ht="17.25" customHeight="1">
      <c r="A274" s="46" t="s">
        <v>266</v>
      </c>
      <c r="B274" s="46" t="s">
        <v>348</v>
      </c>
      <c r="C274" s="46" t="s">
        <v>789</v>
      </c>
    </row>
    <row r="275" spans="1:4" ht="17.25" customHeight="1">
      <c r="A275" s="46" t="s">
        <v>267</v>
      </c>
      <c r="B275" s="46" t="s">
        <v>349</v>
      </c>
      <c r="C275" s="46" t="s">
        <v>790</v>
      </c>
    </row>
    <row r="276" spans="1:4" ht="17.25" customHeight="1">
      <c r="A276" s="54" t="s">
        <v>268</v>
      </c>
      <c r="B276" s="46" t="s">
        <v>346</v>
      </c>
      <c r="C276" s="46" t="s">
        <v>791</v>
      </c>
      <c r="D276" s="54"/>
    </row>
    <row r="277" spans="1:4" ht="17.25" customHeight="1">
      <c r="A277" s="54" t="s">
        <v>269</v>
      </c>
      <c r="B277" s="46" t="s">
        <v>348</v>
      </c>
      <c r="C277" s="46" t="s">
        <v>792</v>
      </c>
      <c r="D277" s="54"/>
    </row>
    <row r="278" spans="1:4" ht="17.25" customHeight="1">
      <c r="A278" s="54" t="s">
        <v>270</v>
      </c>
      <c r="B278" s="46" t="s">
        <v>349</v>
      </c>
      <c r="C278" s="46" t="s">
        <v>793</v>
      </c>
      <c r="D278" s="54"/>
    </row>
    <row r="279" spans="1:4" ht="17.25" customHeight="1">
      <c r="A279" s="54" t="s">
        <v>271</v>
      </c>
      <c r="B279" s="46" t="s">
        <v>346</v>
      </c>
      <c r="C279" s="46" t="s">
        <v>791</v>
      </c>
      <c r="D279" s="54"/>
    </row>
    <row r="280" spans="1:4" ht="17.25" customHeight="1">
      <c r="A280" s="54" t="s">
        <v>272</v>
      </c>
      <c r="B280" s="46" t="s">
        <v>348</v>
      </c>
      <c r="C280" s="46" t="s">
        <v>792</v>
      </c>
      <c r="D280" s="54"/>
    </row>
    <row r="281" spans="1:4" ht="17.25" customHeight="1">
      <c r="A281" s="54" t="s">
        <v>273</v>
      </c>
      <c r="B281" s="46" t="s">
        <v>349</v>
      </c>
      <c r="C281" s="46" t="s">
        <v>793</v>
      </c>
      <c r="D281" s="54"/>
    </row>
    <row r="282" spans="1:4" ht="17.25" customHeight="1">
      <c r="A282" s="54" t="s">
        <v>274</v>
      </c>
      <c r="B282" s="46" t="s">
        <v>346</v>
      </c>
      <c r="C282" s="46" t="s">
        <v>791</v>
      </c>
      <c r="D282" s="54"/>
    </row>
    <row r="283" spans="1:4" ht="17.25" customHeight="1">
      <c r="A283" s="54" t="s">
        <v>275</v>
      </c>
      <c r="B283" s="46" t="s">
        <v>348</v>
      </c>
      <c r="C283" s="46" t="s">
        <v>792</v>
      </c>
      <c r="D283" s="54"/>
    </row>
    <row r="284" spans="1:4" ht="17.25" customHeight="1">
      <c r="A284" s="54" t="s">
        <v>276</v>
      </c>
      <c r="B284" s="46" t="s">
        <v>349</v>
      </c>
      <c r="C284" s="46" t="s">
        <v>793</v>
      </c>
      <c r="D284" s="54"/>
    </row>
    <row r="285" spans="1:4" ht="17.25" customHeight="1">
      <c r="A285" s="46" t="s">
        <v>277</v>
      </c>
      <c r="B285" s="46" t="s">
        <v>346</v>
      </c>
      <c r="C285" s="46" t="s">
        <v>794</v>
      </c>
    </row>
    <row r="286" spans="1:4" ht="17.25" customHeight="1">
      <c r="A286" s="46" t="s">
        <v>278</v>
      </c>
      <c r="B286" s="46" t="s">
        <v>348</v>
      </c>
      <c r="C286" s="46" t="s">
        <v>795</v>
      </c>
    </row>
    <row r="287" spans="1:4" ht="17.25" customHeight="1">
      <c r="A287" s="46" t="s">
        <v>279</v>
      </c>
      <c r="B287" s="46" t="s">
        <v>349</v>
      </c>
      <c r="C287" s="46" t="s">
        <v>796</v>
      </c>
    </row>
    <row r="288" spans="1:4" ht="17.25" customHeight="1">
      <c r="A288" s="46" t="s">
        <v>280</v>
      </c>
      <c r="B288" s="46" t="s">
        <v>346</v>
      </c>
      <c r="C288" s="46" t="s">
        <v>797</v>
      </c>
    </row>
    <row r="289" spans="1:4" ht="17.25" customHeight="1">
      <c r="A289" s="46" t="s">
        <v>281</v>
      </c>
      <c r="B289" s="46" t="s">
        <v>348</v>
      </c>
      <c r="C289" s="46" t="s">
        <v>798</v>
      </c>
    </row>
    <row r="290" spans="1:4" ht="17.25" customHeight="1">
      <c r="A290" s="46" t="s">
        <v>282</v>
      </c>
      <c r="B290" s="46" t="s">
        <v>349</v>
      </c>
      <c r="C290" s="46" t="s">
        <v>799</v>
      </c>
    </row>
    <row r="291" spans="1:4" ht="17.25" customHeight="1">
      <c r="A291" s="46" t="s">
        <v>283</v>
      </c>
      <c r="B291" s="46" t="s">
        <v>346</v>
      </c>
      <c r="C291" s="46" t="s">
        <v>800</v>
      </c>
    </row>
    <row r="292" spans="1:4" ht="17.25" customHeight="1">
      <c r="A292" s="46" t="s">
        <v>284</v>
      </c>
      <c r="B292" s="46" t="s">
        <v>348</v>
      </c>
      <c r="C292" s="46" t="s">
        <v>801</v>
      </c>
    </row>
    <row r="293" spans="1:4" ht="17.25" customHeight="1">
      <c r="A293" s="46" t="s">
        <v>285</v>
      </c>
      <c r="B293" s="46" t="s">
        <v>349</v>
      </c>
      <c r="C293" s="46" t="s">
        <v>802</v>
      </c>
    </row>
    <row r="294" spans="1:4" ht="17.25" customHeight="1">
      <c r="A294" s="54" t="s">
        <v>286</v>
      </c>
      <c r="B294" s="46" t="s">
        <v>346</v>
      </c>
      <c r="C294" s="46" t="s">
        <v>803</v>
      </c>
      <c r="D294" s="54"/>
    </row>
    <row r="295" spans="1:4" ht="17.25" customHeight="1">
      <c r="A295" s="54" t="s">
        <v>287</v>
      </c>
      <c r="B295" s="46" t="s">
        <v>348</v>
      </c>
      <c r="C295" s="46" t="s">
        <v>804</v>
      </c>
      <c r="D295" s="54"/>
    </row>
    <row r="296" spans="1:4" ht="17.25" customHeight="1">
      <c r="A296" s="54" t="s">
        <v>288</v>
      </c>
      <c r="B296" s="46" t="s">
        <v>349</v>
      </c>
      <c r="C296" s="46" t="s">
        <v>805</v>
      </c>
      <c r="D296" s="54"/>
    </row>
    <row r="297" spans="1:4" ht="17.25" customHeight="1">
      <c r="A297" s="54" t="s">
        <v>289</v>
      </c>
      <c r="B297" s="46" t="s">
        <v>346</v>
      </c>
      <c r="C297" s="46" t="s">
        <v>806</v>
      </c>
      <c r="D297" s="54"/>
    </row>
    <row r="298" spans="1:4" ht="17.25" customHeight="1">
      <c r="A298" s="54" t="s">
        <v>290</v>
      </c>
      <c r="B298" s="46" t="s">
        <v>348</v>
      </c>
      <c r="C298" s="46" t="s">
        <v>807</v>
      </c>
      <c r="D298" s="54"/>
    </row>
    <row r="299" spans="1:4" ht="17.25" customHeight="1">
      <c r="A299" s="54" t="s">
        <v>291</v>
      </c>
      <c r="B299" s="46" t="s">
        <v>349</v>
      </c>
      <c r="C299" s="46" t="s">
        <v>808</v>
      </c>
      <c r="D299" s="54"/>
    </row>
    <row r="300" spans="1:4" ht="17.25" customHeight="1">
      <c r="A300" s="54" t="s">
        <v>292</v>
      </c>
      <c r="B300" s="46" t="s">
        <v>346</v>
      </c>
      <c r="C300" s="46" t="s">
        <v>809</v>
      </c>
      <c r="D300" s="54"/>
    </row>
    <row r="301" spans="1:4" ht="17.25" customHeight="1">
      <c r="A301" s="54" t="s">
        <v>293</v>
      </c>
      <c r="B301" s="46" t="s">
        <v>348</v>
      </c>
      <c r="C301" s="46" t="s">
        <v>810</v>
      </c>
      <c r="D301" s="54"/>
    </row>
    <row r="302" spans="1:4" ht="17.25" customHeight="1">
      <c r="A302" s="54" t="s">
        <v>294</v>
      </c>
      <c r="B302" s="46" t="s">
        <v>349</v>
      </c>
      <c r="C302" s="46" t="s">
        <v>811</v>
      </c>
      <c r="D302" s="54"/>
    </row>
    <row r="303" spans="1:4" ht="17.25" customHeight="1">
      <c r="A303" s="54" t="s">
        <v>295</v>
      </c>
      <c r="B303" s="46" t="s">
        <v>346</v>
      </c>
      <c r="C303" s="46" t="s">
        <v>812</v>
      </c>
      <c r="D303" s="54"/>
    </row>
    <row r="304" spans="1:4" ht="17.25" customHeight="1">
      <c r="A304" s="54" t="s">
        <v>296</v>
      </c>
      <c r="B304" s="46" t="s">
        <v>348</v>
      </c>
      <c r="C304" s="46" t="s">
        <v>813</v>
      </c>
      <c r="D304" s="54"/>
    </row>
    <row r="305" spans="1:4" ht="17.25" customHeight="1">
      <c r="A305" s="54" t="s">
        <v>297</v>
      </c>
      <c r="B305" s="46" t="s">
        <v>349</v>
      </c>
      <c r="C305" s="46" t="s">
        <v>814</v>
      </c>
      <c r="D305" s="54"/>
    </row>
    <row r="306" spans="1:4" ht="17.25" customHeight="1">
      <c r="A306" s="54" t="s">
        <v>298</v>
      </c>
      <c r="B306" s="46" t="s">
        <v>346</v>
      </c>
      <c r="C306" s="46" t="s">
        <v>815</v>
      </c>
      <c r="D306" s="54"/>
    </row>
    <row r="307" spans="1:4" ht="17.25" customHeight="1">
      <c r="A307" s="46" t="s">
        <v>299</v>
      </c>
      <c r="B307" s="46" t="s">
        <v>348</v>
      </c>
      <c r="C307" s="46" t="s">
        <v>816</v>
      </c>
    </row>
    <row r="308" spans="1:4" ht="17.25" customHeight="1">
      <c r="A308" s="46" t="s">
        <v>300</v>
      </c>
      <c r="B308" s="46" t="s">
        <v>349</v>
      </c>
      <c r="C308" s="46" t="s">
        <v>817</v>
      </c>
    </row>
    <row r="309" spans="1:4" ht="17.25" customHeight="1">
      <c r="A309" s="54" t="s">
        <v>301</v>
      </c>
      <c r="B309" s="46" t="s">
        <v>346</v>
      </c>
      <c r="C309" s="46" t="s">
        <v>818</v>
      </c>
      <c r="D309" s="54"/>
    </row>
    <row r="310" spans="1:4" ht="17.25" customHeight="1">
      <c r="A310" s="46" t="s">
        <v>302</v>
      </c>
      <c r="B310" s="46" t="s">
        <v>348</v>
      </c>
      <c r="C310" s="46" t="s">
        <v>819</v>
      </c>
    </row>
    <row r="311" spans="1:4" ht="17.25" customHeight="1">
      <c r="A311" s="46" t="s">
        <v>303</v>
      </c>
      <c r="B311" s="46" t="s">
        <v>349</v>
      </c>
      <c r="C311" s="46" t="s">
        <v>820</v>
      </c>
    </row>
    <row r="312" spans="1:4" ht="17.25" customHeight="1">
      <c r="A312" s="54" t="s">
        <v>304</v>
      </c>
      <c r="B312" s="46" t="s">
        <v>346</v>
      </c>
      <c r="C312" s="46" t="s">
        <v>821</v>
      </c>
      <c r="D312" s="54"/>
    </row>
    <row r="313" spans="1:4" ht="17.25" customHeight="1">
      <c r="A313" s="54" t="s">
        <v>305</v>
      </c>
      <c r="B313" s="46" t="s">
        <v>348</v>
      </c>
      <c r="C313" s="46" t="s">
        <v>822</v>
      </c>
      <c r="D313" s="54"/>
    </row>
    <row r="314" spans="1:4" ht="17.25" customHeight="1">
      <c r="A314" s="54" t="s">
        <v>306</v>
      </c>
      <c r="B314" s="46" t="s">
        <v>349</v>
      </c>
      <c r="C314" s="46" t="s">
        <v>823</v>
      </c>
      <c r="D314" s="54"/>
    </row>
    <row r="315" spans="1:4" ht="17.25" customHeight="1">
      <c r="A315" s="54" t="s">
        <v>307</v>
      </c>
      <c r="B315" s="46" t="s">
        <v>346</v>
      </c>
      <c r="C315" s="46" t="s">
        <v>824</v>
      </c>
      <c r="D315" s="54"/>
    </row>
    <row r="316" spans="1:4" ht="17.25" customHeight="1">
      <c r="A316" s="54" t="s">
        <v>308</v>
      </c>
      <c r="B316" s="46" t="s">
        <v>348</v>
      </c>
      <c r="C316" s="46" t="s">
        <v>825</v>
      </c>
      <c r="D316" s="54"/>
    </row>
    <row r="317" spans="1:4" ht="17.25" customHeight="1">
      <c r="A317" s="54" t="s">
        <v>309</v>
      </c>
      <c r="B317" s="46" t="s">
        <v>349</v>
      </c>
      <c r="C317" s="46" t="s">
        <v>826</v>
      </c>
      <c r="D317" s="54"/>
    </row>
    <row r="318" spans="1:4" ht="17.25" customHeight="1">
      <c r="A318" s="54" t="s">
        <v>310</v>
      </c>
      <c r="B318" s="46" t="s">
        <v>346</v>
      </c>
      <c r="C318" s="46" t="s">
        <v>827</v>
      </c>
      <c r="D318" s="54"/>
    </row>
    <row r="319" spans="1:4" ht="17.25" customHeight="1">
      <c r="A319" s="54" t="s">
        <v>311</v>
      </c>
      <c r="B319" s="46" t="s">
        <v>348</v>
      </c>
      <c r="C319" s="46" t="s">
        <v>828</v>
      </c>
      <c r="D319" s="54"/>
    </row>
    <row r="320" spans="1:4" ht="17.25" customHeight="1">
      <c r="A320" s="54" t="s">
        <v>312</v>
      </c>
      <c r="B320" s="46" t="s">
        <v>349</v>
      </c>
      <c r="C320" s="46" t="s">
        <v>829</v>
      </c>
      <c r="D320" s="54"/>
    </row>
    <row r="321" spans="1:4" ht="17.25" customHeight="1">
      <c r="A321" s="54" t="s">
        <v>313</v>
      </c>
      <c r="B321" s="46" t="s">
        <v>346</v>
      </c>
      <c r="C321" s="46" t="s">
        <v>830</v>
      </c>
      <c r="D321" s="54"/>
    </row>
    <row r="322" spans="1:4" ht="17.25" customHeight="1">
      <c r="A322" s="54" t="s">
        <v>314</v>
      </c>
      <c r="B322" s="46" t="s">
        <v>348</v>
      </c>
      <c r="C322" s="46" t="s">
        <v>831</v>
      </c>
      <c r="D322" s="54"/>
    </row>
    <row r="323" spans="1:4" ht="17.25" customHeight="1">
      <c r="A323" s="54" t="s">
        <v>315</v>
      </c>
      <c r="B323" s="46" t="s">
        <v>349</v>
      </c>
      <c r="C323" s="46" t="s">
        <v>832</v>
      </c>
      <c r="D323" s="54"/>
    </row>
    <row r="324" spans="1:4" ht="17.25" customHeight="1">
      <c r="A324" s="54" t="s">
        <v>316</v>
      </c>
      <c r="B324" s="46" t="s">
        <v>346</v>
      </c>
      <c r="C324" s="46" t="s">
        <v>833</v>
      </c>
      <c r="D324" s="54"/>
    </row>
    <row r="325" spans="1:4" ht="17.25" customHeight="1">
      <c r="A325" s="54" t="s">
        <v>317</v>
      </c>
      <c r="B325" s="46" t="s">
        <v>348</v>
      </c>
      <c r="C325" s="46" t="s">
        <v>834</v>
      </c>
      <c r="D325" s="54"/>
    </row>
    <row r="326" spans="1:4" ht="17.25" customHeight="1">
      <c r="A326" s="54" t="s">
        <v>318</v>
      </c>
      <c r="B326" s="46" t="s">
        <v>349</v>
      </c>
      <c r="C326" s="46" t="s">
        <v>835</v>
      </c>
      <c r="D326" s="54"/>
    </row>
    <row r="327" spans="1:4" ht="17.25" customHeight="1">
      <c r="A327" s="54" t="s">
        <v>319</v>
      </c>
      <c r="B327" s="54" t="s">
        <v>336</v>
      </c>
      <c r="C327" s="46" t="s">
        <v>836</v>
      </c>
      <c r="D327" s="54"/>
    </row>
    <row r="328" spans="1:4" ht="17.25" customHeight="1">
      <c r="A328" s="54" t="s">
        <v>320</v>
      </c>
      <c r="B328" s="54" t="s">
        <v>336</v>
      </c>
      <c r="C328" s="46" t="s">
        <v>837</v>
      </c>
      <c r="D328" s="54"/>
    </row>
    <row r="329" spans="1:4" ht="17.25" customHeight="1">
      <c r="A329" s="54" t="s">
        <v>321</v>
      </c>
      <c r="B329" s="54" t="s">
        <v>336</v>
      </c>
      <c r="C329" s="46" t="s">
        <v>838</v>
      </c>
      <c r="D329" s="54"/>
    </row>
    <row r="330" spans="1:4" ht="17.25" customHeight="1">
      <c r="A330" s="54" t="s">
        <v>322</v>
      </c>
      <c r="B330" s="54" t="s">
        <v>336</v>
      </c>
      <c r="C330" s="46" t="s">
        <v>839</v>
      </c>
      <c r="D330" s="54"/>
    </row>
    <row r="331" spans="1:4" ht="17.25" customHeight="1">
      <c r="A331" s="54" t="s">
        <v>323</v>
      </c>
      <c r="B331" s="54"/>
      <c r="C331" s="46" t="s">
        <v>840</v>
      </c>
      <c r="D331" s="54"/>
    </row>
    <row r="332" spans="1:4" ht="17.25" customHeight="1">
      <c r="A332" s="54" t="s">
        <v>324</v>
      </c>
      <c r="B332" s="54" t="s">
        <v>336</v>
      </c>
      <c r="C332" s="46" t="s">
        <v>841</v>
      </c>
      <c r="D332" s="54"/>
    </row>
    <row r="333" spans="1:4" ht="17.25" customHeight="1">
      <c r="A333" s="54" t="s">
        <v>325</v>
      </c>
      <c r="B333" s="54" t="s">
        <v>332</v>
      </c>
      <c r="C333" s="46" t="s">
        <v>842</v>
      </c>
      <c r="D333" s="54"/>
    </row>
    <row r="334" spans="1:4" ht="17.25" customHeight="1">
      <c r="A334" s="54" t="s">
        <v>326</v>
      </c>
      <c r="B334" s="54" t="s">
        <v>336</v>
      </c>
      <c r="C334" s="46" t="s">
        <v>843</v>
      </c>
      <c r="D334" s="54"/>
    </row>
    <row r="335" spans="1:4" ht="17.25" customHeight="1">
      <c r="A335" s="54" t="s">
        <v>327</v>
      </c>
      <c r="B335" s="54" t="s">
        <v>336</v>
      </c>
      <c r="C335" s="46" t="s">
        <v>844</v>
      </c>
    </row>
    <row r="336" spans="1:4" ht="17.25" customHeight="1">
      <c r="A336" s="54" t="s">
        <v>328</v>
      </c>
      <c r="B336" s="54" t="s">
        <v>332</v>
      </c>
      <c r="C336" s="46" t="s">
        <v>845</v>
      </c>
    </row>
    <row r="337" spans="1:3" ht="17.25" customHeight="1">
      <c r="A337" s="54" t="s">
        <v>326</v>
      </c>
      <c r="B337" s="54"/>
      <c r="C337" s="54" t="s">
        <v>846</v>
      </c>
    </row>
    <row r="338" spans="1:3" ht="17.25" customHeight="1">
      <c r="A338" s="54" t="s">
        <v>327</v>
      </c>
      <c r="B338" s="54" t="s">
        <v>336</v>
      </c>
      <c r="C338" s="54" t="s">
        <v>847</v>
      </c>
    </row>
    <row r="339" spans="1:3" ht="17.25" customHeight="1">
      <c r="A339" s="54" t="s">
        <v>328</v>
      </c>
      <c r="B339" s="54" t="s">
        <v>332</v>
      </c>
      <c r="C339" s="54" t="s">
        <v>848</v>
      </c>
    </row>
    <row r="340" spans="1:3" ht="17.25" customHeight="1">
      <c r="A340" s="54" t="s">
        <v>329</v>
      </c>
      <c r="B340" s="54" t="s">
        <v>336</v>
      </c>
      <c r="C340" s="54" t="s">
        <v>849</v>
      </c>
    </row>
    <row r="341" spans="1:3" ht="17.25" customHeight="1">
      <c r="A341" s="54" t="s">
        <v>330</v>
      </c>
      <c r="B341" s="54" t="s">
        <v>336</v>
      </c>
      <c r="C341" s="54" t="s">
        <v>849</v>
      </c>
    </row>
    <row r="342" spans="1:3" ht="17.25" customHeight="1"/>
    <row r="343" spans="1:3" ht="17.25" customHeight="1"/>
    <row r="344" spans="1:3" ht="17.25" customHeight="1"/>
    <row r="345" spans="1:3" ht="17.25" customHeight="1"/>
    <row r="346" spans="1:3" ht="17.25" customHeight="1"/>
    <row r="347" spans="1:3" ht="17.25" customHeight="1"/>
    <row r="348" spans="1:3" ht="17.25" customHeight="1"/>
    <row r="349" spans="1:3" ht="17.25" customHeight="1"/>
    <row r="350" spans="1:3" ht="17.25" customHeight="1"/>
    <row r="351" spans="1:3" ht="17.25" customHeight="1"/>
    <row r="352" spans="1:3"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sheetData>
  <mergeCells count="6">
    <mergeCell ref="A8:E8"/>
    <mergeCell ref="A1:F1"/>
    <mergeCell ref="A2:F2"/>
    <mergeCell ref="A3:F3"/>
    <mergeCell ref="A4:F4"/>
    <mergeCell ref="A5:F5"/>
  </mergeCells>
  <phoneticPr fontId="15" type="noConversion"/>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000"/>
  <sheetViews>
    <sheetView workbookViewId="0"/>
  </sheetViews>
  <sheetFormatPr baseColWidth="10" defaultColWidth="11.1640625" defaultRowHeight="15" customHeight="1"/>
  <cols>
    <col min="1" max="1" width="9" customWidth="1"/>
    <col min="2" max="2" width="49.1640625" customWidth="1"/>
    <col min="3" max="26" width="9" customWidth="1"/>
  </cols>
  <sheetData>
    <row r="1" spans="1:2" ht="17.25" customHeight="1">
      <c r="A1" s="46" t="s">
        <v>850</v>
      </c>
      <c r="B1" s="46" t="s">
        <v>851</v>
      </c>
    </row>
    <row r="2" spans="1:2" ht="17.25" customHeight="1">
      <c r="A2" s="55" t="s">
        <v>852</v>
      </c>
      <c r="B2" s="55" t="s">
        <v>853</v>
      </c>
    </row>
    <row r="3" spans="1:2" ht="17.25" customHeight="1">
      <c r="A3" s="55" t="s">
        <v>854</v>
      </c>
      <c r="B3" s="55" t="s">
        <v>855</v>
      </c>
    </row>
    <row r="4" spans="1:2" ht="17.25" customHeight="1">
      <c r="A4" s="55" t="s">
        <v>856</v>
      </c>
      <c r="B4" s="55" t="s">
        <v>857</v>
      </c>
    </row>
    <row r="5" spans="1:2" ht="17.25" customHeight="1">
      <c r="A5" s="55" t="s">
        <v>858</v>
      </c>
      <c r="B5" s="55" t="s">
        <v>859</v>
      </c>
    </row>
    <row r="6" spans="1:2" ht="17.25" customHeight="1">
      <c r="A6" s="55" t="s">
        <v>860</v>
      </c>
      <c r="B6" s="55" t="s">
        <v>855</v>
      </c>
    </row>
    <row r="7" spans="1:2" ht="17.25" customHeight="1">
      <c r="A7" s="55" t="s">
        <v>861</v>
      </c>
      <c r="B7" s="55" t="s">
        <v>862</v>
      </c>
    </row>
    <row r="8" spans="1:2" ht="17.25" customHeight="1">
      <c r="A8" s="55" t="s">
        <v>863</v>
      </c>
      <c r="B8" s="55" t="s">
        <v>864</v>
      </c>
    </row>
    <row r="9" spans="1:2" ht="17.25" customHeight="1">
      <c r="A9" s="56" t="s">
        <v>865</v>
      </c>
      <c r="B9" s="55" t="s">
        <v>866</v>
      </c>
    </row>
    <row r="10" spans="1:2" ht="17.25" customHeight="1">
      <c r="A10" s="55" t="s">
        <v>867</v>
      </c>
      <c r="B10" s="55" t="s">
        <v>868</v>
      </c>
    </row>
    <row r="11" spans="1:2" ht="17.25" customHeight="1">
      <c r="A11" s="55" t="s">
        <v>869</v>
      </c>
      <c r="B11" s="55" t="s">
        <v>870</v>
      </c>
    </row>
    <row r="12" spans="1:2" ht="17.25" customHeight="1">
      <c r="A12" s="55" t="s">
        <v>871</v>
      </c>
      <c r="B12" s="55" t="s">
        <v>872</v>
      </c>
    </row>
    <row r="13" spans="1:2" ht="17.25" customHeight="1">
      <c r="A13" s="55" t="s">
        <v>873</v>
      </c>
      <c r="B13" s="55" t="s">
        <v>874</v>
      </c>
    </row>
    <row r="14" spans="1:2" ht="17.25" customHeight="1">
      <c r="A14" s="55" t="s">
        <v>875</v>
      </c>
      <c r="B14" s="55" t="s">
        <v>855</v>
      </c>
    </row>
    <row r="15" spans="1:2" ht="17.25" customHeight="1">
      <c r="A15" s="55" t="s">
        <v>876</v>
      </c>
      <c r="B15" s="55" t="s">
        <v>877</v>
      </c>
    </row>
    <row r="16" spans="1:2" ht="17.25" customHeight="1">
      <c r="A16" s="55" t="s">
        <v>878</v>
      </c>
      <c r="B16" s="55" t="s">
        <v>879</v>
      </c>
    </row>
    <row r="17" spans="1:2" ht="17.25" customHeight="1">
      <c r="A17" s="55" t="s">
        <v>880</v>
      </c>
      <c r="B17" s="55" t="s">
        <v>881</v>
      </c>
    </row>
    <row r="18" spans="1:2" ht="17.25" customHeight="1">
      <c r="A18" s="55" t="s">
        <v>882</v>
      </c>
      <c r="B18" s="55" t="s">
        <v>879</v>
      </c>
    </row>
    <row r="19" spans="1:2" ht="17.25" customHeight="1">
      <c r="A19" s="55" t="s">
        <v>883</v>
      </c>
      <c r="B19" s="55" t="s">
        <v>884</v>
      </c>
    </row>
    <row r="20" spans="1:2" ht="17.25" customHeight="1">
      <c r="A20" s="55" t="s">
        <v>885</v>
      </c>
      <c r="B20" s="55" t="s">
        <v>855</v>
      </c>
    </row>
    <row r="21" spans="1:2" ht="17.25" customHeight="1">
      <c r="A21" s="55" t="s">
        <v>886</v>
      </c>
      <c r="B21" s="55" t="s">
        <v>855</v>
      </c>
    </row>
    <row r="22" spans="1:2" ht="17.25" customHeight="1">
      <c r="A22" s="55" t="s">
        <v>887</v>
      </c>
      <c r="B22" s="55" t="s">
        <v>888</v>
      </c>
    </row>
    <row r="23" spans="1:2" ht="17.25" customHeight="1">
      <c r="A23" s="55" t="s">
        <v>889</v>
      </c>
      <c r="B23" s="55" t="s">
        <v>874</v>
      </c>
    </row>
    <row r="24" spans="1:2" ht="17.25" customHeight="1">
      <c r="A24" s="55" t="s">
        <v>890</v>
      </c>
      <c r="B24" s="55" t="s">
        <v>877</v>
      </c>
    </row>
    <row r="25" spans="1:2" ht="17.25" customHeight="1">
      <c r="A25" s="55" t="s">
        <v>891</v>
      </c>
      <c r="B25" s="55" t="s">
        <v>877</v>
      </c>
    </row>
    <row r="26" spans="1:2" ht="17.25" customHeight="1">
      <c r="A26" s="55" t="s">
        <v>892</v>
      </c>
      <c r="B26" s="55" t="s">
        <v>884</v>
      </c>
    </row>
    <row r="27" spans="1:2" ht="17.25" customHeight="1">
      <c r="A27" s="55" t="s">
        <v>893</v>
      </c>
      <c r="B27" s="55" t="s">
        <v>884</v>
      </c>
    </row>
    <row r="28" spans="1:2" ht="17.25" customHeight="1">
      <c r="A28" s="55" t="s">
        <v>894</v>
      </c>
      <c r="B28" s="55" t="s">
        <v>877</v>
      </c>
    </row>
    <row r="29" spans="1:2" ht="17.25" customHeight="1">
      <c r="A29" s="55" t="s">
        <v>895</v>
      </c>
      <c r="B29" s="55" t="s">
        <v>877</v>
      </c>
    </row>
    <row r="30" spans="1:2" ht="17.25" customHeight="1">
      <c r="A30" s="55" t="s">
        <v>896</v>
      </c>
      <c r="B30" s="55" t="s">
        <v>897</v>
      </c>
    </row>
    <row r="31" spans="1:2" ht="17.25" customHeight="1">
      <c r="A31" s="55" t="s">
        <v>898</v>
      </c>
      <c r="B31" s="55" t="s">
        <v>874</v>
      </c>
    </row>
    <row r="32" spans="1:2" ht="17.25" customHeight="1">
      <c r="A32" s="55" t="s">
        <v>899</v>
      </c>
      <c r="B32" s="55" t="s">
        <v>900</v>
      </c>
    </row>
    <row r="33" spans="1:2" ht="17.25" customHeight="1">
      <c r="A33" s="55" t="s">
        <v>901</v>
      </c>
      <c r="B33" s="55" t="s">
        <v>866</v>
      </c>
    </row>
    <row r="34" spans="1:2" ht="17.25" customHeight="1">
      <c r="A34" s="55" t="s">
        <v>902</v>
      </c>
      <c r="B34" s="55" t="s">
        <v>866</v>
      </c>
    </row>
    <row r="35" spans="1:2" ht="17.25" customHeight="1">
      <c r="A35" s="55" t="s">
        <v>903</v>
      </c>
      <c r="B35" s="55" t="s">
        <v>866</v>
      </c>
    </row>
    <row r="36" spans="1:2" ht="17.25" customHeight="1">
      <c r="A36" s="55" t="s">
        <v>904</v>
      </c>
      <c r="B36" s="55" t="s">
        <v>905</v>
      </c>
    </row>
    <row r="37" spans="1:2" ht="17.25" customHeight="1">
      <c r="A37" s="55" t="s">
        <v>906</v>
      </c>
      <c r="B37" s="55" t="s">
        <v>866</v>
      </c>
    </row>
    <row r="38" spans="1:2" ht="17.25" customHeight="1">
      <c r="A38" s="14" t="s">
        <v>907</v>
      </c>
      <c r="B38" s="55" t="s">
        <v>877</v>
      </c>
    </row>
    <row r="39" spans="1:2" ht="17.25" customHeight="1">
      <c r="A39" s="14" t="s">
        <v>908</v>
      </c>
      <c r="B39" s="55" t="s">
        <v>877</v>
      </c>
    </row>
    <row r="40" spans="1:2" ht="17.25" customHeight="1">
      <c r="A40" s="14" t="s">
        <v>909</v>
      </c>
      <c r="B40" s="55" t="s">
        <v>877</v>
      </c>
    </row>
    <row r="41" spans="1:2" ht="17.25" customHeight="1">
      <c r="A41" s="14" t="s">
        <v>910</v>
      </c>
      <c r="B41" s="55" t="s">
        <v>877</v>
      </c>
    </row>
    <row r="42" spans="1:2" ht="17.25" customHeight="1">
      <c r="A42" s="14" t="s">
        <v>911</v>
      </c>
      <c r="B42" s="55" t="s">
        <v>877</v>
      </c>
    </row>
    <row r="43" spans="1:2" ht="17.25" customHeight="1">
      <c r="A43" s="14" t="s">
        <v>912</v>
      </c>
      <c r="B43" s="55" t="s">
        <v>877</v>
      </c>
    </row>
    <row r="44" spans="1:2" ht="17.25" customHeight="1">
      <c r="A44" s="14" t="s">
        <v>913</v>
      </c>
      <c r="B44" s="55" t="s">
        <v>877</v>
      </c>
    </row>
    <row r="45" spans="1:2" ht="17.25" customHeight="1">
      <c r="A45" s="14" t="s">
        <v>914</v>
      </c>
      <c r="B45" s="55" t="s">
        <v>877</v>
      </c>
    </row>
    <row r="46" spans="1:2" ht="17.25" customHeight="1">
      <c r="A46" s="14" t="s">
        <v>915</v>
      </c>
      <c r="B46" s="55" t="s">
        <v>877</v>
      </c>
    </row>
    <row r="47" spans="1:2" ht="17.25" customHeight="1">
      <c r="A47" s="14" t="s">
        <v>916</v>
      </c>
      <c r="B47" s="55" t="s">
        <v>877</v>
      </c>
    </row>
    <row r="48" spans="1:2"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sheetData>
  <phoneticPr fontId="15" type="noConversion"/>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S200"/>
  <sheetViews>
    <sheetView workbookViewId="0"/>
  </sheetViews>
  <sheetFormatPr baseColWidth="10" defaultColWidth="11.1640625" defaultRowHeight="15" customHeight="1"/>
  <cols>
    <col min="1" max="1" width="14.83203125" customWidth="1"/>
    <col min="2" max="2" width="17.1640625" customWidth="1"/>
    <col min="3" max="3" width="12.6640625" customWidth="1"/>
    <col min="4" max="4" width="18.6640625" customWidth="1"/>
    <col min="5" max="5" width="18.83203125" customWidth="1"/>
    <col min="6" max="6" width="21.1640625" customWidth="1"/>
    <col min="7" max="7" width="10.5" customWidth="1"/>
    <col min="8" max="8" width="16.33203125" customWidth="1"/>
    <col min="9" max="9" width="25.5" customWidth="1"/>
    <col min="10" max="10" width="33.5" customWidth="1"/>
    <col min="11" max="11" width="10.5" customWidth="1"/>
    <col min="12" max="12" width="15.6640625" customWidth="1"/>
    <col min="13" max="14" width="10.5" customWidth="1"/>
    <col min="15" max="15" width="13.83203125" customWidth="1"/>
    <col min="16" max="16" width="11.6640625" customWidth="1"/>
    <col min="17" max="17" width="14.5" customWidth="1"/>
    <col min="18" max="18" width="14.83203125" customWidth="1"/>
    <col min="19" max="19" width="19.33203125" customWidth="1"/>
    <col min="20" max="20" width="20.1640625" customWidth="1"/>
    <col min="21" max="21" width="22.33203125" customWidth="1"/>
    <col min="22" max="22" width="14" customWidth="1"/>
    <col min="23" max="23" width="24.6640625" customWidth="1"/>
    <col min="24" max="24" width="12.83203125" customWidth="1"/>
    <col min="25" max="25" width="22.1640625" customWidth="1"/>
    <col min="26" max="26" width="21.6640625" customWidth="1"/>
    <col min="27" max="27" width="22.33203125" customWidth="1"/>
    <col min="28" max="28" width="17.33203125" customWidth="1"/>
    <col min="29" max="29" width="21" customWidth="1"/>
    <col min="30" max="30" width="20.83203125" customWidth="1"/>
    <col min="31" max="31" width="20.33203125" customWidth="1"/>
    <col min="32" max="32" width="32.83203125" customWidth="1"/>
    <col min="33" max="33" width="32.33203125" customWidth="1"/>
    <col min="34" max="34" width="33" customWidth="1"/>
    <col min="35" max="35" width="28" customWidth="1"/>
    <col min="36" max="36" width="31.6640625" customWidth="1"/>
    <col min="37" max="37" width="31.5" customWidth="1"/>
    <col min="38" max="38" width="31" customWidth="1"/>
    <col min="39" max="39" width="21.6640625" customWidth="1"/>
    <col min="40" max="40" width="21.1640625" customWidth="1"/>
    <col min="41" max="41" width="21.83203125" customWidth="1"/>
    <col min="42" max="42" width="16.83203125" customWidth="1"/>
    <col min="43" max="43" width="19" customWidth="1"/>
    <col min="44" max="44" width="22.1640625" customWidth="1"/>
    <col min="45" max="45" width="19.83203125" customWidth="1"/>
    <col min="46" max="46" width="29.83203125" customWidth="1"/>
    <col min="47" max="47" width="28.5" customWidth="1"/>
    <col min="48" max="48" width="32.33203125" customWidth="1"/>
    <col min="49" max="49" width="31.83203125" customWidth="1"/>
    <col min="50" max="50" width="32.5" customWidth="1"/>
    <col min="51" max="51" width="27.5" customWidth="1"/>
    <col min="52" max="52" width="29.6640625" customWidth="1"/>
    <col min="53" max="53" width="32.83203125" customWidth="1"/>
    <col min="54" max="54" width="30.5" customWidth="1"/>
    <col min="55" max="55" width="22" customWidth="1"/>
    <col min="56" max="56" width="21.5" customWidth="1"/>
    <col min="57" max="57" width="22.1640625" customWidth="1"/>
    <col min="58" max="58" width="17.83203125" customWidth="1"/>
    <col min="59" max="59" width="20.83203125" customWidth="1"/>
    <col min="60" max="60" width="20.6640625" customWidth="1"/>
    <col min="61" max="61" width="20.1640625" customWidth="1"/>
    <col min="62" max="62" width="32.6640625" customWidth="1"/>
    <col min="63" max="63" width="32.1640625" customWidth="1"/>
    <col min="64" max="64" width="32.83203125" customWidth="1"/>
    <col min="65" max="65" width="28.5" customWidth="1"/>
    <col min="66" max="66" width="31.5" customWidth="1"/>
    <col min="67" max="67" width="31.33203125" customWidth="1"/>
    <col min="68" max="68" width="30" customWidth="1"/>
    <col min="69" max="69" width="22.5" customWidth="1"/>
    <col min="70" max="70" width="22" customWidth="1"/>
    <col min="71" max="71" width="22.6640625" customWidth="1"/>
    <col min="72" max="72" width="18.33203125" customWidth="1"/>
    <col min="73" max="73" width="21.33203125" customWidth="1"/>
    <col min="74" max="74" width="20.6640625" customWidth="1"/>
    <col min="75" max="75" width="17.33203125" customWidth="1"/>
    <col min="76" max="76" width="16.83203125" customWidth="1"/>
    <col min="77" max="77" width="17.5" customWidth="1"/>
    <col min="78" max="78" width="13.1640625" customWidth="1"/>
    <col min="79" max="79" width="16.1640625" customWidth="1"/>
    <col min="80" max="80" width="16" customWidth="1"/>
    <col min="81" max="81" width="15.5" customWidth="1"/>
    <col min="82" max="82" width="20.33203125" customWidth="1"/>
    <col min="83" max="83" width="19.83203125" customWidth="1"/>
    <col min="84" max="84" width="20.5" customWidth="1"/>
    <col min="85" max="85" width="16.1640625" customWidth="1"/>
    <col min="86" max="86" width="19.1640625" customWidth="1"/>
    <col min="87" max="87" width="19" customWidth="1"/>
    <col min="88" max="88" width="18.5" customWidth="1"/>
    <col min="89" max="90" width="39.33203125" customWidth="1"/>
    <col min="91" max="91" width="39.83203125" customWidth="1"/>
    <col min="92" max="93" width="38.83203125" customWidth="1"/>
    <col min="94" max="94" width="39.33203125" customWidth="1"/>
    <col min="95" max="96" width="39.5" customWidth="1"/>
    <col min="97" max="97" width="40" customWidth="1"/>
    <col min="98" max="99" width="35.1640625" customWidth="1"/>
    <col min="100" max="100" width="35.6640625" customWidth="1"/>
    <col min="101" max="102" width="38.1640625" customWidth="1"/>
    <col min="103" max="103" width="38.6640625" customWidth="1"/>
    <col min="104" max="105" width="38" customWidth="1"/>
    <col min="106" max="106" width="38.5" customWidth="1"/>
    <col min="107" max="108" width="37.5" customWidth="1"/>
    <col min="109" max="109" width="38" customWidth="1"/>
    <col min="110" max="111" width="42.83203125" customWidth="1"/>
    <col min="112" max="112" width="43.33203125" customWidth="1"/>
    <col min="113" max="114" width="42.33203125" customWidth="1"/>
    <col min="115" max="115" width="42.83203125" customWidth="1"/>
    <col min="116" max="117" width="43" customWidth="1"/>
    <col min="118" max="118" width="43.5" customWidth="1"/>
    <col min="119" max="120" width="38.6640625" customWidth="1"/>
    <col min="121" max="121" width="39.1640625" customWidth="1"/>
    <col min="122" max="123" width="41.6640625" customWidth="1"/>
    <col min="124" max="124" width="42.1640625" customWidth="1"/>
    <col min="125" max="126" width="41.5" customWidth="1"/>
    <col min="127" max="127" width="42" customWidth="1"/>
    <col min="128" max="129" width="41" customWidth="1"/>
    <col min="130" max="130" width="41.5" customWidth="1"/>
    <col min="131" max="132" width="35.5" customWidth="1"/>
    <col min="133" max="133" width="36" customWidth="1"/>
    <col min="134" max="135" width="35" customWidth="1"/>
    <col min="136" max="136" width="35.5" customWidth="1"/>
    <col min="137" max="138" width="35.6640625" customWidth="1"/>
    <col min="139" max="139" width="36.1640625" customWidth="1"/>
    <col min="140" max="141" width="31.33203125" customWidth="1"/>
    <col min="142" max="142" width="31.83203125" customWidth="1"/>
    <col min="143" max="144" width="34.33203125" customWidth="1"/>
    <col min="145" max="145" width="34.83203125" customWidth="1"/>
    <col min="146" max="147" width="34.1640625" customWidth="1"/>
    <col min="148" max="148" width="34.6640625" customWidth="1"/>
    <col min="149" max="150" width="33.6640625" customWidth="1"/>
    <col min="151" max="151" width="34.1640625" customWidth="1"/>
    <col min="152" max="153" width="34.83203125" customWidth="1"/>
    <col min="154" max="154" width="35.33203125" customWidth="1"/>
    <col min="155" max="156" width="34.33203125" customWidth="1"/>
    <col min="157" max="157" width="34.83203125" customWidth="1"/>
    <col min="158" max="159" width="35" customWidth="1"/>
    <col min="160" max="160" width="35.5" customWidth="1"/>
    <col min="161" max="162" width="30.6640625" customWidth="1"/>
    <col min="163" max="163" width="31.1640625" customWidth="1"/>
    <col min="164" max="165" width="33.6640625" customWidth="1"/>
    <col min="166" max="166" width="34.1640625" customWidth="1"/>
    <col min="167" max="168" width="33.5" customWidth="1"/>
    <col min="169" max="169" width="34" customWidth="1"/>
    <col min="170" max="171" width="33" customWidth="1"/>
    <col min="172" max="172" width="33.5" customWidth="1"/>
    <col min="173" max="173" width="21" customWidth="1"/>
    <col min="174" max="174" width="20.5" customWidth="1"/>
    <col min="175" max="175" width="21.1640625" customWidth="1"/>
    <col min="176" max="176" width="16.1640625" customWidth="1"/>
    <col min="177" max="177" width="19.83203125" customWidth="1"/>
    <col min="178" max="178" width="19.6640625" customWidth="1"/>
    <col min="179" max="179" width="19.1640625" customWidth="1"/>
    <col min="180" max="180" width="20.5" customWidth="1"/>
    <col min="181" max="181" width="20" customWidth="1"/>
    <col min="182" max="182" width="20.6640625" customWidth="1"/>
    <col min="183" max="183" width="15.6640625" customWidth="1"/>
    <col min="184" max="184" width="17.83203125" customWidth="1"/>
    <col min="185" max="185" width="27.33203125" customWidth="1"/>
    <col min="186" max="186" width="21" customWidth="1"/>
    <col min="187" max="187" width="18.6640625" customWidth="1"/>
    <col min="188" max="188" width="31.6640625" customWidth="1"/>
    <col min="189" max="189" width="31.1640625" customWidth="1"/>
    <col min="190" max="190" width="31.83203125" customWidth="1"/>
    <col min="191" max="191" width="26.83203125" customWidth="1"/>
    <col min="192" max="192" width="30.33203125" customWidth="1"/>
    <col min="193" max="193" width="30.5" customWidth="1"/>
    <col min="194" max="194" width="29.83203125" customWidth="1"/>
    <col min="195" max="195" width="31.1640625" customWidth="1"/>
    <col min="196" max="196" width="30.6640625" customWidth="1"/>
    <col min="197" max="197" width="31.33203125" customWidth="1"/>
    <col min="198" max="198" width="26.33203125" customWidth="1"/>
    <col min="199" max="199" width="28.5" customWidth="1"/>
    <col min="200" max="200" width="31.6640625" customWidth="1"/>
    <col min="201" max="201" width="29.33203125" customWidth="1"/>
    <col min="202" max="202" width="20.83203125" customWidth="1"/>
    <col min="203" max="203" width="20.33203125" customWidth="1"/>
    <col min="204" max="204" width="21" customWidth="1"/>
    <col min="205" max="205" width="16.6640625" customWidth="1"/>
    <col min="206" max="206" width="19.6640625" customWidth="1"/>
    <col min="207" max="207" width="19.5" customWidth="1"/>
    <col min="208" max="208" width="18.1640625" customWidth="1"/>
    <col min="209" max="209" width="31.5" customWidth="1"/>
    <col min="210" max="210" width="31" customWidth="1"/>
    <col min="211" max="211" width="31.6640625" customWidth="1"/>
    <col min="212" max="212" width="27.33203125" customWidth="1"/>
    <col min="213" max="213" width="30.33203125" customWidth="1"/>
    <col min="214" max="214" width="30.1640625" customWidth="1"/>
    <col min="215" max="215" width="28.83203125" customWidth="1"/>
    <col min="216" max="216" width="21.33203125" customWidth="1"/>
    <col min="217" max="217" width="20.83203125" customWidth="1"/>
    <col min="218" max="218" width="21.5" customWidth="1"/>
    <col min="219" max="219" width="17.1640625" customWidth="1"/>
    <col min="220" max="220" width="20.1640625" customWidth="1"/>
    <col min="221" max="221" width="19.5" customWidth="1"/>
    <col min="222" max="222" width="24" customWidth="1"/>
    <col min="223" max="223" width="23.5" customWidth="1"/>
    <col min="224" max="224" width="24.1640625" customWidth="1"/>
    <col min="225" max="225" width="19.83203125" customWidth="1"/>
    <col min="226" max="226" width="22.83203125" customWidth="1"/>
    <col min="227" max="227" width="22.6640625" customWidth="1"/>
    <col min="228" max="228" width="22.1640625" customWidth="1"/>
    <col min="229" max="229" width="27" customWidth="1"/>
    <col min="230" max="230" width="26.5" customWidth="1"/>
    <col min="231" max="231" width="27.1640625" customWidth="1"/>
    <col min="232" max="232" width="22.83203125" customWidth="1"/>
    <col min="233" max="233" width="25.83203125" customWidth="1"/>
    <col min="234" max="234" width="25.6640625" customWidth="1"/>
    <col min="235" max="235" width="25.1640625" customWidth="1"/>
    <col min="236" max="237" width="38.1640625" customWidth="1"/>
    <col min="238" max="238" width="38.6640625" customWidth="1"/>
    <col min="239" max="240" width="37.6640625" customWidth="1"/>
    <col min="241" max="241" width="38.1640625" customWidth="1"/>
    <col min="242" max="243" width="38.33203125" customWidth="1"/>
    <col min="244" max="244" width="38.83203125" customWidth="1"/>
    <col min="245" max="246" width="34" customWidth="1"/>
    <col min="247" max="247" width="34.5" customWidth="1"/>
    <col min="248" max="249" width="37" customWidth="1"/>
    <col min="250" max="250" width="37.5" customWidth="1"/>
    <col min="251" max="252" width="36.83203125" customWidth="1"/>
    <col min="253" max="253" width="37.33203125" customWidth="1"/>
    <col min="254" max="255" width="36.33203125" customWidth="1"/>
    <col min="256" max="256" width="36.83203125" customWidth="1"/>
    <col min="257" max="258" width="41.6640625" customWidth="1"/>
    <col min="259" max="259" width="42.1640625" customWidth="1"/>
    <col min="260" max="261" width="41.1640625" customWidth="1"/>
    <col min="262" max="262" width="41.6640625" customWidth="1"/>
    <col min="263" max="264" width="41.83203125" customWidth="1"/>
    <col min="265" max="265" width="42.33203125" customWidth="1"/>
    <col min="266" max="267" width="37.5" customWidth="1"/>
    <col min="268" max="268" width="38" customWidth="1"/>
    <col min="269" max="270" width="40.5" customWidth="1"/>
    <col min="271" max="271" width="41" customWidth="1"/>
    <col min="272" max="273" width="40.33203125" customWidth="1"/>
    <col min="274" max="274" width="40.83203125" customWidth="1"/>
    <col min="275" max="276" width="39.83203125" customWidth="1"/>
    <col min="277" max="277" width="40.33203125" customWidth="1"/>
    <col min="278" max="279" width="34.33203125" customWidth="1"/>
    <col min="280" max="280" width="34.83203125" customWidth="1"/>
    <col min="281" max="282" width="33.83203125" customWidth="1"/>
    <col min="283" max="283" width="34.33203125" customWidth="1"/>
    <col min="284" max="285" width="34.5" customWidth="1"/>
    <col min="286" max="286" width="35" customWidth="1"/>
    <col min="287" max="288" width="30.1640625" customWidth="1"/>
    <col min="289" max="289" width="30.6640625" customWidth="1"/>
    <col min="290" max="291" width="33.1640625" customWidth="1"/>
    <col min="292" max="292" width="33.6640625" customWidth="1"/>
    <col min="293" max="294" width="33" customWidth="1"/>
    <col min="295" max="295" width="33.5" customWidth="1"/>
    <col min="296" max="297" width="32.5" customWidth="1"/>
    <col min="298" max="298" width="33" customWidth="1"/>
    <col min="299" max="300" width="33.6640625" customWidth="1"/>
    <col min="301" max="301" width="34.1640625" customWidth="1"/>
    <col min="302" max="303" width="33.1640625" customWidth="1"/>
    <col min="304" max="304" width="33.6640625" customWidth="1"/>
    <col min="305" max="306" width="33.83203125" customWidth="1"/>
    <col min="307" max="307" width="34.33203125" customWidth="1"/>
    <col min="308" max="309" width="29.5" customWidth="1"/>
    <col min="310" max="310" width="30" customWidth="1"/>
    <col min="311" max="312" width="32.5" customWidth="1"/>
    <col min="313" max="313" width="33" customWidth="1"/>
    <col min="314" max="315" width="32.33203125" customWidth="1"/>
    <col min="316" max="316" width="32.83203125" customWidth="1"/>
    <col min="317" max="318" width="31.83203125" customWidth="1"/>
    <col min="319" max="319" width="32.33203125" customWidth="1"/>
    <col min="320" max="320" width="17.33203125" customWidth="1"/>
    <col min="321" max="321" width="15" customWidth="1"/>
    <col min="322" max="322" width="28" customWidth="1"/>
    <col min="323" max="323" width="25.6640625" customWidth="1"/>
    <col min="324" max="324" width="16.1640625" customWidth="1"/>
    <col min="325" max="325" width="16.83203125" customWidth="1"/>
    <col min="326" max="326" width="16" customWidth="1"/>
    <col min="327" max="327" width="25.5" customWidth="1"/>
    <col min="328" max="328" width="10.5" customWidth="1"/>
    <col min="329" max="329" width="22.5" customWidth="1"/>
    <col min="330" max="330" width="17" customWidth="1"/>
    <col min="331" max="331" width="27.6640625" customWidth="1"/>
  </cols>
  <sheetData>
    <row r="1" spans="1:331" ht="15.75" customHeight="1">
      <c r="A1" s="1" t="s">
        <v>513</v>
      </c>
      <c r="B1" s="1" t="s">
        <v>0</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row>
    <row r="2" spans="1:331" ht="15.75" customHeight="1">
      <c r="A2" s="1" t="s">
        <v>331</v>
      </c>
      <c r="B2" s="1">
        <v>0</v>
      </c>
      <c r="C2" s="1">
        <v>0</v>
      </c>
      <c r="D2" s="1">
        <v>0</v>
      </c>
      <c r="E2" s="1">
        <v>0</v>
      </c>
      <c r="F2" s="1" t="s">
        <v>332</v>
      </c>
      <c r="G2" s="1">
        <v>0</v>
      </c>
      <c r="H2" s="1" t="s">
        <v>332</v>
      </c>
      <c r="I2" s="1" t="s">
        <v>333</v>
      </c>
      <c r="J2" s="1">
        <v>0</v>
      </c>
      <c r="K2" s="1">
        <v>0</v>
      </c>
      <c r="L2" s="1" t="s">
        <v>334</v>
      </c>
      <c r="M2" s="1">
        <v>0</v>
      </c>
      <c r="N2" s="1">
        <v>0</v>
      </c>
      <c r="O2" s="1">
        <v>0</v>
      </c>
      <c r="P2" s="1" t="s">
        <v>335</v>
      </c>
      <c r="Q2" s="1" t="s">
        <v>336</v>
      </c>
      <c r="R2" s="1" t="s">
        <v>336</v>
      </c>
      <c r="S2" s="1" t="s">
        <v>336</v>
      </c>
      <c r="T2" s="1" t="s">
        <v>337</v>
      </c>
      <c r="U2" s="1" t="s">
        <v>338</v>
      </c>
      <c r="V2" s="1" t="s">
        <v>339</v>
      </c>
      <c r="W2" s="1" t="s">
        <v>339</v>
      </c>
      <c r="X2" s="1" t="s">
        <v>23</v>
      </c>
      <c r="Y2" s="1" t="s">
        <v>336</v>
      </c>
      <c r="Z2" s="1" t="s">
        <v>336</v>
      </c>
      <c r="AA2" s="1" t="s">
        <v>336</v>
      </c>
      <c r="AB2" s="1" t="s">
        <v>336</v>
      </c>
      <c r="AC2" s="1" t="s">
        <v>336</v>
      </c>
      <c r="AD2" s="1" t="s">
        <v>336</v>
      </c>
      <c r="AE2" s="1" t="s">
        <v>336</v>
      </c>
      <c r="AF2" s="1" t="s">
        <v>336</v>
      </c>
      <c r="AG2" s="1" t="s">
        <v>336</v>
      </c>
      <c r="AH2" s="1" t="s">
        <v>336</v>
      </c>
      <c r="AI2" s="1" t="s">
        <v>336</v>
      </c>
      <c r="AJ2" s="1" t="s">
        <v>336</v>
      </c>
      <c r="AK2" s="1" t="s">
        <v>336</v>
      </c>
      <c r="AL2" s="1" t="s">
        <v>336</v>
      </c>
      <c r="AM2" s="1" t="s">
        <v>340</v>
      </c>
      <c r="AN2" s="1" t="s">
        <v>340</v>
      </c>
      <c r="AO2" s="1" t="s">
        <v>340</v>
      </c>
      <c r="AP2" s="1" t="s">
        <v>340</v>
      </c>
      <c r="AQ2" s="1" t="s">
        <v>341</v>
      </c>
      <c r="AR2" s="1" t="s">
        <v>342</v>
      </c>
      <c r="AS2" s="1" t="s">
        <v>340</v>
      </c>
      <c r="AT2" s="1" t="s">
        <v>343</v>
      </c>
      <c r="AU2" s="1" t="s">
        <v>344</v>
      </c>
      <c r="AV2" s="1" t="s">
        <v>340</v>
      </c>
      <c r="AW2" s="1" t="s">
        <v>340</v>
      </c>
      <c r="AX2" s="1" t="s">
        <v>340</v>
      </c>
      <c r="AY2" s="1" t="s">
        <v>340</v>
      </c>
      <c r="AZ2" s="1" t="s">
        <v>341</v>
      </c>
      <c r="BA2" s="1" t="s">
        <v>342</v>
      </c>
      <c r="BB2" s="1" t="s">
        <v>340</v>
      </c>
      <c r="BC2" s="1" t="s">
        <v>336</v>
      </c>
      <c r="BD2" s="1" t="s">
        <v>336</v>
      </c>
      <c r="BE2" s="1" t="s">
        <v>336</v>
      </c>
      <c r="BF2" s="1" t="s">
        <v>336</v>
      </c>
      <c r="BG2" s="1" t="s">
        <v>336</v>
      </c>
      <c r="BH2" s="1" t="s">
        <v>336</v>
      </c>
      <c r="BI2" s="1" t="s">
        <v>336</v>
      </c>
      <c r="BJ2" s="1" t="s">
        <v>336</v>
      </c>
      <c r="BK2" s="1" t="s">
        <v>336</v>
      </c>
      <c r="BL2" s="1" t="s">
        <v>336</v>
      </c>
      <c r="BM2" s="1" t="s">
        <v>336</v>
      </c>
      <c r="BN2" s="1" t="s">
        <v>336</v>
      </c>
      <c r="BO2" s="1" t="s">
        <v>336</v>
      </c>
      <c r="BP2" s="1" t="s">
        <v>336</v>
      </c>
      <c r="BQ2" s="1" t="s">
        <v>345</v>
      </c>
      <c r="BR2" s="1" t="s">
        <v>345</v>
      </c>
      <c r="BS2" s="1" t="s">
        <v>345</v>
      </c>
      <c r="BT2" s="1" t="s">
        <v>345</v>
      </c>
      <c r="BU2" s="1" t="s">
        <v>345</v>
      </c>
      <c r="BV2" s="1" t="s">
        <v>345</v>
      </c>
      <c r="BW2" s="1" t="s">
        <v>346</v>
      </c>
      <c r="BX2" s="1" t="s">
        <v>346</v>
      </c>
      <c r="BY2" s="1" t="s">
        <v>346</v>
      </c>
      <c r="BZ2" s="1" t="s">
        <v>346</v>
      </c>
      <c r="CA2" s="1" t="s">
        <v>346</v>
      </c>
      <c r="CB2" s="1" t="s">
        <v>346</v>
      </c>
      <c r="CC2" s="1" t="s">
        <v>346</v>
      </c>
      <c r="CD2" s="1" t="s">
        <v>347</v>
      </c>
      <c r="CE2" s="1" t="s">
        <v>347</v>
      </c>
      <c r="CF2" s="1" t="s">
        <v>347</v>
      </c>
      <c r="CG2" s="1" t="s">
        <v>347</v>
      </c>
      <c r="CH2" s="1" t="s">
        <v>347</v>
      </c>
      <c r="CI2" s="1" t="s">
        <v>347</v>
      </c>
      <c r="CJ2" s="1" t="s">
        <v>347</v>
      </c>
      <c r="CK2" s="1" t="s">
        <v>346</v>
      </c>
      <c r="CL2" s="1" t="s">
        <v>348</v>
      </c>
      <c r="CM2" s="1" t="s">
        <v>349</v>
      </c>
      <c r="CN2" s="1" t="s">
        <v>346</v>
      </c>
      <c r="CO2" s="1" t="s">
        <v>348</v>
      </c>
      <c r="CP2" s="1" t="s">
        <v>349</v>
      </c>
      <c r="CQ2" s="1" t="s">
        <v>346</v>
      </c>
      <c r="CR2" s="1" t="s">
        <v>348</v>
      </c>
      <c r="CS2" s="1" t="s">
        <v>349</v>
      </c>
      <c r="CT2" s="1" t="s">
        <v>346</v>
      </c>
      <c r="CU2" s="1" t="s">
        <v>348</v>
      </c>
      <c r="CV2" s="1" t="s">
        <v>349</v>
      </c>
      <c r="CW2" s="1" t="s">
        <v>346</v>
      </c>
      <c r="CX2" s="1" t="s">
        <v>348</v>
      </c>
      <c r="CY2" s="1" t="s">
        <v>349</v>
      </c>
      <c r="CZ2" s="1" t="s">
        <v>346</v>
      </c>
      <c r="DA2" s="1" t="s">
        <v>348</v>
      </c>
      <c r="DB2" s="1" t="s">
        <v>349</v>
      </c>
      <c r="DC2" s="1" t="s">
        <v>346</v>
      </c>
      <c r="DD2" s="1" t="s">
        <v>348</v>
      </c>
      <c r="DE2" s="1" t="s">
        <v>349</v>
      </c>
      <c r="DF2" s="1" t="s">
        <v>346</v>
      </c>
      <c r="DG2" s="1" t="s">
        <v>348</v>
      </c>
      <c r="DH2" s="1" t="s">
        <v>349</v>
      </c>
      <c r="DI2" s="1" t="s">
        <v>346</v>
      </c>
      <c r="DJ2" s="1" t="s">
        <v>348</v>
      </c>
      <c r="DK2" s="1" t="s">
        <v>349</v>
      </c>
      <c r="DL2" s="1" t="s">
        <v>346</v>
      </c>
      <c r="DM2" s="1" t="s">
        <v>348</v>
      </c>
      <c r="DN2" s="1" t="s">
        <v>349</v>
      </c>
      <c r="DO2" s="1" t="s">
        <v>346</v>
      </c>
      <c r="DP2" s="1" t="s">
        <v>348</v>
      </c>
      <c r="DQ2" s="1" t="s">
        <v>349</v>
      </c>
      <c r="DR2" s="1" t="s">
        <v>346</v>
      </c>
      <c r="DS2" s="1" t="s">
        <v>348</v>
      </c>
      <c r="DT2" s="1" t="s">
        <v>349</v>
      </c>
      <c r="DU2" s="1" t="s">
        <v>346</v>
      </c>
      <c r="DV2" s="1" t="s">
        <v>348</v>
      </c>
      <c r="DW2" s="1" t="s">
        <v>349</v>
      </c>
      <c r="DX2" s="1" t="s">
        <v>346</v>
      </c>
      <c r="DY2" s="1" t="s">
        <v>348</v>
      </c>
      <c r="DZ2" s="1" t="s">
        <v>349</v>
      </c>
      <c r="EA2" s="1" t="s">
        <v>346</v>
      </c>
      <c r="EB2" s="1" t="s">
        <v>348</v>
      </c>
      <c r="EC2" s="1" t="s">
        <v>349</v>
      </c>
      <c r="ED2" s="1" t="s">
        <v>346</v>
      </c>
      <c r="EE2" s="1" t="s">
        <v>348</v>
      </c>
      <c r="EF2" s="1" t="s">
        <v>349</v>
      </c>
      <c r="EG2" s="1" t="s">
        <v>346</v>
      </c>
      <c r="EH2" s="1" t="s">
        <v>348</v>
      </c>
      <c r="EI2" s="1" t="s">
        <v>349</v>
      </c>
      <c r="EJ2" s="1" t="s">
        <v>346</v>
      </c>
      <c r="EK2" s="1" t="s">
        <v>348</v>
      </c>
      <c r="EL2" s="1" t="s">
        <v>349</v>
      </c>
      <c r="EM2" s="1" t="s">
        <v>346</v>
      </c>
      <c r="EN2" s="1" t="s">
        <v>348</v>
      </c>
      <c r="EO2" s="1" t="s">
        <v>349</v>
      </c>
      <c r="EP2" s="1" t="s">
        <v>346</v>
      </c>
      <c r="EQ2" s="1" t="s">
        <v>348</v>
      </c>
      <c r="ER2" s="1" t="s">
        <v>349</v>
      </c>
      <c r="ES2" s="1" t="s">
        <v>346</v>
      </c>
      <c r="ET2" s="1" t="s">
        <v>348</v>
      </c>
      <c r="EU2" s="1" t="s">
        <v>349</v>
      </c>
      <c r="EV2" s="1" t="s">
        <v>346</v>
      </c>
      <c r="EW2" s="1" t="s">
        <v>348</v>
      </c>
      <c r="EX2" s="1" t="s">
        <v>349</v>
      </c>
      <c r="EY2" s="1" t="s">
        <v>346</v>
      </c>
      <c r="EZ2" s="1" t="s">
        <v>348</v>
      </c>
      <c r="FA2" s="1" t="s">
        <v>349</v>
      </c>
      <c r="FB2" s="1" t="s">
        <v>346</v>
      </c>
      <c r="FC2" s="1" t="s">
        <v>348</v>
      </c>
      <c r="FD2" s="1" t="s">
        <v>349</v>
      </c>
      <c r="FE2" s="1" t="s">
        <v>346</v>
      </c>
      <c r="FF2" s="1" t="s">
        <v>348</v>
      </c>
      <c r="FG2" s="1" t="s">
        <v>349</v>
      </c>
      <c r="FH2" s="1" t="s">
        <v>346</v>
      </c>
      <c r="FI2" s="1" t="s">
        <v>348</v>
      </c>
      <c r="FJ2" s="1" t="s">
        <v>349</v>
      </c>
      <c r="FK2" s="1" t="s">
        <v>346</v>
      </c>
      <c r="FL2" s="1" t="s">
        <v>348</v>
      </c>
      <c r="FM2" s="1" t="s">
        <v>349</v>
      </c>
      <c r="FN2" s="1" t="s">
        <v>346</v>
      </c>
      <c r="FO2" s="1" t="s">
        <v>348</v>
      </c>
      <c r="FP2" s="1" t="s">
        <v>349</v>
      </c>
      <c r="FQ2" s="1" t="s">
        <v>336</v>
      </c>
      <c r="FR2" s="1" t="s">
        <v>336</v>
      </c>
      <c r="FS2" s="1" t="s">
        <v>336</v>
      </c>
      <c r="FT2" s="1" t="s">
        <v>336</v>
      </c>
      <c r="FU2" s="1" t="s">
        <v>336</v>
      </c>
      <c r="FV2" s="1" t="s">
        <v>336</v>
      </c>
      <c r="FW2" s="1" t="s">
        <v>336</v>
      </c>
      <c r="FX2" s="1" t="s">
        <v>340</v>
      </c>
      <c r="FY2" s="1" t="s">
        <v>340</v>
      </c>
      <c r="FZ2" s="1" t="s">
        <v>340</v>
      </c>
      <c r="GA2" s="1" t="s">
        <v>340</v>
      </c>
      <c r="GB2" s="1" t="s">
        <v>341</v>
      </c>
      <c r="GC2" s="1" t="s">
        <v>344</v>
      </c>
      <c r="GD2" s="1" t="s">
        <v>342</v>
      </c>
      <c r="GE2" s="1" t="s">
        <v>340</v>
      </c>
      <c r="GF2" s="1" t="s">
        <v>336</v>
      </c>
      <c r="GG2" s="1" t="s">
        <v>336</v>
      </c>
      <c r="GH2" s="1" t="s">
        <v>336</v>
      </c>
      <c r="GI2" s="1" t="s">
        <v>336</v>
      </c>
      <c r="GJ2" s="1" t="s">
        <v>336</v>
      </c>
      <c r="GK2" s="1" t="s">
        <v>336</v>
      </c>
      <c r="GL2" s="1" t="s">
        <v>336</v>
      </c>
      <c r="GM2" s="1" t="s">
        <v>340</v>
      </c>
      <c r="GN2" s="1" t="s">
        <v>340</v>
      </c>
      <c r="GO2" s="1" t="s">
        <v>340</v>
      </c>
      <c r="GP2" s="1" t="s">
        <v>340</v>
      </c>
      <c r="GQ2" s="1" t="s">
        <v>341</v>
      </c>
      <c r="GR2" s="1" t="s">
        <v>342</v>
      </c>
      <c r="GS2" s="1" t="s">
        <v>340</v>
      </c>
      <c r="GT2" s="1" t="s">
        <v>336</v>
      </c>
      <c r="GU2" s="1" t="s">
        <v>336</v>
      </c>
      <c r="GV2" s="1" t="s">
        <v>336</v>
      </c>
      <c r="GW2" s="1" t="s">
        <v>336</v>
      </c>
      <c r="GX2" s="1" t="s">
        <v>336</v>
      </c>
      <c r="GY2" s="1" t="s">
        <v>336</v>
      </c>
      <c r="GZ2" s="1" t="s">
        <v>336</v>
      </c>
      <c r="HA2" s="1" t="s">
        <v>336</v>
      </c>
      <c r="HB2" s="1" t="s">
        <v>336</v>
      </c>
      <c r="HC2" s="1" t="s">
        <v>336</v>
      </c>
      <c r="HD2" s="1" t="s">
        <v>336</v>
      </c>
      <c r="HE2" s="1" t="s">
        <v>336</v>
      </c>
      <c r="HF2" s="1" t="s">
        <v>336</v>
      </c>
      <c r="HG2" s="1" t="s">
        <v>336</v>
      </c>
      <c r="HH2" s="1" t="s">
        <v>345</v>
      </c>
      <c r="HI2" s="1" t="s">
        <v>345</v>
      </c>
      <c r="HJ2" s="1" t="s">
        <v>345</v>
      </c>
      <c r="HK2" s="1" t="s">
        <v>345</v>
      </c>
      <c r="HL2" s="1" t="s">
        <v>345</v>
      </c>
      <c r="HM2" s="1" t="s">
        <v>345</v>
      </c>
      <c r="HN2" s="1" t="s">
        <v>346</v>
      </c>
      <c r="HO2" s="1" t="s">
        <v>346</v>
      </c>
      <c r="HP2" s="1" t="s">
        <v>346</v>
      </c>
      <c r="HQ2" s="1" t="s">
        <v>346</v>
      </c>
      <c r="HR2" s="1" t="s">
        <v>346</v>
      </c>
      <c r="HS2" s="1" t="s">
        <v>346</v>
      </c>
      <c r="HT2" s="1" t="s">
        <v>346</v>
      </c>
      <c r="HU2" s="1" t="s">
        <v>347</v>
      </c>
      <c r="HV2" s="1" t="s">
        <v>347</v>
      </c>
      <c r="HW2" s="1" t="s">
        <v>347</v>
      </c>
      <c r="HX2" s="1" t="s">
        <v>347</v>
      </c>
      <c r="HY2" s="1" t="s">
        <v>347</v>
      </c>
      <c r="HZ2" s="1" t="s">
        <v>347</v>
      </c>
      <c r="IA2" s="1" t="s">
        <v>347</v>
      </c>
      <c r="IB2" s="1" t="s">
        <v>346</v>
      </c>
      <c r="IC2" s="1" t="s">
        <v>348</v>
      </c>
      <c r="ID2" s="1" t="s">
        <v>349</v>
      </c>
      <c r="IE2" s="1" t="s">
        <v>346</v>
      </c>
      <c r="IF2" s="1" t="s">
        <v>348</v>
      </c>
      <c r="IG2" s="1" t="s">
        <v>349</v>
      </c>
      <c r="IH2" s="1" t="s">
        <v>346</v>
      </c>
      <c r="II2" s="1" t="s">
        <v>348</v>
      </c>
      <c r="IJ2" s="1" t="s">
        <v>349</v>
      </c>
      <c r="IK2" s="1" t="s">
        <v>346</v>
      </c>
      <c r="IL2" s="1" t="s">
        <v>348</v>
      </c>
      <c r="IM2" s="1" t="s">
        <v>349</v>
      </c>
      <c r="IN2" s="1" t="s">
        <v>346</v>
      </c>
      <c r="IO2" s="1" t="s">
        <v>348</v>
      </c>
      <c r="IP2" s="1" t="s">
        <v>349</v>
      </c>
      <c r="IQ2" s="1" t="s">
        <v>346</v>
      </c>
      <c r="IR2" s="1" t="s">
        <v>348</v>
      </c>
      <c r="IS2" s="1" t="s">
        <v>349</v>
      </c>
      <c r="IT2" s="1" t="s">
        <v>346</v>
      </c>
      <c r="IU2" s="1" t="s">
        <v>348</v>
      </c>
      <c r="IV2" s="1" t="s">
        <v>349</v>
      </c>
      <c r="IW2" s="1" t="s">
        <v>346</v>
      </c>
      <c r="IX2" s="1" t="s">
        <v>348</v>
      </c>
      <c r="IY2" s="1" t="s">
        <v>349</v>
      </c>
      <c r="IZ2" s="1" t="s">
        <v>346</v>
      </c>
      <c r="JA2" s="1" t="s">
        <v>348</v>
      </c>
      <c r="JB2" s="1" t="s">
        <v>349</v>
      </c>
      <c r="JC2" s="1" t="s">
        <v>346</v>
      </c>
      <c r="JD2" s="1" t="s">
        <v>348</v>
      </c>
      <c r="JE2" s="1" t="s">
        <v>349</v>
      </c>
      <c r="JF2" s="1" t="s">
        <v>346</v>
      </c>
      <c r="JG2" s="1" t="s">
        <v>348</v>
      </c>
      <c r="JH2" s="1" t="s">
        <v>349</v>
      </c>
      <c r="JI2" s="1" t="s">
        <v>346</v>
      </c>
      <c r="JJ2" s="1" t="s">
        <v>348</v>
      </c>
      <c r="JK2" s="1" t="s">
        <v>349</v>
      </c>
      <c r="JL2" s="1" t="s">
        <v>346</v>
      </c>
      <c r="JM2" s="1" t="s">
        <v>348</v>
      </c>
      <c r="JN2" s="1" t="s">
        <v>349</v>
      </c>
      <c r="JO2" s="1" t="s">
        <v>346</v>
      </c>
      <c r="JP2" s="1" t="s">
        <v>348</v>
      </c>
      <c r="JQ2" s="1" t="s">
        <v>349</v>
      </c>
      <c r="JR2" s="1" t="s">
        <v>346</v>
      </c>
      <c r="JS2" s="1" t="s">
        <v>348</v>
      </c>
      <c r="JT2" s="1" t="s">
        <v>349</v>
      </c>
      <c r="JU2" s="1" t="s">
        <v>346</v>
      </c>
      <c r="JV2" s="1" t="s">
        <v>348</v>
      </c>
      <c r="JW2" s="1" t="s">
        <v>349</v>
      </c>
      <c r="JX2" s="1" t="s">
        <v>346</v>
      </c>
      <c r="JY2" s="1" t="s">
        <v>348</v>
      </c>
      <c r="JZ2" s="1" t="s">
        <v>349</v>
      </c>
      <c r="KA2" s="1" t="s">
        <v>346</v>
      </c>
      <c r="KB2" s="1" t="s">
        <v>348</v>
      </c>
      <c r="KC2" s="1" t="s">
        <v>349</v>
      </c>
      <c r="KD2" s="1" t="s">
        <v>346</v>
      </c>
      <c r="KE2" s="1" t="s">
        <v>348</v>
      </c>
      <c r="KF2" s="1" t="s">
        <v>349</v>
      </c>
      <c r="KG2" s="1" t="s">
        <v>346</v>
      </c>
      <c r="KH2" s="1" t="s">
        <v>348</v>
      </c>
      <c r="KI2" s="1" t="s">
        <v>349</v>
      </c>
      <c r="KJ2" s="1" t="s">
        <v>346</v>
      </c>
      <c r="KK2" s="1" t="s">
        <v>348</v>
      </c>
      <c r="KL2" s="1" t="s">
        <v>349</v>
      </c>
      <c r="KM2" s="1" t="s">
        <v>346</v>
      </c>
      <c r="KN2" s="1" t="s">
        <v>348</v>
      </c>
      <c r="KO2" s="1" t="s">
        <v>349</v>
      </c>
      <c r="KP2" s="1" t="s">
        <v>346</v>
      </c>
      <c r="KQ2" s="1" t="s">
        <v>348</v>
      </c>
      <c r="KR2" s="1" t="s">
        <v>349</v>
      </c>
      <c r="KS2" s="1" t="s">
        <v>346</v>
      </c>
      <c r="KT2" s="1" t="s">
        <v>348</v>
      </c>
      <c r="KU2" s="1" t="s">
        <v>349</v>
      </c>
      <c r="KV2" s="1" t="s">
        <v>346</v>
      </c>
      <c r="KW2" s="1" t="s">
        <v>348</v>
      </c>
      <c r="KX2" s="1" t="s">
        <v>349</v>
      </c>
      <c r="KY2" s="1" t="s">
        <v>346</v>
      </c>
      <c r="KZ2" s="1" t="s">
        <v>348</v>
      </c>
      <c r="LA2" s="1" t="s">
        <v>349</v>
      </c>
      <c r="LB2" s="1" t="s">
        <v>346</v>
      </c>
      <c r="LC2" s="1" t="s">
        <v>348</v>
      </c>
      <c r="LD2" s="1" t="s">
        <v>349</v>
      </c>
      <c r="LE2" s="1" t="s">
        <v>346</v>
      </c>
      <c r="LF2" s="1" t="s">
        <v>348</v>
      </c>
      <c r="LG2" s="1" t="s">
        <v>349</v>
      </c>
      <c r="LH2" s="1" t="s">
        <v>336</v>
      </c>
      <c r="LI2" s="1" t="s">
        <v>336</v>
      </c>
      <c r="LJ2" s="1" t="s">
        <v>336</v>
      </c>
      <c r="LK2" s="1" t="s">
        <v>336</v>
      </c>
      <c r="LL2" s="1">
        <v>0</v>
      </c>
      <c r="LM2" s="1" t="s">
        <v>336</v>
      </c>
      <c r="LN2" s="1" t="s">
        <v>332</v>
      </c>
      <c r="LO2" s="1" t="s">
        <v>336</v>
      </c>
      <c r="LP2" s="1">
        <v>0</v>
      </c>
      <c r="LQ2" s="1">
        <v>0</v>
      </c>
      <c r="LR2" s="1">
        <v>0</v>
      </c>
      <c r="LS2" s="1">
        <v>0</v>
      </c>
    </row>
    <row r="3" spans="1:331" ht="15.75" customHeight="1">
      <c r="A3" s="1" t="s">
        <v>350</v>
      </c>
      <c r="B3" s="1" t="s">
        <v>351</v>
      </c>
      <c r="C3" s="1" t="s">
        <v>352</v>
      </c>
      <c r="D3" s="1" t="s">
        <v>353</v>
      </c>
      <c r="E3" s="1" t="s">
        <v>354</v>
      </c>
      <c r="F3" s="1">
        <v>65200</v>
      </c>
      <c r="G3" s="1" t="s">
        <v>355</v>
      </c>
      <c r="H3" s="1">
        <v>65200</v>
      </c>
      <c r="I3" s="1">
        <v>3.6516437195777528E-3</v>
      </c>
      <c r="J3" s="1">
        <v>0</v>
      </c>
      <c r="K3" s="1" t="s">
        <v>356</v>
      </c>
      <c r="L3" s="1">
        <v>1</v>
      </c>
      <c r="M3" s="1" t="s">
        <v>357</v>
      </c>
      <c r="N3" s="1" t="s">
        <v>358</v>
      </c>
      <c r="O3" s="1" t="s">
        <v>359</v>
      </c>
      <c r="P3" s="1">
        <v>4.2</v>
      </c>
      <c r="Q3" s="1">
        <v>0.61499999999999999</v>
      </c>
      <c r="R3" s="1">
        <v>0</v>
      </c>
      <c r="S3" s="1">
        <v>0.3</v>
      </c>
      <c r="T3" s="1">
        <v>36514</v>
      </c>
      <c r="U3" s="1">
        <v>0</v>
      </c>
      <c r="V3" s="1">
        <v>488.98978460000001</v>
      </c>
      <c r="W3" s="1">
        <v>0</v>
      </c>
      <c r="X3" s="1">
        <v>17854972.994884402</v>
      </c>
      <c r="Y3" s="1">
        <v>1</v>
      </c>
      <c r="Z3" s="1">
        <v>0</v>
      </c>
      <c r="AA3" s="1">
        <v>0</v>
      </c>
      <c r="AB3" s="1">
        <v>0</v>
      </c>
      <c r="AC3" s="1">
        <v>0</v>
      </c>
      <c r="AD3" s="1">
        <v>0</v>
      </c>
      <c r="AE3" s="1">
        <v>0</v>
      </c>
      <c r="AF3" s="1">
        <v>0</v>
      </c>
      <c r="AG3" s="1">
        <v>0</v>
      </c>
      <c r="AH3" s="1">
        <v>0</v>
      </c>
      <c r="AI3" s="1">
        <v>0</v>
      </c>
      <c r="AJ3" s="1">
        <v>0</v>
      </c>
      <c r="AK3" s="1">
        <v>0</v>
      </c>
      <c r="AL3" s="1">
        <v>0</v>
      </c>
      <c r="AM3" s="1">
        <v>10.106301369863015</v>
      </c>
      <c r="AN3" s="1">
        <v>0</v>
      </c>
      <c r="AO3" s="1">
        <v>0</v>
      </c>
      <c r="AP3" s="1">
        <v>0</v>
      </c>
      <c r="AQ3" s="1">
        <v>0</v>
      </c>
      <c r="AR3" s="1">
        <v>0</v>
      </c>
      <c r="AS3" s="1">
        <v>0</v>
      </c>
      <c r="AT3" s="1">
        <v>0</v>
      </c>
      <c r="AU3" s="1">
        <v>0</v>
      </c>
      <c r="AV3" s="1">
        <v>0</v>
      </c>
      <c r="AW3" s="1">
        <v>0</v>
      </c>
      <c r="AX3" s="1">
        <v>0</v>
      </c>
      <c r="AY3" s="1">
        <v>0</v>
      </c>
      <c r="AZ3" s="1">
        <v>0</v>
      </c>
      <c r="BA3" s="1">
        <v>0</v>
      </c>
      <c r="BB3" s="1">
        <v>0</v>
      </c>
      <c r="BC3" s="1">
        <v>0.1</v>
      </c>
      <c r="BD3" s="1">
        <v>0</v>
      </c>
      <c r="BE3" s="1">
        <v>0</v>
      </c>
      <c r="BF3" s="1">
        <v>0</v>
      </c>
      <c r="BG3" s="1">
        <v>0</v>
      </c>
      <c r="BH3" s="1">
        <v>0</v>
      </c>
      <c r="BI3" s="1">
        <v>0</v>
      </c>
      <c r="BJ3" s="1">
        <v>0</v>
      </c>
      <c r="BK3" s="1">
        <v>0</v>
      </c>
      <c r="BL3" s="1">
        <v>0</v>
      </c>
      <c r="BM3" s="1">
        <v>0</v>
      </c>
      <c r="BN3" s="1">
        <v>0</v>
      </c>
      <c r="BO3" s="1">
        <v>0</v>
      </c>
      <c r="BP3" s="1">
        <v>0</v>
      </c>
      <c r="BQ3" s="1">
        <v>1.5599999999999999E-2</v>
      </c>
      <c r="BR3" s="1">
        <v>0</v>
      </c>
      <c r="BS3" s="1">
        <v>0</v>
      </c>
      <c r="BT3" s="1">
        <v>0</v>
      </c>
      <c r="BU3" s="1">
        <v>0</v>
      </c>
      <c r="BV3" s="1">
        <v>0</v>
      </c>
      <c r="BW3" s="1">
        <v>63.7</v>
      </c>
      <c r="BX3" s="1">
        <v>0</v>
      </c>
      <c r="BY3" s="1">
        <v>0</v>
      </c>
      <c r="BZ3" s="1">
        <v>0</v>
      </c>
      <c r="CA3" s="1">
        <v>0</v>
      </c>
      <c r="CB3" s="1">
        <v>0</v>
      </c>
      <c r="CC3" s="1">
        <v>0</v>
      </c>
      <c r="CD3" s="1">
        <v>0</v>
      </c>
      <c r="CE3" s="1">
        <v>0</v>
      </c>
      <c r="CF3" s="1">
        <v>0</v>
      </c>
      <c r="CG3" s="1">
        <v>0</v>
      </c>
      <c r="CH3" s="1">
        <v>0</v>
      </c>
      <c r="CI3" s="1">
        <v>0</v>
      </c>
      <c r="CJ3" s="1">
        <v>0</v>
      </c>
      <c r="CK3" s="1">
        <v>0</v>
      </c>
      <c r="CL3" s="1">
        <v>0</v>
      </c>
      <c r="CM3" s="1">
        <v>0</v>
      </c>
      <c r="CN3" s="1">
        <v>0</v>
      </c>
      <c r="CO3" s="1">
        <v>0</v>
      </c>
      <c r="CP3" s="1">
        <v>0</v>
      </c>
      <c r="CQ3" s="1">
        <v>0</v>
      </c>
      <c r="CR3" s="1">
        <v>0</v>
      </c>
      <c r="CS3" s="1">
        <v>0</v>
      </c>
      <c r="CT3" s="1">
        <v>0</v>
      </c>
      <c r="CU3" s="1">
        <v>0</v>
      </c>
      <c r="CV3" s="1">
        <v>0</v>
      </c>
      <c r="CW3" s="1">
        <v>0</v>
      </c>
      <c r="CX3" s="1">
        <v>0</v>
      </c>
      <c r="CY3" s="1">
        <v>0</v>
      </c>
      <c r="CZ3" s="1">
        <v>0</v>
      </c>
      <c r="DA3" s="1">
        <v>0</v>
      </c>
      <c r="DB3" s="1">
        <v>0</v>
      </c>
      <c r="DC3" s="1">
        <v>0</v>
      </c>
      <c r="DD3" s="1">
        <v>0</v>
      </c>
      <c r="DE3" s="1">
        <v>0</v>
      </c>
      <c r="DF3" s="1">
        <v>0</v>
      </c>
      <c r="DG3" s="1">
        <v>0</v>
      </c>
      <c r="DH3" s="1">
        <v>0</v>
      </c>
      <c r="DI3" s="1">
        <v>0</v>
      </c>
      <c r="DJ3" s="1">
        <v>0</v>
      </c>
      <c r="DK3" s="1">
        <v>0</v>
      </c>
      <c r="DL3" s="1">
        <v>0</v>
      </c>
      <c r="DM3" s="1">
        <v>0</v>
      </c>
      <c r="DN3" s="1">
        <v>0</v>
      </c>
      <c r="DO3" s="1">
        <v>0</v>
      </c>
      <c r="DP3" s="1">
        <v>0</v>
      </c>
      <c r="DQ3" s="1">
        <v>0</v>
      </c>
      <c r="DR3" s="1">
        <v>0</v>
      </c>
      <c r="DS3" s="1">
        <v>0</v>
      </c>
      <c r="DT3" s="1">
        <v>0</v>
      </c>
      <c r="DU3" s="1">
        <v>0</v>
      </c>
      <c r="DV3" s="1">
        <v>0</v>
      </c>
      <c r="DW3" s="1">
        <v>0</v>
      </c>
      <c r="DX3" s="1">
        <v>0</v>
      </c>
      <c r="DY3" s="1">
        <v>0</v>
      </c>
      <c r="DZ3" s="1">
        <v>0</v>
      </c>
      <c r="EA3" s="1">
        <v>0</v>
      </c>
      <c r="EB3" s="1">
        <v>0</v>
      </c>
      <c r="EC3" s="1">
        <v>0</v>
      </c>
      <c r="ED3" s="1">
        <v>0</v>
      </c>
      <c r="EE3" s="1">
        <v>0</v>
      </c>
      <c r="EF3" s="1">
        <v>0</v>
      </c>
      <c r="EG3" s="1">
        <v>0</v>
      </c>
      <c r="EH3" s="1">
        <v>0</v>
      </c>
      <c r="EI3" s="1">
        <v>0</v>
      </c>
      <c r="EJ3" s="1">
        <v>0</v>
      </c>
      <c r="EK3" s="1">
        <v>0</v>
      </c>
      <c r="EL3" s="1">
        <v>0</v>
      </c>
      <c r="EM3" s="1">
        <v>0</v>
      </c>
      <c r="EN3" s="1">
        <v>0</v>
      </c>
      <c r="EO3" s="1">
        <v>0</v>
      </c>
      <c r="EP3" s="1">
        <v>0</v>
      </c>
      <c r="EQ3" s="1">
        <v>0</v>
      </c>
      <c r="ER3" s="1">
        <v>0</v>
      </c>
      <c r="ES3" s="1">
        <v>0</v>
      </c>
      <c r="ET3" s="1">
        <v>0</v>
      </c>
      <c r="EU3" s="1">
        <v>0</v>
      </c>
      <c r="EV3" s="1">
        <v>0</v>
      </c>
      <c r="EW3" s="1">
        <v>0</v>
      </c>
      <c r="EX3" s="1">
        <v>0</v>
      </c>
      <c r="EY3" s="1">
        <v>0</v>
      </c>
      <c r="EZ3" s="1">
        <v>0</v>
      </c>
      <c r="FA3" s="1">
        <v>0</v>
      </c>
      <c r="FB3" s="1">
        <v>0</v>
      </c>
      <c r="FC3" s="1">
        <v>0</v>
      </c>
      <c r="FD3" s="1">
        <v>0</v>
      </c>
      <c r="FE3" s="1">
        <v>0</v>
      </c>
      <c r="FF3" s="1">
        <v>0</v>
      </c>
      <c r="FG3" s="1">
        <v>0</v>
      </c>
      <c r="FH3" s="1">
        <v>0</v>
      </c>
      <c r="FI3" s="1">
        <v>0</v>
      </c>
      <c r="FJ3" s="1">
        <v>0</v>
      </c>
      <c r="FK3" s="1">
        <v>0</v>
      </c>
      <c r="FL3" s="1">
        <v>0</v>
      </c>
      <c r="FM3" s="1">
        <v>0</v>
      </c>
      <c r="FN3" s="1">
        <v>0</v>
      </c>
      <c r="FO3" s="1">
        <v>0</v>
      </c>
      <c r="FP3" s="1">
        <v>0</v>
      </c>
      <c r="FQ3" s="1">
        <v>1</v>
      </c>
      <c r="FR3" s="1">
        <v>0</v>
      </c>
      <c r="FS3" s="1">
        <v>0</v>
      </c>
      <c r="FT3" s="1">
        <v>0</v>
      </c>
      <c r="FU3" s="1">
        <v>0</v>
      </c>
      <c r="FV3" s="1">
        <v>0</v>
      </c>
      <c r="FW3" s="1">
        <v>0</v>
      </c>
      <c r="FX3" s="1">
        <v>3.8136986301369862</v>
      </c>
      <c r="FY3" s="1">
        <v>0</v>
      </c>
      <c r="FZ3" s="1">
        <v>0</v>
      </c>
      <c r="GA3" s="1">
        <v>0</v>
      </c>
      <c r="GB3" s="1">
        <v>0</v>
      </c>
      <c r="GC3" s="1">
        <v>0</v>
      </c>
      <c r="GD3" s="1">
        <v>0</v>
      </c>
      <c r="GE3" s="1">
        <v>0</v>
      </c>
      <c r="GF3" s="1">
        <v>0</v>
      </c>
      <c r="GG3" s="1">
        <v>0</v>
      </c>
      <c r="GH3" s="1">
        <v>0</v>
      </c>
      <c r="GI3" s="1">
        <v>0</v>
      </c>
      <c r="GJ3" s="1">
        <v>0</v>
      </c>
      <c r="GK3" s="1">
        <v>0</v>
      </c>
      <c r="GL3" s="1">
        <v>0</v>
      </c>
      <c r="GM3" s="1">
        <v>0</v>
      </c>
      <c r="GN3" s="1">
        <v>0</v>
      </c>
      <c r="GO3" s="1">
        <v>0</v>
      </c>
      <c r="GP3" s="1">
        <v>0</v>
      </c>
      <c r="GQ3" s="1">
        <v>0</v>
      </c>
      <c r="GR3" s="1">
        <v>0</v>
      </c>
      <c r="GS3" s="1">
        <v>0</v>
      </c>
      <c r="GT3" s="1">
        <v>0.26500000000000001</v>
      </c>
      <c r="GU3" s="1">
        <v>0</v>
      </c>
      <c r="GV3" s="1">
        <v>0</v>
      </c>
      <c r="GW3" s="1">
        <v>0</v>
      </c>
      <c r="GX3" s="1">
        <v>0</v>
      </c>
      <c r="GY3" s="1">
        <v>0</v>
      </c>
      <c r="GZ3" s="1">
        <v>0</v>
      </c>
      <c r="HA3" s="1">
        <v>0</v>
      </c>
      <c r="HB3" s="1">
        <v>0</v>
      </c>
      <c r="HC3" s="1">
        <v>0</v>
      </c>
      <c r="HD3" s="1">
        <v>0</v>
      </c>
      <c r="HE3" s="1">
        <v>0</v>
      </c>
      <c r="HF3" s="1">
        <v>0</v>
      </c>
      <c r="HG3" s="1">
        <v>0</v>
      </c>
      <c r="HH3" s="1">
        <v>1.5599999999999999E-2</v>
      </c>
      <c r="HI3" s="1">
        <v>0</v>
      </c>
      <c r="HJ3" s="1">
        <v>0</v>
      </c>
      <c r="HK3" s="1">
        <v>0</v>
      </c>
      <c r="HL3" s="1">
        <v>0</v>
      </c>
      <c r="HM3" s="1">
        <v>0</v>
      </c>
      <c r="HN3" s="1">
        <v>63.7</v>
      </c>
      <c r="HO3" s="1">
        <v>0</v>
      </c>
      <c r="HP3" s="1">
        <v>0</v>
      </c>
      <c r="HQ3" s="1">
        <v>0</v>
      </c>
      <c r="HR3" s="1">
        <v>0</v>
      </c>
      <c r="HS3" s="1">
        <v>0</v>
      </c>
      <c r="HT3" s="1">
        <v>0</v>
      </c>
      <c r="HU3" s="1">
        <v>0</v>
      </c>
      <c r="HV3" s="1">
        <v>0</v>
      </c>
      <c r="HW3" s="1">
        <v>0</v>
      </c>
      <c r="HX3" s="1">
        <v>0</v>
      </c>
      <c r="HY3" s="1">
        <v>0</v>
      </c>
      <c r="HZ3" s="1">
        <v>0</v>
      </c>
      <c r="IA3" s="1">
        <v>0</v>
      </c>
      <c r="IB3" s="1">
        <v>0</v>
      </c>
      <c r="IC3" s="1">
        <v>0</v>
      </c>
      <c r="ID3" s="1">
        <v>0</v>
      </c>
      <c r="IE3" s="1">
        <v>0</v>
      </c>
      <c r="IF3" s="1">
        <v>0</v>
      </c>
      <c r="IG3" s="1">
        <v>0</v>
      </c>
      <c r="IH3" s="1">
        <v>0</v>
      </c>
      <c r="II3" s="1">
        <v>0</v>
      </c>
      <c r="IJ3" s="1">
        <v>0</v>
      </c>
      <c r="IK3" s="1">
        <v>0</v>
      </c>
      <c r="IL3" s="1">
        <v>0</v>
      </c>
      <c r="IM3" s="1">
        <v>0</v>
      </c>
      <c r="IN3" s="1">
        <v>0</v>
      </c>
      <c r="IO3" s="1">
        <v>0</v>
      </c>
      <c r="IP3" s="1">
        <v>0</v>
      </c>
      <c r="IQ3" s="1">
        <v>0</v>
      </c>
      <c r="IR3" s="1">
        <v>0</v>
      </c>
      <c r="IS3" s="1">
        <v>0</v>
      </c>
      <c r="IT3" s="1">
        <v>0</v>
      </c>
      <c r="IU3" s="1">
        <v>0</v>
      </c>
      <c r="IV3" s="1">
        <v>0</v>
      </c>
      <c r="IW3" s="1">
        <v>0</v>
      </c>
      <c r="IX3" s="1">
        <v>0</v>
      </c>
      <c r="IY3" s="1">
        <v>0</v>
      </c>
      <c r="IZ3" s="1">
        <v>0</v>
      </c>
      <c r="JA3" s="1">
        <v>0</v>
      </c>
      <c r="JB3" s="1">
        <v>0</v>
      </c>
      <c r="JC3" s="1">
        <v>0</v>
      </c>
      <c r="JD3" s="1">
        <v>0</v>
      </c>
      <c r="JE3" s="1">
        <v>0</v>
      </c>
      <c r="JF3" s="1">
        <v>0</v>
      </c>
      <c r="JG3" s="1">
        <v>0</v>
      </c>
      <c r="JH3" s="1">
        <v>0</v>
      </c>
      <c r="JI3" s="1">
        <v>0</v>
      </c>
      <c r="JJ3" s="1">
        <v>0</v>
      </c>
      <c r="JK3" s="1">
        <v>0</v>
      </c>
      <c r="JL3" s="1">
        <v>0</v>
      </c>
      <c r="JM3" s="1">
        <v>0</v>
      </c>
      <c r="JN3" s="1">
        <v>0</v>
      </c>
      <c r="JO3" s="1">
        <v>0</v>
      </c>
      <c r="JP3" s="1">
        <v>0</v>
      </c>
      <c r="JQ3" s="1">
        <v>0</v>
      </c>
      <c r="JR3" s="1">
        <v>0</v>
      </c>
      <c r="JS3" s="1">
        <v>0</v>
      </c>
      <c r="JT3" s="1">
        <v>0</v>
      </c>
      <c r="JU3" s="1">
        <v>0</v>
      </c>
      <c r="JV3" s="1">
        <v>0</v>
      </c>
      <c r="JW3" s="1">
        <v>0</v>
      </c>
      <c r="JX3" s="1">
        <v>0</v>
      </c>
      <c r="JY3" s="1">
        <v>0</v>
      </c>
      <c r="JZ3" s="1">
        <v>0</v>
      </c>
      <c r="KA3" s="1">
        <v>0</v>
      </c>
      <c r="KB3" s="1">
        <v>0</v>
      </c>
      <c r="KC3" s="1">
        <v>0</v>
      </c>
      <c r="KD3" s="1">
        <v>0</v>
      </c>
      <c r="KE3" s="1">
        <v>0</v>
      </c>
      <c r="KF3" s="1">
        <v>0</v>
      </c>
      <c r="KG3" s="1">
        <v>0</v>
      </c>
      <c r="KH3" s="1">
        <v>0</v>
      </c>
      <c r="KI3" s="1">
        <v>0</v>
      </c>
      <c r="KJ3" s="1">
        <v>0</v>
      </c>
      <c r="KK3" s="1">
        <v>0</v>
      </c>
      <c r="KL3" s="1">
        <v>0</v>
      </c>
      <c r="KM3" s="1">
        <v>0</v>
      </c>
      <c r="KN3" s="1">
        <v>0</v>
      </c>
      <c r="KO3" s="1">
        <v>0</v>
      </c>
      <c r="KP3" s="1">
        <v>0</v>
      </c>
      <c r="KQ3" s="1">
        <v>0</v>
      </c>
      <c r="KR3" s="1">
        <v>0</v>
      </c>
      <c r="KS3" s="1">
        <v>0</v>
      </c>
      <c r="KT3" s="1">
        <v>0</v>
      </c>
      <c r="KU3" s="1">
        <v>0</v>
      </c>
      <c r="KV3" s="1">
        <v>0</v>
      </c>
      <c r="KW3" s="1">
        <v>0</v>
      </c>
      <c r="KX3" s="1">
        <v>0</v>
      </c>
      <c r="KY3" s="1">
        <v>0</v>
      </c>
      <c r="KZ3" s="1">
        <v>0</v>
      </c>
      <c r="LA3" s="1">
        <v>0</v>
      </c>
      <c r="LB3" s="1">
        <v>0</v>
      </c>
      <c r="LC3" s="1">
        <v>0</v>
      </c>
      <c r="LD3" s="1">
        <v>0</v>
      </c>
      <c r="LE3" s="1">
        <v>0</v>
      </c>
      <c r="LF3" s="1">
        <v>0</v>
      </c>
      <c r="LG3" s="1">
        <v>0</v>
      </c>
      <c r="LH3" s="1">
        <v>1</v>
      </c>
      <c r="LI3" s="1">
        <v>1</v>
      </c>
      <c r="LJ3" s="1">
        <v>0</v>
      </c>
      <c r="LK3" s="1">
        <v>0</v>
      </c>
      <c r="LL3" s="1">
        <v>1</v>
      </c>
      <c r="LM3" s="1">
        <v>0.95</v>
      </c>
      <c r="LN3" s="1">
        <v>0</v>
      </c>
      <c r="LO3" s="1">
        <v>1</v>
      </c>
      <c r="LP3" s="1">
        <v>0.78</v>
      </c>
      <c r="LQ3" s="1">
        <v>0</v>
      </c>
      <c r="LR3" s="1">
        <v>0</v>
      </c>
      <c r="LS3" s="1">
        <v>0</v>
      </c>
    </row>
    <row r="4" spans="1:331" ht="15.75" customHeight="1">
      <c r="A4" s="1" t="s">
        <v>350</v>
      </c>
      <c r="B4" s="1" t="s">
        <v>351</v>
      </c>
      <c r="C4" s="1" t="s">
        <v>360</v>
      </c>
      <c r="D4" s="1" t="s">
        <v>353</v>
      </c>
      <c r="E4" s="1" t="s">
        <v>354</v>
      </c>
      <c r="F4" s="1">
        <v>63603</v>
      </c>
      <c r="G4" s="1" t="s">
        <v>355</v>
      </c>
      <c r="H4" s="1">
        <v>63603</v>
      </c>
      <c r="I4" s="1">
        <v>3.6423908938113367E-3</v>
      </c>
      <c r="J4" s="1">
        <v>0</v>
      </c>
      <c r="K4" s="1" t="s">
        <v>356</v>
      </c>
      <c r="L4" s="1">
        <v>1</v>
      </c>
      <c r="M4" s="1" t="s">
        <v>357</v>
      </c>
      <c r="N4" s="1" t="s">
        <v>358</v>
      </c>
      <c r="O4" s="1" t="s">
        <v>359</v>
      </c>
      <c r="P4" s="1">
        <v>4.2</v>
      </c>
      <c r="Q4" s="1">
        <v>0.61499999999999999</v>
      </c>
      <c r="R4" s="1">
        <v>0</v>
      </c>
      <c r="S4" s="1">
        <v>0.3</v>
      </c>
      <c r="T4" s="1">
        <v>36067</v>
      </c>
      <c r="U4" s="1">
        <v>0</v>
      </c>
      <c r="V4" s="1">
        <v>484.151218675</v>
      </c>
      <c r="W4" s="1">
        <v>0</v>
      </c>
      <c r="X4" s="1">
        <v>17461882.003951225</v>
      </c>
      <c r="Y4" s="1">
        <v>1</v>
      </c>
      <c r="Z4" s="1">
        <v>0</v>
      </c>
      <c r="AA4" s="1">
        <v>0</v>
      </c>
      <c r="AB4" s="1">
        <v>0</v>
      </c>
      <c r="AC4" s="1">
        <v>0</v>
      </c>
      <c r="AD4" s="1">
        <v>0</v>
      </c>
      <c r="AE4" s="1">
        <v>0</v>
      </c>
      <c r="AF4" s="1">
        <v>0</v>
      </c>
      <c r="AG4" s="1">
        <v>0</v>
      </c>
      <c r="AH4" s="1">
        <v>0</v>
      </c>
      <c r="AI4" s="1">
        <v>0</v>
      </c>
      <c r="AJ4" s="1">
        <v>0</v>
      </c>
      <c r="AK4" s="1">
        <v>0</v>
      </c>
      <c r="AL4" s="1">
        <v>0</v>
      </c>
      <c r="AM4" s="1">
        <v>10.106301369863015</v>
      </c>
      <c r="AN4" s="1">
        <v>0</v>
      </c>
      <c r="AO4" s="1">
        <v>0</v>
      </c>
      <c r="AP4" s="1">
        <v>0</v>
      </c>
      <c r="AQ4" s="1">
        <v>0</v>
      </c>
      <c r="AR4" s="1">
        <v>0</v>
      </c>
      <c r="AS4" s="1">
        <v>0</v>
      </c>
      <c r="AT4" s="1">
        <v>0</v>
      </c>
      <c r="AU4" s="1">
        <v>0</v>
      </c>
      <c r="AV4" s="1">
        <v>0</v>
      </c>
      <c r="AW4" s="1">
        <v>0</v>
      </c>
      <c r="AX4" s="1">
        <v>0</v>
      </c>
      <c r="AY4" s="1">
        <v>0</v>
      </c>
      <c r="AZ4" s="1">
        <v>0</v>
      </c>
      <c r="BA4" s="1">
        <v>0</v>
      </c>
      <c r="BB4" s="1">
        <v>0</v>
      </c>
      <c r="BC4" s="1">
        <v>0.1</v>
      </c>
      <c r="BD4" s="1">
        <v>0</v>
      </c>
      <c r="BE4" s="1">
        <v>0</v>
      </c>
      <c r="BF4" s="1">
        <v>0</v>
      </c>
      <c r="BG4" s="1">
        <v>0</v>
      </c>
      <c r="BH4" s="1">
        <v>0</v>
      </c>
      <c r="BI4" s="1">
        <v>0</v>
      </c>
      <c r="BJ4" s="1">
        <v>0</v>
      </c>
      <c r="BK4" s="1">
        <v>0</v>
      </c>
      <c r="BL4" s="1">
        <v>0</v>
      </c>
      <c r="BM4" s="1">
        <v>0</v>
      </c>
      <c r="BN4" s="1">
        <v>0</v>
      </c>
      <c r="BO4" s="1">
        <v>0</v>
      </c>
      <c r="BP4" s="1">
        <v>0</v>
      </c>
      <c r="BQ4" s="1">
        <v>1.5599999999999999E-2</v>
      </c>
      <c r="BR4" s="1">
        <v>0</v>
      </c>
      <c r="BS4" s="1">
        <v>0</v>
      </c>
      <c r="BT4" s="1">
        <v>0</v>
      </c>
      <c r="BU4" s="1">
        <v>0</v>
      </c>
      <c r="BV4" s="1">
        <v>0</v>
      </c>
      <c r="BW4" s="1">
        <v>63.7</v>
      </c>
      <c r="BX4" s="1">
        <v>0</v>
      </c>
      <c r="BY4" s="1">
        <v>0</v>
      </c>
      <c r="BZ4" s="1">
        <v>0</v>
      </c>
      <c r="CA4" s="1">
        <v>0</v>
      </c>
      <c r="CB4" s="1">
        <v>0</v>
      </c>
      <c r="CC4" s="1">
        <v>0</v>
      </c>
      <c r="CD4" s="1">
        <v>0</v>
      </c>
      <c r="CE4" s="1">
        <v>0</v>
      </c>
      <c r="CF4" s="1">
        <v>0</v>
      </c>
      <c r="CG4" s="1">
        <v>0</v>
      </c>
      <c r="CH4" s="1">
        <v>0</v>
      </c>
      <c r="CI4" s="1">
        <v>0</v>
      </c>
      <c r="CJ4" s="1">
        <v>0</v>
      </c>
      <c r="CK4" s="1">
        <v>0</v>
      </c>
      <c r="CL4" s="1">
        <v>0</v>
      </c>
      <c r="CM4" s="1">
        <v>0</v>
      </c>
      <c r="CN4" s="1">
        <v>0</v>
      </c>
      <c r="CO4" s="1">
        <v>0</v>
      </c>
      <c r="CP4" s="1">
        <v>0</v>
      </c>
      <c r="CQ4" s="1">
        <v>0</v>
      </c>
      <c r="CR4" s="1">
        <v>0</v>
      </c>
      <c r="CS4" s="1">
        <v>0</v>
      </c>
      <c r="CT4" s="1">
        <v>0</v>
      </c>
      <c r="CU4" s="1">
        <v>0</v>
      </c>
      <c r="CV4" s="1">
        <v>0</v>
      </c>
      <c r="CW4" s="1">
        <v>0</v>
      </c>
      <c r="CX4" s="1">
        <v>0</v>
      </c>
      <c r="CY4" s="1">
        <v>0</v>
      </c>
      <c r="CZ4" s="1">
        <v>0</v>
      </c>
      <c r="DA4" s="1">
        <v>0</v>
      </c>
      <c r="DB4" s="1">
        <v>0</v>
      </c>
      <c r="DC4" s="1">
        <v>0</v>
      </c>
      <c r="DD4" s="1">
        <v>0</v>
      </c>
      <c r="DE4" s="1">
        <v>0</v>
      </c>
      <c r="DF4" s="1">
        <v>0</v>
      </c>
      <c r="DG4" s="1">
        <v>0</v>
      </c>
      <c r="DH4" s="1">
        <v>0</v>
      </c>
      <c r="DI4" s="1">
        <v>0</v>
      </c>
      <c r="DJ4" s="1">
        <v>0</v>
      </c>
      <c r="DK4" s="1">
        <v>0</v>
      </c>
      <c r="DL4" s="1">
        <v>0</v>
      </c>
      <c r="DM4" s="1">
        <v>0</v>
      </c>
      <c r="DN4" s="1">
        <v>0</v>
      </c>
      <c r="DO4" s="1">
        <v>0</v>
      </c>
      <c r="DP4" s="1">
        <v>0</v>
      </c>
      <c r="DQ4" s="1">
        <v>0</v>
      </c>
      <c r="DR4" s="1">
        <v>0</v>
      </c>
      <c r="DS4" s="1">
        <v>0</v>
      </c>
      <c r="DT4" s="1">
        <v>0</v>
      </c>
      <c r="DU4" s="1">
        <v>0</v>
      </c>
      <c r="DV4" s="1">
        <v>0</v>
      </c>
      <c r="DW4" s="1">
        <v>0</v>
      </c>
      <c r="DX4" s="1">
        <v>0</v>
      </c>
      <c r="DY4" s="1">
        <v>0</v>
      </c>
      <c r="DZ4" s="1">
        <v>0</v>
      </c>
      <c r="EA4" s="1">
        <v>0</v>
      </c>
      <c r="EB4" s="1">
        <v>0</v>
      </c>
      <c r="EC4" s="1">
        <v>0</v>
      </c>
      <c r="ED4" s="1">
        <v>0</v>
      </c>
      <c r="EE4" s="1">
        <v>0</v>
      </c>
      <c r="EF4" s="1">
        <v>0</v>
      </c>
      <c r="EG4" s="1">
        <v>0</v>
      </c>
      <c r="EH4" s="1">
        <v>0</v>
      </c>
      <c r="EI4" s="1">
        <v>0</v>
      </c>
      <c r="EJ4" s="1">
        <v>0</v>
      </c>
      <c r="EK4" s="1">
        <v>0</v>
      </c>
      <c r="EL4" s="1">
        <v>0</v>
      </c>
      <c r="EM4" s="1">
        <v>0</v>
      </c>
      <c r="EN4" s="1">
        <v>0</v>
      </c>
      <c r="EO4" s="1">
        <v>0</v>
      </c>
      <c r="EP4" s="1">
        <v>0</v>
      </c>
      <c r="EQ4" s="1">
        <v>0</v>
      </c>
      <c r="ER4" s="1">
        <v>0</v>
      </c>
      <c r="ES4" s="1">
        <v>0</v>
      </c>
      <c r="ET4" s="1">
        <v>0</v>
      </c>
      <c r="EU4" s="1">
        <v>0</v>
      </c>
      <c r="EV4" s="1">
        <v>0</v>
      </c>
      <c r="EW4" s="1">
        <v>0</v>
      </c>
      <c r="EX4" s="1">
        <v>0</v>
      </c>
      <c r="EY4" s="1">
        <v>0</v>
      </c>
      <c r="EZ4" s="1">
        <v>0</v>
      </c>
      <c r="FA4" s="1">
        <v>0</v>
      </c>
      <c r="FB4" s="1">
        <v>0</v>
      </c>
      <c r="FC4" s="1">
        <v>0</v>
      </c>
      <c r="FD4" s="1">
        <v>0</v>
      </c>
      <c r="FE4" s="1">
        <v>0</v>
      </c>
      <c r="FF4" s="1">
        <v>0</v>
      </c>
      <c r="FG4" s="1">
        <v>0</v>
      </c>
      <c r="FH4" s="1">
        <v>0</v>
      </c>
      <c r="FI4" s="1">
        <v>0</v>
      </c>
      <c r="FJ4" s="1">
        <v>0</v>
      </c>
      <c r="FK4" s="1">
        <v>0</v>
      </c>
      <c r="FL4" s="1">
        <v>0</v>
      </c>
      <c r="FM4" s="1">
        <v>0</v>
      </c>
      <c r="FN4" s="1">
        <v>0</v>
      </c>
      <c r="FO4" s="1">
        <v>0</v>
      </c>
      <c r="FP4" s="1">
        <v>0</v>
      </c>
      <c r="FQ4" s="1">
        <v>1</v>
      </c>
      <c r="FR4" s="1">
        <v>0</v>
      </c>
      <c r="FS4" s="1">
        <v>0</v>
      </c>
      <c r="FT4" s="1">
        <v>0</v>
      </c>
      <c r="FU4" s="1">
        <v>0</v>
      </c>
      <c r="FV4" s="1">
        <v>0</v>
      </c>
      <c r="FW4" s="1">
        <v>0</v>
      </c>
      <c r="FX4" s="1">
        <v>3.8136986301369862</v>
      </c>
      <c r="FY4" s="1">
        <v>0</v>
      </c>
      <c r="FZ4" s="1">
        <v>0</v>
      </c>
      <c r="GA4" s="1">
        <v>0</v>
      </c>
      <c r="GB4" s="1">
        <v>0</v>
      </c>
      <c r="GC4" s="1">
        <v>0</v>
      </c>
      <c r="GD4" s="1">
        <v>0</v>
      </c>
      <c r="GE4" s="1">
        <v>0</v>
      </c>
      <c r="GF4" s="1">
        <v>0</v>
      </c>
      <c r="GG4" s="1">
        <v>0</v>
      </c>
      <c r="GH4" s="1">
        <v>0</v>
      </c>
      <c r="GI4" s="1">
        <v>0</v>
      </c>
      <c r="GJ4" s="1">
        <v>0</v>
      </c>
      <c r="GK4" s="1">
        <v>0</v>
      </c>
      <c r="GL4" s="1">
        <v>0</v>
      </c>
      <c r="GM4" s="1">
        <v>0</v>
      </c>
      <c r="GN4" s="1">
        <v>0</v>
      </c>
      <c r="GO4" s="1">
        <v>0</v>
      </c>
      <c r="GP4" s="1">
        <v>0</v>
      </c>
      <c r="GQ4" s="1">
        <v>0</v>
      </c>
      <c r="GR4" s="1">
        <v>0</v>
      </c>
      <c r="GS4" s="1">
        <v>0</v>
      </c>
      <c r="GT4" s="1">
        <v>0.26500000000000001</v>
      </c>
      <c r="GU4" s="1">
        <v>0</v>
      </c>
      <c r="GV4" s="1">
        <v>0</v>
      </c>
      <c r="GW4" s="1">
        <v>0</v>
      </c>
      <c r="GX4" s="1">
        <v>0</v>
      </c>
      <c r="GY4" s="1">
        <v>0</v>
      </c>
      <c r="GZ4" s="1">
        <v>0</v>
      </c>
      <c r="HA4" s="1">
        <v>0</v>
      </c>
      <c r="HB4" s="1">
        <v>0</v>
      </c>
      <c r="HC4" s="1">
        <v>0</v>
      </c>
      <c r="HD4" s="1">
        <v>0</v>
      </c>
      <c r="HE4" s="1">
        <v>0</v>
      </c>
      <c r="HF4" s="1">
        <v>0</v>
      </c>
      <c r="HG4" s="1">
        <v>0</v>
      </c>
      <c r="HH4" s="1">
        <v>1.5599999999999999E-2</v>
      </c>
      <c r="HI4" s="1">
        <v>0</v>
      </c>
      <c r="HJ4" s="1">
        <v>0</v>
      </c>
      <c r="HK4" s="1">
        <v>0</v>
      </c>
      <c r="HL4" s="1">
        <v>0</v>
      </c>
      <c r="HM4" s="1">
        <v>0</v>
      </c>
      <c r="HN4" s="1">
        <v>63.7</v>
      </c>
      <c r="HO4" s="1">
        <v>0</v>
      </c>
      <c r="HP4" s="1">
        <v>0</v>
      </c>
      <c r="HQ4" s="1">
        <v>0</v>
      </c>
      <c r="HR4" s="1">
        <v>0</v>
      </c>
      <c r="HS4" s="1">
        <v>0</v>
      </c>
      <c r="HT4" s="1">
        <v>0</v>
      </c>
      <c r="HU4" s="1">
        <v>0</v>
      </c>
      <c r="HV4" s="1">
        <v>0</v>
      </c>
      <c r="HW4" s="1">
        <v>0</v>
      </c>
      <c r="HX4" s="1">
        <v>0</v>
      </c>
      <c r="HY4" s="1">
        <v>0</v>
      </c>
      <c r="HZ4" s="1">
        <v>0</v>
      </c>
      <c r="IA4" s="1">
        <v>0</v>
      </c>
      <c r="IB4" s="1">
        <v>0</v>
      </c>
      <c r="IC4" s="1">
        <v>0</v>
      </c>
      <c r="ID4" s="1">
        <v>0</v>
      </c>
      <c r="IE4" s="1">
        <v>0</v>
      </c>
      <c r="IF4" s="1">
        <v>0</v>
      </c>
      <c r="IG4" s="1">
        <v>0</v>
      </c>
      <c r="IH4" s="1">
        <v>0</v>
      </c>
      <c r="II4" s="1">
        <v>0</v>
      </c>
      <c r="IJ4" s="1">
        <v>0</v>
      </c>
      <c r="IK4" s="1">
        <v>0</v>
      </c>
      <c r="IL4" s="1">
        <v>0</v>
      </c>
      <c r="IM4" s="1">
        <v>0</v>
      </c>
      <c r="IN4" s="1">
        <v>0</v>
      </c>
      <c r="IO4" s="1">
        <v>0</v>
      </c>
      <c r="IP4" s="1">
        <v>0</v>
      </c>
      <c r="IQ4" s="1">
        <v>0</v>
      </c>
      <c r="IR4" s="1">
        <v>0</v>
      </c>
      <c r="IS4" s="1">
        <v>0</v>
      </c>
      <c r="IT4" s="1">
        <v>0</v>
      </c>
      <c r="IU4" s="1">
        <v>0</v>
      </c>
      <c r="IV4" s="1">
        <v>0</v>
      </c>
      <c r="IW4" s="1">
        <v>0</v>
      </c>
      <c r="IX4" s="1">
        <v>0</v>
      </c>
      <c r="IY4" s="1">
        <v>0</v>
      </c>
      <c r="IZ4" s="1">
        <v>0</v>
      </c>
      <c r="JA4" s="1">
        <v>0</v>
      </c>
      <c r="JB4" s="1">
        <v>0</v>
      </c>
      <c r="JC4" s="1">
        <v>0</v>
      </c>
      <c r="JD4" s="1">
        <v>0</v>
      </c>
      <c r="JE4" s="1">
        <v>0</v>
      </c>
      <c r="JF4" s="1">
        <v>0</v>
      </c>
      <c r="JG4" s="1">
        <v>0</v>
      </c>
      <c r="JH4" s="1">
        <v>0</v>
      </c>
      <c r="JI4" s="1">
        <v>0</v>
      </c>
      <c r="JJ4" s="1">
        <v>0</v>
      </c>
      <c r="JK4" s="1">
        <v>0</v>
      </c>
      <c r="JL4" s="1">
        <v>0</v>
      </c>
      <c r="JM4" s="1">
        <v>0</v>
      </c>
      <c r="JN4" s="1">
        <v>0</v>
      </c>
      <c r="JO4" s="1">
        <v>0</v>
      </c>
      <c r="JP4" s="1">
        <v>0</v>
      </c>
      <c r="JQ4" s="1">
        <v>0</v>
      </c>
      <c r="JR4" s="1">
        <v>0</v>
      </c>
      <c r="JS4" s="1">
        <v>0</v>
      </c>
      <c r="JT4" s="1">
        <v>0</v>
      </c>
      <c r="JU4" s="1">
        <v>0</v>
      </c>
      <c r="JV4" s="1">
        <v>0</v>
      </c>
      <c r="JW4" s="1">
        <v>0</v>
      </c>
      <c r="JX4" s="1">
        <v>0</v>
      </c>
      <c r="JY4" s="1">
        <v>0</v>
      </c>
      <c r="JZ4" s="1">
        <v>0</v>
      </c>
      <c r="KA4" s="1">
        <v>0</v>
      </c>
      <c r="KB4" s="1">
        <v>0</v>
      </c>
      <c r="KC4" s="1">
        <v>0</v>
      </c>
      <c r="KD4" s="1">
        <v>0</v>
      </c>
      <c r="KE4" s="1">
        <v>0</v>
      </c>
      <c r="KF4" s="1">
        <v>0</v>
      </c>
      <c r="KG4" s="1">
        <v>0</v>
      </c>
      <c r="KH4" s="1">
        <v>0</v>
      </c>
      <c r="KI4" s="1">
        <v>0</v>
      </c>
      <c r="KJ4" s="1">
        <v>0</v>
      </c>
      <c r="KK4" s="1">
        <v>0</v>
      </c>
      <c r="KL4" s="1">
        <v>0</v>
      </c>
      <c r="KM4" s="1">
        <v>0</v>
      </c>
      <c r="KN4" s="1">
        <v>0</v>
      </c>
      <c r="KO4" s="1">
        <v>0</v>
      </c>
      <c r="KP4" s="1">
        <v>0</v>
      </c>
      <c r="KQ4" s="1">
        <v>0</v>
      </c>
      <c r="KR4" s="1">
        <v>0</v>
      </c>
      <c r="KS4" s="1">
        <v>0</v>
      </c>
      <c r="KT4" s="1">
        <v>0</v>
      </c>
      <c r="KU4" s="1">
        <v>0</v>
      </c>
      <c r="KV4" s="1">
        <v>0</v>
      </c>
      <c r="KW4" s="1">
        <v>0</v>
      </c>
      <c r="KX4" s="1">
        <v>0</v>
      </c>
      <c r="KY4" s="1">
        <v>0</v>
      </c>
      <c r="KZ4" s="1">
        <v>0</v>
      </c>
      <c r="LA4" s="1">
        <v>0</v>
      </c>
      <c r="LB4" s="1">
        <v>0</v>
      </c>
      <c r="LC4" s="1">
        <v>0</v>
      </c>
      <c r="LD4" s="1">
        <v>0</v>
      </c>
      <c r="LE4" s="1">
        <v>0</v>
      </c>
      <c r="LF4" s="1">
        <v>0</v>
      </c>
      <c r="LG4" s="1">
        <v>0</v>
      </c>
      <c r="LH4" s="1">
        <v>1</v>
      </c>
      <c r="LI4" s="1">
        <v>1</v>
      </c>
      <c r="LJ4" s="1">
        <v>0</v>
      </c>
      <c r="LK4" s="1">
        <v>0</v>
      </c>
      <c r="LL4" s="1">
        <v>1</v>
      </c>
      <c r="LM4" s="1">
        <v>0.95</v>
      </c>
      <c r="LN4" s="1">
        <v>0</v>
      </c>
      <c r="LO4" s="1">
        <v>1</v>
      </c>
      <c r="LP4" s="1">
        <v>0.78</v>
      </c>
      <c r="LQ4" s="1">
        <v>0</v>
      </c>
      <c r="LR4" s="1">
        <v>0</v>
      </c>
      <c r="LS4" s="1">
        <v>0</v>
      </c>
    </row>
    <row r="5" spans="1:331" ht="15.75" customHeight="1">
      <c r="A5" s="1" t="s">
        <v>350</v>
      </c>
      <c r="B5" s="1" t="s">
        <v>351</v>
      </c>
      <c r="C5" s="1" t="s">
        <v>361</v>
      </c>
      <c r="D5" s="1" t="s">
        <v>353</v>
      </c>
      <c r="E5" s="1" t="s">
        <v>354</v>
      </c>
      <c r="F5" s="1">
        <v>63434</v>
      </c>
      <c r="G5" s="1" t="s">
        <v>355</v>
      </c>
      <c r="H5" s="1">
        <v>63434</v>
      </c>
      <c r="I5" s="1">
        <v>3.6454025646708993E-3</v>
      </c>
      <c r="J5" s="1">
        <v>0</v>
      </c>
      <c r="K5" s="1" t="s">
        <v>356</v>
      </c>
      <c r="L5" s="1">
        <v>1</v>
      </c>
      <c r="M5" s="1" t="s">
        <v>357</v>
      </c>
      <c r="N5" s="1" t="s">
        <v>358</v>
      </c>
      <c r="O5" s="1" t="s">
        <v>359</v>
      </c>
      <c r="P5" s="1">
        <v>4.2</v>
      </c>
      <c r="Q5" s="1">
        <v>0.61499999999999999</v>
      </c>
      <c r="R5" s="1">
        <v>0</v>
      </c>
      <c r="S5" s="1">
        <v>0.3</v>
      </c>
      <c r="T5" s="1">
        <v>36132</v>
      </c>
      <c r="U5" s="1">
        <v>0</v>
      </c>
      <c r="V5" s="1">
        <v>481.59791884499998</v>
      </c>
      <c r="W5" s="1">
        <v>0</v>
      </c>
      <c r="X5" s="1">
        <v>17401096.003707539</v>
      </c>
      <c r="Y5" s="1">
        <v>1</v>
      </c>
      <c r="Z5" s="1">
        <v>0</v>
      </c>
      <c r="AA5" s="1">
        <v>0</v>
      </c>
      <c r="AB5" s="1">
        <v>0</v>
      </c>
      <c r="AC5" s="1">
        <v>0</v>
      </c>
      <c r="AD5" s="1">
        <v>0</v>
      </c>
      <c r="AE5" s="1">
        <v>0</v>
      </c>
      <c r="AF5" s="1">
        <v>0</v>
      </c>
      <c r="AG5" s="1">
        <v>0</v>
      </c>
      <c r="AH5" s="1">
        <v>0</v>
      </c>
      <c r="AI5" s="1">
        <v>0</v>
      </c>
      <c r="AJ5" s="1">
        <v>0</v>
      </c>
      <c r="AK5" s="1">
        <v>0</v>
      </c>
      <c r="AL5" s="1">
        <v>0</v>
      </c>
      <c r="AM5" s="1">
        <v>10.106301369863015</v>
      </c>
      <c r="AN5" s="1">
        <v>0</v>
      </c>
      <c r="AO5" s="1">
        <v>0</v>
      </c>
      <c r="AP5" s="1">
        <v>0</v>
      </c>
      <c r="AQ5" s="1">
        <v>0</v>
      </c>
      <c r="AR5" s="1">
        <v>0</v>
      </c>
      <c r="AS5" s="1">
        <v>0</v>
      </c>
      <c r="AT5" s="1">
        <v>0</v>
      </c>
      <c r="AU5" s="1">
        <v>0</v>
      </c>
      <c r="AV5" s="1">
        <v>0</v>
      </c>
      <c r="AW5" s="1">
        <v>0</v>
      </c>
      <c r="AX5" s="1">
        <v>0</v>
      </c>
      <c r="AY5" s="1">
        <v>0</v>
      </c>
      <c r="AZ5" s="1">
        <v>0</v>
      </c>
      <c r="BA5" s="1">
        <v>0</v>
      </c>
      <c r="BB5" s="1">
        <v>0</v>
      </c>
      <c r="BC5" s="1">
        <v>0.1</v>
      </c>
      <c r="BD5" s="1">
        <v>0</v>
      </c>
      <c r="BE5" s="1">
        <v>0</v>
      </c>
      <c r="BF5" s="1">
        <v>0</v>
      </c>
      <c r="BG5" s="1">
        <v>0</v>
      </c>
      <c r="BH5" s="1">
        <v>0</v>
      </c>
      <c r="BI5" s="1">
        <v>0</v>
      </c>
      <c r="BJ5" s="1">
        <v>0</v>
      </c>
      <c r="BK5" s="1">
        <v>0</v>
      </c>
      <c r="BL5" s="1">
        <v>0</v>
      </c>
      <c r="BM5" s="1">
        <v>0</v>
      </c>
      <c r="BN5" s="1">
        <v>0</v>
      </c>
      <c r="BO5" s="1">
        <v>0</v>
      </c>
      <c r="BP5" s="1">
        <v>0</v>
      </c>
      <c r="BQ5" s="1">
        <v>1.5599999999999999E-2</v>
      </c>
      <c r="BR5" s="1">
        <v>0</v>
      </c>
      <c r="BS5" s="1">
        <v>0</v>
      </c>
      <c r="BT5" s="1">
        <v>0</v>
      </c>
      <c r="BU5" s="1">
        <v>0</v>
      </c>
      <c r="BV5" s="1">
        <v>0</v>
      </c>
      <c r="BW5" s="1">
        <v>63.7</v>
      </c>
      <c r="BX5" s="1">
        <v>0</v>
      </c>
      <c r="BY5" s="1">
        <v>0</v>
      </c>
      <c r="BZ5" s="1">
        <v>0</v>
      </c>
      <c r="CA5" s="1">
        <v>0</v>
      </c>
      <c r="CB5" s="1">
        <v>0</v>
      </c>
      <c r="CC5" s="1">
        <v>0</v>
      </c>
      <c r="CD5" s="1">
        <v>0</v>
      </c>
      <c r="CE5" s="1">
        <v>0</v>
      </c>
      <c r="CF5" s="1">
        <v>0</v>
      </c>
      <c r="CG5" s="1">
        <v>0</v>
      </c>
      <c r="CH5" s="1">
        <v>0</v>
      </c>
      <c r="CI5" s="1">
        <v>0</v>
      </c>
      <c r="CJ5" s="1">
        <v>0</v>
      </c>
      <c r="CK5" s="1">
        <v>0</v>
      </c>
      <c r="CL5" s="1">
        <v>0</v>
      </c>
      <c r="CM5" s="1">
        <v>0</v>
      </c>
      <c r="CN5" s="1">
        <v>0</v>
      </c>
      <c r="CO5" s="1">
        <v>0</v>
      </c>
      <c r="CP5" s="1">
        <v>0</v>
      </c>
      <c r="CQ5" s="1">
        <v>0</v>
      </c>
      <c r="CR5" s="1">
        <v>0</v>
      </c>
      <c r="CS5" s="1">
        <v>0</v>
      </c>
      <c r="CT5" s="1">
        <v>0</v>
      </c>
      <c r="CU5" s="1">
        <v>0</v>
      </c>
      <c r="CV5" s="1">
        <v>0</v>
      </c>
      <c r="CW5" s="1">
        <v>0</v>
      </c>
      <c r="CX5" s="1">
        <v>0</v>
      </c>
      <c r="CY5" s="1">
        <v>0</v>
      </c>
      <c r="CZ5" s="1">
        <v>0</v>
      </c>
      <c r="DA5" s="1">
        <v>0</v>
      </c>
      <c r="DB5" s="1">
        <v>0</v>
      </c>
      <c r="DC5" s="1">
        <v>0</v>
      </c>
      <c r="DD5" s="1">
        <v>0</v>
      </c>
      <c r="DE5" s="1">
        <v>0</v>
      </c>
      <c r="DF5" s="1">
        <v>0</v>
      </c>
      <c r="DG5" s="1">
        <v>0</v>
      </c>
      <c r="DH5" s="1">
        <v>0</v>
      </c>
      <c r="DI5" s="1">
        <v>0</v>
      </c>
      <c r="DJ5" s="1">
        <v>0</v>
      </c>
      <c r="DK5" s="1">
        <v>0</v>
      </c>
      <c r="DL5" s="1">
        <v>0</v>
      </c>
      <c r="DM5" s="1">
        <v>0</v>
      </c>
      <c r="DN5" s="1">
        <v>0</v>
      </c>
      <c r="DO5" s="1">
        <v>0</v>
      </c>
      <c r="DP5" s="1">
        <v>0</v>
      </c>
      <c r="DQ5" s="1">
        <v>0</v>
      </c>
      <c r="DR5" s="1">
        <v>0</v>
      </c>
      <c r="DS5" s="1">
        <v>0</v>
      </c>
      <c r="DT5" s="1">
        <v>0</v>
      </c>
      <c r="DU5" s="1">
        <v>0</v>
      </c>
      <c r="DV5" s="1">
        <v>0</v>
      </c>
      <c r="DW5" s="1">
        <v>0</v>
      </c>
      <c r="DX5" s="1">
        <v>0</v>
      </c>
      <c r="DY5" s="1">
        <v>0</v>
      </c>
      <c r="DZ5" s="1">
        <v>0</v>
      </c>
      <c r="EA5" s="1">
        <v>0</v>
      </c>
      <c r="EB5" s="1">
        <v>0</v>
      </c>
      <c r="EC5" s="1">
        <v>0</v>
      </c>
      <c r="ED5" s="1">
        <v>0</v>
      </c>
      <c r="EE5" s="1">
        <v>0</v>
      </c>
      <c r="EF5" s="1">
        <v>0</v>
      </c>
      <c r="EG5" s="1">
        <v>0</v>
      </c>
      <c r="EH5" s="1">
        <v>0</v>
      </c>
      <c r="EI5" s="1">
        <v>0</v>
      </c>
      <c r="EJ5" s="1">
        <v>0</v>
      </c>
      <c r="EK5" s="1">
        <v>0</v>
      </c>
      <c r="EL5" s="1">
        <v>0</v>
      </c>
      <c r="EM5" s="1">
        <v>0</v>
      </c>
      <c r="EN5" s="1">
        <v>0</v>
      </c>
      <c r="EO5" s="1">
        <v>0</v>
      </c>
      <c r="EP5" s="1">
        <v>0</v>
      </c>
      <c r="EQ5" s="1">
        <v>0</v>
      </c>
      <c r="ER5" s="1">
        <v>0</v>
      </c>
      <c r="ES5" s="1">
        <v>0</v>
      </c>
      <c r="ET5" s="1">
        <v>0</v>
      </c>
      <c r="EU5" s="1">
        <v>0</v>
      </c>
      <c r="EV5" s="1">
        <v>0</v>
      </c>
      <c r="EW5" s="1">
        <v>0</v>
      </c>
      <c r="EX5" s="1">
        <v>0</v>
      </c>
      <c r="EY5" s="1">
        <v>0</v>
      </c>
      <c r="EZ5" s="1">
        <v>0</v>
      </c>
      <c r="FA5" s="1">
        <v>0</v>
      </c>
      <c r="FB5" s="1">
        <v>0</v>
      </c>
      <c r="FC5" s="1">
        <v>0</v>
      </c>
      <c r="FD5" s="1">
        <v>0</v>
      </c>
      <c r="FE5" s="1">
        <v>0</v>
      </c>
      <c r="FF5" s="1">
        <v>0</v>
      </c>
      <c r="FG5" s="1">
        <v>0</v>
      </c>
      <c r="FH5" s="1">
        <v>0</v>
      </c>
      <c r="FI5" s="1">
        <v>0</v>
      </c>
      <c r="FJ5" s="1">
        <v>0</v>
      </c>
      <c r="FK5" s="1">
        <v>0</v>
      </c>
      <c r="FL5" s="1">
        <v>0</v>
      </c>
      <c r="FM5" s="1">
        <v>0</v>
      </c>
      <c r="FN5" s="1">
        <v>0</v>
      </c>
      <c r="FO5" s="1">
        <v>0</v>
      </c>
      <c r="FP5" s="1">
        <v>0</v>
      </c>
      <c r="FQ5" s="1">
        <v>1</v>
      </c>
      <c r="FR5" s="1">
        <v>0</v>
      </c>
      <c r="FS5" s="1">
        <v>0</v>
      </c>
      <c r="FT5" s="1">
        <v>0</v>
      </c>
      <c r="FU5" s="1">
        <v>0</v>
      </c>
      <c r="FV5" s="1">
        <v>0</v>
      </c>
      <c r="FW5" s="1">
        <v>0</v>
      </c>
      <c r="FX5" s="1">
        <v>3.8136986301369862</v>
      </c>
      <c r="FY5" s="1">
        <v>0</v>
      </c>
      <c r="FZ5" s="1">
        <v>0</v>
      </c>
      <c r="GA5" s="1">
        <v>0</v>
      </c>
      <c r="GB5" s="1">
        <v>0</v>
      </c>
      <c r="GC5" s="1">
        <v>0</v>
      </c>
      <c r="GD5" s="1">
        <v>0</v>
      </c>
      <c r="GE5" s="1">
        <v>0</v>
      </c>
      <c r="GF5" s="1">
        <v>0</v>
      </c>
      <c r="GG5" s="1">
        <v>0</v>
      </c>
      <c r="GH5" s="1">
        <v>0</v>
      </c>
      <c r="GI5" s="1">
        <v>0</v>
      </c>
      <c r="GJ5" s="1">
        <v>0</v>
      </c>
      <c r="GK5" s="1">
        <v>0</v>
      </c>
      <c r="GL5" s="1">
        <v>0</v>
      </c>
      <c r="GM5" s="1">
        <v>0</v>
      </c>
      <c r="GN5" s="1">
        <v>0</v>
      </c>
      <c r="GO5" s="1">
        <v>0</v>
      </c>
      <c r="GP5" s="1">
        <v>0</v>
      </c>
      <c r="GQ5" s="1">
        <v>0</v>
      </c>
      <c r="GR5" s="1">
        <v>0</v>
      </c>
      <c r="GS5" s="1">
        <v>0</v>
      </c>
      <c r="GT5" s="1">
        <v>0.26500000000000001</v>
      </c>
      <c r="GU5" s="1">
        <v>0</v>
      </c>
      <c r="GV5" s="1">
        <v>0</v>
      </c>
      <c r="GW5" s="1">
        <v>0</v>
      </c>
      <c r="GX5" s="1">
        <v>0</v>
      </c>
      <c r="GY5" s="1">
        <v>0</v>
      </c>
      <c r="GZ5" s="1">
        <v>0</v>
      </c>
      <c r="HA5" s="1">
        <v>0</v>
      </c>
      <c r="HB5" s="1">
        <v>0</v>
      </c>
      <c r="HC5" s="1">
        <v>0</v>
      </c>
      <c r="HD5" s="1">
        <v>0</v>
      </c>
      <c r="HE5" s="1">
        <v>0</v>
      </c>
      <c r="HF5" s="1">
        <v>0</v>
      </c>
      <c r="HG5" s="1">
        <v>0</v>
      </c>
      <c r="HH5" s="1">
        <v>1.5599999999999999E-2</v>
      </c>
      <c r="HI5" s="1">
        <v>0</v>
      </c>
      <c r="HJ5" s="1">
        <v>0</v>
      </c>
      <c r="HK5" s="1">
        <v>0</v>
      </c>
      <c r="HL5" s="1">
        <v>0</v>
      </c>
      <c r="HM5" s="1">
        <v>0</v>
      </c>
      <c r="HN5" s="1">
        <v>63.7</v>
      </c>
      <c r="HO5" s="1">
        <v>0</v>
      </c>
      <c r="HP5" s="1">
        <v>0</v>
      </c>
      <c r="HQ5" s="1">
        <v>0</v>
      </c>
      <c r="HR5" s="1">
        <v>0</v>
      </c>
      <c r="HS5" s="1">
        <v>0</v>
      </c>
      <c r="HT5" s="1">
        <v>0</v>
      </c>
      <c r="HU5" s="1">
        <v>0</v>
      </c>
      <c r="HV5" s="1">
        <v>0</v>
      </c>
      <c r="HW5" s="1">
        <v>0</v>
      </c>
      <c r="HX5" s="1">
        <v>0</v>
      </c>
      <c r="HY5" s="1">
        <v>0</v>
      </c>
      <c r="HZ5" s="1">
        <v>0</v>
      </c>
      <c r="IA5" s="1">
        <v>0</v>
      </c>
      <c r="IB5" s="1">
        <v>0</v>
      </c>
      <c r="IC5" s="1">
        <v>0</v>
      </c>
      <c r="ID5" s="1">
        <v>0</v>
      </c>
      <c r="IE5" s="1">
        <v>0</v>
      </c>
      <c r="IF5" s="1">
        <v>0</v>
      </c>
      <c r="IG5" s="1">
        <v>0</v>
      </c>
      <c r="IH5" s="1">
        <v>0</v>
      </c>
      <c r="II5" s="1">
        <v>0</v>
      </c>
      <c r="IJ5" s="1">
        <v>0</v>
      </c>
      <c r="IK5" s="1">
        <v>0</v>
      </c>
      <c r="IL5" s="1">
        <v>0</v>
      </c>
      <c r="IM5" s="1">
        <v>0</v>
      </c>
      <c r="IN5" s="1">
        <v>0</v>
      </c>
      <c r="IO5" s="1">
        <v>0</v>
      </c>
      <c r="IP5" s="1">
        <v>0</v>
      </c>
      <c r="IQ5" s="1">
        <v>0</v>
      </c>
      <c r="IR5" s="1">
        <v>0</v>
      </c>
      <c r="IS5" s="1">
        <v>0</v>
      </c>
      <c r="IT5" s="1">
        <v>0</v>
      </c>
      <c r="IU5" s="1">
        <v>0</v>
      </c>
      <c r="IV5" s="1">
        <v>0</v>
      </c>
      <c r="IW5" s="1">
        <v>0</v>
      </c>
      <c r="IX5" s="1">
        <v>0</v>
      </c>
      <c r="IY5" s="1">
        <v>0</v>
      </c>
      <c r="IZ5" s="1">
        <v>0</v>
      </c>
      <c r="JA5" s="1">
        <v>0</v>
      </c>
      <c r="JB5" s="1">
        <v>0</v>
      </c>
      <c r="JC5" s="1">
        <v>0</v>
      </c>
      <c r="JD5" s="1">
        <v>0</v>
      </c>
      <c r="JE5" s="1">
        <v>0</v>
      </c>
      <c r="JF5" s="1">
        <v>0</v>
      </c>
      <c r="JG5" s="1">
        <v>0</v>
      </c>
      <c r="JH5" s="1">
        <v>0</v>
      </c>
      <c r="JI5" s="1">
        <v>0</v>
      </c>
      <c r="JJ5" s="1">
        <v>0</v>
      </c>
      <c r="JK5" s="1">
        <v>0</v>
      </c>
      <c r="JL5" s="1">
        <v>0</v>
      </c>
      <c r="JM5" s="1">
        <v>0</v>
      </c>
      <c r="JN5" s="1">
        <v>0</v>
      </c>
      <c r="JO5" s="1">
        <v>0</v>
      </c>
      <c r="JP5" s="1">
        <v>0</v>
      </c>
      <c r="JQ5" s="1">
        <v>0</v>
      </c>
      <c r="JR5" s="1">
        <v>0</v>
      </c>
      <c r="JS5" s="1">
        <v>0</v>
      </c>
      <c r="JT5" s="1">
        <v>0</v>
      </c>
      <c r="JU5" s="1">
        <v>0</v>
      </c>
      <c r="JV5" s="1">
        <v>0</v>
      </c>
      <c r="JW5" s="1">
        <v>0</v>
      </c>
      <c r="JX5" s="1">
        <v>0</v>
      </c>
      <c r="JY5" s="1">
        <v>0</v>
      </c>
      <c r="JZ5" s="1">
        <v>0</v>
      </c>
      <c r="KA5" s="1">
        <v>0</v>
      </c>
      <c r="KB5" s="1">
        <v>0</v>
      </c>
      <c r="KC5" s="1">
        <v>0</v>
      </c>
      <c r="KD5" s="1">
        <v>0</v>
      </c>
      <c r="KE5" s="1">
        <v>0</v>
      </c>
      <c r="KF5" s="1">
        <v>0</v>
      </c>
      <c r="KG5" s="1">
        <v>0</v>
      </c>
      <c r="KH5" s="1">
        <v>0</v>
      </c>
      <c r="KI5" s="1">
        <v>0</v>
      </c>
      <c r="KJ5" s="1">
        <v>0</v>
      </c>
      <c r="KK5" s="1">
        <v>0</v>
      </c>
      <c r="KL5" s="1">
        <v>0</v>
      </c>
      <c r="KM5" s="1">
        <v>0</v>
      </c>
      <c r="KN5" s="1">
        <v>0</v>
      </c>
      <c r="KO5" s="1">
        <v>0</v>
      </c>
      <c r="KP5" s="1">
        <v>0</v>
      </c>
      <c r="KQ5" s="1">
        <v>0</v>
      </c>
      <c r="KR5" s="1">
        <v>0</v>
      </c>
      <c r="KS5" s="1">
        <v>0</v>
      </c>
      <c r="KT5" s="1">
        <v>0</v>
      </c>
      <c r="KU5" s="1">
        <v>0</v>
      </c>
      <c r="KV5" s="1">
        <v>0</v>
      </c>
      <c r="KW5" s="1">
        <v>0</v>
      </c>
      <c r="KX5" s="1">
        <v>0</v>
      </c>
      <c r="KY5" s="1">
        <v>0</v>
      </c>
      <c r="KZ5" s="1">
        <v>0</v>
      </c>
      <c r="LA5" s="1">
        <v>0</v>
      </c>
      <c r="LB5" s="1">
        <v>0</v>
      </c>
      <c r="LC5" s="1">
        <v>0</v>
      </c>
      <c r="LD5" s="1">
        <v>0</v>
      </c>
      <c r="LE5" s="1">
        <v>0</v>
      </c>
      <c r="LF5" s="1">
        <v>0</v>
      </c>
      <c r="LG5" s="1">
        <v>0</v>
      </c>
      <c r="LH5" s="1">
        <v>1</v>
      </c>
      <c r="LI5" s="1">
        <v>1</v>
      </c>
      <c r="LJ5" s="1">
        <v>0</v>
      </c>
      <c r="LK5" s="1">
        <v>0</v>
      </c>
      <c r="LL5" s="1">
        <v>1</v>
      </c>
      <c r="LM5" s="1">
        <v>0.95</v>
      </c>
      <c r="LN5" s="1">
        <v>0</v>
      </c>
      <c r="LO5" s="1">
        <v>1</v>
      </c>
      <c r="LP5" s="1">
        <v>0.78</v>
      </c>
      <c r="LQ5" s="1">
        <v>0</v>
      </c>
      <c r="LR5" s="1">
        <v>0</v>
      </c>
      <c r="LS5" s="1">
        <v>0</v>
      </c>
    </row>
    <row r="6" spans="1:331" ht="15.75" customHeight="1">
      <c r="A6" s="1" t="s">
        <v>350</v>
      </c>
      <c r="B6" s="1" t="s">
        <v>351</v>
      </c>
      <c r="C6" s="1" t="s">
        <v>362</v>
      </c>
      <c r="D6" s="1" t="s">
        <v>353</v>
      </c>
      <c r="E6" s="1" t="s">
        <v>354</v>
      </c>
      <c r="F6" s="1">
        <v>64320</v>
      </c>
      <c r="G6" s="1" t="s">
        <v>355</v>
      </c>
      <c r="H6" s="1">
        <v>64320</v>
      </c>
      <c r="I6" s="1">
        <v>3.6407519692205265E-3</v>
      </c>
      <c r="J6" s="1">
        <v>0</v>
      </c>
      <c r="K6" s="1" t="s">
        <v>356</v>
      </c>
      <c r="L6" s="1">
        <v>1</v>
      </c>
      <c r="M6" s="1" t="s">
        <v>357</v>
      </c>
      <c r="N6" s="1" t="s">
        <v>358</v>
      </c>
      <c r="O6" s="1" t="s">
        <v>359</v>
      </c>
      <c r="P6" s="1">
        <v>4.2</v>
      </c>
      <c r="Q6" s="1">
        <v>0.61499999999999999</v>
      </c>
      <c r="R6" s="1">
        <v>0</v>
      </c>
      <c r="S6" s="1">
        <v>0.3</v>
      </c>
      <c r="T6" s="1">
        <v>36808</v>
      </c>
      <c r="U6" s="1">
        <v>0</v>
      </c>
      <c r="V6" s="1">
        <v>479.96848511499996</v>
      </c>
      <c r="W6" s="1">
        <v>0</v>
      </c>
      <c r="X6" s="1">
        <v>17666680.000112917</v>
      </c>
      <c r="Y6" s="1">
        <v>1</v>
      </c>
      <c r="Z6" s="1">
        <v>0</v>
      </c>
      <c r="AA6" s="1">
        <v>0</v>
      </c>
      <c r="AB6" s="1">
        <v>0</v>
      </c>
      <c r="AC6" s="1">
        <v>0</v>
      </c>
      <c r="AD6" s="1">
        <v>0</v>
      </c>
      <c r="AE6" s="1">
        <v>0</v>
      </c>
      <c r="AF6" s="1">
        <v>0</v>
      </c>
      <c r="AG6" s="1">
        <v>0</v>
      </c>
      <c r="AH6" s="1">
        <v>0</v>
      </c>
      <c r="AI6" s="1">
        <v>0</v>
      </c>
      <c r="AJ6" s="1">
        <v>0</v>
      </c>
      <c r="AK6" s="1">
        <v>0</v>
      </c>
      <c r="AL6" s="1">
        <v>0</v>
      </c>
      <c r="AM6" s="1">
        <v>10.106301369863015</v>
      </c>
      <c r="AN6" s="1">
        <v>0</v>
      </c>
      <c r="AO6" s="1">
        <v>0</v>
      </c>
      <c r="AP6" s="1">
        <v>0</v>
      </c>
      <c r="AQ6" s="1">
        <v>0</v>
      </c>
      <c r="AR6" s="1">
        <v>0</v>
      </c>
      <c r="AS6" s="1">
        <v>0</v>
      </c>
      <c r="AT6" s="1">
        <v>0</v>
      </c>
      <c r="AU6" s="1">
        <v>0</v>
      </c>
      <c r="AV6" s="1">
        <v>0</v>
      </c>
      <c r="AW6" s="1">
        <v>0</v>
      </c>
      <c r="AX6" s="1">
        <v>0</v>
      </c>
      <c r="AY6" s="1">
        <v>0</v>
      </c>
      <c r="AZ6" s="1">
        <v>0</v>
      </c>
      <c r="BA6" s="1">
        <v>0</v>
      </c>
      <c r="BB6" s="1">
        <v>0</v>
      </c>
      <c r="BC6" s="1">
        <v>0.1</v>
      </c>
      <c r="BD6" s="1">
        <v>0</v>
      </c>
      <c r="BE6" s="1">
        <v>0</v>
      </c>
      <c r="BF6" s="1">
        <v>0</v>
      </c>
      <c r="BG6" s="1">
        <v>0</v>
      </c>
      <c r="BH6" s="1">
        <v>0</v>
      </c>
      <c r="BI6" s="1">
        <v>0</v>
      </c>
      <c r="BJ6" s="1">
        <v>0</v>
      </c>
      <c r="BK6" s="1">
        <v>0</v>
      </c>
      <c r="BL6" s="1">
        <v>0</v>
      </c>
      <c r="BM6" s="1">
        <v>0</v>
      </c>
      <c r="BN6" s="1">
        <v>0</v>
      </c>
      <c r="BO6" s="1">
        <v>0</v>
      </c>
      <c r="BP6" s="1">
        <v>0</v>
      </c>
      <c r="BQ6" s="1">
        <v>1.5599999999999999E-2</v>
      </c>
      <c r="BR6" s="1">
        <v>0</v>
      </c>
      <c r="BS6" s="1">
        <v>0</v>
      </c>
      <c r="BT6" s="1">
        <v>0</v>
      </c>
      <c r="BU6" s="1">
        <v>0</v>
      </c>
      <c r="BV6" s="1">
        <v>0</v>
      </c>
      <c r="BW6" s="1">
        <v>63.7</v>
      </c>
      <c r="BX6" s="1">
        <v>0</v>
      </c>
      <c r="BY6" s="1">
        <v>0</v>
      </c>
      <c r="BZ6" s="1">
        <v>0</v>
      </c>
      <c r="CA6" s="1">
        <v>0</v>
      </c>
      <c r="CB6" s="1">
        <v>0</v>
      </c>
      <c r="CC6" s="1">
        <v>0</v>
      </c>
      <c r="CD6" s="1">
        <v>0</v>
      </c>
      <c r="CE6" s="1">
        <v>0</v>
      </c>
      <c r="CF6" s="1">
        <v>0</v>
      </c>
      <c r="CG6" s="1">
        <v>0</v>
      </c>
      <c r="CH6" s="1">
        <v>0</v>
      </c>
      <c r="CI6" s="1">
        <v>0</v>
      </c>
      <c r="CJ6" s="1">
        <v>0</v>
      </c>
      <c r="CK6" s="1">
        <v>0</v>
      </c>
      <c r="CL6" s="1">
        <v>0</v>
      </c>
      <c r="CM6" s="1">
        <v>0</v>
      </c>
      <c r="CN6" s="1">
        <v>0</v>
      </c>
      <c r="CO6" s="1">
        <v>0</v>
      </c>
      <c r="CP6" s="1">
        <v>0</v>
      </c>
      <c r="CQ6" s="1">
        <v>0</v>
      </c>
      <c r="CR6" s="1">
        <v>0</v>
      </c>
      <c r="CS6" s="1">
        <v>0</v>
      </c>
      <c r="CT6" s="1">
        <v>0</v>
      </c>
      <c r="CU6" s="1">
        <v>0</v>
      </c>
      <c r="CV6" s="1">
        <v>0</v>
      </c>
      <c r="CW6" s="1">
        <v>0</v>
      </c>
      <c r="CX6" s="1">
        <v>0</v>
      </c>
      <c r="CY6" s="1">
        <v>0</v>
      </c>
      <c r="CZ6" s="1">
        <v>0</v>
      </c>
      <c r="DA6" s="1">
        <v>0</v>
      </c>
      <c r="DB6" s="1">
        <v>0</v>
      </c>
      <c r="DC6" s="1">
        <v>0</v>
      </c>
      <c r="DD6" s="1">
        <v>0</v>
      </c>
      <c r="DE6" s="1">
        <v>0</v>
      </c>
      <c r="DF6" s="1">
        <v>0</v>
      </c>
      <c r="DG6" s="1">
        <v>0</v>
      </c>
      <c r="DH6" s="1">
        <v>0</v>
      </c>
      <c r="DI6" s="1">
        <v>0</v>
      </c>
      <c r="DJ6" s="1">
        <v>0</v>
      </c>
      <c r="DK6" s="1">
        <v>0</v>
      </c>
      <c r="DL6" s="1">
        <v>0</v>
      </c>
      <c r="DM6" s="1">
        <v>0</v>
      </c>
      <c r="DN6" s="1">
        <v>0</v>
      </c>
      <c r="DO6" s="1">
        <v>0</v>
      </c>
      <c r="DP6" s="1">
        <v>0</v>
      </c>
      <c r="DQ6" s="1">
        <v>0</v>
      </c>
      <c r="DR6" s="1">
        <v>0</v>
      </c>
      <c r="DS6" s="1">
        <v>0</v>
      </c>
      <c r="DT6" s="1">
        <v>0</v>
      </c>
      <c r="DU6" s="1">
        <v>0</v>
      </c>
      <c r="DV6" s="1">
        <v>0</v>
      </c>
      <c r="DW6" s="1">
        <v>0</v>
      </c>
      <c r="DX6" s="1">
        <v>0</v>
      </c>
      <c r="DY6" s="1">
        <v>0</v>
      </c>
      <c r="DZ6" s="1">
        <v>0</v>
      </c>
      <c r="EA6" s="1">
        <v>0</v>
      </c>
      <c r="EB6" s="1">
        <v>0</v>
      </c>
      <c r="EC6" s="1">
        <v>0</v>
      </c>
      <c r="ED6" s="1">
        <v>0</v>
      </c>
      <c r="EE6" s="1">
        <v>0</v>
      </c>
      <c r="EF6" s="1">
        <v>0</v>
      </c>
      <c r="EG6" s="1">
        <v>0</v>
      </c>
      <c r="EH6" s="1">
        <v>0</v>
      </c>
      <c r="EI6" s="1">
        <v>0</v>
      </c>
      <c r="EJ6" s="1">
        <v>0</v>
      </c>
      <c r="EK6" s="1">
        <v>0</v>
      </c>
      <c r="EL6" s="1">
        <v>0</v>
      </c>
      <c r="EM6" s="1">
        <v>0</v>
      </c>
      <c r="EN6" s="1">
        <v>0</v>
      </c>
      <c r="EO6" s="1">
        <v>0</v>
      </c>
      <c r="EP6" s="1">
        <v>0</v>
      </c>
      <c r="EQ6" s="1">
        <v>0</v>
      </c>
      <c r="ER6" s="1">
        <v>0</v>
      </c>
      <c r="ES6" s="1">
        <v>0</v>
      </c>
      <c r="ET6" s="1">
        <v>0</v>
      </c>
      <c r="EU6" s="1">
        <v>0</v>
      </c>
      <c r="EV6" s="1">
        <v>0</v>
      </c>
      <c r="EW6" s="1">
        <v>0</v>
      </c>
      <c r="EX6" s="1">
        <v>0</v>
      </c>
      <c r="EY6" s="1">
        <v>0</v>
      </c>
      <c r="EZ6" s="1">
        <v>0</v>
      </c>
      <c r="FA6" s="1">
        <v>0</v>
      </c>
      <c r="FB6" s="1">
        <v>0</v>
      </c>
      <c r="FC6" s="1">
        <v>0</v>
      </c>
      <c r="FD6" s="1">
        <v>0</v>
      </c>
      <c r="FE6" s="1">
        <v>0</v>
      </c>
      <c r="FF6" s="1">
        <v>0</v>
      </c>
      <c r="FG6" s="1">
        <v>0</v>
      </c>
      <c r="FH6" s="1">
        <v>0</v>
      </c>
      <c r="FI6" s="1">
        <v>0</v>
      </c>
      <c r="FJ6" s="1">
        <v>0</v>
      </c>
      <c r="FK6" s="1">
        <v>0</v>
      </c>
      <c r="FL6" s="1">
        <v>0</v>
      </c>
      <c r="FM6" s="1">
        <v>0</v>
      </c>
      <c r="FN6" s="1">
        <v>0</v>
      </c>
      <c r="FO6" s="1">
        <v>0</v>
      </c>
      <c r="FP6" s="1">
        <v>0</v>
      </c>
      <c r="FQ6" s="1">
        <v>1</v>
      </c>
      <c r="FR6" s="1">
        <v>0</v>
      </c>
      <c r="FS6" s="1">
        <v>0</v>
      </c>
      <c r="FT6" s="1">
        <v>0</v>
      </c>
      <c r="FU6" s="1">
        <v>0</v>
      </c>
      <c r="FV6" s="1">
        <v>0</v>
      </c>
      <c r="FW6" s="1">
        <v>0</v>
      </c>
      <c r="FX6" s="1">
        <v>3.8136986301369862</v>
      </c>
      <c r="FY6" s="1">
        <v>0</v>
      </c>
      <c r="FZ6" s="1">
        <v>0</v>
      </c>
      <c r="GA6" s="1">
        <v>0</v>
      </c>
      <c r="GB6" s="1">
        <v>0</v>
      </c>
      <c r="GC6" s="1">
        <v>0</v>
      </c>
      <c r="GD6" s="1">
        <v>0</v>
      </c>
      <c r="GE6" s="1">
        <v>0</v>
      </c>
      <c r="GF6" s="1">
        <v>0</v>
      </c>
      <c r="GG6" s="1">
        <v>0</v>
      </c>
      <c r="GH6" s="1">
        <v>0</v>
      </c>
      <c r="GI6" s="1">
        <v>0</v>
      </c>
      <c r="GJ6" s="1">
        <v>0</v>
      </c>
      <c r="GK6" s="1">
        <v>0</v>
      </c>
      <c r="GL6" s="1">
        <v>0</v>
      </c>
      <c r="GM6" s="1">
        <v>0</v>
      </c>
      <c r="GN6" s="1">
        <v>0</v>
      </c>
      <c r="GO6" s="1">
        <v>0</v>
      </c>
      <c r="GP6" s="1">
        <v>0</v>
      </c>
      <c r="GQ6" s="1">
        <v>0</v>
      </c>
      <c r="GR6" s="1">
        <v>0</v>
      </c>
      <c r="GS6" s="1">
        <v>0</v>
      </c>
      <c r="GT6" s="1">
        <v>0.26500000000000001</v>
      </c>
      <c r="GU6" s="1">
        <v>0</v>
      </c>
      <c r="GV6" s="1">
        <v>0</v>
      </c>
      <c r="GW6" s="1">
        <v>0</v>
      </c>
      <c r="GX6" s="1">
        <v>0</v>
      </c>
      <c r="GY6" s="1">
        <v>0</v>
      </c>
      <c r="GZ6" s="1">
        <v>0</v>
      </c>
      <c r="HA6" s="1">
        <v>0</v>
      </c>
      <c r="HB6" s="1">
        <v>0</v>
      </c>
      <c r="HC6" s="1">
        <v>0</v>
      </c>
      <c r="HD6" s="1">
        <v>0</v>
      </c>
      <c r="HE6" s="1">
        <v>0</v>
      </c>
      <c r="HF6" s="1">
        <v>0</v>
      </c>
      <c r="HG6" s="1">
        <v>0</v>
      </c>
      <c r="HH6" s="1">
        <v>1.5599999999999999E-2</v>
      </c>
      <c r="HI6" s="1">
        <v>0</v>
      </c>
      <c r="HJ6" s="1">
        <v>0</v>
      </c>
      <c r="HK6" s="1">
        <v>0</v>
      </c>
      <c r="HL6" s="1">
        <v>0</v>
      </c>
      <c r="HM6" s="1">
        <v>0</v>
      </c>
      <c r="HN6" s="1">
        <v>63.7</v>
      </c>
      <c r="HO6" s="1">
        <v>0</v>
      </c>
      <c r="HP6" s="1">
        <v>0</v>
      </c>
      <c r="HQ6" s="1">
        <v>0</v>
      </c>
      <c r="HR6" s="1">
        <v>0</v>
      </c>
      <c r="HS6" s="1">
        <v>0</v>
      </c>
      <c r="HT6" s="1">
        <v>0</v>
      </c>
      <c r="HU6" s="1">
        <v>0</v>
      </c>
      <c r="HV6" s="1">
        <v>0</v>
      </c>
      <c r="HW6" s="1">
        <v>0</v>
      </c>
      <c r="HX6" s="1">
        <v>0</v>
      </c>
      <c r="HY6" s="1">
        <v>0</v>
      </c>
      <c r="HZ6" s="1">
        <v>0</v>
      </c>
      <c r="IA6" s="1">
        <v>0</v>
      </c>
      <c r="IB6" s="1">
        <v>0</v>
      </c>
      <c r="IC6" s="1">
        <v>0</v>
      </c>
      <c r="ID6" s="1">
        <v>0</v>
      </c>
      <c r="IE6" s="1">
        <v>0</v>
      </c>
      <c r="IF6" s="1">
        <v>0</v>
      </c>
      <c r="IG6" s="1">
        <v>0</v>
      </c>
      <c r="IH6" s="1">
        <v>0</v>
      </c>
      <c r="II6" s="1">
        <v>0</v>
      </c>
      <c r="IJ6" s="1">
        <v>0</v>
      </c>
      <c r="IK6" s="1">
        <v>0</v>
      </c>
      <c r="IL6" s="1">
        <v>0</v>
      </c>
      <c r="IM6" s="1">
        <v>0</v>
      </c>
      <c r="IN6" s="1">
        <v>0</v>
      </c>
      <c r="IO6" s="1">
        <v>0</v>
      </c>
      <c r="IP6" s="1">
        <v>0</v>
      </c>
      <c r="IQ6" s="1">
        <v>0</v>
      </c>
      <c r="IR6" s="1">
        <v>0</v>
      </c>
      <c r="IS6" s="1">
        <v>0</v>
      </c>
      <c r="IT6" s="1">
        <v>0</v>
      </c>
      <c r="IU6" s="1">
        <v>0</v>
      </c>
      <c r="IV6" s="1">
        <v>0</v>
      </c>
      <c r="IW6" s="1">
        <v>0</v>
      </c>
      <c r="IX6" s="1">
        <v>0</v>
      </c>
      <c r="IY6" s="1">
        <v>0</v>
      </c>
      <c r="IZ6" s="1">
        <v>0</v>
      </c>
      <c r="JA6" s="1">
        <v>0</v>
      </c>
      <c r="JB6" s="1">
        <v>0</v>
      </c>
      <c r="JC6" s="1">
        <v>0</v>
      </c>
      <c r="JD6" s="1">
        <v>0</v>
      </c>
      <c r="JE6" s="1">
        <v>0</v>
      </c>
      <c r="JF6" s="1">
        <v>0</v>
      </c>
      <c r="JG6" s="1">
        <v>0</v>
      </c>
      <c r="JH6" s="1">
        <v>0</v>
      </c>
      <c r="JI6" s="1">
        <v>0</v>
      </c>
      <c r="JJ6" s="1">
        <v>0</v>
      </c>
      <c r="JK6" s="1">
        <v>0</v>
      </c>
      <c r="JL6" s="1">
        <v>0</v>
      </c>
      <c r="JM6" s="1">
        <v>0</v>
      </c>
      <c r="JN6" s="1">
        <v>0</v>
      </c>
      <c r="JO6" s="1">
        <v>0</v>
      </c>
      <c r="JP6" s="1">
        <v>0</v>
      </c>
      <c r="JQ6" s="1">
        <v>0</v>
      </c>
      <c r="JR6" s="1">
        <v>0</v>
      </c>
      <c r="JS6" s="1">
        <v>0</v>
      </c>
      <c r="JT6" s="1">
        <v>0</v>
      </c>
      <c r="JU6" s="1">
        <v>0</v>
      </c>
      <c r="JV6" s="1">
        <v>0</v>
      </c>
      <c r="JW6" s="1">
        <v>0</v>
      </c>
      <c r="JX6" s="1">
        <v>0</v>
      </c>
      <c r="JY6" s="1">
        <v>0</v>
      </c>
      <c r="JZ6" s="1">
        <v>0</v>
      </c>
      <c r="KA6" s="1">
        <v>0</v>
      </c>
      <c r="KB6" s="1">
        <v>0</v>
      </c>
      <c r="KC6" s="1">
        <v>0</v>
      </c>
      <c r="KD6" s="1">
        <v>0</v>
      </c>
      <c r="KE6" s="1">
        <v>0</v>
      </c>
      <c r="KF6" s="1">
        <v>0</v>
      </c>
      <c r="KG6" s="1">
        <v>0</v>
      </c>
      <c r="KH6" s="1">
        <v>0</v>
      </c>
      <c r="KI6" s="1">
        <v>0</v>
      </c>
      <c r="KJ6" s="1">
        <v>0</v>
      </c>
      <c r="KK6" s="1">
        <v>0</v>
      </c>
      <c r="KL6" s="1">
        <v>0</v>
      </c>
      <c r="KM6" s="1">
        <v>0</v>
      </c>
      <c r="KN6" s="1">
        <v>0</v>
      </c>
      <c r="KO6" s="1">
        <v>0</v>
      </c>
      <c r="KP6" s="1">
        <v>0</v>
      </c>
      <c r="KQ6" s="1">
        <v>0</v>
      </c>
      <c r="KR6" s="1">
        <v>0</v>
      </c>
      <c r="KS6" s="1">
        <v>0</v>
      </c>
      <c r="KT6" s="1">
        <v>0</v>
      </c>
      <c r="KU6" s="1">
        <v>0</v>
      </c>
      <c r="KV6" s="1">
        <v>0</v>
      </c>
      <c r="KW6" s="1">
        <v>0</v>
      </c>
      <c r="KX6" s="1">
        <v>0</v>
      </c>
      <c r="KY6" s="1">
        <v>0</v>
      </c>
      <c r="KZ6" s="1">
        <v>0</v>
      </c>
      <c r="LA6" s="1">
        <v>0</v>
      </c>
      <c r="LB6" s="1">
        <v>0</v>
      </c>
      <c r="LC6" s="1">
        <v>0</v>
      </c>
      <c r="LD6" s="1">
        <v>0</v>
      </c>
      <c r="LE6" s="1">
        <v>0</v>
      </c>
      <c r="LF6" s="1">
        <v>0</v>
      </c>
      <c r="LG6" s="1">
        <v>0</v>
      </c>
      <c r="LH6" s="1">
        <v>1</v>
      </c>
      <c r="LI6" s="1">
        <v>1</v>
      </c>
      <c r="LJ6" s="1">
        <v>0</v>
      </c>
      <c r="LK6" s="1">
        <v>0</v>
      </c>
      <c r="LL6" s="1">
        <v>1</v>
      </c>
      <c r="LM6" s="1">
        <v>0.95</v>
      </c>
      <c r="LN6" s="1">
        <v>0</v>
      </c>
      <c r="LO6" s="1">
        <v>1</v>
      </c>
      <c r="LP6" s="1">
        <v>0.78</v>
      </c>
      <c r="LQ6" s="1">
        <v>0</v>
      </c>
      <c r="LR6" s="1">
        <v>0</v>
      </c>
      <c r="LS6" s="1">
        <v>0</v>
      </c>
    </row>
    <row r="7" spans="1:331" ht="15.75" customHeight="1">
      <c r="A7" s="1" t="s">
        <v>350</v>
      </c>
      <c r="B7" s="1" t="s">
        <v>351</v>
      </c>
      <c r="C7" s="1" t="s">
        <v>363</v>
      </c>
      <c r="D7" s="1" t="s">
        <v>353</v>
      </c>
      <c r="E7" s="1" t="s">
        <v>354</v>
      </c>
      <c r="F7" s="1">
        <v>64673</v>
      </c>
      <c r="G7" s="1" t="s">
        <v>355</v>
      </c>
      <c r="H7" s="1">
        <v>64673</v>
      </c>
      <c r="I7" s="1">
        <v>3.6507423889100832E-3</v>
      </c>
      <c r="J7" s="1">
        <v>0</v>
      </c>
      <c r="K7" s="1" t="s">
        <v>356</v>
      </c>
      <c r="L7" s="1">
        <v>1</v>
      </c>
      <c r="M7" s="1" t="s">
        <v>357</v>
      </c>
      <c r="N7" s="1" t="s">
        <v>358</v>
      </c>
      <c r="O7" s="1" t="s">
        <v>359</v>
      </c>
      <c r="P7" s="1">
        <v>4.2</v>
      </c>
      <c r="Q7" s="1">
        <v>0.61499999999999999</v>
      </c>
      <c r="R7" s="1">
        <v>0</v>
      </c>
      <c r="S7" s="1">
        <v>0.3</v>
      </c>
      <c r="T7" s="1">
        <v>36816</v>
      </c>
      <c r="U7" s="1">
        <v>0</v>
      </c>
      <c r="V7" s="1">
        <v>481.17739577499998</v>
      </c>
      <c r="W7" s="1">
        <v>0</v>
      </c>
      <c r="X7" s="1">
        <v>17715027.002852399</v>
      </c>
      <c r="Y7" s="1">
        <v>1</v>
      </c>
      <c r="Z7" s="1">
        <v>0</v>
      </c>
      <c r="AA7" s="1">
        <v>0</v>
      </c>
      <c r="AB7" s="1">
        <v>0</v>
      </c>
      <c r="AC7" s="1">
        <v>0</v>
      </c>
      <c r="AD7" s="1">
        <v>0</v>
      </c>
      <c r="AE7" s="1">
        <v>0</v>
      </c>
      <c r="AF7" s="1">
        <v>0</v>
      </c>
      <c r="AG7" s="1">
        <v>0</v>
      </c>
      <c r="AH7" s="1">
        <v>0</v>
      </c>
      <c r="AI7" s="1">
        <v>0</v>
      </c>
      <c r="AJ7" s="1">
        <v>0</v>
      </c>
      <c r="AK7" s="1">
        <v>0</v>
      </c>
      <c r="AL7" s="1">
        <v>0</v>
      </c>
      <c r="AM7" s="1">
        <v>10.106301369863015</v>
      </c>
      <c r="AN7" s="1">
        <v>0</v>
      </c>
      <c r="AO7" s="1">
        <v>0</v>
      </c>
      <c r="AP7" s="1">
        <v>0</v>
      </c>
      <c r="AQ7" s="1">
        <v>0</v>
      </c>
      <c r="AR7" s="1">
        <v>0</v>
      </c>
      <c r="AS7" s="1">
        <v>0</v>
      </c>
      <c r="AT7" s="1">
        <v>0</v>
      </c>
      <c r="AU7" s="1">
        <v>0</v>
      </c>
      <c r="AV7" s="1">
        <v>0</v>
      </c>
      <c r="AW7" s="1">
        <v>0</v>
      </c>
      <c r="AX7" s="1">
        <v>0</v>
      </c>
      <c r="AY7" s="1">
        <v>0</v>
      </c>
      <c r="AZ7" s="1">
        <v>0</v>
      </c>
      <c r="BA7" s="1">
        <v>0</v>
      </c>
      <c r="BB7" s="1">
        <v>0</v>
      </c>
      <c r="BC7" s="1">
        <v>0.1</v>
      </c>
      <c r="BD7" s="1">
        <v>0</v>
      </c>
      <c r="BE7" s="1">
        <v>0</v>
      </c>
      <c r="BF7" s="1">
        <v>0</v>
      </c>
      <c r="BG7" s="1">
        <v>0</v>
      </c>
      <c r="BH7" s="1">
        <v>0</v>
      </c>
      <c r="BI7" s="1">
        <v>0</v>
      </c>
      <c r="BJ7" s="1">
        <v>0</v>
      </c>
      <c r="BK7" s="1">
        <v>0</v>
      </c>
      <c r="BL7" s="1">
        <v>0</v>
      </c>
      <c r="BM7" s="1">
        <v>0</v>
      </c>
      <c r="BN7" s="1">
        <v>0</v>
      </c>
      <c r="BO7" s="1">
        <v>0</v>
      </c>
      <c r="BP7" s="1">
        <v>0</v>
      </c>
      <c r="BQ7" s="1">
        <v>1.5599999999999999E-2</v>
      </c>
      <c r="BR7" s="1">
        <v>0</v>
      </c>
      <c r="BS7" s="1">
        <v>0</v>
      </c>
      <c r="BT7" s="1">
        <v>0</v>
      </c>
      <c r="BU7" s="1">
        <v>0</v>
      </c>
      <c r="BV7" s="1">
        <v>0</v>
      </c>
      <c r="BW7" s="1">
        <v>63.7</v>
      </c>
      <c r="BX7" s="1">
        <v>0</v>
      </c>
      <c r="BY7" s="1">
        <v>0</v>
      </c>
      <c r="BZ7" s="1">
        <v>0</v>
      </c>
      <c r="CA7" s="1">
        <v>0</v>
      </c>
      <c r="CB7" s="1">
        <v>0</v>
      </c>
      <c r="CC7" s="1">
        <v>0</v>
      </c>
      <c r="CD7" s="1">
        <v>0</v>
      </c>
      <c r="CE7" s="1">
        <v>0</v>
      </c>
      <c r="CF7" s="1">
        <v>0</v>
      </c>
      <c r="CG7" s="1">
        <v>0</v>
      </c>
      <c r="CH7" s="1">
        <v>0</v>
      </c>
      <c r="CI7" s="1">
        <v>0</v>
      </c>
      <c r="CJ7" s="1">
        <v>0</v>
      </c>
      <c r="CK7" s="1">
        <v>0</v>
      </c>
      <c r="CL7" s="1">
        <v>0</v>
      </c>
      <c r="CM7" s="1">
        <v>0</v>
      </c>
      <c r="CN7" s="1">
        <v>0</v>
      </c>
      <c r="CO7" s="1">
        <v>0</v>
      </c>
      <c r="CP7" s="1">
        <v>0</v>
      </c>
      <c r="CQ7" s="1">
        <v>0</v>
      </c>
      <c r="CR7" s="1">
        <v>0</v>
      </c>
      <c r="CS7" s="1">
        <v>0</v>
      </c>
      <c r="CT7" s="1">
        <v>0</v>
      </c>
      <c r="CU7" s="1">
        <v>0</v>
      </c>
      <c r="CV7" s="1">
        <v>0</v>
      </c>
      <c r="CW7" s="1">
        <v>0</v>
      </c>
      <c r="CX7" s="1">
        <v>0</v>
      </c>
      <c r="CY7" s="1">
        <v>0</v>
      </c>
      <c r="CZ7" s="1">
        <v>0</v>
      </c>
      <c r="DA7" s="1">
        <v>0</v>
      </c>
      <c r="DB7" s="1">
        <v>0</v>
      </c>
      <c r="DC7" s="1">
        <v>0</v>
      </c>
      <c r="DD7" s="1">
        <v>0</v>
      </c>
      <c r="DE7" s="1">
        <v>0</v>
      </c>
      <c r="DF7" s="1">
        <v>0</v>
      </c>
      <c r="DG7" s="1">
        <v>0</v>
      </c>
      <c r="DH7" s="1">
        <v>0</v>
      </c>
      <c r="DI7" s="1">
        <v>0</v>
      </c>
      <c r="DJ7" s="1">
        <v>0</v>
      </c>
      <c r="DK7" s="1">
        <v>0</v>
      </c>
      <c r="DL7" s="1">
        <v>0</v>
      </c>
      <c r="DM7" s="1">
        <v>0</v>
      </c>
      <c r="DN7" s="1">
        <v>0</v>
      </c>
      <c r="DO7" s="1">
        <v>0</v>
      </c>
      <c r="DP7" s="1">
        <v>0</v>
      </c>
      <c r="DQ7" s="1">
        <v>0</v>
      </c>
      <c r="DR7" s="1">
        <v>0</v>
      </c>
      <c r="DS7" s="1">
        <v>0</v>
      </c>
      <c r="DT7" s="1">
        <v>0</v>
      </c>
      <c r="DU7" s="1">
        <v>0</v>
      </c>
      <c r="DV7" s="1">
        <v>0</v>
      </c>
      <c r="DW7" s="1">
        <v>0</v>
      </c>
      <c r="DX7" s="1">
        <v>0</v>
      </c>
      <c r="DY7" s="1">
        <v>0</v>
      </c>
      <c r="DZ7" s="1">
        <v>0</v>
      </c>
      <c r="EA7" s="1">
        <v>0</v>
      </c>
      <c r="EB7" s="1">
        <v>0</v>
      </c>
      <c r="EC7" s="1">
        <v>0</v>
      </c>
      <c r="ED7" s="1">
        <v>0</v>
      </c>
      <c r="EE7" s="1">
        <v>0</v>
      </c>
      <c r="EF7" s="1">
        <v>0</v>
      </c>
      <c r="EG7" s="1">
        <v>0</v>
      </c>
      <c r="EH7" s="1">
        <v>0</v>
      </c>
      <c r="EI7" s="1">
        <v>0</v>
      </c>
      <c r="EJ7" s="1">
        <v>0</v>
      </c>
      <c r="EK7" s="1">
        <v>0</v>
      </c>
      <c r="EL7" s="1">
        <v>0</v>
      </c>
      <c r="EM7" s="1">
        <v>0</v>
      </c>
      <c r="EN7" s="1">
        <v>0</v>
      </c>
      <c r="EO7" s="1">
        <v>0</v>
      </c>
      <c r="EP7" s="1">
        <v>0</v>
      </c>
      <c r="EQ7" s="1">
        <v>0</v>
      </c>
      <c r="ER7" s="1">
        <v>0</v>
      </c>
      <c r="ES7" s="1">
        <v>0</v>
      </c>
      <c r="ET7" s="1">
        <v>0</v>
      </c>
      <c r="EU7" s="1">
        <v>0</v>
      </c>
      <c r="EV7" s="1">
        <v>0</v>
      </c>
      <c r="EW7" s="1">
        <v>0</v>
      </c>
      <c r="EX7" s="1">
        <v>0</v>
      </c>
      <c r="EY7" s="1">
        <v>0</v>
      </c>
      <c r="EZ7" s="1">
        <v>0</v>
      </c>
      <c r="FA7" s="1">
        <v>0</v>
      </c>
      <c r="FB7" s="1">
        <v>0</v>
      </c>
      <c r="FC7" s="1">
        <v>0</v>
      </c>
      <c r="FD7" s="1">
        <v>0</v>
      </c>
      <c r="FE7" s="1">
        <v>0</v>
      </c>
      <c r="FF7" s="1">
        <v>0</v>
      </c>
      <c r="FG7" s="1">
        <v>0</v>
      </c>
      <c r="FH7" s="1">
        <v>0</v>
      </c>
      <c r="FI7" s="1">
        <v>0</v>
      </c>
      <c r="FJ7" s="1">
        <v>0</v>
      </c>
      <c r="FK7" s="1">
        <v>0</v>
      </c>
      <c r="FL7" s="1">
        <v>0</v>
      </c>
      <c r="FM7" s="1">
        <v>0</v>
      </c>
      <c r="FN7" s="1">
        <v>0</v>
      </c>
      <c r="FO7" s="1">
        <v>0</v>
      </c>
      <c r="FP7" s="1">
        <v>0</v>
      </c>
      <c r="FQ7" s="1">
        <v>1</v>
      </c>
      <c r="FR7" s="1">
        <v>0</v>
      </c>
      <c r="FS7" s="1">
        <v>0</v>
      </c>
      <c r="FT7" s="1">
        <v>0</v>
      </c>
      <c r="FU7" s="1">
        <v>0</v>
      </c>
      <c r="FV7" s="1">
        <v>0</v>
      </c>
      <c r="FW7" s="1">
        <v>0</v>
      </c>
      <c r="FX7" s="1">
        <v>3.8136986301369862</v>
      </c>
      <c r="FY7" s="1">
        <v>0</v>
      </c>
      <c r="FZ7" s="1">
        <v>0</v>
      </c>
      <c r="GA7" s="1">
        <v>0</v>
      </c>
      <c r="GB7" s="1">
        <v>0</v>
      </c>
      <c r="GC7" s="1">
        <v>0</v>
      </c>
      <c r="GD7" s="1">
        <v>0</v>
      </c>
      <c r="GE7" s="1">
        <v>0</v>
      </c>
      <c r="GF7" s="1">
        <v>0</v>
      </c>
      <c r="GG7" s="1">
        <v>0</v>
      </c>
      <c r="GH7" s="1">
        <v>0</v>
      </c>
      <c r="GI7" s="1">
        <v>0</v>
      </c>
      <c r="GJ7" s="1">
        <v>0</v>
      </c>
      <c r="GK7" s="1">
        <v>0</v>
      </c>
      <c r="GL7" s="1">
        <v>0</v>
      </c>
      <c r="GM7" s="1">
        <v>0</v>
      </c>
      <c r="GN7" s="1">
        <v>0</v>
      </c>
      <c r="GO7" s="1">
        <v>0</v>
      </c>
      <c r="GP7" s="1">
        <v>0</v>
      </c>
      <c r="GQ7" s="1">
        <v>0</v>
      </c>
      <c r="GR7" s="1">
        <v>0</v>
      </c>
      <c r="GS7" s="1">
        <v>0</v>
      </c>
      <c r="GT7" s="1">
        <v>0.26500000000000001</v>
      </c>
      <c r="GU7" s="1">
        <v>0</v>
      </c>
      <c r="GV7" s="1">
        <v>0</v>
      </c>
      <c r="GW7" s="1">
        <v>0</v>
      </c>
      <c r="GX7" s="1">
        <v>0</v>
      </c>
      <c r="GY7" s="1">
        <v>0</v>
      </c>
      <c r="GZ7" s="1">
        <v>0</v>
      </c>
      <c r="HA7" s="1">
        <v>0</v>
      </c>
      <c r="HB7" s="1">
        <v>0</v>
      </c>
      <c r="HC7" s="1">
        <v>0</v>
      </c>
      <c r="HD7" s="1">
        <v>0</v>
      </c>
      <c r="HE7" s="1">
        <v>0</v>
      </c>
      <c r="HF7" s="1">
        <v>0</v>
      </c>
      <c r="HG7" s="1">
        <v>0</v>
      </c>
      <c r="HH7" s="1">
        <v>1.5599999999999999E-2</v>
      </c>
      <c r="HI7" s="1">
        <v>0</v>
      </c>
      <c r="HJ7" s="1">
        <v>0</v>
      </c>
      <c r="HK7" s="1">
        <v>0</v>
      </c>
      <c r="HL7" s="1">
        <v>0</v>
      </c>
      <c r="HM7" s="1">
        <v>0</v>
      </c>
      <c r="HN7" s="1">
        <v>63.7</v>
      </c>
      <c r="HO7" s="1">
        <v>0</v>
      </c>
      <c r="HP7" s="1">
        <v>0</v>
      </c>
      <c r="HQ7" s="1">
        <v>0</v>
      </c>
      <c r="HR7" s="1">
        <v>0</v>
      </c>
      <c r="HS7" s="1">
        <v>0</v>
      </c>
      <c r="HT7" s="1">
        <v>0</v>
      </c>
      <c r="HU7" s="1">
        <v>0</v>
      </c>
      <c r="HV7" s="1">
        <v>0</v>
      </c>
      <c r="HW7" s="1">
        <v>0</v>
      </c>
      <c r="HX7" s="1">
        <v>0</v>
      </c>
      <c r="HY7" s="1">
        <v>0</v>
      </c>
      <c r="HZ7" s="1">
        <v>0</v>
      </c>
      <c r="IA7" s="1">
        <v>0</v>
      </c>
      <c r="IB7" s="1">
        <v>0</v>
      </c>
      <c r="IC7" s="1">
        <v>0</v>
      </c>
      <c r="ID7" s="1">
        <v>0</v>
      </c>
      <c r="IE7" s="1">
        <v>0</v>
      </c>
      <c r="IF7" s="1">
        <v>0</v>
      </c>
      <c r="IG7" s="1">
        <v>0</v>
      </c>
      <c r="IH7" s="1">
        <v>0</v>
      </c>
      <c r="II7" s="1">
        <v>0</v>
      </c>
      <c r="IJ7" s="1">
        <v>0</v>
      </c>
      <c r="IK7" s="1">
        <v>0</v>
      </c>
      <c r="IL7" s="1">
        <v>0</v>
      </c>
      <c r="IM7" s="1">
        <v>0</v>
      </c>
      <c r="IN7" s="1">
        <v>0</v>
      </c>
      <c r="IO7" s="1">
        <v>0</v>
      </c>
      <c r="IP7" s="1">
        <v>0</v>
      </c>
      <c r="IQ7" s="1">
        <v>0</v>
      </c>
      <c r="IR7" s="1">
        <v>0</v>
      </c>
      <c r="IS7" s="1">
        <v>0</v>
      </c>
      <c r="IT7" s="1">
        <v>0</v>
      </c>
      <c r="IU7" s="1">
        <v>0</v>
      </c>
      <c r="IV7" s="1">
        <v>0</v>
      </c>
      <c r="IW7" s="1">
        <v>0</v>
      </c>
      <c r="IX7" s="1">
        <v>0</v>
      </c>
      <c r="IY7" s="1">
        <v>0</v>
      </c>
      <c r="IZ7" s="1">
        <v>0</v>
      </c>
      <c r="JA7" s="1">
        <v>0</v>
      </c>
      <c r="JB7" s="1">
        <v>0</v>
      </c>
      <c r="JC7" s="1">
        <v>0</v>
      </c>
      <c r="JD7" s="1">
        <v>0</v>
      </c>
      <c r="JE7" s="1">
        <v>0</v>
      </c>
      <c r="JF7" s="1">
        <v>0</v>
      </c>
      <c r="JG7" s="1">
        <v>0</v>
      </c>
      <c r="JH7" s="1">
        <v>0</v>
      </c>
      <c r="JI7" s="1">
        <v>0</v>
      </c>
      <c r="JJ7" s="1">
        <v>0</v>
      </c>
      <c r="JK7" s="1">
        <v>0</v>
      </c>
      <c r="JL7" s="1">
        <v>0</v>
      </c>
      <c r="JM7" s="1">
        <v>0</v>
      </c>
      <c r="JN7" s="1">
        <v>0</v>
      </c>
      <c r="JO7" s="1">
        <v>0</v>
      </c>
      <c r="JP7" s="1">
        <v>0</v>
      </c>
      <c r="JQ7" s="1">
        <v>0</v>
      </c>
      <c r="JR7" s="1">
        <v>0</v>
      </c>
      <c r="JS7" s="1">
        <v>0</v>
      </c>
      <c r="JT7" s="1">
        <v>0</v>
      </c>
      <c r="JU7" s="1">
        <v>0</v>
      </c>
      <c r="JV7" s="1">
        <v>0</v>
      </c>
      <c r="JW7" s="1">
        <v>0</v>
      </c>
      <c r="JX7" s="1">
        <v>0</v>
      </c>
      <c r="JY7" s="1">
        <v>0</v>
      </c>
      <c r="JZ7" s="1">
        <v>0</v>
      </c>
      <c r="KA7" s="1">
        <v>0</v>
      </c>
      <c r="KB7" s="1">
        <v>0</v>
      </c>
      <c r="KC7" s="1">
        <v>0</v>
      </c>
      <c r="KD7" s="1">
        <v>0</v>
      </c>
      <c r="KE7" s="1">
        <v>0</v>
      </c>
      <c r="KF7" s="1">
        <v>0</v>
      </c>
      <c r="KG7" s="1">
        <v>0</v>
      </c>
      <c r="KH7" s="1">
        <v>0</v>
      </c>
      <c r="KI7" s="1">
        <v>0</v>
      </c>
      <c r="KJ7" s="1">
        <v>0</v>
      </c>
      <c r="KK7" s="1">
        <v>0</v>
      </c>
      <c r="KL7" s="1">
        <v>0</v>
      </c>
      <c r="KM7" s="1">
        <v>0</v>
      </c>
      <c r="KN7" s="1">
        <v>0</v>
      </c>
      <c r="KO7" s="1">
        <v>0</v>
      </c>
      <c r="KP7" s="1">
        <v>0</v>
      </c>
      <c r="KQ7" s="1">
        <v>0</v>
      </c>
      <c r="KR7" s="1">
        <v>0</v>
      </c>
      <c r="KS7" s="1">
        <v>0</v>
      </c>
      <c r="KT7" s="1">
        <v>0</v>
      </c>
      <c r="KU7" s="1">
        <v>0</v>
      </c>
      <c r="KV7" s="1">
        <v>0</v>
      </c>
      <c r="KW7" s="1">
        <v>0</v>
      </c>
      <c r="KX7" s="1">
        <v>0</v>
      </c>
      <c r="KY7" s="1">
        <v>0</v>
      </c>
      <c r="KZ7" s="1">
        <v>0</v>
      </c>
      <c r="LA7" s="1">
        <v>0</v>
      </c>
      <c r="LB7" s="1">
        <v>0</v>
      </c>
      <c r="LC7" s="1">
        <v>0</v>
      </c>
      <c r="LD7" s="1">
        <v>0</v>
      </c>
      <c r="LE7" s="1">
        <v>0</v>
      </c>
      <c r="LF7" s="1">
        <v>0</v>
      </c>
      <c r="LG7" s="1">
        <v>0</v>
      </c>
      <c r="LH7" s="1">
        <v>1</v>
      </c>
      <c r="LI7" s="1">
        <v>1</v>
      </c>
      <c r="LJ7" s="1">
        <v>0</v>
      </c>
      <c r="LK7" s="1">
        <v>0</v>
      </c>
      <c r="LL7" s="1">
        <v>1</v>
      </c>
      <c r="LM7" s="1">
        <v>0.95</v>
      </c>
      <c r="LN7" s="1">
        <v>0</v>
      </c>
      <c r="LO7" s="1">
        <v>1</v>
      </c>
      <c r="LP7" s="1">
        <v>0.78</v>
      </c>
      <c r="LQ7" s="1">
        <v>0</v>
      </c>
      <c r="LR7" s="1">
        <v>0</v>
      </c>
      <c r="LS7" s="1">
        <v>0</v>
      </c>
    </row>
    <row r="8" spans="1:331" ht="15.75" customHeight="1">
      <c r="A8" s="1" t="s">
        <v>350</v>
      </c>
      <c r="B8" s="1" t="s">
        <v>351</v>
      </c>
      <c r="C8" s="1" t="s">
        <v>364</v>
      </c>
      <c r="D8" s="1" t="s">
        <v>353</v>
      </c>
      <c r="E8" s="1" t="s">
        <v>354</v>
      </c>
      <c r="F8" s="1">
        <v>64037</v>
      </c>
      <c r="G8" s="1" t="s">
        <v>355</v>
      </c>
      <c r="H8" s="1">
        <v>64037</v>
      </c>
      <c r="I8" s="1">
        <v>3.6269904010546249E-3</v>
      </c>
      <c r="J8" s="1">
        <v>0</v>
      </c>
      <c r="K8" s="1" t="s">
        <v>356</v>
      </c>
      <c r="L8" s="1">
        <v>1</v>
      </c>
      <c r="M8" s="1" t="s">
        <v>357</v>
      </c>
      <c r="N8" s="1" t="s">
        <v>358</v>
      </c>
      <c r="O8" s="1" t="s">
        <v>359</v>
      </c>
      <c r="P8" s="1">
        <v>4.2</v>
      </c>
      <c r="Q8" s="1">
        <v>0.61499999999999999</v>
      </c>
      <c r="R8" s="1">
        <v>0</v>
      </c>
      <c r="S8" s="1">
        <v>0.3</v>
      </c>
      <c r="T8" s="1">
        <v>36618</v>
      </c>
      <c r="U8" s="1">
        <v>0</v>
      </c>
      <c r="V8" s="1">
        <v>482.15863768500003</v>
      </c>
      <c r="W8" s="1">
        <v>0</v>
      </c>
      <c r="X8" s="1">
        <v>17655684.99474933</v>
      </c>
      <c r="Y8" s="1">
        <v>1</v>
      </c>
      <c r="Z8" s="1">
        <v>0</v>
      </c>
      <c r="AA8" s="1">
        <v>0</v>
      </c>
      <c r="AB8" s="1">
        <v>0</v>
      </c>
      <c r="AC8" s="1">
        <v>0</v>
      </c>
      <c r="AD8" s="1">
        <v>0</v>
      </c>
      <c r="AE8" s="1">
        <v>0</v>
      </c>
      <c r="AF8" s="1">
        <v>0</v>
      </c>
      <c r="AG8" s="1">
        <v>0</v>
      </c>
      <c r="AH8" s="1">
        <v>0</v>
      </c>
      <c r="AI8" s="1">
        <v>0</v>
      </c>
      <c r="AJ8" s="1">
        <v>0</v>
      </c>
      <c r="AK8" s="1">
        <v>0</v>
      </c>
      <c r="AL8" s="1">
        <v>0</v>
      </c>
      <c r="AM8" s="1">
        <v>10.106301369863015</v>
      </c>
      <c r="AN8" s="1">
        <v>0</v>
      </c>
      <c r="AO8" s="1">
        <v>0</v>
      </c>
      <c r="AP8" s="1">
        <v>0</v>
      </c>
      <c r="AQ8" s="1">
        <v>0</v>
      </c>
      <c r="AR8" s="1">
        <v>0</v>
      </c>
      <c r="AS8" s="1">
        <v>0</v>
      </c>
      <c r="AT8" s="1">
        <v>0</v>
      </c>
      <c r="AU8" s="1">
        <v>0</v>
      </c>
      <c r="AV8" s="1">
        <v>0</v>
      </c>
      <c r="AW8" s="1">
        <v>0</v>
      </c>
      <c r="AX8" s="1">
        <v>0</v>
      </c>
      <c r="AY8" s="1">
        <v>0</v>
      </c>
      <c r="AZ8" s="1">
        <v>0</v>
      </c>
      <c r="BA8" s="1">
        <v>0</v>
      </c>
      <c r="BB8" s="1">
        <v>0</v>
      </c>
      <c r="BC8" s="1">
        <v>0.1</v>
      </c>
      <c r="BD8" s="1">
        <v>0</v>
      </c>
      <c r="BE8" s="1">
        <v>0</v>
      </c>
      <c r="BF8" s="1">
        <v>0</v>
      </c>
      <c r="BG8" s="1">
        <v>0</v>
      </c>
      <c r="BH8" s="1">
        <v>0</v>
      </c>
      <c r="BI8" s="1">
        <v>0</v>
      </c>
      <c r="BJ8" s="1">
        <v>0</v>
      </c>
      <c r="BK8" s="1">
        <v>0</v>
      </c>
      <c r="BL8" s="1">
        <v>0</v>
      </c>
      <c r="BM8" s="1">
        <v>0</v>
      </c>
      <c r="BN8" s="1">
        <v>0</v>
      </c>
      <c r="BO8" s="1">
        <v>0</v>
      </c>
      <c r="BP8" s="1">
        <v>0</v>
      </c>
      <c r="BQ8" s="1">
        <v>1.5599999999999999E-2</v>
      </c>
      <c r="BR8" s="1">
        <v>0</v>
      </c>
      <c r="BS8" s="1">
        <v>0</v>
      </c>
      <c r="BT8" s="1">
        <v>0</v>
      </c>
      <c r="BU8" s="1">
        <v>0</v>
      </c>
      <c r="BV8" s="1">
        <v>0</v>
      </c>
      <c r="BW8" s="1">
        <v>63.7</v>
      </c>
      <c r="BX8" s="1">
        <v>0</v>
      </c>
      <c r="BY8" s="1">
        <v>0</v>
      </c>
      <c r="BZ8" s="1">
        <v>0</v>
      </c>
      <c r="CA8" s="1">
        <v>0</v>
      </c>
      <c r="CB8" s="1">
        <v>0</v>
      </c>
      <c r="CC8" s="1">
        <v>0</v>
      </c>
      <c r="CD8" s="1">
        <v>0</v>
      </c>
      <c r="CE8" s="1">
        <v>0</v>
      </c>
      <c r="CF8" s="1">
        <v>0</v>
      </c>
      <c r="CG8" s="1">
        <v>0</v>
      </c>
      <c r="CH8" s="1">
        <v>0</v>
      </c>
      <c r="CI8" s="1">
        <v>0</v>
      </c>
      <c r="CJ8" s="1">
        <v>0</v>
      </c>
      <c r="CK8" s="1">
        <v>0</v>
      </c>
      <c r="CL8" s="1">
        <v>0</v>
      </c>
      <c r="CM8" s="1">
        <v>0</v>
      </c>
      <c r="CN8" s="1">
        <v>0</v>
      </c>
      <c r="CO8" s="1">
        <v>0</v>
      </c>
      <c r="CP8" s="1">
        <v>0</v>
      </c>
      <c r="CQ8" s="1">
        <v>0</v>
      </c>
      <c r="CR8" s="1">
        <v>0</v>
      </c>
      <c r="CS8" s="1">
        <v>0</v>
      </c>
      <c r="CT8" s="1">
        <v>0</v>
      </c>
      <c r="CU8" s="1">
        <v>0</v>
      </c>
      <c r="CV8" s="1">
        <v>0</v>
      </c>
      <c r="CW8" s="1">
        <v>0</v>
      </c>
      <c r="CX8" s="1">
        <v>0</v>
      </c>
      <c r="CY8" s="1">
        <v>0</v>
      </c>
      <c r="CZ8" s="1">
        <v>0</v>
      </c>
      <c r="DA8" s="1">
        <v>0</v>
      </c>
      <c r="DB8" s="1">
        <v>0</v>
      </c>
      <c r="DC8" s="1">
        <v>0</v>
      </c>
      <c r="DD8" s="1">
        <v>0</v>
      </c>
      <c r="DE8" s="1">
        <v>0</v>
      </c>
      <c r="DF8" s="1">
        <v>0</v>
      </c>
      <c r="DG8" s="1">
        <v>0</v>
      </c>
      <c r="DH8" s="1">
        <v>0</v>
      </c>
      <c r="DI8" s="1">
        <v>0</v>
      </c>
      <c r="DJ8" s="1">
        <v>0</v>
      </c>
      <c r="DK8" s="1">
        <v>0</v>
      </c>
      <c r="DL8" s="1">
        <v>0</v>
      </c>
      <c r="DM8" s="1">
        <v>0</v>
      </c>
      <c r="DN8" s="1">
        <v>0</v>
      </c>
      <c r="DO8" s="1">
        <v>0</v>
      </c>
      <c r="DP8" s="1">
        <v>0</v>
      </c>
      <c r="DQ8" s="1">
        <v>0</v>
      </c>
      <c r="DR8" s="1">
        <v>0</v>
      </c>
      <c r="DS8" s="1">
        <v>0</v>
      </c>
      <c r="DT8" s="1">
        <v>0</v>
      </c>
      <c r="DU8" s="1">
        <v>0</v>
      </c>
      <c r="DV8" s="1">
        <v>0</v>
      </c>
      <c r="DW8" s="1">
        <v>0</v>
      </c>
      <c r="DX8" s="1">
        <v>0</v>
      </c>
      <c r="DY8" s="1">
        <v>0</v>
      </c>
      <c r="DZ8" s="1">
        <v>0</v>
      </c>
      <c r="EA8" s="1">
        <v>0</v>
      </c>
      <c r="EB8" s="1">
        <v>0</v>
      </c>
      <c r="EC8" s="1">
        <v>0</v>
      </c>
      <c r="ED8" s="1">
        <v>0</v>
      </c>
      <c r="EE8" s="1">
        <v>0</v>
      </c>
      <c r="EF8" s="1">
        <v>0</v>
      </c>
      <c r="EG8" s="1">
        <v>0</v>
      </c>
      <c r="EH8" s="1">
        <v>0</v>
      </c>
      <c r="EI8" s="1">
        <v>0</v>
      </c>
      <c r="EJ8" s="1">
        <v>0</v>
      </c>
      <c r="EK8" s="1">
        <v>0</v>
      </c>
      <c r="EL8" s="1">
        <v>0</v>
      </c>
      <c r="EM8" s="1">
        <v>0</v>
      </c>
      <c r="EN8" s="1">
        <v>0</v>
      </c>
      <c r="EO8" s="1">
        <v>0</v>
      </c>
      <c r="EP8" s="1">
        <v>0</v>
      </c>
      <c r="EQ8" s="1">
        <v>0</v>
      </c>
      <c r="ER8" s="1">
        <v>0</v>
      </c>
      <c r="ES8" s="1">
        <v>0</v>
      </c>
      <c r="ET8" s="1">
        <v>0</v>
      </c>
      <c r="EU8" s="1">
        <v>0</v>
      </c>
      <c r="EV8" s="1">
        <v>0</v>
      </c>
      <c r="EW8" s="1">
        <v>0</v>
      </c>
      <c r="EX8" s="1">
        <v>0</v>
      </c>
      <c r="EY8" s="1">
        <v>0</v>
      </c>
      <c r="EZ8" s="1">
        <v>0</v>
      </c>
      <c r="FA8" s="1">
        <v>0</v>
      </c>
      <c r="FB8" s="1">
        <v>0</v>
      </c>
      <c r="FC8" s="1">
        <v>0</v>
      </c>
      <c r="FD8" s="1">
        <v>0</v>
      </c>
      <c r="FE8" s="1">
        <v>0</v>
      </c>
      <c r="FF8" s="1">
        <v>0</v>
      </c>
      <c r="FG8" s="1">
        <v>0</v>
      </c>
      <c r="FH8" s="1">
        <v>0</v>
      </c>
      <c r="FI8" s="1">
        <v>0</v>
      </c>
      <c r="FJ8" s="1">
        <v>0</v>
      </c>
      <c r="FK8" s="1">
        <v>0</v>
      </c>
      <c r="FL8" s="1">
        <v>0</v>
      </c>
      <c r="FM8" s="1">
        <v>0</v>
      </c>
      <c r="FN8" s="1">
        <v>0</v>
      </c>
      <c r="FO8" s="1">
        <v>0</v>
      </c>
      <c r="FP8" s="1">
        <v>0</v>
      </c>
      <c r="FQ8" s="1">
        <v>1</v>
      </c>
      <c r="FR8" s="1">
        <v>0</v>
      </c>
      <c r="FS8" s="1">
        <v>0</v>
      </c>
      <c r="FT8" s="1">
        <v>0</v>
      </c>
      <c r="FU8" s="1">
        <v>0</v>
      </c>
      <c r="FV8" s="1">
        <v>0</v>
      </c>
      <c r="FW8" s="1">
        <v>0</v>
      </c>
      <c r="FX8" s="1">
        <v>3.8136986301369875</v>
      </c>
      <c r="FY8" s="1">
        <v>0</v>
      </c>
      <c r="FZ8" s="1">
        <v>0</v>
      </c>
      <c r="GA8" s="1">
        <v>0</v>
      </c>
      <c r="GB8" s="1">
        <v>0</v>
      </c>
      <c r="GC8" s="1">
        <v>0</v>
      </c>
      <c r="GD8" s="1">
        <v>0</v>
      </c>
      <c r="GE8" s="1">
        <v>0</v>
      </c>
      <c r="GF8" s="1">
        <v>0</v>
      </c>
      <c r="GG8" s="1">
        <v>0</v>
      </c>
      <c r="GH8" s="1">
        <v>0</v>
      </c>
      <c r="GI8" s="1">
        <v>0</v>
      </c>
      <c r="GJ8" s="1">
        <v>0</v>
      </c>
      <c r="GK8" s="1">
        <v>0</v>
      </c>
      <c r="GL8" s="1">
        <v>0</v>
      </c>
      <c r="GM8" s="1">
        <v>0</v>
      </c>
      <c r="GN8" s="1">
        <v>0</v>
      </c>
      <c r="GO8" s="1">
        <v>0</v>
      </c>
      <c r="GP8" s="1">
        <v>0</v>
      </c>
      <c r="GQ8" s="1">
        <v>0</v>
      </c>
      <c r="GR8" s="1">
        <v>0</v>
      </c>
      <c r="GS8" s="1">
        <v>0</v>
      </c>
      <c r="GT8" s="1">
        <v>0.26500000000000001</v>
      </c>
      <c r="GU8" s="1">
        <v>0</v>
      </c>
      <c r="GV8" s="1">
        <v>0</v>
      </c>
      <c r="GW8" s="1">
        <v>0</v>
      </c>
      <c r="GX8" s="1">
        <v>0</v>
      </c>
      <c r="GY8" s="1">
        <v>0</v>
      </c>
      <c r="GZ8" s="1">
        <v>0</v>
      </c>
      <c r="HA8" s="1">
        <v>0</v>
      </c>
      <c r="HB8" s="1">
        <v>0</v>
      </c>
      <c r="HC8" s="1">
        <v>0</v>
      </c>
      <c r="HD8" s="1">
        <v>0</v>
      </c>
      <c r="HE8" s="1">
        <v>0</v>
      </c>
      <c r="HF8" s="1">
        <v>0</v>
      </c>
      <c r="HG8" s="1">
        <v>0</v>
      </c>
      <c r="HH8" s="1">
        <v>1.5599999999999999E-2</v>
      </c>
      <c r="HI8" s="1">
        <v>0</v>
      </c>
      <c r="HJ8" s="1">
        <v>0</v>
      </c>
      <c r="HK8" s="1">
        <v>0</v>
      </c>
      <c r="HL8" s="1">
        <v>0</v>
      </c>
      <c r="HM8" s="1">
        <v>0</v>
      </c>
      <c r="HN8" s="1">
        <v>63.7</v>
      </c>
      <c r="HO8" s="1">
        <v>0</v>
      </c>
      <c r="HP8" s="1">
        <v>0</v>
      </c>
      <c r="HQ8" s="1">
        <v>0</v>
      </c>
      <c r="HR8" s="1">
        <v>0</v>
      </c>
      <c r="HS8" s="1">
        <v>0</v>
      </c>
      <c r="HT8" s="1">
        <v>0</v>
      </c>
      <c r="HU8" s="1">
        <v>0</v>
      </c>
      <c r="HV8" s="1">
        <v>0</v>
      </c>
      <c r="HW8" s="1">
        <v>0</v>
      </c>
      <c r="HX8" s="1">
        <v>0</v>
      </c>
      <c r="HY8" s="1">
        <v>0</v>
      </c>
      <c r="HZ8" s="1">
        <v>0</v>
      </c>
      <c r="IA8" s="1">
        <v>0</v>
      </c>
      <c r="IB8" s="1">
        <v>0</v>
      </c>
      <c r="IC8" s="1">
        <v>0</v>
      </c>
      <c r="ID8" s="1">
        <v>0</v>
      </c>
      <c r="IE8" s="1">
        <v>0</v>
      </c>
      <c r="IF8" s="1">
        <v>0</v>
      </c>
      <c r="IG8" s="1">
        <v>0</v>
      </c>
      <c r="IH8" s="1">
        <v>0</v>
      </c>
      <c r="II8" s="1">
        <v>0</v>
      </c>
      <c r="IJ8" s="1">
        <v>0</v>
      </c>
      <c r="IK8" s="1">
        <v>0</v>
      </c>
      <c r="IL8" s="1">
        <v>0</v>
      </c>
      <c r="IM8" s="1">
        <v>0</v>
      </c>
      <c r="IN8" s="1">
        <v>0</v>
      </c>
      <c r="IO8" s="1">
        <v>0</v>
      </c>
      <c r="IP8" s="1">
        <v>0</v>
      </c>
      <c r="IQ8" s="1">
        <v>0</v>
      </c>
      <c r="IR8" s="1">
        <v>0</v>
      </c>
      <c r="IS8" s="1">
        <v>0</v>
      </c>
      <c r="IT8" s="1">
        <v>0</v>
      </c>
      <c r="IU8" s="1">
        <v>0</v>
      </c>
      <c r="IV8" s="1">
        <v>0</v>
      </c>
      <c r="IW8" s="1">
        <v>0</v>
      </c>
      <c r="IX8" s="1">
        <v>0</v>
      </c>
      <c r="IY8" s="1">
        <v>0</v>
      </c>
      <c r="IZ8" s="1">
        <v>0</v>
      </c>
      <c r="JA8" s="1">
        <v>0</v>
      </c>
      <c r="JB8" s="1">
        <v>0</v>
      </c>
      <c r="JC8" s="1">
        <v>0</v>
      </c>
      <c r="JD8" s="1">
        <v>0</v>
      </c>
      <c r="JE8" s="1">
        <v>0</v>
      </c>
      <c r="JF8" s="1">
        <v>0</v>
      </c>
      <c r="JG8" s="1">
        <v>0</v>
      </c>
      <c r="JH8" s="1">
        <v>0</v>
      </c>
      <c r="JI8" s="1">
        <v>0</v>
      </c>
      <c r="JJ8" s="1">
        <v>0</v>
      </c>
      <c r="JK8" s="1">
        <v>0</v>
      </c>
      <c r="JL8" s="1">
        <v>0</v>
      </c>
      <c r="JM8" s="1">
        <v>0</v>
      </c>
      <c r="JN8" s="1">
        <v>0</v>
      </c>
      <c r="JO8" s="1">
        <v>0</v>
      </c>
      <c r="JP8" s="1">
        <v>0</v>
      </c>
      <c r="JQ8" s="1">
        <v>0</v>
      </c>
      <c r="JR8" s="1">
        <v>0</v>
      </c>
      <c r="JS8" s="1">
        <v>0</v>
      </c>
      <c r="JT8" s="1">
        <v>0</v>
      </c>
      <c r="JU8" s="1">
        <v>0</v>
      </c>
      <c r="JV8" s="1">
        <v>0</v>
      </c>
      <c r="JW8" s="1">
        <v>0</v>
      </c>
      <c r="JX8" s="1">
        <v>0</v>
      </c>
      <c r="JY8" s="1">
        <v>0</v>
      </c>
      <c r="JZ8" s="1">
        <v>0</v>
      </c>
      <c r="KA8" s="1">
        <v>0</v>
      </c>
      <c r="KB8" s="1">
        <v>0</v>
      </c>
      <c r="KC8" s="1">
        <v>0</v>
      </c>
      <c r="KD8" s="1">
        <v>0</v>
      </c>
      <c r="KE8" s="1">
        <v>0</v>
      </c>
      <c r="KF8" s="1">
        <v>0</v>
      </c>
      <c r="KG8" s="1">
        <v>0</v>
      </c>
      <c r="KH8" s="1">
        <v>0</v>
      </c>
      <c r="KI8" s="1">
        <v>0</v>
      </c>
      <c r="KJ8" s="1">
        <v>0</v>
      </c>
      <c r="KK8" s="1">
        <v>0</v>
      </c>
      <c r="KL8" s="1">
        <v>0</v>
      </c>
      <c r="KM8" s="1">
        <v>0</v>
      </c>
      <c r="KN8" s="1">
        <v>0</v>
      </c>
      <c r="KO8" s="1">
        <v>0</v>
      </c>
      <c r="KP8" s="1">
        <v>0</v>
      </c>
      <c r="KQ8" s="1">
        <v>0</v>
      </c>
      <c r="KR8" s="1">
        <v>0</v>
      </c>
      <c r="KS8" s="1">
        <v>0</v>
      </c>
      <c r="KT8" s="1">
        <v>0</v>
      </c>
      <c r="KU8" s="1">
        <v>0</v>
      </c>
      <c r="KV8" s="1">
        <v>0</v>
      </c>
      <c r="KW8" s="1">
        <v>0</v>
      </c>
      <c r="KX8" s="1">
        <v>0</v>
      </c>
      <c r="KY8" s="1">
        <v>0</v>
      </c>
      <c r="KZ8" s="1">
        <v>0</v>
      </c>
      <c r="LA8" s="1">
        <v>0</v>
      </c>
      <c r="LB8" s="1">
        <v>0</v>
      </c>
      <c r="LC8" s="1">
        <v>0</v>
      </c>
      <c r="LD8" s="1">
        <v>0</v>
      </c>
      <c r="LE8" s="1">
        <v>0</v>
      </c>
      <c r="LF8" s="1">
        <v>0</v>
      </c>
      <c r="LG8" s="1">
        <v>0</v>
      </c>
      <c r="LH8" s="1">
        <v>1</v>
      </c>
      <c r="LI8" s="1">
        <v>1</v>
      </c>
      <c r="LJ8" s="1">
        <v>0</v>
      </c>
      <c r="LK8" s="1">
        <v>0</v>
      </c>
      <c r="LL8" s="1">
        <v>1</v>
      </c>
      <c r="LM8" s="1">
        <v>0.95</v>
      </c>
      <c r="LN8" s="1">
        <v>0</v>
      </c>
      <c r="LO8" s="1">
        <v>1</v>
      </c>
      <c r="LP8" s="1">
        <v>0.78</v>
      </c>
      <c r="LQ8" s="1">
        <v>0</v>
      </c>
      <c r="LR8" s="1">
        <v>0</v>
      </c>
      <c r="LS8" s="1">
        <v>0</v>
      </c>
    </row>
    <row r="9" spans="1:331" ht="15.75" customHeight="1">
      <c r="A9" s="1" t="s">
        <v>350</v>
      </c>
      <c r="B9" s="1" t="s">
        <v>351</v>
      </c>
      <c r="C9" s="1" t="s">
        <v>365</v>
      </c>
      <c r="D9" s="1" t="s">
        <v>353</v>
      </c>
      <c r="E9" s="1" t="s">
        <v>354</v>
      </c>
      <c r="F9" s="1">
        <v>15314</v>
      </c>
      <c r="G9" s="1" t="s">
        <v>355</v>
      </c>
      <c r="H9" s="1">
        <v>15314</v>
      </c>
      <c r="I9" s="1">
        <v>3.2472434266327395E-3</v>
      </c>
      <c r="J9" s="1">
        <v>0</v>
      </c>
      <c r="K9" s="1" t="s">
        <v>356</v>
      </c>
      <c r="L9" s="1">
        <v>1</v>
      </c>
      <c r="M9" s="1" t="s">
        <v>357</v>
      </c>
      <c r="N9" s="1" t="s">
        <v>358</v>
      </c>
      <c r="O9" s="1" t="s">
        <v>359</v>
      </c>
      <c r="P9" s="1">
        <v>4.2</v>
      </c>
      <c r="Q9" s="1">
        <v>0.61499999999999999</v>
      </c>
      <c r="R9" s="1">
        <v>0</v>
      </c>
      <c r="S9" s="1">
        <v>0.3</v>
      </c>
      <c r="T9" s="1">
        <v>18000</v>
      </c>
      <c r="U9" s="1">
        <v>0</v>
      </c>
      <c r="V9" s="1">
        <v>262</v>
      </c>
      <c r="W9" s="1">
        <v>0</v>
      </c>
      <c r="X9" s="1">
        <v>4716000</v>
      </c>
      <c r="Y9" s="1">
        <v>1</v>
      </c>
      <c r="Z9" s="1">
        <v>0</v>
      </c>
      <c r="AA9" s="1">
        <v>0</v>
      </c>
      <c r="AB9" s="1">
        <v>0</v>
      </c>
      <c r="AC9" s="1">
        <v>0</v>
      </c>
      <c r="AD9" s="1">
        <v>0</v>
      </c>
      <c r="AE9" s="1">
        <v>0</v>
      </c>
      <c r="AF9" s="1">
        <v>0</v>
      </c>
      <c r="AG9" s="1">
        <v>0</v>
      </c>
      <c r="AH9" s="1">
        <v>0</v>
      </c>
      <c r="AI9" s="1">
        <v>0</v>
      </c>
      <c r="AJ9" s="1">
        <v>0</v>
      </c>
      <c r="AK9" s="1">
        <v>0</v>
      </c>
      <c r="AL9" s="1">
        <v>0</v>
      </c>
      <c r="AM9" s="1">
        <v>9.29731506849315</v>
      </c>
      <c r="AN9" s="1">
        <v>0</v>
      </c>
      <c r="AO9" s="1">
        <v>0</v>
      </c>
      <c r="AP9" s="1">
        <v>0</v>
      </c>
      <c r="AQ9" s="1">
        <v>0</v>
      </c>
      <c r="AR9" s="1">
        <v>0</v>
      </c>
      <c r="AS9" s="1">
        <v>0</v>
      </c>
      <c r="AT9" s="1">
        <v>0</v>
      </c>
      <c r="AU9" s="1">
        <v>0</v>
      </c>
      <c r="AV9" s="1">
        <v>0</v>
      </c>
      <c r="AW9" s="1">
        <v>0</v>
      </c>
      <c r="AX9" s="1">
        <v>0</v>
      </c>
      <c r="AY9" s="1">
        <v>0</v>
      </c>
      <c r="AZ9" s="1">
        <v>0</v>
      </c>
      <c r="BA9" s="1">
        <v>0</v>
      </c>
      <c r="BB9" s="1">
        <v>0</v>
      </c>
      <c r="BC9" s="1">
        <v>0.1</v>
      </c>
      <c r="BD9" s="1">
        <v>0</v>
      </c>
      <c r="BE9" s="1">
        <v>0</v>
      </c>
      <c r="BF9" s="1">
        <v>0</v>
      </c>
      <c r="BG9" s="1">
        <v>0</v>
      </c>
      <c r="BH9" s="1">
        <v>0</v>
      </c>
      <c r="BI9" s="1">
        <v>0</v>
      </c>
      <c r="BJ9" s="1">
        <v>0</v>
      </c>
      <c r="BK9" s="1">
        <v>0</v>
      </c>
      <c r="BL9" s="1">
        <v>0</v>
      </c>
      <c r="BM9" s="1">
        <v>0</v>
      </c>
      <c r="BN9" s="1">
        <v>0</v>
      </c>
      <c r="BO9" s="1">
        <v>0</v>
      </c>
      <c r="BP9" s="1">
        <v>0</v>
      </c>
      <c r="BQ9" s="1">
        <v>1.5599999999999999E-2</v>
      </c>
      <c r="BR9" s="1">
        <v>0</v>
      </c>
      <c r="BS9" s="1">
        <v>0</v>
      </c>
      <c r="BT9" s="1">
        <v>0</v>
      </c>
      <c r="BU9" s="1">
        <v>0</v>
      </c>
      <c r="BV9" s="1">
        <v>0</v>
      </c>
      <c r="BW9" s="1">
        <v>63.7</v>
      </c>
      <c r="BX9" s="1">
        <v>0</v>
      </c>
      <c r="BY9" s="1">
        <v>0</v>
      </c>
      <c r="BZ9" s="1">
        <v>0</v>
      </c>
      <c r="CA9" s="1">
        <v>0</v>
      </c>
      <c r="CB9" s="1">
        <v>0</v>
      </c>
      <c r="CC9" s="1">
        <v>0</v>
      </c>
      <c r="CD9" s="1">
        <v>0</v>
      </c>
      <c r="CE9" s="1">
        <v>0</v>
      </c>
      <c r="CF9" s="1">
        <v>0</v>
      </c>
      <c r="CG9" s="1">
        <v>0</v>
      </c>
      <c r="CH9" s="1">
        <v>0</v>
      </c>
      <c r="CI9" s="1">
        <v>0</v>
      </c>
      <c r="CJ9" s="1">
        <v>0</v>
      </c>
      <c r="CK9" s="1">
        <v>0</v>
      </c>
      <c r="CL9" s="1">
        <v>0</v>
      </c>
      <c r="CM9" s="1">
        <v>0</v>
      </c>
      <c r="CN9" s="1">
        <v>0</v>
      </c>
      <c r="CO9" s="1">
        <v>0</v>
      </c>
      <c r="CP9" s="1">
        <v>0</v>
      </c>
      <c r="CQ9" s="1">
        <v>0</v>
      </c>
      <c r="CR9" s="1">
        <v>0</v>
      </c>
      <c r="CS9" s="1">
        <v>0</v>
      </c>
      <c r="CT9" s="1">
        <v>0</v>
      </c>
      <c r="CU9" s="1">
        <v>0</v>
      </c>
      <c r="CV9" s="1">
        <v>0</v>
      </c>
      <c r="CW9" s="1">
        <v>0</v>
      </c>
      <c r="CX9" s="1">
        <v>0</v>
      </c>
      <c r="CY9" s="1">
        <v>0</v>
      </c>
      <c r="CZ9" s="1">
        <v>0</v>
      </c>
      <c r="DA9" s="1">
        <v>0</v>
      </c>
      <c r="DB9" s="1">
        <v>0</v>
      </c>
      <c r="DC9" s="1">
        <v>0</v>
      </c>
      <c r="DD9" s="1">
        <v>0</v>
      </c>
      <c r="DE9" s="1">
        <v>0</v>
      </c>
      <c r="DF9" s="1">
        <v>0</v>
      </c>
      <c r="DG9" s="1">
        <v>0</v>
      </c>
      <c r="DH9" s="1">
        <v>0</v>
      </c>
      <c r="DI9" s="1">
        <v>0</v>
      </c>
      <c r="DJ9" s="1">
        <v>0</v>
      </c>
      <c r="DK9" s="1">
        <v>0</v>
      </c>
      <c r="DL9" s="1">
        <v>0</v>
      </c>
      <c r="DM9" s="1">
        <v>0</v>
      </c>
      <c r="DN9" s="1">
        <v>0</v>
      </c>
      <c r="DO9" s="1">
        <v>0</v>
      </c>
      <c r="DP9" s="1">
        <v>0</v>
      </c>
      <c r="DQ9" s="1">
        <v>0</v>
      </c>
      <c r="DR9" s="1">
        <v>0</v>
      </c>
      <c r="DS9" s="1">
        <v>0</v>
      </c>
      <c r="DT9" s="1">
        <v>0</v>
      </c>
      <c r="DU9" s="1">
        <v>0</v>
      </c>
      <c r="DV9" s="1">
        <v>0</v>
      </c>
      <c r="DW9" s="1">
        <v>0</v>
      </c>
      <c r="DX9" s="1">
        <v>0</v>
      </c>
      <c r="DY9" s="1">
        <v>0</v>
      </c>
      <c r="DZ9" s="1">
        <v>0</v>
      </c>
      <c r="EA9" s="1">
        <v>0</v>
      </c>
      <c r="EB9" s="1">
        <v>0</v>
      </c>
      <c r="EC9" s="1">
        <v>0</v>
      </c>
      <c r="ED9" s="1">
        <v>0</v>
      </c>
      <c r="EE9" s="1">
        <v>0</v>
      </c>
      <c r="EF9" s="1">
        <v>0</v>
      </c>
      <c r="EG9" s="1">
        <v>0</v>
      </c>
      <c r="EH9" s="1">
        <v>0</v>
      </c>
      <c r="EI9" s="1">
        <v>0</v>
      </c>
      <c r="EJ9" s="1">
        <v>0</v>
      </c>
      <c r="EK9" s="1">
        <v>0</v>
      </c>
      <c r="EL9" s="1">
        <v>0</v>
      </c>
      <c r="EM9" s="1">
        <v>0</v>
      </c>
      <c r="EN9" s="1">
        <v>0</v>
      </c>
      <c r="EO9" s="1">
        <v>0</v>
      </c>
      <c r="EP9" s="1">
        <v>0</v>
      </c>
      <c r="EQ9" s="1">
        <v>0</v>
      </c>
      <c r="ER9" s="1">
        <v>0</v>
      </c>
      <c r="ES9" s="1">
        <v>0</v>
      </c>
      <c r="ET9" s="1">
        <v>0</v>
      </c>
      <c r="EU9" s="1">
        <v>0</v>
      </c>
      <c r="EV9" s="1">
        <v>0</v>
      </c>
      <c r="EW9" s="1">
        <v>0</v>
      </c>
      <c r="EX9" s="1">
        <v>0</v>
      </c>
      <c r="EY9" s="1">
        <v>0</v>
      </c>
      <c r="EZ9" s="1">
        <v>0</v>
      </c>
      <c r="FA9" s="1">
        <v>0</v>
      </c>
      <c r="FB9" s="1">
        <v>0</v>
      </c>
      <c r="FC9" s="1">
        <v>0</v>
      </c>
      <c r="FD9" s="1">
        <v>0</v>
      </c>
      <c r="FE9" s="1">
        <v>0</v>
      </c>
      <c r="FF9" s="1">
        <v>0</v>
      </c>
      <c r="FG9" s="1">
        <v>0</v>
      </c>
      <c r="FH9" s="1">
        <v>0</v>
      </c>
      <c r="FI9" s="1">
        <v>0</v>
      </c>
      <c r="FJ9" s="1">
        <v>0</v>
      </c>
      <c r="FK9" s="1">
        <v>0</v>
      </c>
      <c r="FL9" s="1">
        <v>0</v>
      </c>
      <c r="FM9" s="1">
        <v>0</v>
      </c>
      <c r="FN9" s="1">
        <v>0</v>
      </c>
      <c r="FO9" s="1">
        <v>0</v>
      </c>
      <c r="FP9" s="1">
        <v>0</v>
      </c>
      <c r="FQ9" s="1">
        <v>1</v>
      </c>
      <c r="FR9" s="1">
        <v>0</v>
      </c>
      <c r="FS9" s="1">
        <v>0</v>
      </c>
      <c r="FT9" s="1">
        <v>0</v>
      </c>
      <c r="FU9" s="1">
        <v>0</v>
      </c>
      <c r="FV9" s="1">
        <v>0</v>
      </c>
      <c r="FW9" s="1">
        <v>0</v>
      </c>
      <c r="FX9" s="1">
        <v>3.7041095890410967</v>
      </c>
      <c r="FY9" s="1">
        <v>0</v>
      </c>
      <c r="FZ9" s="1">
        <v>0</v>
      </c>
      <c r="GA9" s="1">
        <v>0</v>
      </c>
      <c r="GB9" s="1">
        <v>0</v>
      </c>
      <c r="GC9" s="1">
        <v>0</v>
      </c>
      <c r="GD9" s="1">
        <v>0</v>
      </c>
      <c r="GE9" s="1">
        <v>0</v>
      </c>
      <c r="GF9" s="1">
        <v>0</v>
      </c>
      <c r="GG9" s="1">
        <v>0</v>
      </c>
      <c r="GH9" s="1">
        <v>0</v>
      </c>
      <c r="GI9" s="1">
        <v>0</v>
      </c>
      <c r="GJ9" s="1">
        <v>0</v>
      </c>
      <c r="GK9" s="1">
        <v>0</v>
      </c>
      <c r="GL9" s="1">
        <v>0</v>
      </c>
      <c r="GM9" s="1">
        <v>0</v>
      </c>
      <c r="GN9" s="1">
        <v>0</v>
      </c>
      <c r="GO9" s="1">
        <v>0</v>
      </c>
      <c r="GP9" s="1">
        <v>0</v>
      </c>
      <c r="GQ9" s="1">
        <v>0</v>
      </c>
      <c r="GR9" s="1">
        <v>0</v>
      </c>
      <c r="GS9" s="1">
        <v>0</v>
      </c>
      <c r="GT9" s="1">
        <v>0.251</v>
      </c>
      <c r="GU9" s="1">
        <v>0</v>
      </c>
      <c r="GV9" s="1">
        <v>0</v>
      </c>
      <c r="GW9" s="1">
        <v>0</v>
      </c>
      <c r="GX9" s="1">
        <v>0</v>
      </c>
      <c r="GY9" s="1">
        <v>0</v>
      </c>
      <c r="GZ9" s="1">
        <v>0</v>
      </c>
      <c r="HA9" s="1">
        <v>0</v>
      </c>
      <c r="HB9" s="1">
        <v>0</v>
      </c>
      <c r="HC9" s="1">
        <v>0</v>
      </c>
      <c r="HD9" s="1">
        <v>0</v>
      </c>
      <c r="HE9" s="1">
        <v>0</v>
      </c>
      <c r="HF9" s="1">
        <v>0</v>
      </c>
      <c r="HG9" s="1">
        <v>0</v>
      </c>
      <c r="HH9" s="1">
        <v>1.5599999999999999E-2</v>
      </c>
      <c r="HI9" s="1">
        <v>0</v>
      </c>
      <c r="HJ9" s="1">
        <v>0</v>
      </c>
      <c r="HK9" s="1">
        <v>0</v>
      </c>
      <c r="HL9" s="1">
        <v>0</v>
      </c>
      <c r="HM9" s="1">
        <v>0</v>
      </c>
      <c r="HN9" s="1">
        <v>63.7</v>
      </c>
      <c r="HO9" s="1">
        <v>0</v>
      </c>
      <c r="HP9" s="1">
        <v>0</v>
      </c>
      <c r="HQ9" s="1">
        <v>0</v>
      </c>
      <c r="HR9" s="1">
        <v>0</v>
      </c>
      <c r="HS9" s="1">
        <v>0</v>
      </c>
      <c r="HT9" s="1">
        <v>0</v>
      </c>
      <c r="HU9" s="1">
        <v>0</v>
      </c>
      <c r="HV9" s="1">
        <v>0</v>
      </c>
      <c r="HW9" s="1">
        <v>0</v>
      </c>
      <c r="HX9" s="1">
        <v>0</v>
      </c>
      <c r="HY9" s="1">
        <v>0</v>
      </c>
      <c r="HZ9" s="1">
        <v>0</v>
      </c>
      <c r="IA9" s="1">
        <v>0</v>
      </c>
      <c r="IB9" s="1">
        <v>0</v>
      </c>
      <c r="IC9" s="1">
        <v>0</v>
      </c>
      <c r="ID9" s="1">
        <v>0</v>
      </c>
      <c r="IE9" s="1">
        <v>0</v>
      </c>
      <c r="IF9" s="1">
        <v>0</v>
      </c>
      <c r="IG9" s="1">
        <v>0</v>
      </c>
      <c r="IH9" s="1">
        <v>0</v>
      </c>
      <c r="II9" s="1">
        <v>0</v>
      </c>
      <c r="IJ9" s="1">
        <v>0</v>
      </c>
      <c r="IK9" s="1">
        <v>0</v>
      </c>
      <c r="IL9" s="1">
        <v>0</v>
      </c>
      <c r="IM9" s="1">
        <v>0</v>
      </c>
      <c r="IN9" s="1">
        <v>0</v>
      </c>
      <c r="IO9" s="1">
        <v>0</v>
      </c>
      <c r="IP9" s="1">
        <v>0</v>
      </c>
      <c r="IQ9" s="1">
        <v>0</v>
      </c>
      <c r="IR9" s="1">
        <v>0</v>
      </c>
      <c r="IS9" s="1">
        <v>0</v>
      </c>
      <c r="IT9" s="1">
        <v>0</v>
      </c>
      <c r="IU9" s="1">
        <v>0</v>
      </c>
      <c r="IV9" s="1">
        <v>0</v>
      </c>
      <c r="IW9" s="1">
        <v>0</v>
      </c>
      <c r="IX9" s="1">
        <v>0</v>
      </c>
      <c r="IY9" s="1">
        <v>0</v>
      </c>
      <c r="IZ9" s="1">
        <v>0</v>
      </c>
      <c r="JA9" s="1">
        <v>0</v>
      </c>
      <c r="JB9" s="1">
        <v>0</v>
      </c>
      <c r="JC9" s="1">
        <v>0</v>
      </c>
      <c r="JD9" s="1">
        <v>0</v>
      </c>
      <c r="JE9" s="1">
        <v>0</v>
      </c>
      <c r="JF9" s="1">
        <v>0</v>
      </c>
      <c r="JG9" s="1">
        <v>0</v>
      </c>
      <c r="JH9" s="1">
        <v>0</v>
      </c>
      <c r="JI9" s="1">
        <v>0</v>
      </c>
      <c r="JJ9" s="1">
        <v>0</v>
      </c>
      <c r="JK9" s="1">
        <v>0</v>
      </c>
      <c r="JL9" s="1">
        <v>0</v>
      </c>
      <c r="JM9" s="1">
        <v>0</v>
      </c>
      <c r="JN9" s="1">
        <v>0</v>
      </c>
      <c r="JO9" s="1">
        <v>0</v>
      </c>
      <c r="JP9" s="1">
        <v>0</v>
      </c>
      <c r="JQ9" s="1">
        <v>0</v>
      </c>
      <c r="JR9" s="1">
        <v>0</v>
      </c>
      <c r="JS9" s="1">
        <v>0</v>
      </c>
      <c r="JT9" s="1">
        <v>0</v>
      </c>
      <c r="JU9" s="1">
        <v>0</v>
      </c>
      <c r="JV9" s="1">
        <v>0</v>
      </c>
      <c r="JW9" s="1">
        <v>0</v>
      </c>
      <c r="JX9" s="1">
        <v>0</v>
      </c>
      <c r="JY9" s="1">
        <v>0</v>
      </c>
      <c r="JZ9" s="1">
        <v>0</v>
      </c>
      <c r="KA9" s="1">
        <v>0</v>
      </c>
      <c r="KB9" s="1">
        <v>0</v>
      </c>
      <c r="KC9" s="1">
        <v>0</v>
      </c>
      <c r="KD9" s="1">
        <v>0</v>
      </c>
      <c r="KE9" s="1">
        <v>0</v>
      </c>
      <c r="KF9" s="1">
        <v>0</v>
      </c>
      <c r="KG9" s="1">
        <v>0</v>
      </c>
      <c r="KH9" s="1">
        <v>0</v>
      </c>
      <c r="KI9" s="1">
        <v>0</v>
      </c>
      <c r="KJ9" s="1">
        <v>0</v>
      </c>
      <c r="KK9" s="1">
        <v>0</v>
      </c>
      <c r="KL9" s="1">
        <v>0</v>
      </c>
      <c r="KM9" s="1">
        <v>0</v>
      </c>
      <c r="KN9" s="1">
        <v>0</v>
      </c>
      <c r="KO9" s="1">
        <v>0</v>
      </c>
      <c r="KP9" s="1">
        <v>0</v>
      </c>
      <c r="KQ9" s="1">
        <v>0</v>
      </c>
      <c r="KR9" s="1">
        <v>0</v>
      </c>
      <c r="KS9" s="1">
        <v>0</v>
      </c>
      <c r="KT9" s="1">
        <v>0</v>
      </c>
      <c r="KU9" s="1">
        <v>0</v>
      </c>
      <c r="KV9" s="1">
        <v>0</v>
      </c>
      <c r="KW9" s="1">
        <v>0</v>
      </c>
      <c r="KX9" s="1">
        <v>0</v>
      </c>
      <c r="KY9" s="1">
        <v>0</v>
      </c>
      <c r="KZ9" s="1">
        <v>0</v>
      </c>
      <c r="LA9" s="1">
        <v>0</v>
      </c>
      <c r="LB9" s="1">
        <v>0</v>
      </c>
      <c r="LC9" s="1">
        <v>0</v>
      </c>
      <c r="LD9" s="1">
        <v>0</v>
      </c>
      <c r="LE9" s="1">
        <v>0</v>
      </c>
      <c r="LF9" s="1">
        <v>0</v>
      </c>
      <c r="LG9" s="1">
        <v>0</v>
      </c>
      <c r="LH9" s="1">
        <v>1</v>
      </c>
      <c r="LI9" s="1">
        <v>1</v>
      </c>
      <c r="LJ9" s="1">
        <v>0</v>
      </c>
      <c r="LK9" s="1">
        <v>0</v>
      </c>
      <c r="LL9" s="1">
        <v>1</v>
      </c>
      <c r="LM9" s="1">
        <v>0.95</v>
      </c>
      <c r="LN9" s="1">
        <v>0</v>
      </c>
      <c r="LO9" s="1">
        <v>1</v>
      </c>
      <c r="LP9" s="1">
        <v>0.78</v>
      </c>
      <c r="LQ9" s="1">
        <v>0</v>
      </c>
      <c r="LR9" s="1">
        <v>0</v>
      </c>
      <c r="LS9" s="1">
        <v>0</v>
      </c>
    </row>
    <row r="10" spans="1:331" ht="15.75" customHeight="1">
      <c r="A10" s="1" t="s">
        <v>350</v>
      </c>
      <c r="B10" s="1" t="s">
        <v>351</v>
      </c>
      <c r="C10" s="1" t="s">
        <v>366</v>
      </c>
      <c r="D10" s="1" t="s">
        <v>353</v>
      </c>
      <c r="E10" s="1" t="s">
        <v>354</v>
      </c>
      <c r="F10" s="1">
        <v>15314</v>
      </c>
      <c r="G10" s="1" t="s">
        <v>355</v>
      </c>
      <c r="H10" s="1">
        <v>15314</v>
      </c>
      <c r="I10" s="1">
        <v>3.2472434266327395E-3</v>
      </c>
      <c r="J10" s="1">
        <v>0</v>
      </c>
      <c r="K10" s="1" t="s">
        <v>356</v>
      </c>
      <c r="L10" s="1">
        <v>1</v>
      </c>
      <c r="M10" s="1" t="s">
        <v>357</v>
      </c>
      <c r="N10" s="1" t="s">
        <v>358</v>
      </c>
      <c r="O10" s="1" t="s">
        <v>359</v>
      </c>
      <c r="P10" s="1">
        <v>4.2</v>
      </c>
      <c r="Q10" s="1">
        <v>0.61499999999999999</v>
      </c>
      <c r="R10" s="1">
        <v>0</v>
      </c>
      <c r="S10" s="1">
        <v>0.3</v>
      </c>
      <c r="T10" s="1">
        <v>18000</v>
      </c>
      <c r="U10" s="1">
        <v>0</v>
      </c>
      <c r="V10" s="1">
        <v>262</v>
      </c>
      <c r="W10" s="1">
        <v>0</v>
      </c>
      <c r="X10" s="1">
        <v>4716000</v>
      </c>
      <c r="Y10" s="1">
        <v>1</v>
      </c>
      <c r="Z10" s="1">
        <v>0</v>
      </c>
      <c r="AA10" s="1">
        <v>0</v>
      </c>
      <c r="AB10" s="1">
        <v>0</v>
      </c>
      <c r="AC10" s="1">
        <v>0</v>
      </c>
      <c r="AD10" s="1">
        <v>0</v>
      </c>
      <c r="AE10" s="1">
        <v>0</v>
      </c>
      <c r="AF10" s="1">
        <v>0</v>
      </c>
      <c r="AG10" s="1">
        <v>0</v>
      </c>
      <c r="AH10" s="1">
        <v>0</v>
      </c>
      <c r="AI10" s="1">
        <v>0</v>
      </c>
      <c r="AJ10" s="1">
        <v>0</v>
      </c>
      <c r="AK10" s="1">
        <v>0</v>
      </c>
      <c r="AL10" s="1">
        <v>0</v>
      </c>
      <c r="AM10" s="1">
        <v>9.29731506849315</v>
      </c>
      <c r="AN10" s="1">
        <v>0</v>
      </c>
      <c r="AO10" s="1">
        <v>0</v>
      </c>
      <c r="AP10" s="1">
        <v>0</v>
      </c>
      <c r="AQ10" s="1">
        <v>0</v>
      </c>
      <c r="AR10" s="1">
        <v>0</v>
      </c>
      <c r="AS10" s="1">
        <v>0</v>
      </c>
      <c r="AT10" s="1">
        <v>0</v>
      </c>
      <c r="AU10" s="1">
        <v>0</v>
      </c>
      <c r="AV10" s="1">
        <v>0</v>
      </c>
      <c r="AW10" s="1">
        <v>0</v>
      </c>
      <c r="AX10" s="1">
        <v>0</v>
      </c>
      <c r="AY10" s="1">
        <v>0</v>
      </c>
      <c r="AZ10" s="1">
        <v>0</v>
      </c>
      <c r="BA10" s="1">
        <v>0</v>
      </c>
      <c r="BB10" s="1">
        <v>0</v>
      </c>
      <c r="BC10" s="1">
        <v>0.1</v>
      </c>
      <c r="BD10" s="1">
        <v>0</v>
      </c>
      <c r="BE10" s="1">
        <v>0</v>
      </c>
      <c r="BF10" s="1">
        <v>0</v>
      </c>
      <c r="BG10" s="1">
        <v>0</v>
      </c>
      <c r="BH10" s="1">
        <v>0</v>
      </c>
      <c r="BI10" s="1">
        <v>0</v>
      </c>
      <c r="BJ10" s="1">
        <v>0</v>
      </c>
      <c r="BK10" s="1">
        <v>0</v>
      </c>
      <c r="BL10" s="1">
        <v>0</v>
      </c>
      <c r="BM10" s="1">
        <v>0</v>
      </c>
      <c r="BN10" s="1">
        <v>0</v>
      </c>
      <c r="BO10" s="1">
        <v>0</v>
      </c>
      <c r="BP10" s="1">
        <v>0</v>
      </c>
      <c r="BQ10" s="1">
        <v>1.5599999999999999E-2</v>
      </c>
      <c r="BR10" s="1">
        <v>0</v>
      </c>
      <c r="BS10" s="1">
        <v>0</v>
      </c>
      <c r="BT10" s="1">
        <v>0</v>
      </c>
      <c r="BU10" s="1">
        <v>0</v>
      </c>
      <c r="BV10" s="1">
        <v>0</v>
      </c>
      <c r="BW10" s="1">
        <v>63.7</v>
      </c>
      <c r="BX10" s="1">
        <v>0</v>
      </c>
      <c r="BY10" s="1">
        <v>0</v>
      </c>
      <c r="BZ10" s="1">
        <v>0</v>
      </c>
      <c r="CA10" s="1">
        <v>0</v>
      </c>
      <c r="CB10" s="1">
        <v>0</v>
      </c>
      <c r="CC10" s="1">
        <v>0</v>
      </c>
      <c r="CD10" s="1">
        <v>0</v>
      </c>
      <c r="CE10" s="1">
        <v>0</v>
      </c>
      <c r="CF10" s="1">
        <v>0</v>
      </c>
      <c r="CG10" s="1">
        <v>0</v>
      </c>
      <c r="CH10" s="1">
        <v>0</v>
      </c>
      <c r="CI10" s="1">
        <v>0</v>
      </c>
      <c r="CJ10" s="1">
        <v>0</v>
      </c>
      <c r="CK10" s="1">
        <v>0</v>
      </c>
      <c r="CL10" s="1">
        <v>0</v>
      </c>
      <c r="CM10" s="1">
        <v>0</v>
      </c>
      <c r="CN10" s="1">
        <v>0</v>
      </c>
      <c r="CO10" s="1">
        <v>0</v>
      </c>
      <c r="CP10" s="1">
        <v>0</v>
      </c>
      <c r="CQ10" s="1">
        <v>0</v>
      </c>
      <c r="CR10" s="1">
        <v>0</v>
      </c>
      <c r="CS10" s="1">
        <v>0</v>
      </c>
      <c r="CT10" s="1">
        <v>0</v>
      </c>
      <c r="CU10" s="1">
        <v>0</v>
      </c>
      <c r="CV10" s="1">
        <v>0</v>
      </c>
      <c r="CW10" s="1">
        <v>0</v>
      </c>
      <c r="CX10" s="1">
        <v>0</v>
      </c>
      <c r="CY10" s="1">
        <v>0</v>
      </c>
      <c r="CZ10" s="1">
        <v>0</v>
      </c>
      <c r="DA10" s="1">
        <v>0</v>
      </c>
      <c r="DB10" s="1">
        <v>0</v>
      </c>
      <c r="DC10" s="1">
        <v>0</v>
      </c>
      <c r="DD10" s="1">
        <v>0</v>
      </c>
      <c r="DE10" s="1">
        <v>0</v>
      </c>
      <c r="DF10" s="1">
        <v>0</v>
      </c>
      <c r="DG10" s="1">
        <v>0</v>
      </c>
      <c r="DH10" s="1">
        <v>0</v>
      </c>
      <c r="DI10" s="1">
        <v>0</v>
      </c>
      <c r="DJ10" s="1">
        <v>0</v>
      </c>
      <c r="DK10" s="1">
        <v>0</v>
      </c>
      <c r="DL10" s="1">
        <v>0</v>
      </c>
      <c r="DM10" s="1">
        <v>0</v>
      </c>
      <c r="DN10" s="1">
        <v>0</v>
      </c>
      <c r="DO10" s="1">
        <v>0</v>
      </c>
      <c r="DP10" s="1">
        <v>0</v>
      </c>
      <c r="DQ10" s="1">
        <v>0</v>
      </c>
      <c r="DR10" s="1">
        <v>0</v>
      </c>
      <c r="DS10" s="1">
        <v>0</v>
      </c>
      <c r="DT10" s="1">
        <v>0</v>
      </c>
      <c r="DU10" s="1">
        <v>0</v>
      </c>
      <c r="DV10" s="1">
        <v>0</v>
      </c>
      <c r="DW10" s="1">
        <v>0</v>
      </c>
      <c r="DX10" s="1">
        <v>0</v>
      </c>
      <c r="DY10" s="1">
        <v>0</v>
      </c>
      <c r="DZ10" s="1">
        <v>0</v>
      </c>
      <c r="EA10" s="1">
        <v>0</v>
      </c>
      <c r="EB10" s="1">
        <v>0</v>
      </c>
      <c r="EC10" s="1">
        <v>0</v>
      </c>
      <c r="ED10" s="1">
        <v>0</v>
      </c>
      <c r="EE10" s="1">
        <v>0</v>
      </c>
      <c r="EF10" s="1">
        <v>0</v>
      </c>
      <c r="EG10" s="1">
        <v>0</v>
      </c>
      <c r="EH10" s="1">
        <v>0</v>
      </c>
      <c r="EI10" s="1">
        <v>0</v>
      </c>
      <c r="EJ10" s="1">
        <v>0</v>
      </c>
      <c r="EK10" s="1">
        <v>0</v>
      </c>
      <c r="EL10" s="1">
        <v>0</v>
      </c>
      <c r="EM10" s="1">
        <v>0</v>
      </c>
      <c r="EN10" s="1">
        <v>0</v>
      </c>
      <c r="EO10" s="1">
        <v>0</v>
      </c>
      <c r="EP10" s="1">
        <v>0</v>
      </c>
      <c r="EQ10" s="1">
        <v>0</v>
      </c>
      <c r="ER10" s="1">
        <v>0</v>
      </c>
      <c r="ES10" s="1">
        <v>0</v>
      </c>
      <c r="ET10" s="1">
        <v>0</v>
      </c>
      <c r="EU10" s="1">
        <v>0</v>
      </c>
      <c r="EV10" s="1">
        <v>0</v>
      </c>
      <c r="EW10" s="1">
        <v>0</v>
      </c>
      <c r="EX10" s="1">
        <v>0</v>
      </c>
      <c r="EY10" s="1">
        <v>0</v>
      </c>
      <c r="EZ10" s="1">
        <v>0</v>
      </c>
      <c r="FA10" s="1">
        <v>0</v>
      </c>
      <c r="FB10" s="1">
        <v>0</v>
      </c>
      <c r="FC10" s="1">
        <v>0</v>
      </c>
      <c r="FD10" s="1">
        <v>0</v>
      </c>
      <c r="FE10" s="1">
        <v>0</v>
      </c>
      <c r="FF10" s="1">
        <v>0</v>
      </c>
      <c r="FG10" s="1">
        <v>0</v>
      </c>
      <c r="FH10" s="1">
        <v>0</v>
      </c>
      <c r="FI10" s="1">
        <v>0</v>
      </c>
      <c r="FJ10" s="1">
        <v>0</v>
      </c>
      <c r="FK10" s="1">
        <v>0</v>
      </c>
      <c r="FL10" s="1">
        <v>0</v>
      </c>
      <c r="FM10" s="1">
        <v>0</v>
      </c>
      <c r="FN10" s="1">
        <v>0</v>
      </c>
      <c r="FO10" s="1">
        <v>0</v>
      </c>
      <c r="FP10" s="1">
        <v>0</v>
      </c>
      <c r="FQ10" s="1">
        <v>1</v>
      </c>
      <c r="FR10" s="1">
        <v>0</v>
      </c>
      <c r="FS10" s="1">
        <v>0</v>
      </c>
      <c r="FT10" s="1">
        <v>0</v>
      </c>
      <c r="FU10" s="1">
        <v>0</v>
      </c>
      <c r="FV10" s="1">
        <v>0</v>
      </c>
      <c r="FW10" s="1">
        <v>0</v>
      </c>
      <c r="FX10" s="1">
        <v>3.7041095890410967</v>
      </c>
      <c r="FY10" s="1">
        <v>0</v>
      </c>
      <c r="FZ10" s="1">
        <v>0</v>
      </c>
      <c r="GA10" s="1">
        <v>0</v>
      </c>
      <c r="GB10" s="1">
        <v>0</v>
      </c>
      <c r="GC10" s="1">
        <v>0</v>
      </c>
      <c r="GD10" s="1">
        <v>0</v>
      </c>
      <c r="GE10" s="1">
        <v>0</v>
      </c>
      <c r="GF10" s="1">
        <v>0</v>
      </c>
      <c r="GG10" s="1">
        <v>0</v>
      </c>
      <c r="GH10" s="1">
        <v>0</v>
      </c>
      <c r="GI10" s="1">
        <v>0</v>
      </c>
      <c r="GJ10" s="1">
        <v>0</v>
      </c>
      <c r="GK10" s="1">
        <v>0</v>
      </c>
      <c r="GL10" s="1">
        <v>0</v>
      </c>
      <c r="GM10" s="1">
        <v>0</v>
      </c>
      <c r="GN10" s="1">
        <v>0</v>
      </c>
      <c r="GO10" s="1">
        <v>0</v>
      </c>
      <c r="GP10" s="1">
        <v>0</v>
      </c>
      <c r="GQ10" s="1">
        <v>0</v>
      </c>
      <c r="GR10" s="1">
        <v>0</v>
      </c>
      <c r="GS10" s="1">
        <v>0</v>
      </c>
      <c r="GT10" s="1">
        <v>0.251</v>
      </c>
      <c r="GU10" s="1">
        <v>0</v>
      </c>
      <c r="GV10" s="1">
        <v>0</v>
      </c>
      <c r="GW10" s="1">
        <v>0</v>
      </c>
      <c r="GX10" s="1">
        <v>0</v>
      </c>
      <c r="GY10" s="1">
        <v>0</v>
      </c>
      <c r="GZ10" s="1">
        <v>0</v>
      </c>
      <c r="HA10" s="1">
        <v>0</v>
      </c>
      <c r="HB10" s="1">
        <v>0</v>
      </c>
      <c r="HC10" s="1">
        <v>0</v>
      </c>
      <c r="HD10" s="1">
        <v>0</v>
      </c>
      <c r="HE10" s="1">
        <v>0</v>
      </c>
      <c r="HF10" s="1">
        <v>0</v>
      </c>
      <c r="HG10" s="1">
        <v>0</v>
      </c>
      <c r="HH10" s="1">
        <v>1.5599999999999999E-2</v>
      </c>
      <c r="HI10" s="1">
        <v>0</v>
      </c>
      <c r="HJ10" s="1">
        <v>0</v>
      </c>
      <c r="HK10" s="1">
        <v>0</v>
      </c>
      <c r="HL10" s="1">
        <v>0</v>
      </c>
      <c r="HM10" s="1">
        <v>0</v>
      </c>
      <c r="HN10" s="1">
        <v>63.7</v>
      </c>
      <c r="HO10" s="1">
        <v>0</v>
      </c>
      <c r="HP10" s="1">
        <v>0</v>
      </c>
      <c r="HQ10" s="1">
        <v>0</v>
      </c>
      <c r="HR10" s="1">
        <v>0</v>
      </c>
      <c r="HS10" s="1">
        <v>0</v>
      </c>
      <c r="HT10" s="1">
        <v>0</v>
      </c>
      <c r="HU10" s="1">
        <v>0</v>
      </c>
      <c r="HV10" s="1">
        <v>0</v>
      </c>
      <c r="HW10" s="1">
        <v>0</v>
      </c>
      <c r="HX10" s="1">
        <v>0</v>
      </c>
      <c r="HY10" s="1">
        <v>0</v>
      </c>
      <c r="HZ10" s="1">
        <v>0</v>
      </c>
      <c r="IA10" s="1">
        <v>0</v>
      </c>
      <c r="IB10" s="1">
        <v>0</v>
      </c>
      <c r="IC10" s="1">
        <v>0</v>
      </c>
      <c r="ID10" s="1">
        <v>0</v>
      </c>
      <c r="IE10" s="1">
        <v>0</v>
      </c>
      <c r="IF10" s="1">
        <v>0</v>
      </c>
      <c r="IG10" s="1">
        <v>0</v>
      </c>
      <c r="IH10" s="1">
        <v>0</v>
      </c>
      <c r="II10" s="1">
        <v>0</v>
      </c>
      <c r="IJ10" s="1">
        <v>0</v>
      </c>
      <c r="IK10" s="1">
        <v>0</v>
      </c>
      <c r="IL10" s="1">
        <v>0</v>
      </c>
      <c r="IM10" s="1">
        <v>0</v>
      </c>
      <c r="IN10" s="1">
        <v>0</v>
      </c>
      <c r="IO10" s="1">
        <v>0</v>
      </c>
      <c r="IP10" s="1">
        <v>0</v>
      </c>
      <c r="IQ10" s="1">
        <v>0</v>
      </c>
      <c r="IR10" s="1">
        <v>0</v>
      </c>
      <c r="IS10" s="1">
        <v>0</v>
      </c>
      <c r="IT10" s="1">
        <v>0</v>
      </c>
      <c r="IU10" s="1">
        <v>0</v>
      </c>
      <c r="IV10" s="1">
        <v>0</v>
      </c>
      <c r="IW10" s="1">
        <v>0</v>
      </c>
      <c r="IX10" s="1">
        <v>0</v>
      </c>
      <c r="IY10" s="1">
        <v>0</v>
      </c>
      <c r="IZ10" s="1">
        <v>0</v>
      </c>
      <c r="JA10" s="1">
        <v>0</v>
      </c>
      <c r="JB10" s="1">
        <v>0</v>
      </c>
      <c r="JC10" s="1">
        <v>0</v>
      </c>
      <c r="JD10" s="1">
        <v>0</v>
      </c>
      <c r="JE10" s="1">
        <v>0</v>
      </c>
      <c r="JF10" s="1">
        <v>0</v>
      </c>
      <c r="JG10" s="1">
        <v>0</v>
      </c>
      <c r="JH10" s="1">
        <v>0</v>
      </c>
      <c r="JI10" s="1">
        <v>0</v>
      </c>
      <c r="JJ10" s="1">
        <v>0</v>
      </c>
      <c r="JK10" s="1">
        <v>0</v>
      </c>
      <c r="JL10" s="1">
        <v>0</v>
      </c>
      <c r="JM10" s="1">
        <v>0</v>
      </c>
      <c r="JN10" s="1">
        <v>0</v>
      </c>
      <c r="JO10" s="1">
        <v>0</v>
      </c>
      <c r="JP10" s="1">
        <v>0</v>
      </c>
      <c r="JQ10" s="1">
        <v>0</v>
      </c>
      <c r="JR10" s="1">
        <v>0</v>
      </c>
      <c r="JS10" s="1">
        <v>0</v>
      </c>
      <c r="JT10" s="1">
        <v>0</v>
      </c>
      <c r="JU10" s="1">
        <v>0</v>
      </c>
      <c r="JV10" s="1">
        <v>0</v>
      </c>
      <c r="JW10" s="1">
        <v>0</v>
      </c>
      <c r="JX10" s="1">
        <v>0</v>
      </c>
      <c r="JY10" s="1">
        <v>0</v>
      </c>
      <c r="JZ10" s="1">
        <v>0</v>
      </c>
      <c r="KA10" s="1">
        <v>0</v>
      </c>
      <c r="KB10" s="1">
        <v>0</v>
      </c>
      <c r="KC10" s="1">
        <v>0</v>
      </c>
      <c r="KD10" s="1">
        <v>0</v>
      </c>
      <c r="KE10" s="1">
        <v>0</v>
      </c>
      <c r="KF10" s="1">
        <v>0</v>
      </c>
      <c r="KG10" s="1">
        <v>0</v>
      </c>
      <c r="KH10" s="1">
        <v>0</v>
      </c>
      <c r="KI10" s="1">
        <v>0</v>
      </c>
      <c r="KJ10" s="1">
        <v>0</v>
      </c>
      <c r="KK10" s="1">
        <v>0</v>
      </c>
      <c r="KL10" s="1">
        <v>0</v>
      </c>
      <c r="KM10" s="1">
        <v>0</v>
      </c>
      <c r="KN10" s="1">
        <v>0</v>
      </c>
      <c r="KO10" s="1">
        <v>0</v>
      </c>
      <c r="KP10" s="1">
        <v>0</v>
      </c>
      <c r="KQ10" s="1">
        <v>0</v>
      </c>
      <c r="KR10" s="1">
        <v>0</v>
      </c>
      <c r="KS10" s="1">
        <v>0</v>
      </c>
      <c r="KT10" s="1">
        <v>0</v>
      </c>
      <c r="KU10" s="1">
        <v>0</v>
      </c>
      <c r="KV10" s="1">
        <v>0</v>
      </c>
      <c r="KW10" s="1">
        <v>0</v>
      </c>
      <c r="KX10" s="1">
        <v>0</v>
      </c>
      <c r="KY10" s="1">
        <v>0</v>
      </c>
      <c r="KZ10" s="1">
        <v>0</v>
      </c>
      <c r="LA10" s="1">
        <v>0</v>
      </c>
      <c r="LB10" s="1">
        <v>0</v>
      </c>
      <c r="LC10" s="1">
        <v>0</v>
      </c>
      <c r="LD10" s="1">
        <v>0</v>
      </c>
      <c r="LE10" s="1">
        <v>0</v>
      </c>
      <c r="LF10" s="1">
        <v>0</v>
      </c>
      <c r="LG10" s="1">
        <v>0</v>
      </c>
      <c r="LH10" s="1">
        <v>1</v>
      </c>
      <c r="LI10" s="1">
        <v>1</v>
      </c>
      <c r="LJ10" s="1">
        <v>0</v>
      </c>
      <c r="LK10" s="1">
        <v>0</v>
      </c>
      <c r="LL10" s="1">
        <v>1</v>
      </c>
      <c r="LM10" s="1">
        <v>0.95</v>
      </c>
      <c r="LN10" s="1">
        <v>0</v>
      </c>
      <c r="LO10" s="1">
        <v>1</v>
      </c>
      <c r="LP10" s="1">
        <v>0.78</v>
      </c>
      <c r="LQ10" s="1">
        <v>0</v>
      </c>
      <c r="LR10" s="1">
        <v>0</v>
      </c>
      <c r="LS10" s="1">
        <v>0</v>
      </c>
    </row>
    <row r="11" spans="1:331" ht="15.75" customHeight="1">
      <c r="A11" s="1" t="s">
        <v>350</v>
      </c>
      <c r="B11" s="1" t="s">
        <v>351</v>
      </c>
      <c r="C11" s="1" t="s">
        <v>367</v>
      </c>
      <c r="D11" s="1" t="s">
        <v>353</v>
      </c>
      <c r="E11" s="1" t="s">
        <v>354</v>
      </c>
      <c r="F11" s="1">
        <v>15314</v>
      </c>
      <c r="G11" s="1" t="s">
        <v>355</v>
      </c>
      <c r="H11" s="1">
        <v>15314</v>
      </c>
      <c r="I11" s="1">
        <v>3.2472434266327395E-3</v>
      </c>
      <c r="J11" s="1">
        <v>0</v>
      </c>
      <c r="K11" s="1" t="s">
        <v>356</v>
      </c>
      <c r="L11" s="1">
        <v>1</v>
      </c>
      <c r="M11" s="1" t="s">
        <v>357</v>
      </c>
      <c r="N11" s="1" t="s">
        <v>358</v>
      </c>
      <c r="O11" s="1" t="s">
        <v>359</v>
      </c>
      <c r="P11" s="1">
        <v>4.2</v>
      </c>
      <c r="Q11" s="1">
        <v>0.61499999999999999</v>
      </c>
      <c r="R11" s="1">
        <v>0</v>
      </c>
      <c r="S11" s="1">
        <v>0.3</v>
      </c>
      <c r="T11" s="1">
        <v>18000</v>
      </c>
      <c r="U11" s="1">
        <v>0</v>
      </c>
      <c r="V11" s="1">
        <v>262</v>
      </c>
      <c r="W11" s="1">
        <v>0</v>
      </c>
      <c r="X11" s="1">
        <v>4716000</v>
      </c>
      <c r="Y11" s="1">
        <v>1</v>
      </c>
      <c r="Z11" s="1">
        <v>0</v>
      </c>
      <c r="AA11" s="1">
        <v>0</v>
      </c>
      <c r="AB11" s="1">
        <v>0</v>
      </c>
      <c r="AC11" s="1">
        <v>0</v>
      </c>
      <c r="AD11" s="1">
        <v>0</v>
      </c>
      <c r="AE11" s="1">
        <v>0</v>
      </c>
      <c r="AF11" s="1">
        <v>0</v>
      </c>
      <c r="AG11" s="1">
        <v>0</v>
      </c>
      <c r="AH11" s="1">
        <v>0</v>
      </c>
      <c r="AI11" s="1">
        <v>0</v>
      </c>
      <c r="AJ11" s="1">
        <v>0</v>
      </c>
      <c r="AK11" s="1">
        <v>0</v>
      </c>
      <c r="AL11" s="1">
        <v>0</v>
      </c>
      <c r="AM11" s="1">
        <v>9.29731506849315</v>
      </c>
      <c r="AN11" s="1">
        <v>0</v>
      </c>
      <c r="AO11" s="1">
        <v>0</v>
      </c>
      <c r="AP11" s="1">
        <v>0</v>
      </c>
      <c r="AQ11" s="1">
        <v>0</v>
      </c>
      <c r="AR11" s="1">
        <v>0</v>
      </c>
      <c r="AS11" s="1">
        <v>0</v>
      </c>
      <c r="AT11" s="1">
        <v>0</v>
      </c>
      <c r="AU11" s="1">
        <v>0</v>
      </c>
      <c r="AV11" s="1">
        <v>0</v>
      </c>
      <c r="AW11" s="1">
        <v>0</v>
      </c>
      <c r="AX11" s="1">
        <v>0</v>
      </c>
      <c r="AY11" s="1">
        <v>0</v>
      </c>
      <c r="AZ11" s="1">
        <v>0</v>
      </c>
      <c r="BA11" s="1">
        <v>0</v>
      </c>
      <c r="BB11" s="1">
        <v>0</v>
      </c>
      <c r="BC11" s="1">
        <v>0.1</v>
      </c>
      <c r="BD11" s="1">
        <v>0</v>
      </c>
      <c r="BE11" s="1">
        <v>0</v>
      </c>
      <c r="BF11" s="1">
        <v>0</v>
      </c>
      <c r="BG11" s="1">
        <v>0</v>
      </c>
      <c r="BH11" s="1">
        <v>0</v>
      </c>
      <c r="BI11" s="1">
        <v>0</v>
      </c>
      <c r="BJ11" s="1">
        <v>0</v>
      </c>
      <c r="BK11" s="1">
        <v>0</v>
      </c>
      <c r="BL11" s="1">
        <v>0</v>
      </c>
      <c r="BM11" s="1">
        <v>0</v>
      </c>
      <c r="BN11" s="1">
        <v>0</v>
      </c>
      <c r="BO11" s="1">
        <v>0</v>
      </c>
      <c r="BP11" s="1">
        <v>0</v>
      </c>
      <c r="BQ11" s="1">
        <v>1.5599999999999999E-2</v>
      </c>
      <c r="BR11" s="1">
        <v>0</v>
      </c>
      <c r="BS11" s="1">
        <v>0</v>
      </c>
      <c r="BT11" s="1">
        <v>0</v>
      </c>
      <c r="BU11" s="1">
        <v>0</v>
      </c>
      <c r="BV11" s="1">
        <v>0</v>
      </c>
      <c r="BW11" s="1">
        <v>63.7</v>
      </c>
      <c r="BX11" s="1">
        <v>0</v>
      </c>
      <c r="BY11" s="1">
        <v>0</v>
      </c>
      <c r="BZ11" s="1">
        <v>0</v>
      </c>
      <c r="CA11" s="1">
        <v>0</v>
      </c>
      <c r="CB11" s="1">
        <v>0</v>
      </c>
      <c r="CC11" s="1">
        <v>0</v>
      </c>
      <c r="CD11" s="1">
        <v>0</v>
      </c>
      <c r="CE11" s="1">
        <v>0</v>
      </c>
      <c r="CF11" s="1">
        <v>0</v>
      </c>
      <c r="CG11" s="1">
        <v>0</v>
      </c>
      <c r="CH11" s="1">
        <v>0</v>
      </c>
      <c r="CI11" s="1">
        <v>0</v>
      </c>
      <c r="CJ11" s="1">
        <v>0</v>
      </c>
      <c r="CK11" s="1">
        <v>0</v>
      </c>
      <c r="CL11" s="1">
        <v>0</v>
      </c>
      <c r="CM11" s="1">
        <v>0</v>
      </c>
      <c r="CN11" s="1">
        <v>0</v>
      </c>
      <c r="CO11" s="1">
        <v>0</v>
      </c>
      <c r="CP11" s="1">
        <v>0</v>
      </c>
      <c r="CQ11" s="1">
        <v>0</v>
      </c>
      <c r="CR11" s="1">
        <v>0</v>
      </c>
      <c r="CS11" s="1">
        <v>0</v>
      </c>
      <c r="CT11" s="1">
        <v>0</v>
      </c>
      <c r="CU11" s="1">
        <v>0</v>
      </c>
      <c r="CV11" s="1">
        <v>0</v>
      </c>
      <c r="CW11" s="1">
        <v>0</v>
      </c>
      <c r="CX11" s="1">
        <v>0</v>
      </c>
      <c r="CY11" s="1">
        <v>0</v>
      </c>
      <c r="CZ11" s="1">
        <v>0</v>
      </c>
      <c r="DA11" s="1">
        <v>0</v>
      </c>
      <c r="DB11" s="1">
        <v>0</v>
      </c>
      <c r="DC11" s="1">
        <v>0</v>
      </c>
      <c r="DD11" s="1">
        <v>0</v>
      </c>
      <c r="DE11" s="1">
        <v>0</v>
      </c>
      <c r="DF11" s="1">
        <v>0</v>
      </c>
      <c r="DG11" s="1">
        <v>0</v>
      </c>
      <c r="DH11" s="1">
        <v>0</v>
      </c>
      <c r="DI11" s="1">
        <v>0</v>
      </c>
      <c r="DJ11" s="1">
        <v>0</v>
      </c>
      <c r="DK11" s="1">
        <v>0</v>
      </c>
      <c r="DL11" s="1">
        <v>0</v>
      </c>
      <c r="DM11" s="1">
        <v>0</v>
      </c>
      <c r="DN11" s="1">
        <v>0</v>
      </c>
      <c r="DO11" s="1">
        <v>0</v>
      </c>
      <c r="DP11" s="1">
        <v>0</v>
      </c>
      <c r="DQ11" s="1">
        <v>0</v>
      </c>
      <c r="DR11" s="1">
        <v>0</v>
      </c>
      <c r="DS11" s="1">
        <v>0</v>
      </c>
      <c r="DT11" s="1">
        <v>0</v>
      </c>
      <c r="DU11" s="1">
        <v>0</v>
      </c>
      <c r="DV11" s="1">
        <v>0</v>
      </c>
      <c r="DW11" s="1">
        <v>0</v>
      </c>
      <c r="DX11" s="1">
        <v>0</v>
      </c>
      <c r="DY11" s="1">
        <v>0</v>
      </c>
      <c r="DZ11" s="1">
        <v>0</v>
      </c>
      <c r="EA11" s="1">
        <v>0</v>
      </c>
      <c r="EB11" s="1">
        <v>0</v>
      </c>
      <c r="EC11" s="1">
        <v>0</v>
      </c>
      <c r="ED11" s="1">
        <v>0</v>
      </c>
      <c r="EE11" s="1">
        <v>0</v>
      </c>
      <c r="EF11" s="1">
        <v>0</v>
      </c>
      <c r="EG11" s="1">
        <v>0</v>
      </c>
      <c r="EH11" s="1">
        <v>0</v>
      </c>
      <c r="EI11" s="1">
        <v>0</v>
      </c>
      <c r="EJ11" s="1">
        <v>0</v>
      </c>
      <c r="EK11" s="1">
        <v>0</v>
      </c>
      <c r="EL11" s="1">
        <v>0</v>
      </c>
      <c r="EM11" s="1">
        <v>0</v>
      </c>
      <c r="EN11" s="1">
        <v>0</v>
      </c>
      <c r="EO11" s="1">
        <v>0</v>
      </c>
      <c r="EP11" s="1">
        <v>0</v>
      </c>
      <c r="EQ11" s="1">
        <v>0</v>
      </c>
      <c r="ER11" s="1">
        <v>0</v>
      </c>
      <c r="ES11" s="1">
        <v>0</v>
      </c>
      <c r="ET11" s="1">
        <v>0</v>
      </c>
      <c r="EU11" s="1">
        <v>0</v>
      </c>
      <c r="EV11" s="1">
        <v>0</v>
      </c>
      <c r="EW11" s="1">
        <v>0</v>
      </c>
      <c r="EX11" s="1">
        <v>0</v>
      </c>
      <c r="EY11" s="1">
        <v>0</v>
      </c>
      <c r="EZ11" s="1">
        <v>0</v>
      </c>
      <c r="FA11" s="1">
        <v>0</v>
      </c>
      <c r="FB11" s="1">
        <v>0</v>
      </c>
      <c r="FC11" s="1">
        <v>0</v>
      </c>
      <c r="FD11" s="1">
        <v>0</v>
      </c>
      <c r="FE11" s="1">
        <v>0</v>
      </c>
      <c r="FF11" s="1">
        <v>0</v>
      </c>
      <c r="FG11" s="1">
        <v>0</v>
      </c>
      <c r="FH11" s="1">
        <v>0</v>
      </c>
      <c r="FI11" s="1">
        <v>0</v>
      </c>
      <c r="FJ11" s="1">
        <v>0</v>
      </c>
      <c r="FK11" s="1">
        <v>0</v>
      </c>
      <c r="FL11" s="1">
        <v>0</v>
      </c>
      <c r="FM11" s="1">
        <v>0</v>
      </c>
      <c r="FN11" s="1">
        <v>0</v>
      </c>
      <c r="FO11" s="1">
        <v>0</v>
      </c>
      <c r="FP11" s="1">
        <v>0</v>
      </c>
      <c r="FQ11" s="1">
        <v>1</v>
      </c>
      <c r="FR11" s="1">
        <v>0</v>
      </c>
      <c r="FS11" s="1">
        <v>0</v>
      </c>
      <c r="FT11" s="1">
        <v>0</v>
      </c>
      <c r="FU11" s="1">
        <v>0</v>
      </c>
      <c r="FV11" s="1">
        <v>0</v>
      </c>
      <c r="FW11" s="1">
        <v>0</v>
      </c>
      <c r="FX11" s="1">
        <v>3.7041095890410967</v>
      </c>
      <c r="FY11" s="1">
        <v>0</v>
      </c>
      <c r="FZ11" s="1">
        <v>0</v>
      </c>
      <c r="GA11" s="1">
        <v>0</v>
      </c>
      <c r="GB11" s="1">
        <v>0</v>
      </c>
      <c r="GC11" s="1">
        <v>0</v>
      </c>
      <c r="GD11" s="1">
        <v>0</v>
      </c>
      <c r="GE11" s="1">
        <v>0</v>
      </c>
      <c r="GF11" s="1">
        <v>0</v>
      </c>
      <c r="GG11" s="1">
        <v>0</v>
      </c>
      <c r="GH11" s="1">
        <v>0</v>
      </c>
      <c r="GI11" s="1">
        <v>0</v>
      </c>
      <c r="GJ11" s="1">
        <v>0</v>
      </c>
      <c r="GK11" s="1">
        <v>0</v>
      </c>
      <c r="GL11" s="1">
        <v>0</v>
      </c>
      <c r="GM11" s="1">
        <v>0</v>
      </c>
      <c r="GN11" s="1">
        <v>0</v>
      </c>
      <c r="GO11" s="1">
        <v>0</v>
      </c>
      <c r="GP11" s="1">
        <v>0</v>
      </c>
      <c r="GQ11" s="1">
        <v>0</v>
      </c>
      <c r="GR11" s="1">
        <v>0</v>
      </c>
      <c r="GS11" s="1">
        <v>0</v>
      </c>
      <c r="GT11" s="1">
        <v>0.251</v>
      </c>
      <c r="GU11" s="1">
        <v>0</v>
      </c>
      <c r="GV11" s="1">
        <v>0</v>
      </c>
      <c r="GW11" s="1">
        <v>0</v>
      </c>
      <c r="GX11" s="1">
        <v>0</v>
      </c>
      <c r="GY11" s="1">
        <v>0</v>
      </c>
      <c r="GZ11" s="1">
        <v>0</v>
      </c>
      <c r="HA11" s="1">
        <v>0</v>
      </c>
      <c r="HB11" s="1">
        <v>0</v>
      </c>
      <c r="HC11" s="1">
        <v>0</v>
      </c>
      <c r="HD11" s="1">
        <v>0</v>
      </c>
      <c r="HE11" s="1">
        <v>0</v>
      </c>
      <c r="HF11" s="1">
        <v>0</v>
      </c>
      <c r="HG11" s="1">
        <v>0</v>
      </c>
      <c r="HH11" s="1">
        <v>1.5599999999999999E-2</v>
      </c>
      <c r="HI11" s="1">
        <v>0</v>
      </c>
      <c r="HJ11" s="1">
        <v>0</v>
      </c>
      <c r="HK11" s="1">
        <v>0</v>
      </c>
      <c r="HL11" s="1">
        <v>0</v>
      </c>
      <c r="HM11" s="1">
        <v>0</v>
      </c>
      <c r="HN11" s="1">
        <v>63.7</v>
      </c>
      <c r="HO11" s="1">
        <v>0</v>
      </c>
      <c r="HP11" s="1">
        <v>0</v>
      </c>
      <c r="HQ11" s="1">
        <v>0</v>
      </c>
      <c r="HR11" s="1">
        <v>0</v>
      </c>
      <c r="HS11" s="1">
        <v>0</v>
      </c>
      <c r="HT11" s="1">
        <v>0</v>
      </c>
      <c r="HU11" s="1">
        <v>0</v>
      </c>
      <c r="HV11" s="1">
        <v>0</v>
      </c>
      <c r="HW11" s="1">
        <v>0</v>
      </c>
      <c r="HX11" s="1">
        <v>0</v>
      </c>
      <c r="HY11" s="1">
        <v>0</v>
      </c>
      <c r="HZ11" s="1">
        <v>0</v>
      </c>
      <c r="IA11" s="1">
        <v>0</v>
      </c>
      <c r="IB11" s="1">
        <v>0</v>
      </c>
      <c r="IC11" s="1">
        <v>0</v>
      </c>
      <c r="ID11" s="1">
        <v>0</v>
      </c>
      <c r="IE11" s="1">
        <v>0</v>
      </c>
      <c r="IF11" s="1">
        <v>0</v>
      </c>
      <c r="IG11" s="1">
        <v>0</v>
      </c>
      <c r="IH11" s="1">
        <v>0</v>
      </c>
      <c r="II11" s="1">
        <v>0</v>
      </c>
      <c r="IJ11" s="1">
        <v>0</v>
      </c>
      <c r="IK11" s="1">
        <v>0</v>
      </c>
      <c r="IL11" s="1">
        <v>0</v>
      </c>
      <c r="IM11" s="1">
        <v>0</v>
      </c>
      <c r="IN11" s="1">
        <v>0</v>
      </c>
      <c r="IO11" s="1">
        <v>0</v>
      </c>
      <c r="IP11" s="1">
        <v>0</v>
      </c>
      <c r="IQ11" s="1">
        <v>0</v>
      </c>
      <c r="IR11" s="1">
        <v>0</v>
      </c>
      <c r="IS11" s="1">
        <v>0</v>
      </c>
      <c r="IT11" s="1">
        <v>0</v>
      </c>
      <c r="IU11" s="1">
        <v>0</v>
      </c>
      <c r="IV11" s="1">
        <v>0</v>
      </c>
      <c r="IW11" s="1">
        <v>0</v>
      </c>
      <c r="IX11" s="1">
        <v>0</v>
      </c>
      <c r="IY11" s="1">
        <v>0</v>
      </c>
      <c r="IZ11" s="1">
        <v>0</v>
      </c>
      <c r="JA11" s="1">
        <v>0</v>
      </c>
      <c r="JB11" s="1">
        <v>0</v>
      </c>
      <c r="JC11" s="1">
        <v>0</v>
      </c>
      <c r="JD11" s="1">
        <v>0</v>
      </c>
      <c r="JE11" s="1">
        <v>0</v>
      </c>
      <c r="JF11" s="1">
        <v>0</v>
      </c>
      <c r="JG11" s="1">
        <v>0</v>
      </c>
      <c r="JH11" s="1">
        <v>0</v>
      </c>
      <c r="JI11" s="1">
        <v>0</v>
      </c>
      <c r="JJ11" s="1">
        <v>0</v>
      </c>
      <c r="JK11" s="1">
        <v>0</v>
      </c>
      <c r="JL11" s="1">
        <v>0</v>
      </c>
      <c r="JM11" s="1">
        <v>0</v>
      </c>
      <c r="JN11" s="1">
        <v>0</v>
      </c>
      <c r="JO11" s="1">
        <v>0</v>
      </c>
      <c r="JP11" s="1">
        <v>0</v>
      </c>
      <c r="JQ11" s="1">
        <v>0</v>
      </c>
      <c r="JR11" s="1">
        <v>0</v>
      </c>
      <c r="JS11" s="1">
        <v>0</v>
      </c>
      <c r="JT11" s="1">
        <v>0</v>
      </c>
      <c r="JU11" s="1">
        <v>0</v>
      </c>
      <c r="JV11" s="1">
        <v>0</v>
      </c>
      <c r="JW11" s="1">
        <v>0</v>
      </c>
      <c r="JX11" s="1">
        <v>0</v>
      </c>
      <c r="JY11" s="1">
        <v>0</v>
      </c>
      <c r="JZ11" s="1">
        <v>0</v>
      </c>
      <c r="KA11" s="1">
        <v>0</v>
      </c>
      <c r="KB11" s="1">
        <v>0</v>
      </c>
      <c r="KC11" s="1">
        <v>0</v>
      </c>
      <c r="KD11" s="1">
        <v>0</v>
      </c>
      <c r="KE11" s="1">
        <v>0</v>
      </c>
      <c r="KF11" s="1">
        <v>0</v>
      </c>
      <c r="KG11" s="1">
        <v>0</v>
      </c>
      <c r="KH11" s="1">
        <v>0</v>
      </c>
      <c r="KI11" s="1">
        <v>0</v>
      </c>
      <c r="KJ11" s="1">
        <v>0</v>
      </c>
      <c r="KK11" s="1">
        <v>0</v>
      </c>
      <c r="KL11" s="1">
        <v>0</v>
      </c>
      <c r="KM11" s="1">
        <v>0</v>
      </c>
      <c r="KN11" s="1">
        <v>0</v>
      </c>
      <c r="KO11" s="1">
        <v>0</v>
      </c>
      <c r="KP11" s="1">
        <v>0</v>
      </c>
      <c r="KQ11" s="1">
        <v>0</v>
      </c>
      <c r="KR11" s="1">
        <v>0</v>
      </c>
      <c r="KS11" s="1">
        <v>0</v>
      </c>
      <c r="KT11" s="1">
        <v>0</v>
      </c>
      <c r="KU11" s="1">
        <v>0</v>
      </c>
      <c r="KV11" s="1">
        <v>0</v>
      </c>
      <c r="KW11" s="1">
        <v>0</v>
      </c>
      <c r="KX11" s="1">
        <v>0</v>
      </c>
      <c r="KY11" s="1">
        <v>0</v>
      </c>
      <c r="KZ11" s="1">
        <v>0</v>
      </c>
      <c r="LA11" s="1">
        <v>0</v>
      </c>
      <c r="LB11" s="1">
        <v>0</v>
      </c>
      <c r="LC11" s="1">
        <v>0</v>
      </c>
      <c r="LD11" s="1">
        <v>0</v>
      </c>
      <c r="LE11" s="1">
        <v>0</v>
      </c>
      <c r="LF11" s="1">
        <v>0</v>
      </c>
      <c r="LG11" s="1">
        <v>0</v>
      </c>
      <c r="LH11" s="1">
        <v>1</v>
      </c>
      <c r="LI11" s="1">
        <v>1</v>
      </c>
      <c r="LJ11" s="1">
        <v>0</v>
      </c>
      <c r="LK11" s="1">
        <v>0</v>
      </c>
      <c r="LL11" s="1">
        <v>1</v>
      </c>
      <c r="LM11" s="1">
        <v>0.95</v>
      </c>
      <c r="LN11" s="1">
        <v>0</v>
      </c>
      <c r="LO11" s="1">
        <v>1</v>
      </c>
      <c r="LP11" s="1">
        <v>0.78</v>
      </c>
      <c r="LQ11" s="1">
        <v>0</v>
      </c>
      <c r="LR11" s="1">
        <v>0</v>
      </c>
      <c r="LS11" s="1">
        <v>0</v>
      </c>
    </row>
    <row r="12" spans="1:331" ht="15.75" customHeight="1">
      <c r="A12" s="1" t="s">
        <v>350</v>
      </c>
      <c r="B12" s="1" t="s">
        <v>351</v>
      </c>
      <c r="C12" s="1" t="s">
        <v>368</v>
      </c>
      <c r="D12" s="1" t="s">
        <v>353</v>
      </c>
      <c r="E12" s="1" t="s">
        <v>354</v>
      </c>
      <c r="F12" s="1">
        <v>15314</v>
      </c>
      <c r="G12" s="1" t="s">
        <v>355</v>
      </c>
      <c r="H12" s="1">
        <v>15314</v>
      </c>
      <c r="I12" s="1">
        <v>3.2472434266327395E-3</v>
      </c>
      <c r="J12" s="1">
        <v>0</v>
      </c>
      <c r="K12" s="1" t="s">
        <v>356</v>
      </c>
      <c r="L12" s="1">
        <v>1</v>
      </c>
      <c r="M12" s="1" t="s">
        <v>357</v>
      </c>
      <c r="N12" s="1" t="s">
        <v>358</v>
      </c>
      <c r="O12" s="1" t="s">
        <v>359</v>
      </c>
      <c r="P12" s="1">
        <v>4.2</v>
      </c>
      <c r="Q12" s="1">
        <v>0.61499999999999999</v>
      </c>
      <c r="R12" s="1">
        <v>0</v>
      </c>
      <c r="S12" s="1">
        <v>0.3</v>
      </c>
      <c r="T12" s="1">
        <v>18000</v>
      </c>
      <c r="U12" s="1">
        <v>0</v>
      </c>
      <c r="V12" s="1">
        <v>262</v>
      </c>
      <c r="W12" s="1">
        <v>0</v>
      </c>
      <c r="X12" s="1">
        <v>4716000</v>
      </c>
      <c r="Y12" s="1">
        <v>1</v>
      </c>
      <c r="Z12" s="1">
        <v>0</v>
      </c>
      <c r="AA12" s="1">
        <v>0</v>
      </c>
      <c r="AB12" s="1">
        <v>0</v>
      </c>
      <c r="AC12" s="1">
        <v>0</v>
      </c>
      <c r="AD12" s="1">
        <v>0</v>
      </c>
      <c r="AE12" s="1">
        <v>0</v>
      </c>
      <c r="AF12" s="1">
        <v>0</v>
      </c>
      <c r="AG12" s="1">
        <v>0</v>
      </c>
      <c r="AH12" s="1">
        <v>0</v>
      </c>
      <c r="AI12" s="1">
        <v>0</v>
      </c>
      <c r="AJ12" s="1">
        <v>0</v>
      </c>
      <c r="AK12" s="1">
        <v>0</v>
      </c>
      <c r="AL12" s="1">
        <v>0</v>
      </c>
      <c r="AM12" s="1">
        <v>9.29731506849315</v>
      </c>
      <c r="AN12" s="1">
        <v>0</v>
      </c>
      <c r="AO12" s="1">
        <v>0</v>
      </c>
      <c r="AP12" s="1">
        <v>0</v>
      </c>
      <c r="AQ12" s="1">
        <v>0</v>
      </c>
      <c r="AR12" s="1">
        <v>0</v>
      </c>
      <c r="AS12" s="1">
        <v>0</v>
      </c>
      <c r="AT12" s="1">
        <v>0</v>
      </c>
      <c r="AU12" s="1">
        <v>0</v>
      </c>
      <c r="AV12" s="1">
        <v>0</v>
      </c>
      <c r="AW12" s="1">
        <v>0</v>
      </c>
      <c r="AX12" s="1">
        <v>0</v>
      </c>
      <c r="AY12" s="1">
        <v>0</v>
      </c>
      <c r="AZ12" s="1">
        <v>0</v>
      </c>
      <c r="BA12" s="1">
        <v>0</v>
      </c>
      <c r="BB12" s="1">
        <v>0</v>
      </c>
      <c r="BC12" s="1">
        <v>0.1</v>
      </c>
      <c r="BD12" s="1">
        <v>0</v>
      </c>
      <c r="BE12" s="1">
        <v>0</v>
      </c>
      <c r="BF12" s="1">
        <v>0</v>
      </c>
      <c r="BG12" s="1">
        <v>0</v>
      </c>
      <c r="BH12" s="1">
        <v>0</v>
      </c>
      <c r="BI12" s="1">
        <v>0</v>
      </c>
      <c r="BJ12" s="1">
        <v>0</v>
      </c>
      <c r="BK12" s="1">
        <v>0</v>
      </c>
      <c r="BL12" s="1">
        <v>0</v>
      </c>
      <c r="BM12" s="1">
        <v>0</v>
      </c>
      <c r="BN12" s="1">
        <v>0</v>
      </c>
      <c r="BO12" s="1">
        <v>0</v>
      </c>
      <c r="BP12" s="1">
        <v>0</v>
      </c>
      <c r="BQ12" s="1">
        <v>1.5599999999999999E-2</v>
      </c>
      <c r="BR12" s="1">
        <v>0</v>
      </c>
      <c r="BS12" s="1">
        <v>0</v>
      </c>
      <c r="BT12" s="1">
        <v>0</v>
      </c>
      <c r="BU12" s="1">
        <v>0</v>
      </c>
      <c r="BV12" s="1">
        <v>0</v>
      </c>
      <c r="BW12" s="1">
        <v>63.7</v>
      </c>
      <c r="BX12" s="1">
        <v>0</v>
      </c>
      <c r="BY12" s="1">
        <v>0</v>
      </c>
      <c r="BZ12" s="1">
        <v>0</v>
      </c>
      <c r="CA12" s="1">
        <v>0</v>
      </c>
      <c r="CB12" s="1">
        <v>0</v>
      </c>
      <c r="CC12" s="1">
        <v>0</v>
      </c>
      <c r="CD12" s="1">
        <v>0</v>
      </c>
      <c r="CE12" s="1">
        <v>0</v>
      </c>
      <c r="CF12" s="1">
        <v>0</v>
      </c>
      <c r="CG12" s="1">
        <v>0</v>
      </c>
      <c r="CH12" s="1">
        <v>0</v>
      </c>
      <c r="CI12" s="1">
        <v>0</v>
      </c>
      <c r="CJ12" s="1">
        <v>0</v>
      </c>
      <c r="CK12" s="1">
        <v>0</v>
      </c>
      <c r="CL12" s="1">
        <v>0</v>
      </c>
      <c r="CM12" s="1">
        <v>0</v>
      </c>
      <c r="CN12" s="1">
        <v>0</v>
      </c>
      <c r="CO12" s="1">
        <v>0</v>
      </c>
      <c r="CP12" s="1">
        <v>0</v>
      </c>
      <c r="CQ12" s="1">
        <v>0</v>
      </c>
      <c r="CR12" s="1">
        <v>0</v>
      </c>
      <c r="CS12" s="1">
        <v>0</v>
      </c>
      <c r="CT12" s="1">
        <v>0</v>
      </c>
      <c r="CU12" s="1">
        <v>0</v>
      </c>
      <c r="CV12" s="1">
        <v>0</v>
      </c>
      <c r="CW12" s="1">
        <v>0</v>
      </c>
      <c r="CX12" s="1">
        <v>0</v>
      </c>
      <c r="CY12" s="1">
        <v>0</v>
      </c>
      <c r="CZ12" s="1">
        <v>0</v>
      </c>
      <c r="DA12" s="1">
        <v>0</v>
      </c>
      <c r="DB12" s="1">
        <v>0</v>
      </c>
      <c r="DC12" s="1">
        <v>0</v>
      </c>
      <c r="DD12" s="1">
        <v>0</v>
      </c>
      <c r="DE12" s="1">
        <v>0</v>
      </c>
      <c r="DF12" s="1">
        <v>0</v>
      </c>
      <c r="DG12" s="1">
        <v>0</v>
      </c>
      <c r="DH12" s="1">
        <v>0</v>
      </c>
      <c r="DI12" s="1">
        <v>0</v>
      </c>
      <c r="DJ12" s="1">
        <v>0</v>
      </c>
      <c r="DK12" s="1">
        <v>0</v>
      </c>
      <c r="DL12" s="1">
        <v>0</v>
      </c>
      <c r="DM12" s="1">
        <v>0</v>
      </c>
      <c r="DN12" s="1">
        <v>0</v>
      </c>
      <c r="DO12" s="1">
        <v>0</v>
      </c>
      <c r="DP12" s="1">
        <v>0</v>
      </c>
      <c r="DQ12" s="1">
        <v>0</v>
      </c>
      <c r="DR12" s="1">
        <v>0</v>
      </c>
      <c r="DS12" s="1">
        <v>0</v>
      </c>
      <c r="DT12" s="1">
        <v>0</v>
      </c>
      <c r="DU12" s="1">
        <v>0</v>
      </c>
      <c r="DV12" s="1">
        <v>0</v>
      </c>
      <c r="DW12" s="1">
        <v>0</v>
      </c>
      <c r="DX12" s="1">
        <v>0</v>
      </c>
      <c r="DY12" s="1">
        <v>0</v>
      </c>
      <c r="DZ12" s="1">
        <v>0</v>
      </c>
      <c r="EA12" s="1">
        <v>0</v>
      </c>
      <c r="EB12" s="1">
        <v>0</v>
      </c>
      <c r="EC12" s="1">
        <v>0</v>
      </c>
      <c r="ED12" s="1">
        <v>0</v>
      </c>
      <c r="EE12" s="1">
        <v>0</v>
      </c>
      <c r="EF12" s="1">
        <v>0</v>
      </c>
      <c r="EG12" s="1">
        <v>0</v>
      </c>
      <c r="EH12" s="1">
        <v>0</v>
      </c>
      <c r="EI12" s="1">
        <v>0</v>
      </c>
      <c r="EJ12" s="1">
        <v>0</v>
      </c>
      <c r="EK12" s="1">
        <v>0</v>
      </c>
      <c r="EL12" s="1">
        <v>0</v>
      </c>
      <c r="EM12" s="1">
        <v>0</v>
      </c>
      <c r="EN12" s="1">
        <v>0</v>
      </c>
      <c r="EO12" s="1">
        <v>0</v>
      </c>
      <c r="EP12" s="1">
        <v>0</v>
      </c>
      <c r="EQ12" s="1">
        <v>0</v>
      </c>
      <c r="ER12" s="1">
        <v>0</v>
      </c>
      <c r="ES12" s="1">
        <v>0</v>
      </c>
      <c r="ET12" s="1">
        <v>0</v>
      </c>
      <c r="EU12" s="1">
        <v>0</v>
      </c>
      <c r="EV12" s="1">
        <v>0</v>
      </c>
      <c r="EW12" s="1">
        <v>0</v>
      </c>
      <c r="EX12" s="1">
        <v>0</v>
      </c>
      <c r="EY12" s="1">
        <v>0</v>
      </c>
      <c r="EZ12" s="1">
        <v>0</v>
      </c>
      <c r="FA12" s="1">
        <v>0</v>
      </c>
      <c r="FB12" s="1">
        <v>0</v>
      </c>
      <c r="FC12" s="1">
        <v>0</v>
      </c>
      <c r="FD12" s="1">
        <v>0</v>
      </c>
      <c r="FE12" s="1">
        <v>0</v>
      </c>
      <c r="FF12" s="1">
        <v>0</v>
      </c>
      <c r="FG12" s="1">
        <v>0</v>
      </c>
      <c r="FH12" s="1">
        <v>0</v>
      </c>
      <c r="FI12" s="1">
        <v>0</v>
      </c>
      <c r="FJ12" s="1">
        <v>0</v>
      </c>
      <c r="FK12" s="1">
        <v>0</v>
      </c>
      <c r="FL12" s="1">
        <v>0</v>
      </c>
      <c r="FM12" s="1">
        <v>0</v>
      </c>
      <c r="FN12" s="1">
        <v>0</v>
      </c>
      <c r="FO12" s="1">
        <v>0</v>
      </c>
      <c r="FP12" s="1">
        <v>0</v>
      </c>
      <c r="FQ12" s="1">
        <v>1</v>
      </c>
      <c r="FR12" s="1">
        <v>0</v>
      </c>
      <c r="FS12" s="1">
        <v>0</v>
      </c>
      <c r="FT12" s="1">
        <v>0</v>
      </c>
      <c r="FU12" s="1">
        <v>0</v>
      </c>
      <c r="FV12" s="1">
        <v>0</v>
      </c>
      <c r="FW12" s="1">
        <v>0</v>
      </c>
      <c r="FX12" s="1">
        <v>3.7041095890410967</v>
      </c>
      <c r="FY12" s="1">
        <v>0</v>
      </c>
      <c r="FZ12" s="1">
        <v>0</v>
      </c>
      <c r="GA12" s="1">
        <v>0</v>
      </c>
      <c r="GB12" s="1">
        <v>0</v>
      </c>
      <c r="GC12" s="1">
        <v>0</v>
      </c>
      <c r="GD12" s="1">
        <v>0</v>
      </c>
      <c r="GE12" s="1">
        <v>0</v>
      </c>
      <c r="GF12" s="1">
        <v>0</v>
      </c>
      <c r="GG12" s="1">
        <v>0</v>
      </c>
      <c r="GH12" s="1">
        <v>0</v>
      </c>
      <c r="GI12" s="1">
        <v>0</v>
      </c>
      <c r="GJ12" s="1">
        <v>0</v>
      </c>
      <c r="GK12" s="1">
        <v>0</v>
      </c>
      <c r="GL12" s="1">
        <v>0</v>
      </c>
      <c r="GM12" s="1">
        <v>0</v>
      </c>
      <c r="GN12" s="1">
        <v>0</v>
      </c>
      <c r="GO12" s="1">
        <v>0</v>
      </c>
      <c r="GP12" s="1">
        <v>0</v>
      </c>
      <c r="GQ12" s="1">
        <v>0</v>
      </c>
      <c r="GR12" s="1">
        <v>0</v>
      </c>
      <c r="GS12" s="1">
        <v>0</v>
      </c>
      <c r="GT12" s="1">
        <v>0.251</v>
      </c>
      <c r="GU12" s="1">
        <v>0</v>
      </c>
      <c r="GV12" s="1">
        <v>0</v>
      </c>
      <c r="GW12" s="1">
        <v>0</v>
      </c>
      <c r="GX12" s="1">
        <v>0</v>
      </c>
      <c r="GY12" s="1">
        <v>0</v>
      </c>
      <c r="GZ12" s="1">
        <v>0</v>
      </c>
      <c r="HA12" s="1">
        <v>0</v>
      </c>
      <c r="HB12" s="1">
        <v>0</v>
      </c>
      <c r="HC12" s="1">
        <v>0</v>
      </c>
      <c r="HD12" s="1">
        <v>0</v>
      </c>
      <c r="HE12" s="1">
        <v>0</v>
      </c>
      <c r="HF12" s="1">
        <v>0</v>
      </c>
      <c r="HG12" s="1">
        <v>0</v>
      </c>
      <c r="HH12" s="1">
        <v>1.5599999999999999E-2</v>
      </c>
      <c r="HI12" s="1">
        <v>0</v>
      </c>
      <c r="HJ12" s="1">
        <v>0</v>
      </c>
      <c r="HK12" s="1">
        <v>0</v>
      </c>
      <c r="HL12" s="1">
        <v>0</v>
      </c>
      <c r="HM12" s="1">
        <v>0</v>
      </c>
      <c r="HN12" s="1">
        <v>63.7</v>
      </c>
      <c r="HO12" s="1">
        <v>0</v>
      </c>
      <c r="HP12" s="1">
        <v>0</v>
      </c>
      <c r="HQ12" s="1">
        <v>0</v>
      </c>
      <c r="HR12" s="1">
        <v>0</v>
      </c>
      <c r="HS12" s="1">
        <v>0</v>
      </c>
      <c r="HT12" s="1">
        <v>0</v>
      </c>
      <c r="HU12" s="1">
        <v>0</v>
      </c>
      <c r="HV12" s="1">
        <v>0</v>
      </c>
      <c r="HW12" s="1">
        <v>0</v>
      </c>
      <c r="HX12" s="1">
        <v>0</v>
      </c>
      <c r="HY12" s="1">
        <v>0</v>
      </c>
      <c r="HZ12" s="1">
        <v>0</v>
      </c>
      <c r="IA12" s="1">
        <v>0</v>
      </c>
      <c r="IB12" s="1">
        <v>0</v>
      </c>
      <c r="IC12" s="1">
        <v>0</v>
      </c>
      <c r="ID12" s="1">
        <v>0</v>
      </c>
      <c r="IE12" s="1">
        <v>0</v>
      </c>
      <c r="IF12" s="1">
        <v>0</v>
      </c>
      <c r="IG12" s="1">
        <v>0</v>
      </c>
      <c r="IH12" s="1">
        <v>0</v>
      </c>
      <c r="II12" s="1">
        <v>0</v>
      </c>
      <c r="IJ12" s="1">
        <v>0</v>
      </c>
      <c r="IK12" s="1">
        <v>0</v>
      </c>
      <c r="IL12" s="1">
        <v>0</v>
      </c>
      <c r="IM12" s="1">
        <v>0</v>
      </c>
      <c r="IN12" s="1">
        <v>0</v>
      </c>
      <c r="IO12" s="1">
        <v>0</v>
      </c>
      <c r="IP12" s="1">
        <v>0</v>
      </c>
      <c r="IQ12" s="1">
        <v>0</v>
      </c>
      <c r="IR12" s="1">
        <v>0</v>
      </c>
      <c r="IS12" s="1">
        <v>0</v>
      </c>
      <c r="IT12" s="1">
        <v>0</v>
      </c>
      <c r="IU12" s="1">
        <v>0</v>
      </c>
      <c r="IV12" s="1">
        <v>0</v>
      </c>
      <c r="IW12" s="1">
        <v>0</v>
      </c>
      <c r="IX12" s="1">
        <v>0</v>
      </c>
      <c r="IY12" s="1">
        <v>0</v>
      </c>
      <c r="IZ12" s="1">
        <v>0</v>
      </c>
      <c r="JA12" s="1">
        <v>0</v>
      </c>
      <c r="JB12" s="1">
        <v>0</v>
      </c>
      <c r="JC12" s="1">
        <v>0</v>
      </c>
      <c r="JD12" s="1">
        <v>0</v>
      </c>
      <c r="JE12" s="1">
        <v>0</v>
      </c>
      <c r="JF12" s="1">
        <v>0</v>
      </c>
      <c r="JG12" s="1">
        <v>0</v>
      </c>
      <c r="JH12" s="1">
        <v>0</v>
      </c>
      <c r="JI12" s="1">
        <v>0</v>
      </c>
      <c r="JJ12" s="1">
        <v>0</v>
      </c>
      <c r="JK12" s="1">
        <v>0</v>
      </c>
      <c r="JL12" s="1">
        <v>0</v>
      </c>
      <c r="JM12" s="1">
        <v>0</v>
      </c>
      <c r="JN12" s="1">
        <v>0</v>
      </c>
      <c r="JO12" s="1">
        <v>0</v>
      </c>
      <c r="JP12" s="1">
        <v>0</v>
      </c>
      <c r="JQ12" s="1">
        <v>0</v>
      </c>
      <c r="JR12" s="1">
        <v>0</v>
      </c>
      <c r="JS12" s="1">
        <v>0</v>
      </c>
      <c r="JT12" s="1">
        <v>0</v>
      </c>
      <c r="JU12" s="1">
        <v>0</v>
      </c>
      <c r="JV12" s="1">
        <v>0</v>
      </c>
      <c r="JW12" s="1">
        <v>0</v>
      </c>
      <c r="JX12" s="1">
        <v>0</v>
      </c>
      <c r="JY12" s="1">
        <v>0</v>
      </c>
      <c r="JZ12" s="1">
        <v>0</v>
      </c>
      <c r="KA12" s="1">
        <v>0</v>
      </c>
      <c r="KB12" s="1">
        <v>0</v>
      </c>
      <c r="KC12" s="1">
        <v>0</v>
      </c>
      <c r="KD12" s="1">
        <v>0</v>
      </c>
      <c r="KE12" s="1">
        <v>0</v>
      </c>
      <c r="KF12" s="1">
        <v>0</v>
      </c>
      <c r="KG12" s="1">
        <v>0</v>
      </c>
      <c r="KH12" s="1">
        <v>0</v>
      </c>
      <c r="KI12" s="1">
        <v>0</v>
      </c>
      <c r="KJ12" s="1">
        <v>0</v>
      </c>
      <c r="KK12" s="1">
        <v>0</v>
      </c>
      <c r="KL12" s="1">
        <v>0</v>
      </c>
      <c r="KM12" s="1">
        <v>0</v>
      </c>
      <c r="KN12" s="1">
        <v>0</v>
      </c>
      <c r="KO12" s="1">
        <v>0</v>
      </c>
      <c r="KP12" s="1">
        <v>0</v>
      </c>
      <c r="KQ12" s="1">
        <v>0</v>
      </c>
      <c r="KR12" s="1">
        <v>0</v>
      </c>
      <c r="KS12" s="1">
        <v>0</v>
      </c>
      <c r="KT12" s="1">
        <v>0</v>
      </c>
      <c r="KU12" s="1">
        <v>0</v>
      </c>
      <c r="KV12" s="1">
        <v>0</v>
      </c>
      <c r="KW12" s="1">
        <v>0</v>
      </c>
      <c r="KX12" s="1">
        <v>0</v>
      </c>
      <c r="KY12" s="1">
        <v>0</v>
      </c>
      <c r="KZ12" s="1">
        <v>0</v>
      </c>
      <c r="LA12" s="1">
        <v>0</v>
      </c>
      <c r="LB12" s="1">
        <v>0</v>
      </c>
      <c r="LC12" s="1">
        <v>0</v>
      </c>
      <c r="LD12" s="1">
        <v>0</v>
      </c>
      <c r="LE12" s="1">
        <v>0</v>
      </c>
      <c r="LF12" s="1">
        <v>0</v>
      </c>
      <c r="LG12" s="1">
        <v>0</v>
      </c>
      <c r="LH12" s="1">
        <v>1</v>
      </c>
      <c r="LI12" s="1">
        <v>1</v>
      </c>
      <c r="LJ12" s="1">
        <v>0</v>
      </c>
      <c r="LK12" s="1">
        <v>0</v>
      </c>
      <c r="LL12" s="1">
        <v>1</v>
      </c>
      <c r="LM12" s="1">
        <v>0.95</v>
      </c>
      <c r="LN12" s="1">
        <v>0</v>
      </c>
      <c r="LO12" s="1">
        <v>1</v>
      </c>
      <c r="LP12" s="1">
        <v>0.78</v>
      </c>
      <c r="LQ12" s="1">
        <v>0</v>
      </c>
      <c r="LR12" s="1">
        <v>0</v>
      </c>
      <c r="LS12" s="1">
        <v>0</v>
      </c>
    </row>
    <row r="13" spans="1:331" ht="15.75" customHeight="1">
      <c r="A13" s="1" t="s">
        <v>350</v>
      </c>
      <c r="B13" s="1" t="s">
        <v>351</v>
      </c>
      <c r="C13" s="1" t="s">
        <v>369</v>
      </c>
      <c r="D13" s="1" t="s">
        <v>353</v>
      </c>
      <c r="E13" s="1" t="s">
        <v>354</v>
      </c>
      <c r="F13" s="1">
        <v>15314</v>
      </c>
      <c r="G13" s="1" t="s">
        <v>355</v>
      </c>
      <c r="H13" s="1">
        <v>15314</v>
      </c>
      <c r="I13" s="1">
        <v>3.2472434266327395E-3</v>
      </c>
      <c r="J13" s="1">
        <v>0</v>
      </c>
      <c r="K13" s="1" t="s">
        <v>356</v>
      </c>
      <c r="L13" s="1">
        <v>1</v>
      </c>
      <c r="M13" s="1" t="s">
        <v>357</v>
      </c>
      <c r="N13" s="1" t="s">
        <v>358</v>
      </c>
      <c r="O13" s="1" t="s">
        <v>359</v>
      </c>
      <c r="P13" s="1">
        <v>4.2</v>
      </c>
      <c r="Q13" s="1">
        <v>0.61499999999999999</v>
      </c>
      <c r="R13" s="1">
        <v>0</v>
      </c>
      <c r="S13" s="1">
        <v>0.3</v>
      </c>
      <c r="T13" s="1">
        <v>18000</v>
      </c>
      <c r="U13" s="1">
        <v>0</v>
      </c>
      <c r="V13" s="1">
        <v>262</v>
      </c>
      <c r="W13" s="1">
        <v>0</v>
      </c>
      <c r="X13" s="1">
        <v>4716000</v>
      </c>
      <c r="Y13" s="1">
        <v>1</v>
      </c>
      <c r="Z13" s="1">
        <v>0</v>
      </c>
      <c r="AA13" s="1">
        <v>0</v>
      </c>
      <c r="AB13" s="1">
        <v>0</v>
      </c>
      <c r="AC13" s="1">
        <v>0</v>
      </c>
      <c r="AD13" s="1">
        <v>0</v>
      </c>
      <c r="AE13" s="1">
        <v>0</v>
      </c>
      <c r="AF13" s="1">
        <v>0</v>
      </c>
      <c r="AG13" s="1">
        <v>0</v>
      </c>
      <c r="AH13" s="1">
        <v>0</v>
      </c>
      <c r="AI13" s="1">
        <v>0</v>
      </c>
      <c r="AJ13" s="1">
        <v>0</v>
      </c>
      <c r="AK13" s="1">
        <v>0</v>
      </c>
      <c r="AL13" s="1">
        <v>0</v>
      </c>
      <c r="AM13" s="1">
        <v>9.29731506849315</v>
      </c>
      <c r="AN13" s="1">
        <v>0</v>
      </c>
      <c r="AO13" s="1">
        <v>0</v>
      </c>
      <c r="AP13" s="1">
        <v>0</v>
      </c>
      <c r="AQ13" s="1">
        <v>0</v>
      </c>
      <c r="AR13" s="1">
        <v>0</v>
      </c>
      <c r="AS13" s="1">
        <v>0</v>
      </c>
      <c r="AT13" s="1">
        <v>0</v>
      </c>
      <c r="AU13" s="1">
        <v>0</v>
      </c>
      <c r="AV13" s="1">
        <v>0</v>
      </c>
      <c r="AW13" s="1">
        <v>0</v>
      </c>
      <c r="AX13" s="1">
        <v>0</v>
      </c>
      <c r="AY13" s="1">
        <v>0</v>
      </c>
      <c r="AZ13" s="1">
        <v>0</v>
      </c>
      <c r="BA13" s="1">
        <v>0</v>
      </c>
      <c r="BB13" s="1">
        <v>0</v>
      </c>
      <c r="BC13" s="1">
        <v>0.1</v>
      </c>
      <c r="BD13" s="1">
        <v>0</v>
      </c>
      <c r="BE13" s="1">
        <v>0</v>
      </c>
      <c r="BF13" s="1">
        <v>0</v>
      </c>
      <c r="BG13" s="1">
        <v>0</v>
      </c>
      <c r="BH13" s="1">
        <v>0</v>
      </c>
      <c r="BI13" s="1">
        <v>0</v>
      </c>
      <c r="BJ13" s="1">
        <v>0</v>
      </c>
      <c r="BK13" s="1">
        <v>0</v>
      </c>
      <c r="BL13" s="1">
        <v>0</v>
      </c>
      <c r="BM13" s="1">
        <v>0</v>
      </c>
      <c r="BN13" s="1">
        <v>0</v>
      </c>
      <c r="BO13" s="1">
        <v>0</v>
      </c>
      <c r="BP13" s="1">
        <v>0</v>
      </c>
      <c r="BQ13" s="1">
        <v>1.5599999999999999E-2</v>
      </c>
      <c r="BR13" s="1">
        <v>0</v>
      </c>
      <c r="BS13" s="1">
        <v>0</v>
      </c>
      <c r="BT13" s="1">
        <v>0</v>
      </c>
      <c r="BU13" s="1">
        <v>0</v>
      </c>
      <c r="BV13" s="1">
        <v>0</v>
      </c>
      <c r="BW13" s="1">
        <v>63.7</v>
      </c>
      <c r="BX13" s="1">
        <v>0</v>
      </c>
      <c r="BY13" s="1">
        <v>0</v>
      </c>
      <c r="BZ13" s="1">
        <v>0</v>
      </c>
      <c r="CA13" s="1">
        <v>0</v>
      </c>
      <c r="CB13" s="1">
        <v>0</v>
      </c>
      <c r="CC13" s="1">
        <v>0</v>
      </c>
      <c r="CD13" s="1">
        <v>0</v>
      </c>
      <c r="CE13" s="1">
        <v>0</v>
      </c>
      <c r="CF13" s="1">
        <v>0</v>
      </c>
      <c r="CG13" s="1">
        <v>0</v>
      </c>
      <c r="CH13" s="1">
        <v>0</v>
      </c>
      <c r="CI13" s="1">
        <v>0</v>
      </c>
      <c r="CJ13" s="1">
        <v>0</v>
      </c>
      <c r="CK13" s="1">
        <v>0</v>
      </c>
      <c r="CL13" s="1">
        <v>0</v>
      </c>
      <c r="CM13" s="1">
        <v>0</v>
      </c>
      <c r="CN13" s="1">
        <v>0</v>
      </c>
      <c r="CO13" s="1">
        <v>0</v>
      </c>
      <c r="CP13" s="1">
        <v>0</v>
      </c>
      <c r="CQ13" s="1">
        <v>0</v>
      </c>
      <c r="CR13" s="1">
        <v>0</v>
      </c>
      <c r="CS13" s="1">
        <v>0</v>
      </c>
      <c r="CT13" s="1">
        <v>0</v>
      </c>
      <c r="CU13" s="1">
        <v>0</v>
      </c>
      <c r="CV13" s="1">
        <v>0</v>
      </c>
      <c r="CW13" s="1">
        <v>0</v>
      </c>
      <c r="CX13" s="1">
        <v>0</v>
      </c>
      <c r="CY13" s="1">
        <v>0</v>
      </c>
      <c r="CZ13" s="1">
        <v>0</v>
      </c>
      <c r="DA13" s="1">
        <v>0</v>
      </c>
      <c r="DB13" s="1">
        <v>0</v>
      </c>
      <c r="DC13" s="1">
        <v>0</v>
      </c>
      <c r="DD13" s="1">
        <v>0</v>
      </c>
      <c r="DE13" s="1">
        <v>0</v>
      </c>
      <c r="DF13" s="1">
        <v>0</v>
      </c>
      <c r="DG13" s="1">
        <v>0</v>
      </c>
      <c r="DH13" s="1">
        <v>0</v>
      </c>
      <c r="DI13" s="1">
        <v>0</v>
      </c>
      <c r="DJ13" s="1">
        <v>0</v>
      </c>
      <c r="DK13" s="1">
        <v>0</v>
      </c>
      <c r="DL13" s="1">
        <v>0</v>
      </c>
      <c r="DM13" s="1">
        <v>0</v>
      </c>
      <c r="DN13" s="1">
        <v>0</v>
      </c>
      <c r="DO13" s="1">
        <v>0</v>
      </c>
      <c r="DP13" s="1">
        <v>0</v>
      </c>
      <c r="DQ13" s="1">
        <v>0</v>
      </c>
      <c r="DR13" s="1">
        <v>0</v>
      </c>
      <c r="DS13" s="1">
        <v>0</v>
      </c>
      <c r="DT13" s="1">
        <v>0</v>
      </c>
      <c r="DU13" s="1">
        <v>0</v>
      </c>
      <c r="DV13" s="1">
        <v>0</v>
      </c>
      <c r="DW13" s="1">
        <v>0</v>
      </c>
      <c r="DX13" s="1">
        <v>0</v>
      </c>
      <c r="DY13" s="1">
        <v>0</v>
      </c>
      <c r="DZ13" s="1">
        <v>0</v>
      </c>
      <c r="EA13" s="1">
        <v>0</v>
      </c>
      <c r="EB13" s="1">
        <v>0</v>
      </c>
      <c r="EC13" s="1">
        <v>0</v>
      </c>
      <c r="ED13" s="1">
        <v>0</v>
      </c>
      <c r="EE13" s="1">
        <v>0</v>
      </c>
      <c r="EF13" s="1">
        <v>0</v>
      </c>
      <c r="EG13" s="1">
        <v>0</v>
      </c>
      <c r="EH13" s="1">
        <v>0</v>
      </c>
      <c r="EI13" s="1">
        <v>0</v>
      </c>
      <c r="EJ13" s="1">
        <v>0</v>
      </c>
      <c r="EK13" s="1">
        <v>0</v>
      </c>
      <c r="EL13" s="1">
        <v>0</v>
      </c>
      <c r="EM13" s="1">
        <v>0</v>
      </c>
      <c r="EN13" s="1">
        <v>0</v>
      </c>
      <c r="EO13" s="1">
        <v>0</v>
      </c>
      <c r="EP13" s="1">
        <v>0</v>
      </c>
      <c r="EQ13" s="1">
        <v>0</v>
      </c>
      <c r="ER13" s="1">
        <v>0</v>
      </c>
      <c r="ES13" s="1">
        <v>0</v>
      </c>
      <c r="ET13" s="1">
        <v>0</v>
      </c>
      <c r="EU13" s="1">
        <v>0</v>
      </c>
      <c r="EV13" s="1">
        <v>0</v>
      </c>
      <c r="EW13" s="1">
        <v>0</v>
      </c>
      <c r="EX13" s="1">
        <v>0</v>
      </c>
      <c r="EY13" s="1">
        <v>0</v>
      </c>
      <c r="EZ13" s="1">
        <v>0</v>
      </c>
      <c r="FA13" s="1">
        <v>0</v>
      </c>
      <c r="FB13" s="1">
        <v>0</v>
      </c>
      <c r="FC13" s="1">
        <v>0</v>
      </c>
      <c r="FD13" s="1">
        <v>0</v>
      </c>
      <c r="FE13" s="1">
        <v>0</v>
      </c>
      <c r="FF13" s="1">
        <v>0</v>
      </c>
      <c r="FG13" s="1">
        <v>0</v>
      </c>
      <c r="FH13" s="1">
        <v>0</v>
      </c>
      <c r="FI13" s="1">
        <v>0</v>
      </c>
      <c r="FJ13" s="1">
        <v>0</v>
      </c>
      <c r="FK13" s="1">
        <v>0</v>
      </c>
      <c r="FL13" s="1">
        <v>0</v>
      </c>
      <c r="FM13" s="1">
        <v>0</v>
      </c>
      <c r="FN13" s="1">
        <v>0</v>
      </c>
      <c r="FO13" s="1">
        <v>0</v>
      </c>
      <c r="FP13" s="1">
        <v>0</v>
      </c>
      <c r="FQ13" s="1">
        <v>1</v>
      </c>
      <c r="FR13" s="1">
        <v>0</v>
      </c>
      <c r="FS13" s="1">
        <v>0</v>
      </c>
      <c r="FT13" s="1">
        <v>0</v>
      </c>
      <c r="FU13" s="1">
        <v>0</v>
      </c>
      <c r="FV13" s="1">
        <v>0</v>
      </c>
      <c r="FW13" s="1">
        <v>0</v>
      </c>
      <c r="FX13" s="1">
        <v>3.7041095890410967</v>
      </c>
      <c r="FY13" s="1">
        <v>0</v>
      </c>
      <c r="FZ13" s="1">
        <v>0</v>
      </c>
      <c r="GA13" s="1">
        <v>0</v>
      </c>
      <c r="GB13" s="1">
        <v>0</v>
      </c>
      <c r="GC13" s="1">
        <v>0</v>
      </c>
      <c r="GD13" s="1">
        <v>0</v>
      </c>
      <c r="GE13" s="1">
        <v>0</v>
      </c>
      <c r="GF13" s="1">
        <v>0</v>
      </c>
      <c r="GG13" s="1">
        <v>0</v>
      </c>
      <c r="GH13" s="1">
        <v>0</v>
      </c>
      <c r="GI13" s="1">
        <v>0</v>
      </c>
      <c r="GJ13" s="1">
        <v>0</v>
      </c>
      <c r="GK13" s="1">
        <v>0</v>
      </c>
      <c r="GL13" s="1">
        <v>0</v>
      </c>
      <c r="GM13" s="1">
        <v>0</v>
      </c>
      <c r="GN13" s="1">
        <v>0</v>
      </c>
      <c r="GO13" s="1">
        <v>0</v>
      </c>
      <c r="GP13" s="1">
        <v>0</v>
      </c>
      <c r="GQ13" s="1">
        <v>0</v>
      </c>
      <c r="GR13" s="1">
        <v>0</v>
      </c>
      <c r="GS13" s="1">
        <v>0</v>
      </c>
      <c r="GT13" s="1">
        <v>0.251</v>
      </c>
      <c r="GU13" s="1">
        <v>0</v>
      </c>
      <c r="GV13" s="1">
        <v>0</v>
      </c>
      <c r="GW13" s="1">
        <v>0</v>
      </c>
      <c r="GX13" s="1">
        <v>0</v>
      </c>
      <c r="GY13" s="1">
        <v>0</v>
      </c>
      <c r="GZ13" s="1">
        <v>0</v>
      </c>
      <c r="HA13" s="1">
        <v>0</v>
      </c>
      <c r="HB13" s="1">
        <v>0</v>
      </c>
      <c r="HC13" s="1">
        <v>0</v>
      </c>
      <c r="HD13" s="1">
        <v>0</v>
      </c>
      <c r="HE13" s="1">
        <v>0</v>
      </c>
      <c r="HF13" s="1">
        <v>0</v>
      </c>
      <c r="HG13" s="1">
        <v>0</v>
      </c>
      <c r="HH13" s="1">
        <v>1.5599999999999999E-2</v>
      </c>
      <c r="HI13" s="1">
        <v>0</v>
      </c>
      <c r="HJ13" s="1">
        <v>0</v>
      </c>
      <c r="HK13" s="1">
        <v>0</v>
      </c>
      <c r="HL13" s="1">
        <v>0</v>
      </c>
      <c r="HM13" s="1">
        <v>0</v>
      </c>
      <c r="HN13" s="1">
        <v>63.7</v>
      </c>
      <c r="HO13" s="1">
        <v>0</v>
      </c>
      <c r="HP13" s="1">
        <v>0</v>
      </c>
      <c r="HQ13" s="1">
        <v>0</v>
      </c>
      <c r="HR13" s="1">
        <v>0</v>
      </c>
      <c r="HS13" s="1">
        <v>0</v>
      </c>
      <c r="HT13" s="1">
        <v>0</v>
      </c>
      <c r="HU13" s="1">
        <v>0</v>
      </c>
      <c r="HV13" s="1">
        <v>0</v>
      </c>
      <c r="HW13" s="1">
        <v>0</v>
      </c>
      <c r="HX13" s="1">
        <v>0</v>
      </c>
      <c r="HY13" s="1">
        <v>0</v>
      </c>
      <c r="HZ13" s="1">
        <v>0</v>
      </c>
      <c r="IA13" s="1">
        <v>0</v>
      </c>
      <c r="IB13" s="1">
        <v>0</v>
      </c>
      <c r="IC13" s="1">
        <v>0</v>
      </c>
      <c r="ID13" s="1">
        <v>0</v>
      </c>
      <c r="IE13" s="1">
        <v>0</v>
      </c>
      <c r="IF13" s="1">
        <v>0</v>
      </c>
      <c r="IG13" s="1">
        <v>0</v>
      </c>
      <c r="IH13" s="1">
        <v>0</v>
      </c>
      <c r="II13" s="1">
        <v>0</v>
      </c>
      <c r="IJ13" s="1">
        <v>0</v>
      </c>
      <c r="IK13" s="1">
        <v>0</v>
      </c>
      <c r="IL13" s="1">
        <v>0</v>
      </c>
      <c r="IM13" s="1">
        <v>0</v>
      </c>
      <c r="IN13" s="1">
        <v>0</v>
      </c>
      <c r="IO13" s="1">
        <v>0</v>
      </c>
      <c r="IP13" s="1">
        <v>0</v>
      </c>
      <c r="IQ13" s="1">
        <v>0</v>
      </c>
      <c r="IR13" s="1">
        <v>0</v>
      </c>
      <c r="IS13" s="1">
        <v>0</v>
      </c>
      <c r="IT13" s="1">
        <v>0</v>
      </c>
      <c r="IU13" s="1">
        <v>0</v>
      </c>
      <c r="IV13" s="1">
        <v>0</v>
      </c>
      <c r="IW13" s="1">
        <v>0</v>
      </c>
      <c r="IX13" s="1">
        <v>0</v>
      </c>
      <c r="IY13" s="1">
        <v>0</v>
      </c>
      <c r="IZ13" s="1">
        <v>0</v>
      </c>
      <c r="JA13" s="1">
        <v>0</v>
      </c>
      <c r="JB13" s="1">
        <v>0</v>
      </c>
      <c r="JC13" s="1">
        <v>0</v>
      </c>
      <c r="JD13" s="1">
        <v>0</v>
      </c>
      <c r="JE13" s="1">
        <v>0</v>
      </c>
      <c r="JF13" s="1">
        <v>0</v>
      </c>
      <c r="JG13" s="1">
        <v>0</v>
      </c>
      <c r="JH13" s="1">
        <v>0</v>
      </c>
      <c r="JI13" s="1">
        <v>0</v>
      </c>
      <c r="JJ13" s="1">
        <v>0</v>
      </c>
      <c r="JK13" s="1">
        <v>0</v>
      </c>
      <c r="JL13" s="1">
        <v>0</v>
      </c>
      <c r="JM13" s="1">
        <v>0</v>
      </c>
      <c r="JN13" s="1">
        <v>0</v>
      </c>
      <c r="JO13" s="1">
        <v>0</v>
      </c>
      <c r="JP13" s="1">
        <v>0</v>
      </c>
      <c r="JQ13" s="1">
        <v>0</v>
      </c>
      <c r="JR13" s="1">
        <v>0</v>
      </c>
      <c r="JS13" s="1">
        <v>0</v>
      </c>
      <c r="JT13" s="1">
        <v>0</v>
      </c>
      <c r="JU13" s="1">
        <v>0</v>
      </c>
      <c r="JV13" s="1">
        <v>0</v>
      </c>
      <c r="JW13" s="1">
        <v>0</v>
      </c>
      <c r="JX13" s="1">
        <v>0</v>
      </c>
      <c r="JY13" s="1">
        <v>0</v>
      </c>
      <c r="JZ13" s="1">
        <v>0</v>
      </c>
      <c r="KA13" s="1">
        <v>0</v>
      </c>
      <c r="KB13" s="1">
        <v>0</v>
      </c>
      <c r="KC13" s="1">
        <v>0</v>
      </c>
      <c r="KD13" s="1">
        <v>0</v>
      </c>
      <c r="KE13" s="1">
        <v>0</v>
      </c>
      <c r="KF13" s="1">
        <v>0</v>
      </c>
      <c r="KG13" s="1">
        <v>0</v>
      </c>
      <c r="KH13" s="1">
        <v>0</v>
      </c>
      <c r="KI13" s="1">
        <v>0</v>
      </c>
      <c r="KJ13" s="1">
        <v>0</v>
      </c>
      <c r="KK13" s="1">
        <v>0</v>
      </c>
      <c r="KL13" s="1">
        <v>0</v>
      </c>
      <c r="KM13" s="1">
        <v>0</v>
      </c>
      <c r="KN13" s="1">
        <v>0</v>
      </c>
      <c r="KO13" s="1">
        <v>0</v>
      </c>
      <c r="KP13" s="1">
        <v>0</v>
      </c>
      <c r="KQ13" s="1">
        <v>0</v>
      </c>
      <c r="KR13" s="1">
        <v>0</v>
      </c>
      <c r="KS13" s="1">
        <v>0</v>
      </c>
      <c r="KT13" s="1">
        <v>0</v>
      </c>
      <c r="KU13" s="1">
        <v>0</v>
      </c>
      <c r="KV13" s="1">
        <v>0</v>
      </c>
      <c r="KW13" s="1">
        <v>0</v>
      </c>
      <c r="KX13" s="1">
        <v>0</v>
      </c>
      <c r="KY13" s="1">
        <v>0</v>
      </c>
      <c r="KZ13" s="1">
        <v>0</v>
      </c>
      <c r="LA13" s="1">
        <v>0</v>
      </c>
      <c r="LB13" s="1">
        <v>0</v>
      </c>
      <c r="LC13" s="1">
        <v>0</v>
      </c>
      <c r="LD13" s="1">
        <v>0</v>
      </c>
      <c r="LE13" s="1">
        <v>0</v>
      </c>
      <c r="LF13" s="1">
        <v>0</v>
      </c>
      <c r="LG13" s="1">
        <v>0</v>
      </c>
      <c r="LH13" s="1">
        <v>1</v>
      </c>
      <c r="LI13" s="1">
        <v>1</v>
      </c>
      <c r="LJ13" s="1">
        <v>0</v>
      </c>
      <c r="LK13" s="1">
        <v>0</v>
      </c>
      <c r="LL13" s="1">
        <v>1</v>
      </c>
      <c r="LM13" s="1">
        <v>0.95</v>
      </c>
      <c r="LN13" s="1">
        <v>0</v>
      </c>
      <c r="LO13" s="1">
        <v>1</v>
      </c>
      <c r="LP13" s="1">
        <v>0.78</v>
      </c>
      <c r="LQ13" s="1">
        <v>0</v>
      </c>
      <c r="LR13" s="1">
        <v>0</v>
      </c>
      <c r="LS13" s="1">
        <v>0</v>
      </c>
    </row>
    <row r="14" spans="1:331" ht="15.75" customHeight="1">
      <c r="A14" s="1" t="s">
        <v>350</v>
      </c>
      <c r="B14" s="1" t="s">
        <v>351</v>
      </c>
      <c r="C14" s="1" t="s">
        <v>370</v>
      </c>
      <c r="D14" s="1" t="s">
        <v>353</v>
      </c>
      <c r="E14" s="1" t="s">
        <v>354</v>
      </c>
      <c r="F14" s="1">
        <v>15314</v>
      </c>
      <c r="G14" s="1" t="s">
        <v>355</v>
      </c>
      <c r="H14" s="1">
        <v>15314</v>
      </c>
      <c r="I14" s="1">
        <v>3.2472434266327395E-3</v>
      </c>
      <c r="J14" s="1">
        <v>0</v>
      </c>
      <c r="K14" s="1" t="s">
        <v>356</v>
      </c>
      <c r="L14" s="1">
        <v>1</v>
      </c>
      <c r="M14" s="1" t="s">
        <v>357</v>
      </c>
      <c r="N14" s="1" t="s">
        <v>358</v>
      </c>
      <c r="O14" s="1" t="s">
        <v>359</v>
      </c>
      <c r="P14" s="1">
        <v>4.2</v>
      </c>
      <c r="Q14" s="1">
        <v>0.61499999999999999</v>
      </c>
      <c r="R14" s="1">
        <v>0</v>
      </c>
      <c r="S14" s="1">
        <v>0.3</v>
      </c>
      <c r="T14" s="1">
        <v>18000</v>
      </c>
      <c r="U14" s="1">
        <v>0</v>
      </c>
      <c r="V14" s="1">
        <v>262</v>
      </c>
      <c r="W14" s="1">
        <v>0</v>
      </c>
      <c r="X14" s="1">
        <v>4716000</v>
      </c>
      <c r="Y14" s="1">
        <v>1</v>
      </c>
      <c r="Z14" s="1">
        <v>0</v>
      </c>
      <c r="AA14" s="1">
        <v>0</v>
      </c>
      <c r="AB14" s="1">
        <v>0</v>
      </c>
      <c r="AC14" s="1">
        <v>0</v>
      </c>
      <c r="AD14" s="1">
        <v>0</v>
      </c>
      <c r="AE14" s="1">
        <v>0</v>
      </c>
      <c r="AF14" s="1">
        <v>0</v>
      </c>
      <c r="AG14" s="1">
        <v>0</v>
      </c>
      <c r="AH14" s="1">
        <v>0</v>
      </c>
      <c r="AI14" s="1">
        <v>0</v>
      </c>
      <c r="AJ14" s="1">
        <v>0</v>
      </c>
      <c r="AK14" s="1">
        <v>0</v>
      </c>
      <c r="AL14" s="1">
        <v>0</v>
      </c>
      <c r="AM14" s="1">
        <v>9.29731506849315</v>
      </c>
      <c r="AN14" s="1">
        <v>0</v>
      </c>
      <c r="AO14" s="1">
        <v>0</v>
      </c>
      <c r="AP14" s="1">
        <v>0</v>
      </c>
      <c r="AQ14" s="1">
        <v>0</v>
      </c>
      <c r="AR14" s="1">
        <v>0</v>
      </c>
      <c r="AS14" s="1">
        <v>0</v>
      </c>
      <c r="AT14" s="1">
        <v>0</v>
      </c>
      <c r="AU14" s="1">
        <v>0</v>
      </c>
      <c r="AV14" s="1">
        <v>0</v>
      </c>
      <c r="AW14" s="1">
        <v>0</v>
      </c>
      <c r="AX14" s="1">
        <v>0</v>
      </c>
      <c r="AY14" s="1">
        <v>0</v>
      </c>
      <c r="AZ14" s="1">
        <v>0</v>
      </c>
      <c r="BA14" s="1">
        <v>0</v>
      </c>
      <c r="BB14" s="1">
        <v>0</v>
      </c>
      <c r="BC14" s="1">
        <v>0.1</v>
      </c>
      <c r="BD14" s="1">
        <v>0</v>
      </c>
      <c r="BE14" s="1">
        <v>0</v>
      </c>
      <c r="BF14" s="1">
        <v>0</v>
      </c>
      <c r="BG14" s="1">
        <v>0</v>
      </c>
      <c r="BH14" s="1">
        <v>0</v>
      </c>
      <c r="BI14" s="1">
        <v>0</v>
      </c>
      <c r="BJ14" s="1">
        <v>0</v>
      </c>
      <c r="BK14" s="1">
        <v>0</v>
      </c>
      <c r="BL14" s="1">
        <v>0</v>
      </c>
      <c r="BM14" s="1">
        <v>0</v>
      </c>
      <c r="BN14" s="1">
        <v>0</v>
      </c>
      <c r="BO14" s="1">
        <v>0</v>
      </c>
      <c r="BP14" s="1">
        <v>0</v>
      </c>
      <c r="BQ14" s="1">
        <v>1.5599999999999999E-2</v>
      </c>
      <c r="BR14" s="1">
        <v>0</v>
      </c>
      <c r="BS14" s="1">
        <v>0</v>
      </c>
      <c r="BT14" s="1">
        <v>0</v>
      </c>
      <c r="BU14" s="1">
        <v>0</v>
      </c>
      <c r="BV14" s="1">
        <v>0</v>
      </c>
      <c r="BW14" s="1">
        <v>63.7</v>
      </c>
      <c r="BX14" s="1">
        <v>0</v>
      </c>
      <c r="BY14" s="1">
        <v>0</v>
      </c>
      <c r="BZ14" s="1">
        <v>0</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A14" s="1">
        <v>0</v>
      </c>
      <c r="DB14" s="1">
        <v>0</v>
      </c>
      <c r="DC14" s="1">
        <v>0</v>
      </c>
      <c r="DD14" s="1">
        <v>0</v>
      </c>
      <c r="DE14" s="1">
        <v>0</v>
      </c>
      <c r="DF14" s="1">
        <v>0</v>
      </c>
      <c r="DG14" s="1">
        <v>0</v>
      </c>
      <c r="DH14" s="1">
        <v>0</v>
      </c>
      <c r="DI14" s="1">
        <v>0</v>
      </c>
      <c r="DJ14" s="1">
        <v>0</v>
      </c>
      <c r="DK14" s="1">
        <v>0</v>
      </c>
      <c r="DL14" s="1">
        <v>0</v>
      </c>
      <c r="DM14" s="1">
        <v>0</v>
      </c>
      <c r="DN14" s="1">
        <v>0</v>
      </c>
      <c r="DO14" s="1">
        <v>0</v>
      </c>
      <c r="DP14" s="1">
        <v>0</v>
      </c>
      <c r="DQ14" s="1">
        <v>0</v>
      </c>
      <c r="DR14" s="1">
        <v>0</v>
      </c>
      <c r="DS14" s="1">
        <v>0</v>
      </c>
      <c r="DT14" s="1">
        <v>0</v>
      </c>
      <c r="DU14" s="1">
        <v>0</v>
      </c>
      <c r="DV14" s="1">
        <v>0</v>
      </c>
      <c r="DW14" s="1">
        <v>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0</v>
      </c>
      <c r="FB14" s="1">
        <v>0</v>
      </c>
      <c r="FC14" s="1">
        <v>0</v>
      </c>
      <c r="FD14" s="1">
        <v>0</v>
      </c>
      <c r="FE14" s="1">
        <v>0</v>
      </c>
      <c r="FF14" s="1">
        <v>0</v>
      </c>
      <c r="FG14" s="1">
        <v>0</v>
      </c>
      <c r="FH14" s="1">
        <v>0</v>
      </c>
      <c r="FI14" s="1">
        <v>0</v>
      </c>
      <c r="FJ14" s="1">
        <v>0</v>
      </c>
      <c r="FK14" s="1">
        <v>0</v>
      </c>
      <c r="FL14" s="1">
        <v>0</v>
      </c>
      <c r="FM14" s="1">
        <v>0</v>
      </c>
      <c r="FN14" s="1">
        <v>0</v>
      </c>
      <c r="FO14" s="1">
        <v>0</v>
      </c>
      <c r="FP14" s="1">
        <v>0</v>
      </c>
      <c r="FQ14" s="1">
        <v>1</v>
      </c>
      <c r="FR14" s="1">
        <v>0</v>
      </c>
      <c r="FS14" s="1">
        <v>0</v>
      </c>
      <c r="FT14" s="1">
        <v>0</v>
      </c>
      <c r="FU14" s="1">
        <v>0</v>
      </c>
      <c r="FV14" s="1">
        <v>0</v>
      </c>
      <c r="FW14" s="1">
        <v>0</v>
      </c>
      <c r="FX14" s="1">
        <v>3.7041095890410967</v>
      </c>
      <c r="FY14" s="1">
        <v>0</v>
      </c>
      <c r="FZ14" s="1">
        <v>0</v>
      </c>
      <c r="GA14" s="1">
        <v>0</v>
      </c>
      <c r="GB14" s="1">
        <v>0</v>
      </c>
      <c r="GC14" s="1">
        <v>0</v>
      </c>
      <c r="GD14" s="1">
        <v>0</v>
      </c>
      <c r="GE14" s="1">
        <v>0</v>
      </c>
      <c r="GF14" s="1">
        <v>0</v>
      </c>
      <c r="GG14" s="1">
        <v>0</v>
      </c>
      <c r="GH14" s="1">
        <v>0</v>
      </c>
      <c r="GI14" s="1">
        <v>0</v>
      </c>
      <c r="GJ14" s="1">
        <v>0</v>
      </c>
      <c r="GK14" s="1">
        <v>0</v>
      </c>
      <c r="GL14" s="1">
        <v>0</v>
      </c>
      <c r="GM14" s="1">
        <v>0</v>
      </c>
      <c r="GN14" s="1">
        <v>0</v>
      </c>
      <c r="GO14" s="1">
        <v>0</v>
      </c>
      <c r="GP14" s="1">
        <v>0</v>
      </c>
      <c r="GQ14" s="1">
        <v>0</v>
      </c>
      <c r="GR14" s="1">
        <v>0</v>
      </c>
      <c r="GS14" s="1">
        <v>0</v>
      </c>
      <c r="GT14" s="1">
        <v>0.251</v>
      </c>
      <c r="GU14" s="1">
        <v>0</v>
      </c>
      <c r="GV14" s="1">
        <v>0</v>
      </c>
      <c r="GW14" s="1">
        <v>0</v>
      </c>
      <c r="GX14" s="1">
        <v>0</v>
      </c>
      <c r="GY14" s="1">
        <v>0</v>
      </c>
      <c r="GZ14" s="1">
        <v>0</v>
      </c>
      <c r="HA14" s="1">
        <v>0</v>
      </c>
      <c r="HB14" s="1">
        <v>0</v>
      </c>
      <c r="HC14" s="1">
        <v>0</v>
      </c>
      <c r="HD14" s="1">
        <v>0</v>
      </c>
      <c r="HE14" s="1">
        <v>0</v>
      </c>
      <c r="HF14" s="1">
        <v>0</v>
      </c>
      <c r="HG14" s="1">
        <v>0</v>
      </c>
      <c r="HH14" s="1">
        <v>1.5599999999999999E-2</v>
      </c>
      <c r="HI14" s="1">
        <v>0</v>
      </c>
      <c r="HJ14" s="1">
        <v>0</v>
      </c>
      <c r="HK14" s="1">
        <v>0</v>
      </c>
      <c r="HL14" s="1">
        <v>0</v>
      </c>
      <c r="HM14" s="1">
        <v>0</v>
      </c>
      <c r="HN14" s="1">
        <v>63.7</v>
      </c>
      <c r="HO14" s="1">
        <v>0</v>
      </c>
      <c r="HP14" s="1">
        <v>0</v>
      </c>
      <c r="HQ14" s="1">
        <v>0</v>
      </c>
      <c r="HR14" s="1">
        <v>0</v>
      </c>
      <c r="HS14" s="1">
        <v>0</v>
      </c>
      <c r="HT14" s="1">
        <v>0</v>
      </c>
      <c r="HU14" s="1">
        <v>0</v>
      </c>
      <c r="HV14" s="1">
        <v>0</v>
      </c>
      <c r="HW14" s="1">
        <v>0</v>
      </c>
      <c r="HX14" s="1">
        <v>0</v>
      </c>
      <c r="HY14" s="1">
        <v>0</v>
      </c>
      <c r="HZ14" s="1">
        <v>0</v>
      </c>
      <c r="IA14" s="1">
        <v>0</v>
      </c>
      <c r="IB14" s="1">
        <v>0</v>
      </c>
      <c r="IC14" s="1">
        <v>0</v>
      </c>
      <c r="ID14" s="1">
        <v>0</v>
      </c>
      <c r="IE14" s="1">
        <v>0</v>
      </c>
      <c r="IF14" s="1">
        <v>0</v>
      </c>
      <c r="IG14" s="1">
        <v>0</v>
      </c>
      <c r="IH14" s="1">
        <v>0</v>
      </c>
      <c r="II14" s="1">
        <v>0</v>
      </c>
      <c r="IJ14" s="1">
        <v>0</v>
      </c>
      <c r="IK14" s="1">
        <v>0</v>
      </c>
      <c r="IL14" s="1">
        <v>0</v>
      </c>
      <c r="IM14" s="1">
        <v>0</v>
      </c>
      <c r="IN14" s="1">
        <v>0</v>
      </c>
      <c r="IO14" s="1">
        <v>0</v>
      </c>
      <c r="IP14" s="1">
        <v>0</v>
      </c>
      <c r="IQ14" s="1">
        <v>0</v>
      </c>
      <c r="IR14" s="1">
        <v>0</v>
      </c>
      <c r="IS14" s="1">
        <v>0</v>
      </c>
      <c r="IT14" s="1">
        <v>0</v>
      </c>
      <c r="IU14" s="1">
        <v>0</v>
      </c>
      <c r="IV14" s="1">
        <v>0</v>
      </c>
      <c r="IW14" s="1">
        <v>0</v>
      </c>
      <c r="IX14" s="1">
        <v>0</v>
      </c>
      <c r="IY14" s="1">
        <v>0</v>
      </c>
      <c r="IZ14" s="1">
        <v>0</v>
      </c>
      <c r="JA14" s="1">
        <v>0</v>
      </c>
      <c r="JB14" s="1">
        <v>0</v>
      </c>
      <c r="JC14" s="1">
        <v>0</v>
      </c>
      <c r="JD14" s="1">
        <v>0</v>
      </c>
      <c r="JE14" s="1">
        <v>0</v>
      </c>
      <c r="JF14" s="1">
        <v>0</v>
      </c>
      <c r="JG14" s="1">
        <v>0</v>
      </c>
      <c r="JH14" s="1">
        <v>0</v>
      </c>
      <c r="JI14" s="1">
        <v>0</v>
      </c>
      <c r="JJ14" s="1">
        <v>0</v>
      </c>
      <c r="JK14" s="1">
        <v>0</v>
      </c>
      <c r="JL14" s="1">
        <v>0</v>
      </c>
      <c r="JM14" s="1">
        <v>0</v>
      </c>
      <c r="JN14" s="1">
        <v>0</v>
      </c>
      <c r="JO14" s="1">
        <v>0</v>
      </c>
      <c r="JP14" s="1">
        <v>0</v>
      </c>
      <c r="JQ14" s="1">
        <v>0</v>
      </c>
      <c r="JR14" s="1">
        <v>0</v>
      </c>
      <c r="JS14" s="1">
        <v>0</v>
      </c>
      <c r="JT14" s="1">
        <v>0</v>
      </c>
      <c r="JU14" s="1">
        <v>0</v>
      </c>
      <c r="JV14" s="1">
        <v>0</v>
      </c>
      <c r="JW14" s="1">
        <v>0</v>
      </c>
      <c r="JX14" s="1">
        <v>0</v>
      </c>
      <c r="JY14" s="1">
        <v>0</v>
      </c>
      <c r="JZ14" s="1">
        <v>0</v>
      </c>
      <c r="KA14" s="1">
        <v>0</v>
      </c>
      <c r="KB14" s="1">
        <v>0</v>
      </c>
      <c r="KC14" s="1">
        <v>0</v>
      </c>
      <c r="KD14" s="1">
        <v>0</v>
      </c>
      <c r="KE14" s="1">
        <v>0</v>
      </c>
      <c r="KF14" s="1">
        <v>0</v>
      </c>
      <c r="KG14" s="1">
        <v>0</v>
      </c>
      <c r="KH14" s="1">
        <v>0</v>
      </c>
      <c r="KI14" s="1">
        <v>0</v>
      </c>
      <c r="KJ14" s="1">
        <v>0</v>
      </c>
      <c r="KK14" s="1">
        <v>0</v>
      </c>
      <c r="KL14" s="1">
        <v>0</v>
      </c>
      <c r="KM14" s="1">
        <v>0</v>
      </c>
      <c r="KN14" s="1">
        <v>0</v>
      </c>
      <c r="KO14" s="1">
        <v>0</v>
      </c>
      <c r="KP14" s="1">
        <v>0</v>
      </c>
      <c r="KQ14" s="1">
        <v>0</v>
      </c>
      <c r="KR14" s="1">
        <v>0</v>
      </c>
      <c r="KS14" s="1">
        <v>0</v>
      </c>
      <c r="KT14" s="1">
        <v>0</v>
      </c>
      <c r="KU14" s="1">
        <v>0</v>
      </c>
      <c r="KV14" s="1">
        <v>0</v>
      </c>
      <c r="KW14" s="1">
        <v>0</v>
      </c>
      <c r="KX14" s="1">
        <v>0</v>
      </c>
      <c r="KY14" s="1">
        <v>0</v>
      </c>
      <c r="KZ14" s="1">
        <v>0</v>
      </c>
      <c r="LA14" s="1">
        <v>0</v>
      </c>
      <c r="LB14" s="1">
        <v>0</v>
      </c>
      <c r="LC14" s="1">
        <v>0</v>
      </c>
      <c r="LD14" s="1">
        <v>0</v>
      </c>
      <c r="LE14" s="1">
        <v>0</v>
      </c>
      <c r="LF14" s="1">
        <v>0</v>
      </c>
      <c r="LG14" s="1">
        <v>0</v>
      </c>
      <c r="LH14" s="1">
        <v>1</v>
      </c>
      <c r="LI14" s="1">
        <v>1</v>
      </c>
      <c r="LJ14" s="1">
        <v>0</v>
      </c>
      <c r="LK14" s="1">
        <v>0</v>
      </c>
      <c r="LL14" s="1">
        <v>1</v>
      </c>
      <c r="LM14" s="1">
        <v>0.95</v>
      </c>
      <c r="LN14" s="1">
        <v>0</v>
      </c>
      <c r="LO14" s="1">
        <v>1</v>
      </c>
      <c r="LP14" s="1">
        <v>0.78</v>
      </c>
      <c r="LQ14" s="1">
        <v>0</v>
      </c>
      <c r="LR14" s="1">
        <v>0</v>
      </c>
      <c r="LS14" s="1">
        <v>0</v>
      </c>
    </row>
    <row r="15" spans="1:331" ht="15.75" customHeight="1">
      <c r="A15" s="1" t="s">
        <v>350</v>
      </c>
      <c r="B15" s="1" t="s">
        <v>351</v>
      </c>
      <c r="C15" s="1" t="s">
        <v>371</v>
      </c>
      <c r="D15" s="1" t="s">
        <v>353</v>
      </c>
      <c r="E15" s="1" t="s">
        <v>354</v>
      </c>
      <c r="F15" s="1">
        <v>15314</v>
      </c>
      <c r="G15" s="1" t="s">
        <v>355</v>
      </c>
      <c r="H15" s="1">
        <v>15314</v>
      </c>
      <c r="I15" s="1">
        <v>3.2472434266327395E-3</v>
      </c>
      <c r="J15" s="1">
        <v>0</v>
      </c>
      <c r="K15" s="1" t="s">
        <v>356</v>
      </c>
      <c r="L15" s="1">
        <v>1</v>
      </c>
      <c r="M15" s="1" t="s">
        <v>357</v>
      </c>
      <c r="N15" s="1" t="s">
        <v>358</v>
      </c>
      <c r="O15" s="1" t="s">
        <v>359</v>
      </c>
      <c r="P15" s="1">
        <v>4.2</v>
      </c>
      <c r="Q15" s="1">
        <v>0.61499999999999999</v>
      </c>
      <c r="R15" s="1">
        <v>0</v>
      </c>
      <c r="S15" s="1">
        <v>0.3</v>
      </c>
      <c r="T15" s="1">
        <v>18000</v>
      </c>
      <c r="U15" s="1">
        <v>0</v>
      </c>
      <c r="V15" s="1">
        <v>262</v>
      </c>
      <c r="W15" s="1">
        <v>0</v>
      </c>
      <c r="X15" s="1">
        <v>4716000</v>
      </c>
      <c r="Y15" s="1">
        <v>1</v>
      </c>
      <c r="Z15" s="1">
        <v>0</v>
      </c>
      <c r="AA15" s="1">
        <v>0</v>
      </c>
      <c r="AB15" s="1">
        <v>0</v>
      </c>
      <c r="AC15" s="1">
        <v>0</v>
      </c>
      <c r="AD15" s="1">
        <v>0</v>
      </c>
      <c r="AE15" s="1">
        <v>0</v>
      </c>
      <c r="AF15" s="1">
        <v>0</v>
      </c>
      <c r="AG15" s="1">
        <v>0</v>
      </c>
      <c r="AH15" s="1">
        <v>0</v>
      </c>
      <c r="AI15" s="1">
        <v>0</v>
      </c>
      <c r="AJ15" s="1">
        <v>0</v>
      </c>
      <c r="AK15" s="1">
        <v>0</v>
      </c>
      <c r="AL15" s="1">
        <v>0</v>
      </c>
      <c r="AM15" s="1">
        <v>9.29731506849315</v>
      </c>
      <c r="AN15" s="1">
        <v>0</v>
      </c>
      <c r="AO15" s="1">
        <v>0</v>
      </c>
      <c r="AP15" s="1">
        <v>0</v>
      </c>
      <c r="AQ15" s="1">
        <v>0</v>
      </c>
      <c r="AR15" s="1">
        <v>0</v>
      </c>
      <c r="AS15" s="1">
        <v>0</v>
      </c>
      <c r="AT15" s="1">
        <v>0</v>
      </c>
      <c r="AU15" s="1">
        <v>0</v>
      </c>
      <c r="AV15" s="1">
        <v>0</v>
      </c>
      <c r="AW15" s="1">
        <v>0</v>
      </c>
      <c r="AX15" s="1">
        <v>0</v>
      </c>
      <c r="AY15" s="1">
        <v>0</v>
      </c>
      <c r="AZ15" s="1">
        <v>0</v>
      </c>
      <c r="BA15" s="1">
        <v>0</v>
      </c>
      <c r="BB15" s="1">
        <v>0</v>
      </c>
      <c r="BC15" s="1">
        <v>0.1</v>
      </c>
      <c r="BD15" s="1">
        <v>0</v>
      </c>
      <c r="BE15" s="1">
        <v>0</v>
      </c>
      <c r="BF15" s="1">
        <v>0</v>
      </c>
      <c r="BG15" s="1">
        <v>0</v>
      </c>
      <c r="BH15" s="1">
        <v>0</v>
      </c>
      <c r="BI15" s="1">
        <v>0</v>
      </c>
      <c r="BJ15" s="1">
        <v>0</v>
      </c>
      <c r="BK15" s="1">
        <v>0</v>
      </c>
      <c r="BL15" s="1">
        <v>0</v>
      </c>
      <c r="BM15" s="1">
        <v>0</v>
      </c>
      <c r="BN15" s="1">
        <v>0</v>
      </c>
      <c r="BO15" s="1">
        <v>0</v>
      </c>
      <c r="BP15" s="1">
        <v>0</v>
      </c>
      <c r="BQ15" s="1">
        <v>1.5599999999999999E-2</v>
      </c>
      <c r="BR15" s="1">
        <v>0</v>
      </c>
      <c r="BS15" s="1">
        <v>0</v>
      </c>
      <c r="BT15" s="1">
        <v>0</v>
      </c>
      <c r="BU15" s="1">
        <v>0</v>
      </c>
      <c r="BV15" s="1">
        <v>0</v>
      </c>
      <c r="BW15" s="1">
        <v>63.7</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R15" s="1">
        <v>0</v>
      </c>
      <c r="CS15" s="1">
        <v>0</v>
      </c>
      <c r="CT15" s="1">
        <v>0</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P15" s="1">
        <v>0</v>
      </c>
      <c r="DQ15" s="1">
        <v>0</v>
      </c>
      <c r="DR15" s="1">
        <v>0</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N15" s="1">
        <v>0</v>
      </c>
      <c r="EO15" s="1">
        <v>0</v>
      </c>
      <c r="EP15" s="1">
        <v>0</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L15" s="1">
        <v>0</v>
      </c>
      <c r="FM15" s="1">
        <v>0</v>
      </c>
      <c r="FN15" s="1">
        <v>0</v>
      </c>
      <c r="FO15" s="1">
        <v>0</v>
      </c>
      <c r="FP15" s="1">
        <v>0</v>
      </c>
      <c r="FQ15" s="1">
        <v>1</v>
      </c>
      <c r="FR15" s="1">
        <v>0</v>
      </c>
      <c r="FS15" s="1">
        <v>0</v>
      </c>
      <c r="FT15" s="1">
        <v>0</v>
      </c>
      <c r="FU15" s="1">
        <v>0</v>
      </c>
      <c r="FV15" s="1">
        <v>0</v>
      </c>
      <c r="FW15" s="1">
        <v>0</v>
      </c>
      <c r="FX15" s="1">
        <v>3.7041095890410967</v>
      </c>
      <c r="FY15" s="1">
        <v>0</v>
      </c>
      <c r="FZ15" s="1">
        <v>0</v>
      </c>
      <c r="GA15" s="1">
        <v>0</v>
      </c>
      <c r="GB15" s="1">
        <v>0</v>
      </c>
      <c r="GC15" s="1">
        <v>0</v>
      </c>
      <c r="GD15" s="1">
        <v>0</v>
      </c>
      <c r="GE15" s="1">
        <v>0</v>
      </c>
      <c r="GF15" s="1">
        <v>0</v>
      </c>
      <c r="GG15" s="1">
        <v>0</v>
      </c>
      <c r="GH15" s="1">
        <v>0</v>
      </c>
      <c r="GI15" s="1">
        <v>0</v>
      </c>
      <c r="GJ15" s="1">
        <v>0</v>
      </c>
      <c r="GK15" s="1">
        <v>0</v>
      </c>
      <c r="GL15" s="1">
        <v>0</v>
      </c>
      <c r="GM15" s="1">
        <v>0</v>
      </c>
      <c r="GN15" s="1">
        <v>0</v>
      </c>
      <c r="GO15" s="1">
        <v>0</v>
      </c>
      <c r="GP15" s="1">
        <v>0</v>
      </c>
      <c r="GQ15" s="1">
        <v>0</v>
      </c>
      <c r="GR15" s="1">
        <v>0</v>
      </c>
      <c r="GS15" s="1">
        <v>0</v>
      </c>
      <c r="GT15" s="1">
        <v>0.251</v>
      </c>
      <c r="GU15" s="1">
        <v>0</v>
      </c>
      <c r="GV15" s="1">
        <v>0</v>
      </c>
      <c r="GW15" s="1">
        <v>0</v>
      </c>
      <c r="GX15" s="1">
        <v>0</v>
      </c>
      <c r="GY15" s="1">
        <v>0</v>
      </c>
      <c r="GZ15" s="1">
        <v>0</v>
      </c>
      <c r="HA15" s="1">
        <v>0</v>
      </c>
      <c r="HB15" s="1">
        <v>0</v>
      </c>
      <c r="HC15" s="1">
        <v>0</v>
      </c>
      <c r="HD15" s="1">
        <v>0</v>
      </c>
      <c r="HE15" s="1">
        <v>0</v>
      </c>
      <c r="HF15" s="1">
        <v>0</v>
      </c>
      <c r="HG15" s="1">
        <v>0</v>
      </c>
      <c r="HH15" s="1">
        <v>1.5599999999999999E-2</v>
      </c>
      <c r="HI15" s="1">
        <v>0</v>
      </c>
      <c r="HJ15" s="1">
        <v>0</v>
      </c>
      <c r="HK15" s="1">
        <v>0</v>
      </c>
      <c r="HL15" s="1">
        <v>0</v>
      </c>
      <c r="HM15" s="1">
        <v>0</v>
      </c>
      <c r="HN15" s="1">
        <v>63.7</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c r="IF15" s="1">
        <v>0</v>
      </c>
      <c r="IG15" s="1">
        <v>0</v>
      </c>
      <c r="IH15" s="1">
        <v>0</v>
      </c>
      <c r="II15" s="1">
        <v>0</v>
      </c>
      <c r="IJ15" s="1">
        <v>0</v>
      </c>
      <c r="IK15" s="1">
        <v>0</v>
      </c>
      <c r="IL15" s="1">
        <v>0</v>
      </c>
      <c r="IM15" s="1">
        <v>0</v>
      </c>
      <c r="IN15" s="1">
        <v>0</v>
      </c>
      <c r="IO15" s="1">
        <v>0</v>
      </c>
      <c r="IP15" s="1">
        <v>0</v>
      </c>
      <c r="IQ15" s="1">
        <v>0</v>
      </c>
      <c r="IR15" s="1">
        <v>0</v>
      </c>
      <c r="IS15" s="1">
        <v>0</v>
      </c>
      <c r="IT15" s="1">
        <v>0</v>
      </c>
      <c r="IU15" s="1">
        <v>0</v>
      </c>
      <c r="IV15" s="1">
        <v>0</v>
      </c>
      <c r="IW15" s="1">
        <v>0</v>
      </c>
      <c r="IX15" s="1">
        <v>0</v>
      </c>
      <c r="IY15" s="1">
        <v>0</v>
      </c>
      <c r="IZ15" s="1">
        <v>0</v>
      </c>
      <c r="JA15" s="1">
        <v>0</v>
      </c>
      <c r="JB15" s="1">
        <v>0</v>
      </c>
      <c r="JC15" s="1">
        <v>0</v>
      </c>
      <c r="JD15" s="1">
        <v>0</v>
      </c>
      <c r="JE15" s="1">
        <v>0</v>
      </c>
      <c r="JF15" s="1">
        <v>0</v>
      </c>
      <c r="JG15" s="1">
        <v>0</v>
      </c>
      <c r="JH15" s="1">
        <v>0</v>
      </c>
      <c r="JI15" s="1">
        <v>0</v>
      </c>
      <c r="JJ15" s="1">
        <v>0</v>
      </c>
      <c r="JK15" s="1">
        <v>0</v>
      </c>
      <c r="JL15" s="1">
        <v>0</v>
      </c>
      <c r="JM15" s="1">
        <v>0</v>
      </c>
      <c r="JN15" s="1">
        <v>0</v>
      </c>
      <c r="JO15" s="1">
        <v>0</v>
      </c>
      <c r="JP15" s="1">
        <v>0</v>
      </c>
      <c r="JQ15" s="1">
        <v>0</v>
      </c>
      <c r="JR15" s="1">
        <v>0</v>
      </c>
      <c r="JS15" s="1">
        <v>0</v>
      </c>
      <c r="JT15" s="1">
        <v>0</v>
      </c>
      <c r="JU15" s="1">
        <v>0</v>
      </c>
      <c r="JV15" s="1">
        <v>0</v>
      </c>
      <c r="JW15" s="1">
        <v>0</v>
      </c>
      <c r="JX15" s="1">
        <v>0</v>
      </c>
      <c r="JY15" s="1">
        <v>0</v>
      </c>
      <c r="JZ15" s="1">
        <v>0</v>
      </c>
      <c r="KA15" s="1">
        <v>0</v>
      </c>
      <c r="KB15" s="1">
        <v>0</v>
      </c>
      <c r="KC15" s="1">
        <v>0</v>
      </c>
      <c r="KD15" s="1">
        <v>0</v>
      </c>
      <c r="KE15" s="1">
        <v>0</v>
      </c>
      <c r="KF15" s="1">
        <v>0</v>
      </c>
      <c r="KG15" s="1">
        <v>0</v>
      </c>
      <c r="KH15" s="1">
        <v>0</v>
      </c>
      <c r="KI15" s="1">
        <v>0</v>
      </c>
      <c r="KJ15" s="1">
        <v>0</v>
      </c>
      <c r="KK15" s="1">
        <v>0</v>
      </c>
      <c r="KL15" s="1">
        <v>0</v>
      </c>
      <c r="KM15" s="1">
        <v>0</v>
      </c>
      <c r="KN15" s="1">
        <v>0</v>
      </c>
      <c r="KO15" s="1">
        <v>0</v>
      </c>
      <c r="KP15" s="1">
        <v>0</v>
      </c>
      <c r="KQ15" s="1">
        <v>0</v>
      </c>
      <c r="KR15" s="1">
        <v>0</v>
      </c>
      <c r="KS15" s="1">
        <v>0</v>
      </c>
      <c r="KT15" s="1">
        <v>0</v>
      </c>
      <c r="KU15" s="1">
        <v>0</v>
      </c>
      <c r="KV15" s="1">
        <v>0</v>
      </c>
      <c r="KW15" s="1">
        <v>0</v>
      </c>
      <c r="KX15" s="1">
        <v>0</v>
      </c>
      <c r="KY15" s="1">
        <v>0</v>
      </c>
      <c r="KZ15" s="1">
        <v>0</v>
      </c>
      <c r="LA15" s="1">
        <v>0</v>
      </c>
      <c r="LB15" s="1">
        <v>0</v>
      </c>
      <c r="LC15" s="1">
        <v>0</v>
      </c>
      <c r="LD15" s="1">
        <v>0</v>
      </c>
      <c r="LE15" s="1">
        <v>0</v>
      </c>
      <c r="LF15" s="1">
        <v>0</v>
      </c>
      <c r="LG15" s="1">
        <v>0</v>
      </c>
      <c r="LH15" s="1">
        <v>1</v>
      </c>
      <c r="LI15" s="1">
        <v>1</v>
      </c>
      <c r="LJ15" s="1">
        <v>0</v>
      </c>
      <c r="LK15" s="1">
        <v>0</v>
      </c>
      <c r="LL15" s="1">
        <v>1</v>
      </c>
      <c r="LM15" s="1">
        <v>0.95</v>
      </c>
      <c r="LN15" s="1">
        <v>0</v>
      </c>
      <c r="LO15" s="1">
        <v>1</v>
      </c>
      <c r="LP15" s="1">
        <v>0.78</v>
      </c>
      <c r="LQ15" s="1">
        <v>0</v>
      </c>
      <c r="LR15" s="1">
        <v>0</v>
      </c>
      <c r="LS15" s="1">
        <v>0</v>
      </c>
    </row>
    <row r="16" spans="1:331" ht="15.75" customHeight="1">
      <c r="A16" s="1" t="s">
        <v>350</v>
      </c>
      <c r="B16" s="1" t="s">
        <v>351</v>
      </c>
      <c r="C16" s="1" t="s">
        <v>372</v>
      </c>
      <c r="D16" s="1" t="s">
        <v>353</v>
      </c>
      <c r="E16" s="1" t="s">
        <v>354</v>
      </c>
      <c r="F16" s="1">
        <v>15314</v>
      </c>
      <c r="G16" s="1" t="s">
        <v>355</v>
      </c>
      <c r="H16" s="1">
        <v>15314</v>
      </c>
      <c r="I16" s="1">
        <v>3.2472434266327395E-3</v>
      </c>
      <c r="J16" s="1">
        <v>0</v>
      </c>
      <c r="K16" s="1" t="s">
        <v>356</v>
      </c>
      <c r="L16" s="1">
        <v>1</v>
      </c>
      <c r="M16" s="1" t="s">
        <v>357</v>
      </c>
      <c r="N16" s="1" t="s">
        <v>358</v>
      </c>
      <c r="O16" s="1" t="s">
        <v>359</v>
      </c>
      <c r="P16" s="1">
        <v>4.2</v>
      </c>
      <c r="Q16" s="1">
        <v>0.61499999999999999</v>
      </c>
      <c r="R16" s="1">
        <v>0</v>
      </c>
      <c r="S16" s="1">
        <v>0.3</v>
      </c>
      <c r="T16" s="1">
        <v>18000</v>
      </c>
      <c r="U16" s="1">
        <v>0</v>
      </c>
      <c r="V16" s="1">
        <v>262</v>
      </c>
      <c r="W16" s="1">
        <v>0</v>
      </c>
      <c r="X16" s="1">
        <v>4716000</v>
      </c>
      <c r="Y16" s="1">
        <v>1</v>
      </c>
      <c r="Z16" s="1">
        <v>0</v>
      </c>
      <c r="AA16" s="1">
        <v>0</v>
      </c>
      <c r="AB16" s="1">
        <v>0</v>
      </c>
      <c r="AC16" s="1">
        <v>0</v>
      </c>
      <c r="AD16" s="1">
        <v>0</v>
      </c>
      <c r="AE16" s="1">
        <v>0</v>
      </c>
      <c r="AF16" s="1">
        <v>0</v>
      </c>
      <c r="AG16" s="1">
        <v>0</v>
      </c>
      <c r="AH16" s="1">
        <v>0</v>
      </c>
      <c r="AI16" s="1">
        <v>0</v>
      </c>
      <c r="AJ16" s="1">
        <v>0</v>
      </c>
      <c r="AK16" s="1">
        <v>0</v>
      </c>
      <c r="AL16" s="1">
        <v>0</v>
      </c>
      <c r="AM16" s="1">
        <v>9.29731506849315</v>
      </c>
      <c r="AN16" s="1">
        <v>0</v>
      </c>
      <c r="AO16" s="1">
        <v>0</v>
      </c>
      <c r="AP16" s="1">
        <v>0</v>
      </c>
      <c r="AQ16" s="1">
        <v>0</v>
      </c>
      <c r="AR16" s="1">
        <v>0</v>
      </c>
      <c r="AS16" s="1">
        <v>0</v>
      </c>
      <c r="AT16" s="1">
        <v>0</v>
      </c>
      <c r="AU16" s="1">
        <v>0</v>
      </c>
      <c r="AV16" s="1">
        <v>0</v>
      </c>
      <c r="AW16" s="1">
        <v>0</v>
      </c>
      <c r="AX16" s="1">
        <v>0</v>
      </c>
      <c r="AY16" s="1">
        <v>0</v>
      </c>
      <c r="AZ16" s="1">
        <v>0</v>
      </c>
      <c r="BA16" s="1">
        <v>0</v>
      </c>
      <c r="BB16" s="1">
        <v>0</v>
      </c>
      <c r="BC16" s="1">
        <v>0.1</v>
      </c>
      <c r="BD16" s="1">
        <v>0</v>
      </c>
      <c r="BE16" s="1">
        <v>0</v>
      </c>
      <c r="BF16" s="1">
        <v>0</v>
      </c>
      <c r="BG16" s="1">
        <v>0</v>
      </c>
      <c r="BH16" s="1">
        <v>0</v>
      </c>
      <c r="BI16" s="1">
        <v>0</v>
      </c>
      <c r="BJ16" s="1">
        <v>0</v>
      </c>
      <c r="BK16" s="1">
        <v>0</v>
      </c>
      <c r="BL16" s="1">
        <v>0</v>
      </c>
      <c r="BM16" s="1">
        <v>0</v>
      </c>
      <c r="BN16" s="1">
        <v>0</v>
      </c>
      <c r="BO16" s="1">
        <v>0</v>
      </c>
      <c r="BP16" s="1">
        <v>0</v>
      </c>
      <c r="BQ16" s="1">
        <v>1.5599999999999999E-2</v>
      </c>
      <c r="BR16" s="1">
        <v>0</v>
      </c>
      <c r="BS16" s="1">
        <v>0</v>
      </c>
      <c r="BT16" s="1">
        <v>0</v>
      </c>
      <c r="BU16" s="1">
        <v>0</v>
      </c>
      <c r="BV16" s="1">
        <v>0</v>
      </c>
      <c r="BW16" s="1">
        <v>63.7</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R16" s="1">
        <v>0</v>
      </c>
      <c r="CS16" s="1">
        <v>0</v>
      </c>
      <c r="CT16" s="1">
        <v>0</v>
      </c>
      <c r="CU16" s="1">
        <v>0</v>
      </c>
      <c r="CV16" s="1">
        <v>0</v>
      </c>
      <c r="CW16" s="1">
        <v>0</v>
      </c>
      <c r="CX16" s="1">
        <v>0</v>
      </c>
      <c r="CY16" s="1">
        <v>0</v>
      </c>
      <c r="CZ16" s="1">
        <v>0</v>
      </c>
      <c r="DA16" s="1">
        <v>0</v>
      </c>
      <c r="DB16" s="1">
        <v>0</v>
      </c>
      <c r="DC16" s="1">
        <v>0</v>
      </c>
      <c r="DD16" s="1">
        <v>0</v>
      </c>
      <c r="DE16" s="1">
        <v>0</v>
      </c>
      <c r="DF16" s="1">
        <v>0</v>
      </c>
      <c r="DG16" s="1">
        <v>0</v>
      </c>
      <c r="DH16" s="1">
        <v>0</v>
      </c>
      <c r="DI16" s="1">
        <v>0</v>
      </c>
      <c r="DJ16" s="1">
        <v>0</v>
      </c>
      <c r="DK16" s="1">
        <v>0</v>
      </c>
      <c r="DL16" s="1">
        <v>0</v>
      </c>
      <c r="DM16" s="1">
        <v>0</v>
      </c>
      <c r="DN16" s="1">
        <v>0</v>
      </c>
      <c r="DO16" s="1">
        <v>0</v>
      </c>
      <c r="DP16" s="1">
        <v>0</v>
      </c>
      <c r="DQ16" s="1">
        <v>0</v>
      </c>
      <c r="DR16" s="1">
        <v>0</v>
      </c>
      <c r="DS16" s="1">
        <v>0</v>
      </c>
      <c r="DT16" s="1">
        <v>0</v>
      </c>
      <c r="DU16" s="1">
        <v>0</v>
      </c>
      <c r="DV16" s="1">
        <v>0</v>
      </c>
      <c r="DW16" s="1">
        <v>0</v>
      </c>
      <c r="DX16" s="1">
        <v>0</v>
      </c>
      <c r="DY16" s="1">
        <v>0</v>
      </c>
      <c r="DZ16" s="1">
        <v>0</v>
      </c>
      <c r="EA16" s="1">
        <v>0</v>
      </c>
      <c r="EB16" s="1">
        <v>0</v>
      </c>
      <c r="EC16" s="1">
        <v>0</v>
      </c>
      <c r="ED16" s="1">
        <v>0</v>
      </c>
      <c r="EE16" s="1">
        <v>0</v>
      </c>
      <c r="EF16" s="1">
        <v>0</v>
      </c>
      <c r="EG16" s="1">
        <v>0</v>
      </c>
      <c r="EH16" s="1">
        <v>0</v>
      </c>
      <c r="EI16" s="1">
        <v>0</v>
      </c>
      <c r="EJ16" s="1">
        <v>0</v>
      </c>
      <c r="EK16" s="1">
        <v>0</v>
      </c>
      <c r="EL16" s="1">
        <v>0</v>
      </c>
      <c r="EM16" s="1">
        <v>0</v>
      </c>
      <c r="EN16" s="1">
        <v>0</v>
      </c>
      <c r="EO16" s="1">
        <v>0</v>
      </c>
      <c r="EP16" s="1">
        <v>0</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0</v>
      </c>
      <c r="FH16" s="1">
        <v>0</v>
      </c>
      <c r="FI16" s="1">
        <v>0</v>
      </c>
      <c r="FJ16" s="1">
        <v>0</v>
      </c>
      <c r="FK16" s="1">
        <v>0</v>
      </c>
      <c r="FL16" s="1">
        <v>0</v>
      </c>
      <c r="FM16" s="1">
        <v>0</v>
      </c>
      <c r="FN16" s="1">
        <v>0</v>
      </c>
      <c r="FO16" s="1">
        <v>0</v>
      </c>
      <c r="FP16" s="1">
        <v>0</v>
      </c>
      <c r="FQ16" s="1">
        <v>1</v>
      </c>
      <c r="FR16" s="1">
        <v>0</v>
      </c>
      <c r="FS16" s="1">
        <v>0</v>
      </c>
      <c r="FT16" s="1">
        <v>0</v>
      </c>
      <c r="FU16" s="1">
        <v>0</v>
      </c>
      <c r="FV16" s="1">
        <v>0</v>
      </c>
      <c r="FW16" s="1">
        <v>0</v>
      </c>
      <c r="FX16" s="1">
        <v>3.7041095890410967</v>
      </c>
      <c r="FY16" s="1">
        <v>0</v>
      </c>
      <c r="FZ16" s="1">
        <v>0</v>
      </c>
      <c r="GA16" s="1">
        <v>0</v>
      </c>
      <c r="GB16" s="1">
        <v>0</v>
      </c>
      <c r="GC16" s="1">
        <v>0</v>
      </c>
      <c r="GD16" s="1">
        <v>0</v>
      </c>
      <c r="GE16" s="1">
        <v>0</v>
      </c>
      <c r="GF16" s="1">
        <v>0</v>
      </c>
      <c r="GG16" s="1">
        <v>0</v>
      </c>
      <c r="GH16" s="1">
        <v>0</v>
      </c>
      <c r="GI16" s="1">
        <v>0</v>
      </c>
      <c r="GJ16" s="1">
        <v>0</v>
      </c>
      <c r="GK16" s="1">
        <v>0</v>
      </c>
      <c r="GL16" s="1">
        <v>0</v>
      </c>
      <c r="GM16" s="1">
        <v>0</v>
      </c>
      <c r="GN16" s="1">
        <v>0</v>
      </c>
      <c r="GO16" s="1">
        <v>0</v>
      </c>
      <c r="GP16" s="1">
        <v>0</v>
      </c>
      <c r="GQ16" s="1">
        <v>0</v>
      </c>
      <c r="GR16" s="1">
        <v>0</v>
      </c>
      <c r="GS16" s="1">
        <v>0</v>
      </c>
      <c r="GT16" s="1">
        <v>0.251</v>
      </c>
      <c r="GU16" s="1">
        <v>0</v>
      </c>
      <c r="GV16" s="1">
        <v>0</v>
      </c>
      <c r="GW16" s="1">
        <v>0</v>
      </c>
      <c r="GX16" s="1">
        <v>0</v>
      </c>
      <c r="GY16" s="1">
        <v>0</v>
      </c>
      <c r="GZ16" s="1">
        <v>0</v>
      </c>
      <c r="HA16" s="1">
        <v>0</v>
      </c>
      <c r="HB16" s="1">
        <v>0</v>
      </c>
      <c r="HC16" s="1">
        <v>0</v>
      </c>
      <c r="HD16" s="1">
        <v>0</v>
      </c>
      <c r="HE16" s="1">
        <v>0</v>
      </c>
      <c r="HF16" s="1">
        <v>0</v>
      </c>
      <c r="HG16" s="1">
        <v>0</v>
      </c>
      <c r="HH16" s="1">
        <v>1.5599999999999999E-2</v>
      </c>
      <c r="HI16" s="1">
        <v>0</v>
      </c>
      <c r="HJ16" s="1">
        <v>0</v>
      </c>
      <c r="HK16" s="1">
        <v>0</v>
      </c>
      <c r="HL16" s="1">
        <v>0</v>
      </c>
      <c r="HM16" s="1">
        <v>0</v>
      </c>
      <c r="HN16" s="1">
        <v>63.7</v>
      </c>
      <c r="HO16" s="1">
        <v>0</v>
      </c>
      <c r="HP16" s="1">
        <v>0</v>
      </c>
      <c r="HQ16" s="1">
        <v>0</v>
      </c>
      <c r="HR16" s="1">
        <v>0</v>
      </c>
      <c r="HS16" s="1">
        <v>0</v>
      </c>
      <c r="HT16" s="1">
        <v>0</v>
      </c>
      <c r="HU16" s="1">
        <v>0</v>
      </c>
      <c r="HV16" s="1">
        <v>0</v>
      </c>
      <c r="HW16" s="1">
        <v>0</v>
      </c>
      <c r="HX16" s="1">
        <v>0</v>
      </c>
      <c r="HY16" s="1">
        <v>0</v>
      </c>
      <c r="HZ16" s="1">
        <v>0</v>
      </c>
      <c r="IA16" s="1">
        <v>0</v>
      </c>
      <c r="IB16" s="1">
        <v>0</v>
      </c>
      <c r="IC16" s="1">
        <v>0</v>
      </c>
      <c r="ID16" s="1">
        <v>0</v>
      </c>
      <c r="IE16" s="1">
        <v>0</v>
      </c>
      <c r="IF16" s="1">
        <v>0</v>
      </c>
      <c r="IG16" s="1">
        <v>0</v>
      </c>
      <c r="IH16" s="1">
        <v>0</v>
      </c>
      <c r="II16" s="1">
        <v>0</v>
      </c>
      <c r="IJ16" s="1">
        <v>0</v>
      </c>
      <c r="IK16" s="1">
        <v>0</v>
      </c>
      <c r="IL16" s="1">
        <v>0</v>
      </c>
      <c r="IM16" s="1">
        <v>0</v>
      </c>
      <c r="IN16" s="1">
        <v>0</v>
      </c>
      <c r="IO16" s="1">
        <v>0</v>
      </c>
      <c r="IP16" s="1">
        <v>0</v>
      </c>
      <c r="IQ16" s="1">
        <v>0</v>
      </c>
      <c r="IR16" s="1">
        <v>0</v>
      </c>
      <c r="IS16" s="1">
        <v>0</v>
      </c>
      <c r="IT16" s="1">
        <v>0</v>
      </c>
      <c r="IU16" s="1">
        <v>0</v>
      </c>
      <c r="IV16" s="1">
        <v>0</v>
      </c>
      <c r="IW16" s="1">
        <v>0</v>
      </c>
      <c r="IX16" s="1">
        <v>0</v>
      </c>
      <c r="IY16" s="1">
        <v>0</v>
      </c>
      <c r="IZ16" s="1">
        <v>0</v>
      </c>
      <c r="JA16" s="1">
        <v>0</v>
      </c>
      <c r="JB16" s="1">
        <v>0</v>
      </c>
      <c r="JC16" s="1">
        <v>0</v>
      </c>
      <c r="JD16" s="1">
        <v>0</v>
      </c>
      <c r="JE16" s="1">
        <v>0</v>
      </c>
      <c r="JF16" s="1">
        <v>0</v>
      </c>
      <c r="JG16" s="1">
        <v>0</v>
      </c>
      <c r="JH16" s="1">
        <v>0</v>
      </c>
      <c r="JI16" s="1">
        <v>0</v>
      </c>
      <c r="JJ16" s="1">
        <v>0</v>
      </c>
      <c r="JK16" s="1">
        <v>0</v>
      </c>
      <c r="JL16" s="1">
        <v>0</v>
      </c>
      <c r="JM16" s="1">
        <v>0</v>
      </c>
      <c r="JN16" s="1">
        <v>0</v>
      </c>
      <c r="JO16" s="1">
        <v>0</v>
      </c>
      <c r="JP16" s="1">
        <v>0</v>
      </c>
      <c r="JQ16" s="1">
        <v>0</v>
      </c>
      <c r="JR16" s="1">
        <v>0</v>
      </c>
      <c r="JS16" s="1">
        <v>0</v>
      </c>
      <c r="JT16" s="1">
        <v>0</v>
      </c>
      <c r="JU16" s="1">
        <v>0</v>
      </c>
      <c r="JV16" s="1">
        <v>0</v>
      </c>
      <c r="JW16" s="1">
        <v>0</v>
      </c>
      <c r="JX16" s="1">
        <v>0</v>
      </c>
      <c r="JY16" s="1">
        <v>0</v>
      </c>
      <c r="JZ16" s="1">
        <v>0</v>
      </c>
      <c r="KA16" s="1">
        <v>0</v>
      </c>
      <c r="KB16" s="1">
        <v>0</v>
      </c>
      <c r="KC16" s="1">
        <v>0</v>
      </c>
      <c r="KD16" s="1">
        <v>0</v>
      </c>
      <c r="KE16" s="1">
        <v>0</v>
      </c>
      <c r="KF16" s="1">
        <v>0</v>
      </c>
      <c r="KG16" s="1">
        <v>0</v>
      </c>
      <c r="KH16" s="1">
        <v>0</v>
      </c>
      <c r="KI16" s="1">
        <v>0</v>
      </c>
      <c r="KJ16" s="1">
        <v>0</v>
      </c>
      <c r="KK16" s="1">
        <v>0</v>
      </c>
      <c r="KL16" s="1">
        <v>0</v>
      </c>
      <c r="KM16" s="1">
        <v>0</v>
      </c>
      <c r="KN16" s="1">
        <v>0</v>
      </c>
      <c r="KO16" s="1">
        <v>0</v>
      </c>
      <c r="KP16" s="1">
        <v>0</v>
      </c>
      <c r="KQ16" s="1">
        <v>0</v>
      </c>
      <c r="KR16" s="1">
        <v>0</v>
      </c>
      <c r="KS16" s="1">
        <v>0</v>
      </c>
      <c r="KT16" s="1">
        <v>0</v>
      </c>
      <c r="KU16" s="1">
        <v>0</v>
      </c>
      <c r="KV16" s="1">
        <v>0</v>
      </c>
      <c r="KW16" s="1">
        <v>0</v>
      </c>
      <c r="KX16" s="1">
        <v>0</v>
      </c>
      <c r="KY16" s="1">
        <v>0</v>
      </c>
      <c r="KZ16" s="1">
        <v>0</v>
      </c>
      <c r="LA16" s="1">
        <v>0</v>
      </c>
      <c r="LB16" s="1">
        <v>0</v>
      </c>
      <c r="LC16" s="1">
        <v>0</v>
      </c>
      <c r="LD16" s="1">
        <v>0</v>
      </c>
      <c r="LE16" s="1">
        <v>0</v>
      </c>
      <c r="LF16" s="1">
        <v>0</v>
      </c>
      <c r="LG16" s="1">
        <v>0</v>
      </c>
      <c r="LH16" s="1">
        <v>1</v>
      </c>
      <c r="LI16" s="1">
        <v>1</v>
      </c>
      <c r="LJ16" s="1">
        <v>0</v>
      </c>
      <c r="LK16" s="1">
        <v>0</v>
      </c>
      <c r="LL16" s="1">
        <v>1</v>
      </c>
      <c r="LM16" s="1">
        <v>0.95</v>
      </c>
      <c r="LN16" s="1">
        <v>0</v>
      </c>
      <c r="LO16" s="1">
        <v>1</v>
      </c>
      <c r="LP16" s="1">
        <v>0.78</v>
      </c>
      <c r="LQ16" s="1">
        <v>0</v>
      </c>
      <c r="LR16" s="1">
        <v>0</v>
      </c>
      <c r="LS16" s="1">
        <v>0</v>
      </c>
    </row>
    <row r="17" spans="1:331" ht="15.75" customHeight="1">
      <c r="A17" s="1" t="s">
        <v>350</v>
      </c>
      <c r="B17" s="1" t="s">
        <v>351</v>
      </c>
      <c r="C17" s="1" t="s">
        <v>373</v>
      </c>
      <c r="D17" s="1" t="s">
        <v>353</v>
      </c>
      <c r="E17" s="1" t="s">
        <v>354</v>
      </c>
      <c r="F17" s="1">
        <v>15314</v>
      </c>
      <c r="G17" s="1" t="s">
        <v>355</v>
      </c>
      <c r="H17" s="1">
        <v>15314</v>
      </c>
      <c r="I17" s="1">
        <v>3.2472434266327395E-3</v>
      </c>
      <c r="J17" s="1">
        <v>0</v>
      </c>
      <c r="K17" s="1" t="s">
        <v>356</v>
      </c>
      <c r="L17" s="1">
        <v>1</v>
      </c>
      <c r="M17" s="1" t="s">
        <v>357</v>
      </c>
      <c r="N17" s="1" t="s">
        <v>358</v>
      </c>
      <c r="O17" s="1" t="s">
        <v>359</v>
      </c>
      <c r="P17" s="1">
        <v>4.2</v>
      </c>
      <c r="Q17" s="1">
        <v>0.61499999999999999</v>
      </c>
      <c r="R17" s="1">
        <v>0</v>
      </c>
      <c r="S17" s="1">
        <v>0.3</v>
      </c>
      <c r="T17" s="1">
        <v>18000</v>
      </c>
      <c r="U17" s="1">
        <v>0</v>
      </c>
      <c r="V17" s="1">
        <v>262</v>
      </c>
      <c r="W17" s="1">
        <v>0</v>
      </c>
      <c r="X17" s="1">
        <v>4716000</v>
      </c>
      <c r="Y17" s="1">
        <v>1</v>
      </c>
      <c r="Z17" s="1">
        <v>0</v>
      </c>
      <c r="AA17" s="1">
        <v>0</v>
      </c>
      <c r="AB17" s="1">
        <v>0</v>
      </c>
      <c r="AC17" s="1">
        <v>0</v>
      </c>
      <c r="AD17" s="1">
        <v>0</v>
      </c>
      <c r="AE17" s="1">
        <v>0</v>
      </c>
      <c r="AF17" s="1">
        <v>0</v>
      </c>
      <c r="AG17" s="1">
        <v>0</v>
      </c>
      <c r="AH17" s="1">
        <v>0</v>
      </c>
      <c r="AI17" s="1">
        <v>0</v>
      </c>
      <c r="AJ17" s="1">
        <v>0</v>
      </c>
      <c r="AK17" s="1">
        <v>0</v>
      </c>
      <c r="AL17" s="1">
        <v>0</v>
      </c>
      <c r="AM17" s="1">
        <v>9.29731506849315</v>
      </c>
      <c r="AN17" s="1">
        <v>0</v>
      </c>
      <c r="AO17" s="1">
        <v>0</v>
      </c>
      <c r="AP17" s="1">
        <v>0</v>
      </c>
      <c r="AQ17" s="1">
        <v>0</v>
      </c>
      <c r="AR17" s="1">
        <v>0</v>
      </c>
      <c r="AS17" s="1">
        <v>0</v>
      </c>
      <c r="AT17" s="1">
        <v>0</v>
      </c>
      <c r="AU17" s="1">
        <v>0</v>
      </c>
      <c r="AV17" s="1">
        <v>0</v>
      </c>
      <c r="AW17" s="1">
        <v>0</v>
      </c>
      <c r="AX17" s="1">
        <v>0</v>
      </c>
      <c r="AY17" s="1">
        <v>0</v>
      </c>
      <c r="AZ17" s="1">
        <v>0</v>
      </c>
      <c r="BA17" s="1">
        <v>0</v>
      </c>
      <c r="BB17" s="1">
        <v>0</v>
      </c>
      <c r="BC17" s="1">
        <v>0.1</v>
      </c>
      <c r="BD17" s="1">
        <v>0</v>
      </c>
      <c r="BE17" s="1">
        <v>0</v>
      </c>
      <c r="BF17" s="1">
        <v>0</v>
      </c>
      <c r="BG17" s="1">
        <v>0</v>
      </c>
      <c r="BH17" s="1">
        <v>0</v>
      </c>
      <c r="BI17" s="1">
        <v>0</v>
      </c>
      <c r="BJ17" s="1">
        <v>0</v>
      </c>
      <c r="BK17" s="1">
        <v>0</v>
      </c>
      <c r="BL17" s="1">
        <v>0</v>
      </c>
      <c r="BM17" s="1">
        <v>0</v>
      </c>
      <c r="BN17" s="1">
        <v>0</v>
      </c>
      <c r="BO17" s="1">
        <v>0</v>
      </c>
      <c r="BP17" s="1">
        <v>0</v>
      </c>
      <c r="BQ17" s="1">
        <v>1.5599999999999999E-2</v>
      </c>
      <c r="BR17" s="1">
        <v>0</v>
      </c>
      <c r="BS17" s="1">
        <v>0</v>
      </c>
      <c r="BT17" s="1">
        <v>0</v>
      </c>
      <c r="BU17" s="1">
        <v>0</v>
      </c>
      <c r="BV17" s="1">
        <v>0</v>
      </c>
      <c r="BW17" s="1">
        <v>63.7</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R17" s="1">
        <v>0</v>
      </c>
      <c r="CS17" s="1">
        <v>0</v>
      </c>
      <c r="CT17" s="1">
        <v>0</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P17" s="1">
        <v>0</v>
      </c>
      <c r="DQ17" s="1">
        <v>0</v>
      </c>
      <c r="DR17" s="1">
        <v>0</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N17" s="1">
        <v>0</v>
      </c>
      <c r="EO17" s="1">
        <v>0</v>
      </c>
      <c r="EP17" s="1">
        <v>0</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c r="FL17" s="1">
        <v>0</v>
      </c>
      <c r="FM17" s="1">
        <v>0</v>
      </c>
      <c r="FN17" s="1">
        <v>0</v>
      </c>
      <c r="FO17" s="1">
        <v>0</v>
      </c>
      <c r="FP17" s="1">
        <v>0</v>
      </c>
      <c r="FQ17" s="1">
        <v>1</v>
      </c>
      <c r="FR17" s="1">
        <v>0</v>
      </c>
      <c r="FS17" s="1">
        <v>0</v>
      </c>
      <c r="FT17" s="1">
        <v>0</v>
      </c>
      <c r="FU17" s="1">
        <v>0</v>
      </c>
      <c r="FV17" s="1">
        <v>0</v>
      </c>
      <c r="FW17" s="1">
        <v>0</v>
      </c>
      <c r="FX17" s="1">
        <v>3.7041095890410967</v>
      </c>
      <c r="FY17" s="1">
        <v>0</v>
      </c>
      <c r="FZ17" s="1">
        <v>0</v>
      </c>
      <c r="GA17" s="1">
        <v>0</v>
      </c>
      <c r="GB17" s="1">
        <v>0</v>
      </c>
      <c r="GC17" s="1">
        <v>0</v>
      </c>
      <c r="GD17" s="1">
        <v>0</v>
      </c>
      <c r="GE17" s="1">
        <v>0</v>
      </c>
      <c r="GF17" s="1">
        <v>0</v>
      </c>
      <c r="GG17" s="1">
        <v>0</v>
      </c>
      <c r="GH17" s="1">
        <v>0</v>
      </c>
      <c r="GI17" s="1">
        <v>0</v>
      </c>
      <c r="GJ17" s="1">
        <v>0</v>
      </c>
      <c r="GK17" s="1">
        <v>0</v>
      </c>
      <c r="GL17" s="1">
        <v>0</v>
      </c>
      <c r="GM17" s="1">
        <v>0</v>
      </c>
      <c r="GN17" s="1">
        <v>0</v>
      </c>
      <c r="GO17" s="1">
        <v>0</v>
      </c>
      <c r="GP17" s="1">
        <v>0</v>
      </c>
      <c r="GQ17" s="1">
        <v>0</v>
      </c>
      <c r="GR17" s="1">
        <v>0</v>
      </c>
      <c r="GS17" s="1">
        <v>0</v>
      </c>
      <c r="GT17" s="1">
        <v>0.251</v>
      </c>
      <c r="GU17" s="1">
        <v>0</v>
      </c>
      <c r="GV17" s="1">
        <v>0</v>
      </c>
      <c r="GW17" s="1">
        <v>0</v>
      </c>
      <c r="GX17" s="1">
        <v>0</v>
      </c>
      <c r="GY17" s="1">
        <v>0</v>
      </c>
      <c r="GZ17" s="1">
        <v>0</v>
      </c>
      <c r="HA17" s="1">
        <v>0</v>
      </c>
      <c r="HB17" s="1">
        <v>0</v>
      </c>
      <c r="HC17" s="1">
        <v>0</v>
      </c>
      <c r="HD17" s="1">
        <v>0</v>
      </c>
      <c r="HE17" s="1">
        <v>0</v>
      </c>
      <c r="HF17" s="1">
        <v>0</v>
      </c>
      <c r="HG17" s="1">
        <v>0</v>
      </c>
      <c r="HH17" s="1">
        <v>1.5599999999999999E-2</v>
      </c>
      <c r="HI17" s="1">
        <v>0</v>
      </c>
      <c r="HJ17" s="1">
        <v>0</v>
      </c>
      <c r="HK17" s="1">
        <v>0</v>
      </c>
      <c r="HL17" s="1">
        <v>0</v>
      </c>
      <c r="HM17" s="1">
        <v>0</v>
      </c>
      <c r="HN17" s="1">
        <v>63.7</v>
      </c>
      <c r="HO17" s="1">
        <v>0</v>
      </c>
      <c r="HP17" s="1">
        <v>0</v>
      </c>
      <c r="HQ17" s="1">
        <v>0</v>
      </c>
      <c r="HR17" s="1">
        <v>0</v>
      </c>
      <c r="HS17" s="1">
        <v>0</v>
      </c>
      <c r="HT17" s="1">
        <v>0</v>
      </c>
      <c r="HU17" s="1">
        <v>0</v>
      </c>
      <c r="HV17" s="1">
        <v>0</v>
      </c>
      <c r="HW17" s="1">
        <v>0</v>
      </c>
      <c r="HX17" s="1">
        <v>0</v>
      </c>
      <c r="HY17" s="1">
        <v>0</v>
      </c>
      <c r="HZ17" s="1">
        <v>0</v>
      </c>
      <c r="IA17" s="1">
        <v>0</v>
      </c>
      <c r="IB17" s="1">
        <v>0</v>
      </c>
      <c r="IC17" s="1">
        <v>0</v>
      </c>
      <c r="ID17" s="1">
        <v>0</v>
      </c>
      <c r="IE17" s="1">
        <v>0</v>
      </c>
      <c r="IF17" s="1">
        <v>0</v>
      </c>
      <c r="IG17" s="1">
        <v>0</v>
      </c>
      <c r="IH17" s="1">
        <v>0</v>
      </c>
      <c r="II17" s="1">
        <v>0</v>
      </c>
      <c r="IJ17" s="1">
        <v>0</v>
      </c>
      <c r="IK17" s="1">
        <v>0</v>
      </c>
      <c r="IL17" s="1">
        <v>0</v>
      </c>
      <c r="IM17" s="1">
        <v>0</v>
      </c>
      <c r="IN17" s="1">
        <v>0</v>
      </c>
      <c r="IO17" s="1">
        <v>0</v>
      </c>
      <c r="IP17" s="1">
        <v>0</v>
      </c>
      <c r="IQ17" s="1">
        <v>0</v>
      </c>
      <c r="IR17" s="1">
        <v>0</v>
      </c>
      <c r="IS17" s="1">
        <v>0</v>
      </c>
      <c r="IT17" s="1">
        <v>0</v>
      </c>
      <c r="IU17" s="1">
        <v>0</v>
      </c>
      <c r="IV17" s="1">
        <v>0</v>
      </c>
      <c r="IW17" s="1">
        <v>0</v>
      </c>
      <c r="IX17" s="1">
        <v>0</v>
      </c>
      <c r="IY17" s="1">
        <v>0</v>
      </c>
      <c r="IZ17" s="1">
        <v>0</v>
      </c>
      <c r="JA17" s="1">
        <v>0</v>
      </c>
      <c r="JB17" s="1">
        <v>0</v>
      </c>
      <c r="JC17" s="1">
        <v>0</v>
      </c>
      <c r="JD17" s="1">
        <v>0</v>
      </c>
      <c r="JE17" s="1">
        <v>0</v>
      </c>
      <c r="JF17" s="1">
        <v>0</v>
      </c>
      <c r="JG17" s="1">
        <v>0</v>
      </c>
      <c r="JH17" s="1">
        <v>0</v>
      </c>
      <c r="JI17" s="1">
        <v>0</v>
      </c>
      <c r="JJ17" s="1">
        <v>0</v>
      </c>
      <c r="JK17" s="1">
        <v>0</v>
      </c>
      <c r="JL17" s="1">
        <v>0</v>
      </c>
      <c r="JM17" s="1">
        <v>0</v>
      </c>
      <c r="JN17" s="1">
        <v>0</v>
      </c>
      <c r="JO17" s="1">
        <v>0</v>
      </c>
      <c r="JP17" s="1">
        <v>0</v>
      </c>
      <c r="JQ17" s="1">
        <v>0</v>
      </c>
      <c r="JR17" s="1">
        <v>0</v>
      </c>
      <c r="JS17" s="1">
        <v>0</v>
      </c>
      <c r="JT17" s="1">
        <v>0</v>
      </c>
      <c r="JU17" s="1">
        <v>0</v>
      </c>
      <c r="JV17" s="1">
        <v>0</v>
      </c>
      <c r="JW17" s="1">
        <v>0</v>
      </c>
      <c r="JX17" s="1">
        <v>0</v>
      </c>
      <c r="JY17" s="1">
        <v>0</v>
      </c>
      <c r="JZ17" s="1">
        <v>0</v>
      </c>
      <c r="KA17" s="1">
        <v>0</v>
      </c>
      <c r="KB17" s="1">
        <v>0</v>
      </c>
      <c r="KC17" s="1">
        <v>0</v>
      </c>
      <c r="KD17" s="1">
        <v>0</v>
      </c>
      <c r="KE17" s="1">
        <v>0</v>
      </c>
      <c r="KF17" s="1">
        <v>0</v>
      </c>
      <c r="KG17" s="1">
        <v>0</v>
      </c>
      <c r="KH17" s="1">
        <v>0</v>
      </c>
      <c r="KI17" s="1">
        <v>0</v>
      </c>
      <c r="KJ17" s="1">
        <v>0</v>
      </c>
      <c r="KK17" s="1">
        <v>0</v>
      </c>
      <c r="KL17" s="1">
        <v>0</v>
      </c>
      <c r="KM17" s="1">
        <v>0</v>
      </c>
      <c r="KN17" s="1">
        <v>0</v>
      </c>
      <c r="KO17" s="1">
        <v>0</v>
      </c>
      <c r="KP17" s="1">
        <v>0</v>
      </c>
      <c r="KQ17" s="1">
        <v>0</v>
      </c>
      <c r="KR17" s="1">
        <v>0</v>
      </c>
      <c r="KS17" s="1">
        <v>0</v>
      </c>
      <c r="KT17" s="1">
        <v>0</v>
      </c>
      <c r="KU17" s="1">
        <v>0</v>
      </c>
      <c r="KV17" s="1">
        <v>0</v>
      </c>
      <c r="KW17" s="1">
        <v>0</v>
      </c>
      <c r="KX17" s="1">
        <v>0</v>
      </c>
      <c r="KY17" s="1">
        <v>0</v>
      </c>
      <c r="KZ17" s="1">
        <v>0</v>
      </c>
      <c r="LA17" s="1">
        <v>0</v>
      </c>
      <c r="LB17" s="1">
        <v>0</v>
      </c>
      <c r="LC17" s="1">
        <v>0</v>
      </c>
      <c r="LD17" s="1">
        <v>0</v>
      </c>
      <c r="LE17" s="1">
        <v>0</v>
      </c>
      <c r="LF17" s="1">
        <v>0</v>
      </c>
      <c r="LG17" s="1">
        <v>0</v>
      </c>
      <c r="LH17" s="1">
        <v>1</v>
      </c>
      <c r="LI17" s="1">
        <v>1</v>
      </c>
      <c r="LJ17" s="1">
        <v>0</v>
      </c>
      <c r="LK17" s="1">
        <v>0</v>
      </c>
      <c r="LL17" s="1">
        <v>1</v>
      </c>
      <c r="LM17" s="1">
        <v>0.95</v>
      </c>
      <c r="LN17" s="1">
        <v>0</v>
      </c>
      <c r="LO17" s="1">
        <v>1</v>
      </c>
      <c r="LP17" s="1">
        <v>0.78</v>
      </c>
      <c r="LQ17" s="1">
        <v>0</v>
      </c>
      <c r="LR17" s="1">
        <v>0</v>
      </c>
      <c r="LS17" s="1">
        <v>0</v>
      </c>
    </row>
    <row r="18" spans="1:331" ht="15.75" customHeight="1">
      <c r="A18" s="1" t="s">
        <v>350</v>
      </c>
      <c r="B18" s="1" t="s">
        <v>351</v>
      </c>
      <c r="C18" s="1" t="s">
        <v>374</v>
      </c>
      <c r="D18" s="1" t="s">
        <v>353</v>
      </c>
      <c r="E18" s="1" t="s">
        <v>354</v>
      </c>
      <c r="F18" s="1">
        <v>15314</v>
      </c>
      <c r="G18" s="1" t="s">
        <v>355</v>
      </c>
      <c r="H18" s="1">
        <v>15314</v>
      </c>
      <c r="I18" s="1">
        <v>3.2472434266327395E-3</v>
      </c>
      <c r="J18" s="1">
        <v>0</v>
      </c>
      <c r="K18" s="1" t="s">
        <v>356</v>
      </c>
      <c r="L18" s="1">
        <v>1</v>
      </c>
      <c r="M18" s="1" t="s">
        <v>357</v>
      </c>
      <c r="N18" s="1" t="s">
        <v>358</v>
      </c>
      <c r="O18" s="1" t="s">
        <v>359</v>
      </c>
      <c r="P18" s="1">
        <v>4.2</v>
      </c>
      <c r="Q18" s="1">
        <v>0.61499999999999999</v>
      </c>
      <c r="R18" s="1">
        <v>0</v>
      </c>
      <c r="S18" s="1">
        <v>0.3</v>
      </c>
      <c r="T18" s="1">
        <v>18000</v>
      </c>
      <c r="U18" s="1">
        <v>0</v>
      </c>
      <c r="V18" s="1">
        <v>262</v>
      </c>
      <c r="W18" s="1">
        <v>0</v>
      </c>
      <c r="X18" s="1">
        <v>4716000</v>
      </c>
      <c r="Y18" s="1">
        <v>1</v>
      </c>
      <c r="Z18" s="1">
        <v>0</v>
      </c>
      <c r="AA18" s="1">
        <v>0</v>
      </c>
      <c r="AB18" s="1">
        <v>0</v>
      </c>
      <c r="AC18" s="1">
        <v>0</v>
      </c>
      <c r="AD18" s="1">
        <v>0</v>
      </c>
      <c r="AE18" s="1">
        <v>0</v>
      </c>
      <c r="AF18" s="1">
        <v>0</v>
      </c>
      <c r="AG18" s="1">
        <v>0</v>
      </c>
      <c r="AH18" s="1">
        <v>0</v>
      </c>
      <c r="AI18" s="1">
        <v>0</v>
      </c>
      <c r="AJ18" s="1">
        <v>0</v>
      </c>
      <c r="AK18" s="1">
        <v>0</v>
      </c>
      <c r="AL18" s="1">
        <v>0</v>
      </c>
      <c r="AM18" s="1">
        <v>9.29731506849315</v>
      </c>
      <c r="AN18" s="1">
        <v>0</v>
      </c>
      <c r="AO18" s="1">
        <v>0</v>
      </c>
      <c r="AP18" s="1">
        <v>0</v>
      </c>
      <c r="AQ18" s="1">
        <v>0</v>
      </c>
      <c r="AR18" s="1">
        <v>0</v>
      </c>
      <c r="AS18" s="1">
        <v>0</v>
      </c>
      <c r="AT18" s="1">
        <v>0</v>
      </c>
      <c r="AU18" s="1">
        <v>0</v>
      </c>
      <c r="AV18" s="1">
        <v>0</v>
      </c>
      <c r="AW18" s="1">
        <v>0</v>
      </c>
      <c r="AX18" s="1">
        <v>0</v>
      </c>
      <c r="AY18" s="1">
        <v>0</v>
      </c>
      <c r="AZ18" s="1">
        <v>0</v>
      </c>
      <c r="BA18" s="1">
        <v>0</v>
      </c>
      <c r="BB18" s="1">
        <v>0</v>
      </c>
      <c r="BC18" s="1">
        <v>0.1</v>
      </c>
      <c r="BD18" s="1">
        <v>0</v>
      </c>
      <c r="BE18" s="1">
        <v>0</v>
      </c>
      <c r="BF18" s="1">
        <v>0</v>
      </c>
      <c r="BG18" s="1">
        <v>0</v>
      </c>
      <c r="BH18" s="1">
        <v>0</v>
      </c>
      <c r="BI18" s="1">
        <v>0</v>
      </c>
      <c r="BJ18" s="1">
        <v>0</v>
      </c>
      <c r="BK18" s="1">
        <v>0</v>
      </c>
      <c r="BL18" s="1">
        <v>0</v>
      </c>
      <c r="BM18" s="1">
        <v>0</v>
      </c>
      <c r="BN18" s="1">
        <v>0</v>
      </c>
      <c r="BO18" s="1">
        <v>0</v>
      </c>
      <c r="BP18" s="1">
        <v>0</v>
      </c>
      <c r="BQ18" s="1">
        <v>1.5599999999999999E-2</v>
      </c>
      <c r="BR18" s="1">
        <v>0</v>
      </c>
      <c r="BS18" s="1">
        <v>0</v>
      </c>
      <c r="BT18" s="1">
        <v>0</v>
      </c>
      <c r="BU18" s="1">
        <v>0</v>
      </c>
      <c r="BV18" s="1">
        <v>0</v>
      </c>
      <c r="BW18" s="1">
        <v>63.7</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R18" s="1">
        <v>0</v>
      </c>
      <c r="CS18" s="1">
        <v>0</v>
      </c>
      <c r="CT18" s="1">
        <v>0</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P18" s="1">
        <v>0</v>
      </c>
      <c r="DQ18" s="1">
        <v>0</v>
      </c>
      <c r="DR18" s="1">
        <v>0</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N18" s="1">
        <v>0</v>
      </c>
      <c r="EO18" s="1">
        <v>0</v>
      </c>
      <c r="EP18" s="1">
        <v>0</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c r="FL18" s="1">
        <v>0</v>
      </c>
      <c r="FM18" s="1">
        <v>0</v>
      </c>
      <c r="FN18" s="1">
        <v>0</v>
      </c>
      <c r="FO18" s="1">
        <v>0</v>
      </c>
      <c r="FP18" s="1">
        <v>0</v>
      </c>
      <c r="FQ18" s="1">
        <v>1</v>
      </c>
      <c r="FR18" s="1">
        <v>0</v>
      </c>
      <c r="FS18" s="1">
        <v>0</v>
      </c>
      <c r="FT18" s="1">
        <v>0</v>
      </c>
      <c r="FU18" s="1">
        <v>0</v>
      </c>
      <c r="FV18" s="1">
        <v>0</v>
      </c>
      <c r="FW18" s="1">
        <v>0</v>
      </c>
      <c r="FX18" s="1">
        <v>3.7041095890410967</v>
      </c>
      <c r="FY18" s="1">
        <v>0</v>
      </c>
      <c r="FZ18" s="1">
        <v>0</v>
      </c>
      <c r="GA18" s="1">
        <v>0</v>
      </c>
      <c r="GB18" s="1">
        <v>0</v>
      </c>
      <c r="GC18" s="1">
        <v>0</v>
      </c>
      <c r="GD18" s="1">
        <v>0</v>
      </c>
      <c r="GE18" s="1">
        <v>0</v>
      </c>
      <c r="GF18" s="1">
        <v>0</v>
      </c>
      <c r="GG18" s="1">
        <v>0</v>
      </c>
      <c r="GH18" s="1">
        <v>0</v>
      </c>
      <c r="GI18" s="1">
        <v>0</v>
      </c>
      <c r="GJ18" s="1">
        <v>0</v>
      </c>
      <c r="GK18" s="1">
        <v>0</v>
      </c>
      <c r="GL18" s="1">
        <v>0</v>
      </c>
      <c r="GM18" s="1">
        <v>0</v>
      </c>
      <c r="GN18" s="1">
        <v>0</v>
      </c>
      <c r="GO18" s="1">
        <v>0</v>
      </c>
      <c r="GP18" s="1">
        <v>0</v>
      </c>
      <c r="GQ18" s="1">
        <v>0</v>
      </c>
      <c r="GR18" s="1">
        <v>0</v>
      </c>
      <c r="GS18" s="1">
        <v>0</v>
      </c>
      <c r="GT18" s="1">
        <v>0.251</v>
      </c>
      <c r="GU18" s="1">
        <v>0</v>
      </c>
      <c r="GV18" s="1">
        <v>0</v>
      </c>
      <c r="GW18" s="1">
        <v>0</v>
      </c>
      <c r="GX18" s="1">
        <v>0</v>
      </c>
      <c r="GY18" s="1">
        <v>0</v>
      </c>
      <c r="GZ18" s="1">
        <v>0</v>
      </c>
      <c r="HA18" s="1">
        <v>0</v>
      </c>
      <c r="HB18" s="1">
        <v>0</v>
      </c>
      <c r="HC18" s="1">
        <v>0</v>
      </c>
      <c r="HD18" s="1">
        <v>0</v>
      </c>
      <c r="HE18" s="1">
        <v>0</v>
      </c>
      <c r="HF18" s="1">
        <v>0</v>
      </c>
      <c r="HG18" s="1">
        <v>0</v>
      </c>
      <c r="HH18" s="1">
        <v>1.5599999999999999E-2</v>
      </c>
      <c r="HI18" s="1">
        <v>0</v>
      </c>
      <c r="HJ18" s="1">
        <v>0</v>
      </c>
      <c r="HK18" s="1">
        <v>0</v>
      </c>
      <c r="HL18" s="1">
        <v>0</v>
      </c>
      <c r="HM18" s="1">
        <v>0</v>
      </c>
      <c r="HN18" s="1">
        <v>63.7</v>
      </c>
      <c r="HO18" s="1">
        <v>0</v>
      </c>
      <c r="HP18" s="1">
        <v>0</v>
      </c>
      <c r="HQ18" s="1">
        <v>0</v>
      </c>
      <c r="HR18" s="1">
        <v>0</v>
      </c>
      <c r="HS18" s="1">
        <v>0</v>
      </c>
      <c r="HT18" s="1">
        <v>0</v>
      </c>
      <c r="HU18" s="1">
        <v>0</v>
      </c>
      <c r="HV18" s="1">
        <v>0</v>
      </c>
      <c r="HW18" s="1">
        <v>0</v>
      </c>
      <c r="HX18" s="1">
        <v>0</v>
      </c>
      <c r="HY18" s="1">
        <v>0</v>
      </c>
      <c r="HZ18" s="1">
        <v>0</v>
      </c>
      <c r="IA18" s="1">
        <v>0</v>
      </c>
      <c r="IB18" s="1">
        <v>0</v>
      </c>
      <c r="IC18" s="1">
        <v>0</v>
      </c>
      <c r="ID18" s="1">
        <v>0</v>
      </c>
      <c r="IE18" s="1">
        <v>0</v>
      </c>
      <c r="IF18" s="1">
        <v>0</v>
      </c>
      <c r="IG18" s="1">
        <v>0</v>
      </c>
      <c r="IH18" s="1">
        <v>0</v>
      </c>
      <c r="II18" s="1">
        <v>0</v>
      </c>
      <c r="IJ18" s="1">
        <v>0</v>
      </c>
      <c r="IK18" s="1">
        <v>0</v>
      </c>
      <c r="IL18" s="1">
        <v>0</v>
      </c>
      <c r="IM18" s="1">
        <v>0</v>
      </c>
      <c r="IN18" s="1">
        <v>0</v>
      </c>
      <c r="IO18" s="1">
        <v>0</v>
      </c>
      <c r="IP18" s="1">
        <v>0</v>
      </c>
      <c r="IQ18" s="1">
        <v>0</v>
      </c>
      <c r="IR18" s="1">
        <v>0</v>
      </c>
      <c r="IS18" s="1">
        <v>0</v>
      </c>
      <c r="IT18" s="1">
        <v>0</v>
      </c>
      <c r="IU18" s="1">
        <v>0</v>
      </c>
      <c r="IV18" s="1">
        <v>0</v>
      </c>
      <c r="IW18" s="1">
        <v>0</v>
      </c>
      <c r="IX18" s="1">
        <v>0</v>
      </c>
      <c r="IY18" s="1">
        <v>0</v>
      </c>
      <c r="IZ18" s="1">
        <v>0</v>
      </c>
      <c r="JA18" s="1">
        <v>0</v>
      </c>
      <c r="JB18" s="1">
        <v>0</v>
      </c>
      <c r="JC18" s="1">
        <v>0</v>
      </c>
      <c r="JD18" s="1">
        <v>0</v>
      </c>
      <c r="JE18" s="1">
        <v>0</v>
      </c>
      <c r="JF18" s="1">
        <v>0</v>
      </c>
      <c r="JG18" s="1">
        <v>0</v>
      </c>
      <c r="JH18" s="1">
        <v>0</v>
      </c>
      <c r="JI18" s="1">
        <v>0</v>
      </c>
      <c r="JJ18" s="1">
        <v>0</v>
      </c>
      <c r="JK18" s="1">
        <v>0</v>
      </c>
      <c r="JL18" s="1">
        <v>0</v>
      </c>
      <c r="JM18" s="1">
        <v>0</v>
      </c>
      <c r="JN18" s="1">
        <v>0</v>
      </c>
      <c r="JO18" s="1">
        <v>0</v>
      </c>
      <c r="JP18" s="1">
        <v>0</v>
      </c>
      <c r="JQ18" s="1">
        <v>0</v>
      </c>
      <c r="JR18" s="1">
        <v>0</v>
      </c>
      <c r="JS18" s="1">
        <v>0</v>
      </c>
      <c r="JT18" s="1">
        <v>0</v>
      </c>
      <c r="JU18" s="1">
        <v>0</v>
      </c>
      <c r="JV18" s="1">
        <v>0</v>
      </c>
      <c r="JW18" s="1">
        <v>0</v>
      </c>
      <c r="JX18" s="1">
        <v>0</v>
      </c>
      <c r="JY18" s="1">
        <v>0</v>
      </c>
      <c r="JZ18" s="1">
        <v>0</v>
      </c>
      <c r="KA18" s="1">
        <v>0</v>
      </c>
      <c r="KB18" s="1">
        <v>0</v>
      </c>
      <c r="KC18" s="1">
        <v>0</v>
      </c>
      <c r="KD18" s="1">
        <v>0</v>
      </c>
      <c r="KE18" s="1">
        <v>0</v>
      </c>
      <c r="KF18" s="1">
        <v>0</v>
      </c>
      <c r="KG18" s="1">
        <v>0</v>
      </c>
      <c r="KH18" s="1">
        <v>0</v>
      </c>
      <c r="KI18" s="1">
        <v>0</v>
      </c>
      <c r="KJ18" s="1">
        <v>0</v>
      </c>
      <c r="KK18" s="1">
        <v>0</v>
      </c>
      <c r="KL18" s="1">
        <v>0</v>
      </c>
      <c r="KM18" s="1">
        <v>0</v>
      </c>
      <c r="KN18" s="1">
        <v>0</v>
      </c>
      <c r="KO18" s="1">
        <v>0</v>
      </c>
      <c r="KP18" s="1">
        <v>0</v>
      </c>
      <c r="KQ18" s="1">
        <v>0</v>
      </c>
      <c r="KR18" s="1">
        <v>0</v>
      </c>
      <c r="KS18" s="1">
        <v>0</v>
      </c>
      <c r="KT18" s="1">
        <v>0</v>
      </c>
      <c r="KU18" s="1">
        <v>0</v>
      </c>
      <c r="KV18" s="1">
        <v>0</v>
      </c>
      <c r="KW18" s="1">
        <v>0</v>
      </c>
      <c r="KX18" s="1">
        <v>0</v>
      </c>
      <c r="KY18" s="1">
        <v>0</v>
      </c>
      <c r="KZ18" s="1">
        <v>0</v>
      </c>
      <c r="LA18" s="1">
        <v>0</v>
      </c>
      <c r="LB18" s="1">
        <v>0</v>
      </c>
      <c r="LC18" s="1">
        <v>0</v>
      </c>
      <c r="LD18" s="1">
        <v>0</v>
      </c>
      <c r="LE18" s="1">
        <v>0</v>
      </c>
      <c r="LF18" s="1">
        <v>0</v>
      </c>
      <c r="LG18" s="1">
        <v>0</v>
      </c>
      <c r="LH18" s="1">
        <v>1</v>
      </c>
      <c r="LI18" s="1">
        <v>1</v>
      </c>
      <c r="LJ18" s="1">
        <v>0</v>
      </c>
      <c r="LK18" s="1">
        <v>0</v>
      </c>
      <c r="LL18" s="1">
        <v>1</v>
      </c>
      <c r="LM18" s="1">
        <v>0.95</v>
      </c>
      <c r="LN18" s="1">
        <v>0</v>
      </c>
      <c r="LO18" s="1">
        <v>1</v>
      </c>
      <c r="LP18" s="1">
        <v>0.78</v>
      </c>
      <c r="LQ18" s="1">
        <v>0</v>
      </c>
      <c r="LR18" s="1">
        <v>0</v>
      </c>
      <c r="LS18" s="1">
        <v>0</v>
      </c>
    </row>
    <row r="19" spans="1:331" ht="15.75" customHeight="1">
      <c r="A19" s="1" t="s">
        <v>350</v>
      </c>
      <c r="B19" s="1" t="s">
        <v>351</v>
      </c>
      <c r="C19" s="1" t="s">
        <v>375</v>
      </c>
      <c r="D19" s="1" t="s">
        <v>353</v>
      </c>
      <c r="E19" s="1" t="s">
        <v>354</v>
      </c>
      <c r="F19" s="1">
        <v>15314</v>
      </c>
      <c r="G19" s="1" t="s">
        <v>355</v>
      </c>
      <c r="H19" s="1">
        <v>15314</v>
      </c>
      <c r="I19" s="1">
        <v>3.2472434266327395E-3</v>
      </c>
      <c r="J19" s="1">
        <v>0</v>
      </c>
      <c r="K19" s="1" t="s">
        <v>356</v>
      </c>
      <c r="L19" s="1">
        <v>1</v>
      </c>
      <c r="M19" s="1" t="s">
        <v>357</v>
      </c>
      <c r="N19" s="1" t="s">
        <v>358</v>
      </c>
      <c r="O19" s="1" t="s">
        <v>359</v>
      </c>
      <c r="P19" s="1">
        <v>4.2</v>
      </c>
      <c r="Q19" s="1">
        <v>0.61499999999999999</v>
      </c>
      <c r="R19" s="1">
        <v>0</v>
      </c>
      <c r="S19" s="1">
        <v>0.3</v>
      </c>
      <c r="T19" s="1">
        <v>18000</v>
      </c>
      <c r="U19" s="1">
        <v>0</v>
      </c>
      <c r="V19" s="1">
        <v>262</v>
      </c>
      <c r="W19" s="1">
        <v>0</v>
      </c>
      <c r="X19" s="1">
        <v>4716000</v>
      </c>
      <c r="Y19" s="1">
        <v>1</v>
      </c>
      <c r="Z19" s="1">
        <v>0</v>
      </c>
      <c r="AA19" s="1">
        <v>0</v>
      </c>
      <c r="AB19" s="1">
        <v>0</v>
      </c>
      <c r="AC19" s="1">
        <v>0</v>
      </c>
      <c r="AD19" s="1">
        <v>0</v>
      </c>
      <c r="AE19" s="1">
        <v>0</v>
      </c>
      <c r="AF19" s="1">
        <v>0</v>
      </c>
      <c r="AG19" s="1">
        <v>0</v>
      </c>
      <c r="AH19" s="1">
        <v>0</v>
      </c>
      <c r="AI19" s="1">
        <v>0</v>
      </c>
      <c r="AJ19" s="1">
        <v>0</v>
      </c>
      <c r="AK19" s="1">
        <v>0</v>
      </c>
      <c r="AL19" s="1">
        <v>0</v>
      </c>
      <c r="AM19" s="1">
        <v>9.29731506849315</v>
      </c>
      <c r="AN19" s="1">
        <v>0</v>
      </c>
      <c r="AO19" s="1">
        <v>0</v>
      </c>
      <c r="AP19" s="1">
        <v>0</v>
      </c>
      <c r="AQ19" s="1">
        <v>0</v>
      </c>
      <c r="AR19" s="1">
        <v>0</v>
      </c>
      <c r="AS19" s="1">
        <v>0</v>
      </c>
      <c r="AT19" s="1">
        <v>0</v>
      </c>
      <c r="AU19" s="1">
        <v>0</v>
      </c>
      <c r="AV19" s="1">
        <v>0</v>
      </c>
      <c r="AW19" s="1">
        <v>0</v>
      </c>
      <c r="AX19" s="1">
        <v>0</v>
      </c>
      <c r="AY19" s="1">
        <v>0</v>
      </c>
      <c r="AZ19" s="1">
        <v>0</v>
      </c>
      <c r="BA19" s="1">
        <v>0</v>
      </c>
      <c r="BB19" s="1">
        <v>0</v>
      </c>
      <c r="BC19" s="1">
        <v>0.1</v>
      </c>
      <c r="BD19" s="1">
        <v>0</v>
      </c>
      <c r="BE19" s="1">
        <v>0</v>
      </c>
      <c r="BF19" s="1">
        <v>0</v>
      </c>
      <c r="BG19" s="1">
        <v>0</v>
      </c>
      <c r="BH19" s="1">
        <v>0</v>
      </c>
      <c r="BI19" s="1">
        <v>0</v>
      </c>
      <c r="BJ19" s="1">
        <v>0</v>
      </c>
      <c r="BK19" s="1">
        <v>0</v>
      </c>
      <c r="BL19" s="1">
        <v>0</v>
      </c>
      <c r="BM19" s="1">
        <v>0</v>
      </c>
      <c r="BN19" s="1">
        <v>0</v>
      </c>
      <c r="BO19" s="1">
        <v>0</v>
      </c>
      <c r="BP19" s="1">
        <v>0</v>
      </c>
      <c r="BQ19" s="1">
        <v>1.5599999999999999E-2</v>
      </c>
      <c r="BR19" s="1">
        <v>0</v>
      </c>
      <c r="BS19" s="1">
        <v>0</v>
      </c>
      <c r="BT19" s="1">
        <v>0</v>
      </c>
      <c r="BU19" s="1">
        <v>0</v>
      </c>
      <c r="BV19" s="1">
        <v>0</v>
      </c>
      <c r="BW19" s="1">
        <v>63.7</v>
      </c>
      <c r="BX19" s="1">
        <v>0</v>
      </c>
      <c r="BY19" s="1">
        <v>0</v>
      </c>
      <c r="BZ19" s="1">
        <v>0</v>
      </c>
      <c r="CA19" s="1">
        <v>0</v>
      </c>
      <c r="CB19" s="1">
        <v>0</v>
      </c>
      <c r="CC19" s="1">
        <v>0</v>
      </c>
      <c r="CD19" s="1">
        <v>0</v>
      </c>
      <c r="CE19" s="1">
        <v>0</v>
      </c>
      <c r="CF19" s="1">
        <v>0</v>
      </c>
      <c r="CG19" s="1">
        <v>0</v>
      </c>
      <c r="CH19" s="1">
        <v>0</v>
      </c>
      <c r="CI19" s="1">
        <v>0</v>
      </c>
      <c r="CJ19" s="1">
        <v>0</v>
      </c>
      <c r="CK19" s="1">
        <v>0</v>
      </c>
      <c r="CL19" s="1">
        <v>0</v>
      </c>
      <c r="CM19" s="1">
        <v>0</v>
      </c>
      <c r="CN19" s="1">
        <v>0</v>
      </c>
      <c r="CO19" s="1">
        <v>0</v>
      </c>
      <c r="CP19" s="1">
        <v>0</v>
      </c>
      <c r="CQ19" s="1">
        <v>0</v>
      </c>
      <c r="CR19" s="1">
        <v>0</v>
      </c>
      <c r="CS19" s="1">
        <v>0</v>
      </c>
      <c r="CT19" s="1">
        <v>0</v>
      </c>
      <c r="CU19" s="1">
        <v>0</v>
      </c>
      <c r="CV19" s="1">
        <v>0</v>
      </c>
      <c r="CW19" s="1">
        <v>0</v>
      </c>
      <c r="CX19" s="1">
        <v>0</v>
      </c>
      <c r="CY19" s="1">
        <v>0</v>
      </c>
      <c r="CZ19" s="1">
        <v>0</v>
      </c>
      <c r="DA19" s="1">
        <v>0</v>
      </c>
      <c r="DB19" s="1">
        <v>0</v>
      </c>
      <c r="DC19" s="1">
        <v>0</v>
      </c>
      <c r="DD19" s="1">
        <v>0</v>
      </c>
      <c r="DE19" s="1">
        <v>0</v>
      </c>
      <c r="DF19" s="1">
        <v>0</v>
      </c>
      <c r="DG19" s="1">
        <v>0</v>
      </c>
      <c r="DH19" s="1">
        <v>0</v>
      </c>
      <c r="DI19" s="1">
        <v>0</v>
      </c>
      <c r="DJ19" s="1">
        <v>0</v>
      </c>
      <c r="DK19" s="1">
        <v>0</v>
      </c>
      <c r="DL19" s="1">
        <v>0</v>
      </c>
      <c r="DM19" s="1">
        <v>0</v>
      </c>
      <c r="DN19" s="1">
        <v>0</v>
      </c>
      <c r="DO19" s="1">
        <v>0</v>
      </c>
      <c r="DP19" s="1">
        <v>0</v>
      </c>
      <c r="DQ19" s="1">
        <v>0</v>
      </c>
      <c r="DR19" s="1">
        <v>0</v>
      </c>
      <c r="DS19" s="1">
        <v>0</v>
      </c>
      <c r="DT19" s="1">
        <v>0</v>
      </c>
      <c r="DU19" s="1">
        <v>0</v>
      </c>
      <c r="DV19" s="1">
        <v>0</v>
      </c>
      <c r="DW19" s="1">
        <v>0</v>
      </c>
      <c r="DX19" s="1">
        <v>0</v>
      </c>
      <c r="DY19" s="1">
        <v>0</v>
      </c>
      <c r="DZ19" s="1">
        <v>0</v>
      </c>
      <c r="EA19" s="1">
        <v>0</v>
      </c>
      <c r="EB19" s="1">
        <v>0</v>
      </c>
      <c r="EC19" s="1">
        <v>0</v>
      </c>
      <c r="ED19" s="1">
        <v>0</v>
      </c>
      <c r="EE19" s="1">
        <v>0</v>
      </c>
      <c r="EF19" s="1">
        <v>0</v>
      </c>
      <c r="EG19" s="1">
        <v>0</v>
      </c>
      <c r="EH19" s="1">
        <v>0</v>
      </c>
      <c r="EI19" s="1">
        <v>0</v>
      </c>
      <c r="EJ19" s="1">
        <v>0</v>
      </c>
      <c r="EK19" s="1">
        <v>0</v>
      </c>
      <c r="EL19" s="1">
        <v>0</v>
      </c>
      <c r="EM19" s="1">
        <v>0</v>
      </c>
      <c r="EN19" s="1">
        <v>0</v>
      </c>
      <c r="EO19" s="1">
        <v>0</v>
      </c>
      <c r="EP19" s="1">
        <v>0</v>
      </c>
      <c r="EQ19" s="1">
        <v>0</v>
      </c>
      <c r="ER19" s="1">
        <v>0</v>
      </c>
      <c r="ES19" s="1">
        <v>0</v>
      </c>
      <c r="ET19" s="1">
        <v>0</v>
      </c>
      <c r="EU19" s="1">
        <v>0</v>
      </c>
      <c r="EV19" s="1">
        <v>0</v>
      </c>
      <c r="EW19" s="1">
        <v>0</v>
      </c>
      <c r="EX19" s="1">
        <v>0</v>
      </c>
      <c r="EY19" s="1">
        <v>0</v>
      </c>
      <c r="EZ19" s="1">
        <v>0</v>
      </c>
      <c r="FA19" s="1">
        <v>0</v>
      </c>
      <c r="FB19" s="1">
        <v>0</v>
      </c>
      <c r="FC19" s="1">
        <v>0</v>
      </c>
      <c r="FD19" s="1">
        <v>0</v>
      </c>
      <c r="FE19" s="1">
        <v>0</v>
      </c>
      <c r="FF19" s="1">
        <v>0</v>
      </c>
      <c r="FG19" s="1">
        <v>0</v>
      </c>
      <c r="FH19" s="1">
        <v>0</v>
      </c>
      <c r="FI19" s="1">
        <v>0</v>
      </c>
      <c r="FJ19" s="1">
        <v>0</v>
      </c>
      <c r="FK19" s="1">
        <v>0</v>
      </c>
      <c r="FL19" s="1">
        <v>0</v>
      </c>
      <c r="FM19" s="1">
        <v>0</v>
      </c>
      <c r="FN19" s="1">
        <v>0</v>
      </c>
      <c r="FO19" s="1">
        <v>0</v>
      </c>
      <c r="FP19" s="1">
        <v>0</v>
      </c>
      <c r="FQ19" s="1">
        <v>1</v>
      </c>
      <c r="FR19" s="1">
        <v>0</v>
      </c>
      <c r="FS19" s="1">
        <v>0</v>
      </c>
      <c r="FT19" s="1">
        <v>0</v>
      </c>
      <c r="FU19" s="1">
        <v>0</v>
      </c>
      <c r="FV19" s="1">
        <v>0</v>
      </c>
      <c r="FW19" s="1">
        <v>0</v>
      </c>
      <c r="FX19" s="1">
        <v>3.7041095890410967</v>
      </c>
      <c r="FY19" s="1">
        <v>0</v>
      </c>
      <c r="FZ19" s="1">
        <v>0</v>
      </c>
      <c r="GA19" s="1">
        <v>0</v>
      </c>
      <c r="GB19" s="1">
        <v>0</v>
      </c>
      <c r="GC19" s="1">
        <v>0</v>
      </c>
      <c r="GD19" s="1">
        <v>0</v>
      </c>
      <c r="GE19" s="1">
        <v>0</v>
      </c>
      <c r="GF19" s="1">
        <v>0</v>
      </c>
      <c r="GG19" s="1">
        <v>0</v>
      </c>
      <c r="GH19" s="1">
        <v>0</v>
      </c>
      <c r="GI19" s="1">
        <v>0</v>
      </c>
      <c r="GJ19" s="1">
        <v>0</v>
      </c>
      <c r="GK19" s="1">
        <v>0</v>
      </c>
      <c r="GL19" s="1">
        <v>0</v>
      </c>
      <c r="GM19" s="1">
        <v>0</v>
      </c>
      <c r="GN19" s="1">
        <v>0</v>
      </c>
      <c r="GO19" s="1">
        <v>0</v>
      </c>
      <c r="GP19" s="1">
        <v>0</v>
      </c>
      <c r="GQ19" s="1">
        <v>0</v>
      </c>
      <c r="GR19" s="1">
        <v>0</v>
      </c>
      <c r="GS19" s="1">
        <v>0</v>
      </c>
      <c r="GT19" s="1">
        <v>0.251</v>
      </c>
      <c r="GU19" s="1">
        <v>0</v>
      </c>
      <c r="GV19" s="1">
        <v>0</v>
      </c>
      <c r="GW19" s="1">
        <v>0</v>
      </c>
      <c r="GX19" s="1">
        <v>0</v>
      </c>
      <c r="GY19" s="1">
        <v>0</v>
      </c>
      <c r="GZ19" s="1">
        <v>0</v>
      </c>
      <c r="HA19" s="1">
        <v>0</v>
      </c>
      <c r="HB19" s="1">
        <v>0</v>
      </c>
      <c r="HC19" s="1">
        <v>0</v>
      </c>
      <c r="HD19" s="1">
        <v>0</v>
      </c>
      <c r="HE19" s="1">
        <v>0</v>
      </c>
      <c r="HF19" s="1">
        <v>0</v>
      </c>
      <c r="HG19" s="1">
        <v>0</v>
      </c>
      <c r="HH19" s="1">
        <v>1.5599999999999999E-2</v>
      </c>
      <c r="HI19" s="1">
        <v>0</v>
      </c>
      <c r="HJ19" s="1">
        <v>0</v>
      </c>
      <c r="HK19" s="1">
        <v>0</v>
      </c>
      <c r="HL19" s="1">
        <v>0</v>
      </c>
      <c r="HM19" s="1">
        <v>0</v>
      </c>
      <c r="HN19" s="1">
        <v>63.7</v>
      </c>
      <c r="HO19" s="1">
        <v>0</v>
      </c>
      <c r="HP19" s="1">
        <v>0</v>
      </c>
      <c r="HQ19" s="1">
        <v>0</v>
      </c>
      <c r="HR19" s="1">
        <v>0</v>
      </c>
      <c r="HS19" s="1">
        <v>0</v>
      </c>
      <c r="HT19" s="1">
        <v>0</v>
      </c>
      <c r="HU19" s="1">
        <v>0</v>
      </c>
      <c r="HV19" s="1">
        <v>0</v>
      </c>
      <c r="HW19" s="1">
        <v>0</v>
      </c>
      <c r="HX19" s="1">
        <v>0</v>
      </c>
      <c r="HY19" s="1">
        <v>0</v>
      </c>
      <c r="HZ19" s="1">
        <v>0</v>
      </c>
      <c r="IA19" s="1">
        <v>0</v>
      </c>
      <c r="IB19" s="1">
        <v>0</v>
      </c>
      <c r="IC19" s="1">
        <v>0</v>
      </c>
      <c r="ID19" s="1">
        <v>0</v>
      </c>
      <c r="IE19" s="1">
        <v>0</v>
      </c>
      <c r="IF19" s="1">
        <v>0</v>
      </c>
      <c r="IG19" s="1">
        <v>0</v>
      </c>
      <c r="IH19" s="1">
        <v>0</v>
      </c>
      <c r="II19" s="1">
        <v>0</v>
      </c>
      <c r="IJ19" s="1">
        <v>0</v>
      </c>
      <c r="IK19" s="1">
        <v>0</v>
      </c>
      <c r="IL19" s="1">
        <v>0</v>
      </c>
      <c r="IM19" s="1">
        <v>0</v>
      </c>
      <c r="IN19" s="1">
        <v>0</v>
      </c>
      <c r="IO19" s="1">
        <v>0</v>
      </c>
      <c r="IP19" s="1">
        <v>0</v>
      </c>
      <c r="IQ19" s="1">
        <v>0</v>
      </c>
      <c r="IR19" s="1">
        <v>0</v>
      </c>
      <c r="IS19" s="1">
        <v>0</v>
      </c>
      <c r="IT19" s="1">
        <v>0</v>
      </c>
      <c r="IU19" s="1">
        <v>0</v>
      </c>
      <c r="IV19" s="1">
        <v>0</v>
      </c>
      <c r="IW19" s="1">
        <v>0</v>
      </c>
      <c r="IX19" s="1">
        <v>0</v>
      </c>
      <c r="IY19" s="1">
        <v>0</v>
      </c>
      <c r="IZ19" s="1">
        <v>0</v>
      </c>
      <c r="JA19" s="1">
        <v>0</v>
      </c>
      <c r="JB19" s="1">
        <v>0</v>
      </c>
      <c r="JC19" s="1">
        <v>0</v>
      </c>
      <c r="JD19" s="1">
        <v>0</v>
      </c>
      <c r="JE19" s="1">
        <v>0</v>
      </c>
      <c r="JF19" s="1">
        <v>0</v>
      </c>
      <c r="JG19" s="1">
        <v>0</v>
      </c>
      <c r="JH19" s="1">
        <v>0</v>
      </c>
      <c r="JI19" s="1">
        <v>0</v>
      </c>
      <c r="JJ19" s="1">
        <v>0</v>
      </c>
      <c r="JK19" s="1">
        <v>0</v>
      </c>
      <c r="JL19" s="1">
        <v>0</v>
      </c>
      <c r="JM19" s="1">
        <v>0</v>
      </c>
      <c r="JN19" s="1">
        <v>0</v>
      </c>
      <c r="JO19" s="1">
        <v>0</v>
      </c>
      <c r="JP19" s="1">
        <v>0</v>
      </c>
      <c r="JQ19" s="1">
        <v>0</v>
      </c>
      <c r="JR19" s="1">
        <v>0</v>
      </c>
      <c r="JS19" s="1">
        <v>0</v>
      </c>
      <c r="JT19" s="1">
        <v>0</v>
      </c>
      <c r="JU19" s="1">
        <v>0</v>
      </c>
      <c r="JV19" s="1">
        <v>0</v>
      </c>
      <c r="JW19" s="1">
        <v>0</v>
      </c>
      <c r="JX19" s="1">
        <v>0</v>
      </c>
      <c r="JY19" s="1">
        <v>0</v>
      </c>
      <c r="JZ19" s="1">
        <v>0</v>
      </c>
      <c r="KA19" s="1">
        <v>0</v>
      </c>
      <c r="KB19" s="1">
        <v>0</v>
      </c>
      <c r="KC19" s="1">
        <v>0</v>
      </c>
      <c r="KD19" s="1">
        <v>0</v>
      </c>
      <c r="KE19" s="1">
        <v>0</v>
      </c>
      <c r="KF19" s="1">
        <v>0</v>
      </c>
      <c r="KG19" s="1">
        <v>0</v>
      </c>
      <c r="KH19" s="1">
        <v>0</v>
      </c>
      <c r="KI19" s="1">
        <v>0</v>
      </c>
      <c r="KJ19" s="1">
        <v>0</v>
      </c>
      <c r="KK19" s="1">
        <v>0</v>
      </c>
      <c r="KL19" s="1">
        <v>0</v>
      </c>
      <c r="KM19" s="1">
        <v>0</v>
      </c>
      <c r="KN19" s="1">
        <v>0</v>
      </c>
      <c r="KO19" s="1">
        <v>0</v>
      </c>
      <c r="KP19" s="1">
        <v>0</v>
      </c>
      <c r="KQ19" s="1">
        <v>0</v>
      </c>
      <c r="KR19" s="1">
        <v>0</v>
      </c>
      <c r="KS19" s="1">
        <v>0</v>
      </c>
      <c r="KT19" s="1">
        <v>0</v>
      </c>
      <c r="KU19" s="1">
        <v>0</v>
      </c>
      <c r="KV19" s="1">
        <v>0</v>
      </c>
      <c r="KW19" s="1">
        <v>0</v>
      </c>
      <c r="KX19" s="1">
        <v>0</v>
      </c>
      <c r="KY19" s="1">
        <v>0</v>
      </c>
      <c r="KZ19" s="1">
        <v>0</v>
      </c>
      <c r="LA19" s="1">
        <v>0</v>
      </c>
      <c r="LB19" s="1">
        <v>0</v>
      </c>
      <c r="LC19" s="1">
        <v>0</v>
      </c>
      <c r="LD19" s="1">
        <v>0</v>
      </c>
      <c r="LE19" s="1">
        <v>0</v>
      </c>
      <c r="LF19" s="1">
        <v>0</v>
      </c>
      <c r="LG19" s="1">
        <v>0</v>
      </c>
      <c r="LH19" s="1">
        <v>1</v>
      </c>
      <c r="LI19" s="1">
        <v>1</v>
      </c>
      <c r="LJ19" s="1">
        <v>0</v>
      </c>
      <c r="LK19" s="1">
        <v>0</v>
      </c>
      <c r="LL19" s="1">
        <v>1</v>
      </c>
      <c r="LM19" s="1">
        <v>0.95</v>
      </c>
      <c r="LN19" s="1">
        <v>0</v>
      </c>
      <c r="LO19" s="1">
        <v>1</v>
      </c>
      <c r="LP19" s="1">
        <v>0.78</v>
      </c>
      <c r="LQ19" s="1">
        <v>0</v>
      </c>
      <c r="LR19" s="1">
        <v>0</v>
      </c>
      <c r="LS19" s="1">
        <v>0</v>
      </c>
    </row>
    <row r="20" spans="1:331" ht="15.75" customHeight="1">
      <c r="A20" s="1" t="s">
        <v>350</v>
      </c>
      <c r="B20" s="1" t="s">
        <v>351</v>
      </c>
      <c r="C20" s="1" t="s">
        <v>376</v>
      </c>
      <c r="D20" s="1" t="s">
        <v>353</v>
      </c>
      <c r="E20" s="1" t="s">
        <v>354</v>
      </c>
      <c r="F20" s="1">
        <v>15314</v>
      </c>
      <c r="G20" s="1" t="s">
        <v>355</v>
      </c>
      <c r="H20" s="1">
        <v>15314</v>
      </c>
      <c r="I20" s="1">
        <v>3.2472434266327395E-3</v>
      </c>
      <c r="J20" s="1">
        <v>0</v>
      </c>
      <c r="K20" s="1" t="s">
        <v>356</v>
      </c>
      <c r="L20" s="1">
        <v>1</v>
      </c>
      <c r="M20" s="1" t="s">
        <v>357</v>
      </c>
      <c r="N20" s="1" t="s">
        <v>358</v>
      </c>
      <c r="O20" s="1" t="s">
        <v>359</v>
      </c>
      <c r="P20" s="1">
        <v>4.2</v>
      </c>
      <c r="Q20" s="1">
        <v>0.61499999999999999</v>
      </c>
      <c r="R20" s="1">
        <v>0</v>
      </c>
      <c r="S20" s="1">
        <v>0.3</v>
      </c>
      <c r="T20" s="1">
        <v>18000</v>
      </c>
      <c r="U20" s="1">
        <v>0</v>
      </c>
      <c r="V20" s="1">
        <v>262</v>
      </c>
      <c r="W20" s="1">
        <v>0</v>
      </c>
      <c r="X20" s="1">
        <v>4716000</v>
      </c>
      <c r="Y20" s="1">
        <v>1</v>
      </c>
      <c r="Z20" s="1">
        <v>0</v>
      </c>
      <c r="AA20" s="1">
        <v>0</v>
      </c>
      <c r="AB20" s="1">
        <v>0</v>
      </c>
      <c r="AC20" s="1">
        <v>0</v>
      </c>
      <c r="AD20" s="1">
        <v>0</v>
      </c>
      <c r="AE20" s="1">
        <v>0</v>
      </c>
      <c r="AF20" s="1">
        <v>0</v>
      </c>
      <c r="AG20" s="1">
        <v>0</v>
      </c>
      <c r="AH20" s="1">
        <v>0</v>
      </c>
      <c r="AI20" s="1">
        <v>0</v>
      </c>
      <c r="AJ20" s="1">
        <v>0</v>
      </c>
      <c r="AK20" s="1">
        <v>0</v>
      </c>
      <c r="AL20" s="1">
        <v>0</v>
      </c>
      <c r="AM20" s="1">
        <v>9.29731506849315</v>
      </c>
      <c r="AN20" s="1">
        <v>0</v>
      </c>
      <c r="AO20" s="1">
        <v>0</v>
      </c>
      <c r="AP20" s="1">
        <v>0</v>
      </c>
      <c r="AQ20" s="1">
        <v>0</v>
      </c>
      <c r="AR20" s="1">
        <v>0</v>
      </c>
      <c r="AS20" s="1">
        <v>0</v>
      </c>
      <c r="AT20" s="1">
        <v>0</v>
      </c>
      <c r="AU20" s="1">
        <v>0</v>
      </c>
      <c r="AV20" s="1">
        <v>0</v>
      </c>
      <c r="AW20" s="1">
        <v>0</v>
      </c>
      <c r="AX20" s="1">
        <v>0</v>
      </c>
      <c r="AY20" s="1">
        <v>0</v>
      </c>
      <c r="AZ20" s="1">
        <v>0</v>
      </c>
      <c r="BA20" s="1">
        <v>0</v>
      </c>
      <c r="BB20" s="1">
        <v>0</v>
      </c>
      <c r="BC20" s="1">
        <v>0.1</v>
      </c>
      <c r="BD20" s="1">
        <v>0</v>
      </c>
      <c r="BE20" s="1">
        <v>0</v>
      </c>
      <c r="BF20" s="1">
        <v>0</v>
      </c>
      <c r="BG20" s="1">
        <v>0</v>
      </c>
      <c r="BH20" s="1">
        <v>0</v>
      </c>
      <c r="BI20" s="1">
        <v>0</v>
      </c>
      <c r="BJ20" s="1">
        <v>0</v>
      </c>
      <c r="BK20" s="1">
        <v>0</v>
      </c>
      <c r="BL20" s="1">
        <v>0</v>
      </c>
      <c r="BM20" s="1">
        <v>0</v>
      </c>
      <c r="BN20" s="1">
        <v>0</v>
      </c>
      <c r="BO20" s="1">
        <v>0</v>
      </c>
      <c r="BP20" s="1">
        <v>0</v>
      </c>
      <c r="BQ20" s="1">
        <v>1.5599999999999999E-2</v>
      </c>
      <c r="BR20" s="1">
        <v>0</v>
      </c>
      <c r="BS20" s="1">
        <v>0</v>
      </c>
      <c r="BT20" s="1">
        <v>0</v>
      </c>
      <c r="BU20" s="1">
        <v>0</v>
      </c>
      <c r="BV20" s="1">
        <v>0</v>
      </c>
      <c r="BW20" s="1">
        <v>63.7</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R20" s="1">
        <v>0</v>
      </c>
      <c r="CS20" s="1">
        <v>0</v>
      </c>
      <c r="CT20" s="1">
        <v>0</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P20" s="1">
        <v>0</v>
      </c>
      <c r="DQ20" s="1">
        <v>0</v>
      </c>
      <c r="DR20" s="1">
        <v>0</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N20" s="1">
        <v>0</v>
      </c>
      <c r="EO20" s="1">
        <v>0</v>
      </c>
      <c r="EP20" s="1">
        <v>0</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c r="FL20" s="1">
        <v>0</v>
      </c>
      <c r="FM20" s="1">
        <v>0</v>
      </c>
      <c r="FN20" s="1">
        <v>0</v>
      </c>
      <c r="FO20" s="1">
        <v>0</v>
      </c>
      <c r="FP20" s="1">
        <v>0</v>
      </c>
      <c r="FQ20" s="1">
        <v>1</v>
      </c>
      <c r="FR20" s="1">
        <v>0</v>
      </c>
      <c r="FS20" s="1">
        <v>0</v>
      </c>
      <c r="FT20" s="1">
        <v>0</v>
      </c>
      <c r="FU20" s="1">
        <v>0</v>
      </c>
      <c r="FV20" s="1">
        <v>0</v>
      </c>
      <c r="FW20" s="1">
        <v>0</v>
      </c>
      <c r="FX20" s="1">
        <v>3.7041095890410967</v>
      </c>
      <c r="FY20" s="1">
        <v>0</v>
      </c>
      <c r="FZ20" s="1">
        <v>0</v>
      </c>
      <c r="GA20" s="1">
        <v>0</v>
      </c>
      <c r="GB20" s="1">
        <v>0</v>
      </c>
      <c r="GC20" s="1">
        <v>0</v>
      </c>
      <c r="GD20" s="1">
        <v>0</v>
      </c>
      <c r="GE20" s="1">
        <v>0</v>
      </c>
      <c r="GF20" s="1">
        <v>0</v>
      </c>
      <c r="GG20" s="1">
        <v>0</v>
      </c>
      <c r="GH20" s="1">
        <v>0</v>
      </c>
      <c r="GI20" s="1">
        <v>0</v>
      </c>
      <c r="GJ20" s="1">
        <v>0</v>
      </c>
      <c r="GK20" s="1">
        <v>0</v>
      </c>
      <c r="GL20" s="1">
        <v>0</v>
      </c>
      <c r="GM20" s="1">
        <v>0</v>
      </c>
      <c r="GN20" s="1">
        <v>0</v>
      </c>
      <c r="GO20" s="1">
        <v>0</v>
      </c>
      <c r="GP20" s="1">
        <v>0</v>
      </c>
      <c r="GQ20" s="1">
        <v>0</v>
      </c>
      <c r="GR20" s="1">
        <v>0</v>
      </c>
      <c r="GS20" s="1">
        <v>0</v>
      </c>
      <c r="GT20" s="1">
        <v>0.251</v>
      </c>
      <c r="GU20" s="1">
        <v>0</v>
      </c>
      <c r="GV20" s="1">
        <v>0</v>
      </c>
      <c r="GW20" s="1">
        <v>0</v>
      </c>
      <c r="GX20" s="1">
        <v>0</v>
      </c>
      <c r="GY20" s="1">
        <v>0</v>
      </c>
      <c r="GZ20" s="1">
        <v>0</v>
      </c>
      <c r="HA20" s="1">
        <v>0</v>
      </c>
      <c r="HB20" s="1">
        <v>0</v>
      </c>
      <c r="HC20" s="1">
        <v>0</v>
      </c>
      <c r="HD20" s="1">
        <v>0</v>
      </c>
      <c r="HE20" s="1">
        <v>0</v>
      </c>
      <c r="HF20" s="1">
        <v>0</v>
      </c>
      <c r="HG20" s="1">
        <v>0</v>
      </c>
      <c r="HH20" s="1">
        <v>1.5599999999999999E-2</v>
      </c>
      <c r="HI20" s="1">
        <v>0</v>
      </c>
      <c r="HJ20" s="1">
        <v>0</v>
      </c>
      <c r="HK20" s="1">
        <v>0</v>
      </c>
      <c r="HL20" s="1">
        <v>0</v>
      </c>
      <c r="HM20" s="1">
        <v>0</v>
      </c>
      <c r="HN20" s="1">
        <v>63.7</v>
      </c>
      <c r="HO20" s="1">
        <v>0</v>
      </c>
      <c r="HP20" s="1">
        <v>0</v>
      </c>
      <c r="HQ20" s="1">
        <v>0</v>
      </c>
      <c r="HR20" s="1">
        <v>0</v>
      </c>
      <c r="HS20" s="1">
        <v>0</v>
      </c>
      <c r="HT20" s="1">
        <v>0</v>
      </c>
      <c r="HU20" s="1">
        <v>0</v>
      </c>
      <c r="HV20" s="1">
        <v>0</v>
      </c>
      <c r="HW20" s="1">
        <v>0</v>
      </c>
      <c r="HX20" s="1">
        <v>0</v>
      </c>
      <c r="HY20" s="1">
        <v>0</v>
      </c>
      <c r="HZ20" s="1">
        <v>0</v>
      </c>
      <c r="IA20" s="1">
        <v>0</v>
      </c>
      <c r="IB20" s="1">
        <v>0</v>
      </c>
      <c r="IC20" s="1">
        <v>0</v>
      </c>
      <c r="ID20" s="1">
        <v>0</v>
      </c>
      <c r="IE20" s="1">
        <v>0</v>
      </c>
      <c r="IF20" s="1">
        <v>0</v>
      </c>
      <c r="IG20" s="1">
        <v>0</v>
      </c>
      <c r="IH20" s="1">
        <v>0</v>
      </c>
      <c r="II20" s="1">
        <v>0</v>
      </c>
      <c r="IJ20" s="1">
        <v>0</v>
      </c>
      <c r="IK20" s="1">
        <v>0</v>
      </c>
      <c r="IL20" s="1">
        <v>0</v>
      </c>
      <c r="IM20" s="1">
        <v>0</v>
      </c>
      <c r="IN20" s="1">
        <v>0</v>
      </c>
      <c r="IO20" s="1">
        <v>0</v>
      </c>
      <c r="IP20" s="1">
        <v>0</v>
      </c>
      <c r="IQ20" s="1">
        <v>0</v>
      </c>
      <c r="IR20" s="1">
        <v>0</v>
      </c>
      <c r="IS20" s="1">
        <v>0</v>
      </c>
      <c r="IT20" s="1">
        <v>0</v>
      </c>
      <c r="IU20" s="1">
        <v>0</v>
      </c>
      <c r="IV20" s="1">
        <v>0</v>
      </c>
      <c r="IW20" s="1">
        <v>0</v>
      </c>
      <c r="IX20" s="1">
        <v>0</v>
      </c>
      <c r="IY20" s="1">
        <v>0</v>
      </c>
      <c r="IZ20" s="1">
        <v>0</v>
      </c>
      <c r="JA20" s="1">
        <v>0</v>
      </c>
      <c r="JB20" s="1">
        <v>0</v>
      </c>
      <c r="JC20" s="1">
        <v>0</v>
      </c>
      <c r="JD20" s="1">
        <v>0</v>
      </c>
      <c r="JE20" s="1">
        <v>0</v>
      </c>
      <c r="JF20" s="1">
        <v>0</v>
      </c>
      <c r="JG20" s="1">
        <v>0</v>
      </c>
      <c r="JH20" s="1">
        <v>0</v>
      </c>
      <c r="JI20" s="1">
        <v>0</v>
      </c>
      <c r="JJ20" s="1">
        <v>0</v>
      </c>
      <c r="JK20" s="1">
        <v>0</v>
      </c>
      <c r="JL20" s="1">
        <v>0</v>
      </c>
      <c r="JM20" s="1">
        <v>0</v>
      </c>
      <c r="JN20" s="1">
        <v>0</v>
      </c>
      <c r="JO20" s="1">
        <v>0</v>
      </c>
      <c r="JP20" s="1">
        <v>0</v>
      </c>
      <c r="JQ20" s="1">
        <v>0</v>
      </c>
      <c r="JR20" s="1">
        <v>0</v>
      </c>
      <c r="JS20" s="1">
        <v>0</v>
      </c>
      <c r="JT20" s="1">
        <v>0</v>
      </c>
      <c r="JU20" s="1">
        <v>0</v>
      </c>
      <c r="JV20" s="1">
        <v>0</v>
      </c>
      <c r="JW20" s="1">
        <v>0</v>
      </c>
      <c r="JX20" s="1">
        <v>0</v>
      </c>
      <c r="JY20" s="1">
        <v>0</v>
      </c>
      <c r="JZ20" s="1">
        <v>0</v>
      </c>
      <c r="KA20" s="1">
        <v>0</v>
      </c>
      <c r="KB20" s="1">
        <v>0</v>
      </c>
      <c r="KC20" s="1">
        <v>0</v>
      </c>
      <c r="KD20" s="1">
        <v>0</v>
      </c>
      <c r="KE20" s="1">
        <v>0</v>
      </c>
      <c r="KF20" s="1">
        <v>0</v>
      </c>
      <c r="KG20" s="1">
        <v>0</v>
      </c>
      <c r="KH20" s="1">
        <v>0</v>
      </c>
      <c r="KI20" s="1">
        <v>0</v>
      </c>
      <c r="KJ20" s="1">
        <v>0</v>
      </c>
      <c r="KK20" s="1">
        <v>0</v>
      </c>
      <c r="KL20" s="1">
        <v>0</v>
      </c>
      <c r="KM20" s="1">
        <v>0</v>
      </c>
      <c r="KN20" s="1">
        <v>0</v>
      </c>
      <c r="KO20" s="1">
        <v>0</v>
      </c>
      <c r="KP20" s="1">
        <v>0</v>
      </c>
      <c r="KQ20" s="1">
        <v>0</v>
      </c>
      <c r="KR20" s="1">
        <v>0</v>
      </c>
      <c r="KS20" s="1">
        <v>0</v>
      </c>
      <c r="KT20" s="1">
        <v>0</v>
      </c>
      <c r="KU20" s="1">
        <v>0</v>
      </c>
      <c r="KV20" s="1">
        <v>0</v>
      </c>
      <c r="KW20" s="1">
        <v>0</v>
      </c>
      <c r="KX20" s="1">
        <v>0</v>
      </c>
      <c r="KY20" s="1">
        <v>0</v>
      </c>
      <c r="KZ20" s="1">
        <v>0</v>
      </c>
      <c r="LA20" s="1">
        <v>0</v>
      </c>
      <c r="LB20" s="1">
        <v>0</v>
      </c>
      <c r="LC20" s="1">
        <v>0</v>
      </c>
      <c r="LD20" s="1">
        <v>0</v>
      </c>
      <c r="LE20" s="1">
        <v>0</v>
      </c>
      <c r="LF20" s="1">
        <v>0</v>
      </c>
      <c r="LG20" s="1">
        <v>0</v>
      </c>
      <c r="LH20" s="1">
        <v>1</v>
      </c>
      <c r="LI20" s="1">
        <v>1</v>
      </c>
      <c r="LJ20" s="1">
        <v>0</v>
      </c>
      <c r="LK20" s="1">
        <v>0</v>
      </c>
      <c r="LL20" s="1">
        <v>1</v>
      </c>
      <c r="LM20" s="1">
        <v>0.95</v>
      </c>
      <c r="LN20" s="1">
        <v>0</v>
      </c>
      <c r="LO20" s="1">
        <v>1</v>
      </c>
      <c r="LP20" s="1">
        <v>0.78</v>
      </c>
      <c r="LQ20" s="1">
        <v>0</v>
      </c>
      <c r="LR20" s="1">
        <v>0</v>
      </c>
      <c r="LS20" s="1">
        <v>0</v>
      </c>
    </row>
    <row r="21" spans="1:331" ht="15.75" customHeight="1">
      <c r="A21" s="1" t="s">
        <v>350</v>
      </c>
      <c r="B21" s="1" t="s">
        <v>351</v>
      </c>
      <c r="C21" s="1" t="s">
        <v>377</v>
      </c>
      <c r="D21" s="1" t="s">
        <v>353</v>
      </c>
      <c r="E21" s="1" t="s">
        <v>354</v>
      </c>
      <c r="F21" s="1">
        <v>15314</v>
      </c>
      <c r="G21" s="1" t="s">
        <v>355</v>
      </c>
      <c r="H21" s="1">
        <v>15314</v>
      </c>
      <c r="I21" s="1">
        <v>3.2472434266327395E-3</v>
      </c>
      <c r="J21" s="1">
        <v>0</v>
      </c>
      <c r="K21" s="1" t="s">
        <v>356</v>
      </c>
      <c r="L21" s="1">
        <v>1</v>
      </c>
      <c r="M21" s="1" t="s">
        <v>357</v>
      </c>
      <c r="N21" s="1" t="s">
        <v>358</v>
      </c>
      <c r="O21" s="1" t="s">
        <v>359</v>
      </c>
      <c r="P21" s="1">
        <v>4.2</v>
      </c>
      <c r="Q21" s="1">
        <v>0.61499999999999999</v>
      </c>
      <c r="R21" s="1">
        <v>0</v>
      </c>
      <c r="S21" s="1">
        <v>0.3</v>
      </c>
      <c r="T21" s="1">
        <v>18000</v>
      </c>
      <c r="U21" s="1">
        <v>0</v>
      </c>
      <c r="V21" s="1">
        <v>262</v>
      </c>
      <c r="W21" s="1">
        <v>0</v>
      </c>
      <c r="X21" s="1">
        <v>4716000</v>
      </c>
      <c r="Y21" s="1">
        <v>1</v>
      </c>
      <c r="Z21" s="1">
        <v>0</v>
      </c>
      <c r="AA21" s="1">
        <v>0</v>
      </c>
      <c r="AB21" s="1">
        <v>0</v>
      </c>
      <c r="AC21" s="1">
        <v>0</v>
      </c>
      <c r="AD21" s="1">
        <v>0</v>
      </c>
      <c r="AE21" s="1">
        <v>0</v>
      </c>
      <c r="AF21" s="1">
        <v>0</v>
      </c>
      <c r="AG21" s="1">
        <v>0</v>
      </c>
      <c r="AH21" s="1">
        <v>0</v>
      </c>
      <c r="AI21" s="1">
        <v>0</v>
      </c>
      <c r="AJ21" s="1">
        <v>0</v>
      </c>
      <c r="AK21" s="1">
        <v>0</v>
      </c>
      <c r="AL21" s="1">
        <v>0</v>
      </c>
      <c r="AM21" s="1">
        <v>9.29731506849315</v>
      </c>
      <c r="AN21" s="1">
        <v>0</v>
      </c>
      <c r="AO21" s="1">
        <v>0</v>
      </c>
      <c r="AP21" s="1">
        <v>0</v>
      </c>
      <c r="AQ21" s="1">
        <v>0</v>
      </c>
      <c r="AR21" s="1">
        <v>0</v>
      </c>
      <c r="AS21" s="1">
        <v>0</v>
      </c>
      <c r="AT21" s="1">
        <v>0</v>
      </c>
      <c r="AU21" s="1">
        <v>0</v>
      </c>
      <c r="AV21" s="1">
        <v>0</v>
      </c>
      <c r="AW21" s="1">
        <v>0</v>
      </c>
      <c r="AX21" s="1">
        <v>0</v>
      </c>
      <c r="AY21" s="1">
        <v>0</v>
      </c>
      <c r="AZ21" s="1">
        <v>0</v>
      </c>
      <c r="BA21" s="1">
        <v>0</v>
      </c>
      <c r="BB21" s="1">
        <v>0</v>
      </c>
      <c r="BC21" s="1">
        <v>0.1</v>
      </c>
      <c r="BD21" s="1">
        <v>0</v>
      </c>
      <c r="BE21" s="1">
        <v>0</v>
      </c>
      <c r="BF21" s="1">
        <v>0</v>
      </c>
      <c r="BG21" s="1">
        <v>0</v>
      </c>
      <c r="BH21" s="1">
        <v>0</v>
      </c>
      <c r="BI21" s="1">
        <v>0</v>
      </c>
      <c r="BJ21" s="1">
        <v>0</v>
      </c>
      <c r="BK21" s="1">
        <v>0</v>
      </c>
      <c r="BL21" s="1">
        <v>0</v>
      </c>
      <c r="BM21" s="1">
        <v>0</v>
      </c>
      <c r="BN21" s="1">
        <v>0</v>
      </c>
      <c r="BO21" s="1">
        <v>0</v>
      </c>
      <c r="BP21" s="1">
        <v>0</v>
      </c>
      <c r="BQ21" s="1">
        <v>1.5599999999999999E-2</v>
      </c>
      <c r="BR21" s="1">
        <v>0</v>
      </c>
      <c r="BS21" s="1">
        <v>0</v>
      </c>
      <c r="BT21" s="1">
        <v>0</v>
      </c>
      <c r="BU21" s="1">
        <v>0</v>
      </c>
      <c r="BV21" s="1">
        <v>0</v>
      </c>
      <c r="BW21" s="1">
        <v>63.7</v>
      </c>
      <c r="BX21" s="1">
        <v>0</v>
      </c>
      <c r="BY21" s="1">
        <v>0</v>
      </c>
      <c r="BZ21" s="1">
        <v>0</v>
      </c>
      <c r="CA21" s="1">
        <v>0</v>
      </c>
      <c r="CB21" s="1">
        <v>0</v>
      </c>
      <c r="CC21" s="1">
        <v>0</v>
      </c>
      <c r="CD21" s="1">
        <v>0</v>
      </c>
      <c r="CE21" s="1">
        <v>0</v>
      </c>
      <c r="CF21" s="1">
        <v>0</v>
      </c>
      <c r="CG21" s="1">
        <v>0</v>
      </c>
      <c r="CH21" s="1">
        <v>0</v>
      </c>
      <c r="CI21" s="1">
        <v>0</v>
      </c>
      <c r="CJ21" s="1">
        <v>0</v>
      </c>
      <c r="CK21" s="1">
        <v>0</v>
      </c>
      <c r="CL21" s="1">
        <v>0</v>
      </c>
      <c r="CM21" s="1">
        <v>0</v>
      </c>
      <c r="CN21" s="1">
        <v>0</v>
      </c>
      <c r="CO21" s="1">
        <v>0</v>
      </c>
      <c r="CP21" s="1">
        <v>0</v>
      </c>
      <c r="CQ21" s="1">
        <v>0</v>
      </c>
      <c r="CR21" s="1">
        <v>0</v>
      </c>
      <c r="CS21" s="1">
        <v>0</v>
      </c>
      <c r="CT21" s="1">
        <v>0</v>
      </c>
      <c r="CU21" s="1">
        <v>0</v>
      </c>
      <c r="CV21" s="1">
        <v>0</v>
      </c>
      <c r="CW21" s="1">
        <v>0</v>
      </c>
      <c r="CX21" s="1">
        <v>0</v>
      </c>
      <c r="CY21" s="1">
        <v>0</v>
      </c>
      <c r="CZ21" s="1">
        <v>0</v>
      </c>
      <c r="DA21" s="1">
        <v>0</v>
      </c>
      <c r="DB21" s="1">
        <v>0</v>
      </c>
      <c r="DC21" s="1">
        <v>0</v>
      </c>
      <c r="DD21" s="1">
        <v>0</v>
      </c>
      <c r="DE21" s="1">
        <v>0</v>
      </c>
      <c r="DF21" s="1">
        <v>0</v>
      </c>
      <c r="DG21" s="1">
        <v>0</v>
      </c>
      <c r="DH21" s="1">
        <v>0</v>
      </c>
      <c r="DI21" s="1">
        <v>0</v>
      </c>
      <c r="DJ21" s="1">
        <v>0</v>
      </c>
      <c r="DK21" s="1">
        <v>0</v>
      </c>
      <c r="DL21" s="1">
        <v>0</v>
      </c>
      <c r="DM21" s="1">
        <v>0</v>
      </c>
      <c r="DN21" s="1">
        <v>0</v>
      </c>
      <c r="DO21" s="1">
        <v>0</v>
      </c>
      <c r="DP21" s="1">
        <v>0</v>
      </c>
      <c r="DQ21" s="1">
        <v>0</v>
      </c>
      <c r="DR21" s="1">
        <v>0</v>
      </c>
      <c r="DS21" s="1">
        <v>0</v>
      </c>
      <c r="DT21" s="1">
        <v>0</v>
      </c>
      <c r="DU21" s="1">
        <v>0</v>
      </c>
      <c r="DV21" s="1">
        <v>0</v>
      </c>
      <c r="DW21" s="1">
        <v>0</v>
      </c>
      <c r="DX21" s="1">
        <v>0</v>
      </c>
      <c r="DY21" s="1">
        <v>0</v>
      </c>
      <c r="DZ21" s="1">
        <v>0</v>
      </c>
      <c r="EA21" s="1">
        <v>0</v>
      </c>
      <c r="EB21" s="1">
        <v>0</v>
      </c>
      <c r="EC21" s="1">
        <v>0</v>
      </c>
      <c r="ED21" s="1">
        <v>0</v>
      </c>
      <c r="EE21" s="1">
        <v>0</v>
      </c>
      <c r="EF21" s="1">
        <v>0</v>
      </c>
      <c r="EG21" s="1">
        <v>0</v>
      </c>
      <c r="EH21" s="1">
        <v>0</v>
      </c>
      <c r="EI21" s="1">
        <v>0</v>
      </c>
      <c r="EJ21" s="1">
        <v>0</v>
      </c>
      <c r="EK21" s="1">
        <v>0</v>
      </c>
      <c r="EL21" s="1">
        <v>0</v>
      </c>
      <c r="EM21" s="1">
        <v>0</v>
      </c>
      <c r="EN21" s="1">
        <v>0</v>
      </c>
      <c r="EO21" s="1">
        <v>0</v>
      </c>
      <c r="EP21" s="1">
        <v>0</v>
      </c>
      <c r="EQ21" s="1">
        <v>0</v>
      </c>
      <c r="ER21" s="1">
        <v>0</v>
      </c>
      <c r="ES21" s="1">
        <v>0</v>
      </c>
      <c r="ET21" s="1">
        <v>0</v>
      </c>
      <c r="EU21" s="1">
        <v>0</v>
      </c>
      <c r="EV21" s="1">
        <v>0</v>
      </c>
      <c r="EW21" s="1">
        <v>0</v>
      </c>
      <c r="EX21" s="1">
        <v>0</v>
      </c>
      <c r="EY21" s="1">
        <v>0</v>
      </c>
      <c r="EZ21" s="1">
        <v>0</v>
      </c>
      <c r="FA21" s="1">
        <v>0</v>
      </c>
      <c r="FB21" s="1">
        <v>0</v>
      </c>
      <c r="FC21" s="1">
        <v>0</v>
      </c>
      <c r="FD21" s="1">
        <v>0</v>
      </c>
      <c r="FE21" s="1">
        <v>0</v>
      </c>
      <c r="FF21" s="1">
        <v>0</v>
      </c>
      <c r="FG21" s="1">
        <v>0</v>
      </c>
      <c r="FH21" s="1">
        <v>0</v>
      </c>
      <c r="FI21" s="1">
        <v>0</v>
      </c>
      <c r="FJ21" s="1">
        <v>0</v>
      </c>
      <c r="FK21" s="1">
        <v>0</v>
      </c>
      <c r="FL21" s="1">
        <v>0</v>
      </c>
      <c r="FM21" s="1">
        <v>0</v>
      </c>
      <c r="FN21" s="1">
        <v>0</v>
      </c>
      <c r="FO21" s="1">
        <v>0</v>
      </c>
      <c r="FP21" s="1">
        <v>0</v>
      </c>
      <c r="FQ21" s="1">
        <v>1</v>
      </c>
      <c r="FR21" s="1">
        <v>0</v>
      </c>
      <c r="FS21" s="1">
        <v>0</v>
      </c>
      <c r="FT21" s="1">
        <v>0</v>
      </c>
      <c r="FU21" s="1">
        <v>0</v>
      </c>
      <c r="FV21" s="1">
        <v>0</v>
      </c>
      <c r="FW21" s="1">
        <v>0</v>
      </c>
      <c r="FX21" s="1">
        <v>3.7041095890410967</v>
      </c>
      <c r="FY21" s="1">
        <v>0</v>
      </c>
      <c r="FZ21" s="1">
        <v>0</v>
      </c>
      <c r="GA21" s="1">
        <v>0</v>
      </c>
      <c r="GB21" s="1">
        <v>0</v>
      </c>
      <c r="GC21" s="1">
        <v>0</v>
      </c>
      <c r="GD21" s="1">
        <v>0</v>
      </c>
      <c r="GE21" s="1">
        <v>0</v>
      </c>
      <c r="GF21" s="1">
        <v>0</v>
      </c>
      <c r="GG21" s="1">
        <v>0</v>
      </c>
      <c r="GH21" s="1">
        <v>0</v>
      </c>
      <c r="GI21" s="1">
        <v>0</v>
      </c>
      <c r="GJ21" s="1">
        <v>0</v>
      </c>
      <c r="GK21" s="1">
        <v>0</v>
      </c>
      <c r="GL21" s="1">
        <v>0</v>
      </c>
      <c r="GM21" s="1">
        <v>0</v>
      </c>
      <c r="GN21" s="1">
        <v>0</v>
      </c>
      <c r="GO21" s="1">
        <v>0</v>
      </c>
      <c r="GP21" s="1">
        <v>0</v>
      </c>
      <c r="GQ21" s="1">
        <v>0</v>
      </c>
      <c r="GR21" s="1">
        <v>0</v>
      </c>
      <c r="GS21" s="1">
        <v>0</v>
      </c>
      <c r="GT21" s="1">
        <v>0.251</v>
      </c>
      <c r="GU21" s="1">
        <v>0</v>
      </c>
      <c r="GV21" s="1">
        <v>0</v>
      </c>
      <c r="GW21" s="1">
        <v>0</v>
      </c>
      <c r="GX21" s="1">
        <v>0</v>
      </c>
      <c r="GY21" s="1">
        <v>0</v>
      </c>
      <c r="GZ21" s="1">
        <v>0</v>
      </c>
      <c r="HA21" s="1">
        <v>0</v>
      </c>
      <c r="HB21" s="1">
        <v>0</v>
      </c>
      <c r="HC21" s="1">
        <v>0</v>
      </c>
      <c r="HD21" s="1">
        <v>0</v>
      </c>
      <c r="HE21" s="1">
        <v>0</v>
      </c>
      <c r="HF21" s="1">
        <v>0</v>
      </c>
      <c r="HG21" s="1">
        <v>0</v>
      </c>
      <c r="HH21" s="1">
        <v>1.5599999999999999E-2</v>
      </c>
      <c r="HI21" s="1">
        <v>0</v>
      </c>
      <c r="HJ21" s="1">
        <v>0</v>
      </c>
      <c r="HK21" s="1">
        <v>0</v>
      </c>
      <c r="HL21" s="1">
        <v>0</v>
      </c>
      <c r="HM21" s="1">
        <v>0</v>
      </c>
      <c r="HN21" s="1">
        <v>63.7</v>
      </c>
      <c r="HO21" s="1">
        <v>0</v>
      </c>
      <c r="HP21" s="1">
        <v>0</v>
      </c>
      <c r="HQ21" s="1">
        <v>0</v>
      </c>
      <c r="HR21" s="1">
        <v>0</v>
      </c>
      <c r="HS21" s="1">
        <v>0</v>
      </c>
      <c r="HT21" s="1">
        <v>0</v>
      </c>
      <c r="HU21" s="1">
        <v>0</v>
      </c>
      <c r="HV21" s="1">
        <v>0</v>
      </c>
      <c r="HW21" s="1">
        <v>0</v>
      </c>
      <c r="HX21" s="1">
        <v>0</v>
      </c>
      <c r="HY21" s="1">
        <v>0</v>
      </c>
      <c r="HZ21" s="1">
        <v>0</v>
      </c>
      <c r="IA21" s="1">
        <v>0</v>
      </c>
      <c r="IB21" s="1">
        <v>0</v>
      </c>
      <c r="IC21" s="1">
        <v>0</v>
      </c>
      <c r="ID21" s="1">
        <v>0</v>
      </c>
      <c r="IE21" s="1">
        <v>0</v>
      </c>
      <c r="IF21" s="1">
        <v>0</v>
      </c>
      <c r="IG21" s="1">
        <v>0</v>
      </c>
      <c r="IH21" s="1">
        <v>0</v>
      </c>
      <c r="II21" s="1">
        <v>0</v>
      </c>
      <c r="IJ21" s="1">
        <v>0</v>
      </c>
      <c r="IK21" s="1">
        <v>0</v>
      </c>
      <c r="IL21" s="1">
        <v>0</v>
      </c>
      <c r="IM21" s="1">
        <v>0</v>
      </c>
      <c r="IN21" s="1">
        <v>0</v>
      </c>
      <c r="IO21" s="1">
        <v>0</v>
      </c>
      <c r="IP21" s="1">
        <v>0</v>
      </c>
      <c r="IQ21" s="1">
        <v>0</v>
      </c>
      <c r="IR21" s="1">
        <v>0</v>
      </c>
      <c r="IS21" s="1">
        <v>0</v>
      </c>
      <c r="IT21" s="1">
        <v>0</v>
      </c>
      <c r="IU21" s="1">
        <v>0</v>
      </c>
      <c r="IV21" s="1">
        <v>0</v>
      </c>
      <c r="IW21" s="1">
        <v>0</v>
      </c>
      <c r="IX21" s="1">
        <v>0</v>
      </c>
      <c r="IY21" s="1">
        <v>0</v>
      </c>
      <c r="IZ21" s="1">
        <v>0</v>
      </c>
      <c r="JA21" s="1">
        <v>0</v>
      </c>
      <c r="JB21" s="1">
        <v>0</v>
      </c>
      <c r="JC21" s="1">
        <v>0</v>
      </c>
      <c r="JD21" s="1">
        <v>0</v>
      </c>
      <c r="JE21" s="1">
        <v>0</v>
      </c>
      <c r="JF21" s="1">
        <v>0</v>
      </c>
      <c r="JG21" s="1">
        <v>0</v>
      </c>
      <c r="JH21" s="1">
        <v>0</v>
      </c>
      <c r="JI21" s="1">
        <v>0</v>
      </c>
      <c r="JJ21" s="1">
        <v>0</v>
      </c>
      <c r="JK21" s="1">
        <v>0</v>
      </c>
      <c r="JL21" s="1">
        <v>0</v>
      </c>
      <c r="JM21" s="1">
        <v>0</v>
      </c>
      <c r="JN21" s="1">
        <v>0</v>
      </c>
      <c r="JO21" s="1">
        <v>0</v>
      </c>
      <c r="JP21" s="1">
        <v>0</v>
      </c>
      <c r="JQ21" s="1">
        <v>0</v>
      </c>
      <c r="JR21" s="1">
        <v>0</v>
      </c>
      <c r="JS21" s="1">
        <v>0</v>
      </c>
      <c r="JT21" s="1">
        <v>0</v>
      </c>
      <c r="JU21" s="1">
        <v>0</v>
      </c>
      <c r="JV21" s="1">
        <v>0</v>
      </c>
      <c r="JW21" s="1">
        <v>0</v>
      </c>
      <c r="JX21" s="1">
        <v>0</v>
      </c>
      <c r="JY21" s="1">
        <v>0</v>
      </c>
      <c r="JZ21" s="1">
        <v>0</v>
      </c>
      <c r="KA21" s="1">
        <v>0</v>
      </c>
      <c r="KB21" s="1">
        <v>0</v>
      </c>
      <c r="KC21" s="1">
        <v>0</v>
      </c>
      <c r="KD21" s="1">
        <v>0</v>
      </c>
      <c r="KE21" s="1">
        <v>0</v>
      </c>
      <c r="KF21" s="1">
        <v>0</v>
      </c>
      <c r="KG21" s="1">
        <v>0</v>
      </c>
      <c r="KH21" s="1">
        <v>0</v>
      </c>
      <c r="KI21" s="1">
        <v>0</v>
      </c>
      <c r="KJ21" s="1">
        <v>0</v>
      </c>
      <c r="KK21" s="1">
        <v>0</v>
      </c>
      <c r="KL21" s="1">
        <v>0</v>
      </c>
      <c r="KM21" s="1">
        <v>0</v>
      </c>
      <c r="KN21" s="1">
        <v>0</v>
      </c>
      <c r="KO21" s="1">
        <v>0</v>
      </c>
      <c r="KP21" s="1">
        <v>0</v>
      </c>
      <c r="KQ21" s="1">
        <v>0</v>
      </c>
      <c r="KR21" s="1">
        <v>0</v>
      </c>
      <c r="KS21" s="1">
        <v>0</v>
      </c>
      <c r="KT21" s="1">
        <v>0</v>
      </c>
      <c r="KU21" s="1">
        <v>0</v>
      </c>
      <c r="KV21" s="1">
        <v>0</v>
      </c>
      <c r="KW21" s="1">
        <v>0</v>
      </c>
      <c r="KX21" s="1">
        <v>0</v>
      </c>
      <c r="KY21" s="1">
        <v>0</v>
      </c>
      <c r="KZ21" s="1">
        <v>0</v>
      </c>
      <c r="LA21" s="1">
        <v>0</v>
      </c>
      <c r="LB21" s="1">
        <v>0</v>
      </c>
      <c r="LC21" s="1">
        <v>0</v>
      </c>
      <c r="LD21" s="1">
        <v>0</v>
      </c>
      <c r="LE21" s="1">
        <v>0</v>
      </c>
      <c r="LF21" s="1">
        <v>0</v>
      </c>
      <c r="LG21" s="1">
        <v>0</v>
      </c>
      <c r="LH21" s="1">
        <v>1</v>
      </c>
      <c r="LI21" s="1">
        <v>1</v>
      </c>
      <c r="LJ21" s="1">
        <v>0</v>
      </c>
      <c r="LK21" s="1">
        <v>0</v>
      </c>
      <c r="LL21" s="1">
        <v>1</v>
      </c>
      <c r="LM21" s="1">
        <v>0.95</v>
      </c>
      <c r="LN21" s="1">
        <v>0</v>
      </c>
      <c r="LO21" s="1">
        <v>1</v>
      </c>
      <c r="LP21" s="1">
        <v>0.78</v>
      </c>
      <c r="LQ21" s="1">
        <v>0</v>
      </c>
      <c r="LR21" s="1">
        <v>0</v>
      </c>
      <c r="LS21" s="1">
        <v>0</v>
      </c>
    </row>
    <row r="22" spans="1:331" ht="15.75" customHeight="1">
      <c r="A22" s="1" t="s">
        <v>350</v>
      </c>
      <c r="B22" s="1" t="s">
        <v>351</v>
      </c>
      <c r="C22" s="1" t="s">
        <v>378</v>
      </c>
      <c r="D22" s="1" t="s">
        <v>353</v>
      </c>
      <c r="E22" s="1" t="s">
        <v>354</v>
      </c>
      <c r="F22" s="1">
        <v>15314</v>
      </c>
      <c r="G22" s="1" t="s">
        <v>355</v>
      </c>
      <c r="H22" s="1">
        <v>15314</v>
      </c>
      <c r="I22" s="1">
        <v>3.2472434266327395E-3</v>
      </c>
      <c r="J22" s="1">
        <v>0</v>
      </c>
      <c r="K22" s="1" t="s">
        <v>356</v>
      </c>
      <c r="L22" s="1">
        <v>1</v>
      </c>
      <c r="M22" s="1" t="s">
        <v>357</v>
      </c>
      <c r="N22" s="1" t="s">
        <v>358</v>
      </c>
      <c r="O22" s="1" t="s">
        <v>359</v>
      </c>
      <c r="P22" s="1">
        <v>4.2</v>
      </c>
      <c r="Q22" s="1">
        <v>0.61499999999999999</v>
      </c>
      <c r="R22" s="1">
        <v>0</v>
      </c>
      <c r="S22" s="1">
        <v>0.3</v>
      </c>
      <c r="T22" s="1">
        <v>18000</v>
      </c>
      <c r="U22" s="1">
        <v>0</v>
      </c>
      <c r="V22" s="1">
        <v>262</v>
      </c>
      <c r="W22" s="1">
        <v>0</v>
      </c>
      <c r="X22" s="1">
        <v>4716000</v>
      </c>
      <c r="Y22" s="1">
        <v>1</v>
      </c>
      <c r="Z22" s="1">
        <v>0</v>
      </c>
      <c r="AA22" s="1">
        <v>0</v>
      </c>
      <c r="AB22" s="1">
        <v>0</v>
      </c>
      <c r="AC22" s="1">
        <v>0</v>
      </c>
      <c r="AD22" s="1">
        <v>0</v>
      </c>
      <c r="AE22" s="1">
        <v>0</v>
      </c>
      <c r="AF22" s="1">
        <v>0</v>
      </c>
      <c r="AG22" s="1">
        <v>0</v>
      </c>
      <c r="AH22" s="1">
        <v>0</v>
      </c>
      <c r="AI22" s="1">
        <v>0</v>
      </c>
      <c r="AJ22" s="1">
        <v>0</v>
      </c>
      <c r="AK22" s="1">
        <v>0</v>
      </c>
      <c r="AL22" s="1">
        <v>0</v>
      </c>
      <c r="AM22" s="1">
        <v>9.29731506849315</v>
      </c>
      <c r="AN22" s="1">
        <v>0</v>
      </c>
      <c r="AO22" s="1">
        <v>0</v>
      </c>
      <c r="AP22" s="1">
        <v>0</v>
      </c>
      <c r="AQ22" s="1">
        <v>0</v>
      </c>
      <c r="AR22" s="1">
        <v>0</v>
      </c>
      <c r="AS22" s="1">
        <v>0</v>
      </c>
      <c r="AT22" s="1">
        <v>0</v>
      </c>
      <c r="AU22" s="1">
        <v>0</v>
      </c>
      <c r="AV22" s="1">
        <v>0</v>
      </c>
      <c r="AW22" s="1">
        <v>0</v>
      </c>
      <c r="AX22" s="1">
        <v>0</v>
      </c>
      <c r="AY22" s="1">
        <v>0</v>
      </c>
      <c r="AZ22" s="1">
        <v>0</v>
      </c>
      <c r="BA22" s="1">
        <v>0</v>
      </c>
      <c r="BB22" s="1">
        <v>0</v>
      </c>
      <c r="BC22" s="1">
        <v>0.1</v>
      </c>
      <c r="BD22" s="1">
        <v>0</v>
      </c>
      <c r="BE22" s="1">
        <v>0</v>
      </c>
      <c r="BF22" s="1">
        <v>0</v>
      </c>
      <c r="BG22" s="1">
        <v>0</v>
      </c>
      <c r="BH22" s="1">
        <v>0</v>
      </c>
      <c r="BI22" s="1">
        <v>0</v>
      </c>
      <c r="BJ22" s="1">
        <v>0</v>
      </c>
      <c r="BK22" s="1">
        <v>0</v>
      </c>
      <c r="BL22" s="1">
        <v>0</v>
      </c>
      <c r="BM22" s="1">
        <v>0</v>
      </c>
      <c r="BN22" s="1">
        <v>0</v>
      </c>
      <c r="BO22" s="1">
        <v>0</v>
      </c>
      <c r="BP22" s="1">
        <v>0</v>
      </c>
      <c r="BQ22" s="1">
        <v>1.5599999999999999E-2</v>
      </c>
      <c r="BR22" s="1">
        <v>0</v>
      </c>
      <c r="BS22" s="1">
        <v>0</v>
      </c>
      <c r="BT22" s="1">
        <v>0</v>
      </c>
      <c r="BU22" s="1">
        <v>0</v>
      </c>
      <c r="BV22" s="1">
        <v>0</v>
      </c>
      <c r="BW22" s="1">
        <v>63.7</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R22" s="1">
        <v>0</v>
      </c>
      <c r="CS22" s="1">
        <v>0</v>
      </c>
      <c r="CT22" s="1">
        <v>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P22" s="1">
        <v>0</v>
      </c>
      <c r="DQ22" s="1">
        <v>0</v>
      </c>
      <c r="DR22" s="1">
        <v>0</v>
      </c>
      <c r="DS22" s="1">
        <v>0</v>
      </c>
      <c r="DT22" s="1">
        <v>0</v>
      </c>
      <c r="DU22" s="1">
        <v>0</v>
      </c>
      <c r="DV22" s="1">
        <v>0</v>
      </c>
      <c r="DW22" s="1">
        <v>0</v>
      </c>
      <c r="DX22" s="1">
        <v>0</v>
      </c>
      <c r="DY22" s="1">
        <v>0</v>
      </c>
      <c r="DZ22" s="1">
        <v>0</v>
      </c>
      <c r="EA22" s="1">
        <v>0</v>
      </c>
      <c r="EB22" s="1">
        <v>0</v>
      </c>
      <c r="EC22" s="1">
        <v>0</v>
      </c>
      <c r="ED22" s="1">
        <v>0</v>
      </c>
      <c r="EE22" s="1">
        <v>0</v>
      </c>
      <c r="EF22" s="1">
        <v>0</v>
      </c>
      <c r="EG22" s="1">
        <v>0</v>
      </c>
      <c r="EH22" s="1">
        <v>0</v>
      </c>
      <c r="EI22" s="1">
        <v>0</v>
      </c>
      <c r="EJ22" s="1">
        <v>0</v>
      </c>
      <c r="EK22" s="1">
        <v>0</v>
      </c>
      <c r="EL22" s="1">
        <v>0</v>
      </c>
      <c r="EM22" s="1">
        <v>0</v>
      </c>
      <c r="EN22" s="1">
        <v>0</v>
      </c>
      <c r="EO22" s="1">
        <v>0</v>
      </c>
      <c r="EP22" s="1">
        <v>0</v>
      </c>
      <c r="EQ22" s="1">
        <v>0</v>
      </c>
      <c r="ER22" s="1">
        <v>0</v>
      </c>
      <c r="ES22" s="1">
        <v>0</v>
      </c>
      <c r="ET22" s="1">
        <v>0</v>
      </c>
      <c r="EU22" s="1">
        <v>0</v>
      </c>
      <c r="EV22" s="1">
        <v>0</v>
      </c>
      <c r="EW22" s="1">
        <v>0</v>
      </c>
      <c r="EX22" s="1">
        <v>0</v>
      </c>
      <c r="EY22" s="1">
        <v>0</v>
      </c>
      <c r="EZ22" s="1">
        <v>0</v>
      </c>
      <c r="FA22" s="1">
        <v>0</v>
      </c>
      <c r="FB22" s="1">
        <v>0</v>
      </c>
      <c r="FC22" s="1">
        <v>0</v>
      </c>
      <c r="FD22" s="1">
        <v>0</v>
      </c>
      <c r="FE22" s="1">
        <v>0</v>
      </c>
      <c r="FF22" s="1">
        <v>0</v>
      </c>
      <c r="FG22" s="1">
        <v>0</v>
      </c>
      <c r="FH22" s="1">
        <v>0</v>
      </c>
      <c r="FI22" s="1">
        <v>0</v>
      </c>
      <c r="FJ22" s="1">
        <v>0</v>
      </c>
      <c r="FK22" s="1">
        <v>0</v>
      </c>
      <c r="FL22" s="1">
        <v>0</v>
      </c>
      <c r="FM22" s="1">
        <v>0</v>
      </c>
      <c r="FN22" s="1">
        <v>0</v>
      </c>
      <c r="FO22" s="1">
        <v>0</v>
      </c>
      <c r="FP22" s="1">
        <v>0</v>
      </c>
      <c r="FQ22" s="1">
        <v>1</v>
      </c>
      <c r="FR22" s="1">
        <v>0</v>
      </c>
      <c r="FS22" s="1">
        <v>0</v>
      </c>
      <c r="FT22" s="1">
        <v>0</v>
      </c>
      <c r="FU22" s="1">
        <v>0</v>
      </c>
      <c r="FV22" s="1">
        <v>0</v>
      </c>
      <c r="FW22" s="1">
        <v>0</v>
      </c>
      <c r="FX22" s="1">
        <v>3.7041095890410967</v>
      </c>
      <c r="FY22" s="1">
        <v>0</v>
      </c>
      <c r="FZ22" s="1">
        <v>0</v>
      </c>
      <c r="GA22" s="1">
        <v>0</v>
      </c>
      <c r="GB22" s="1">
        <v>0</v>
      </c>
      <c r="GC22" s="1">
        <v>0</v>
      </c>
      <c r="GD22" s="1">
        <v>0</v>
      </c>
      <c r="GE22" s="1">
        <v>0</v>
      </c>
      <c r="GF22" s="1">
        <v>0</v>
      </c>
      <c r="GG22" s="1">
        <v>0</v>
      </c>
      <c r="GH22" s="1">
        <v>0</v>
      </c>
      <c r="GI22" s="1">
        <v>0</v>
      </c>
      <c r="GJ22" s="1">
        <v>0</v>
      </c>
      <c r="GK22" s="1">
        <v>0</v>
      </c>
      <c r="GL22" s="1">
        <v>0</v>
      </c>
      <c r="GM22" s="1">
        <v>0</v>
      </c>
      <c r="GN22" s="1">
        <v>0</v>
      </c>
      <c r="GO22" s="1">
        <v>0</v>
      </c>
      <c r="GP22" s="1">
        <v>0</v>
      </c>
      <c r="GQ22" s="1">
        <v>0</v>
      </c>
      <c r="GR22" s="1">
        <v>0</v>
      </c>
      <c r="GS22" s="1">
        <v>0</v>
      </c>
      <c r="GT22" s="1">
        <v>0.251</v>
      </c>
      <c r="GU22" s="1">
        <v>0</v>
      </c>
      <c r="GV22" s="1">
        <v>0</v>
      </c>
      <c r="GW22" s="1">
        <v>0</v>
      </c>
      <c r="GX22" s="1">
        <v>0</v>
      </c>
      <c r="GY22" s="1">
        <v>0</v>
      </c>
      <c r="GZ22" s="1">
        <v>0</v>
      </c>
      <c r="HA22" s="1">
        <v>0</v>
      </c>
      <c r="HB22" s="1">
        <v>0</v>
      </c>
      <c r="HC22" s="1">
        <v>0</v>
      </c>
      <c r="HD22" s="1">
        <v>0</v>
      </c>
      <c r="HE22" s="1">
        <v>0</v>
      </c>
      <c r="HF22" s="1">
        <v>0</v>
      </c>
      <c r="HG22" s="1">
        <v>0</v>
      </c>
      <c r="HH22" s="1">
        <v>1.5599999999999999E-2</v>
      </c>
      <c r="HI22" s="1">
        <v>0</v>
      </c>
      <c r="HJ22" s="1">
        <v>0</v>
      </c>
      <c r="HK22" s="1">
        <v>0</v>
      </c>
      <c r="HL22" s="1">
        <v>0</v>
      </c>
      <c r="HM22" s="1">
        <v>0</v>
      </c>
      <c r="HN22" s="1">
        <v>63.7</v>
      </c>
      <c r="HO22" s="1">
        <v>0</v>
      </c>
      <c r="HP22" s="1">
        <v>0</v>
      </c>
      <c r="HQ22" s="1">
        <v>0</v>
      </c>
      <c r="HR22" s="1">
        <v>0</v>
      </c>
      <c r="HS22" s="1">
        <v>0</v>
      </c>
      <c r="HT22" s="1">
        <v>0</v>
      </c>
      <c r="HU22" s="1">
        <v>0</v>
      </c>
      <c r="HV22" s="1">
        <v>0</v>
      </c>
      <c r="HW22" s="1">
        <v>0</v>
      </c>
      <c r="HX22" s="1">
        <v>0</v>
      </c>
      <c r="HY22" s="1">
        <v>0</v>
      </c>
      <c r="HZ22" s="1">
        <v>0</v>
      </c>
      <c r="IA22" s="1">
        <v>0</v>
      </c>
      <c r="IB22" s="1">
        <v>0</v>
      </c>
      <c r="IC22" s="1">
        <v>0</v>
      </c>
      <c r="ID22" s="1">
        <v>0</v>
      </c>
      <c r="IE22" s="1">
        <v>0</v>
      </c>
      <c r="IF22" s="1">
        <v>0</v>
      </c>
      <c r="IG22" s="1">
        <v>0</v>
      </c>
      <c r="IH22" s="1">
        <v>0</v>
      </c>
      <c r="II22" s="1">
        <v>0</v>
      </c>
      <c r="IJ22" s="1">
        <v>0</v>
      </c>
      <c r="IK22" s="1">
        <v>0</v>
      </c>
      <c r="IL22" s="1">
        <v>0</v>
      </c>
      <c r="IM22" s="1">
        <v>0</v>
      </c>
      <c r="IN22" s="1">
        <v>0</v>
      </c>
      <c r="IO22" s="1">
        <v>0</v>
      </c>
      <c r="IP22" s="1">
        <v>0</v>
      </c>
      <c r="IQ22" s="1">
        <v>0</v>
      </c>
      <c r="IR22" s="1">
        <v>0</v>
      </c>
      <c r="IS22" s="1">
        <v>0</v>
      </c>
      <c r="IT22" s="1">
        <v>0</v>
      </c>
      <c r="IU22" s="1">
        <v>0</v>
      </c>
      <c r="IV22" s="1">
        <v>0</v>
      </c>
      <c r="IW22" s="1">
        <v>0</v>
      </c>
      <c r="IX22" s="1">
        <v>0</v>
      </c>
      <c r="IY22" s="1">
        <v>0</v>
      </c>
      <c r="IZ22" s="1">
        <v>0</v>
      </c>
      <c r="JA22" s="1">
        <v>0</v>
      </c>
      <c r="JB22" s="1">
        <v>0</v>
      </c>
      <c r="JC22" s="1">
        <v>0</v>
      </c>
      <c r="JD22" s="1">
        <v>0</v>
      </c>
      <c r="JE22" s="1">
        <v>0</v>
      </c>
      <c r="JF22" s="1">
        <v>0</v>
      </c>
      <c r="JG22" s="1">
        <v>0</v>
      </c>
      <c r="JH22" s="1">
        <v>0</v>
      </c>
      <c r="JI22" s="1">
        <v>0</v>
      </c>
      <c r="JJ22" s="1">
        <v>0</v>
      </c>
      <c r="JK22" s="1">
        <v>0</v>
      </c>
      <c r="JL22" s="1">
        <v>0</v>
      </c>
      <c r="JM22" s="1">
        <v>0</v>
      </c>
      <c r="JN22" s="1">
        <v>0</v>
      </c>
      <c r="JO22" s="1">
        <v>0</v>
      </c>
      <c r="JP22" s="1">
        <v>0</v>
      </c>
      <c r="JQ22" s="1">
        <v>0</v>
      </c>
      <c r="JR22" s="1">
        <v>0</v>
      </c>
      <c r="JS22" s="1">
        <v>0</v>
      </c>
      <c r="JT22" s="1">
        <v>0</v>
      </c>
      <c r="JU22" s="1">
        <v>0</v>
      </c>
      <c r="JV22" s="1">
        <v>0</v>
      </c>
      <c r="JW22" s="1">
        <v>0</v>
      </c>
      <c r="JX22" s="1">
        <v>0</v>
      </c>
      <c r="JY22" s="1">
        <v>0</v>
      </c>
      <c r="JZ22" s="1">
        <v>0</v>
      </c>
      <c r="KA22" s="1">
        <v>0</v>
      </c>
      <c r="KB22" s="1">
        <v>0</v>
      </c>
      <c r="KC22" s="1">
        <v>0</v>
      </c>
      <c r="KD22" s="1">
        <v>0</v>
      </c>
      <c r="KE22" s="1">
        <v>0</v>
      </c>
      <c r="KF22" s="1">
        <v>0</v>
      </c>
      <c r="KG22" s="1">
        <v>0</v>
      </c>
      <c r="KH22" s="1">
        <v>0</v>
      </c>
      <c r="KI22" s="1">
        <v>0</v>
      </c>
      <c r="KJ22" s="1">
        <v>0</v>
      </c>
      <c r="KK22" s="1">
        <v>0</v>
      </c>
      <c r="KL22" s="1">
        <v>0</v>
      </c>
      <c r="KM22" s="1">
        <v>0</v>
      </c>
      <c r="KN22" s="1">
        <v>0</v>
      </c>
      <c r="KO22" s="1">
        <v>0</v>
      </c>
      <c r="KP22" s="1">
        <v>0</v>
      </c>
      <c r="KQ22" s="1">
        <v>0</v>
      </c>
      <c r="KR22" s="1">
        <v>0</v>
      </c>
      <c r="KS22" s="1">
        <v>0</v>
      </c>
      <c r="KT22" s="1">
        <v>0</v>
      </c>
      <c r="KU22" s="1">
        <v>0</v>
      </c>
      <c r="KV22" s="1">
        <v>0</v>
      </c>
      <c r="KW22" s="1">
        <v>0</v>
      </c>
      <c r="KX22" s="1">
        <v>0</v>
      </c>
      <c r="KY22" s="1">
        <v>0</v>
      </c>
      <c r="KZ22" s="1">
        <v>0</v>
      </c>
      <c r="LA22" s="1">
        <v>0</v>
      </c>
      <c r="LB22" s="1">
        <v>0</v>
      </c>
      <c r="LC22" s="1">
        <v>0</v>
      </c>
      <c r="LD22" s="1">
        <v>0</v>
      </c>
      <c r="LE22" s="1">
        <v>0</v>
      </c>
      <c r="LF22" s="1">
        <v>0</v>
      </c>
      <c r="LG22" s="1">
        <v>0</v>
      </c>
      <c r="LH22" s="1">
        <v>1</v>
      </c>
      <c r="LI22" s="1">
        <v>1</v>
      </c>
      <c r="LJ22" s="1">
        <v>0</v>
      </c>
      <c r="LK22" s="1">
        <v>0</v>
      </c>
      <c r="LL22" s="1">
        <v>1</v>
      </c>
      <c r="LM22" s="1">
        <v>0.95</v>
      </c>
      <c r="LN22" s="1">
        <v>0</v>
      </c>
      <c r="LO22" s="1">
        <v>1</v>
      </c>
      <c r="LP22" s="1">
        <v>0.78</v>
      </c>
      <c r="LQ22" s="1">
        <v>0</v>
      </c>
      <c r="LR22" s="1">
        <v>0</v>
      </c>
      <c r="LS22" s="1">
        <v>0</v>
      </c>
    </row>
    <row r="23" spans="1:331" ht="15.75" customHeight="1">
      <c r="A23" s="1" t="s">
        <v>350</v>
      </c>
      <c r="B23" s="1" t="s">
        <v>351</v>
      </c>
      <c r="C23" s="1" t="s">
        <v>379</v>
      </c>
      <c r="D23" s="1" t="s">
        <v>353</v>
      </c>
      <c r="E23" s="1" t="s">
        <v>354</v>
      </c>
      <c r="F23" s="1">
        <v>15314</v>
      </c>
      <c r="G23" s="1" t="s">
        <v>355</v>
      </c>
      <c r="H23" s="1">
        <v>15314</v>
      </c>
      <c r="I23" s="1">
        <v>3.2472434266327395E-3</v>
      </c>
      <c r="J23" s="1">
        <v>0</v>
      </c>
      <c r="K23" s="1" t="s">
        <v>356</v>
      </c>
      <c r="L23" s="1">
        <v>1</v>
      </c>
      <c r="M23" s="1" t="s">
        <v>357</v>
      </c>
      <c r="N23" s="1" t="s">
        <v>358</v>
      </c>
      <c r="O23" s="1" t="s">
        <v>359</v>
      </c>
      <c r="P23" s="1">
        <v>4.2</v>
      </c>
      <c r="Q23" s="1">
        <v>0.61499999999999999</v>
      </c>
      <c r="R23" s="1">
        <v>0</v>
      </c>
      <c r="S23" s="1">
        <v>0.3</v>
      </c>
      <c r="T23" s="1">
        <v>18000</v>
      </c>
      <c r="U23" s="1">
        <v>0</v>
      </c>
      <c r="V23" s="1">
        <v>262</v>
      </c>
      <c r="W23" s="1">
        <v>0</v>
      </c>
      <c r="X23" s="1">
        <v>4716000</v>
      </c>
      <c r="Y23" s="1">
        <v>1</v>
      </c>
      <c r="Z23" s="1">
        <v>0</v>
      </c>
      <c r="AA23" s="1">
        <v>0</v>
      </c>
      <c r="AB23" s="1">
        <v>0</v>
      </c>
      <c r="AC23" s="1">
        <v>0</v>
      </c>
      <c r="AD23" s="1">
        <v>0</v>
      </c>
      <c r="AE23" s="1">
        <v>0</v>
      </c>
      <c r="AF23" s="1">
        <v>0</v>
      </c>
      <c r="AG23" s="1">
        <v>0</v>
      </c>
      <c r="AH23" s="1">
        <v>0</v>
      </c>
      <c r="AI23" s="1">
        <v>0</v>
      </c>
      <c r="AJ23" s="1">
        <v>0</v>
      </c>
      <c r="AK23" s="1">
        <v>0</v>
      </c>
      <c r="AL23" s="1">
        <v>0</v>
      </c>
      <c r="AM23" s="1">
        <v>9.29731506849315</v>
      </c>
      <c r="AN23" s="1">
        <v>0</v>
      </c>
      <c r="AO23" s="1">
        <v>0</v>
      </c>
      <c r="AP23" s="1">
        <v>0</v>
      </c>
      <c r="AQ23" s="1">
        <v>0</v>
      </c>
      <c r="AR23" s="1">
        <v>0</v>
      </c>
      <c r="AS23" s="1">
        <v>0</v>
      </c>
      <c r="AT23" s="1">
        <v>0</v>
      </c>
      <c r="AU23" s="1">
        <v>0</v>
      </c>
      <c r="AV23" s="1">
        <v>0</v>
      </c>
      <c r="AW23" s="1">
        <v>0</v>
      </c>
      <c r="AX23" s="1">
        <v>0</v>
      </c>
      <c r="AY23" s="1">
        <v>0</v>
      </c>
      <c r="AZ23" s="1">
        <v>0</v>
      </c>
      <c r="BA23" s="1">
        <v>0</v>
      </c>
      <c r="BB23" s="1">
        <v>0</v>
      </c>
      <c r="BC23" s="1">
        <v>0.1</v>
      </c>
      <c r="BD23" s="1">
        <v>0</v>
      </c>
      <c r="BE23" s="1">
        <v>0</v>
      </c>
      <c r="BF23" s="1">
        <v>0</v>
      </c>
      <c r="BG23" s="1">
        <v>0</v>
      </c>
      <c r="BH23" s="1">
        <v>0</v>
      </c>
      <c r="BI23" s="1">
        <v>0</v>
      </c>
      <c r="BJ23" s="1">
        <v>0</v>
      </c>
      <c r="BK23" s="1">
        <v>0</v>
      </c>
      <c r="BL23" s="1">
        <v>0</v>
      </c>
      <c r="BM23" s="1">
        <v>0</v>
      </c>
      <c r="BN23" s="1">
        <v>0</v>
      </c>
      <c r="BO23" s="1">
        <v>0</v>
      </c>
      <c r="BP23" s="1">
        <v>0</v>
      </c>
      <c r="BQ23" s="1">
        <v>1.5599999999999999E-2</v>
      </c>
      <c r="BR23" s="1">
        <v>0</v>
      </c>
      <c r="BS23" s="1">
        <v>0</v>
      </c>
      <c r="BT23" s="1">
        <v>0</v>
      </c>
      <c r="BU23" s="1">
        <v>0</v>
      </c>
      <c r="BV23" s="1">
        <v>0</v>
      </c>
      <c r="BW23" s="1">
        <v>63.7</v>
      </c>
      <c r="BX23" s="1">
        <v>0</v>
      </c>
      <c r="BY23" s="1">
        <v>0</v>
      </c>
      <c r="BZ23" s="1">
        <v>0</v>
      </c>
      <c r="CA23" s="1">
        <v>0</v>
      </c>
      <c r="CB23" s="1">
        <v>0</v>
      </c>
      <c r="CC23" s="1">
        <v>0</v>
      </c>
      <c r="CD23" s="1">
        <v>0</v>
      </c>
      <c r="CE23" s="1">
        <v>0</v>
      </c>
      <c r="CF23" s="1">
        <v>0</v>
      </c>
      <c r="CG23" s="1">
        <v>0</v>
      </c>
      <c r="CH23" s="1">
        <v>0</v>
      </c>
      <c r="CI23" s="1">
        <v>0</v>
      </c>
      <c r="CJ23" s="1">
        <v>0</v>
      </c>
      <c r="CK23" s="1">
        <v>0</v>
      </c>
      <c r="CL23" s="1">
        <v>0</v>
      </c>
      <c r="CM23" s="1">
        <v>0</v>
      </c>
      <c r="CN23" s="1">
        <v>0</v>
      </c>
      <c r="CO23" s="1">
        <v>0</v>
      </c>
      <c r="CP23" s="1">
        <v>0</v>
      </c>
      <c r="CQ23" s="1">
        <v>0</v>
      </c>
      <c r="CR23" s="1">
        <v>0</v>
      </c>
      <c r="CS23" s="1">
        <v>0</v>
      </c>
      <c r="CT23" s="1">
        <v>0</v>
      </c>
      <c r="CU23" s="1">
        <v>0</v>
      </c>
      <c r="CV23" s="1">
        <v>0</v>
      </c>
      <c r="CW23" s="1">
        <v>0</v>
      </c>
      <c r="CX23" s="1">
        <v>0</v>
      </c>
      <c r="CY23" s="1">
        <v>0</v>
      </c>
      <c r="CZ23" s="1">
        <v>0</v>
      </c>
      <c r="DA23" s="1">
        <v>0</v>
      </c>
      <c r="DB23" s="1">
        <v>0</v>
      </c>
      <c r="DC23" s="1">
        <v>0</v>
      </c>
      <c r="DD23" s="1">
        <v>0</v>
      </c>
      <c r="DE23" s="1">
        <v>0</v>
      </c>
      <c r="DF23" s="1">
        <v>0</v>
      </c>
      <c r="DG23" s="1">
        <v>0</v>
      </c>
      <c r="DH23" s="1">
        <v>0</v>
      </c>
      <c r="DI23" s="1">
        <v>0</v>
      </c>
      <c r="DJ23" s="1">
        <v>0</v>
      </c>
      <c r="DK23" s="1">
        <v>0</v>
      </c>
      <c r="DL23" s="1">
        <v>0</v>
      </c>
      <c r="DM23" s="1">
        <v>0</v>
      </c>
      <c r="DN23" s="1">
        <v>0</v>
      </c>
      <c r="DO23" s="1">
        <v>0</v>
      </c>
      <c r="DP23" s="1">
        <v>0</v>
      </c>
      <c r="DQ23" s="1">
        <v>0</v>
      </c>
      <c r="DR23" s="1">
        <v>0</v>
      </c>
      <c r="DS23" s="1">
        <v>0</v>
      </c>
      <c r="DT23" s="1">
        <v>0</v>
      </c>
      <c r="DU23" s="1">
        <v>0</v>
      </c>
      <c r="DV23" s="1">
        <v>0</v>
      </c>
      <c r="DW23" s="1">
        <v>0</v>
      </c>
      <c r="DX23" s="1">
        <v>0</v>
      </c>
      <c r="DY23" s="1">
        <v>0</v>
      </c>
      <c r="DZ23" s="1">
        <v>0</v>
      </c>
      <c r="EA23" s="1">
        <v>0</v>
      </c>
      <c r="EB23" s="1">
        <v>0</v>
      </c>
      <c r="EC23" s="1">
        <v>0</v>
      </c>
      <c r="ED23" s="1">
        <v>0</v>
      </c>
      <c r="EE23" s="1">
        <v>0</v>
      </c>
      <c r="EF23" s="1">
        <v>0</v>
      </c>
      <c r="EG23" s="1">
        <v>0</v>
      </c>
      <c r="EH23" s="1">
        <v>0</v>
      </c>
      <c r="EI23" s="1">
        <v>0</v>
      </c>
      <c r="EJ23" s="1">
        <v>0</v>
      </c>
      <c r="EK23" s="1">
        <v>0</v>
      </c>
      <c r="EL23" s="1">
        <v>0</v>
      </c>
      <c r="EM23" s="1">
        <v>0</v>
      </c>
      <c r="EN23" s="1">
        <v>0</v>
      </c>
      <c r="EO23" s="1">
        <v>0</v>
      </c>
      <c r="EP23" s="1">
        <v>0</v>
      </c>
      <c r="EQ23" s="1">
        <v>0</v>
      </c>
      <c r="ER23" s="1">
        <v>0</v>
      </c>
      <c r="ES23" s="1">
        <v>0</v>
      </c>
      <c r="ET23" s="1">
        <v>0</v>
      </c>
      <c r="EU23" s="1">
        <v>0</v>
      </c>
      <c r="EV23" s="1">
        <v>0</v>
      </c>
      <c r="EW23" s="1">
        <v>0</v>
      </c>
      <c r="EX23" s="1">
        <v>0</v>
      </c>
      <c r="EY23" s="1">
        <v>0</v>
      </c>
      <c r="EZ23" s="1">
        <v>0</v>
      </c>
      <c r="FA23" s="1">
        <v>0</v>
      </c>
      <c r="FB23" s="1">
        <v>0</v>
      </c>
      <c r="FC23" s="1">
        <v>0</v>
      </c>
      <c r="FD23" s="1">
        <v>0</v>
      </c>
      <c r="FE23" s="1">
        <v>0</v>
      </c>
      <c r="FF23" s="1">
        <v>0</v>
      </c>
      <c r="FG23" s="1">
        <v>0</v>
      </c>
      <c r="FH23" s="1">
        <v>0</v>
      </c>
      <c r="FI23" s="1">
        <v>0</v>
      </c>
      <c r="FJ23" s="1">
        <v>0</v>
      </c>
      <c r="FK23" s="1">
        <v>0</v>
      </c>
      <c r="FL23" s="1">
        <v>0</v>
      </c>
      <c r="FM23" s="1">
        <v>0</v>
      </c>
      <c r="FN23" s="1">
        <v>0</v>
      </c>
      <c r="FO23" s="1">
        <v>0</v>
      </c>
      <c r="FP23" s="1">
        <v>0</v>
      </c>
      <c r="FQ23" s="1">
        <v>1</v>
      </c>
      <c r="FR23" s="1">
        <v>0</v>
      </c>
      <c r="FS23" s="1">
        <v>0</v>
      </c>
      <c r="FT23" s="1">
        <v>0</v>
      </c>
      <c r="FU23" s="1">
        <v>0</v>
      </c>
      <c r="FV23" s="1">
        <v>0</v>
      </c>
      <c r="FW23" s="1">
        <v>0</v>
      </c>
      <c r="FX23" s="1">
        <v>3.7041095890410967</v>
      </c>
      <c r="FY23" s="1">
        <v>0</v>
      </c>
      <c r="FZ23" s="1">
        <v>0</v>
      </c>
      <c r="GA23" s="1">
        <v>0</v>
      </c>
      <c r="GB23" s="1">
        <v>0</v>
      </c>
      <c r="GC23" s="1">
        <v>0</v>
      </c>
      <c r="GD23" s="1">
        <v>0</v>
      </c>
      <c r="GE23" s="1">
        <v>0</v>
      </c>
      <c r="GF23" s="1">
        <v>0</v>
      </c>
      <c r="GG23" s="1">
        <v>0</v>
      </c>
      <c r="GH23" s="1">
        <v>0</v>
      </c>
      <c r="GI23" s="1">
        <v>0</v>
      </c>
      <c r="GJ23" s="1">
        <v>0</v>
      </c>
      <c r="GK23" s="1">
        <v>0</v>
      </c>
      <c r="GL23" s="1">
        <v>0</v>
      </c>
      <c r="GM23" s="1">
        <v>0</v>
      </c>
      <c r="GN23" s="1">
        <v>0</v>
      </c>
      <c r="GO23" s="1">
        <v>0</v>
      </c>
      <c r="GP23" s="1">
        <v>0</v>
      </c>
      <c r="GQ23" s="1">
        <v>0</v>
      </c>
      <c r="GR23" s="1">
        <v>0</v>
      </c>
      <c r="GS23" s="1">
        <v>0</v>
      </c>
      <c r="GT23" s="1">
        <v>0.251</v>
      </c>
      <c r="GU23" s="1">
        <v>0</v>
      </c>
      <c r="GV23" s="1">
        <v>0</v>
      </c>
      <c r="GW23" s="1">
        <v>0</v>
      </c>
      <c r="GX23" s="1">
        <v>0</v>
      </c>
      <c r="GY23" s="1">
        <v>0</v>
      </c>
      <c r="GZ23" s="1">
        <v>0</v>
      </c>
      <c r="HA23" s="1">
        <v>0</v>
      </c>
      <c r="HB23" s="1">
        <v>0</v>
      </c>
      <c r="HC23" s="1">
        <v>0</v>
      </c>
      <c r="HD23" s="1">
        <v>0</v>
      </c>
      <c r="HE23" s="1">
        <v>0</v>
      </c>
      <c r="HF23" s="1">
        <v>0</v>
      </c>
      <c r="HG23" s="1">
        <v>0</v>
      </c>
      <c r="HH23" s="1">
        <v>1.5599999999999999E-2</v>
      </c>
      <c r="HI23" s="1">
        <v>0</v>
      </c>
      <c r="HJ23" s="1">
        <v>0</v>
      </c>
      <c r="HK23" s="1">
        <v>0</v>
      </c>
      <c r="HL23" s="1">
        <v>0</v>
      </c>
      <c r="HM23" s="1">
        <v>0</v>
      </c>
      <c r="HN23" s="1">
        <v>63.7</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c r="IF23" s="1">
        <v>0</v>
      </c>
      <c r="IG23" s="1">
        <v>0</v>
      </c>
      <c r="IH23" s="1">
        <v>0</v>
      </c>
      <c r="II23" s="1">
        <v>0</v>
      </c>
      <c r="IJ23" s="1">
        <v>0</v>
      </c>
      <c r="IK23" s="1">
        <v>0</v>
      </c>
      <c r="IL23" s="1">
        <v>0</v>
      </c>
      <c r="IM23" s="1">
        <v>0</v>
      </c>
      <c r="IN23" s="1">
        <v>0</v>
      </c>
      <c r="IO23" s="1">
        <v>0</v>
      </c>
      <c r="IP23" s="1">
        <v>0</v>
      </c>
      <c r="IQ23" s="1">
        <v>0</v>
      </c>
      <c r="IR23" s="1">
        <v>0</v>
      </c>
      <c r="IS23" s="1">
        <v>0</v>
      </c>
      <c r="IT23" s="1">
        <v>0</v>
      </c>
      <c r="IU23" s="1">
        <v>0</v>
      </c>
      <c r="IV23" s="1">
        <v>0</v>
      </c>
      <c r="IW23" s="1">
        <v>0</v>
      </c>
      <c r="IX23" s="1">
        <v>0</v>
      </c>
      <c r="IY23" s="1">
        <v>0</v>
      </c>
      <c r="IZ23" s="1">
        <v>0</v>
      </c>
      <c r="JA23" s="1">
        <v>0</v>
      </c>
      <c r="JB23" s="1">
        <v>0</v>
      </c>
      <c r="JC23" s="1">
        <v>0</v>
      </c>
      <c r="JD23" s="1">
        <v>0</v>
      </c>
      <c r="JE23" s="1">
        <v>0</v>
      </c>
      <c r="JF23" s="1">
        <v>0</v>
      </c>
      <c r="JG23" s="1">
        <v>0</v>
      </c>
      <c r="JH23" s="1">
        <v>0</v>
      </c>
      <c r="JI23" s="1">
        <v>0</v>
      </c>
      <c r="JJ23" s="1">
        <v>0</v>
      </c>
      <c r="JK23" s="1">
        <v>0</v>
      </c>
      <c r="JL23" s="1">
        <v>0</v>
      </c>
      <c r="JM23" s="1">
        <v>0</v>
      </c>
      <c r="JN23" s="1">
        <v>0</v>
      </c>
      <c r="JO23" s="1">
        <v>0</v>
      </c>
      <c r="JP23" s="1">
        <v>0</v>
      </c>
      <c r="JQ23" s="1">
        <v>0</v>
      </c>
      <c r="JR23" s="1">
        <v>0</v>
      </c>
      <c r="JS23" s="1">
        <v>0</v>
      </c>
      <c r="JT23" s="1">
        <v>0</v>
      </c>
      <c r="JU23" s="1">
        <v>0</v>
      </c>
      <c r="JV23" s="1">
        <v>0</v>
      </c>
      <c r="JW23" s="1">
        <v>0</v>
      </c>
      <c r="JX23" s="1">
        <v>0</v>
      </c>
      <c r="JY23" s="1">
        <v>0</v>
      </c>
      <c r="JZ23" s="1">
        <v>0</v>
      </c>
      <c r="KA23" s="1">
        <v>0</v>
      </c>
      <c r="KB23" s="1">
        <v>0</v>
      </c>
      <c r="KC23" s="1">
        <v>0</v>
      </c>
      <c r="KD23" s="1">
        <v>0</v>
      </c>
      <c r="KE23" s="1">
        <v>0</v>
      </c>
      <c r="KF23" s="1">
        <v>0</v>
      </c>
      <c r="KG23" s="1">
        <v>0</v>
      </c>
      <c r="KH23" s="1">
        <v>0</v>
      </c>
      <c r="KI23" s="1">
        <v>0</v>
      </c>
      <c r="KJ23" s="1">
        <v>0</v>
      </c>
      <c r="KK23" s="1">
        <v>0</v>
      </c>
      <c r="KL23" s="1">
        <v>0</v>
      </c>
      <c r="KM23" s="1">
        <v>0</v>
      </c>
      <c r="KN23" s="1">
        <v>0</v>
      </c>
      <c r="KO23" s="1">
        <v>0</v>
      </c>
      <c r="KP23" s="1">
        <v>0</v>
      </c>
      <c r="KQ23" s="1">
        <v>0</v>
      </c>
      <c r="KR23" s="1">
        <v>0</v>
      </c>
      <c r="KS23" s="1">
        <v>0</v>
      </c>
      <c r="KT23" s="1">
        <v>0</v>
      </c>
      <c r="KU23" s="1">
        <v>0</v>
      </c>
      <c r="KV23" s="1">
        <v>0</v>
      </c>
      <c r="KW23" s="1">
        <v>0</v>
      </c>
      <c r="KX23" s="1">
        <v>0</v>
      </c>
      <c r="KY23" s="1">
        <v>0</v>
      </c>
      <c r="KZ23" s="1">
        <v>0</v>
      </c>
      <c r="LA23" s="1">
        <v>0</v>
      </c>
      <c r="LB23" s="1">
        <v>0</v>
      </c>
      <c r="LC23" s="1">
        <v>0</v>
      </c>
      <c r="LD23" s="1">
        <v>0</v>
      </c>
      <c r="LE23" s="1">
        <v>0</v>
      </c>
      <c r="LF23" s="1">
        <v>0</v>
      </c>
      <c r="LG23" s="1">
        <v>0</v>
      </c>
      <c r="LH23" s="1">
        <v>1</v>
      </c>
      <c r="LI23" s="1">
        <v>1</v>
      </c>
      <c r="LJ23" s="1">
        <v>0</v>
      </c>
      <c r="LK23" s="1">
        <v>0</v>
      </c>
      <c r="LL23" s="1">
        <v>1</v>
      </c>
      <c r="LM23" s="1">
        <v>0.95</v>
      </c>
      <c r="LN23" s="1">
        <v>0</v>
      </c>
      <c r="LO23" s="1">
        <v>1</v>
      </c>
      <c r="LP23" s="1">
        <v>0.78</v>
      </c>
      <c r="LQ23" s="1">
        <v>0</v>
      </c>
      <c r="LR23" s="1">
        <v>0</v>
      </c>
      <c r="LS23" s="1">
        <v>0</v>
      </c>
    </row>
    <row r="24" spans="1:331" ht="15.75" customHeight="1">
      <c r="A24" s="1" t="s">
        <v>350</v>
      </c>
      <c r="B24" s="1" t="s">
        <v>351</v>
      </c>
      <c r="C24" s="1" t="s">
        <v>380</v>
      </c>
      <c r="D24" s="1" t="s">
        <v>353</v>
      </c>
      <c r="E24" s="1" t="s">
        <v>354</v>
      </c>
      <c r="F24" s="1">
        <v>15314</v>
      </c>
      <c r="G24" s="1" t="s">
        <v>355</v>
      </c>
      <c r="H24" s="1">
        <v>15314</v>
      </c>
      <c r="I24" s="1">
        <v>3.2472434266327395E-3</v>
      </c>
      <c r="J24" s="1">
        <v>0</v>
      </c>
      <c r="K24" s="1" t="s">
        <v>356</v>
      </c>
      <c r="L24" s="1">
        <v>1</v>
      </c>
      <c r="M24" s="1" t="s">
        <v>357</v>
      </c>
      <c r="N24" s="1" t="s">
        <v>358</v>
      </c>
      <c r="O24" s="1" t="s">
        <v>359</v>
      </c>
      <c r="P24" s="1">
        <v>4.2</v>
      </c>
      <c r="Q24" s="1">
        <v>0.61499999999999999</v>
      </c>
      <c r="R24" s="1">
        <v>0</v>
      </c>
      <c r="S24" s="1">
        <v>0.3</v>
      </c>
      <c r="T24" s="1">
        <v>18000</v>
      </c>
      <c r="U24" s="1">
        <v>0</v>
      </c>
      <c r="V24" s="1">
        <v>262</v>
      </c>
      <c r="W24" s="1">
        <v>0</v>
      </c>
      <c r="X24" s="1">
        <v>4716000</v>
      </c>
      <c r="Y24" s="1">
        <v>1</v>
      </c>
      <c r="Z24" s="1">
        <v>0</v>
      </c>
      <c r="AA24" s="1">
        <v>0</v>
      </c>
      <c r="AB24" s="1">
        <v>0</v>
      </c>
      <c r="AC24" s="1">
        <v>0</v>
      </c>
      <c r="AD24" s="1">
        <v>0</v>
      </c>
      <c r="AE24" s="1">
        <v>0</v>
      </c>
      <c r="AF24" s="1">
        <v>0</v>
      </c>
      <c r="AG24" s="1">
        <v>0</v>
      </c>
      <c r="AH24" s="1">
        <v>0</v>
      </c>
      <c r="AI24" s="1">
        <v>0</v>
      </c>
      <c r="AJ24" s="1">
        <v>0</v>
      </c>
      <c r="AK24" s="1">
        <v>0</v>
      </c>
      <c r="AL24" s="1">
        <v>0</v>
      </c>
      <c r="AM24" s="1">
        <v>9.29731506849315</v>
      </c>
      <c r="AN24" s="1">
        <v>0</v>
      </c>
      <c r="AO24" s="1">
        <v>0</v>
      </c>
      <c r="AP24" s="1">
        <v>0</v>
      </c>
      <c r="AQ24" s="1">
        <v>0</v>
      </c>
      <c r="AR24" s="1">
        <v>0</v>
      </c>
      <c r="AS24" s="1">
        <v>0</v>
      </c>
      <c r="AT24" s="1">
        <v>0</v>
      </c>
      <c r="AU24" s="1">
        <v>0</v>
      </c>
      <c r="AV24" s="1">
        <v>0</v>
      </c>
      <c r="AW24" s="1">
        <v>0</v>
      </c>
      <c r="AX24" s="1">
        <v>0</v>
      </c>
      <c r="AY24" s="1">
        <v>0</v>
      </c>
      <c r="AZ24" s="1">
        <v>0</v>
      </c>
      <c r="BA24" s="1">
        <v>0</v>
      </c>
      <c r="BB24" s="1">
        <v>0</v>
      </c>
      <c r="BC24" s="1">
        <v>0.1</v>
      </c>
      <c r="BD24" s="1">
        <v>0</v>
      </c>
      <c r="BE24" s="1">
        <v>0</v>
      </c>
      <c r="BF24" s="1">
        <v>0</v>
      </c>
      <c r="BG24" s="1">
        <v>0</v>
      </c>
      <c r="BH24" s="1">
        <v>0</v>
      </c>
      <c r="BI24" s="1">
        <v>0</v>
      </c>
      <c r="BJ24" s="1">
        <v>0</v>
      </c>
      <c r="BK24" s="1">
        <v>0</v>
      </c>
      <c r="BL24" s="1">
        <v>0</v>
      </c>
      <c r="BM24" s="1">
        <v>0</v>
      </c>
      <c r="BN24" s="1">
        <v>0</v>
      </c>
      <c r="BO24" s="1">
        <v>0</v>
      </c>
      <c r="BP24" s="1">
        <v>0</v>
      </c>
      <c r="BQ24" s="1">
        <v>1.5599999999999999E-2</v>
      </c>
      <c r="BR24" s="1">
        <v>0</v>
      </c>
      <c r="BS24" s="1">
        <v>0</v>
      </c>
      <c r="BT24" s="1">
        <v>0</v>
      </c>
      <c r="BU24" s="1">
        <v>0</v>
      </c>
      <c r="BV24" s="1">
        <v>0</v>
      </c>
      <c r="BW24" s="1">
        <v>63.7</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R24" s="1">
        <v>0</v>
      </c>
      <c r="CS24" s="1">
        <v>0</v>
      </c>
      <c r="CT24" s="1">
        <v>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0</v>
      </c>
      <c r="DL24" s="1">
        <v>0</v>
      </c>
      <c r="DM24" s="1">
        <v>0</v>
      </c>
      <c r="DN24" s="1">
        <v>0</v>
      </c>
      <c r="DO24" s="1">
        <v>0</v>
      </c>
      <c r="DP24" s="1">
        <v>0</v>
      </c>
      <c r="DQ24" s="1">
        <v>0</v>
      </c>
      <c r="DR24" s="1">
        <v>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N24" s="1">
        <v>0</v>
      </c>
      <c r="EO24" s="1">
        <v>0</v>
      </c>
      <c r="EP24" s="1">
        <v>0</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0</v>
      </c>
      <c r="FH24" s="1">
        <v>0</v>
      </c>
      <c r="FI24" s="1">
        <v>0</v>
      </c>
      <c r="FJ24" s="1">
        <v>0</v>
      </c>
      <c r="FK24" s="1">
        <v>0</v>
      </c>
      <c r="FL24" s="1">
        <v>0</v>
      </c>
      <c r="FM24" s="1">
        <v>0</v>
      </c>
      <c r="FN24" s="1">
        <v>0</v>
      </c>
      <c r="FO24" s="1">
        <v>0</v>
      </c>
      <c r="FP24" s="1">
        <v>0</v>
      </c>
      <c r="FQ24" s="1">
        <v>1</v>
      </c>
      <c r="FR24" s="1">
        <v>0</v>
      </c>
      <c r="FS24" s="1">
        <v>0</v>
      </c>
      <c r="FT24" s="1">
        <v>0</v>
      </c>
      <c r="FU24" s="1">
        <v>0</v>
      </c>
      <c r="FV24" s="1">
        <v>0</v>
      </c>
      <c r="FW24" s="1">
        <v>0</v>
      </c>
      <c r="FX24" s="1">
        <v>3.7041095890410967</v>
      </c>
      <c r="FY24" s="1">
        <v>0</v>
      </c>
      <c r="FZ24" s="1">
        <v>0</v>
      </c>
      <c r="GA24" s="1">
        <v>0</v>
      </c>
      <c r="GB24" s="1">
        <v>0</v>
      </c>
      <c r="GC24" s="1">
        <v>0</v>
      </c>
      <c r="GD24" s="1">
        <v>0</v>
      </c>
      <c r="GE24" s="1">
        <v>0</v>
      </c>
      <c r="GF24" s="1">
        <v>0</v>
      </c>
      <c r="GG24" s="1">
        <v>0</v>
      </c>
      <c r="GH24" s="1">
        <v>0</v>
      </c>
      <c r="GI24" s="1">
        <v>0</v>
      </c>
      <c r="GJ24" s="1">
        <v>0</v>
      </c>
      <c r="GK24" s="1">
        <v>0</v>
      </c>
      <c r="GL24" s="1">
        <v>0</v>
      </c>
      <c r="GM24" s="1">
        <v>0</v>
      </c>
      <c r="GN24" s="1">
        <v>0</v>
      </c>
      <c r="GO24" s="1">
        <v>0</v>
      </c>
      <c r="GP24" s="1">
        <v>0</v>
      </c>
      <c r="GQ24" s="1">
        <v>0</v>
      </c>
      <c r="GR24" s="1">
        <v>0</v>
      </c>
      <c r="GS24" s="1">
        <v>0</v>
      </c>
      <c r="GT24" s="1">
        <v>0.251</v>
      </c>
      <c r="GU24" s="1">
        <v>0</v>
      </c>
      <c r="GV24" s="1">
        <v>0</v>
      </c>
      <c r="GW24" s="1">
        <v>0</v>
      </c>
      <c r="GX24" s="1">
        <v>0</v>
      </c>
      <c r="GY24" s="1">
        <v>0</v>
      </c>
      <c r="GZ24" s="1">
        <v>0</v>
      </c>
      <c r="HA24" s="1">
        <v>0</v>
      </c>
      <c r="HB24" s="1">
        <v>0</v>
      </c>
      <c r="HC24" s="1">
        <v>0</v>
      </c>
      <c r="HD24" s="1">
        <v>0</v>
      </c>
      <c r="HE24" s="1">
        <v>0</v>
      </c>
      <c r="HF24" s="1">
        <v>0</v>
      </c>
      <c r="HG24" s="1">
        <v>0</v>
      </c>
      <c r="HH24" s="1">
        <v>1.5599999999999999E-2</v>
      </c>
      <c r="HI24" s="1">
        <v>0</v>
      </c>
      <c r="HJ24" s="1">
        <v>0</v>
      </c>
      <c r="HK24" s="1">
        <v>0</v>
      </c>
      <c r="HL24" s="1">
        <v>0</v>
      </c>
      <c r="HM24" s="1">
        <v>0</v>
      </c>
      <c r="HN24" s="1">
        <v>63.7</v>
      </c>
      <c r="HO24" s="1">
        <v>0</v>
      </c>
      <c r="HP24" s="1">
        <v>0</v>
      </c>
      <c r="HQ24" s="1">
        <v>0</v>
      </c>
      <c r="HR24" s="1">
        <v>0</v>
      </c>
      <c r="HS24" s="1">
        <v>0</v>
      </c>
      <c r="HT24" s="1">
        <v>0</v>
      </c>
      <c r="HU24" s="1">
        <v>0</v>
      </c>
      <c r="HV24" s="1">
        <v>0</v>
      </c>
      <c r="HW24" s="1">
        <v>0</v>
      </c>
      <c r="HX24" s="1">
        <v>0</v>
      </c>
      <c r="HY24" s="1">
        <v>0</v>
      </c>
      <c r="HZ24" s="1">
        <v>0</v>
      </c>
      <c r="IA24" s="1">
        <v>0</v>
      </c>
      <c r="IB24" s="1">
        <v>0</v>
      </c>
      <c r="IC24" s="1">
        <v>0</v>
      </c>
      <c r="ID24" s="1">
        <v>0</v>
      </c>
      <c r="IE24" s="1">
        <v>0</v>
      </c>
      <c r="IF24" s="1">
        <v>0</v>
      </c>
      <c r="IG24" s="1">
        <v>0</v>
      </c>
      <c r="IH24" s="1">
        <v>0</v>
      </c>
      <c r="II24" s="1">
        <v>0</v>
      </c>
      <c r="IJ24" s="1">
        <v>0</v>
      </c>
      <c r="IK24" s="1">
        <v>0</v>
      </c>
      <c r="IL24" s="1">
        <v>0</v>
      </c>
      <c r="IM24" s="1">
        <v>0</v>
      </c>
      <c r="IN24" s="1">
        <v>0</v>
      </c>
      <c r="IO24" s="1">
        <v>0</v>
      </c>
      <c r="IP24" s="1">
        <v>0</v>
      </c>
      <c r="IQ24" s="1">
        <v>0</v>
      </c>
      <c r="IR24" s="1">
        <v>0</v>
      </c>
      <c r="IS24" s="1">
        <v>0</v>
      </c>
      <c r="IT24" s="1">
        <v>0</v>
      </c>
      <c r="IU24" s="1">
        <v>0</v>
      </c>
      <c r="IV24" s="1">
        <v>0</v>
      </c>
      <c r="IW24" s="1">
        <v>0</v>
      </c>
      <c r="IX24" s="1">
        <v>0</v>
      </c>
      <c r="IY24" s="1">
        <v>0</v>
      </c>
      <c r="IZ24" s="1">
        <v>0</v>
      </c>
      <c r="JA24" s="1">
        <v>0</v>
      </c>
      <c r="JB24" s="1">
        <v>0</v>
      </c>
      <c r="JC24" s="1">
        <v>0</v>
      </c>
      <c r="JD24" s="1">
        <v>0</v>
      </c>
      <c r="JE24" s="1">
        <v>0</v>
      </c>
      <c r="JF24" s="1">
        <v>0</v>
      </c>
      <c r="JG24" s="1">
        <v>0</v>
      </c>
      <c r="JH24" s="1">
        <v>0</v>
      </c>
      <c r="JI24" s="1">
        <v>0</v>
      </c>
      <c r="JJ24" s="1">
        <v>0</v>
      </c>
      <c r="JK24" s="1">
        <v>0</v>
      </c>
      <c r="JL24" s="1">
        <v>0</v>
      </c>
      <c r="JM24" s="1">
        <v>0</v>
      </c>
      <c r="JN24" s="1">
        <v>0</v>
      </c>
      <c r="JO24" s="1">
        <v>0</v>
      </c>
      <c r="JP24" s="1">
        <v>0</v>
      </c>
      <c r="JQ24" s="1">
        <v>0</v>
      </c>
      <c r="JR24" s="1">
        <v>0</v>
      </c>
      <c r="JS24" s="1">
        <v>0</v>
      </c>
      <c r="JT24" s="1">
        <v>0</v>
      </c>
      <c r="JU24" s="1">
        <v>0</v>
      </c>
      <c r="JV24" s="1">
        <v>0</v>
      </c>
      <c r="JW24" s="1">
        <v>0</v>
      </c>
      <c r="JX24" s="1">
        <v>0</v>
      </c>
      <c r="JY24" s="1">
        <v>0</v>
      </c>
      <c r="JZ24" s="1">
        <v>0</v>
      </c>
      <c r="KA24" s="1">
        <v>0</v>
      </c>
      <c r="KB24" s="1">
        <v>0</v>
      </c>
      <c r="KC24" s="1">
        <v>0</v>
      </c>
      <c r="KD24" s="1">
        <v>0</v>
      </c>
      <c r="KE24" s="1">
        <v>0</v>
      </c>
      <c r="KF24" s="1">
        <v>0</v>
      </c>
      <c r="KG24" s="1">
        <v>0</v>
      </c>
      <c r="KH24" s="1">
        <v>0</v>
      </c>
      <c r="KI24" s="1">
        <v>0</v>
      </c>
      <c r="KJ24" s="1">
        <v>0</v>
      </c>
      <c r="KK24" s="1">
        <v>0</v>
      </c>
      <c r="KL24" s="1">
        <v>0</v>
      </c>
      <c r="KM24" s="1">
        <v>0</v>
      </c>
      <c r="KN24" s="1">
        <v>0</v>
      </c>
      <c r="KO24" s="1">
        <v>0</v>
      </c>
      <c r="KP24" s="1">
        <v>0</v>
      </c>
      <c r="KQ24" s="1">
        <v>0</v>
      </c>
      <c r="KR24" s="1">
        <v>0</v>
      </c>
      <c r="KS24" s="1">
        <v>0</v>
      </c>
      <c r="KT24" s="1">
        <v>0</v>
      </c>
      <c r="KU24" s="1">
        <v>0</v>
      </c>
      <c r="KV24" s="1">
        <v>0</v>
      </c>
      <c r="KW24" s="1">
        <v>0</v>
      </c>
      <c r="KX24" s="1">
        <v>0</v>
      </c>
      <c r="KY24" s="1">
        <v>0</v>
      </c>
      <c r="KZ24" s="1">
        <v>0</v>
      </c>
      <c r="LA24" s="1">
        <v>0</v>
      </c>
      <c r="LB24" s="1">
        <v>0</v>
      </c>
      <c r="LC24" s="1">
        <v>0</v>
      </c>
      <c r="LD24" s="1">
        <v>0</v>
      </c>
      <c r="LE24" s="1">
        <v>0</v>
      </c>
      <c r="LF24" s="1">
        <v>0</v>
      </c>
      <c r="LG24" s="1">
        <v>0</v>
      </c>
      <c r="LH24" s="1">
        <v>1</v>
      </c>
      <c r="LI24" s="1">
        <v>1</v>
      </c>
      <c r="LJ24" s="1">
        <v>0</v>
      </c>
      <c r="LK24" s="1">
        <v>0</v>
      </c>
      <c r="LL24" s="1">
        <v>1</v>
      </c>
      <c r="LM24" s="1">
        <v>0.95</v>
      </c>
      <c r="LN24" s="1">
        <v>0</v>
      </c>
      <c r="LO24" s="1">
        <v>1</v>
      </c>
      <c r="LP24" s="1">
        <v>0.78</v>
      </c>
      <c r="LQ24" s="1">
        <v>0</v>
      </c>
      <c r="LR24" s="1">
        <v>0</v>
      </c>
      <c r="LS24" s="1">
        <v>0</v>
      </c>
    </row>
    <row r="25" spans="1:331" ht="15.75" customHeight="1">
      <c r="A25" s="1" t="s">
        <v>350</v>
      </c>
      <c r="B25" s="1" t="s">
        <v>351</v>
      </c>
      <c r="C25" s="1" t="s">
        <v>381</v>
      </c>
      <c r="D25" s="1" t="s">
        <v>353</v>
      </c>
      <c r="E25" s="1" t="s">
        <v>354</v>
      </c>
      <c r="F25" s="1">
        <v>15314</v>
      </c>
      <c r="G25" s="1" t="s">
        <v>355</v>
      </c>
      <c r="H25" s="1">
        <v>15314</v>
      </c>
      <c r="I25" s="1">
        <v>3.2472434266327395E-3</v>
      </c>
      <c r="J25" s="1">
        <v>0</v>
      </c>
      <c r="K25" s="1" t="s">
        <v>356</v>
      </c>
      <c r="L25" s="1">
        <v>1</v>
      </c>
      <c r="M25" s="1" t="s">
        <v>357</v>
      </c>
      <c r="N25" s="1" t="s">
        <v>358</v>
      </c>
      <c r="O25" s="1" t="s">
        <v>359</v>
      </c>
      <c r="P25" s="1">
        <v>4.2</v>
      </c>
      <c r="Q25" s="1">
        <v>0.61499999999999999</v>
      </c>
      <c r="R25" s="1">
        <v>0</v>
      </c>
      <c r="S25" s="1">
        <v>0.3</v>
      </c>
      <c r="T25" s="1">
        <v>18000</v>
      </c>
      <c r="U25" s="1">
        <v>0</v>
      </c>
      <c r="V25" s="1">
        <v>262</v>
      </c>
      <c r="W25" s="1">
        <v>0</v>
      </c>
      <c r="X25" s="1">
        <v>4716000</v>
      </c>
      <c r="Y25" s="1">
        <v>1</v>
      </c>
      <c r="Z25" s="1">
        <v>0</v>
      </c>
      <c r="AA25" s="1">
        <v>0</v>
      </c>
      <c r="AB25" s="1">
        <v>0</v>
      </c>
      <c r="AC25" s="1">
        <v>0</v>
      </c>
      <c r="AD25" s="1">
        <v>0</v>
      </c>
      <c r="AE25" s="1">
        <v>0</v>
      </c>
      <c r="AF25" s="1">
        <v>0</v>
      </c>
      <c r="AG25" s="1">
        <v>0</v>
      </c>
      <c r="AH25" s="1">
        <v>0</v>
      </c>
      <c r="AI25" s="1">
        <v>0</v>
      </c>
      <c r="AJ25" s="1">
        <v>0</v>
      </c>
      <c r="AK25" s="1">
        <v>0</v>
      </c>
      <c r="AL25" s="1">
        <v>0</v>
      </c>
      <c r="AM25" s="1">
        <v>9.29731506849315</v>
      </c>
      <c r="AN25" s="1">
        <v>0</v>
      </c>
      <c r="AO25" s="1">
        <v>0</v>
      </c>
      <c r="AP25" s="1">
        <v>0</v>
      </c>
      <c r="AQ25" s="1">
        <v>0</v>
      </c>
      <c r="AR25" s="1">
        <v>0</v>
      </c>
      <c r="AS25" s="1">
        <v>0</v>
      </c>
      <c r="AT25" s="1">
        <v>0</v>
      </c>
      <c r="AU25" s="1">
        <v>0</v>
      </c>
      <c r="AV25" s="1">
        <v>0</v>
      </c>
      <c r="AW25" s="1">
        <v>0</v>
      </c>
      <c r="AX25" s="1">
        <v>0</v>
      </c>
      <c r="AY25" s="1">
        <v>0</v>
      </c>
      <c r="AZ25" s="1">
        <v>0</v>
      </c>
      <c r="BA25" s="1">
        <v>0</v>
      </c>
      <c r="BB25" s="1">
        <v>0</v>
      </c>
      <c r="BC25" s="1">
        <v>0.1</v>
      </c>
      <c r="BD25" s="1">
        <v>0</v>
      </c>
      <c r="BE25" s="1">
        <v>0</v>
      </c>
      <c r="BF25" s="1">
        <v>0</v>
      </c>
      <c r="BG25" s="1">
        <v>0</v>
      </c>
      <c r="BH25" s="1">
        <v>0</v>
      </c>
      <c r="BI25" s="1">
        <v>0</v>
      </c>
      <c r="BJ25" s="1">
        <v>0</v>
      </c>
      <c r="BK25" s="1">
        <v>0</v>
      </c>
      <c r="BL25" s="1">
        <v>0</v>
      </c>
      <c r="BM25" s="1">
        <v>0</v>
      </c>
      <c r="BN25" s="1">
        <v>0</v>
      </c>
      <c r="BO25" s="1">
        <v>0</v>
      </c>
      <c r="BP25" s="1">
        <v>0</v>
      </c>
      <c r="BQ25" s="1">
        <v>1.5599999999999999E-2</v>
      </c>
      <c r="BR25" s="1">
        <v>0</v>
      </c>
      <c r="BS25" s="1">
        <v>0</v>
      </c>
      <c r="BT25" s="1">
        <v>0</v>
      </c>
      <c r="BU25" s="1">
        <v>0</v>
      </c>
      <c r="BV25" s="1">
        <v>0</v>
      </c>
      <c r="BW25" s="1">
        <v>63.7</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R25" s="1">
        <v>0</v>
      </c>
      <c r="CS25" s="1">
        <v>0</v>
      </c>
      <c r="CT25" s="1">
        <v>0</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P25" s="1">
        <v>0</v>
      </c>
      <c r="DQ25" s="1">
        <v>0</v>
      </c>
      <c r="DR25" s="1">
        <v>0</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N25" s="1">
        <v>0</v>
      </c>
      <c r="EO25" s="1">
        <v>0</v>
      </c>
      <c r="EP25" s="1">
        <v>0</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c r="FL25" s="1">
        <v>0</v>
      </c>
      <c r="FM25" s="1">
        <v>0</v>
      </c>
      <c r="FN25" s="1">
        <v>0</v>
      </c>
      <c r="FO25" s="1">
        <v>0</v>
      </c>
      <c r="FP25" s="1">
        <v>0</v>
      </c>
      <c r="FQ25" s="1">
        <v>1</v>
      </c>
      <c r="FR25" s="1">
        <v>0</v>
      </c>
      <c r="FS25" s="1">
        <v>0</v>
      </c>
      <c r="FT25" s="1">
        <v>0</v>
      </c>
      <c r="FU25" s="1">
        <v>0</v>
      </c>
      <c r="FV25" s="1">
        <v>0</v>
      </c>
      <c r="FW25" s="1">
        <v>0</v>
      </c>
      <c r="FX25" s="1">
        <v>3.7041095890410967</v>
      </c>
      <c r="FY25" s="1">
        <v>0</v>
      </c>
      <c r="FZ25" s="1">
        <v>0</v>
      </c>
      <c r="GA25" s="1">
        <v>0</v>
      </c>
      <c r="GB25" s="1">
        <v>0</v>
      </c>
      <c r="GC25" s="1">
        <v>0</v>
      </c>
      <c r="GD25" s="1">
        <v>0</v>
      </c>
      <c r="GE25" s="1">
        <v>0</v>
      </c>
      <c r="GF25" s="1">
        <v>0</v>
      </c>
      <c r="GG25" s="1">
        <v>0</v>
      </c>
      <c r="GH25" s="1">
        <v>0</v>
      </c>
      <c r="GI25" s="1">
        <v>0</v>
      </c>
      <c r="GJ25" s="1">
        <v>0</v>
      </c>
      <c r="GK25" s="1">
        <v>0</v>
      </c>
      <c r="GL25" s="1">
        <v>0</v>
      </c>
      <c r="GM25" s="1">
        <v>0</v>
      </c>
      <c r="GN25" s="1">
        <v>0</v>
      </c>
      <c r="GO25" s="1">
        <v>0</v>
      </c>
      <c r="GP25" s="1">
        <v>0</v>
      </c>
      <c r="GQ25" s="1">
        <v>0</v>
      </c>
      <c r="GR25" s="1">
        <v>0</v>
      </c>
      <c r="GS25" s="1">
        <v>0</v>
      </c>
      <c r="GT25" s="1">
        <v>0.251</v>
      </c>
      <c r="GU25" s="1">
        <v>0</v>
      </c>
      <c r="GV25" s="1">
        <v>0</v>
      </c>
      <c r="GW25" s="1">
        <v>0</v>
      </c>
      <c r="GX25" s="1">
        <v>0</v>
      </c>
      <c r="GY25" s="1">
        <v>0</v>
      </c>
      <c r="GZ25" s="1">
        <v>0</v>
      </c>
      <c r="HA25" s="1">
        <v>0</v>
      </c>
      <c r="HB25" s="1">
        <v>0</v>
      </c>
      <c r="HC25" s="1">
        <v>0</v>
      </c>
      <c r="HD25" s="1">
        <v>0</v>
      </c>
      <c r="HE25" s="1">
        <v>0</v>
      </c>
      <c r="HF25" s="1">
        <v>0</v>
      </c>
      <c r="HG25" s="1">
        <v>0</v>
      </c>
      <c r="HH25" s="1">
        <v>1.5599999999999999E-2</v>
      </c>
      <c r="HI25" s="1">
        <v>0</v>
      </c>
      <c r="HJ25" s="1">
        <v>0</v>
      </c>
      <c r="HK25" s="1">
        <v>0</v>
      </c>
      <c r="HL25" s="1">
        <v>0</v>
      </c>
      <c r="HM25" s="1">
        <v>0</v>
      </c>
      <c r="HN25" s="1">
        <v>63.7</v>
      </c>
      <c r="HO25" s="1">
        <v>0</v>
      </c>
      <c r="HP25" s="1">
        <v>0</v>
      </c>
      <c r="HQ25" s="1">
        <v>0</v>
      </c>
      <c r="HR25" s="1">
        <v>0</v>
      </c>
      <c r="HS25" s="1">
        <v>0</v>
      </c>
      <c r="HT25" s="1">
        <v>0</v>
      </c>
      <c r="HU25" s="1">
        <v>0</v>
      </c>
      <c r="HV25" s="1">
        <v>0</v>
      </c>
      <c r="HW25" s="1">
        <v>0</v>
      </c>
      <c r="HX25" s="1">
        <v>0</v>
      </c>
      <c r="HY25" s="1">
        <v>0</v>
      </c>
      <c r="HZ25" s="1">
        <v>0</v>
      </c>
      <c r="IA25" s="1">
        <v>0</v>
      </c>
      <c r="IB25" s="1">
        <v>0</v>
      </c>
      <c r="IC25" s="1">
        <v>0</v>
      </c>
      <c r="ID25" s="1">
        <v>0</v>
      </c>
      <c r="IE25" s="1">
        <v>0</v>
      </c>
      <c r="IF25" s="1">
        <v>0</v>
      </c>
      <c r="IG25" s="1">
        <v>0</v>
      </c>
      <c r="IH25" s="1">
        <v>0</v>
      </c>
      <c r="II25" s="1">
        <v>0</v>
      </c>
      <c r="IJ25" s="1">
        <v>0</v>
      </c>
      <c r="IK25" s="1">
        <v>0</v>
      </c>
      <c r="IL25" s="1">
        <v>0</v>
      </c>
      <c r="IM25" s="1">
        <v>0</v>
      </c>
      <c r="IN25" s="1">
        <v>0</v>
      </c>
      <c r="IO25" s="1">
        <v>0</v>
      </c>
      <c r="IP25" s="1">
        <v>0</v>
      </c>
      <c r="IQ25" s="1">
        <v>0</v>
      </c>
      <c r="IR25" s="1">
        <v>0</v>
      </c>
      <c r="IS25" s="1">
        <v>0</v>
      </c>
      <c r="IT25" s="1">
        <v>0</v>
      </c>
      <c r="IU25" s="1">
        <v>0</v>
      </c>
      <c r="IV25" s="1">
        <v>0</v>
      </c>
      <c r="IW25" s="1">
        <v>0</v>
      </c>
      <c r="IX25" s="1">
        <v>0</v>
      </c>
      <c r="IY25" s="1">
        <v>0</v>
      </c>
      <c r="IZ25" s="1">
        <v>0</v>
      </c>
      <c r="JA25" s="1">
        <v>0</v>
      </c>
      <c r="JB25" s="1">
        <v>0</v>
      </c>
      <c r="JC25" s="1">
        <v>0</v>
      </c>
      <c r="JD25" s="1">
        <v>0</v>
      </c>
      <c r="JE25" s="1">
        <v>0</v>
      </c>
      <c r="JF25" s="1">
        <v>0</v>
      </c>
      <c r="JG25" s="1">
        <v>0</v>
      </c>
      <c r="JH25" s="1">
        <v>0</v>
      </c>
      <c r="JI25" s="1">
        <v>0</v>
      </c>
      <c r="JJ25" s="1">
        <v>0</v>
      </c>
      <c r="JK25" s="1">
        <v>0</v>
      </c>
      <c r="JL25" s="1">
        <v>0</v>
      </c>
      <c r="JM25" s="1">
        <v>0</v>
      </c>
      <c r="JN25" s="1">
        <v>0</v>
      </c>
      <c r="JO25" s="1">
        <v>0</v>
      </c>
      <c r="JP25" s="1">
        <v>0</v>
      </c>
      <c r="JQ25" s="1">
        <v>0</v>
      </c>
      <c r="JR25" s="1">
        <v>0</v>
      </c>
      <c r="JS25" s="1">
        <v>0</v>
      </c>
      <c r="JT25" s="1">
        <v>0</v>
      </c>
      <c r="JU25" s="1">
        <v>0</v>
      </c>
      <c r="JV25" s="1">
        <v>0</v>
      </c>
      <c r="JW25" s="1">
        <v>0</v>
      </c>
      <c r="JX25" s="1">
        <v>0</v>
      </c>
      <c r="JY25" s="1">
        <v>0</v>
      </c>
      <c r="JZ25" s="1">
        <v>0</v>
      </c>
      <c r="KA25" s="1">
        <v>0</v>
      </c>
      <c r="KB25" s="1">
        <v>0</v>
      </c>
      <c r="KC25" s="1">
        <v>0</v>
      </c>
      <c r="KD25" s="1">
        <v>0</v>
      </c>
      <c r="KE25" s="1">
        <v>0</v>
      </c>
      <c r="KF25" s="1">
        <v>0</v>
      </c>
      <c r="KG25" s="1">
        <v>0</v>
      </c>
      <c r="KH25" s="1">
        <v>0</v>
      </c>
      <c r="KI25" s="1">
        <v>0</v>
      </c>
      <c r="KJ25" s="1">
        <v>0</v>
      </c>
      <c r="KK25" s="1">
        <v>0</v>
      </c>
      <c r="KL25" s="1">
        <v>0</v>
      </c>
      <c r="KM25" s="1">
        <v>0</v>
      </c>
      <c r="KN25" s="1">
        <v>0</v>
      </c>
      <c r="KO25" s="1">
        <v>0</v>
      </c>
      <c r="KP25" s="1">
        <v>0</v>
      </c>
      <c r="KQ25" s="1">
        <v>0</v>
      </c>
      <c r="KR25" s="1">
        <v>0</v>
      </c>
      <c r="KS25" s="1">
        <v>0</v>
      </c>
      <c r="KT25" s="1">
        <v>0</v>
      </c>
      <c r="KU25" s="1">
        <v>0</v>
      </c>
      <c r="KV25" s="1">
        <v>0</v>
      </c>
      <c r="KW25" s="1">
        <v>0</v>
      </c>
      <c r="KX25" s="1">
        <v>0</v>
      </c>
      <c r="KY25" s="1">
        <v>0</v>
      </c>
      <c r="KZ25" s="1">
        <v>0</v>
      </c>
      <c r="LA25" s="1">
        <v>0</v>
      </c>
      <c r="LB25" s="1">
        <v>0</v>
      </c>
      <c r="LC25" s="1">
        <v>0</v>
      </c>
      <c r="LD25" s="1">
        <v>0</v>
      </c>
      <c r="LE25" s="1">
        <v>0</v>
      </c>
      <c r="LF25" s="1">
        <v>0</v>
      </c>
      <c r="LG25" s="1">
        <v>0</v>
      </c>
      <c r="LH25" s="1">
        <v>1</v>
      </c>
      <c r="LI25" s="1">
        <v>1</v>
      </c>
      <c r="LJ25" s="1">
        <v>0</v>
      </c>
      <c r="LK25" s="1">
        <v>0</v>
      </c>
      <c r="LL25" s="1">
        <v>1</v>
      </c>
      <c r="LM25" s="1">
        <v>0.95</v>
      </c>
      <c r="LN25" s="1">
        <v>0</v>
      </c>
      <c r="LO25" s="1">
        <v>1</v>
      </c>
      <c r="LP25" s="1">
        <v>0.78</v>
      </c>
      <c r="LQ25" s="1">
        <v>0</v>
      </c>
      <c r="LR25" s="1">
        <v>0</v>
      </c>
      <c r="LS25" s="1">
        <v>0</v>
      </c>
    </row>
    <row r="26" spans="1:331" ht="15.75" customHeight="1">
      <c r="A26" s="1" t="s">
        <v>350</v>
      </c>
      <c r="B26" s="1" t="s">
        <v>351</v>
      </c>
      <c r="C26" s="1" t="s">
        <v>382</v>
      </c>
      <c r="D26" s="1" t="s">
        <v>353</v>
      </c>
      <c r="E26" s="1" t="s">
        <v>354</v>
      </c>
      <c r="F26" s="1">
        <v>15314</v>
      </c>
      <c r="G26" s="1" t="s">
        <v>355</v>
      </c>
      <c r="H26" s="1">
        <v>15314</v>
      </c>
      <c r="I26" s="1">
        <v>3.2472434266327395E-3</v>
      </c>
      <c r="J26" s="1">
        <v>0</v>
      </c>
      <c r="K26" s="1" t="s">
        <v>356</v>
      </c>
      <c r="L26" s="1">
        <v>1</v>
      </c>
      <c r="M26" s="1" t="s">
        <v>357</v>
      </c>
      <c r="N26" s="1" t="s">
        <v>358</v>
      </c>
      <c r="O26" s="1" t="s">
        <v>359</v>
      </c>
      <c r="P26" s="1">
        <v>4.2</v>
      </c>
      <c r="Q26" s="1">
        <v>0.61499999999999999</v>
      </c>
      <c r="R26" s="1">
        <v>0</v>
      </c>
      <c r="S26" s="1">
        <v>0.3</v>
      </c>
      <c r="T26" s="1">
        <v>18000</v>
      </c>
      <c r="U26" s="1">
        <v>0</v>
      </c>
      <c r="V26" s="1">
        <v>262</v>
      </c>
      <c r="W26" s="1">
        <v>0</v>
      </c>
      <c r="X26" s="1">
        <v>4716000</v>
      </c>
      <c r="Y26" s="1">
        <v>1</v>
      </c>
      <c r="Z26" s="1">
        <v>0</v>
      </c>
      <c r="AA26" s="1">
        <v>0</v>
      </c>
      <c r="AB26" s="1">
        <v>0</v>
      </c>
      <c r="AC26" s="1">
        <v>0</v>
      </c>
      <c r="AD26" s="1">
        <v>0</v>
      </c>
      <c r="AE26" s="1">
        <v>0</v>
      </c>
      <c r="AF26" s="1">
        <v>0</v>
      </c>
      <c r="AG26" s="1">
        <v>0</v>
      </c>
      <c r="AH26" s="1">
        <v>0</v>
      </c>
      <c r="AI26" s="1">
        <v>0</v>
      </c>
      <c r="AJ26" s="1">
        <v>0</v>
      </c>
      <c r="AK26" s="1">
        <v>0</v>
      </c>
      <c r="AL26" s="1">
        <v>0</v>
      </c>
      <c r="AM26" s="1">
        <v>9.29731506849315</v>
      </c>
      <c r="AN26" s="1">
        <v>0</v>
      </c>
      <c r="AO26" s="1">
        <v>0</v>
      </c>
      <c r="AP26" s="1">
        <v>0</v>
      </c>
      <c r="AQ26" s="1">
        <v>0</v>
      </c>
      <c r="AR26" s="1">
        <v>0</v>
      </c>
      <c r="AS26" s="1">
        <v>0</v>
      </c>
      <c r="AT26" s="1">
        <v>0</v>
      </c>
      <c r="AU26" s="1">
        <v>0</v>
      </c>
      <c r="AV26" s="1">
        <v>0</v>
      </c>
      <c r="AW26" s="1">
        <v>0</v>
      </c>
      <c r="AX26" s="1">
        <v>0</v>
      </c>
      <c r="AY26" s="1">
        <v>0</v>
      </c>
      <c r="AZ26" s="1">
        <v>0</v>
      </c>
      <c r="BA26" s="1">
        <v>0</v>
      </c>
      <c r="BB26" s="1">
        <v>0</v>
      </c>
      <c r="BC26" s="1">
        <v>0.1</v>
      </c>
      <c r="BD26" s="1">
        <v>0</v>
      </c>
      <c r="BE26" s="1">
        <v>0</v>
      </c>
      <c r="BF26" s="1">
        <v>0</v>
      </c>
      <c r="BG26" s="1">
        <v>0</v>
      </c>
      <c r="BH26" s="1">
        <v>0</v>
      </c>
      <c r="BI26" s="1">
        <v>0</v>
      </c>
      <c r="BJ26" s="1">
        <v>0</v>
      </c>
      <c r="BK26" s="1">
        <v>0</v>
      </c>
      <c r="BL26" s="1">
        <v>0</v>
      </c>
      <c r="BM26" s="1">
        <v>0</v>
      </c>
      <c r="BN26" s="1">
        <v>0</v>
      </c>
      <c r="BO26" s="1">
        <v>0</v>
      </c>
      <c r="BP26" s="1">
        <v>0</v>
      </c>
      <c r="BQ26" s="1">
        <v>1.5599999999999999E-2</v>
      </c>
      <c r="BR26" s="1">
        <v>0</v>
      </c>
      <c r="BS26" s="1">
        <v>0</v>
      </c>
      <c r="BT26" s="1">
        <v>0</v>
      </c>
      <c r="BU26" s="1">
        <v>0</v>
      </c>
      <c r="BV26" s="1">
        <v>0</v>
      </c>
      <c r="BW26" s="1">
        <v>63.7</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R26" s="1">
        <v>0</v>
      </c>
      <c r="CS26" s="1">
        <v>0</v>
      </c>
      <c r="CT26" s="1">
        <v>0</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P26" s="1">
        <v>0</v>
      </c>
      <c r="DQ26" s="1">
        <v>0</v>
      </c>
      <c r="DR26" s="1">
        <v>0</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N26" s="1">
        <v>0</v>
      </c>
      <c r="EO26" s="1">
        <v>0</v>
      </c>
      <c r="EP26" s="1">
        <v>0</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c r="FL26" s="1">
        <v>0</v>
      </c>
      <c r="FM26" s="1">
        <v>0</v>
      </c>
      <c r="FN26" s="1">
        <v>0</v>
      </c>
      <c r="FO26" s="1">
        <v>0</v>
      </c>
      <c r="FP26" s="1">
        <v>0</v>
      </c>
      <c r="FQ26" s="1">
        <v>1</v>
      </c>
      <c r="FR26" s="1">
        <v>0</v>
      </c>
      <c r="FS26" s="1">
        <v>0</v>
      </c>
      <c r="FT26" s="1">
        <v>0</v>
      </c>
      <c r="FU26" s="1">
        <v>0</v>
      </c>
      <c r="FV26" s="1">
        <v>0</v>
      </c>
      <c r="FW26" s="1">
        <v>0</v>
      </c>
      <c r="FX26" s="1">
        <v>3.7041095890410967</v>
      </c>
      <c r="FY26" s="1">
        <v>0</v>
      </c>
      <c r="FZ26" s="1">
        <v>0</v>
      </c>
      <c r="GA26" s="1">
        <v>0</v>
      </c>
      <c r="GB26" s="1">
        <v>0</v>
      </c>
      <c r="GC26" s="1">
        <v>0</v>
      </c>
      <c r="GD26" s="1">
        <v>0</v>
      </c>
      <c r="GE26" s="1">
        <v>0</v>
      </c>
      <c r="GF26" s="1">
        <v>0</v>
      </c>
      <c r="GG26" s="1">
        <v>0</v>
      </c>
      <c r="GH26" s="1">
        <v>0</v>
      </c>
      <c r="GI26" s="1">
        <v>0</v>
      </c>
      <c r="GJ26" s="1">
        <v>0</v>
      </c>
      <c r="GK26" s="1">
        <v>0</v>
      </c>
      <c r="GL26" s="1">
        <v>0</v>
      </c>
      <c r="GM26" s="1">
        <v>0</v>
      </c>
      <c r="GN26" s="1">
        <v>0</v>
      </c>
      <c r="GO26" s="1">
        <v>0</v>
      </c>
      <c r="GP26" s="1">
        <v>0</v>
      </c>
      <c r="GQ26" s="1">
        <v>0</v>
      </c>
      <c r="GR26" s="1">
        <v>0</v>
      </c>
      <c r="GS26" s="1">
        <v>0</v>
      </c>
      <c r="GT26" s="1">
        <v>0.251</v>
      </c>
      <c r="GU26" s="1">
        <v>0</v>
      </c>
      <c r="GV26" s="1">
        <v>0</v>
      </c>
      <c r="GW26" s="1">
        <v>0</v>
      </c>
      <c r="GX26" s="1">
        <v>0</v>
      </c>
      <c r="GY26" s="1">
        <v>0</v>
      </c>
      <c r="GZ26" s="1">
        <v>0</v>
      </c>
      <c r="HA26" s="1">
        <v>0</v>
      </c>
      <c r="HB26" s="1">
        <v>0</v>
      </c>
      <c r="HC26" s="1">
        <v>0</v>
      </c>
      <c r="HD26" s="1">
        <v>0</v>
      </c>
      <c r="HE26" s="1">
        <v>0</v>
      </c>
      <c r="HF26" s="1">
        <v>0</v>
      </c>
      <c r="HG26" s="1">
        <v>0</v>
      </c>
      <c r="HH26" s="1">
        <v>1.5599999999999999E-2</v>
      </c>
      <c r="HI26" s="1">
        <v>0</v>
      </c>
      <c r="HJ26" s="1">
        <v>0</v>
      </c>
      <c r="HK26" s="1">
        <v>0</v>
      </c>
      <c r="HL26" s="1">
        <v>0</v>
      </c>
      <c r="HM26" s="1">
        <v>0</v>
      </c>
      <c r="HN26" s="1">
        <v>63.7</v>
      </c>
      <c r="HO26" s="1">
        <v>0</v>
      </c>
      <c r="HP26" s="1">
        <v>0</v>
      </c>
      <c r="HQ26" s="1">
        <v>0</v>
      </c>
      <c r="HR26" s="1">
        <v>0</v>
      </c>
      <c r="HS26" s="1">
        <v>0</v>
      </c>
      <c r="HT26" s="1">
        <v>0</v>
      </c>
      <c r="HU26" s="1">
        <v>0</v>
      </c>
      <c r="HV26" s="1">
        <v>0</v>
      </c>
      <c r="HW26" s="1">
        <v>0</v>
      </c>
      <c r="HX26" s="1">
        <v>0</v>
      </c>
      <c r="HY26" s="1">
        <v>0</v>
      </c>
      <c r="HZ26" s="1">
        <v>0</v>
      </c>
      <c r="IA26" s="1">
        <v>0</v>
      </c>
      <c r="IB26" s="1">
        <v>0</v>
      </c>
      <c r="IC26" s="1">
        <v>0</v>
      </c>
      <c r="ID26" s="1">
        <v>0</v>
      </c>
      <c r="IE26" s="1">
        <v>0</v>
      </c>
      <c r="IF26" s="1">
        <v>0</v>
      </c>
      <c r="IG26" s="1">
        <v>0</v>
      </c>
      <c r="IH26" s="1">
        <v>0</v>
      </c>
      <c r="II26" s="1">
        <v>0</v>
      </c>
      <c r="IJ26" s="1">
        <v>0</v>
      </c>
      <c r="IK26" s="1">
        <v>0</v>
      </c>
      <c r="IL26" s="1">
        <v>0</v>
      </c>
      <c r="IM26" s="1">
        <v>0</v>
      </c>
      <c r="IN26" s="1">
        <v>0</v>
      </c>
      <c r="IO26" s="1">
        <v>0</v>
      </c>
      <c r="IP26" s="1">
        <v>0</v>
      </c>
      <c r="IQ26" s="1">
        <v>0</v>
      </c>
      <c r="IR26" s="1">
        <v>0</v>
      </c>
      <c r="IS26" s="1">
        <v>0</v>
      </c>
      <c r="IT26" s="1">
        <v>0</v>
      </c>
      <c r="IU26" s="1">
        <v>0</v>
      </c>
      <c r="IV26" s="1">
        <v>0</v>
      </c>
      <c r="IW26" s="1">
        <v>0</v>
      </c>
      <c r="IX26" s="1">
        <v>0</v>
      </c>
      <c r="IY26" s="1">
        <v>0</v>
      </c>
      <c r="IZ26" s="1">
        <v>0</v>
      </c>
      <c r="JA26" s="1">
        <v>0</v>
      </c>
      <c r="JB26" s="1">
        <v>0</v>
      </c>
      <c r="JC26" s="1">
        <v>0</v>
      </c>
      <c r="JD26" s="1">
        <v>0</v>
      </c>
      <c r="JE26" s="1">
        <v>0</v>
      </c>
      <c r="JF26" s="1">
        <v>0</v>
      </c>
      <c r="JG26" s="1">
        <v>0</v>
      </c>
      <c r="JH26" s="1">
        <v>0</v>
      </c>
      <c r="JI26" s="1">
        <v>0</v>
      </c>
      <c r="JJ26" s="1">
        <v>0</v>
      </c>
      <c r="JK26" s="1">
        <v>0</v>
      </c>
      <c r="JL26" s="1">
        <v>0</v>
      </c>
      <c r="JM26" s="1">
        <v>0</v>
      </c>
      <c r="JN26" s="1">
        <v>0</v>
      </c>
      <c r="JO26" s="1">
        <v>0</v>
      </c>
      <c r="JP26" s="1">
        <v>0</v>
      </c>
      <c r="JQ26" s="1">
        <v>0</v>
      </c>
      <c r="JR26" s="1">
        <v>0</v>
      </c>
      <c r="JS26" s="1">
        <v>0</v>
      </c>
      <c r="JT26" s="1">
        <v>0</v>
      </c>
      <c r="JU26" s="1">
        <v>0</v>
      </c>
      <c r="JV26" s="1">
        <v>0</v>
      </c>
      <c r="JW26" s="1">
        <v>0</v>
      </c>
      <c r="JX26" s="1">
        <v>0</v>
      </c>
      <c r="JY26" s="1">
        <v>0</v>
      </c>
      <c r="JZ26" s="1">
        <v>0</v>
      </c>
      <c r="KA26" s="1">
        <v>0</v>
      </c>
      <c r="KB26" s="1">
        <v>0</v>
      </c>
      <c r="KC26" s="1">
        <v>0</v>
      </c>
      <c r="KD26" s="1">
        <v>0</v>
      </c>
      <c r="KE26" s="1">
        <v>0</v>
      </c>
      <c r="KF26" s="1">
        <v>0</v>
      </c>
      <c r="KG26" s="1">
        <v>0</v>
      </c>
      <c r="KH26" s="1">
        <v>0</v>
      </c>
      <c r="KI26" s="1">
        <v>0</v>
      </c>
      <c r="KJ26" s="1">
        <v>0</v>
      </c>
      <c r="KK26" s="1">
        <v>0</v>
      </c>
      <c r="KL26" s="1">
        <v>0</v>
      </c>
      <c r="KM26" s="1">
        <v>0</v>
      </c>
      <c r="KN26" s="1">
        <v>0</v>
      </c>
      <c r="KO26" s="1">
        <v>0</v>
      </c>
      <c r="KP26" s="1">
        <v>0</v>
      </c>
      <c r="KQ26" s="1">
        <v>0</v>
      </c>
      <c r="KR26" s="1">
        <v>0</v>
      </c>
      <c r="KS26" s="1">
        <v>0</v>
      </c>
      <c r="KT26" s="1">
        <v>0</v>
      </c>
      <c r="KU26" s="1">
        <v>0</v>
      </c>
      <c r="KV26" s="1">
        <v>0</v>
      </c>
      <c r="KW26" s="1">
        <v>0</v>
      </c>
      <c r="KX26" s="1">
        <v>0</v>
      </c>
      <c r="KY26" s="1">
        <v>0</v>
      </c>
      <c r="KZ26" s="1">
        <v>0</v>
      </c>
      <c r="LA26" s="1">
        <v>0</v>
      </c>
      <c r="LB26" s="1">
        <v>0</v>
      </c>
      <c r="LC26" s="1">
        <v>0</v>
      </c>
      <c r="LD26" s="1">
        <v>0</v>
      </c>
      <c r="LE26" s="1">
        <v>0</v>
      </c>
      <c r="LF26" s="1">
        <v>0</v>
      </c>
      <c r="LG26" s="1">
        <v>0</v>
      </c>
      <c r="LH26" s="1">
        <v>1</v>
      </c>
      <c r="LI26" s="1">
        <v>1</v>
      </c>
      <c r="LJ26" s="1">
        <v>0</v>
      </c>
      <c r="LK26" s="1">
        <v>0</v>
      </c>
      <c r="LL26" s="1">
        <v>1</v>
      </c>
      <c r="LM26" s="1">
        <v>0.95</v>
      </c>
      <c r="LN26" s="1">
        <v>0</v>
      </c>
      <c r="LO26" s="1">
        <v>1</v>
      </c>
      <c r="LP26" s="1">
        <v>0.78</v>
      </c>
      <c r="LQ26" s="1">
        <v>0</v>
      </c>
      <c r="LR26" s="1">
        <v>0</v>
      </c>
      <c r="LS26" s="1">
        <v>0</v>
      </c>
    </row>
    <row r="27" spans="1:331" ht="15.75" customHeight="1">
      <c r="A27" s="1" t="s">
        <v>350</v>
      </c>
      <c r="B27" s="1" t="s">
        <v>351</v>
      </c>
      <c r="C27" s="1" t="s">
        <v>383</v>
      </c>
      <c r="D27" s="1" t="s">
        <v>353</v>
      </c>
      <c r="E27" s="1" t="s">
        <v>354</v>
      </c>
      <c r="F27" s="1">
        <v>15314</v>
      </c>
      <c r="G27" s="1" t="s">
        <v>355</v>
      </c>
      <c r="H27" s="1">
        <v>15314</v>
      </c>
      <c r="I27" s="1">
        <v>3.2472434266327395E-3</v>
      </c>
      <c r="J27" s="1">
        <v>0</v>
      </c>
      <c r="K27" s="1" t="s">
        <v>356</v>
      </c>
      <c r="L27" s="1">
        <v>1</v>
      </c>
      <c r="M27" s="1" t="s">
        <v>357</v>
      </c>
      <c r="N27" s="1" t="s">
        <v>358</v>
      </c>
      <c r="O27" s="1" t="s">
        <v>359</v>
      </c>
      <c r="P27" s="1">
        <v>4.2</v>
      </c>
      <c r="Q27" s="1">
        <v>0.61499999999999999</v>
      </c>
      <c r="R27" s="1">
        <v>0</v>
      </c>
      <c r="S27" s="1">
        <v>0.3</v>
      </c>
      <c r="T27" s="1">
        <v>18000</v>
      </c>
      <c r="U27" s="1">
        <v>0</v>
      </c>
      <c r="V27" s="1">
        <v>262</v>
      </c>
      <c r="W27" s="1">
        <v>0</v>
      </c>
      <c r="X27" s="1">
        <v>4716000</v>
      </c>
      <c r="Y27" s="1">
        <v>1</v>
      </c>
      <c r="Z27" s="1">
        <v>0</v>
      </c>
      <c r="AA27" s="1">
        <v>0</v>
      </c>
      <c r="AB27" s="1">
        <v>0</v>
      </c>
      <c r="AC27" s="1">
        <v>0</v>
      </c>
      <c r="AD27" s="1">
        <v>0</v>
      </c>
      <c r="AE27" s="1">
        <v>0</v>
      </c>
      <c r="AF27" s="1">
        <v>0</v>
      </c>
      <c r="AG27" s="1">
        <v>0</v>
      </c>
      <c r="AH27" s="1">
        <v>0</v>
      </c>
      <c r="AI27" s="1">
        <v>0</v>
      </c>
      <c r="AJ27" s="1">
        <v>0</v>
      </c>
      <c r="AK27" s="1">
        <v>0</v>
      </c>
      <c r="AL27" s="1">
        <v>0</v>
      </c>
      <c r="AM27" s="1">
        <v>9.29731506849315</v>
      </c>
      <c r="AN27" s="1">
        <v>0</v>
      </c>
      <c r="AO27" s="1">
        <v>0</v>
      </c>
      <c r="AP27" s="1">
        <v>0</v>
      </c>
      <c r="AQ27" s="1">
        <v>0</v>
      </c>
      <c r="AR27" s="1">
        <v>0</v>
      </c>
      <c r="AS27" s="1">
        <v>0</v>
      </c>
      <c r="AT27" s="1">
        <v>0</v>
      </c>
      <c r="AU27" s="1">
        <v>0</v>
      </c>
      <c r="AV27" s="1">
        <v>0</v>
      </c>
      <c r="AW27" s="1">
        <v>0</v>
      </c>
      <c r="AX27" s="1">
        <v>0</v>
      </c>
      <c r="AY27" s="1">
        <v>0</v>
      </c>
      <c r="AZ27" s="1">
        <v>0</v>
      </c>
      <c r="BA27" s="1">
        <v>0</v>
      </c>
      <c r="BB27" s="1">
        <v>0</v>
      </c>
      <c r="BC27" s="1">
        <v>0.1</v>
      </c>
      <c r="BD27" s="1">
        <v>0</v>
      </c>
      <c r="BE27" s="1">
        <v>0</v>
      </c>
      <c r="BF27" s="1">
        <v>0</v>
      </c>
      <c r="BG27" s="1">
        <v>0</v>
      </c>
      <c r="BH27" s="1">
        <v>0</v>
      </c>
      <c r="BI27" s="1">
        <v>0</v>
      </c>
      <c r="BJ27" s="1">
        <v>0</v>
      </c>
      <c r="BK27" s="1">
        <v>0</v>
      </c>
      <c r="BL27" s="1">
        <v>0</v>
      </c>
      <c r="BM27" s="1">
        <v>0</v>
      </c>
      <c r="BN27" s="1">
        <v>0</v>
      </c>
      <c r="BO27" s="1">
        <v>0</v>
      </c>
      <c r="BP27" s="1">
        <v>0</v>
      </c>
      <c r="BQ27" s="1">
        <v>1.5599999999999999E-2</v>
      </c>
      <c r="BR27" s="1">
        <v>0</v>
      </c>
      <c r="BS27" s="1">
        <v>0</v>
      </c>
      <c r="BT27" s="1">
        <v>0</v>
      </c>
      <c r="BU27" s="1">
        <v>0</v>
      </c>
      <c r="BV27" s="1">
        <v>0</v>
      </c>
      <c r="BW27" s="1">
        <v>63.7</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R27" s="1">
        <v>0</v>
      </c>
      <c r="CS27" s="1">
        <v>0</v>
      </c>
      <c r="CT27" s="1">
        <v>0</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P27" s="1">
        <v>0</v>
      </c>
      <c r="DQ27" s="1">
        <v>0</v>
      </c>
      <c r="DR27" s="1">
        <v>0</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N27" s="1">
        <v>0</v>
      </c>
      <c r="EO27" s="1">
        <v>0</v>
      </c>
      <c r="EP27" s="1">
        <v>0</v>
      </c>
      <c r="EQ27" s="1">
        <v>0</v>
      </c>
      <c r="ER27" s="1">
        <v>0</v>
      </c>
      <c r="ES27" s="1">
        <v>0</v>
      </c>
      <c r="ET27" s="1">
        <v>0</v>
      </c>
      <c r="EU27" s="1">
        <v>0</v>
      </c>
      <c r="EV27" s="1">
        <v>0</v>
      </c>
      <c r="EW27" s="1">
        <v>0</v>
      </c>
      <c r="EX27" s="1">
        <v>0</v>
      </c>
      <c r="EY27" s="1">
        <v>0</v>
      </c>
      <c r="EZ27" s="1">
        <v>0</v>
      </c>
      <c r="FA27" s="1">
        <v>0</v>
      </c>
      <c r="FB27" s="1">
        <v>0</v>
      </c>
      <c r="FC27" s="1">
        <v>0</v>
      </c>
      <c r="FD27" s="1">
        <v>0</v>
      </c>
      <c r="FE27" s="1">
        <v>0</v>
      </c>
      <c r="FF27" s="1">
        <v>0</v>
      </c>
      <c r="FG27" s="1">
        <v>0</v>
      </c>
      <c r="FH27" s="1">
        <v>0</v>
      </c>
      <c r="FI27" s="1">
        <v>0</v>
      </c>
      <c r="FJ27" s="1">
        <v>0</v>
      </c>
      <c r="FK27" s="1">
        <v>0</v>
      </c>
      <c r="FL27" s="1">
        <v>0</v>
      </c>
      <c r="FM27" s="1">
        <v>0</v>
      </c>
      <c r="FN27" s="1">
        <v>0</v>
      </c>
      <c r="FO27" s="1">
        <v>0</v>
      </c>
      <c r="FP27" s="1">
        <v>0</v>
      </c>
      <c r="FQ27" s="1">
        <v>1</v>
      </c>
      <c r="FR27" s="1">
        <v>0</v>
      </c>
      <c r="FS27" s="1">
        <v>0</v>
      </c>
      <c r="FT27" s="1">
        <v>0</v>
      </c>
      <c r="FU27" s="1">
        <v>0</v>
      </c>
      <c r="FV27" s="1">
        <v>0</v>
      </c>
      <c r="FW27" s="1">
        <v>0</v>
      </c>
      <c r="FX27" s="1">
        <v>3.7041095890410967</v>
      </c>
      <c r="FY27" s="1">
        <v>0</v>
      </c>
      <c r="FZ27" s="1">
        <v>0</v>
      </c>
      <c r="GA27" s="1">
        <v>0</v>
      </c>
      <c r="GB27" s="1">
        <v>0</v>
      </c>
      <c r="GC27" s="1">
        <v>0</v>
      </c>
      <c r="GD27" s="1">
        <v>0</v>
      </c>
      <c r="GE27" s="1">
        <v>0</v>
      </c>
      <c r="GF27" s="1">
        <v>0</v>
      </c>
      <c r="GG27" s="1">
        <v>0</v>
      </c>
      <c r="GH27" s="1">
        <v>0</v>
      </c>
      <c r="GI27" s="1">
        <v>0</v>
      </c>
      <c r="GJ27" s="1">
        <v>0</v>
      </c>
      <c r="GK27" s="1">
        <v>0</v>
      </c>
      <c r="GL27" s="1">
        <v>0</v>
      </c>
      <c r="GM27" s="1">
        <v>0</v>
      </c>
      <c r="GN27" s="1">
        <v>0</v>
      </c>
      <c r="GO27" s="1">
        <v>0</v>
      </c>
      <c r="GP27" s="1">
        <v>0</v>
      </c>
      <c r="GQ27" s="1">
        <v>0</v>
      </c>
      <c r="GR27" s="1">
        <v>0</v>
      </c>
      <c r="GS27" s="1">
        <v>0</v>
      </c>
      <c r="GT27" s="1">
        <v>0.251</v>
      </c>
      <c r="GU27" s="1">
        <v>0</v>
      </c>
      <c r="GV27" s="1">
        <v>0</v>
      </c>
      <c r="GW27" s="1">
        <v>0</v>
      </c>
      <c r="GX27" s="1">
        <v>0</v>
      </c>
      <c r="GY27" s="1">
        <v>0</v>
      </c>
      <c r="GZ27" s="1">
        <v>0</v>
      </c>
      <c r="HA27" s="1">
        <v>0</v>
      </c>
      <c r="HB27" s="1">
        <v>0</v>
      </c>
      <c r="HC27" s="1">
        <v>0</v>
      </c>
      <c r="HD27" s="1">
        <v>0</v>
      </c>
      <c r="HE27" s="1">
        <v>0</v>
      </c>
      <c r="HF27" s="1">
        <v>0</v>
      </c>
      <c r="HG27" s="1">
        <v>0</v>
      </c>
      <c r="HH27" s="1">
        <v>1.5599999999999999E-2</v>
      </c>
      <c r="HI27" s="1">
        <v>0</v>
      </c>
      <c r="HJ27" s="1">
        <v>0</v>
      </c>
      <c r="HK27" s="1">
        <v>0</v>
      </c>
      <c r="HL27" s="1">
        <v>0</v>
      </c>
      <c r="HM27" s="1">
        <v>0</v>
      </c>
      <c r="HN27" s="1">
        <v>63.7</v>
      </c>
      <c r="HO27" s="1">
        <v>0</v>
      </c>
      <c r="HP27" s="1">
        <v>0</v>
      </c>
      <c r="HQ27" s="1">
        <v>0</v>
      </c>
      <c r="HR27" s="1">
        <v>0</v>
      </c>
      <c r="HS27" s="1">
        <v>0</v>
      </c>
      <c r="HT27" s="1">
        <v>0</v>
      </c>
      <c r="HU27" s="1">
        <v>0</v>
      </c>
      <c r="HV27" s="1">
        <v>0</v>
      </c>
      <c r="HW27" s="1">
        <v>0</v>
      </c>
      <c r="HX27" s="1">
        <v>0</v>
      </c>
      <c r="HY27" s="1">
        <v>0</v>
      </c>
      <c r="HZ27" s="1">
        <v>0</v>
      </c>
      <c r="IA27" s="1">
        <v>0</v>
      </c>
      <c r="IB27" s="1">
        <v>0</v>
      </c>
      <c r="IC27" s="1">
        <v>0</v>
      </c>
      <c r="ID27" s="1">
        <v>0</v>
      </c>
      <c r="IE27" s="1">
        <v>0</v>
      </c>
      <c r="IF27" s="1">
        <v>0</v>
      </c>
      <c r="IG27" s="1">
        <v>0</v>
      </c>
      <c r="IH27" s="1">
        <v>0</v>
      </c>
      <c r="II27" s="1">
        <v>0</v>
      </c>
      <c r="IJ27" s="1">
        <v>0</v>
      </c>
      <c r="IK27" s="1">
        <v>0</v>
      </c>
      <c r="IL27" s="1">
        <v>0</v>
      </c>
      <c r="IM27" s="1">
        <v>0</v>
      </c>
      <c r="IN27" s="1">
        <v>0</v>
      </c>
      <c r="IO27" s="1">
        <v>0</v>
      </c>
      <c r="IP27" s="1">
        <v>0</v>
      </c>
      <c r="IQ27" s="1">
        <v>0</v>
      </c>
      <c r="IR27" s="1">
        <v>0</v>
      </c>
      <c r="IS27" s="1">
        <v>0</v>
      </c>
      <c r="IT27" s="1">
        <v>0</v>
      </c>
      <c r="IU27" s="1">
        <v>0</v>
      </c>
      <c r="IV27" s="1">
        <v>0</v>
      </c>
      <c r="IW27" s="1">
        <v>0</v>
      </c>
      <c r="IX27" s="1">
        <v>0</v>
      </c>
      <c r="IY27" s="1">
        <v>0</v>
      </c>
      <c r="IZ27" s="1">
        <v>0</v>
      </c>
      <c r="JA27" s="1">
        <v>0</v>
      </c>
      <c r="JB27" s="1">
        <v>0</v>
      </c>
      <c r="JC27" s="1">
        <v>0</v>
      </c>
      <c r="JD27" s="1">
        <v>0</v>
      </c>
      <c r="JE27" s="1">
        <v>0</v>
      </c>
      <c r="JF27" s="1">
        <v>0</v>
      </c>
      <c r="JG27" s="1">
        <v>0</v>
      </c>
      <c r="JH27" s="1">
        <v>0</v>
      </c>
      <c r="JI27" s="1">
        <v>0</v>
      </c>
      <c r="JJ27" s="1">
        <v>0</v>
      </c>
      <c r="JK27" s="1">
        <v>0</v>
      </c>
      <c r="JL27" s="1">
        <v>0</v>
      </c>
      <c r="JM27" s="1">
        <v>0</v>
      </c>
      <c r="JN27" s="1">
        <v>0</v>
      </c>
      <c r="JO27" s="1">
        <v>0</v>
      </c>
      <c r="JP27" s="1">
        <v>0</v>
      </c>
      <c r="JQ27" s="1">
        <v>0</v>
      </c>
      <c r="JR27" s="1">
        <v>0</v>
      </c>
      <c r="JS27" s="1">
        <v>0</v>
      </c>
      <c r="JT27" s="1">
        <v>0</v>
      </c>
      <c r="JU27" s="1">
        <v>0</v>
      </c>
      <c r="JV27" s="1">
        <v>0</v>
      </c>
      <c r="JW27" s="1">
        <v>0</v>
      </c>
      <c r="JX27" s="1">
        <v>0</v>
      </c>
      <c r="JY27" s="1">
        <v>0</v>
      </c>
      <c r="JZ27" s="1">
        <v>0</v>
      </c>
      <c r="KA27" s="1">
        <v>0</v>
      </c>
      <c r="KB27" s="1">
        <v>0</v>
      </c>
      <c r="KC27" s="1">
        <v>0</v>
      </c>
      <c r="KD27" s="1">
        <v>0</v>
      </c>
      <c r="KE27" s="1">
        <v>0</v>
      </c>
      <c r="KF27" s="1">
        <v>0</v>
      </c>
      <c r="KG27" s="1">
        <v>0</v>
      </c>
      <c r="KH27" s="1">
        <v>0</v>
      </c>
      <c r="KI27" s="1">
        <v>0</v>
      </c>
      <c r="KJ27" s="1">
        <v>0</v>
      </c>
      <c r="KK27" s="1">
        <v>0</v>
      </c>
      <c r="KL27" s="1">
        <v>0</v>
      </c>
      <c r="KM27" s="1">
        <v>0</v>
      </c>
      <c r="KN27" s="1">
        <v>0</v>
      </c>
      <c r="KO27" s="1">
        <v>0</v>
      </c>
      <c r="KP27" s="1">
        <v>0</v>
      </c>
      <c r="KQ27" s="1">
        <v>0</v>
      </c>
      <c r="KR27" s="1">
        <v>0</v>
      </c>
      <c r="KS27" s="1">
        <v>0</v>
      </c>
      <c r="KT27" s="1">
        <v>0</v>
      </c>
      <c r="KU27" s="1">
        <v>0</v>
      </c>
      <c r="KV27" s="1">
        <v>0</v>
      </c>
      <c r="KW27" s="1">
        <v>0</v>
      </c>
      <c r="KX27" s="1">
        <v>0</v>
      </c>
      <c r="KY27" s="1">
        <v>0</v>
      </c>
      <c r="KZ27" s="1">
        <v>0</v>
      </c>
      <c r="LA27" s="1">
        <v>0</v>
      </c>
      <c r="LB27" s="1">
        <v>0</v>
      </c>
      <c r="LC27" s="1">
        <v>0</v>
      </c>
      <c r="LD27" s="1">
        <v>0</v>
      </c>
      <c r="LE27" s="1">
        <v>0</v>
      </c>
      <c r="LF27" s="1">
        <v>0</v>
      </c>
      <c r="LG27" s="1">
        <v>0</v>
      </c>
      <c r="LH27" s="1">
        <v>1</v>
      </c>
      <c r="LI27" s="1">
        <v>1</v>
      </c>
      <c r="LJ27" s="1">
        <v>0</v>
      </c>
      <c r="LK27" s="1">
        <v>0</v>
      </c>
      <c r="LL27" s="1">
        <v>1</v>
      </c>
      <c r="LM27" s="1">
        <v>0.95</v>
      </c>
      <c r="LN27" s="1">
        <v>0</v>
      </c>
      <c r="LO27" s="1">
        <v>1</v>
      </c>
      <c r="LP27" s="1">
        <v>0.78</v>
      </c>
      <c r="LQ27" s="1">
        <v>0</v>
      </c>
      <c r="LR27" s="1">
        <v>0</v>
      </c>
      <c r="LS27" s="1">
        <v>0</v>
      </c>
    </row>
    <row r="28" spans="1:331" ht="15.75" customHeight="1">
      <c r="A28" s="1" t="s">
        <v>350</v>
      </c>
      <c r="B28" s="1" t="s">
        <v>351</v>
      </c>
      <c r="C28" s="1" t="s">
        <v>384</v>
      </c>
      <c r="D28" s="1" t="s">
        <v>353</v>
      </c>
      <c r="E28" s="1" t="s">
        <v>354</v>
      </c>
      <c r="F28" s="1">
        <v>15314</v>
      </c>
      <c r="G28" s="1" t="s">
        <v>355</v>
      </c>
      <c r="H28" s="1">
        <v>15314</v>
      </c>
      <c r="I28" s="1">
        <v>3.2472434266327395E-3</v>
      </c>
      <c r="J28" s="1">
        <v>0</v>
      </c>
      <c r="K28" s="1" t="s">
        <v>356</v>
      </c>
      <c r="L28" s="1">
        <v>1</v>
      </c>
      <c r="M28" s="1" t="s">
        <v>357</v>
      </c>
      <c r="N28" s="1" t="s">
        <v>358</v>
      </c>
      <c r="O28" s="1" t="s">
        <v>359</v>
      </c>
      <c r="P28" s="1">
        <v>4.2</v>
      </c>
      <c r="Q28" s="1">
        <v>0.61499999999999999</v>
      </c>
      <c r="R28" s="1">
        <v>0</v>
      </c>
      <c r="S28" s="1">
        <v>0.3</v>
      </c>
      <c r="T28" s="1">
        <v>18000</v>
      </c>
      <c r="U28" s="1">
        <v>0</v>
      </c>
      <c r="V28" s="1">
        <v>262</v>
      </c>
      <c r="W28" s="1">
        <v>0</v>
      </c>
      <c r="X28" s="1">
        <v>4716000</v>
      </c>
      <c r="Y28" s="1">
        <v>1</v>
      </c>
      <c r="Z28" s="1">
        <v>0</v>
      </c>
      <c r="AA28" s="1">
        <v>0</v>
      </c>
      <c r="AB28" s="1">
        <v>0</v>
      </c>
      <c r="AC28" s="1">
        <v>0</v>
      </c>
      <c r="AD28" s="1">
        <v>0</v>
      </c>
      <c r="AE28" s="1">
        <v>0</v>
      </c>
      <c r="AF28" s="1">
        <v>0</v>
      </c>
      <c r="AG28" s="1">
        <v>0</v>
      </c>
      <c r="AH28" s="1">
        <v>0</v>
      </c>
      <c r="AI28" s="1">
        <v>0</v>
      </c>
      <c r="AJ28" s="1">
        <v>0</v>
      </c>
      <c r="AK28" s="1">
        <v>0</v>
      </c>
      <c r="AL28" s="1">
        <v>0</v>
      </c>
      <c r="AM28" s="1">
        <v>9.29731506849315</v>
      </c>
      <c r="AN28" s="1">
        <v>0</v>
      </c>
      <c r="AO28" s="1">
        <v>0</v>
      </c>
      <c r="AP28" s="1">
        <v>0</v>
      </c>
      <c r="AQ28" s="1">
        <v>0</v>
      </c>
      <c r="AR28" s="1">
        <v>0</v>
      </c>
      <c r="AS28" s="1">
        <v>0</v>
      </c>
      <c r="AT28" s="1">
        <v>0</v>
      </c>
      <c r="AU28" s="1">
        <v>0</v>
      </c>
      <c r="AV28" s="1">
        <v>0</v>
      </c>
      <c r="AW28" s="1">
        <v>0</v>
      </c>
      <c r="AX28" s="1">
        <v>0</v>
      </c>
      <c r="AY28" s="1">
        <v>0</v>
      </c>
      <c r="AZ28" s="1">
        <v>0</v>
      </c>
      <c r="BA28" s="1">
        <v>0</v>
      </c>
      <c r="BB28" s="1">
        <v>0</v>
      </c>
      <c r="BC28" s="1">
        <v>0.1</v>
      </c>
      <c r="BD28" s="1">
        <v>0</v>
      </c>
      <c r="BE28" s="1">
        <v>0</v>
      </c>
      <c r="BF28" s="1">
        <v>0</v>
      </c>
      <c r="BG28" s="1">
        <v>0</v>
      </c>
      <c r="BH28" s="1">
        <v>0</v>
      </c>
      <c r="BI28" s="1">
        <v>0</v>
      </c>
      <c r="BJ28" s="1">
        <v>0</v>
      </c>
      <c r="BK28" s="1">
        <v>0</v>
      </c>
      <c r="BL28" s="1">
        <v>0</v>
      </c>
      <c r="BM28" s="1">
        <v>0</v>
      </c>
      <c r="BN28" s="1">
        <v>0</v>
      </c>
      <c r="BO28" s="1">
        <v>0</v>
      </c>
      <c r="BP28" s="1">
        <v>0</v>
      </c>
      <c r="BQ28" s="1">
        <v>1.5599999999999999E-2</v>
      </c>
      <c r="BR28" s="1">
        <v>0</v>
      </c>
      <c r="BS28" s="1">
        <v>0</v>
      </c>
      <c r="BT28" s="1">
        <v>0</v>
      </c>
      <c r="BU28" s="1">
        <v>0</v>
      </c>
      <c r="BV28" s="1">
        <v>0</v>
      </c>
      <c r="BW28" s="1">
        <v>63.7</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R28" s="1">
        <v>0</v>
      </c>
      <c r="CS28" s="1">
        <v>0</v>
      </c>
      <c r="CT28" s="1">
        <v>0</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P28" s="1">
        <v>0</v>
      </c>
      <c r="DQ28" s="1">
        <v>0</v>
      </c>
      <c r="DR28" s="1">
        <v>0</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N28" s="1">
        <v>0</v>
      </c>
      <c r="EO28" s="1">
        <v>0</v>
      </c>
      <c r="EP28" s="1">
        <v>0</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c r="FL28" s="1">
        <v>0</v>
      </c>
      <c r="FM28" s="1">
        <v>0</v>
      </c>
      <c r="FN28" s="1">
        <v>0</v>
      </c>
      <c r="FO28" s="1">
        <v>0</v>
      </c>
      <c r="FP28" s="1">
        <v>0</v>
      </c>
      <c r="FQ28" s="1">
        <v>1</v>
      </c>
      <c r="FR28" s="1">
        <v>0</v>
      </c>
      <c r="FS28" s="1">
        <v>0</v>
      </c>
      <c r="FT28" s="1">
        <v>0</v>
      </c>
      <c r="FU28" s="1">
        <v>0</v>
      </c>
      <c r="FV28" s="1">
        <v>0</v>
      </c>
      <c r="FW28" s="1">
        <v>0</v>
      </c>
      <c r="FX28" s="1">
        <v>3.7041095890410967</v>
      </c>
      <c r="FY28" s="1">
        <v>0</v>
      </c>
      <c r="FZ28" s="1">
        <v>0</v>
      </c>
      <c r="GA28" s="1">
        <v>0</v>
      </c>
      <c r="GB28" s="1">
        <v>0</v>
      </c>
      <c r="GC28" s="1">
        <v>0</v>
      </c>
      <c r="GD28" s="1">
        <v>0</v>
      </c>
      <c r="GE28" s="1">
        <v>0</v>
      </c>
      <c r="GF28" s="1">
        <v>0</v>
      </c>
      <c r="GG28" s="1">
        <v>0</v>
      </c>
      <c r="GH28" s="1">
        <v>0</v>
      </c>
      <c r="GI28" s="1">
        <v>0</v>
      </c>
      <c r="GJ28" s="1">
        <v>0</v>
      </c>
      <c r="GK28" s="1">
        <v>0</v>
      </c>
      <c r="GL28" s="1">
        <v>0</v>
      </c>
      <c r="GM28" s="1">
        <v>0</v>
      </c>
      <c r="GN28" s="1">
        <v>0</v>
      </c>
      <c r="GO28" s="1">
        <v>0</v>
      </c>
      <c r="GP28" s="1">
        <v>0</v>
      </c>
      <c r="GQ28" s="1">
        <v>0</v>
      </c>
      <c r="GR28" s="1">
        <v>0</v>
      </c>
      <c r="GS28" s="1">
        <v>0</v>
      </c>
      <c r="GT28" s="1">
        <v>0.251</v>
      </c>
      <c r="GU28" s="1">
        <v>0</v>
      </c>
      <c r="GV28" s="1">
        <v>0</v>
      </c>
      <c r="GW28" s="1">
        <v>0</v>
      </c>
      <c r="GX28" s="1">
        <v>0</v>
      </c>
      <c r="GY28" s="1">
        <v>0</v>
      </c>
      <c r="GZ28" s="1">
        <v>0</v>
      </c>
      <c r="HA28" s="1">
        <v>0</v>
      </c>
      <c r="HB28" s="1">
        <v>0</v>
      </c>
      <c r="HC28" s="1">
        <v>0</v>
      </c>
      <c r="HD28" s="1">
        <v>0</v>
      </c>
      <c r="HE28" s="1">
        <v>0</v>
      </c>
      <c r="HF28" s="1">
        <v>0</v>
      </c>
      <c r="HG28" s="1">
        <v>0</v>
      </c>
      <c r="HH28" s="1">
        <v>1.5599999999999999E-2</v>
      </c>
      <c r="HI28" s="1">
        <v>0</v>
      </c>
      <c r="HJ28" s="1">
        <v>0</v>
      </c>
      <c r="HK28" s="1">
        <v>0</v>
      </c>
      <c r="HL28" s="1">
        <v>0</v>
      </c>
      <c r="HM28" s="1">
        <v>0</v>
      </c>
      <c r="HN28" s="1">
        <v>63.7</v>
      </c>
      <c r="HO28" s="1">
        <v>0</v>
      </c>
      <c r="HP28" s="1">
        <v>0</v>
      </c>
      <c r="HQ28" s="1">
        <v>0</v>
      </c>
      <c r="HR28" s="1">
        <v>0</v>
      </c>
      <c r="HS28" s="1">
        <v>0</v>
      </c>
      <c r="HT28" s="1">
        <v>0</v>
      </c>
      <c r="HU28" s="1">
        <v>0</v>
      </c>
      <c r="HV28" s="1">
        <v>0</v>
      </c>
      <c r="HW28" s="1">
        <v>0</v>
      </c>
      <c r="HX28" s="1">
        <v>0</v>
      </c>
      <c r="HY28" s="1">
        <v>0</v>
      </c>
      <c r="HZ28" s="1">
        <v>0</v>
      </c>
      <c r="IA28" s="1">
        <v>0</v>
      </c>
      <c r="IB28" s="1">
        <v>0</v>
      </c>
      <c r="IC28" s="1">
        <v>0</v>
      </c>
      <c r="ID28" s="1">
        <v>0</v>
      </c>
      <c r="IE28" s="1">
        <v>0</v>
      </c>
      <c r="IF28" s="1">
        <v>0</v>
      </c>
      <c r="IG28" s="1">
        <v>0</v>
      </c>
      <c r="IH28" s="1">
        <v>0</v>
      </c>
      <c r="II28" s="1">
        <v>0</v>
      </c>
      <c r="IJ28" s="1">
        <v>0</v>
      </c>
      <c r="IK28" s="1">
        <v>0</v>
      </c>
      <c r="IL28" s="1">
        <v>0</v>
      </c>
      <c r="IM28" s="1">
        <v>0</v>
      </c>
      <c r="IN28" s="1">
        <v>0</v>
      </c>
      <c r="IO28" s="1">
        <v>0</v>
      </c>
      <c r="IP28" s="1">
        <v>0</v>
      </c>
      <c r="IQ28" s="1">
        <v>0</v>
      </c>
      <c r="IR28" s="1">
        <v>0</v>
      </c>
      <c r="IS28" s="1">
        <v>0</v>
      </c>
      <c r="IT28" s="1">
        <v>0</v>
      </c>
      <c r="IU28" s="1">
        <v>0</v>
      </c>
      <c r="IV28" s="1">
        <v>0</v>
      </c>
      <c r="IW28" s="1">
        <v>0</v>
      </c>
      <c r="IX28" s="1">
        <v>0</v>
      </c>
      <c r="IY28" s="1">
        <v>0</v>
      </c>
      <c r="IZ28" s="1">
        <v>0</v>
      </c>
      <c r="JA28" s="1">
        <v>0</v>
      </c>
      <c r="JB28" s="1">
        <v>0</v>
      </c>
      <c r="JC28" s="1">
        <v>0</v>
      </c>
      <c r="JD28" s="1">
        <v>0</v>
      </c>
      <c r="JE28" s="1">
        <v>0</v>
      </c>
      <c r="JF28" s="1">
        <v>0</v>
      </c>
      <c r="JG28" s="1">
        <v>0</v>
      </c>
      <c r="JH28" s="1">
        <v>0</v>
      </c>
      <c r="JI28" s="1">
        <v>0</v>
      </c>
      <c r="JJ28" s="1">
        <v>0</v>
      </c>
      <c r="JK28" s="1">
        <v>0</v>
      </c>
      <c r="JL28" s="1">
        <v>0</v>
      </c>
      <c r="JM28" s="1">
        <v>0</v>
      </c>
      <c r="JN28" s="1">
        <v>0</v>
      </c>
      <c r="JO28" s="1">
        <v>0</v>
      </c>
      <c r="JP28" s="1">
        <v>0</v>
      </c>
      <c r="JQ28" s="1">
        <v>0</v>
      </c>
      <c r="JR28" s="1">
        <v>0</v>
      </c>
      <c r="JS28" s="1">
        <v>0</v>
      </c>
      <c r="JT28" s="1">
        <v>0</v>
      </c>
      <c r="JU28" s="1">
        <v>0</v>
      </c>
      <c r="JV28" s="1">
        <v>0</v>
      </c>
      <c r="JW28" s="1">
        <v>0</v>
      </c>
      <c r="JX28" s="1">
        <v>0</v>
      </c>
      <c r="JY28" s="1">
        <v>0</v>
      </c>
      <c r="JZ28" s="1">
        <v>0</v>
      </c>
      <c r="KA28" s="1">
        <v>0</v>
      </c>
      <c r="KB28" s="1">
        <v>0</v>
      </c>
      <c r="KC28" s="1">
        <v>0</v>
      </c>
      <c r="KD28" s="1">
        <v>0</v>
      </c>
      <c r="KE28" s="1">
        <v>0</v>
      </c>
      <c r="KF28" s="1">
        <v>0</v>
      </c>
      <c r="KG28" s="1">
        <v>0</v>
      </c>
      <c r="KH28" s="1">
        <v>0</v>
      </c>
      <c r="KI28" s="1">
        <v>0</v>
      </c>
      <c r="KJ28" s="1">
        <v>0</v>
      </c>
      <c r="KK28" s="1">
        <v>0</v>
      </c>
      <c r="KL28" s="1">
        <v>0</v>
      </c>
      <c r="KM28" s="1">
        <v>0</v>
      </c>
      <c r="KN28" s="1">
        <v>0</v>
      </c>
      <c r="KO28" s="1">
        <v>0</v>
      </c>
      <c r="KP28" s="1">
        <v>0</v>
      </c>
      <c r="KQ28" s="1">
        <v>0</v>
      </c>
      <c r="KR28" s="1">
        <v>0</v>
      </c>
      <c r="KS28" s="1">
        <v>0</v>
      </c>
      <c r="KT28" s="1">
        <v>0</v>
      </c>
      <c r="KU28" s="1">
        <v>0</v>
      </c>
      <c r="KV28" s="1">
        <v>0</v>
      </c>
      <c r="KW28" s="1">
        <v>0</v>
      </c>
      <c r="KX28" s="1">
        <v>0</v>
      </c>
      <c r="KY28" s="1">
        <v>0</v>
      </c>
      <c r="KZ28" s="1">
        <v>0</v>
      </c>
      <c r="LA28" s="1">
        <v>0</v>
      </c>
      <c r="LB28" s="1">
        <v>0</v>
      </c>
      <c r="LC28" s="1">
        <v>0</v>
      </c>
      <c r="LD28" s="1">
        <v>0</v>
      </c>
      <c r="LE28" s="1">
        <v>0</v>
      </c>
      <c r="LF28" s="1">
        <v>0</v>
      </c>
      <c r="LG28" s="1">
        <v>0</v>
      </c>
      <c r="LH28" s="1">
        <v>1</v>
      </c>
      <c r="LI28" s="1">
        <v>1</v>
      </c>
      <c r="LJ28" s="1">
        <v>0</v>
      </c>
      <c r="LK28" s="1">
        <v>0</v>
      </c>
      <c r="LL28" s="1">
        <v>1</v>
      </c>
      <c r="LM28" s="1">
        <v>0.95</v>
      </c>
      <c r="LN28" s="1">
        <v>0</v>
      </c>
      <c r="LO28" s="1">
        <v>1</v>
      </c>
      <c r="LP28" s="1">
        <v>0.78</v>
      </c>
      <c r="LQ28" s="1">
        <v>0</v>
      </c>
      <c r="LR28" s="1">
        <v>0</v>
      </c>
      <c r="LS28" s="1">
        <v>0</v>
      </c>
    </row>
    <row r="29" spans="1:331" ht="15.75" customHeight="1">
      <c r="A29" s="1" t="s">
        <v>350</v>
      </c>
      <c r="B29" s="1" t="s">
        <v>351</v>
      </c>
      <c r="C29" s="1" t="s">
        <v>385</v>
      </c>
      <c r="D29" s="1" t="s">
        <v>353</v>
      </c>
      <c r="E29" s="1" t="s">
        <v>354</v>
      </c>
      <c r="F29" s="1">
        <v>15314</v>
      </c>
      <c r="G29" s="1" t="s">
        <v>355</v>
      </c>
      <c r="H29" s="1">
        <v>15314</v>
      </c>
      <c r="I29" s="1">
        <v>3.2472434266327395E-3</v>
      </c>
      <c r="J29" s="1">
        <v>0</v>
      </c>
      <c r="K29" s="1" t="s">
        <v>356</v>
      </c>
      <c r="L29" s="1">
        <v>1</v>
      </c>
      <c r="M29" s="1" t="s">
        <v>357</v>
      </c>
      <c r="N29" s="1" t="s">
        <v>358</v>
      </c>
      <c r="O29" s="1" t="s">
        <v>359</v>
      </c>
      <c r="P29" s="1">
        <v>4.2</v>
      </c>
      <c r="Q29" s="1">
        <v>0.61499999999999999</v>
      </c>
      <c r="R29" s="1">
        <v>0</v>
      </c>
      <c r="S29" s="1">
        <v>0.3</v>
      </c>
      <c r="T29" s="1">
        <v>18000</v>
      </c>
      <c r="U29" s="1">
        <v>0</v>
      </c>
      <c r="V29" s="1">
        <v>262</v>
      </c>
      <c r="W29" s="1">
        <v>0</v>
      </c>
      <c r="X29" s="1">
        <v>4716000</v>
      </c>
      <c r="Y29" s="1">
        <v>1</v>
      </c>
      <c r="Z29" s="1">
        <v>0</v>
      </c>
      <c r="AA29" s="1">
        <v>0</v>
      </c>
      <c r="AB29" s="1">
        <v>0</v>
      </c>
      <c r="AC29" s="1">
        <v>0</v>
      </c>
      <c r="AD29" s="1">
        <v>0</v>
      </c>
      <c r="AE29" s="1">
        <v>0</v>
      </c>
      <c r="AF29" s="1">
        <v>0</v>
      </c>
      <c r="AG29" s="1">
        <v>0</v>
      </c>
      <c r="AH29" s="1">
        <v>0</v>
      </c>
      <c r="AI29" s="1">
        <v>0</v>
      </c>
      <c r="AJ29" s="1">
        <v>0</v>
      </c>
      <c r="AK29" s="1">
        <v>0</v>
      </c>
      <c r="AL29" s="1">
        <v>0</v>
      </c>
      <c r="AM29" s="1">
        <v>9.29731506849315</v>
      </c>
      <c r="AN29" s="1">
        <v>0</v>
      </c>
      <c r="AO29" s="1">
        <v>0</v>
      </c>
      <c r="AP29" s="1">
        <v>0</v>
      </c>
      <c r="AQ29" s="1">
        <v>0</v>
      </c>
      <c r="AR29" s="1">
        <v>0</v>
      </c>
      <c r="AS29" s="1">
        <v>0</v>
      </c>
      <c r="AT29" s="1">
        <v>0</v>
      </c>
      <c r="AU29" s="1">
        <v>0</v>
      </c>
      <c r="AV29" s="1">
        <v>0</v>
      </c>
      <c r="AW29" s="1">
        <v>0</v>
      </c>
      <c r="AX29" s="1">
        <v>0</v>
      </c>
      <c r="AY29" s="1">
        <v>0</v>
      </c>
      <c r="AZ29" s="1">
        <v>0</v>
      </c>
      <c r="BA29" s="1">
        <v>0</v>
      </c>
      <c r="BB29" s="1">
        <v>0</v>
      </c>
      <c r="BC29" s="1">
        <v>0.1</v>
      </c>
      <c r="BD29" s="1">
        <v>0</v>
      </c>
      <c r="BE29" s="1">
        <v>0</v>
      </c>
      <c r="BF29" s="1">
        <v>0</v>
      </c>
      <c r="BG29" s="1">
        <v>0</v>
      </c>
      <c r="BH29" s="1">
        <v>0</v>
      </c>
      <c r="BI29" s="1">
        <v>0</v>
      </c>
      <c r="BJ29" s="1">
        <v>0</v>
      </c>
      <c r="BK29" s="1">
        <v>0</v>
      </c>
      <c r="BL29" s="1">
        <v>0</v>
      </c>
      <c r="BM29" s="1">
        <v>0</v>
      </c>
      <c r="BN29" s="1">
        <v>0</v>
      </c>
      <c r="BO29" s="1">
        <v>0</v>
      </c>
      <c r="BP29" s="1">
        <v>0</v>
      </c>
      <c r="BQ29" s="1">
        <v>1.5599999999999999E-2</v>
      </c>
      <c r="BR29" s="1">
        <v>0</v>
      </c>
      <c r="BS29" s="1">
        <v>0</v>
      </c>
      <c r="BT29" s="1">
        <v>0</v>
      </c>
      <c r="BU29" s="1">
        <v>0</v>
      </c>
      <c r="BV29" s="1">
        <v>0</v>
      </c>
      <c r="BW29" s="1">
        <v>63.7</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R29" s="1">
        <v>0</v>
      </c>
      <c r="CS29" s="1">
        <v>0</v>
      </c>
      <c r="CT29" s="1">
        <v>0</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P29" s="1">
        <v>0</v>
      </c>
      <c r="DQ29" s="1">
        <v>0</v>
      </c>
      <c r="DR29" s="1">
        <v>0</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N29" s="1">
        <v>0</v>
      </c>
      <c r="EO29" s="1">
        <v>0</v>
      </c>
      <c r="EP29" s="1">
        <v>0</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c r="FL29" s="1">
        <v>0</v>
      </c>
      <c r="FM29" s="1">
        <v>0</v>
      </c>
      <c r="FN29" s="1">
        <v>0</v>
      </c>
      <c r="FO29" s="1">
        <v>0</v>
      </c>
      <c r="FP29" s="1">
        <v>0</v>
      </c>
      <c r="FQ29" s="1">
        <v>1</v>
      </c>
      <c r="FR29" s="1">
        <v>0</v>
      </c>
      <c r="FS29" s="1">
        <v>0</v>
      </c>
      <c r="FT29" s="1">
        <v>0</v>
      </c>
      <c r="FU29" s="1">
        <v>0</v>
      </c>
      <c r="FV29" s="1">
        <v>0</v>
      </c>
      <c r="FW29" s="1">
        <v>0</v>
      </c>
      <c r="FX29" s="1">
        <v>3.7041095890410967</v>
      </c>
      <c r="FY29" s="1">
        <v>0</v>
      </c>
      <c r="FZ29" s="1">
        <v>0</v>
      </c>
      <c r="GA29" s="1">
        <v>0</v>
      </c>
      <c r="GB29" s="1">
        <v>0</v>
      </c>
      <c r="GC29" s="1">
        <v>0</v>
      </c>
      <c r="GD29" s="1">
        <v>0</v>
      </c>
      <c r="GE29" s="1">
        <v>0</v>
      </c>
      <c r="GF29" s="1">
        <v>0</v>
      </c>
      <c r="GG29" s="1">
        <v>0</v>
      </c>
      <c r="GH29" s="1">
        <v>0</v>
      </c>
      <c r="GI29" s="1">
        <v>0</v>
      </c>
      <c r="GJ29" s="1">
        <v>0</v>
      </c>
      <c r="GK29" s="1">
        <v>0</v>
      </c>
      <c r="GL29" s="1">
        <v>0</v>
      </c>
      <c r="GM29" s="1">
        <v>0</v>
      </c>
      <c r="GN29" s="1">
        <v>0</v>
      </c>
      <c r="GO29" s="1">
        <v>0</v>
      </c>
      <c r="GP29" s="1">
        <v>0</v>
      </c>
      <c r="GQ29" s="1">
        <v>0</v>
      </c>
      <c r="GR29" s="1">
        <v>0</v>
      </c>
      <c r="GS29" s="1">
        <v>0</v>
      </c>
      <c r="GT29" s="1">
        <v>0.251</v>
      </c>
      <c r="GU29" s="1">
        <v>0</v>
      </c>
      <c r="GV29" s="1">
        <v>0</v>
      </c>
      <c r="GW29" s="1">
        <v>0</v>
      </c>
      <c r="GX29" s="1">
        <v>0</v>
      </c>
      <c r="GY29" s="1">
        <v>0</v>
      </c>
      <c r="GZ29" s="1">
        <v>0</v>
      </c>
      <c r="HA29" s="1">
        <v>0</v>
      </c>
      <c r="HB29" s="1">
        <v>0</v>
      </c>
      <c r="HC29" s="1">
        <v>0</v>
      </c>
      <c r="HD29" s="1">
        <v>0</v>
      </c>
      <c r="HE29" s="1">
        <v>0</v>
      </c>
      <c r="HF29" s="1">
        <v>0</v>
      </c>
      <c r="HG29" s="1">
        <v>0</v>
      </c>
      <c r="HH29" s="1">
        <v>1.5599999999999999E-2</v>
      </c>
      <c r="HI29" s="1">
        <v>0</v>
      </c>
      <c r="HJ29" s="1">
        <v>0</v>
      </c>
      <c r="HK29" s="1">
        <v>0</v>
      </c>
      <c r="HL29" s="1">
        <v>0</v>
      </c>
      <c r="HM29" s="1">
        <v>0</v>
      </c>
      <c r="HN29" s="1">
        <v>63.7</v>
      </c>
      <c r="HO29" s="1">
        <v>0</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0</v>
      </c>
      <c r="IX29" s="1">
        <v>0</v>
      </c>
      <c r="IY29" s="1">
        <v>0</v>
      </c>
      <c r="IZ29" s="1">
        <v>0</v>
      </c>
      <c r="JA29" s="1">
        <v>0</v>
      </c>
      <c r="JB29" s="1">
        <v>0</v>
      </c>
      <c r="JC29" s="1">
        <v>0</v>
      </c>
      <c r="JD29" s="1">
        <v>0</v>
      </c>
      <c r="JE29" s="1">
        <v>0</v>
      </c>
      <c r="JF29" s="1">
        <v>0</v>
      </c>
      <c r="JG29" s="1">
        <v>0</v>
      </c>
      <c r="JH29" s="1">
        <v>0</v>
      </c>
      <c r="JI29" s="1">
        <v>0</v>
      </c>
      <c r="JJ29" s="1">
        <v>0</v>
      </c>
      <c r="JK29" s="1">
        <v>0</v>
      </c>
      <c r="JL29" s="1">
        <v>0</v>
      </c>
      <c r="JM29" s="1">
        <v>0</v>
      </c>
      <c r="JN29" s="1">
        <v>0</v>
      </c>
      <c r="JO29" s="1">
        <v>0</v>
      </c>
      <c r="JP29" s="1">
        <v>0</v>
      </c>
      <c r="JQ29" s="1">
        <v>0</v>
      </c>
      <c r="JR29" s="1">
        <v>0</v>
      </c>
      <c r="JS29" s="1">
        <v>0</v>
      </c>
      <c r="JT29" s="1">
        <v>0</v>
      </c>
      <c r="JU29" s="1">
        <v>0</v>
      </c>
      <c r="JV29" s="1">
        <v>0</v>
      </c>
      <c r="JW29" s="1">
        <v>0</v>
      </c>
      <c r="JX29" s="1">
        <v>0</v>
      </c>
      <c r="JY29" s="1">
        <v>0</v>
      </c>
      <c r="JZ29" s="1">
        <v>0</v>
      </c>
      <c r="KA29" s="1">
        <v>0</v>
      </c>
      <c r="KB29" s="1">
        <v>0</v>
      </c>
      <c r="KC29" s="1">
        <v>0</v>
      </c>
      <c r="KD29" s="1">
        <v>0</v>
      </c>
      <c r="KE29" s="1">
        <v>0</v>
      </c>
      <c r="KF29" s="1">
        <v>0</v>
      </c>
      <c r="KG29" s="1">
        <v>0</v>
      </c>
      <c r="KH29" s="1">
        <v>0</v>
      </c>
      <c r="KI29" s="1">
        <v>0</v>
      </c>
      <c r="KJ29" s="1">
        <v>0</v>
      </c>
      <c r="KK29" s="1">
        <v>0</v>
      </c>
      <c r="KL29" s="1">
        <v>0</v>
      </c>
      <c r="KM29" s="1">
        <v>0</v>
      </c>
      <c r="KN29" s="1">
        <v>0</v>
      </c>
      <c r="KO29" s="1">
        <v>0</v>
      </c>
      <c r="KP29" s="1">
        <v>0</v>
      </c>
      <c r="KQ29" s="1">
        <v>0</v>
      </c>
      <c r="KR29" s="1">
        <v>0</v>
      </c>
      <c r="KS29" s="1">
        <v>0</v>
      </c>
      <c r="KT29" s="1">
        <v>0</v>
      </c>
      <c r="KU29" s="1">
        <v>0</v>
      </c>
      <c r="KV29" s="1">
        <v>0</v>
      </c>
      <c r="KW29" s="1">
        <v>0</v>
      </c>
      <c r="KX29" s="1">
        <v>0</v>
      </c>
      <c r="KY29" s="1">
        <v>0</v>
      </c>
      <c r="KZ29" s="1">
        <v>0</v>
      </c>
      <c r="LA29" s="1">
        <v>0</v>
      </c>
      <c r="LB29" s="1">
        <v>0</v>
      </c>
      <c r="LC29" s="1">
        <v>0</v>
      </c>
      <c r="LD29" s="1">
        <v>0</v>
      </c>
      <c r="LE29" s="1">
        <v>0</v>
      </c>
      <c r="LF29" s="1">
        <v>0</v>
      </c>
      <c r="LG29" s="1">
        <v>0</v>
      </c>
      <c r="LH29" s="1">
        <v>1</v>
      </c>
      <c r="LI29" s="1">
        <v>1</v>
      </c>
      <c r="LJ29" s="1">
        <v>0</v>
      </c>
      <c r="LK29" s="1">
        <v>0</v>
      </c>
      <c r="LL29" s="1">
        <v>1</v>
      </c>
      <c r="LM29" s="1">
        <v>0.95</v>
      </c>
      <c r="LN29" s="1">
        <v>0</v>
      </c>
      <c r="LO29" s="1">
        <v>1</v>
      </c>
      <c r="LP29" s="1">
        <v>0.78</v>
      </c>
      <c r="LQ29" s="1">
        <v>0</v>
      </c>
      <c r="LR29" s="1">
        <v>0</v>
      </c>
      <c r="LS29" s="1">
        <v>0</v>
      </c>
    </row>
    <row r="30" spans="1:331" ht="15.75" customHeight="1">
      <c r="A30" s="1" t="s">
        <v>350</v>
      </c>
      <c r="B30" s="1" t="s">
        <v>351</v>
      </c>
      <c r="C30" s="1" t="s">
        <v>386</v>
      </c>
      <c r="D30" s="1" t="s">
        <v>353</v>
      </c>
      <c r="E30" s="1" t="s">
        <v>354</v>
      </c>
      <c r="F30" s="1">
        <v>15314</v>
      </c>
      <c r="G30" s="1" t="s">
        <v>355</v>
      </c>
      <c r="H30" s="1">
        <v>15314</v>
      </c>
      <c r="I30" s="1">
        <v>3.2472434266327395E-3</v>
      </c>
      <c r="J30" s="1">
        <v>0</v>
      </c>
      <c r="K30" s="1" t="s">
        <v>356</v>
      </c>
      <c r="L30" s="1">
        <v>1</v>
      </c>
      <c r="M30" s="1" t="s">
        <v>357</v>
      </c>
      <c r="N30" s="1" t="s">
        <v>358</v>
      </c>
      <c r="O30" s="1" t="s">
        <v>359</v>
      </c>
      <c r="P30" s="1">
        <v>4.2</v>
      </c>
      <c r="Q30" s="1">
        <v>0.61499999999999999</v>
      </c>
      <c r="R30" s="1">
        <v>0</v>
      </c>
      <c r="S30" s="1">
        <v>0.3</v>
      </c>
      <c r="T30" s="1">
        <v>18000</v>
      </c>
      <c r="U30" s="1">
        <v>0</v>
      </c>
      <c r="V30" s="1">
        <v>262</v>
      </c>
      <c r="W30" s="1">
        <v>0</v>
      </c>
      <c r="X30" s="1">
        <v>4716000</v>
      </c>
      <c r="Y30" s="1">
        <v>1</v>
      </c>
      <c r="Z30" s="1">
        <v>0</v>
      </c>
      <c r="AA30" s="1">
        <v>0</v>
      </c>
      <c r="AB30" s="1">
        <v>0</v>
      </c>
      <c r="AC30" s="1">
        <v>0</v>
      </c>
      <c r="AD30" s="1">
        <v>0</v>
      </c>
      <c r="AE30" s="1">
        <v>0</v>
      </c>
      <c r="AF30" s="1">
        <v>0</v>
      </c>
      <c r="AG30" s="1">
        <v>0</v>
      </c>
      <c r="AH30" s="1">
        <v>0</v>
      </c>
      <c r="AI30" s="1">
        <v>0</v>
      </c>
      <c r="AJ30" s="1">
        <v>0</v>
      </c>
      <c r="AK30" s="1">
        <v>0</v>
      </c>
      <c r="AL30" s="1">
        <v>0</v>
      </c>
      <c r="AM30" s="1">
        <v>9.29731506849315</v>
      </c>
      <c r="AN30" s="1">
        <v>0</v>
      </c>
      <c r="AO30" s="1">
        <v>0</v>
      </c>
      <c r="AP30" s="1">
        <v>0</v>
      </c>
      <c r="AQ30" s="1">
        <v>0</v>
      </c>
      <c r="AR30" s="1">
        <v>0</v>
      </c>
      <c r="AS30" s="1">
        <v>0</v>
      </c>
      <c r="AT30" s="1">
        <v>0</v>
      </c>
      <c r="AU30" s="1">
        <v>0</v>
      </c>
      <c r="AV30" s="1">
        <v>0</v>
      </c>
      <c r="AW30" s="1">
        <v>0</v>
      </c>
      <c r="AX30" s="1">
        <v>0</v>
      </c>
      <c r="AY30" s="1">
        <v>0</v>
      </c>
      <c r="AZ30" s="1">
        <v>0</v>
      </c>
      <c r="BA30" s="1">
        <v>0</v>
      </c>
      <c r="BB30" s="1">
        <v>0</v>
      </c>
      <c r="BC30" s="1">
        <v>0.1</v>
      </c>
      <c r="BD30" s="1">
        <v>0</v>
      </c>
      <c r="BE30" s="1">
        <v>0</v>
      </c>
      <c r="BF30" s="1">
        <v>0</v>
      </c>
      <c r="BG30" s="1">
        <v>0</v>
      </c>
      <c r="BH30" s="1">
        <v>0</v>
      </c>
      <c r="BI30" s="1">
        <v>0</v>
      </c>
      <c r="BJ30" s="1">
        <v>0</v>
      </c>
      <c r="BK30" s="1">
        <v>0</v>
      </c>
      <c r="BL30" s="1">
        <v>0</v>
      </c>
      <c r="BM30" s="1">
        <v>0</v>
      </c>
      <c r="BN30" s="1">
        <v>0</v>
      </c>
      <c r="BO30" s="1">
        <v>0</v>
      </c>
      <c r="BP30" s="1">
        <v>0</v>
      </c>
      <c r="BQ30" s="1">
        <v>1.5599999999999999E-2</v>
      </c>
      <c r="BR30" s="1">
        <v>0</v>
      </c>
      <c r="BS30" s="1">
        <v>0</v>
      </c>
      <c r="BT30" s="1">
        <v>0</v>
      </c>
      <c r="BU30" s="1">
        <v>0</v>
      </c>
      <c r="BV30" s="1">
        <v>0</v>
      </c>
      <c r="BW30" s="1">
        <v>63.7</v>
      </c>
      <c r="BX30" s="1">
        <v>0</v>
      </c>
      <c r="BY30" s="1">
        <v>0</v>
      </c>
      <c r="BZ30" s="1">
        <v>0</v>
      </c>
      <c r="CA30" s="1">
        <v>0</v>
      </c>
      <c r="CB30" s="1">
        <v>0</v>
      </c>
      <c r="CC30" s="1">
        <v>0</v>
      </c>
      <c r="CD30" s="1">
        <v>0</v>
      </c>
      <c r="CE30" s="1">
        <v>0</v>
      </c>
      <c r="CF30" s="1">
        <v>0</v>
      </c>
      <c r="CG30" s="1">
        <v>0</v>
      </c>
      <c r="CH30" s="1">
        <v>0</v>
      </c>
      <c r="CI30" s="1">
        <v>0</v>
      </c>
      <c r="CJ30" s="1">
        <v>0</v>
      </c>
      <c r="CK30" s="1">
        <v>0</v>
      </c>
      <c r="CL30" s="1">
        <v>0</v>
      </c>
      <c r="CM30" s="1">
        <v>0</v>
      </c>
      <c r="CN30" s="1">
        <v>0</v>
      </c>
      <c r="CO30" s="1">
        <v>0</v>
      </c>
      <c r="CP30" s="1">
        <v>0</v>
      </c>
      <c r="CQ30" s="1">
        <v>0</v>
      </c>
      <c r="CR30" s="1">
        <v>0</v>
      </c>
      <c r="CS30" s="1">
        <v>0</v>
      </c>
      <c r="CT30" s="1">
        <v>0</v>
      </c>
      <c r="CU30" s="1">
        <v>0</v>
      </c>
      <c r="CV30" s="1">
        <v>0</v>
      </c>
      <c r="CW30" s="1">
        <v>0</v>
      </c>
      <c r="CX30" s="1">
        <v>0</v>
      </c>
      <c r="CY30" s="1">
        <v>0</v>
      </c>
      <c r="CZ30" s="1">
        <v>0</v>
      </c>
      <c r="DA30" s="1">
        <v>0</v>
      </c>
      <c r="DB30" s="1">
        <v>0</v>
      </c>
      <c r="DC30" s="1">
        <v>0</v>
      </c>
      <c r="DD30" s="1">
        <v>0</v>
      </c>
      <c r="DE30" s="1">
        <v>0</v>
      </c>
      <c r="DF30" s="1">
        <v>0</v>
      </c>
      <c r="DG30" s="1">
        <v>0</v>
      </c>
      <c r="DH30" s="1">
        <v>0</v>
      </c>
      <c r="DI30" s="1">
        <v>0</v>
      </c>
      <c r="DJ30" s="1">
        <v>0</v>
      </c>
      <c r="DK30" s="1">
        <v>0</v>
      </c>
      <c r="DL30" s="1">
        <v>0</v>
      </c>
      <c r="DM30" s="1">
        <v>0</v>
      </c>
      <c r="DN30" s="1">
        <v>0</v>
      </c>
      <c r="DO30" s="1">
        <v>0</v>
      </c>
      <c r="DP30" s="1">
        <v>0</v>
      </c>
      <c r="DQ30" s="1">
        <v>0</v>
      </c>
      <c r="DR30" s="1">
        <v>0</v>
      </c>
      <c r="DS30" s="1">
        <v>0</v>
      </c>
      <c r="DT30" s="1">
        <v>0</v>
      </c>
      <c r="DU30" s="1">
        <v>0</v>
      </c>
      <c r="DV30" s="1">
        <v>0</v>
      </c>
      <c r="DW30" s="1">
        <v>0</v>
      </c>
      <c r="DX30" s="1">
        <v>0</v>
      </c>
      <c r="DY30" s="1">
        <v>0</v>
      </c>
      <c r="DZ30" s="1">
        <v>0</v>
      </c>
      <c r="EA30" s="1">
        <v>0</v>
      </c>
      <c r="EB30" s="1">
        <v>0</v>
      </c>
      <c r="EC30" s="1">
        <v>0</v>
      </c>
      <c r="ED30" s="1">
        <v>0</v>
      </c>
      <c r="EE30" s="1">
        <v>0</v>
      </c>
      <c r="EF30" s="1">
        <v>0</v>
      </c>
      <c r="EG30" s="1">
        <v>0</v>
      </c>
      <c r="EH30" s="1">
        <v>0</v>
      </c>
      <c r="EI30" s="1">
        <v>0</v>
      </c>
      <c r="EJ30" s="1">
        <v>0</v>
      </c>
      <c r="EK30" s="1">
        <v>0</v>
      </c>
      <c r="EL30" s="1">
        <v>0</v>
      </c>
      <c r="EM30" s="1">
        <v>0</v>
      </c>
      <c r="EN30" s="1">
        <v>0</v>
      </c>
      <c r="EO30" s="1">
        <v>0</v>
      </c>
      <c r="EP30" s="1">
        <v>0</v>
      </c>
      <c r="EQ30" s="1">
        <v>0</v>
      </c>
      <c r="ER30" s="1">
        <v>0</v>
      </c>
      <c r="ES30" s="1">
        <v>0</v>
      </c>
      <c r="ET30" s="1">
        <v>0</v>
      </c>
      <c r="EU30" s="1">
        <v>0</v>
      </c>
      <c r="EV30" s="1">
        <v>0</v>
      </c>
      <c r="EW30" s="1">
        <v>0</v>
      </c>
      <c r="EX30" s="1">
        <v>0</v>
      </c>
      <c r="EY30" s="1">
        <v>0</v>
      </c>
      <c r="EZ30" s="1">
        <v>0</v>
      </c>
      <c r="FA30" s="1">
        <v>0</v>
      </c>
      <c r="FB30" s="1">
        <v>0</v>
      </c>
      <c r="FC30" s="1">
        <v>0</v>
      </c>
      <c r="FD30" s="1">
        <v>0</v>
      </c>
      <c r="FE30" s="1">
        <v>0</v>
      </c>
      <c r="FF30" s="1">
        <v>0</v>
      </c>
      <c r="FG30" s="1">
        <v>0</v>
      </c>
      <c r="FH30" s="1">
        <v>0</v>
      </c>
      <c r="FI30" s="1">
        <v>0</v>
      </c>
      <c r="FJ30" s="1">
        <v>0</v>
      </c>
      <c r="FK30" s="1">
        <v>0</v>
      </c>
      <c r="FL30" s="1">
        <v>0</v>
      </c>
      <c r="FM30" s="1">
        <v>0</v>
      </c>
      <c r="FN30" s="1">
        <v>0</v>
      </c>
      <c r="FO30" s="1">
        <v>0</v>
      </c>
      <c r="FP30" s="1">
        <v>0</v>
      </c>
      <c r="FQ30" s="1">
        <v>1</v>
      </c>
      <c r="FR30" s="1">
        <v>0</v>
      </c>
      <c r="FS30" s="1">
        <v>0</v>
      </c>
      <c r="FT30" s="1">
        <v>0</v>
      </c>
      <c r="FU30" s="1">
        <v>0</v>
      </c>
      <c r="FV30" s="1">
        <v>0</v>
      </c>
      <c r="FW30" s="1">
        <v>0</v>
      </c>
      <c r="FX30" s="1">
        <v>3.7041095890410967</v>
      </c>
      <c r="FY30" s="1">
        <v>0</v>
      </c>
      <c r="FZ30" s="1">
        <v>0</v>
      </c>
      <c r="GA30" s="1">
        <v>0</v>
      </c>
      <c r="GB30" s="1">
        <v>0</v>
      </c>
      <c r="GC30" s="1">
        <v>0</v>
      </c>
      <c r="GD30" s="1">
        <v>0</v>
      </c>
      <c r="GE30" s="1">
        <v>0</v>
      </c>
      <c r="GF30" s="1">
        <v>0</v>
      </c>
      <c r="GG30" s="1">
        <v>0</v>
      </c>
      <c r="GH30" s="1">
        <v>0</v>
      </c>
      <c r="GI30" s="1">
        <v>0</v>
      </c>
      <c r="GJ30" s="1">
        <v>0</v>
      </c>
      <c r="GK30" s="1">
        <v>0</v>
      </c>
      <c r="GL30" s="1">
        <v>0</v>
      </c>
      <c r="GM30" s="1">
        <v>0</v>
      </c>
      <c r="GN30" s="1">
        <v>0</v>
      </c>
      <c r="GO30" s="1">
        <v>0</v>
      </c>
      <c r="GP30" s="1">
        <v>0</v>
      </c>
      <c r="GQ30" s="1">
        <v>0</v>
      </c>
      <c r="GR30" s="1">
        <v>0</v>
      </c>
      <c r="GS30" s="1">
        <v>0</v>
      </c>
      <c r="GT30" s="1">
        <v>0.251</v>
      </c>
      <c r="GU30" s="1">
        <v>0</v>
      </c>
      <c r="GV30" s="1">
        <v>0</v>
      </c>
      <c r="GW30" s="1">
        <v>0</v>
      </c>
      <c r="GX30" s="1">
        <v>0</v>
      </c>
      <c r="GY30" s="1">
        <v>0</v>
      </c>
      <c r="GZ30" s="1">
        <v>0</v>
      </c>
      <c r="HA30" s="1">
        <v>0</v>
      </c>
      <c r="HB30" s="1">
        <v>0</v>
      </c>
      <c r="HC30" s="1">
        <v>0</v>
      </c>
      <c r="HD30" s="1">
        <v>0</v>
      </c>
      <c r="HE30" s="1">
        <v>0</v>
      </c>
      <c r="HF30" s="1">
        <v>0</v>
      </c>
      <c r="HG30" s="1">
        <v>0</v>
      </c>
      <c r="HH30" s="1">
        <v>1.5599999999999999E-2</v>
      </c>
      <c r="HI30" s="1">
        <v>0</v>
      </c>
      <c r="HJ30" s="1">
        <v>0</v>
      </c>
      <c r="HK30" s="1">
        <v>0</v>
      </c>
      <c r="HL30" s="1">
        <v>0</v>
      </c>
      <c r="HM30" s="1">
        <v>0</v>
      </c>
      <c r="HN30" s="1">
        <v>63.7</v>
      </c>
      <c r="HO30" s="1">
        <v>0</v>
      </c>
      <c r="HP30" s="1">
        <v>0</v>
      </c>
      <c r="HQ30" s="1">
        <v>0</v>
      </c>
      <c r="HR30" s="1">
        <v>0</v>
      </c>
      <c r="HS30" s="1">
        <v>0</v>
      </c>
      <c r="HT30" s="1">
        <v>0</v>
      </c>
      <c r="HU30" s="1">
        <v>0</v>
      </c>
      <c r="HV30" s="1">
        <v>0</v>
      </c>
      <c r="HW30" s="1">
        <v>0</v>
      </c>
      <c r="HX30" s="1">
        <v>0</v>
      </c>
      <c r="HY30" s="1">
        <v>0</v>
      </c>
      <c r="HZ30" s="1">
        <v>0</v>
      </c>
      <c r="IA30" s="1">
        <v>0</v>
      </c>
      <c r="IB30" s="1">
        <v>0</v>
      </c>
      <c r="IC30" s="1">
        <v>0</v>
      </c>
      <c r="ID30" s="1">
        <v>0</v>
      </c>
      <c r="IE30" s="1">
        <v>0</v>
      </c>
      <c r="IF30" s="1">
        <v>0</v>
      </c>
      <c r="IG30" s="1">
        <v>0</v>
      </c>
      <c r="IH30" s="1">
        <v>0</v>
      </c>
      <c r="II30" s="1">
        <v>0</v>
      </c>
      <c r="IJ30" s="1">
        <v>0</v>
      </c>
      <c r="IK30" s="1">
        <v>0</v>
      </c>
      <c r="IL30" s="1">
        <v>0</v>
      </c>
      <c r="IM30" s="1">
        <v>0</v>
      </c>
      <c r="IN30" s="1">
        <v>0</v>
      </c>
      <c r="IO30" s="1">
        <v>0</v>
      </c>
      <c r="IP30" s="1">
        <v>0</v>
      </c>
      <c r="IQ30" s="1">
        <v>0</v>
      </c>
      <c r="IR30" s="1">
        <v>0</v>
      </c>
      <c r="IS30" s="1">
        <v>0</v>
      </c>
      <c r="IT30" s="1">
        <v>0</v>
      </c>
      <c r="IU30" s="1">
        <v>0</v>
      </c>
      <c r="IV30" s="1">
        <v>0</v>
      </c>
      <c r="IW30" s="1">
        <v>0</v>
      </c>
      <c r="IX30" s="1">
        <v>0</v>
      </c>
      <c r="IY30" s="1">
        <v>0</v>
      </c>
      <c r="IZ30" s="1">
        <v>0</v>
      </c>
      <c r="JA30" s="1">
        <v>0</v>
      </c>
      <c r="JB30" s="1">
        <v>0</v>
      </c>
      <c r="JC30" s="1">
        <v>0</v>
      </c>
      <c r="JD30" s="1">
        <v>0</v>
      </c>
      <c r="JE30" s="1">
        <v>0</v>
      </c>
      <c r="JF30" s="1">
        <v>0</v>
      </c>
      <c r="JG30" s="1">
        <v>0</v>
      </c>
      <c r="JH30" s="1">
        <v>0</v>
      </c>
      <c r="JI30" s="1">
        <v>0</v>
      </c>
      <c r="JJ30" s="1">
        <v>0</v>
      </c>
      <c r="JK30" s="1">
        <v>0</v>
      </c>
      <c r="JL30" s="1">
        <v>0</v>
      </c>
      <c r="JM30" s="1">
        <v>0</v>
      </c>
      <c r="JN30" s="1">
        <v>0</v>
      </c>
      <c r="JO30" s="1">
        <v>0</v>
      </c>
      <c r="JP30" s="1">
        <v>0</v>
      </c>
      <c r="JQ30" s="1">
        <v>0</v>
      </c>
      <c r="JR30" s="1">
        <v>0</v>
      </c>
      <c r="JS30" s="1">
        <v>0</v>
      </c>
      <c r="JT30" s="1">
        <v>0</v>
      </c>
      <c r="JU30" s="1">
        <v>0</v>
      </c>
      <c r="JV30" s="1">
        <v>0</v>
      </c>
      <c r="JW30" s="1">
        <v>0</v>
      </c>
      <c r="JX30" s="1">
        <v>0</v>
      </c>
      <c r="JY30" s="1">
        <v>0</v>
      </c>
      <c r="JZ30" s="1">
        <v>0</v>
      </c>
      <c r="KA30" s="1">
        <v>0</v>
      </c>
      <c r="KB30" s="1">
        <v>0</v>
      </c>
      <c r="KC30" s="1">
        <v>0</v>
      </c>
      <c r="KD30" s="1">
        <v>0</v>
      </c>
      <c r="KE30" s="1">
        <v>0</v>
      </c>
      <c r="KF30" s="1">
        <v>0</v>
      </c>
      <c r="KG30" s="1">
        <v>0</v>
      </c>
      <c r="KH30" s="1">
        <v>0</v>
      </c>
      <c r="KI30" s="1">
        <v>0</v>
      </c>
      <c r="KJ30" s="1">
        <v>0</v>
      </c>
      <c r="KK30" s="1">
        <v>0</v>
      </c>
      <c r="KL30" s="1">
        <v>0</v>
      </c>
      <c r="KM30" s="1">
        <v>0</v>
      </c>
      <c r="KN30" s="1">
        <v>0</v>
      </c>
      <c r="KO30" s="1">
        <v>0</v>
      </c>
      <c r="KP30" s="1">
        <v>0</v>
      </c>
      <c r="KQ30" s="1">
        <v>0</v>
      </c>
      <c r="KR30" s="1">
        <v>0</v>
      </c>
      <c r="KS30" s="1">
        <v>0</v>
      </c>
      <c r="KT30" s="1">
        <v>0</v>
      </c>
      <c r="KU30" s="1">
        <v>0</v>
      </c>
      <c r="KV30" s="1">
        <v>0</v>
      </c>
      <c r="KW30" s="1">
        <v>0</v>
      </c>
      <c r="KX30" s="1">
        <v>0</v>
      </c>
      <c r="KY30" s="1">
        <v>0</v>
      </c>
      <c r="KZ30" s="1">
        <v>0</v>
      </c>
      <c r="LA30" s="1">
        <v>0</v>
      </c>
      <c r="LB30" s="1">
        <v>0</v>
      </c>
      <c r="LC30" s="1">
        <v>0</v>
      </c>
      <c r="LD30" s="1">
        <v>0</v>
      </c>
      <c r="LE30" s="1">
        <v>0</v>
      </c>
      <c r="LF30" s="1">
        <v>0</v>
      </c>
      <c r="LG30" s="1">
        <v>0</v>
      </c>
      <c r="LH30" s="1">
        <v>1</v>
      </c>
      <c r="LI30" s="1">
        <v>1</v>
      </c>
      <c r="LJ30" s="1">
        <v>0</v>
      </c>
      <c r="LK30" s="1">
        <v>0</v>
      </c>
      <c r="LL30" s="1">
        <v>1</v>
      </c>
      <c r="LM30" s="1">
        <v>0.95</v>
      </c>
      <c r="LN30" s="1">
        <v>0</v>
      </c>
      <c r="LO30" s="1">
        <v>1</v>
      </c>
      <c r="LP30" s="1">
        <v>0.78</v>
      </c>
      <c r="LQ30" s="1">
        <v>0</v>
      </c>
      <c r="LR30" s="1">
        <v>0</v>
      </c>
      <c r="LS30" s="1">
        <v>0</v>
      </c>
    </row>
    <row r="31" spans="1:331" ht="15.75" customHeight="1">
      <c r="A31" s="1" t="s">
        <v>350</v>
      </c>
      <c r="B31" s="1" t="s">
        <v>351</v>
      </c>
      <c r="C31" s="1" t="s">
        <v>387</v>
      </c>
      <c r="D31" s="1" t="s">
        <v>353</v>
      </c>
      <c r="E31" s="1" t="s">
        <v>354</v>
      </c>
      <c r="F31" s="1">
        <v>15314</v>
      </c>
      <c r="G31" s="1" t="s">
        <v>355</v>
      </c>
      <c r="H31" s="1">
        <v>15314</v>
      </c>
      <c r="I31" s="1">
        <v>3.2472434266327395E-3</v>
      </c>
      <c r="J31" s="1">
        <v>0</v>
      </c>
      <c r="K31" s="1" t="s">
        <v>356</v>
      </c>
      <c r="L31" s="1">
        <v>1</v>
      </c>
      <c r="M31" s="1" t="s">
        <v>357</v>
      </c>
      <c r="N31" s="1" t="s">
        <v>358</v>
      </c>
      <c r="O31" s="1" t="s">
        <v>359</v>
      </c>
      <c r="P31" s="1">
        <v>4.2</v>
      </c>
      <c r="Q31" s="1">
        <v>0.61499999999999999</v>
      </c>
      <c r="R31" s="1">
        <v>0</v>
      </c>
      <c r="S31" s="1">
        <v>0.3</v>
      </c>
      <c r="T31" s="1">
        <v>18000</v>
      </c>
      <c r="U31" s="1">
        <v>0</v>
      </c>
      <c r="V31" s="1">
        <v>262</v>
      </c>
      <c r="W31" s="1">
        <v>0</v>
      </c>
      <c r="X31" s="1">
        <v>4716000</v>
      </c>
      <c r="Y31" s="1">
        <v>1</v>
      </c>
      <c r="Z31" s="1">
        <v>0</v>
      </c>
      <c r="AA31" s="1">
        <v>0</v>
      </c>
      <c r="AB31" s="1">
        <v>0</v>
      </c>
      <c r="AC31" s="1">
        <v>0</v>
      </c>
      <c r="AD31" s="1">
        <v>0</v>
      </c>
      <c r="AE31" s="1">
        <v>0</v>
      </c>
      <c r="AF31" s="1">
        <v>0</v>
      </c>
      <c r="AG31" s="1">
        <v>0</v>
      </c>
      <c r="AH31" s="1">
        <v>0</v>
      </c>
      <c r="AI31" s="1">
        <v>0</v>
      </c>
      <c r="AJ31" s="1">
        <v>0</v>
      </c>
      <c r="AK31" s="1">
        <v>0</v>
      </c>
      <c r="AL31" s="1">
        <v>0</v>
      </c>
      <c r="AM31" s="1">
        <v>9.29731506849315</v>
      </c>
      <c r="AN31" s="1">
        <v>0</v>
      </c>
      <c r="AO31" s="1">
        <v>0</v>
      </c>
      <c r="AP31" s="1">
        <v>0</v>
      </c>
      <c r="AQ31" s="1">
        <v>0</v>
      </c>
      <c r="AR31" s="1">
        <v>0</v>
      </c>
      <c r="AS31" s="1">
        <v>0</v>
      </c>
      <c r="AT31" s="1">
        <v>0</v>
      </c>
      <c r="AU31" s="1">
        <v>0</v>
      </c>
      <c r="AV31" s="1">
        <v>0</v>
      </c>
      <c r="AW31" s="1">
        <v>0</v>
      </c>
      <c r="AX31" s="1">
        <v>0</v>
      </c>
      <c r="AY31" s="1">
        <v>0</v>
      </c>
      <c r="AZ31" s="1">
        <v>0</v>
      </c>
      <c r="BA31" s="1">
        <v>0</v>
      </c>
      <c r="BB31" s="1">
        <v>0</v>
      </c>
      <c r="BC31" s="1">
        <v>0.1</v>
      </c>
      <c r="BD31" s="1">
        <v>0</v>
      </c>
      <c r="BE31" s="1">
        <v>0</v>
      </c>
      <c r="BF31" s="1">
        <v>0</v>
      </c>
      <c r="BG31" s="1">
        <v>0</v>
      </c>
      <c r="BH31" s="1">
        <v>0</v>
      </c>
      <c r="BI31" s="1">
        <v>0</v>
      </c>
      <c r="BJ31" s="1">
        <v>0</v>
      </c>
      <c r="BK31" s="1">
        <v>0</v>
      </c>
      <c r="BL31" s="1">
        <v>0</v>
      </c>
      <c r="BM31" s="1">
        <v>0</v>
      </c>
      <c r="BN31" s="1">
        <v>0</v>
      </c>
      <c r="BO31" s="1">
        <v>0</v>
      </c>
      <c r="BP31" s="1">
        <v>0</v>
      </c>
      <c r="BQ31" s="1">
        <v>1.5599999999999999E-2</v>
      </c>
      <c r="BR31" s="1">
        <v>0</v>
      </c>
      <c r="BS31" s="1">
        <v>0</v>
      </c>
      <c r="BT31" s="1">
        <v>0</v>
      </c>
      <c r="BU31" s="1">
        <v>0</v>
      </c>
      <c r="BV31" s="1">
        <v>0</v>
      </c>
      <c r="BW31" s="1">
        <v>63.7</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c r="CP31" s="1">
        <v>0</v>
      </c>
      <c r="CQ31" s="1">
        <v>0</v>
      </c>
      <c r="CR31" s="1">
        <v>0</v>
      </c>
      <c r="CS31" s="1">
        <v>0</v>
      </c>
      <c r="CT31" s="1">
        <v>0</v>
      </c>
      <c r="CU31" s="1">
        <v>0</v>
      </c>
      <c r="CV31" s="1">
        <v>0</v>
      </c>
      <c r="CW31" s="1">
        <v>0</v>
      </c>
      <c r="CX31" s="1">
        <v>0</v>
      </c>
      <c r="CY31" s="1">
        <v>0</v>
      </c>
      <c r="CZ31" s="1">
        <v>0</v>
      </c>
      <c r="DA31" s="1">
        <v>0</v>
      </c>
      <c r="DB31" s="1">
        <v>0</v>
      </c>
      <c r="DC31" s="1">
        <v>0</v>
      </c>
      <c r="DD31" s="1">
        <v>0</v>
      </c>
      <c r="DE31" s="1">
        <v>0</v>
      </c>
      <c r="DF31" s="1">
        <v>0</v>
      </c>
      <c r="DG31" s="1">
        <v>0</v>
      </c>
      <c r="DH31" s="1">
        <v>0</v>
      </c>
      <c r="DI31" s="1">
        <v>0</v>
      </c>
      <c r="DJ31" s="1">
        <v>0</v>
      </c>
      <c r="DK31" s="1">
        <v>0</v>
      </c>
      <c r="DL31" s="1">
        <v>0</v>
      </c>
      <c r="DM31" s="1">
        <v>0</v>
      </c>
      <c r="DN31" s="1">
        <v>0</v>
      </c>
      <c r="DO31" s="1">
        <v>0</v>
      </c>
      <c r="DP31" s="1">
        <v>0</v>
      </c>
      <c r="DQ31" s="1">
        <v>0</v>
      </c>
      <c r="DR31" s="1">
        <v>0</v>
      </c>
      <c r="DS31" s="1">
        <v>0</v>
      </c>
      <c r="DT31" s="1">
        <v>0</v>
      </c>
      <c r="DU31" s="1">
        <v>0</v>
      </c>
      <c r="DV31" s="1">
        <v>0</v>
      </c>
      <c r="DW31" s="1">
        <v>0</v>
      </c>
      <c r="DX31" s="1">
        <v>0</v>
      </c>
      <c r="DY31" s="1">
        <v>0</v>
      </c>
      <c r="DZ31" s="1">
        <v>0</v>
      </c>
      <c r="EA31" s="1">
        <v>0</v>
      </c>
      <c r="EB31" s="1">
        <v>0</v>
      </c>
      <c r="EC31" s="1">
        <v>0</v>
      </c>
      <c r="ED31" s="1">
        <v>0</v>
      </c>
      <c r="EE31" s="1">
        <v>0</v>
      </c>
      <c r="EF31" s="1">
        <v>0</v>
      </c>
      <c r="EG31" s="1">
        <v>0</v>
      </c>
      <c r="EH31" s="1">
        <v>0</v>
      </c>
      <c r="EI31" s="1">
        <v>0</v>
      </c>
      <c r="EJ31" s="1">
        <v>0</v>
      </c>
      <c r="EK31" s="1">
        <v>0</v>
      </c>
      <c r="EL31" s="1">
        <v>0</v>
      </c>
      <c r="EM31" s="1">
        <v>0</v>
      </c>
      <c r="EN31" s="1">
        <v>0</v>
      </c>
      <c r="EO31" s="1">
        <v>0</v>
      </c>
      <c r="EP31" s="1">
        <v>0</v>
      </c>
      <c r="EQ31" s="1">
        <v>0</v>
      </c>
      <c r="ER31" s="1">
        <v>0</v>
      </c>
      <c r="ES31" s="1">
        <v>0</v>
      </c>
      <c r="ET31" s="1">
        <v>0</v>
      </c>
      <c r="EU31" s="1">
        <v>0</v>
      </c>
      <c r="EV31" s="1">
        <v>0</v>
      </c>
      <c r="EW31" s="1">
        <v>0</v>
      </c>
      <c r="EX31" s="1">
        <v>0</v>
      </c>
      <c r="EY31" s="1">
        <v>0</v>
      </c>
      <c r="EZ31" s="1">
        <v>0</v>
      </c>
      <c r="FA31" s="1">
        <v>0</v>
      </c>
      <c r="FB31" s="1">
        <v>0</v>
      </c>
      <c r="FC31" s="1">
        <v>0</v>
      </c>
      <c r="FD31" s="1">
        <v>0</v>
      </c>
      <c r="FE31" s="1">
        <v>0</v>
      </c>
      <c r="FF31" s="1">
        <v>0</v>
      </c>
      <c r="FG31" s="1">
        <v>0</v>
      </c>
      <c r="FH31" s="1">
        <v>0</v>
      </c>
      <c r="FI31" s="1">
        <v>0</v>
      </c>
      <c r="FJ31" s="1">
        <v>0</v>
      </c>
      <c r="FK31" s="1">
        <v>0</v>
      </c>
      <c r="FL31" s="1">
        <v>0</v>
      </c>
      <c r="FM31" s="1">
        <v>0</v>
      </c>
      <c r="FN31" s="1">
        <v>0</v>
      </c>
      <c r="FO31" s="1">
        <v>0</v>
      </c>
      <c r="FP31" s="1">
        <v>0</v>
      </c>
      <c r="FQ31" s="1">
        <v>1</v>
      </c>
      <c r="FR31" s="1">
        <v>0</v>
      </c>
      <c r="FS31" s="1">
        <v>0</v>
      </c>
      <c r="FT31" s="1">
        <v>0</v>
      </c>
      <c r="FU31" s="1">
        <v>0</v>
      </c>
      <c r="FV31" s="1">
        <v>0</v>
      </c>
      <c r="FW31" s="1">
        <v>0</v>
      </c>
      <c r="FX31" s="1">
        <v>3.7041095890410967</v>
      </c>
      <c r="FY31" s="1">
        <v>0</v>
      </c>
      <c r="FZ31" s="1">
        <v>0</v>
      </c>
      <c r="GA31" s="1">
        <v>0</v>
      </c>
      <c r="GB31" s="1">
        <v>0</v>
      </c>
      <c r="GC31" s="1">
        <v>0</v>
      </c>
      <c r="GD31" s="1">
        <v>0</v>
      </c>
      <c r="GE31" s="1">
        <v>0</v>
      </c>
      <c r="GF31" s="1">
        <v>0</v>
      </c>
      <c r="GG31" s="1">
        <v>0</v>
      </c>
      <c r="GH31" s="1">
        <v>0</v>
      </c>
      <c r="GI31" s="1">
        <v>0</v>
      </c>
      <c r="GJ31" s="1">
        <v>0</v>
      </c>
      <c r="GK31" s="1">
        <v>0</v>
      </c>
      <c r="GL31" s="1">
        <v>0</v>
      </c>
      <c r="GM31" s="1">
        <v>0</v>
      </c>
      <c r="GN31" s="1">
        <v>0</v>
      </c>
      <c r="GO31" s="1">
        <v>0</v>
      </c>
      <c r="GP31" s="1">
        <v>0</v>
      </c>
      <c r="GQ31" s="1">
        <v>0</v>
      </c>
      <c r="GR31" s="1">
        <v>0</v>
      </c>
      <c r="GS31" s="1">
        <v>0</v>
      </c>
      <c r="GT31" s="1">
        <v>0.251</v>
      </c>
      <c r="GU31" s="1">
        <v>0</v>
      </c>
      <c r="GV31" s="1">
        <v>0</v>
      </c>
      <c r="GW31" s="1">
        <v>0</v>
      </c>
      <c r="GX31" s="1">
        <v>0</v>
      </c>
      <c r="GY31" s="1">
        <v>0</v>
      </c>
      <c r="GZ31" s="1">
        <v>0</v>
      </c>
      <c r="HA31" s="1">
        <v>0</v>
      </c>
      <c r="HB31" s="1">
        <v>0</v>
      </c>
      <c r="HC31" s="1">
        <v>0</v>
      </c>
      <c r="HD31" s="1">
        <v>0</v>
      </c>
      <c r="HE31" s="1">
        <v>0</v>
      </c>
      <c r="HF31" s="1">
        <v>0</v>
      </c>
      <c r="HG31" s="1">
        <v>0</v>
      </c>
      <c r="HH31" s="1">
        <v>1.5599999999999999E-2</v>
      </c>
      <c r="HI31" s="1">
        <v>0</v>
      </c>
      <c r="HJ31" s="1">
        <v>0</v>
      </c>
      <c r="HK31" s="1">
        <v>0</v>
      </c>
      <c r="HL31" s="1">
        <v>0</v>
      </c>
      <c r="HM31" s="1">
        <v>0</v>
      </c>
      <c r="HN31" s="1">
        <v>63.7</v>
      </c>
      <c r="HO31" s="1">
        <v>0</v>
      </c>
      <c r="HP31" s="1">
        <v>0</v>
      </c>
      <c r="HQ31" s="1">
        <v>0</v>
      </c>
      <c r="HR31" s="1">
        <v>0</v>
      </c>
      <c r="HS31" s="1">
        <v>0</v>
      </c>
      <c r="HT31" s="1">
        <v>0</v>
      </c>
      <c r="HU31" s="1">
        <v>0</v>
      </c>
      <c r="HV31" s="1">
        <v>0</v>
      </c>
      <c r="HW31" s="1">
        <v>0</v>
      </c>
      <c r="HX31" s="1">
        <v>0</v>
      </c>
      <c r="HY31" s="1">
        <v>0</v>
      </c>
      <c r="HZ31" s="1">
        <v>0</v>
      </c>
      <c r="IA31" s="1">
        <v>0</v>
      </c>
      <c r="IB31" s="1">
        <v>0</v>
      </c>
      <c r="IC31" s="1">
        <v>0</v>
      </c>
      <c r="ID31" s="1">
        <v>0</v>
      </c>
      <c r="IE31" s="1">
        <v>0</v>
      </c>
      <c r="IF31" s="1">
        <v>0</v>
      </c>
      <c r="IG31" s="1">
        <v>0</v>
      </c>
      <c r="IH31" s="1">
        <v>0</v>
      </c>
      <c r="II31" s="1">
        <v>0</v>
      </c>
      <c r="IJ31" s="1">
        <v>0</v>
      </c>
      <c r="IK31" s="1">
        <v>0</v>
      </c>
      <c r="IL31" s="1">
        <v>0</v>
      </c>
      <c r="IM31" s="1">
        <v>0</v>
      </c>
      <c r="IN31" s="1">
        <v>0</v>
      </c>
      <c r="IO31" s="1">
        <v>0</v>
      </c>
      <c r="IP31" s="1">
        <v>0</v>
      </c>
      <c r="IQ31" s="1">
        <v>0</v>
      </c>
      <c r="IR31" s="1">
        <v>0</v>
      </c>
      <c r="IS31" s="1">
        <v>0</v>
      </c>
      <c r="IT31" s="1">
        <v>0</v>
      </c>
      <c r="IU31" s="1">
        <v>0</v>
      </c>
      <c r="IV31" s="1">
        <v>0</v>
      </c>
      <c r="IW31" s="1">
        <v>0</v>
      </c>
      <c r="IX31" s="1">
        <v>0</v>
      </c>
      <c r="IY31" s="1">
        <v>0</v>
      </c>
      <c r="IZ31" s="1">
        <v>0</v>
      </c>
      <c r="JA31" s="1">
        <v>0</v>
      </c>
      <c r="JB31" s="1">
        <v>0</v>
      </c>
      <c r="JC31" s="1">
        <v>0</v>
      </c>
      <c r="JD31" s="1">
        <v>0</v>
      </c>
      <c r="JE31" s="1">
        <v>0</v>
      </c>
      <c r="JF31" s="1">
        <v>0</v>
      </c>
      <c r="JG31" s="1">
        <v>0</v>
      </c>
      <c r="JH31" s="1">
        <v>0</v>
      </c>
      <c r="JI31" s="1">
        <v>0</v>
      </c>
      <c r="JJ31" s="1">
        <v>0</v>
      </c>
      <c r="JK31" s="1">
        <v>0</v>
      </c>
      <c r="JL31" s="1">
        <v>0</v>
      </c>
      <c r="JM31" s="1">
        <v>0</v>
      </c>
      <c r="JN31" s="1">
        <v>0</v>
      </c>
      <c r="JO31" s="1">
        <v>0</v>
      </c>
      <c r="JP31" s="1">
        <v>0</v>
      </c>
      <c r="JQ31" s="1">
        <v>0</v>
      </c>
      <c r="JR31" s="1">
        <v>0</v>
      </c>
      <c r="JS31" s="1">
        <v>0</v>
      </c>
      <c r="JT31" s="1">
        <v>0</v>
      </c>
      <c r="JU31" s="1">
        <v>0</v>
      </c>
      <c r="JV31" s="1">
        <v>0</v>
      </c>
      <c r="JW31" s="1">
        <v>0</v>
      </c>
      <c r="JX31" s="1">
        <v>0</v>
      </c>
      <c r="JY31" s="1">
        <v>0</v>
      </c>
      <c r="JZ31" s="1">
        <v>0</v>
      </c>
      <c r="KA31" s="1">
        <v>0</v>
      </c>
      <c r="KB31" s="1">
        <v>0</v>
      </c>
      <c r="KC31" s="1">
        <v>0</v>
      </c>
      <c r="KD31" s="1">
        <v>0</v>
      </c>
      <c r="KE31" s="1">
        <v>0</v>
      </c>
      <c r="KF31" s="1">
        <v>0</v>
      </c>
      <c r="KG31" s="1">
        <v>0</v>
      </c>
      <c r="KH31" s="1">
        <v>0</v>
      </c>
      <c r="KI31" s="1">
        <v>0</v>
      </c>
      <c r="KJ31" s="1">
        <v>0</v>
      </c>
      <c r="KK31" s="1">
        <v>0</v>
      </c>
      <c r="KL31" s="1">
        <v>0</v>
      </c>
      <c r="KM31" s="1">
        <v>0</v>
      </c>
      <c r="KN31" s="1">
        <v>0</v>
      </c>
      <c r="KO31" s="1">
        <v>0</v>
      </c>
      <c r="KP31" s="1">
        <v>0</v>
      </c>
      <c r="KQ31" s="1">
        <v>0</v>
      </c>
      <c r="KR31" s="1">
        <v>0</v>
      </c>
      <c r="KS31" s="1">
        <v>0</v>
      </c>
      <c r="KT31" s="1">
        <v>0</v>
      </c>
      <c r="KU31" s="1">
        <v>0</v>
      </c>
      <c r="KV31" s="1">
        <v>0</v>
      </c>
      <c r="KW31" s="1">
        <v>0</v>
      </c>
      <c r="KX31" s="1">
        <v>0</v>
      </c>
      <c r="KY31" s="1">
        <v>0</v>
      </c>
      <c r="KZ31" s="1">
        <v>0</v>
      </c>
      <c r="LA31" s="1">
        <v>0</v>
      </c>
      <c r="LB31" s="1">
        <v>0</v>
      </c>
      <c r="LC31" s="1">
        <v>0</v>
      </c>
      <c r="LD31" s="1">
        <v>0</v>
      </c>
      <c r="LE31" s="1">
        <v>0</v>
      </c>
      <c r="LF31" s="1">
        <v>0</v>
      </c>
      <c r="LG31" s="1">
        <v>0</v>
      </c>
      <c r="LH31" s="1">
        <v>1</v>
      </c>
      <c r="LI31" s="1">
        <v>1</v>
      </c>
      <c r="LJ31" s="1">
        <v>0</v>
      </c>
      <c r="LK31" s="1">
        <v>0</v>
      </c>
      <c r="LL31" s="1">
        <v>1</v>
      </c>
      <c r="LM31" s="1">
        <v>0.95</v>
      </c>
      <c r="LN31" s="1">
        <v>0</v>
      </c>
      <c r="LO31" s="1">
        <v>1</v>
      </c>
      <c r="LP31" s="1">
        <v>0.78</v>
      </c>
      <c r="LQ31" s="1">
        <v>0</v>
      </c>
      <c r="LR31" s="1">
        <v>0</v>
      </c>
      <c r="LS31" s="1">
        <v>0</v>
      </c>
    </row>
    <row r="32" spans="1:331" ht="15.75" customHeight="1">
      <c r="A32" s="1" t="s">
        <v>350</v>
      </c>
      <c r="B32" s="1" t="s">
        <v>351</v>
      </c>
      <c r="C32" s="1" t="s">
        <v>388</v>
      </c>
      <c r="D32" s="1" t="s">
        <v>353</v>
      </c>
      <c r="E32" s="1" t="s">
        <v>354</v>
      </c>
      <c r="F32" s="1">
        <v>15314</v>
      </c>
      <c r="G32" s="1" t="s">
        <v>355</v>
      </c>
      <c r="H32" s="1">
        <v>15314</v>
      </c>
      <c r="I32" s="1">
        <v>3.2472434266327395E-3</v>
      </c>
      <c r="J32" s="1">
        <v>0</v>
      </c>
      <c r="K32" s="1" t="s">
        <v>356</v>
      </c>
      <c r="L32" s="1">
        <v>1</v>
      </c>
      <c r="M32" s="1" t="s">
        <v>357</v>
      </c>
      <c r="N32" s="1" t="s">
        <v>358</v>
      </c>
      <c r="O32" s="1" t="s">
        <v>359</v>
      </c>
      <c r="P32" s="1">
        <v>4.2</v>
      </c>
      <c r="Q32" s="1">
        <v>0.61499999999999999</v>
      </c>
      <c r="R32" s="1">
        <v>0</v>
      </c>
      <c r="S32" s="1">
        <v>0.3</v>
      </c>
      <c r="T32" s="1">
        <v>18000</v>
      </c>
      <c r="U32" s="1">
        <v>0</v>
      </c>
      <c r="V32" s="1">
        <v>262</v>
      </c>
      <c r="W32" s="1">
        <v>0</v>
      </c>
      <c r="X32" s="1">
        <v>4716000</v>
      </c>
      <c r="Y32" s="1">
        <v>1</v>
      </c>
      <c r="Z32" s="1">
        <v>0</v>
      </c>
      <c r="AA32" s="1">
        <v>0</v>
      </c>
      <c r="AB32" s="1">
        <v>0</v>
      </c>
      <c r="AC32" s="1">
        <v>0</v>
      </c>
      <c r="AD32" s="1">
        <v>0</v>
      </c>
      <c r="AE32" s="1">
        <v>0</v>
      </c>
      <c r="AF32" s="1">
        <v>0</v>
      </c>
      <c r="AG32" s="1">
        <v>0</v>
      </c>
      <c r="AH32" s="1">
        <v>0</v>
      </c>
      <c r="AI32" s="1">
        <v>0</v>
      </c>
      <c r="AJ32" s="1">
        <v>0</v>
      </c>
      <c r="AK32" s="1">
        <v>0</v>
      </c>
      <c r="AL32" s="1">
        <v>0</v>
      </c>
      <c r="AM32" s="1">
        <v>9.29731506849315</v>
      </c>
      <c r="AN32" s="1">
        <v>0</v>
      </c>
      <c r="AO32" s="1">
        <v>0</v>
      </c>
      <c r="AP32" s="1">
        <v>0</v>
      </c>
      <c r="AQ32" s="1">
        <v>0</v>
      </c>
      <c r="AR32" s="1">
        <v>0</v>
      </c>
      <c r="AS32" s="1">
        <v>0</v>
      </c>
      <c r="AT32" s="1">
        <v>0</v>
      </c>
      <c r="AU32" s="1">
        <v>0</v>
      </c>
      <c r="AV32" s="1">
        <v>0</v>
      </c>
      <c r="AW32" s="1">
        <v>0</v>
      </c>
      <c r="AX32" s="1">
        <v>0</v>
      </c>
      <c r="AY32" s="1">
        <v>0</v>
      </c>
      <c r="AZ32" s="1">
        <v>0</v>
      </c>
      <c r="BA32" s="1">
        <v>0</v>
      </c>
      <c r="BB32" s="1">
        <v>0</v>
      </c>
      <c r="BC32" s="1">
        <v>0.1</v>
      </c>
      <c r="BD32" s="1">
        <v>0</v>
      </c>
      <c r="BE32" s="1">
        <v>0</v>
      </c>
      <c r="BF32" s="1">
        <v>0</v>
      </c>
      <c r="BG32" s="1">
        <v>0</v>
      </c>
      <c r="BH32" s="1">
        <v>0</v>
      </c>
      <c r="BI32" s="1">
        <v>0</v>
      </c>
      <c r="BJ32" s="1">
        <v>0</v>
      </c>
      <c r="BK32" s="1">
        <v>0</v>
      </c>
      <c r="BL32" s="1">
        <v>0</v>
      </c>
      <c r="BM32" s="1">
        <v>0</v>
      </c>
      <c r="BN32" s="1">
        <v>0</v>
      </c>
      <c r="BO32" s="1">
        <v>0</v>
      </c>
      <c r="BP32" s="1">
        <v>0</v>
      </c>
      <c r="BQ32" s="1">
        <v>1.5599999999999999E-2</v>
      </c>
      <c r="BR32" s="1">
        <v>0</v>
      </c>
      <c r="BS32" s="1">
        <v>0</v>
      </c>
      <c r="BT32" s="1">
        <v>0</v>
      </c>
      <c r="BU32" s="1">
        <v>0</v>
      </c>
      <c r="BV32" s="1">
        <v>0</v>
      </c>
      <c r="BW32" s="1">
        <v>63.7</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R32" s="1">
        <v>0</v>
      </c>
      <c r="CS32" s="1">
        <v>0</v>
      </c>
      <c r="CT32" s="1">
        <v>0</v>
      </c>
      <c r="CU32" s="1">
        <v>0</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P32" s="1">
        <v>0</v>
      </c>
      <c r="DQ32" s="1">
        <v>0</v>
      </c>
      <c r="DR32" s="1">
        <v>0</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N32" s="1">
        <v>0</v>
      </c>
      <c r="EO32" s="1">
        <v>0</v>
      </c>
      <c r="EP32" s="1">
        <v>0</v>
      </c>
      <c r="EQ32" s="1">
        <v>0</v>
      </c>
      <c r="ER32" s="1">
        <v>0</v>
      </c>
      <c r="ES32" s="1">
        <v>0</v>
      </c>
      <c r="ET32" s="1">
        <v>0</v>
      </c>
      <c r="EU32" s="1">
        <v>0</v>
      </c>
      <c r="EV32" s="1">
        <v>0</v>
      </c>
      <c r="EW32" s="1">
        <v>0</v>
      </c>
      <c r="EX32" s="1">
        <v>0</v>
      </c>
      <c r="EY32" s="1">
        <v>0</v>
      </c>
      <c r="EZ32" s="1">
        <v>0</v>
      </c>
      <c r="FA32" s="1">
        <v>0</v>
      </c>
      <c r="FB32" s="1">
        <v>0</v>
      </c>
      <c r="FC32" s="1">
        <v>0</v>
      </c>
      <c r="FD32" s="1">
        <v>0</v>
      </c>
      <c r="FE32" s="1">
        <v>0</v>
      </c>
      <c r="FF32" s="1">
        <v>0</v>
      </c>
      <c r="FG32" s="1">
        <v>0</v>
      </c>
      <c r="FH32" s="1">
        <v>0</v>
      </c>
      <c r="FI32" s="1">
        <v>0</v>
      </c>
      <c r="FJ32" s="1">
        <v>0</v>
      </c>
      <c r="FK32" s="1">
        <v>0</v>
      </c>
      <c r="FL32" s="1">
        <v>0</v>
      </c>
      <c r="FM32" s="1">
        <v>0</v>
      </c>
      <c r="FN32" s="1">
        <v>0</v>
      </c>
      <c r="FO32" s="1">
        <v>0</v>
      </c>
      <c r="FP32" s="1">
        <v>0</v>
      </c>
      <c r="FQ32" s="1">
        <v>1</v>
      </c>
      <c r="FR32" s="1">
        <v>0</v>
      </c>
      <c r="FS32" s="1">
        <v>0</v>
      </c>
      <c r="FT32" s="1">
        <v>0</v>
      </c>
      <c r="FU32" s="1">
        <v>0</v>
      </c>
      <c r="FV32" s="1">
        <v>0</v>
      </c>
      <c r="FW32" s="1">
        <v>0</v>
      </c>
      <c r="FX32" s="1">
        <v>3.7041095890410967</v>
      </c>
      <c r="FY32" s="1">
        <v>0</v>
      </c>
      <c r="FZ32" s="1">
        <v>0</v>
      </c>
      <c r="GA32" s="1">
        <v>0</v>
      </c>
      <c r="GB32" s="1">
        <v>0</v>
      </c>
      <c r="GC32" s="1">
        <v>0</v>
      </c>
      <c r="GD32" s="1">
        <v>0</v>
      </c>
      <c r="GE32" s="1">
        <v>0</v>
      </c>
      <c r="GF32" s="1">
        <v>0</v>
      </c>
      <c r="GG32" s="1">
        <v>0</v>
      </c>
      <c r="GH32" s="1">
        <v>0</v>
      </c>
      <c r="GI32" s="1">
        <v>0</v>
      </c>
      <c r="GJ32" s="1">
        <v>0</v>
      </c>
      <c r="GK32" s="1">
        <v>0</v>
      </c>
      <c r="GL32" s="1">
        <v>0</v>
      </c>
      <c r="GM32" s="1">
        <v>0</v>
      </c>
      <c r="GN32" s="1">
        <v>0</v>
      </c>
      <c r="GO32" s="1">
        <v>0</v>
      </c>
      <c r="GP32" s="1">
        <v>0</v>
      </c>
      <c r="GQ32" s="1">
        <v>0</v>
      </c>
      <c r="GR32" s="1">
        <v>0</v>
      </c>
      <c r="GS32" s="1">
        <v>0</v>
      </c>
      <c r="GT32" s="1">
        <v>0.251</v>
      </c>
      <c r="GU32" s="1">
        <v>0</v>
      </c>
      <c r="GV32" s="1">
        <v>0</v>
      </c>
      <c r="GW32" s="1">
        <v>0</v>
      </c>
      <c r="GX32" s="1">
        <v>0</v>
      </c>
      <c r="GY32" s="1">
        <v>0</v>
      </c>
      <c r="GZ32" s="1">
        <v>0</v>
      </c>
      <c r="HA32" s="1">
        <v>0</v>
      </c>
      <c r="HB32" s="1">
        <v>0</v>
      </c>
      <c r="HC32" s="1">
        <v>0</v>
      </c>
      <c r="HD32" s="1">
        <v>0</v>
      </c>
      <c r="HE32" s="1">
        <v>0</v>
      </c>
      <c r="HF32" s="1">
        <v>0</v>
      </c>
      <c r="HG32" s="1">
        <v>0</v>
      </c>
      <c r="HH32" s="1">
        <v>1.5599999999999999E-2</v>
      </c>
      <c r="HI32" s="1">
        <v>0</v>
      </c>
      <c r="HJ32" s="1">
        <v>0</v>
      </c>
      <c r="HK32" s="1">
        <v>0</v>
      </c>
      <c r="HL32" s="1">
        <v>0</v>
      </c>
      <c r="HM32" s="1">
        <v>0</v>
      </c>
      <c r="HN32" s="1">
        <v>63.7</v>
      </c>
      <c r="HO32" s="1">
        <v>0</v>
      </c>
      <c r="HP32" s="1">
        <v>0</v>
      </c>
      <c r="HQ32" s="1">
        <v>0</v>
      </c>
      <c r="HR32" s="1">
        <v>0</v>
      </c>
      <c r="HS32" s="1">
        <v>0</v>
      </c>
      <c r="HT32" s="1">
        <v>0</v>
      </c>
      <c r="HU32" s="1">
        <v>0</v>
      </c>
      <c r="HV32" s="1">
        <v>0</v>
      </c>
      <c r="HW32" s="1">
        <v>0</v>
      </c>
      <c r="HX32" s="1">
        <v>0</v>
      </c>
      <c r="HY32" s="1">
        <v>0</v>
      </c>
      <c r="HZ32" s="1">
        <v>0</v>
      </c>
      <c r="IA32" s="1">
        <v>0</v>
      </c>
      <c r="IB32" s="1">
        <v>0</v>
      </c>
      <c r="IC32" s="1">
        <v>0</v>
      </c>
      <c r="ID32" s="1">
        <v>0</v>
      </c>
      <c r="IE32" s="1">
        <v>0</v>
      </c>
      <c r="IF32" s="1">
        <v>0</v>
      </c>
      <c r="IG32" s="1">
        <v>0</v>
      </c>
      <c r="IH32" s="1">
        <v>0</v>
      </c>
      <c r="II32" s="1">
        <v>0</v>
      </c>
      <c r="IJ32" s="1">
        <v>0</v>
      </c>
      <c r="IK32" s="1">
        <v>0</v>
      </c>
      <c r="IL32" s="1">
        <v>0</v>
      </c>
      <c r="IM32" s="1">
        <v>0</v>
      </c>
      <c r="IN32" s="1">
        <v>0</v>
      </c>
      <c r="IO32" s="1">
        <v>0</v>
      </c>
      <c r="IP32" s="1">
        <v>0</v>
      </c>
      <c r="IQ32" s="1">
        <v>0</v>
      </c>
      <c r="IR32" s="1">
        <v>0</v>
      </c>
      <c r="IS32" s="1">
        <v>0</v>
      </c>
      <c r="IT32" s="1">
        <v>0</v>
      </c>
      <c r="IU32" s="1">
        <v>0</v>
      </c>
      <c r="IV32" s="1">
        <v>0</v>
      </c>
      <c r="IW32" s="1">
        <v>0</v>
      </c>
      <c r="IX32" s="1">
        <v>0</v>
      </c>
      <c r="IY32" s="1">
        <v>0</v>
      </c>
      <c r="IZ32" s="1">
        <v>0</v>
      </c>
      <c r="JA32" s="1">
        <v>0</v>
      </c>
      <c r="JB32" s="1">
        <v>0</v>
      </c>
      <c r="JC32" s="1">
        <v>0</v>
      </c>
      <c r="JD32" s="1">
        <v>0</v>
      </c>
      <c r="JE32" s="1">
        <v>0</v>
      </c>
      <c r="JF32" s="1">
        <v>0</v>
      </c>
      <c r="JG32" s="1">
        <v>0</v>
      </c>
      <c r="JH32" s="1">
        <v>0</v>
      </c>
      <c r="JI32" s="1">
        <v>0</v>
      </c>
      <c r="JJ32" s="1">
        <v>0</v>
      </c>
      <c r="JK32" s="1">
        <v>0</v>
      </c>
      <c r="JL32" s="1">
        <v>0</v>
      </c>
      <c r="JM32" s="1">
        <v>0</v>
      </c>
      <c r="JN32" s="1">
        <v>0</v>
      </c>
      <c r="JO32" s="1">
        <v>0</v>
      </c>
      <c r="JP32" s="1">
        <v>0</v>
      </c>
      <c r="JQ32" s="1">
        <v>0</v>
      </c>
      <c r="JR32" s="1">
        <v>0</v>
      </c>
      <c r="JS32" s="1">
        <v>0</v>
      </c>
      <c r="JT32" s="1">
        <v>0</v>
      </c>
      <c r="JU32" s="1">
        <v>0</v>
      </c>
      <c r="JV32" s="1">
        <v>0</v>
      </c>
      <c r="JW32" s="1">
        <v>0</v>
      </c>
      <c r="JX32" s="1">
        <v>0</v>
      </c>
      <c r="JY32" s="1">
        <v>0</v>
      </c>
      <c r="JZ32" s="1">
        <v>0</v>
      </c>
      <c r="KA32" s="1">
        <v>0</v>
      </c>
      <c r="KB32" s="1">
        <v>0</v>
      </c>
      <c r="KC32" s="1">
        <v>0</v>
      </c>
      <c r="KD32" s="1">
        <v>0</v>
      </c>
      <c r="KE32" s="1">
        <v>0</v>
      </c>
      <c r="KF32" s="1">
        <v>0</v>
      </c>
      <c r="KG32" s="1">
        <v>0</v>
      </c>
      <c r="KH32" s="1">
        <v>0</v>
      </c>
      <c r="KI32" s="1">
        <v>0</v>
      </c>
      <c r="KJ32" s="1">
        <v>0</v>
      </c>
      <c r="KK32" s="1">
        <v>0</v>
      </c>
      <c r="KL32" s="1">
        <v>0</v>
      </c>
      <c r="KM32" s="1">
        <v>0</v>
      </c>
      <c r="KN32" s="1">
        <v>0</v>
      </c>
      <c r="KO32" s="1">
        <v>0</v>
      </c>
      <c r="KP32" s="1">
        <v>0</v>
      </c>
      <c r="KQ32" s="1">
        <v>0</v>
      </c>
      <c r="KR32" s="1">
        <v>0</v>
      </c>
      <c r="KS32" s="1">
        <v>0</v>
      </c>
      <c r="KT32" s="1">
        <v>0</v>
      </c>
      <c r="KU32" s="1">
        <v>0</v>
      </c>
      <c r="KV32" s="1">
        <v>0</v>
      </c>
      <c r="KW32" s="1">
        <v>0</v>
      </c>
      <c r="KX32" s="1">
        <v>0</v>
      </c>
      <c r="KY32" s="1">
        <v>0</v>
      </c>
      <c r="KZ32" s="1">
        <v>0</v>
      </c>
      <c r="LA32" s="1">
        <v>0</v>
      </c>
      <c r="LB32" s="1">
        <v>0</v>
      </c>
      <c r="LC32" s="1">
        <v>0</v>
      </c>
      <c r="LD32" s="1">
        <v>0</v>
      </c>
      <c r="LE32" s="1">
        <v>0</v>
      </c>
      <c r="LF32" s="1">
        <v>0</v>
      </c>
      <c r="LG32" s="1">
        <v>0</v>
      </c>
      <c r="LH32" s="1">
        <v>1</v>
      </c>
      <c r="LI32" s="1">
        <v>1</v>
      </c>
      <c r="LJ32" s="1">
        <v>0</v>
      </c>
      <c r="LK32" s="1">
        <v>0</v>
      </c>
      <c r="LL32" s="1">
        <v>1</v>
      </c>
      <c r="LM32" s="1">
        <v>0.95</v>
      </c>
      <c r="LN32" s="1">
        <v>0</v>
      </c>
      <c r="LO32" s="1">
        <v>1</v>
      </c>
      <c r="LP32" s="1">
        <v>0.78</v>
      </c>
      <c r="LQ32" s="1">
        <v>0</v>
      </c>
      <c r="LR32" s="1">
        <v>0</v>
      </c>
      <c r="LS32" s="1">
        <v>0</v>
      </c>
    </row>
    <row r="33" spans="1:331" ht="15.75" customHeight="1">
      <c r="A33" s="1" t="s">
        <v>350</v>
      </c>
      <c r="B33" s="1" t="s">
        <v>351</v>
      </c>
      <c r="C33" s="1" t="s">
        <v>389</v>
      </c>
      <c r="D33" s="1" t="s">
        <v>353</v>
      </c>
      <c r="E33" s="1" t="s">
        <v>354</v>
      </c>
      <c r="F33" s="1">
        <v>15314</v>
      </c>
      <c r="G33" s="1" t="s">
        <v>355</v>
      </c>
      <c r="H33" s="1">
        <v>15314</v>
      </c>
      <c r="I33" s="1">
        <v>3.2472434266327395E-3</v>
      </c>
      <c r="J33" s="1">
        <v>0</v>
      </c>
      <c r="K33" s="1" t="s">
        <v>356</v>
      </c>
      <c r="L33" s="1">
        <v>1</v>
      </c>
      <c r="M33" s="1" t="s">
        <v>357</v>
      </c>
      <c r="N33" s="1" t="s">
        <v>358</v>
      </c>
      <c r="O33" s="1" t="s">
        <v>359</v>
      </c>
      <c r="P33" s="1">
        <v>4.2</v>
      </c>
      <c r="Q33" s="1">
        <v>0.61499999999999999</v>
      </c>
      <c r="R33" s="1">
        <v>0</v>
      </c>
      <c r="S33" s="1">
        <v>0.3</v>
      </c>
      <c r="T33" s="1">
        <v>18000</v>
      </c>
      <c r="U33" s="1">
        <v>0</v>
      </c>
      <c r="V33" s="1">
        <v>262</v>
      </c>
      <c r="W33" s="1">
        <v>0</v>
      </c>
      <c r="X33" s="1">
        <v>4716000</v>
      </c>
      <c r="Y33" s="1">
        <v>1</v>
      </c>
      <c r="Z33" s="1">
        <v>0</v>
      </c>
      <c r="AA33" s="1">
        <v>0</v>
      </c>
      <c r="AB33" s="1">
        <v>0</v>
      </c>
      <c r="AC33" s="1">
        <v>0</v>
      </c>
      <c r="AD33" s="1">
        <v>0</v>
      </c>
      <c r="AE33" s="1">
        <v>0</v>
      </c>
      <c r="AF33" s="1">
        <v>0</v>
      </c>
      <c r="AG33" s="1">
        <v>0</v>
      </c>
      <c r="AH33" s="1">
        <v>0</v>
      </c>
      <c r="AI33" s="1">
        <v>0</v>
      </c>
      <c r="AJ33" s="1">
        <v>0</v>
      </c>
      <c r="AK33" s="1">
        <v>0</v>
      </c>
      <c r="AL33" s="1">
        <v>0</v>
      </c>
      <c r="AM33" s="1">
        <v>9.29731506849315</v>
      </c>
      <c r="AN33" s="1">
        <v>0</v>
      </c>
      <c r="AO33" s="1">
        <v>0</v>
      </c>
      <c r="AP33" s="1">
        <v>0</v>
      </c>
      <c r="AQ33" s="1">
        <v>0</v>
      </c>
      <c r="AR33" s="1">
        <v>0</v>
      </c>
      <c r="AS33" s="1">
        <v>0</v>
      </c>
      <c r="AT33" s="1">
        <v>0</v>
      </c>
      <c r="AU33" s="1">
        <v>0</v>
      </c>
      <c r="AV33" s="1">
        <v>0</v>
      </c>
      <c r="AW33" s="1">
        <v>0</v>
      </c>
      <c r="AX33" s="1">
        <v>0</v>
      </c>
      <c r="AY33" s="1">
        <v>0</v>
      </c>
      <c r="AZ33" s="1">
        <v>0</v>
      </c>
      <c r="BA33" s="1">
        <v>0</v>
      </c>
      <c r="BB33" s="1">
        <v>0</v>
      </c>
      <c r="BC33" s="1">
        <v>0.1</v>
      </c>
      <c r="BD33" s="1">
        <v>0</v>
      </c>
      <c r="BE33" s="1">
        <v>0</v>
      </c>
      <c r="BF33" s="1">
        <v>0</v>
      </c>
      <c r="BG33" s="1">
        <v>0</v>
      </c>
      <c r="BH33" s="1">
        <v>0</v>
      </c>
      <c r="BI33" s="1">
        <v>0</v>
      </c>
      <c r="BJ33" s="1">
        <v>0</v>
      </c>
      <c r="BK33" s="1">
        <v>0</v>
      </c>
      <c r="BL33" s="1">
        <v>0</v>
      </c>
      <c r="BM33" s="1">
        <v>0</v>
      </c>
      <c r="BN33" s="1">
        <v>0</v>
      </c>
      <c r="BO33" s="1">
        <v>0</v>
      </c>
      <c r="BP33" s="1">
        <v>0</v>
      </c>
      <c r="BQ33" s="1">
        <v>1.5599999999999999E-2</v>
      </c>
      <c r="BR33" s="1">
        <v>0</v>
      </c>
      <c r="BS33" s="1">
        <v>0</v>
      </c>
      <c r="BT33" s="1">
        <v>0</v>
      </c>
      <c r="BU33" s="1">
        <v>0</v>
      </c>
      <c r="BV33" s="1">
        <v>0</v>
      </c>
      <c r="BW33" s="1">
        <v>63.7</v>
      </c>
      <c r="BX33" s="1">
        <v>0</v>
      </c>
      <c r="BY33" s="1">
        <v>0</v>
      </c>
      <c r="BZ33" s="1">
        <v>0</v>
      </c>
      <c r="CA33" s="1">
        <v>0</v>
      </c>
      <c r="CB33" s="1">
        <v>0</v>
      </c>
      <c r="CC33" s="1">
        <v>0</v>
      </c>
      <c r="CD33" s="1">
        <v>0</v>
      </c>
      <c r="CE33" s="1">
        <v>0</v>
      </c>
      <c r="CF33" s="1">
        <v>0</v>
      </c>
      <c r="CG33" s="1">
        <v>0</v>
      </c>
      <c r="CH33" s="1">
        <v>0</v>
      </c>
      <c r="CI33" s="1">
        <v>0</v>
      </c>
      <c r="CJ33" s="1">
        <v>0</v>
      </c>
      <c r="CK33" s="1">
        <v>0</v>
      </c>
      <c r="CL33" s="1">
        <v>0</v>
      </c>
      <c r="CM33" s="1">
        <v>0</v>
      </c>
      <c r="CN33" s="1">
        <v>0</v>
      </c>
      <c r="CO33" s="1">
        <v>0</v>
      </c>
      <c r="CP33" s="1">
        <v>0</v>
      </c>
      <c r="CQ33" s="1">
        <v>0</v>
      </c>
      <c r="CR33" s="1">
        <v>0</v>
      </c>
      <c r="CS33" s="1">
        <v>0</v>
      </c>
      <c r="CT33" s="1">
        <v>0</v>
      </c>
      <c r="CU33" s="1">
        <v>0</v>
      </c>
      <c r="CV33" s="1">
        <v>0</v>
      </c>
      <c r="CW33" s="1">
        <v>0</v>
      </c>
      <c r="CX33" s="1">
        <v>0</v>
      </c>
      <c r="CY33" s="1">
        <v>0</v>
      </c>
      <c r="CZ33" s="1">
        <v>0</v>
      </c>
      <c r="DA33" s="1">
        <v>0</v>
      </c>
      <c r="DB33" s="1">
        <v>0</v>
      </c>
      <c r="DC33" s="1">
        <v>0</v>
      </c>
      <c r="DD33" s="1">
        <v>0</v>
      </c>
      <c r="DE33" s="1">
        <v>0</v>
      </c>
      <c r="DF33" s="1">
        <v>0</v>
      </c>
      <c r="DG33" s="1">
        <v>0</v>
      </c>
      <c r="DH33" s="1">
        <v>0</v>
      </c>
      <c r="DI33" s="1">
        <v>0</v>
      </c>
      <c r="DJ33" s="1">
        <v>0</v>
      </c>
      <c r="DK33" s="1">
        <v>0</v>
      </c>
      <c r="DL33" s="1">
        <v>0</v>
      </c>
      <c r="DM33" s="1">
        <v>0</v>
      </c>
      <c r="DN33" s="1">
        <v>0</v>
      </c>
      <c r="DO33" s="1">
        <v>0</v>
      </c>
      <c r="DP33" s="1">
        <v>0</v>
      </c>
      <c r="DQ33" s="1">
        <v>0</v>
      </c>
      <c r="DR33" s="1">
        <v>0</v>
      </c>
      <c r="DS33" s="1">
        <v>0</v>
      </c>
      <c r="DT33" s="1">
        <v>0</v>
      </c>
      <c r="DU33" s="1">
        <v>0</v>
      </c>
      <c r="DV33" s="1">
        <v>0</v>
      </c>
      <c r="DW33" s="1">
        <v>0</v>
      </c>
      <c r="DX33" s="1">
        <v>0</v>
      </c>
      <c r="DY33" s="1">
        <v>0</v>
      </c>
      <c r="DZ33" s="1">
        <v>0</v>
      </c>
      <c r="EA33" s="1">
        <v>0</v>
      </c>
      <c r="EB33" s="1">
        <v>0</v>
      </c>
      <c r="EC33" s="1">
        <v>0</v>
      </c>
      <c r="ED33" s="1">
        <v>0</v>
      </c>
      <c r="EE33" s="1">
        <v>0</v>
      </c>
      <c r="EF33" s="1">
        <v>0</v>
      </c>
      <c r="EG33" s="1">
        <v>0</v>
      </c>
      <c r="EH33" s="1">
        <v>0</v>
      </c>
      <c r="EI33" s="1">
        <v>0</v>
      </c>
      <c r="EJ33" s="1">
        <v>0</v>
      </c>
      <c r="EK33" s="1">
        <v>0</v>
      </c>
      <c r="EL33" s="1">
        <v>0</v>
      </c>
      <c r="EM33" s="1">
        <v>0</v>
      </c>
      <c r="EN33" s="1">
        <v>0</v>
      </c>
      <c r="EO33" s="1">
        <v>0</v>
      </c>
      <c r="EP33" s="1">
        <v>0</v>
      </c>
      <c r="EQ33" s="1">
        <v>0</v>
      </c>
      <c r="ER33" s="1">
        <v>0</v>
      </c>
      <c r="ES33" s="1">
        <v>0</v>
      </c>
      <c r="ET33" s="1">
        <v>0</v>
      </c>
      <c r="EU33" s="1">
        <v>0</v>
      </c>
      <c r="EV33" s="1">
        <v>0</v>
      </c>
      <c r="EW33" s="1">
        <v>0</v>
      </c>
      <c r="EX33" s="1">
        <v>0</v>
      </c>
      <c r="EY33" s="1">
        <v>0</v>
      </c>
      <c r="EZ33" s="1">
        <v>0</v>
      </c>
      <c r="FA33" s="1">
        <v>0</v>
      </c>
      <c r="FB33" s="1">
        <v>0</v>
      </c>
      <c r="FC33" s="1">
        <v>0</v>
      </c>
      <c r="FD33" s="1">
        <v>0</v>
      </c>
      <c r="FE33" s="1">
        <v>0</v>
      </c>
      <c r="FF33" s="1">
        <v>0</v>
      </c>
      <c r="FG33" s="1">
        <v>0</v>
      </c>
      <c r="FH33" s="1">
        <v>0</v>
      </c>
      <c r="FI33" s="1">
        <v>0</v>
      </c>
      <c r="FJ33" s="1">
        <v>0</v>
      </c>
      <c r="FK33" s="1">
        <v>0</v>
      </c>
      <c r="FL33" s="1">
        <v>0</v>
      </c>
      <c r="FM33" s="1">
        <v>0</v>
      </c>
      <c r="FN33" s="1">
        <v>0</v>
      </c>
      <c r="FO33" s="1">
        <v>0</v>
      </c>
      <c r="FP33" s="1">
        <v>0</v>
      </c>
      <c r="FQ33" s="1">
        <v>1</v>
      </c>
      <c r="FR33" s="1">
        <v>0</v>
      </c>
      <c r="FS33" s="1">
        <v>0</v>
      </c>
      <c r="FT33" s="1">
        <v>0</v>
      </c>
      <c r="FU33" s="1">
        <v>0</v>
      </c>
      <c r="FV33" s="1">
        <v>0</v>
      </c>
      <c r="FW33" s="1">
        <v>0</v>
      </c>
      <c r="FX33" s="1">
        <v>3.7041095890410967</v>
      </c>
      <c r="FY33" s="1">
        <v>0</v>
      </c>
      <c r="FZ33" s="1">
        <v>0</v>
      </c>
      <c r="GA33" s="1">
        <v>0</v>
      </c>
      <c r="GB33" s="1">
        <v>0</v>
      </c>
      <c r="GC33" s="1">
        <v>0</v>
      </c>
      <c r="GD33" s="1">
        <v>0</v>
      </c>
      <c r="GE33" s="1">
        <v>0</v>
      </c>
      <c r="GF33" s="1">
        <v>0</v>
      </c>
      <c r="GG33" s="1">
        <v>0</v>
      </c>
      <c r="GH33" s="1">
        <v>0</v>
      </c>
      <c r="GI33" s="1">
        <v>0</v>
      </c>
      <c r="GJ33" s="1">
        <v>0</v>
      </c>
      <c r="GK33" s="1">
        <v>0</v>
      </c>
      <c r="GL33" s="1">
        <v>0</v>
      </c>
      <c r="GM33" s="1">
        <v>0</v>
      </c>
      <c r="GN33" s="1">
        <v>0</v>
      </c>
      <c r="GO33" s="1">
        <v>0</v>
      </c>
      <c r="GP33" s="1">
        <v>0</v>
      </c>
      <c r="GQ33" s="1">
        <v>0</v>
      </c>
      <c r="GR33" s="1">
        <v>0</v>
      </c>
      <c r="GS33" s="1">
        <v>0</v>
      </c>
      <c r="GT33" s="1">
        <v>0.251</v>
      </c>
      <c r="GU33" s="1">
        <v>0</v>
      </c>
      <c r="GV33" s="1">
        <v>0</v>
      </c>
      <c r="GW33" s="1">
        <v>0</v>
      </c>
      <c r="GX33" s="1">
        <v>0</v>
      </c>
      <c r="GY33" s="1">
        <v>0</v>
      </c>
      <c r="GZ33" s="1">
        <v>0</v>
      </c>
      <c r="HA33" s="1">
        <v>0</v>
      </c>
      <c r="HB33" s="1">
        <v>0</v>
      </c>
      <c r="HC33" s="1">
        <v>0</v>
      </c>
      <c r="HD33" s="1">
        <v>0</v>
      </c>
      <c r="HE33" s="1">
        <v>0</v>
      </c>
      <c r="HF33" s="1">
        <v>0</v>
      </c>
      <c r="HG33" s="1">
        <v>0</v>
      </c>
      <c r="HH33" s="1">
        <v>1.5599999999999999E-2</v>
      </c>
      <c r="HI33" s="1">
        <v>0</v>
      </c>
      <c r="HJ33" s="1">
        <v>0</v>
      </c>
      <c r="HK33" s="1">
        <v>0</v>
      </c>
      <c r="HL33" s="1">
        <v>0</v>
      </c>
      <c r="HM33" s="1">
        <v>0</v>
      </c>
      <c r="HN33" s="1">
        <v>63.7</v>
      </c>
      <c r="HO33" s="1">
        <v>0</v>
      </c>
      <c r="HP33" s="1">
        <v>0</v>
      </c>
      <c r="HQ33" s="1">
        <v>0</v>
      </c>
      <c r="HR33" s="1">
        <v>0</v>
      </c>
      <c r="HS33" s="1">
        <v>0</v>
      </c>
      <c r="HT33" s="1">
        <v>0</v>
      </c>
      <c r="HU33" s="1">
        <v>0</v>
      </c>
      <c r="HV33" s="1">
        <v>0</v>
      </c>
      <c r="HW33" s="1">
        <v>0</v>
      </c>
      <c r="HX33" s="1">
        <v>0</v>
      </c>
      <c r="HY33" s="1">
        <v>0</v>
      </c>
      <c r="HZ33" s="1">
        <v>0</v>
      </c>
      <c r="IA33" s="1">
        <v>0</v>
      </c>
      <c r="IB33" s="1">
        <v>0</v>
      </c>
      <c r="IC33" s="1">
        <v>0</v>
      </c>
      <c r="ID33" s="1">
        <v>0</v>
      </c>
      <c r="IE33" s="1">
        <v>0</v>
      </c>
      <c r="IF33" s="1">
        <v>0</v>
      </c>
      <c r="IG33" s="1">
        <v>0</v>
      </c>
      <c r="IH33" s="1">
        <v>0</v>
      </c>
      <c r="II33" s="1">
        <v>0</v>
      </c>
      <c r="IJ33" s="1">
        <v>0</v>
      </c>
      <c r="IK33" s="1">
        <v>0</v>
      </c>
      <c r="IL33" s="1">
        <v>0</v>
      </c>
      <c r="IM33" s="1">
        <v>0</v>
      </c>
      <c r="IN33" s="1">
        <v>0</v>
      </c>
      <c r="IO33" s="1">
        <v>0</v>
      </c>
      <c r="IP33" s="1">
        <v>0</v>
      </c>
      <c r="IQ33" s="1">
        <v>0</v>
      </c>
      <c r="IR33" s="1">
        <v>0</v>
      </c>
      <c r="IS33" s="1">
        <v>0</v>
      </c>
      <c r="IT33" s="1">
        <v>0</v>
      </c>
      <c r="IU33" s="1">
        <v>0</v>
      </c>
      <c r="IV33" s="1">
        <v>0</v>
      </c>
      <c r="IW33" s="1">
        <v>0</v>
      </c>
      <c r="IX33" s="1">
        <v>0</v>
      </c>
      <c r="IY33" s="1">
        <v>0</v>
      </c>
      <c r="IZ33" s="1">
        <v>0</v>
      </c>
      <c r="JA33" s="1">
        <v>0</v>
      </c>
      <c r="JB33" s="1">
        <v>0</v>
      </c>
      <c r="JC33" s="1">
        <v>0</v>
      </c>
      <c r="JD33" s="1">
        <v>0</v>
      </c>
      <c r="JE33" s="1">
        <v>0</v>
      </c>
      <c r="JF33" s="1">
        <v>0</v>
      </c>
      <c r="JG33" s="1">
        <v>0</v>
      </c>
      <c r="JH33" s="1">
        <v>0</v>
      </c>
      <c r="JI33" s="1">
        <v>0</v>
      </c>
      <c r="JJ33" s="1">
        <v>0</v>
      </c>
      <c r="JK33" s="1">
        <v>0</v>
      </c>
      <c r="JL33" s="1">
        <v>0</v>
      </c>
      <c r="JM33" s="1">
        <v>0</v>
      </c>
      <c r="JN33" s="1">
        <v>0</v>
      </c>
      <c r="JO33" s="1">
        <v>0</v>
      </c>
      <c r="JP33" s="1">
        <v>0</v>
      </c>
      <c r="JQ33" s="1">
        <v>0</v>
      </c>
      <c r="JR33" s="1">
        <v>0</v>
      </c>
      <c r="JS33" s="1">
        <v>0</v>
      </c>
      <c r="JT33" s="1">
        <v>0</v>
      </c>
      <c r="JU33" s="1">
        <v>0</v>
      </c>
      <c r="JV33" s="1">
        <v>0</v>
      </c>
      <c r="JW33" s="1">
        <v>0</v>
      </c>
      <c r="JX33" s="1">
        <v>0</v>
      </c>
      <c r="JY33" s="1">
        <v>0</v>
      </c>
      <c r="JZ33" s="1">
        <v>0</v>
      </c>
      <c r="KA33" s="1">
        <v>0</v>
      </c>
      <c r="KB33" s="1">
        <v>0</v>
      </c>
      <c r="KC33" s="1">
        <v>0</v>
      </c>
      <c r="KD33" s="1">
        <v>0</v>
      </c>
      <c r="KE33" s="1">
        <v>0</v>
      </c>
      <c r="KF33" s="1">
        <v>0</v>
      </c>
      <c r="KG33" s="1">
        <v>0</v>
      </c>
      <c r="KH33" s="1">
        <v>0</v>
      </c>
      <c r="KI33" s="1">
        <v>0</v>
      </c>
      <c r="KJ33" s="1">
        <v>0</v>
      </c>
      <c r="KK33" s="1">
        <v>0</v>
      </c>
      <c r="KL33" s="1">
        <v>0</v>
      </c>
      <c r="KM33" s="1">
        <v>0</v>
      </c>
      <c r="KN33" s="1">
        <v>0</v>
      </c>
      <c r="KO33" s="1">
        <v>0</v>
      </c>
      <c r="KP33" s="1">
        <v>0</v>
      </c>
      <c r="KQ33" s="1">
        <v>0</v>
      </c>
      <c r="KR33" s="1">
        <v>0</v>
      </c>
      <c r="KS33" s="1">
        <v>0</v>
      </c>
      <c r="KT33" s="1">
        <v>0</v>
      </c>
      <c r="KU33" s="1">
        <v>0</v>
      </c>
      <c r="KV33" s="1">
        <v>0</v>
      </c>
      <c r="KW33" s="1">
        <v>0</v>
      </c>
      <c r="KX33" s="1">
        <v>0</v>
      </c>
      <c r="KY33" s="1">
        <v>0</v>
      </c>
      <c r="KZ33" s="1">
        <v>0</v>
      </c>
      <c r="LA33" s="1">
        <v>0</v>
      </c>
      <c r="LB33" s="1">
        <v>0</v>
      </c>
      <c r="LC33" s="1">
        <v>0</v>
      </c>
      <c r="LD33" s="1">
        <v>0</v>
      </c>
      <c r="LE33" s="1">
        <v>0</v>
      </c>
      <c r="LF33" s="1">
        <v>0</v>
      </c>
      <c r="LG33" s="1">
        <v>0</v>
      </c>
      <c r="LH33" s="1">
        <v>1</v>
      </c>
      <c r="LI33" s="1">
        <v>1</v>
      </c>
      <c r="LJ33" s="1">
        <v>0</v>
      </c>
      <c r="LK33" s="1">
        <v>0</v>
      </c>
      <c r="LL33" s="1">
        <v>1</v>
      </c>
      <c r="LM33" s="1">
        <v>0.95</v>
      </c>
      <c r="LN33" s="1">
        <v>0</v>
      </c>
      <c r="LO33" s="1">
        <v>1</v>
      </c>
      <c r="LP33" s="1">
        <v>0.78</v>
      </c>
      <c r="LQ33" s="1">
        <v>0</v>
      </c>
      <c r="LR33" s="1">
        <v>0</v>
      </c>
      <c r="LS33" s="1">
        <v>0</v>
      </c>
    </row>
    <row r="34" spans="1:331" ht="15.75" customHeight="1">
      <c r="A34" s="1" t="s">
        <v>350</v>
      </c>
      <c r="B34" s="1" t="s">
        <v>351</v>
      </c>
      <c r="C34" s="1" t="s">
        <v>390</v>
      </c>
      <c r="D34" s="1" t="s">
        <v>353</v>
      </c>
      <c r="E34" s="1" t="s">
        <v>354</v>
      </c>
      <c r="F34" s="1">
        <v>15314</v>
      </c>
      <c r="G34" s="1" t="s">
        <v>355</v>
      </c>
      <c r="H34" s="1">
        <v>15314</v>
      </c>
      <c r="I34" s="1">
        <v>3.2472434266327395E-3</v>
      </c>
      <c r="J34" s="1">
        <v>0</v>
      </c>
      <c r="K34" s="1" t="s">
        <v>356</v>
      </c>
      <c r="L34" s="1">
        <v>1</v>
      </c>
      <c r="M34" s="1" t="s">
        <v>357</v>
      </c>
      <c r="N34" s="1" t="s">
        <v>358</v>
      </c>
      <c r="O34" s="1" t="s">
        <v>359</v>
      </c>
      <c r="P34" s="1">
        <v>4.2</v>
      </c>
      <c r="Q34" s="1">
        <v>0.61499999999999999</v>
      </c>
      <c r="R34" s="1">
        <v>0</v>
      </c>
      <c r="S34" s="1">
        <v>0.3</v>
      </c>
      <c r="T34" s="1">
        <v>18000</v>
      </c>
      <c r="U34" s="1">
        <v>0</v>
      </c>
      <c r="V34" s="1">
        <v>262</v>
      </c>
      <c r="W34" s="1">
        <v>0</v>
      </c>
      <c r="X34" s="1">
        <v>4716000</v>
      </c>
      <c r="Y34" s="1">
        <v>1</v>
      </c>
      <c r="Z34" s="1">
        <v>0</v>
      </c>
      <c r="AA34" s="1">
        <v>0</v>
      </c>
      <c r="AB34" s="1">
        <v>0</v>
      </c>
      <c r="AC34" s="1">
        <v>0</v>
      </c>
      <c r="AD34" s="1">
        <v>0</v>
      </c>
      <c r="AE34" s="1">
        <v>0</v>
      </c>
      <c r="AF34" s="1">
        <v>0</v>
      </c>
      <c r="AG34" s="1">
        <v>0</v>
      </c>
      <c r="AH34" s="1">
        <v>0</v>
      </c>
      <c r="AI34" s="1">
        <v>0</v>
      </c>
      <c r="AJ34" s="1">
        <v>0</v>
      </c>
      <c r="AK34" s="1">
        <v>0</v>
      </c>
      <c r="AL34" s="1">
        <v>0</v>
      </c>
      <c r="AM34" s="1">
        <v>9.29731506849315</v>
      </c>
      <c r="AN34" s="1">
        <v>0</v>
      </c>
      <c r="AO34" s="1">
        <v>0</v>
      </c>
      <c r="AP34" s="1">
        <v>0</v>
      </c>
      <c r="AQ34" s="1">
        <v>0</v>
      </c>
      <c r="AR34" s="1">
        <v>0</v>
      </c>
      <c r="AS34" s="1">
        <v>0</v>
      </c>
      <c r="AT34" s="1">
        <v>0</v>
      </c>
      <c r="AU34" s="1">
        <v>0</v>
      </c>
      <c r="AV34" s="1">
        <v>0</v>
      </c>
      <c r="AW34" s="1">
        <v>0</v>
      </c>
      <c r="AX34" s="1">
        <v>0</v>
      </c>
      <c r="AY34" s="1">
        <v>0</v>
      </c>
      <c r="AZ34" s="1">
        <v>0</v>
      </c>
      <c r="BA34" s="1">
        <v>0</v>
      </c>
      <c r="BB34" s="1">
        <v>0</v>
      </c>
      <c r="BC34" s="1">
        <v>0.1</v>
      </c>
      <c r="BD34" s="1">
        <v>0</v>
      </c>
      <c r="BE34" s="1">
        <v>0</v>
      </c>
      <c r="BF34" s="1">
        <v>0</v>
      </c>
      <c r="BG34" s="1">
        <v>0</v>
      </c>
      <c r="BH34" s="1">
        <v>0</v>
      </c>
      <c r="BI34" s="1">
        <v>0</v>
      </c>
      <c r="BJ34" s="1">
        <v>0</v>
      </c>
      <c r="BK34" s="1">
        <v>0</v>
      </c>
      <c r="BL34" s="1">
        <v>0</v>
      </c>
      <c r="BM34" s="1">
        <v>0</v>
      </c>
      <c r="BN34" s="1">
        <v>0</v>
      </c>
      <c r="BO34" s="1">
        <v>0</v>
      </c>
      <c r="BP34" s="1">
        <v>0</v>
      </c>
      <c r="BQ34" s="1">
        <v>1.5599999999999999E-2</v>
      </c>
      <c r="BR34" s="1">
        <v>0</v>
      </c>
      <c r="BS34" s="1">
        <v>0</v>
      </c>
      <c r="BT34" s="1">
        <v>0</v>
      </c>
      <c r="BU34" s="1">
        <v>0</v>
      </c>
      <c r="BV34" s="1">
        <v>0</v>
      </c>
      <c r="BW34" s="1">
        <v>63.7</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R34" s="1">
        <v>0</v>
      </c>
      <c r="CS34" s="1">
        <v>0</v>
      </c>
      <c r="CT34" s="1">
        <v>0</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P34" s="1">
        <v>0</v>
      </c>
      <c r="DQ34" s="1">
        <v>0</v>
      </c>
      <c r="DR34" s="1">
        <v>0</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N34" s="1">
        <v>0</v>
      </c>
      <c r="EO34" s="1">
        <v>0</v>
      </c>
      <c r="EP34" s="1">
        <v>0</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1">
        <v>0</v>
      </c>
      <c r="FM34" s="1">
        <v>0</v>
      </c>
      <c r="FN34" s="1">
        <v>0</v>
      </c>
      <c r="FO34" s="1">
        <v>0</v>
      </c>
      <c r="FP34" s="1">
        <v>0</v>
      </c>
      <c r="FQ34" s="1">
        <v>1</v>
      </c>
      <c r="FR34" s="1">
        <v>0</v>
      </c>
      <c r="FS34" s="1">
        <v>0</v>
      </c>
      <c r="FT34" s="1">
        <v>0</v>
      </c>
      <c r="FU34" s="1">
        <v>0</v>
      </c>
      <c r="FV34" s="1">
        <v>0</v>
      </c>
      <c r="FW34" s="1">
        <v>0</v>
      </c>
      <c r="FX34" s="1">
        <v>3.7041095890410967</v>
      </c>
      <c r="FY34" s="1">
        <v>0</v>
      </c>
      <c r="FZ34" s="1">
        <v>0</v>
      </c>
      <c r="GA34" s="1">
        <v>0</v>
      </c>
      <c r="GB34" s="1">
        <v>0</v>
      </c>
      <c r="GC34" s="1">
        <v>0</v>
      </c>
      <c r="GD34" s="1">
        <v>0</v>
      </c>
      <c r="GE34" s="1">
        <v>0</v>
      </c>
      <c r="GF34" s="1">
        <v>0</v>
      </c>
      <c r="GG34" s="1">
        <v>0</v>
      </c>
      <c r="GH34" s="1">
        <v>0</v>
      </c>
      <c r="GI34" s="1">
        <v>0</v>
      </c>
      <c r="GJ34" s="1">
        <v>0</v>
      </c>
      <c r="GK34" s="1">
        <v>0</v>
      </c>
      <c r="GL34" s="1">
        <v>0</v>
      </c>
      <c r="GM34" s="1">
        <v>0</v>
      </c>
      <c r="GN34" s="1">
        <v>0</v>
      </c>
      <c r="GO34" s="1">
        <v>0</v>
      </c>
      <c r="GP34" s="1">
        <v>0</v>
      </c>
      <c r="GQ34" s="1">
        <v>0</v>
      </c>
      <c r="GR34" s="1">
        <v>0</v>
      </c>
      <c r="GS34" s="1">
        <v>0</v>
      </c>
      <c r="GT34" s="1">
        <v>0.251</v>
      </c>
      <c r="GU34" s="1">
        <v>0</v>
      </c>
      <c r="GV34" s="1">
        <v>0</v>
      </c>
      <c r="GW34" s="1">
        <v>0</v>
      </c>
      <c r="GX34" s="1">
        <v>0</v>
      </c>
      <c r="GY34" s="1">
        <v>0</v>
      </c>
      <c r="GZ34" s="1">
        <v>0</v>
      </c>
      <c r="HA34" s="1">
        <v>0</v>
      </c>
      <c r="HB34" s="1">
        <v>0</v>
      </c>
      <c r="HC34" s="1">
        <v>0</v>
      </c>
      <c r="HD34" s="1">
        <v>0</v>
      </c>
      <c r="HE34" s="1">
        <v>0</v>
      </c>
      <c r="HF34" s="1">
        <v>0</v>
      </c>
      <c r="HG34" s="1">
        <v>0</v>
      </c>
      <c r="HH34" s="1">
        <v>1.5599999999999999E-2</v>
      </c>
      <c r="HI34" s="1">
        <v>0</v>
      </c>
      <c r="HJ34" s="1">
        <v>0</v>
      </c>
      <c r="HK34" s="1">
        <v>0</v>
      </c>
      <c r="HL34" s="1">
        <v>0</v>
      </c>
      <c r="HM34" s="1">
        <v>0</v>
      </c>
      <c r="HN34" s="1">
        <v>63.7</v>
      </c>
      <c r="HO34" s="1">
        <v>0</v>
      </c>
      <c r="HP34" s="1">
        <v>0</v>
      </c>
      <c r="HQ34" s="1">
        <v>0</v>
      </c>
      <c r="HR34" s="1">
        <v>0</v>
      </c>
      <c r="HS34" s="1">
        <v>0</v>
      </c>
      <c r="HT34" s="1">
        <v>0</v>
      </c>
      <c r="HU34" s="1">
        <v>0</v>
      </c>
      <c r="HV34" s="1">
        <v>0</v>
      </c>
      <c r="HW34" s="1">
        <v>0</v>
      </c>
      <c r="HX34" s="1">
        <v>0</v>
      </c>
      <c r="HY34" s="1">
        <v>0</v>
      </c>
      <c r="HZ34" s="1">
        <v>0</v>
      </c>
      <c r="IA34" s="1">
        <v>0</v>
      </c>
      <c r="IB34" s="1">
        <v>0</v>
      </c>
      <c r="IC34" s="1">
        <v>0</v>
      </c>
      <c r="ID34" s="1">
        <v>0</v>
      </c>
      <c r="IE34" s="1">
        <v>0</v>
      </c>
      <c r="IF34" s="1">
        <v>0</v>
      </c>
      <c r="IG34" s="1">
        <v>0</v>
      </c>
      <c r="IH34" s="1">
        <v>0</v>
      </c>
      <c r="II34" s="1">
        <v>0</v>
      </c>
      <c r="IJ34" s="1">
        <v>0</v>
      </c>
      <c r="IK34" s="1">
        <v>0</v>
      </c>
      <c r="IL34" s="1">
        <v>0</v>
      </c>
      <c r="IM34" s="1">
        <v>0</v>
      </c>
      <c r="IN34" s="1">
        <v>0</v>
      </c>
      <c r="IO34" s="1">
        <v>0</v>
      </c>
      <c r="IP34" s="1">
        <v>0</v>
      </c>
      <c r="IQ34" s="1">
        <v>0</v>
      </c>
      <c r="IR34" s="1">
        <v>0</v>
      </c>
      <c r="IS34" s="1">
        <v>0</v>
      </c>
      <c r="IT34" s="1">
        <v>0</v>
      </c>
      <c r="IU34" s="1">
        <v>0</v>
      </c>
      <c r="IV34" s="1">
        <v>0</v>
      </c>
      <c r="IW34" s="1">
        <v>0</v>
      </c>
      <c r="IX34" s="1">
        <v>0</v>
      </c>
      <c r="IY34" s="1">
        <v>0</v>
      </c>
      <c r="IZ34" s="1">
        <v>0</v>
      </c>
      <c r="JA34" s="1">
        <v>0</v>
      </c>
      <c r="JB34" s="1">
        <v>0</v>
      </c>
      <c r="JC34" s="1">
        <v>0</v>
      </c>
      <c r="JD34" s="1">
        <v>0</v>
      </c>
      <c r="JE34" s="1">
        <v>0</v>
      </c>
      <c r="JF34" s="1">
        <v>0</v>
      </c>
      <c r="JG34" s="1">
        <v>0</v>
      </c>
      <c r="JH34" s="1">
        <v>0</v>
      </c>
      <c r="JI34" s="1">
        <v>0</v>
      </c>
      <c r="JJ34" s="1">
        <v>0</v>
      </c>
      <c r="JK34" s="1">
        <v>0</v>
      </c>
      <c r="JL34" s="1">
        <v>0</v>
      </c>
      <c r="JM34" s="1">
        <v>0</v>
      </c>
      <c r="JN34" s="1">
        <v>0</v>
      </c>
      <c r="JO34" s="1">
        <v>0</v>
      </c>
      <c r="JP34" s="1">
        <v>0</v>
      </c>
      <c r="JQ34" s="1">
        <v>0</v>
      </c>
      <c r="JR34" s="1">
        <v>0</v>
      </c>
      <c r="JS34" s="1">
        <v>0</v>
      </c>
      <c r="JT34" s="1">
        <v>0</v>
      </c>
      <c r="JU34" s="1">
        <v>0</v>
      </c>
      <c r="JV34" s="1">
        <v>0</v>
      </c>
      <c r="JW34" s="1">
        <v>0</v>
      </c>
      <c r="JX34" s="1">
        <v>0</v>
      </c>
      <c r="JY34" s="1">
        <v>0</v>
      </c>
      <c r="JZ34" s="1">
        <v>0</v>
      </c>
      <c r="KA34" s="1">
        <v>0</v>
      </c>
      <c r="KB34" s="1">
        <v>0</v>
      </c>
      <c r="KC34" s="1">
        <v>0</v>
      </c>
      <c r="KD34" s="1">
        <v>0</v>
      </c>
      <c r="KE34" s="1">
        <v>0</v>
      </c>
      <c r="KF34" s="1">
        <v>0</v>
      </c>
      <c r="KG34" s="1">
        <v>0</v>
      </c>
      <c r="KH34" s="1">
        <v>0</v>
      </c>
      <c r="KI34" s="1">
        <v>0</v>
      </c>
      <c r="KJ34" s="1">
        <v>0</v>
      </c>
      <c r="KK34" s="1">
        <v>0</v>
      </c>
      <c r="KL34" s="1">
        <v>0</v>
      </c>
      <c r="KM34" s="1">
        <v>0</v>
      </c>
      <c r="KN34" s="1">
        <v>0</v>
      </c>
      <c r="KO34" s="1">
        <v>0</v>
      </c>
      <c r="KP34" s="1">
        <v>0</v>
      </c>
      <c r="KQ34" s="1">
        <v>0</v>
      </c>
      <c r="KR34" s="1">
        <v>0</v>
      </c>
      <c r="KS34" s="1">
        <v>0</v>
      </c>
      <c r="KT34" s="1">
        <v>0</v>
      </c>
      <c r="KU34" s="1">
        <v>0</v>
      </c>
      <c r="KV34" s="1">
        <v>0</v>
      </c>
      <c r="KW34" s="1">
        <v>0</v>
      </c>
      <c r="KX34" s="1">
        <v>0</v>
      </c>
      <c r="KY34" s="1">
        <v>0</v>
      </c>
      <c r="KZ34" s="1">
        <v>0</v>
      </c>
      <c r="LA34" s="1">
        <v>0</v>
      </c>
      <c r="LB34" s="1">
        <v>0</v>
      </c>
      <c r="LC34" s="1">
        <v>0</v>
      </c>
      <c r="LD34" s="1">
        <v>0</v>
      </c>
      <c r="LE34" s="1">
        <v>0</v>
      </c>
      <c r="LF34" s="1">
        <v>0</v>
      </c>
      <c r="LG34" s="1">
        <v>0</v>
      </c>
      <c r="LH34" s="1">
        <v>1</v>
      </c>
      <c r="LI34" s="1">
        <v>1</v>
      </c>
      <c r="LJ34" s="1">
        <v>0</v>
      </c>
      <c r="LK34" s="1">
        <v>0</v>
      </c>
      <c r="LL34" s="1">
        <v>1</v>
      </c>
      <c r="LM34" s="1">
        <v>0.95</v>
      </c>
      <c r="LN34" s="1">
        <v>0</v>
      </c>
      <c r="LO34" s="1">
        <v>1</v>
      </c>
      <c r="LP34" s="1">
        <v>0.78</v>
      </c>
      <c r="LQ34" s="1">
        <v>0</v>
      </c>
      <c r="LR34" s="1">
        <v>0</v>
      </c>
      <c r="LS34" s="1">
        <v>0</v>
      </c>
    </row>
    <row r="35" spans="1:331" ht="15.75" customHeight="1">
      <c r="A35" s="1" t="s">
        <v>350</v>
      </c>
      <c r="B35" s="1" t="s">
        <v>351</v>
      </c>
      <c r="C35" s="1" t="s">
        <v>391</v>
      </c>
      <c r="D35" s="1" t="s">
        <v>353</v>
      </c>
      <c r="E35" s="1" t="s">
        <v>354</v>
      </c>
      <c r="F35" s="1">
        <v>15314</v>
      </c>
      <c r="G35" s="1" t="s">
        <v>355</v>
      </c>
      <c r="H35" s="1">
        <v>15314</v>
      </c>
      <c r="I35" s="1">
        <v>3.2472434266327395E-3</v>
      </c>
      <c r="J35" s="1">
        <v>0</v>
      </c>
      <c r="K35" s="1" t="s">
        <v>356</v>
      </c>
      <c r="L35" s="1">
        <v>1</v>
      </c>
      <c r="M35" s="1" t="s">
        <v>357</v>
      </c>
      <c r="N35" s="1" t="s">
        <v>358</v>
      </c>
      <c r="O35" s="1" t="s">
        <v>359</v>
      </c>
      <c r="P35" s="1">
        <v>4.2</v>
      </c>
      <c r="Q35" s="1">
        <v>0.61499999999999999</v>
      </c>
      <c r="R35" s="1">
        <v>0</v>
      </c>
      <c r="S35" s="1">
        <v>0.3</v>
      </c>
      <c r="T35" s="1">
        <v>18000</v>
      </c>
      <c r="U35" s="1">
        <v>0</v>
      </c>
      <c r="V35" s="1">
        <v>262</v>
      </c>
      <c r="W35" s="1">
        <v>0</v>
      </c>
      <c r="X35" s="1">
        <v>4716000</v>
      </c>
      <c r="Y35" s="1">
        <v>1</v>
      </c>
      <c r="Z35" s="1">
        <v>0</v>
      </c>
      <c r="AA35" s="1">
        <v>0</v>
      </c>
      <c r="AB35" s="1">
        <v>0</v>
      </c>
      <c r="AC35" s="1">
        <v>0</v>
      </c>
      <c r="AD35" s="1">
        <v>0</v>
      </c>
      <c r="AE35" s="1">
        <v>0</v>
      </c>
      <c r="AF35" s="1">
        <v>0</v>
      </c>
      <c r="AG35" s="1">
        <v>0</v>
      </c>
      <c r="AH35" s="1">
        <v>0</v>
      </c>
      <c r="AI35" s="1">
        <v>0</v>
      </c>
      <c r="AJ35" s="1">
        <v>0</v>
      </c>
      <c r="AK35" s="1">
        <v>0</v>
      </c>
      <c r="AL35" s="1">
        <v>0</v>
      </c>
      <c r="AM35" s="1">
        <v>9.29731506849315</v>
      </c>
      <c r="AN35" s="1">
        <v>0</v>
      </c>
      <c r="AO35" s="1">
        <v>0</v>
      </c>
      <c r="AP35" s="1">
        <v>0</v>
      </c>
      <c r="AQ35" s="1">
        <v>0</v>
      </c>
      <c r="AR35" s="1">
        <v>0</v>
      </c>
      <c r="AS35" s="1">
        <v>0</v>
      </c>
      <c r="AT35" s="1">
        <v>0</v>
      </c>
      <c r="AU35" s="1">
        <v>0</v>
      </c>
      <c r="AV35" s="1">
        <v>0</v>
      </c>
      <c r="AW35" s="1">
        <v>0</v>
      </c>
      <c r="AX35" s="1">
        <v>0</v>
      </c>
      <c r="AY35" s="1">
        <v>0</v>
      </c>
      <c r="AZ35" s="1">
        <v>0</v>
      </c>
      <c r="BA35" s="1">
        <v>0</v>
      </c>
      <c r="BB35" s="1">
        <v>0</v>
      </c>
      <c r="BC35" s="1">
        <v>0.1</v>
      </c>
      <c r="BD35" s="1">
        <v>0</v>
      </c>
      <c r="BE35" s="1">
        <v>0</v>
      </c>
      <c r="BF35" s="1">
        <v>0</v>
      </c>
      <c r="BG35" s="1">
        <v>0</v>
      </c>
      <c r="BH35" s="1">
        <v>0</v>
      </c>
      <c r="BI35" s="1">
        <v>0</v>
      </c>
      <c r="BJ35" s="1">
        <v>0</v>
      </c>
      <c r="BK35" s="1">
        <v>0</v>
      </c>
      <c r="BL35" s="1">
        <v>0</v>
      </c>
      <c r="BM35" s="1">
        <v>0</v>
      </c>
      <c r="BN35" s="1">
        <v>0</v>
      </c>
      <c r="BO35" s="1">
        <v>0</v>
      </c>
      <c r="BP35" s="1">
        <v>0</v>
      </c>
      <c r="BQ35" s="1">
        <v>1.5599999999999999E-2</v>
      </c>
      <c r="BR35" s="1">
        <v>0</v>
      </c>
      <c r="BS35" s="1">
        <v>0</v>
      </c>
      <c r="BT35" s="1">
        <v>0</v>
      </c>
      <c r="BU35" s="1">
        <v>0</v>
      </c>
      <c r="BV35" s="1">
        <v>0</v>
      </c>
      <c r="BW35" s="1">
        <v>63.7</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R35" s="1">
        <v>0</v>
      </c>
      <c r="CS35" s="1">
        <v>0</v>
      </c>
      <c r="CT35" s="1">
        <v>0</v>
      </c>
      <c r="CU35" s="1">
        <v>0</v>
      </c>
      <c r="CV35" s="1">
        <v>0</v>
      </c>
      <c r="CW35" s="1">
        <v>0</v>
      </c>
      <c r="CX35" s="1">
        <v>0</v>
      </c>
      <c r="CY35" s="1">
        <v>0</v>
      </c>
      <c r="CZ35" s="1">
        <v>0</v>
      </c>
      <c r="DA35" s="1">
        <v>0</v>
      </c>
      <c r="DB35" s="1">
        <v>0</v>
      </c>
      <c r="DC35" s="1">
        <v>0</v>
      </c>
      <c r="DD35" s="1">
        <v>0</v>
      </c>
      <c r="DE35" s="1">
        <v>0</v>
      </c>
      <c r="DF35" s="1">
        <v>0</v>
      </c>
      <c r="DG35" s="1">
        <v>0</v>
      </c>
      <c r="DH35" s="1">
        <v>0</v>
      </c>
      <c r="DI35" s="1">
        <v>0</v>
      </c>
      <c r="DJ35" s="1">
        <v>0</v>
      </c>
      <c r="DK35" s="1">
        <v>0</v>
      </c>
      <c r="DL35" s="1">
        <v>0</v>
      </c>
      <c r="DM35" s="1">
        <v>0</v>
      </c>
      <c r="DN35" s="1">
        <v>0</v>
      </c>
      <c r="DO35" s="1">
        <v>0</v>
      </c>
      <c r="DP35" s="1">
        <v>0</v>
      </c>
      <c r="DQ35" s="1">
        <v>0</v>
      </c>
      <c r="DR35" s="1">
        <v>0</v>
      </c>
      <c r="DS35" s="1">
        <v>0</v>
      </c>
      <c r="DT35" s="1">
        <v>0</v>
      </c>
      <c r="DU35" s="1">
        <v>0</v>
      </c>
      <c r="DV35" s="1">
        <v>0</v>
      </c>
      <c r="DW35" s="1">
        <v>0</v>
      </c>
      <c r="DX35" s="1">
        <v>0</v>
      </c>
      <c r="DY35" s="1">
        <v>0</v>
      </c>
      <c r="DZ35" s="1">
        <v>0</v>
      </c>
      <c r="EA35" s="1">
        <v>0</v>
      </c>
      <c r="EB35" s="1">
        <v>0</v>
      </c>
      <c r="EC35" s="1">
        <v>0</v>
      </c>
      <c r="ED35" s="1">
        <v>0</v>
      </c>
      <c r="EE35" s="1">
        <v>0</v>
      </c>
      <c r="EF35" s="1">
        <v>0</v>
      </c>
      <c r="EG35" s="1">
        <v>0</v>
      </c>
      <c r="EH35" s="1">
        <v>0</v>
      </c>
      <c r="EI35" s="1">
        <v>0</v>
      </c>
      <c r="EJ35" s="1">
        <v>0</v>
      </c>
      <c r="EK35" s="1">
        <v>0</v>
      </c>
      <c r="EL35" s="1">
        <v>0</v>
      </c>
      <c r="EM35" s="1">
        <v>0</v>
      </c>
      <c r="EN35" s="1">
        <v>0</v>
      </c>
      <c r="EO35" s="1">
        <v>0</v>
      </c>
      <c r="EP35" s="1">
        <v>0</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1">
        <v>0</v>
      </c>
      <c r="FM35" s="1">
        <v>0</v>
      </c>
      <c r="FN35" s="1">
        <v>0</v>
      </c>
      <c r="FO35" s="1">
        <v>0</v>
      </c>
      <c r="FP35" s="1">
        <v>0</v>
      </c>
      <c r="FQ35" s="1">
        <v>1</v>
      </c>
      <c r="FR35" s="1">
        <v>0</v>
      </c>
      <c r="FS35" s="1">
        <v>0</v>
      </c>
      <c r="FT35" s="1">
        <v>0</v>
      </c>
      <c r="FU35" s="1">
        <v>0</v>
      </c>
      <c r="FV35" s="1">
        <v>0</v>
      </c>
      <c r="FW35" s="1">
        <v>0</v>
      </c>
      <c r="FX35" s="1">
        <v>3.7041095890410967</v>
      </c>
      <c r="FY35" s="1">
        <v>0</v>
      </c>
      <c r="FZ35" s="1">
        <v>0</v>
      </c>
      <c r="GA35" s="1">
        <v>0</v>
      </c>
      <c r="GB35" s="1">
        <v>0</v>
      </c>
      <c r="GC35" s="1">
        <v>0</v>
      </c>
      <c r="GD35" s="1">
        <v>0</v>
      </c>
      <c r="GE35" s="1">
        <v>0</v>
      </c>
      <c r="GF35" s="1">
        <v>0</v>
      </c>
      <c r="GG35" s="1">
        <v>0</v>
      </c>
      <c r="GH35" s="1">
        <v>0</v>
      </c>
      <c r="GI35" s="1">
        <v>0</v>
      </c>
      <c r="GJ35" s="1">
        <v>0</v>
      </c>
      <c r="GK35" s="1">
        <v>0</v>
      </c>
      <c r="GL35" s="1">
        <v>0</v>
      </c>
      <c r="GM35" s="1">
        <v>0</v>
      </c>
      <c r="GN35" s="1">
        <v>0</v>
      </c>
      <c r="GO35" s="1">
        <v>0</v>
      </c>
      <c r="GP35" s="1">
        <v>0</v>
      </c>
      <c r="GQ35" s="1">
        <v>0</v>
      </c>
      <c r="GR35" s="1">
        <v>0</v>
      </c>
      <c r="GS35" s="1">
        <v>0</v>
      </c>
      <c r="GT35" s="1">
        <v>0.251</v>
      </c>
      <c r="GU35" s="1">
        <v>0</v>
      </c>
      <c r="GV35" s="1">
        <v>0</v>
      </c>
      <c r="GW35" s="1">
        <v>0</v>
      </c>
      <c r="GX35" s="1">
        <v>0</v>
      </c>
      <c r="GY35" s="1">
        <v>0</v>
      </c>
      <c r="GZ35" s="1">
        <v>0</v>
      </c>
      <c r="HA35" s="1">
        <v>0</v>
      </c>
      <c r="HB35" s="1">
        <v>0</v>
      </c>
      <c r="HC35" s="1">
        <v>0</v>
      </c>
      <c r="HD35" s="1">
        <v>0</v>
      </c>
      <c r="HE35" s="1">
        <v>0</v>
      </c>
      <c r="HF35" s="1">
        <v>0</v>
      </c>
      <c r="HG35" s="1">
        <v>0</v>
      </c>
      <c r="HH35" s="1">
        <v>1.5599999999999999E-2</v>
      </c>
      <c r="HI35" s="1">
        <v>0</v>
      </c>
      <c r="HJ35" s="1">
        <v>0</v>
      </c>
      <c r="HK35" s="1">
        <v>0</v>
      </c>
      <c r="HL35" s="1">
        <v>0</v>
      </c>
      <c r="HM35" s="1">
        <v>0</v>
      </c>
      <c r="HN35" s="1">
        <v>63.7</v>
      </c>
      <c r="HO35" s="1">
        <v>0</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0</v>
      </c>
      <c r="JB35" s="1">
        <v>0</v>
      </c>
      <c r="JC35" s="1">
        <v>0</v>
      </c>
      <c r="JD35" s="1">
        <v>0</v>
      </c>
      <c r="JE35" s="1">
        <v>0</v>
      </c>
      <c r="JF35" s="1">
        <v>0</v>
      </c>
      <c r="JG35" s="1">
        <v>0</v>
      </c>
      <c r="JH35" s="1">
        <v>0</v>
      </c>
      <c r="JI35" s="1">
        <v>0</v>
      </c>
      <c r="JJ35" s="1">
        <v>0</v>
      </c>
      <c r="JK35" s="1">
        <v>0</v>
      </c>
      <c r="JL35" s="1">
        <v>0</v>
      </c>
      <c r="JM35" s="1">
        <v>0</v>
      </c>
      <c r="JN35" s="1">
        <v>0</v>
      </c>
      <c r="JO35" s="1">
        <v>0</v>
      </c>
      <c r="JP35" s="1">
        <v>0</v>
      </c>
      <c r="JQ35" s="1">
        <v>0</v>
      </c>
      <c r="JR35" s="1">
        <v>0</v>
      </c>
      <c r="JS35" s="1">
        <v>0</v>
      </c>
      <c r="JT35" s="1">
        <v>0</v>
      </c>
      <c r="JU35" s="1">
        <v>0</v>
      </c>
      <c r="JV35" s="1">
        <v>0</v>
      </c>
      <c r="JW35" s="1">
        <v>0</v>
      </c>
      <c r="JX35" s="1">
        <v>0</v>
      </c>
      <c r="JY35" s="1">
        <v>0</v>
      </c>
      <c r="JZ35" s="1">
        <v>0</v>
      </c>
      <c r="KA35" s="1">
        <v>0</v>
      </c>
      <c r="KB35" s="1">
        <v>0</v>
      </c>
      <c r="KC35" s="1">
        <v>0</v>
      </c>
      <c r="KD35" s="1">
        <v>0</v>
      </c>
      <c r="KE35" s="1">
        <v>0</v>
      </c>
      <c r="KF35" s="1">
        <v>0</v>
      </c>
      <c r="KG35" s="1">
        <v>0</v>
      </c>
      <c r="KH35" s="1">
        <v>0</v>
      </c>
      <c r="KI35" s="1">
        <v>0</v>
      </c>
      <c r="KJ35" s="1">
        <v>0</v>
      </c>
      <c r="KK35" s="1">
        <v>0</v>
      </c>
      <c r="KL35" s="1">
        <v>0</v>
      </c>
      <c r="KM35" s="1">
        <v>0</v>
      </c>
      <c r="KN35" s="1">
        <v>0</v>
      </c>
      <c r="KO35" s="1">
        <v>0</v>
      </c>
      <c r="KP35" s="1">
        <v>0</v>
      </c>
      <c r="KQ35" s="1">
        <v>0</v>
      </c>
      <c r="KR35" s="1">
        <v>0</v>
      </c>
      <c r="KS35" s="1">
        <v>0</v>
      </c>
      <c r="KT35" s="1">
        <v>0</v>
      </c>
      <c r="KU35" s="1">
        <v>0</v>
      </c>
      <c r="KV35" s="1">
        <v>0</v>
      </c>
      <c r="KW35" s="1">
        <v>0</v>
      </c>
      <c r="KX35" s="1">
        <v>0</v>
      </c>
      <c r="KY35" s="1">
        <v>0</v>
      </c>
      <c r="KZ35" s="1">
        <v>0</v>
      </c>
      <c r="LA35" s="1">
        <v>0</v>
      </c>
      <c r="LB35" s="1">
        <v>0</v>
      </c>
      <c r="LC35" s="1">
        <v>0</v>
      </c>
      <c r="LD35" s="1">
        <v>0</v>
      </c>
      <c r="LE35" s="1">
        <v>0</v>
      </c>
      <c r="LF35" s="1">
        <v>0</v>
      </c>
      <c r="LG35" s="1">
        <v>0</v>
      </c>
      <c r="LH35" s="1">
        <v>1</v>
      </c>
      <c r="LI35" s="1">
        <v>1</v>
      </c>
      <c r="LJ35" s="1">
        <v>0</v>
      </c>
      <c r="LK35" s="1">
        <v>0</v>
      </c>
      <c r="LL35" s="1">
        <v>1</v>
      </c>
      <c r="LM35" s="1">
        <v>0.95</v>
      </c>
      <c r="LN35" s="1">
        <v>0</v>
      </c>
      <c r="LO35" s="1">
        <v>1</v>
      </c>
      <c r="LP35" s="1">
        <v>0.78</v>
      </c>
      <c r="LQ35" s="1">
        <v>0</v>
      </c>
      <c r="LR35" s="1">
        <v>0</v>
      </c>
      <c r="LS35" s="1">
        <v>0</v>
      </c>
    </row>
    <row r="36" spans="1:331" ht="15.75" customHeight="1">
      <c r="A36" s="1" t="s">
        <v>350</v>
      </c>
      <c r="B36" s="1" t="s">
        <v>351</v>
      </c>
      <c r="C36" s="1" t="s">
        <v>392</v>
      </c>
      <c r="D36" s="1" t="s">
        <v>353</v>
      </c>
      <c r="E36" s="1" t="s">
        <v>354</v>
      </c>
      <c r="F36" s="1">
        <v>15314</v>
      </c>
      <c r="G36" s="1" t="s">
        <v>355</v>
      </c>
      <c r="H36" s="1">
        <v>15314</v>
      </c>
      <c r="I36" s="1">
        <v>3.2472434266327395E-3</v>
      </c>
      <c r="J36" s="1">
        <v>0</v>
      </c>
      <c r="K36" s="1" t="s">
        <v>356</v>
      </c>
      <c r="L36" s="1">
        <v>1</v>
      </c>
      <c r="M36" s="1" t="s">
        <v>357</v>
      </c>
      <c r="N36" s="1" t="s">
        <v>358</v>
      </c>
      <c r="O36" s="1" t="s">
        <v>359</v>
      </c>
      <c r="P36" s="1">
        <v>4.2</v>
      </c>
      <c r="Q36" s="1">
        <v>0.61499999999999999</v>
      </c>
      <c r="R36" s="1">
        <v>0</v>
      </c>
      <c r="S36" s="1">
        <v>0.3</v>
      </c>
      <c r="T36" s="1">
        <v>18000</v>
      </c>
      <c r="U36" s="1">
        <v>0</v>
      </c>
      <c r="V36" s="1">
        <v>262</v>
      </c>
      <c r="W36" s="1">
        <v>0</v>
      </c>
      <c r="X36" s="1">
        <v>4716000</v>
      </c>
      <c r="Y36" s="1">
        <v>1</v>
      </c>
      <c r="Z36" s="1">
        <v>0</v>
      </c>
      <c r="AA36" s="1">
        <v>0</v>
      </c>
      <c r="AB36" s="1">
        <v>0</v>
      </c>
      <c r="AC36" s="1">
        <v>0</v>
      </c>
      <c r="AD36" s="1">
        <v>0</v>
      </c>
      <c r="AE36" s="1">
        <v>0</v>
      </c>
      <c r="AF36" s="1">
        <v>0</v>
      </c>
      <c r="AG36" s="1">
        <v>0</v>
      </c>
      <c r="AH36" s="1">
        <v>0</v>
      </c>
      <c r="AI36" s="1">
        <v>0</v>
      </c>
      <c r="AJ36" s="1">
        <v>0</v>
      </c>
      <c r="AK36" s="1">
        <v>0</v>
      </c>
      <c r="AL36" s="1">
        <v>0</v>
      </c>
      <c r="AM36" s="1">
        <v>9.29731506849315</v>
      </c>
      <c r="AN36" s="1">
        <v>0</v>
      </c>
      <c r="AO36" s="1">
        <v>0</v>
      </c>
      <c r="AP36" s="1">
        <v>0</v>
      </c>
      <c r="AQ36" s="1">
        <v>0</v>
      </c>
      <c r="AR36" s="1">
        <v>0</v>
      </c>
      <c r="AS36" s="1">
        <v>0</v>
      </c>
      <c r="AT36" s="1">
        <v>0</v>
      </c>
      <c r="AU36" s="1">
        <v>0</v>
      </c>
      <c r="AV36" s="1">
        <v>0</v>
      </c>
      <c r="AW36" s="1">
        <v>0</v>
      </c>
      <c r="AX36" s="1">
        <v>0</v>
      </c>
      <c r="AY36" s="1">
        <v>0</v>
      </c>
      <c r="AZ36" s="1">
        <v>0</v>
      </c>
      <c r="BA36" s="1">
        <v>0</v>
      </c>
      <c r="BB36" s="1">
        <v>0</v>
      </c>
      <c r="BC36" s="1">
        <v>0.1</v>
      </c>
      <c r="BD36" s="1">
        <v>0</v>
      </c>
      <c r="BE36" s="1">
        <v>0</v>
      </c>
      <c r="BF36" s="1">
        <v>0</v>
      </c>
      <c r="BG36" s="1">
        <v>0</v>
      </c>
      <c r="BH36" s="1">
        <v>0</v>
      </c>
      <c r="BI36" s="1">
        <v>0</v>
      </c>
      <c r="BJ36" s="1">
        <v>0</v>
      </c>
      <c r="BK36" s="1">
        <v>0</v>
      </c>
      <c r="BL36" s="1">
        <v>0</v>
      </c>
      <c r="BM36" s="1">
        <v>0</v>
      </c>
      <c r="BN36" s="1">
        <v>0</v>
      </c>
      <c r="BO36" s="1">
        <v>0</v>
      </c>
      <c r="BP36" s="1">
        <v>0</v>
      </c>
      <c r="BQ36" s="1">
        <v>1.5599999999999999E-2</v>
      </c>
      <c r="BR36" s="1">
        <v>0</v>
      </c>
      <c r="BS36" s="1">
        <v>0</v>
      </c>
      <c r="BT36" s="1">
        <v>0</v>
      </c>
      <c r="BU36" s="1">
        <v>0</v>
      </c>
      <c r="BV36" s="1">
        <v>0</v>
      </c>
      <c r="BW36" s="1">
        <v>63.7</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R36" s="1">
        <v>0</v>
      </c>
      <c r="CS36" s="1">
        <v>0</v>
      </c>
      <c r="CT36" s="1">
        <v>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P36" s="1">
        <v>0</v>
      </c>
      <c r="DQ36" s="1">
        <v>0</v>
      </c>
      <c r="DR36" s="1">
        <v>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N36" s="1">
        <v>0</v>
      </c>
      <c r="EO36" s="1">
        <v>0</v>
      </c>
      <c r="EP36" s="1">
        <v>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c r="FL36" s="1">
        <v>0</v>
      </c>
      <c r="FM36" s="1">
        <v>0</v>
      </c>
      <c r="FN36" s="1">
        <v>0</v>
      </c>
      <c r="FO36" s="1">
        <v>0</v>
      </c>
      <c r="FP36" s="1">
        <v>0</v>
      </c>
      <c r="FQ36" s="1">
        <v>1</v>
      </c>
      <c r="FR36" s="1">
        <v>0</v>
      </c>
      <c r="FS36" s="1">
        <v>0</v>
      </c>
      <c r="FT36" s="1">
        <v>0</v>
      </c>
      <c r="FU36" s="1">
        <v>0</v>
      </c>
      <c r="FV36" s="1">
        <v>0</v>
      </c>
      <c r="FW36" s="1">
        <v>0</v>
      </c>
      <c r="FX36" s="1">
        <v>3.7041095890410967</v>
      </c>
      <c r="FY36" s="1">
        <v>0</v>
      </c>
      <c r="FZ36" s="1">
        <v>0</v>
      </c>
      <c r="GA36" s="1">
        <v>0</v>
      </c>
      <c r="GB36" s="1">
        <v>0</v>
      </c>
      <c r="GC36" s="1">
        <v>0</v>
      </c>
      <c r="GD36" s="1">
        <v>0</v>
      </c>
      <c r="GE36" s="1">
        <v>0</v>
      </c>
      <c r="GF36" s="1">
        <v>0</v>
      </c>
      <c r="GG36" s="1">
        <v>0</v>
      </c>
      <c r="GH36" s="1">
        <v>0</v>
      </c>
      <c r="GI36" s="1">
        <v>0</v>
      </c>
      <c r="GJ36" s="1">
        <v>0</v>
      </c>
      <c r="GK36" s="1">
        <v>0</v>
      </c>
      <c r="GL36" s="1">
        <v>0</v>
      </c>
      <c r="GM36" s="1">
        <v>0</v>
      </c>
      <c r="GN36" s="1">
        <v>0</v>
      </c>
      <c r="GO36" s="1">
        <v>0</v>
      </c>
      <c r="GP36" s="1">
        <v>0</v>
      </c>
      <c r="GQ36" s="1">
        <v>0</v>
      </c>
      <c r="GR36" s="1">
        <v>0</v>
      </c>
      <c r="GS36" s="1">
        <v>0</v>
      </c>
      <c r="GT36" s="1">
        <v>0.251</v>
      </c>
      <c r="GU36" s="1">
        <v>0</v>
      </c>
      <c r="GV36" s="1">
        <v>0</v>
      </c>
      <c r="GW36" s="1">
        <v>0</v>
      </c>
      <c r="GX36" s="1">
        <v>0</v>
      </c>
      <c r="GY36" s="1">
        <v>0</v>
      </c>
      <c r="GZ36" s="1">
        <v>0</v>
      </c>
      <c r="HA36" s="1">
        <v>0</v>
      </c>
      <c r="HB36" s="1">
        <v>0</v>
      </c>
      <c r="HC36" s="1">
        <v>0</v>
      </c>
      <c r="HD36" s="1">
        <v>0</v>
      </c>
      <c r="HE36" s="1">
        <v>0</v>
      </c>
      <c r="HF36" s="1">
        <v>0</v>
      </c>
      <c r="HG36" s="1">
        <v>0</v>
      </c>
      <c r="HH36" s="1">
        <v>1.5599999999999999E-2</v>
      </c>
      <c r="HI36" s="1">
        <v>0</v>
      </c>
      <c r="HJ36" s="1">
        <v>0</v>
      </c>
      <c r="HK36" s="1">
        <v>0</v>
      </c>
      <c r="HL36" s="1">
        <v>0</v>
      </c>
      <c r="HM36" s="1">
        <v>0</v>
      </c>
      <c r="HN36" s="1">
        <v>63.7</v>
      </c>
      <c r="HO36" s="1">
        <v>0</v>
      </c>
      <c r="HP36" s="1">
        <v>0</v>
      </c>
      <c r="HQ36" s="1">
        <v>0</v>
      </c>
      <c r="HR36" s="1">
        <v>0</v>
      </c>
      <c r="HS36" s="1">
        <v>0</v>
      </c>
      <c r="HT36" s="1">
        <v>0</v>
      </c>
      <c r="HU36" s="1">
        <v>0</v>
      </c>
      <c r="HV36" s="1">
        <v>0</v>
      </c>
      <c r="HW36" s="1">
        <v>0</v>
      </c>
      <c r="HX36" s="1">
        <v>0</v>
      </c>
      <c r="HY36" s="1">
        <v>0</v>
      </c>
      <c r="HZ36" s="1">
        <v>0</v>
      </c>
      <c r="IA36" s="1">
        <v>0</v>
      </c>
      <c r="IB36" s="1">
        <v>0</v>
      </c>
      <c r="IC36" s="1">
        <v>0</v>
      </c>
      <c r="ID36" s="1">
        <v>0</v>
      </c>
      <c r="IE36" s="1">
        <v>0</v>
      </c>
      <c r="IF36" s="1">
        <v>0</v>
      </c>
      <c r="IG36" s="1">
        <v>0</v>
      </c>
      <c r="IH36" s="1">
        <v>0</v>
      </c>
      <c r="II36" s="1">
        <v>0</v>
      </c>
      <c r="IJ36" s="1">
        <v>0</v>
      </c>
      <c r="IK36" s="1">
        <v>0</v>
      </c>
      <c r="IL36" s="1">
        <v>0</v>
      </c>
      <c r="IM36" s="1">
        <v>0</v>
      </c>
      <c r="IN36" s="1">
        <v>0</v>
      </c>
      <c r="IO36" s="1">
        <v>0</v>
      </c>
      <c r="IP36" s="1">
        <v>0</v>
      </c>
      <c r="IQ36" s="1">
        <v>0</v>
      </c>
      <c r="IR36" s="1">
        <v>0</v>
      </c>
      <c r="IS36" s="1">
        <v>0</v>
      </c>
      <c r="IT36" s="1">
        <v>0</v>
      </c>
      <c r="IU36" s="1">
        <v>0</v>
      </c>
      <c r="IV36" s="1">
        <v>0</v>
      </c>
      <c r="IW36" s="1">
        <v>0</v>
      </c>
      <c r="IX36" s="1">
        <v>0</v>
      </c>
      <c r="IY36" s="1">
        <v>0</v>
      </c>
      <c r="IZ36" s="1">
        <v>0</v>
      </c>
      <c r="JA36" s="1">
        <v>0</v>
      </c>
      <c r="JB36" s="1">
        <v>0</v>
      </c>
      <c r="JC36" s="1">
        <v>0</v>
      </c>
      <c r="JD36" s="1">
        <v>0</v>
      </c>
      <c r="JE36" s="1">
        <v>0</v>
      </c>
      <c r="JF36" s="1">
        <v>0</v>
      </c>
      <c r="JG36" s="1">
        <v>0</v>
      </c>
      <c r="JH36" s="1">
        <v>0</v>
      </c>
      <c r="JI36" s="1">
        <v>0</v>
      </c>
      <c r="JJ36" s="1">
        <v>0</v>
      </c>
      <c r="JK36" s="1">
        <v>0</v>
      </c>
      <c r="JL36" s="1">
        <v>0</v>
      </c>
      <c r="JM36" s="1">
        <v>0</v>
      </c>
      <c r="JN36" s="1">
        <v>0</v>
      </c>
      <c r="JO36" s="1">
        <v>0</v>
      </c>
      <c r="JP36" s="1">
        <v>0</v>
      </c>
      <c r="JQ36" s="1">
        <v>0</v>
      </c>
      <c r="JR36" s="1">
        <v>0</v>
      </c>
      <c r="JS36" s="1">
        <v>0</v>
      </c>
      <c r="JT36" s="1">
        <v>0</v>
      </c>
      <c r="JU36" s="1">
        <v>0</v>
      </c>
      <c r="JV36" s="1">
        <v>0</v>
      </c>
      <c r="JW36" s="1">
        <v>0</v>
      </c>
      <c r="JX36" s="1">
        <v>0</v>
      </c>
      <c r="JY36" s="1">
        <v>0</v>
      </c>
      <c r="JZ36" s="1">
        <v>0</v>
      </c>
      <c r="KA36" s="1">
        <v>0</v>
      </c>
      <c r="KB36" s="1">
        <v>0</v>
      </c>
      <c r="KC36" s="1">
        <v>0</v>
      </c>
      <c r="KD36" s="1">
        <v>0</v>
      </c>
      <c r="KE36" s="1">
        <v>0</v>
      </c>
      <c r="KF36" s="1">
        <v>0</v>
      </c>
      <c r="KG36" s="1">
        <v>0</v>
      </c>
      <c r="KH36" s="1">
        <v>0</v>
      </c>
      <c r="KI36" s="1">
        <v>0</v>
      </c>
      <c r="KJ36" s="1">
        <v>0</v>
      </c>
      <c r="KK36" s="1">
        <v>0</v>
      </c>
      <c r="KL36" s="1">
        <v>0</v>
      </c>
      <c r="KM36" s="1">
        <v>0</v>
      </c>
      <c r="KN36" s="1">
        <v>0</v>
      </c>
      <c r="KO36" s="1">
        <v>0</v>
      </c>
      <c r="KP36" s="1">
        <v>0</v>
      </c>
      <c r="KQ36" s="1">
        <v>0</v>
      </c>
      <c r="KR36" s="1">
        <v>0</v>
      </c>
      <c r="KS36" s="1">
        <v>0</v>
      </c>
      <c r="KT36" s="1">
        <v>0</v>
      </c>
      <c r="KU36" s="1">
        <v>0</v>
      </c>
      <c r="KV36" s="1">
        <v>0</v>
      </c>
      <c r="KW36" s="1">
        <v>0</v>
      </c>
      <c r="KX36" s="1">
        <v>0</v>
      </c>
      <c r="KY36" s="1">
        <v>0</v>
      </c>
      <c r="KZ36" s="1">
        <v>0</v>
      </c>
      <c r="LA36" s="1">
        <v>0</v>
      </c>
      <c r="LB36" s="1">
        <v>0</v>
      </c>
      <c r="LC36" s="1">
        <v>0</v>
      </c>
      <c r="LD36" s="1">
        <v>0</v>
      </c>
      <c r="LE36" s="1">
        <v>0</v>
      </c>
      <c r="LF36" s="1">
        <v>0</v>
      </c>
      <c r="LG36" s="1">
        <v>0</v>
      </c>
      <c r="LH36" s="1">
        <v>1</v>
      </c>
      <c r="LI36" s="1">
        <v>1</v>
      </c>
      <c r="LJ36" s="1">
        <v>0</v>
      </c>
      <c r="LK36" s="1">
        <v>0</v>
      </c>
      <c r="LL36" s="1">
        <v>1</v>
      </c>
      <c r="LM36" s="1">
        <v>0.95</v>
      </c>
      <c r="LN36" s="1">
        <v>0</v>
      </c>
      <c r="LO36" s="1">
        <v>1</v>
      </c>
      <c r="LP36" s="1">
        <v>0.78</v>
      </c>
      <c r="LQ36" s="1">
        <v>0</v>
      </c>
      <c r="LR36" s="1">
        <v>0</v>
      </c>
      <c r="LS36" s="1">
        <v>0</v>
      </c>
    </row>
    <row r="37" spans="1:331" ht="15.75" customHeight="1">
      <c r="A37" s="1" t="s">
        <v>350</v>
      </c>
      <c r="B37" s="1" t="s">
        <v>351</v>
      </c>
      <c r="C37" s="1" t="s">
        <v>393</v>
      </c>
      <c r="D37" s="1" t="s">
        <v>353</v>
      </c>
      <c r="E37" s="1" t="s">
        <v>354</v>
      </c>
      <c r="F37" s="1">
        <v>15314</v>
      </c>
      <c r="G37" s="1" t="s">
        <v>355</v>
      </c>
      <c r="H37" s="1">
        <v>15314</v>
      </c>
      <c r="I37" s="1">
        <v>3.2472434266327395E-3</v>
      </c>
      <c r="J37" s="1">
        <v>0</v>
      </c>
      <c r="K37" s="1" t="s">
        <v>356</v>
      </c>
      <c r="L37" s="1">
        <v>1</v>
      </c>
      <c r="M37" s="1" t="s">
        <v>357</v>
      </c>
      <c r="N37" s="1" t="s">
        <v>358</v>
      </c>
      <c r="O37" s="1" t="s">
        <v>359</v>
      </c>
      <c r="P37" s="1">
        <v>4.2</v>
      </c>
      <c r="Q37" s="1">
        <v>0.61499999999999999</v>
      </c>
      <c r="R37" s="1">
        <v>0</v>
      </c>
      <c r="S37" s="1">
        <v>0.3</v>
      </c>
      <c r="T37" s="1">
        <v>18000</v>
      </c>
      <c r="U37" s="1">
        <v>0</v>
      </c>
      <c r="V37" s="1">
        <v>262</v>
      </c>
      <c r="W37" s="1">
        <v>0</v>
      </c>
      <c r="X37" s="1">
        <v>4716000</v>
      </c>
      <c r="Y37" s="1">
        <v>1</v>
      </c>
      <c r="Z37" s="1">
        <v>0</v>
      </c>
      <c r="AA37" s="1">
        <v>0</v>
      </c>
      <c r="AB37" s="1">
        <v>0</v>
      </c>
      <c r="AC37" s="1">
        <v>0</v>
      </c>
      <c r="AD37" s="1">
        <v>0</v>
      </c>
      <c r="AE37" s="1">
        <v>0</v>
      </c>
      <c r="AF37" s="1">
        <v>0</v>
      </c>
      <c r="AG37" s="1">
        <v>0</v>
      </c>
      <c r="AH37" s="1">
        <v>0</v>
      </c>
      <c r="AI37" s="1">
        <v>0</v>
      </c>
      <c r="AJ37" s="1">
        <v>0</v>
      </c>
      <c r="AK37" s="1">
        <v>0</v>
      </c>
      <c r="AL37" s="1">
        <v>0</v>
      </c>
      <c r="AM37" s="1">
        <v>9.29731506849315</v>
      </c>
      <c r="AN37" s="1">
        <v>0</v>
      </c>
      <c r="AO37" s="1">
        <v>0</v>
      </c>
      <c r="AP37" s="1">
        <v>0</v>
      </c>
      <c r="AQ37" s="1">
        <v>0</v>
      </c>
      <c r="AR37" s="1">
        <v>0</v>
      </c>
      <c r="AS37" s="1">
        <v>0</v>
      </c>
      <c r="AT37" s="1">
        <v>0</v>
      </c>
      <c r="AU37" s="1">
        <v>0</v>
      </c>
      <c r="AV37" s="1">
        <v>0</v>
      </c>
      <c r="AW37" s="1">
        <v>0</v>
      </c>
      <c r="AX37" s="1">
        <v>0</v>
      </c>
      <c r="AY37" s="1">
        <v>0</v>
      </c>
      <c r="AZ37" s="1">
        <v>0</v>
      </c>
      <c r="BA37" s="1">
        <v>0</v>
      </c>
      <c r="BB37" s="1">
        <v>0</v>
      </c>
      <c r="BC37" s="1">
        <v>0.1</v>
      </c>
      <c r="BD37" s="1">
        <v>0</v>
      </c>
      <c r="BE37" s="1">
        <v>0</v>
      </c>
      <c r="BF37" s="1">
        <v>0</v>
      </c>
      <c r="BG37" s="1">
        <v>0</v>
      </c>
      <c r="BH37" s="1">
        <v>0</v>
      </c>
      <c r="BI37" s="1">
        <v>0</v>
      </c>
      <c r="BJ37" s="1">
        <v>0</v>
      </c>
      <c r="BK37" s="1">
        <v>0</v>
      </c>
      <c r="BL37" s="1">
        <v>0</v>
      </c>
      <c r="BM37" s="1">
        <v>0</v>
      </c>
      <c r="BN37" s="1">
        <v>0</v>
      </c>
      <c r="BO37" s="1">
        <v>0</v>
      </c>
      <c r="BP37" s="1">
        <v>0</v>
      </c>
      <c r="BQ37" s="1">
        <v>1.5599999999999999E-2</v>
      </c>
      <c r="BR37" s="1">
        <v>0</v>
      </c>
      <c r="BS37" s="1">
        <v>0</v>
      </c>
      <c r="BT37" s="1">
        <v>0</v>
      </c>
      <c r="BU37" s="1">
        <v>0</v>
      </c>
      <c r="BV37" s="1">
        <v>0</v>
      </c>
      <c r="BW37" s="1">
        <v>63.7</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R37" s="1">
        <v>0</v>
      </c>
      <c r="CS37" s="1">
        <v>0</v>
      </c>
      <c r="CT37" s="1">
        <v>0</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P37" s="1">
        <v>0</v>
      </c>
      <c r="DQ37" s="1">
        <v>0</v>
      </c>
      <c r="DR37" s="1">
        <v>0</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N37" s="1">
        <v>0</v>
      </c>
      <c r="EO37" s="1">
        <v>0</v>
      </c>
      <c r="EP37" s="1">
        <v>0</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c r="FL37" s="1">
        <v>0</v>
      </c>
      <c r="FM37" s="1">
        <v>0</v>
      </c>
      <c r="FN37" s="1">
        <v>0</v>
      </c>
      <c r="FO37" s="1">
        <v>0</v>
      </c>
      <c r="FP37" s="1">
        <v>0</v>
      </c>
      <c r="FQ37" s="1">
        <v>1</v>
      </c>
      <c r="FR37" s="1">
        <v>0</v>
      </c>
      <c r="FS37" s="1">
        <v>0</v>
      </c>
      <c r="FT37" s="1">
        <v>0</v>
      </c>
      <c r="FU37" s="1">
        <v>0</v>
      </c>
      <c r="FV37" s="1">
        <v>0</v>
      </c>
      <c r="FW37" s="1">
        <v>0</v>
      </c>
      <c r="FX37" s="1">
        <v>3.7041095890410967</v>
      </c>
      <c r="FY37" s="1">
        <v>0</v>
      </c>
      <c r="FZ37" s="1">
        <v>0</v>
      </c>
      <c r="GA37" s="1">
        <v>0</v>
      </c>
      <c r="GB37" s="1">
        <v>0</v>
      </c>
      <c r="GC37" s="1">
        <v>0</v>
      </c>
      <c r="GD37" s="1">
        <v>0</v>
      </c>
      <c r="GE37" s="1">
        <v>0</v>
      </c>
      <c r="GF37" s="1">
        <v>0</v>
      </c>
      <c r="GG37" s="1">
        <v>0</v>
      </c>
      <c r="GH37" s="1">
        <v>0</v>
      </c>
      <c r="GI37" s="1">
        <v>0</v>
      </c>
      <c r="GJ37" s="1">
        <v>0</v>
      </c>
      <c r="GK37" s="1">
        <v>0</v>
      </c>
      <c r="GL37" s="1">
        <v>0</v>
      </c>
      <c r="GM37" s="1">
        <v>0</v>
      </c>
      <c r="GN37" s="1">
        <v>0</v>
      </c>
      <c r="GO37" s="1">
        <v>0</v>
      </c>
      <c r="GP37" s="1">
        <v>0</v>
      </c>
      <c r="GQ37" s="1">
        <v>0</v>
      </c>
      <c r="GR37" s="1">
        <v>0</v>
      </c>
      <c r="GS37" s="1">
        <v>0</v>
      </c>
      <c r="GT37" s="1">
        <v>0.251</v>
      </c>
      <c r="GU37" s="1">
        <v>0</v>
      </c>
      <c r="GV37" s="1">
        <v>0</v>
      </c>
      <c r="GW37" s="1">
        <v>0</v>
      </c>
      <c r="GX37" s="1">
        <v>0</v>
      </c>
      <c r="GY37" s="1">
        <v>0</v>
      </c>
      <c r="GZ37" s="1">
        <v>0</v>
      </c>
      <c r="HA37" s="1">
        <v>0</v>
      </c>
      <c r="HB37" s="1">
        <v>0</v>
      </c>
      <c r="HC37" s="1">
        <v>0</v>
      </c>
      <c r="HD37" s="1">
        <v>0</v>
      </c>
      <c r="HE37" s="1">
        <v>0</v>
      </c>
      <c r="HF37" s="1">
        <v>0</v>
      </c>
      <c r="HG37" s="1">
        <v>0</v>
      </c>
      <c r="HH37" s="1">
        <v>1.5599999999999999E-2</v>
      </c>
      <c r="HI37" s="1">
        <v>0</v>
      </c>
      <c r="HJ37" s="1">
        <v>0</v>
      </c>
      <c r="HK37" s="1">
        <v>0</v>
      </c>
      <c r="HL37" s="1">
        <v>0</v>
      </c>
      <c r="HM37" s="1">
        <v>0</v>
      </c>
      <c r="HN37" s="1">
        <v>63.7</v>
      </c>
      <c r="HO37" s="1">
        <v>0</v>
      </c>
      <c r="HP37" s="1">
        <v>0</v>
      </c>
      <c r="HQ37" s="1">
        <v>0</v>
      </c>
      <c r="HR37" s="1">
        <v>0</v>
      </c>
      <c r="HS37" s="1">
        <v>0</v>
      </c>
      <c r="HT37" s="1">
        <v>0</v>
      </c>
      <c r="HU37" s="1">
        <v>0</v>
      </c>
      <c r="HV37" s="1">
        <v>0</v>
      </c>
      <c r="HW37" s="1">
        <v>0</v>
      </c>
      <c r="HX37" s="1">
        <v>0</v>
      </c>
      <c r="HY37" s="1">
        <v>0</v>
      </c>
      <c r="HZ37" s="1">
        <v>0</v>
      </c>
      <c r="IA37" s="1">
        <v>0</v>
      </c>
      <c r="IB37" s="1">
        <v>0</v>
      </c>
      <c r="IC37" s="1">
        <v>0</v>
      </c>
      <c r="ID37" s="1">
        <v>0</v>
      </c>
      <c r="IE37" s="1">
        <v>0</v>
      </c>
      <c r="IF37" s="1">
        <v>0</v>
      </c>
      <c r="IG37" s="1">
        <v>0</v>
      </c>
      <c r="IH37" s="1">
        <v>0</v>
      </c>
      <c r="II37" s="1">
        <v>0</v>
      </c>
      <c r="IJ37" s="1">
        <v>0</v>
      </c>
      <c r="IK37" s="1">
        <v>0</v>
      </c>
      <c r="IL37" s="1">
        <v>0</v>
      </c>
      <c r="IM37" s="1">
        <v>0</v>
      </c>
      <c r="IN37" s="1">
        <v>0</v>
      </c>
      <c r="IO37" s="1">
        <v>0</v>
      </c>
      <c r="IP37" s="1">
        <v>0</v>
      </c>
      <c r="IQ37" s="1">
        <v>0</v>
      </c>
      <c r="IR37" s="1">
        <v>0</v>
      </c>
      <c r="IS37" s="1">
        <v>0</v>
      </c>
      <c r="IT37" s="1">
        <v>0</v>
      </c>
      <c r="IU37" s="1">
        <v>0</v>
      </c>
      <c r="IV37" s="1">
        <v>0</v>
      </c>
      <c r="IW37" s="1">
        <v>0</v>
      </c>
      <c r="IX37" s="1">
        <v>0</v>
      </c>
      <c r="IY37" s="1">
        <v>0</v>
      </c>
      <c r="IZ37" s="1">
        <v>0</v>
      </c>
      <c r="JA37" s="1">
        <v>0</v>
      </c>
      <c r="JB37" s="1">
        <v>0</v>
      </c>
      <c r="JC37" s="1">
        <v>0</v>
      </c>
      <c r="JD37" s="1">
        <v>0</v>
      </c>
      <c r="JE37" s="1">
        <v>0</v>
      </c>
      <c r="JF37" s="1">
        <v>0</v>
      </c>
      <c r="JG37" s="1">
        <v>0</v>
      </c>
      <c r="JH37" s="1">
        <v>0</v>
      </c>
      <c r="JI37" s="1">
        <v>0</v>
      </c>
      <c r="JJ37" s="1">
        <v>0</v>
      </c>
      <c r="JK37" s="1">
        <v>0</v>
      </c>
      <c r="JL37" s="1">
        <v>0</v>
      </c>
      <c r="JM37" s="1">
        <v>0</v>
      </c>
      <c r="JN37" s="1">
        <v>0</v>
      </c>
      <c r="JO37" s="1">
        <v>0</v>
      </c>
      <c r="JP37" s="1">
        <v>0</v>
      </c>
      <c r="JQ37" s="1">
        <v>0</v>
      </c>
      <c r="JR37" s="1">
        <v>0</v>
      </c>
      <c r="JS37" s="1">
        <v>0</v>
      </c>
      <c r="JT37" s="1">
        <v>0</v>
      </c>
      <c r="JU37" s="1">
        <v>0</v>
      </c>
      <c r="JV37" s="1">
        <v>0</v>
      </c>
      <c r="JW37" s="1">
        <v>0</v>
      </c>
      <c r="JX37" s="1">
        <v>0</v>
      </c>
      <c r="JY37" s="1">
        <v>0</v>
      </c>
      <c r="JZ37" s="1">
        <v>0</v>
      </c>
      <c r="KA37" s="1">
        <v>0</v>
      </c>
      <c r="KB37" s="1">
        <v>0</v>
      </c>
      <c r="KC37" s="1">
        <v>0</v>
      </c>
      <c r="KD37" s="1">
        <v>0</v>
      </c>
      <c r="KE37" s="1">
        <v>0</v>
      </c>
      <c r="KF37" s="1">
        <v>0</v>
      </c>
      <c r="KG37" s="1">
        <v>0</v>
      </c>
      <c r="KH37" s="1">
        <v>0</v>
      </c>
      <c r="KI37" s="1">
        <v>0</v>
      </c>
      <c r="KJ37" s="1">
        <v>0</v>
      </c>
      <c r="KK37" s="1">
        <v>0</v>
      </c>
      <c r="KL37" s="1">
        <v>0</v>
      </c>
      <c r="KM37" s="1">
        <v>0</v>
      </c>
      <c r="KN37" s="1">
        <v>0</v>
      </c>
      <c r="KO37" s="1">
        <v>0</v>
      </c>
      <c r="KP37" s="1">
        <v>0</v>
      </c>
      <c r="KQ37" s="1">
        <v>0</v>
      </c>
      <c r="KR37" s="1">
        <v>0</v>
      </c>
      <c r="KS37" s="1">
        <v>0</v>
      </c>
      <c r="KT37" s="1">
        <v>0</v>
      </c>
      <c r="KU37" s="1">
        <v>0</v>
      </c>
      <c r="KV37" s="1">
        <v>0</v>
      </c>
      <c r="KW37" s="1">
        <v>0</v>
      </c>
      <c r="KX37" s="1">
        <v>0</v>
      </c>
      <c r="KY37" s="1">
        <v>0</v>
      </c>
      <c r="KZ37" s="1">
        <v>0</v>
      </c>
      <c r="LA37" s="1">
        <v>0</v>
      </c>
      <c r="LB37" s="1">
        <v>0</v>
      </c>
      <c r="LC37" s="1">
        <v>0</v>
      </c>
      <c r="LD37" s="1">
        <v>0</v>
      </c>
      <c r="LE37" s="1">
        <v>0</v>
      </c>
      <c r="LF37" s="1">
        <v>0</v>
      </c>
      <c r="LG37" s="1">
        <v>0</v>
      </c>
      <c r="LH37" s="1">
        <v>1</v>
      </c>
      <c r="LI37" s="1">
        <v>1</v>
      </c>
      <c r="LJ37" s="1">
        <v>0</v>
      </c>
      <c r="LK37" s="1">
        <v>0</v>
      </c>
      <c r="LL37" s="1">
        <v>1</v>
      </c>
      <c r="LM37" s="1">
        <v>0.95</v>
      </c>
      <c r="LN37" s="1">
        <v>0</v>
      </c>
      <c r="LO37" s="1">
        <v>1</v>
      </c>
      <c r="LP37" s="1">
        <v>0.78</v>
      </c>
      <c r="LQ37" s="1">
        <v>0</v>
      </c>
      <c r="LR37" s="1">
        <v>0</v>
      </c>
      <c r="LS37" s="1">
        <v>0</v>
      </c>
    </row>
    <row r="38" spans="1:331" ht="15.75" customHeight="1">
      <c r="A38" s="1" t="s">
        <v>350</v>
      </c>
      <c r="B38" s="1" t="s">
        <v>351</v>
      </c>
      <c r="C38" s="1" t="s">
        <v>394</v>
      </c>
      <c r="D38" s="1" t="s">
        <v>353</v>
      </c>
      <c r="E38" s="1" t="s">
        <v>354</v>
      </c>
      <c r="F38" s="1">
        <v>15314</v>
      </c>
      <c r="G38" s="1" t="s">
        <v>355</v>
      </c>
      <c r="H38" s="1">
        <v>15314</v>
      </c>
      <c r="I38" s="1">
        <v>3.2472434266327395E-3</v>
      </c>
      <c r="J38" s="1">
        <v>0</v>
      </c>
      <c r="K38" s="1" t="s">
        <v>356</v>
      </c>
      <c r="L38" s="1">
        <v>1</v>
      </c>
      <c r="M38" s="1" t="s">
        <v>357</v>
      </c>
      <c r="N38" s="1" t="s">
        <v>358</v>
      </c>
      <c r="O38" s="1" t="s">
        <v>359</v>
      </c>
      <c r="P38" s="1">
        <v>4.2</v>
      </c>
      <c r="Q38" s="1">
        <v>0.61499999999999999</v>
      </c>
      <c r="R38" s="1">
        <v>0</v>
      </c>
      <c r="S38" s="1">
        <v>0.3</v>
      </c>
      <c r="T38" s="1">
        <v>18000</v>
      </c>
      <c r="U38" s="1">
        <v>0</v>
      </c>
      <c r="V38" s="1">
        <v>262</v>
      </c>
      <c r="W38" s="1">
        <v>0</v>
      </c>
      <c r="X38" s="1">
        <v>4716000</v>
      </c>
      <c r="Y38" s="1">
        <v>1</v>
      </c>
      <c r="Z38" s="1">
        <v>0</v>
      </c>
      <c r="AA38" s="1">
        <v>0</v>
      </c>
      <c r="AB38" s="1">
        <v>0</v>
      </c>
      <c r="AC38" s="1">
        <v>0</v>
      </c>
      <c r="AD38" s="1">
        <v>0</v>
      </c>
      <c r="AE38" s="1">
        <v>0</v>
      </c>
      <c r="AF38" s="1">
        <v>0</v>
      </c>
      <c r="AG38" s="1">
        <v>0</v>
      </c>
      <c r="AH38" s="1">
        <v>0</v>
      </c>
      <c r="AI38" s="1">
        <v>0</v>
      </c>
      <c r="AJ38" s="1">
        <v>0</v>
      </c>
      <c r="AK38" s="1">
        <v>0</v>
      </c>
      <c r="AL38" s="1">
        <v>0</v>
      </c>
      <c r="AM38" s="1">
        <v>9.29731506849315</v>
      </c>
      <c r="AN38" s="1">
        <v>0</v>
      </c>
      <c r="AO38" s="1">
        <v>0</v>
      </c>
      <c r="AP38" s="1">
        <v>0</v>
      </c>
      <c r="AQ38" s="1">
        <v>0</v>
      </c>
      <c r="AR38" s="1">
        <v>0</v>
      </c>
      <c r="AS38" s="1">
        <v>0</v>
      </c>
      <c r="AT38" s="1">
        <v>0</v>
      </c>
      <c r="AU38" s="1">
        <v>0</v>
      </c>
      <c r="AV38" s="1">
        <v>0</v>
      </c>
      <c r="AW38" s="1">
        <v>0</v>
      </c>
      <c r="AX38" s="1">
        <v>0</v>
      </c>
      <c r="AY38" s="1">
        <v>0</v>
      </c>
      <c r="AZ38" s="1">
        <v>0</v>
      </c>
      <c r="BA38" s="1">
        <v>0</v>
      </c>
      <c r="BB38" s="1">
        <v>0</v>
      </c>
      <c r="BC38" s="1">
        <v>0.1</v>
      </c>
      <c r="BD38" s="1">
        <v>0</v>
      </c>
      <c r="BE38" s="1">
        <v>0</v>
      </c>
      <c r="BF38" s="1">
        <v>0</v>
      </c>
      <c r="BG38" s="1">
        <v>0</v>
      </c>
      <c r="BH38" s="1">
        <v>0</v>
      </c>
      <c r="BI38" s="1">
        <v>0</v>
      </c>
      <c r="BJ38" s="1">
        <v>0</v>
      </c>
      <c r="BK38" s="1">
        <v>0</v>
      </c>
      <c r="BL38" s="1">
        <v>0</v>
      </c>
      <c r="BM38" s="1">
        <v>0</v>
      </c>
      <c r="BN38" s="1">
        <v>0</v>
      </c>
      <c r="BO38" s="1">
        <v>0</v>
      </c>
      <c r="BP38" s="1">
        <v>0</v>
      </c>
      <c r="BQ38" s="1">
        <v>1.5599999999999999E-2</v>
      </c>
      <c r="BR38" s="1">
        <v>0</v>
      </c>
      <c r="BS38" s="1">
        <v>0</v>
      </c>
      <c r="BT38" s="1">
        <v>0</v>
      </c>
      <c r="BU38" s="1">
        <v>0</v>
      </c>
      <c r="BV38" s="1">
        <v>0</v>
      </c>
      <c r="BW38" s="1">
        <v>63.7</v>
      </c>
      <c r="BX38" s="1">
        <v>0</v>
      </c>
      <c r="BY38" s="1">
        <v>0</v>
      </c>
      <c r="BZ38" s="1">
        <v>0</v>
      </c>
      <c r="CA38" s="1">
        <v>0</v>
      </c>
      <c r="CB38" s="1">
        <v>0</v>
      </c>
      <c r="CC38" s="1">
        <v>0</v>
      </c>
      <c r="CD38" s="1">
        <v>0</v>
      </c>
      <c r="CE38" s="1">
        <v>0</v>
      </c>
      <c r="CF38" s="1">
        <v>0</v>
      </c>
      <c r="CG38" s="1">
        <v>0</v>
      </c>
      <c r="CH38" s="1">
        <v>0</v>
      </c>
      <c r="CI38" s="1">
        <v>0</v>
      </c>
      <c r="CJ38" s="1">
        <v>0</v>
      </c>
      <c r="CK38" s="1">
        <v>0</v>
      </c>
      <c r="CL38" s="1">
        <v>0</v>
      </c>
      <c r="CM38" s="1">
        <v>0</v>
      </c>
      <c r="CN38" s="1">
        <v>0</v>
      </c>
      <c r="CO38" s="1">
        <v>0</v>
      </c>
      <c r="CP38" s="1">
        <v>0</v>
      </c>
      <c r="CQ38" s="1">
        <v>0</v>
      </c>
      <c r="CR38" s="1">
        <v>0</v>
      </c>
      <c r="CS38" s="1">
        <v>0</v>
      </c>
      <c r="CT38" s="1">
        <v>0</v>
      </c>
      <c r="CU38" s="1">
        <v>0</v>
      </c>
      <c r="CV38" s="1">
        <v>0</v>
      </c>
      <c r="CW38" s="1">
        <v>0</v>
      </c>
      <c r="CX38" s="1">
        <v>0</v>
      </c>
      <c r="CY38" s="1">
        <v>0</v>
      </c>
      <c r="CZ38" s="1">
        <v>0</v>
      </c>
      <c r="DA38" s="1">
        <v>0</v>
      </c>
      <c r="DB38" s="1">
        <v>0</v>
      </c>
      <c r="DC38" s="1">
        <v>0</v>
      </c>
      <c r="DD38" s="1">
        <v>0</v>
      </c>
      <c r="DE38" s="1">
        <v>0</v>
      </c>
      <c r="DF38" s="1">
        <v>0</v>
      </c>
      <c r="DG38" s="1">
        <v>0</v>
      </c>
      <c r="DH38" s="1">
        <v>0</v>
      </c>
      <c r="DI38" s="1">
        <v>0</v>
      </c>
      <c r="DJ38" s="1">
        <v>0</v>
      </c>
      <c r="DK38" s="1">
        <v>0</v>
      </c>
      <c r="DL38" s="1">
        <v>0</v>
      </c>
      <c r="DM38" s="1">
        <v>0</v>
      </c>
      <c r="DN38" s="1">
        <v>0</v>
      </c>
      <c r="DO38" s="1">
        <v>0</v>
      </c>
      <c r="DP38" s="1">
        <v>0</v>
      </c>
      <c r="DQ38" s="1">
        <v>0</v>
      </c>
      <c r="DR38" s="1">
        <v>0</v>
      </c>
      <c r="DS38" s="1">
        <v>0</v>
      </c>
      <c r="DT38" s="1">
        <v>0</v>
      </c>
      <c r="DU38" s="1">
        <v>0</v>
      </c>
      <c r="DV38" s="1">
        <v>0</v>
      </c>
      <c r="DW38" s="1">
        <v>0</v>
      </c>
      <c r="DX38" s="1">
        <v>0</v>
      </c>
      <c r="DY38" s="1">
        <v>0</v>
      </c>
      <c r="DZ38" s="1">
        <v>0</v>
      </c>
      <c r="EA38" s="1">
        <v>0</v>
      </c>
      <c r="EB38" s="1">
        <v>0</v>
      </c>
      <c r="EC38" s="1">
        <v>0</v>
      </c>
      <c r="ED38" s="1">
        <v>0</v>
      </c>
      <c r="EE38" s="1">
        <v>0</v>
      </c>
      <c r="EF38" s="1">
        <v>0</v>
      </c>
      <c r="EG38" s="1">
        <v>0</v>
      </c>
      <c r="EH38" s="1">
        <v>0</v>
      </c>
      <c r="EI38" s="1">
        <v>0</v>
      </c>
      <c r="EJ38" s="1">
        <v>0</v>
      </c>
      <c r="EK38" s="1">
        <v>0</v>
      </c>
      <c r="EL38" s="1">
        <v>0</v>
      </c>
      <c r="EM38" s="1">
        <v>0</v>
      </c>
      <c r="EN38" s="1">
        <v>0</v>
      </c>
      <c r="EO38" s="1">
        <v>0</v>
      </c>
      <c r="EP38" s="1">
        <v>0</v>
      </c>
      <c r="EQ38" s="1">
        <v>0</v>
      </c>
      <c r="ER38" s="1">
        <v>0</v>
      </c>
      <c r="ES38" s="1">
        <v>0</v>
      </c>
      <c r="ET38" s="1">
        <v>0</v>
      </c>
      <c r="EU38" s="1">
        <v>0</v>
      </c>
      <c r="EV38" s="1">
        <v>0</v>
      </c>
      <c r="EW38" s="1">
        <v>0</v>
      </c>
      <c r="EX38" s="1">
        <v>0</v>
      </c>
      <c r="EY38" s="1">
        <v>0</v>
      </c>
      <c r="EZ38" s="1">
        <v>0</v>
      </c>
      <c r="FA38" s="1">
        <v>0</v>
      </c>
      <c r="FB38" s="1">
        <v>0</v>
      </c>
      <c r="FC38" s="1">
        <v>0</v>
      </c>
      <c r="FD38" s="1">
        <v>0</v>
      </c>
      <c r="FE38" s="1">
        <v>0</v>
      </c>
      <c r="FF38" s="1">
        <v>0</v>
      </c>
      <c r="FG38" s="1">
        <v>0</v>
      </c>
      <c r="FH38" s="1">
        <v>0</v>
      </c>
      <c r="FI38" s="1">
        <v>0</v>
      </c>
      <c r="FJ38" s="1">
        <v>0</v>
      </c>
      <c r="FK38" s="1">
        <v>0</v>
      </c>
      <c r="FL38" s="1">
        <v>0</v>
      </c>
      <c r="FM38" s="1">
        <v>0</v>
      </c>
      <c r="FN38" s="1">
        <v>0</v>
      </c>
      <c r="FO38" s="1">
        <v>0</v>
      </c>
      <c r="FP38" s="1">
        <v>0</v>
      </c>
      <c r="FQ38" s="1">
        <v>1</v>
      </c>
      <c r="FR38" s="1">
        <v>0</v>
      </c>
      <c r="FS38" s="1">
        <v>0</v>
      </c>
      <c r="FT38" s="1">
        <v>0</v>
      </c>
      <c r="FU38" s="1">
        <v>0</v>
      </c>
      <c r="FV38" s="1">
        <v>0</v>
      </c>
      <c r="FW38" s="1">
        <v>0</v>
      </c>
      <c r="FX38" s="1">
        <v>3.7041095890410967</v>
      </c>
      <c r="FY38" s="1">
        <v>0</v>
      </c>
      <c r="FZ38" s="1">
        <v>0</v>
      </c>
      <c r="GA38" s="1">
        <v>0</v>
      </c>
      <c r="GB38" s="1">
        <v>0</v>
      </c>
      <c r="GC38" s="1">
        <v>0</v>
      </c>
      <c r="GD38" s="1">
        <v>0</v>
      </c>
      <c r="GE38" s="1">
        <v>0</v>
      </c>
      <c r="GF38" s="1">
        <v>0</v>
      </c>
      <c r="GG38" s="1">
        <v>0</v>
      </c>
      <c r="GH38" s="1">
        <v>0</v>
      </c>
      <c r="GI38" s="1">
        <v>0</v>
      </c>
      <c r="GJ38" s="1">
        <v>0</v>
      </c>
      <c r="GK38" s="1">
        <v>0</v>
      </c>
      <c r="GL38" s="1">
        <v>0</v>
      </c>
      <c r="GM38" s="1">
        <v>0</v>
      </c>
      <c r="GN38" s="1">
        <v>0</v>
      </c>
      <c r="GO38" s="1">
        <v>0</v>
      </c>
      <c r="GP38" s="1">
        <v>0</v>
      </c>
      <c r="GQ38" s="1">
        <v>0</v>
      </c>
      <c r="GR38" s="1">
        <v>0</v>
      </c>
      <c r="GS38" s="1">
        <v>0</v>
      </c>
      <c r="GT38" s="1">
        <v>0.251</v>
      </c>
      <c r="GU38" s="1">
        <v>0</v>
      </c>
      <c r="GV38" s="1">
        <v>0</v>
      </c>
      <c r="GW38" s="1">
        <v>0</v>
      </c>
      <c r="GX38" s="1">
        <v>0</v>
      </c>
      <c r="GY38" s="1">
        <v>0</v>
      </c>
      <c r="GZ38" s="1">
        <v>0</v>
      </c>
      <c r="HA38" s="1">
        <v>0</v>
      </c>
      <c r="HB38" s="1">
        <v>0</v>
      </c>
      <c r="HC38" s="1">
        <v>0</v>
      </c>
      <c r="HD38" s="1">
        <v>0</v>
      </c>
      <c r="HE38" s="1">
        <v>0</v>
      </c>
      <c r="HF38" s="1">
        <v>0</v>
      </c>
      <c r="HG38" s="1">
        <v>0</v>
      </c>
      <c r="HH38" s="1">
        <v>1.5599999999999999E-2</v>
      </c>
      <c r="HI38" s="1">
        <v>0</v>
      </c>
      <c r="HJ38" s="1">
        <v>0</v>
      </c>
      <c r="HK38" s="1">
        <v>0</v>
      </c>
      <c r="HL38" s="1">
        <v>0</v>
      </c>
      <c r="HM38" s="1">
        <v>0</v>
      </c>
      <c r="HN38" s="1">
        <v>63.7</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1">
        <v>0</v>
      </c>
      <c r="IG38" s="1">
        <v>0</v>
      </c>
      <c r="IH38" s="1">
        <v>0</v>
      </c>
      <c r="II38" s="1">
        <v>0</v>
      </c>
      <c r="IJ38" s="1">
        <v>0</v>
      </c>
      <c r="IK38" s="1">
        <v>0</v>
      </c>
      <c r="IL38" s="1">
        <v>0</v>
      </c>
      <c r="IM38" s="1">
        <v>0</v>
      </c>
      <c r="IN38" s="1">
        <v>0</v>
      </c>
      <c r="IO38" s="1">
        <v>0</v>
      </c>
      <c r="IP38" s="1">
        <v>0</v>
      </c>
      <c r="IQ38" s="1">
        <v>0</v>
      </c>
      <c r="IR38" s="1">
        <v>0</v>
      </c>
      <c r="IS38" s="1">
        <v>0</v>
      </c>
      <c r="IT38" s="1">
        <v>0</v>
      </c>
      <c r="IU38" s="1">
        <v>0</v>
      </c>
      <c r="IV38" s="1">
        <v>0</v>
      </c>
      <c r="IW38" s="1">
        <v>0</v>
      </c>
      <c r="IX38" s="1">
        <v>0</v>
      </c>
      <c r="IY38" s="1">
        <v>0</v>
      </c>
      <c r="IZ38" s="1">
        <v>0</v>
      </c>
      <c r="JA38" s="1">
        <v>0</v>
      </c>
      <c r="JB38" s="1">
        <v>0</v>
      </c>
      <c r="JC38" s="1">
        <v>0</v>
      </c>
      <c r="JD38" s="1">
        <v>0</v>
      </c>
      <c r="JE38" s="1">
        <v>0</v>
      </c>
      <c r="JF38" s="1">
        <v>0</v>
      </c>
      <c r="JG38" s="1">
        <v>0</v>
      </c>
      <c r="JH38" s="1">
        <v>0</v>
      </c>
      <c r="JI38" s="1">
        <v>0</v>
      </c>
      <c r="JJ38" s="1">
        <v>0</v>
      </c>
      <c r="JK38" s="1">
        <v>0</v>
      </c>
      <c r="JL38" s="1">
        <v>0</v>
      </c>
      <c r="JM38" s="1">
        <v>0</v>
      </c>
      <c r="JN38" s="1">
        <v>0</v>
      </c>
      <c r="JO38" s="1">
        <v>0</v>
      </c>
      <c r="JP38" s="1">
        <v>0</v>
      </c>
      <c r="JQ38" s="1">
        <v>0</v>
      </c>
      <c r="JR38" s="1">
        <v>0</v>
      </c>
      <c r="JS38" s="1">
        <v>0</v>
      </c>
      <c r="JT38" s="1">
        <v>0</v>
      </c>
      <c r="JU38" s="1">
        <v>0</v>
      </c>
      <c r="JV38" s="1">
        <v>0</v>
      </c>
      <c r="JW38" s="1">
        <v>0</v>
      </c>
      <c r="JX38" s="1">
        <v>0</v>
      </c>
      <c r="JY38" s="1">
        <v>0</v>
      </c>
      <c r="JZ38" s="1">
        <v>0</v>
      </c>
      <c r="KA38" s="1">
        <v>0</v>
      </c>
      <c r="KB38" s="1">
        <v>0</v>
      </c>
      <c r="KC38" s="1">
        <v>0</v>
      </c>
      <c r="KD38" s="1">
        <v>0</v>
      </c>
      <c r="KE38" s="1">
        <v>0</v>
      </c>
      <c r="KF38" s="1">
        <v>0</v>
      </c>
      <c r="KG38" s="1">
        <v>0</v>
      </c>
      <c r="KH38" s="1">
        <v>0</v>
      </c>
      <c r="KI38" s="1">
        <v>0</v>
      </c>
      <c r="KJ38" s="1">
        <v>0</v>
      </c>
      <c r="KK38" s="1">
        <v>0</v>
      </c>
      <c r="KL38" s="1">
        <v>0</v>
      </c>
      <c r="KM38" s="1">
        <v>0</v>
      </c>
      <c r="KN38" s="1">
        <v>0</v>
      </c>
      <c r="KO38" s="1">
        <v>0</v>
      </c>
      <c r="KP38" s="1">
        <v>0</v>
      </c>
      <c r="KQ38" s="1">
        <v>0</v>
      </c>
      <c r="KR38" s="1">
        <v>0</v>
      </c>
      <c r="KS38" s="1">
        <v>0</v>
      </c>
      <c r="KT38" s="1">
        <v>0</v>
      </c>
      <c r="KU38" s="1">
        <v>0</v>
      </c>
      <c r="KV38" s="1">
        <v>0</v>
      </c>
      <c r="KW38" s="1">
        <v>0</v>
      </c>
      <c r="KX38" s="1">
        <v>0</v>
      </c>
      <c r="KY38" s="1">
        <v>0</v>
      </c>
      <c r="KZ38" s="1">
        <v>0</v>
      </c>
      <c r="LA38" s="1">
        <v>0</v>
      </c>
      <c r="LB38" s="1">
        <v>0</v>
      </c>
      <c r="LC38" s="1">
        <v>0</v>
      </c>
      <c r="LD38" s="1">
        <v>0</v>
      </c>
      <c r="LE38" s="1">
        <v>0</v>
      </c>
      <c r="LF38" s="1">
        <v>0</v>
      </c>
      <c r="LG38" s="1">
        <v>0</v>
      </c>
      <c r="LH38" s="1">
        <v>1</v>
      </c>
      <c r="LI38" s="1">
        <v>1</v>
      </c>
      <c r="LJ38" s="1">
        <v>0</v>
      </c>
      <c r="LK38" s="1">
        <v>0</v>
      </c>
      <c r="LL38" s="1">
        <v>1</v>
      </c>
      <c r="LM38" s="1">
        <v>0.95</v>
      </c>
      <c r="LN38" s="1">
        <v>0</v>
      </c>
      <c r="LO38" s="1">
        <v>1</v>
      </c>
      <c r="LP38" s="1">
        <v>0.78</v>
      </c>
      <c r="LQ38" s="1">
        <v>0</v>
      </c>
      <c r="LR38" s="1">
        <v>0</v>
      </c>
      <c r="LS38" s="1">
        <v>0</v>
      </c>
    </row>
    <row r="39" spans="1:331" ht="15.75" customHeight="1">
      <c r="A39" s="1" t="s">
        <v>350</v>
      </c>
      <c r="B39" s="1" t="s">
        <v>351</v>
      </c>
      <c r="C39" s="1" t="s">
        <v>395</v>
      </c>
      <c r="D39" s="1" t="s">
        <v>353</v>
      </c>
      <c r="E39" s="1" t="s">
        <v>354</v>
      </c>
      <c r="F39" s="1">
        <v>15314</v>
      </c>
      <c r="G39" s="1" t="s">
        <v>355</v>
      </c>
      <c r="H39" s="1">
        <v>15314</v>
      </c>
      <c r="I39" s="1">
        <v>3.2472434266327395E-3</v>
      </c>
      <c r="J39" s="1">
        <v>0</v>
      </c>
      <c r="K39" s="1" t="s">
        <v>356</v>
      </c>
      <c r="L39" s="1">
        <v>1</v>
      </c>
      <c r="M39" s="1" t="s">
        <v>357</v>
      </c>
      <c r="N39" s="1" t="s">
        <v>358</v>
      </c>
      <c r="O39" s="1" t="s">
        <v>359</v>
      </c>
      <c r="P39" s="1">
        <v>4.2</v>
      </c>
      <c r="Q39" s="1">
        <v>0.61499999999999999</v>
      </c>
      <c r="R39" s="1">
        <v>0</v>
      </c>
      <c r="S39" s="1">
        <v>0.3</v>
      </c>
      <c r="T39" s="1">
        <v>18000</v>
      </c>
      <c r="U39" s="1">
        <v>0</v>
      </c>
      <c r="V39" s="1">
        <v>262</v>
      </c>
      <c r="W39" s="1">
        <v>0</v>
      </c>
      <c r="X39" s="1">
        <v>4716000</v>
      </c>
      <c r="Y39" s="1">
        <v>1</v>
      </c>
      <c r="Z39" s="1">
        <v>0</v>
      </c>
      <c r="AA39" s="1">
        <v>0</v>
      </c>
      <c r="AB39" s="1">
        <v>0</v>
      </c>
      <c r="AC39" s="1">
        <v>0</v>
      </c>
      <c r="AD39" s="1">
        <v>0</v>
      </c>
      <c r="AE39" s="1">
        <v>0</v>
      </c>
      <c r="AF39" s="1">
        <v>0</v>
      </c>
      <c r="AG39" s="1">
        <v>0</v>
      </c>
      <c r="AH39" s="1">
        <v>0</v>
      </c>
      <c r="AI39" s="1">
        <v>0</v>
      </c>
      <c r="AJ39" s="1">
        <v>0</v>
      </c>
      <c r="AK39" s="1">
        <v>0</v>
      </c>
      <c r="AL39" s="1">
        <v>0</v>
      </c>
      <c r="AM39" s="1">
        <v>9.29731506849315</v>
      </c>
      <c r="AN39" s="1">
        <v>0</v>
      </c>
      <c r="AO39" s="1">
        <v>0</v>
      </c>
      <c r="AP39" s="1">
        <v>0</v>
      </c>
      <c r="AQ39" s="1">
        <v>0</v>
      </c>
      <c r="AR39" s="1">
        <v>0</v>
      </c>
      <c r="AS39" s="1">
        <v>0</v>
      </c>
      <c r="AT39" s="1">
        <v>0</v>
      </c>
      <c r="AU39" s="1">
        <v>0</v>
      </c>
      <c r="AV39" s="1">
        <v>0</v>
      </c>
      <c r="AW39" s="1">
        <v>0</v>
      </c>
      <c r="AX39" s="1">
        <v>0</v>
      </c>
      <c r="AY39" s="1">
        <v>0</v>
      </c>
      <c r="AZ39" s="1">
        <v>0</v>
      </c>
      <c r="BA39" s="1">
        <v>0</v>
      </c>
      <c r="BB39" s="1">
        <v>0</v>
      </c>
      <c r="BC39" s="1">
        <v>0.1</v>
      </c>
      <c r="BD39" s="1">
        <v>0</v>
      </c>
      <c r="BE39" s="1">
        <v>0</v>
      </c>
      <c r="BF39" s="1">
        <v>0</v>
      </c>
      <c r="BG39" s="1">
        <v>0</v>
      </c>
      <c r="BH39" s="1">
        <v>0</v>
      </c>
      <c r="BI39" s="1">
        <v>0</v>
      </c>
      <c r="BJ39" s="1">
        <v>0</v>
      </c>
      <c r="BK39" s="1">
        <v>0</v>
      </c>
      <c r="BL39" s="1">
        <v>0</v>
      </c>
      <c r="BM39" s="1">
        <v>0</v>
      </c>
      <c r="BN39" s="1">
        <v>0</v>
      </c>
      <c r="BO39" s="1">
        <v>0</v>
      </c>
      <c r="BP39" s="1">
        <v>0</v>
      </c>
      <c r="BQ39" s="1">
        <v>1.5599999999999999E-2</v>
      </c>
      <c r="BR39" s="1">
        <v>0</v>
      </c>
      <c r="BS39" s="1">
        <v>0</v>
      </c>
      <c r="BT39" s="1">
        <v>0</v>
      </c>
      <c r="BU39" s="1">
        <v>0</v>
      </c>
      <c r="BV39" s="1">
        <v>0</v>
      </c>
      <c r="BW39" s="1">
        <v>63.7</v>
      </c>
      <c r="BX39" s="1">
        <v>0</v>
      </c>
      <c r="BY39" s="1">
        <v>0</v>
      </c>
      <c r="BZ39" s="1">
        <v>0</v>
      </c>
      <c r="CA39" s="1">
        <v>0</v>
      </c>
      <c r="CB39" s="1">
        <v>0</v>
      </c>
      <c r="CC39" s="1">
        <v>0</v>
      </c>
      <c r="CD39" s="1">
        <v>0</v>
      </c>
      <c r="CE39" s="1">
        <v>0</v>
      </c>
      <c r="CF39" s="1">
        <v>0</v>
      </c>
      <c r="CG39" s="1">
        <v>0</v>
      </c>
      <c r="CH39" s="1">
        <v>0</v>
      </c>
      <c r="CI39" s="1">
        <v>0</v>
      </c>
      <c r="CJ39" s="1">
        <v>0</v>
      </c>
      <c r="CK39" s="1">
        <v>0</v>
      </c>
      <c r="CL39" s="1">
        <v>0</v>
      </c>
      <c r="CM39" s="1">
        <v>0</v>
      </c>
      <c r="CN39" s="1">
        <v>0</v>
      </c>
      <c r="CO39" s="1">
        <v>0</v>
      </c>
      <c r="CP39" s="1">
        <v>0</v>
      </c>
      <c r="CQ39" s="1">
        <v>0</v>
      </c>
      <c r="CR39" s="1">
        <v>0</v>
      </c>
      <c r="CS39" s="1">
        <v>0</v>
      </c>
      <c r="CT39" s="1">
        <v>0</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P39" s="1">
        <v>0</v>
      </c>
      <c r="DQ39" s="1">
        <v>0</v>
      </c>
      <c r="DR39" s="1">
        <v>0</v>
      </c>
      <c r="DS39" s="1">
        <v>0</v>
      </c>
      <c r="DT39" s="1">
        <v>0</v>
      </c>
      <c r="DU39" s="1">
        <v>0</v>
      </c>
      <c r="DV39" s="1">
        <v>0</v>
      </c>
      <c r="DW39" s="1">
        <v>0</v>
      </c>
      <c r="DX39" s="1">
        <v>0</v>
      </c>
      <c r="DY39" s="1">
        <v>0</v>
      </c>
      <c r="DZ39" s="1">
        <v>0</v>
      </c>
      <c r="EA39" s="1">
        <v>0</v>
      </c>
      <c r="EB39" s="1">
        <v>0</v>
      </c>
      <c r="EC39" s="1">
        <v>0</v>
      </c>
      <c r="ED39" s="1">
        <v>0</v>
      </c>
      <c r="EE39" s="1">
        <v>0</v>
      </c>
      <c r="EF39" s="1">
        <v>0</v>
      </c>
      <c r="EG39" s="1">
        <v>0</v>
      </c>
      <c r="EH39" s="1">
        <v>0</v>
      </c>
      <c r="EI39" s="1">
        <v>0</v>
      </c>
      <c r="EJ39" s="1">
        <v>0</v>
      </c>
      <c r="EK39" s="1">
        <v>0</v>
      </c>
      <c r="EL39" s="1">
        <v>0</v>
      </c>
      <c r="EM39" s="1">
        <v>0</v>
      </c>
      <c r="EN39" s="1">
        <v>0</v>
      </c>
      <c r="EO39" s="1">
        <v>0</v>
      </c>
      <c r="EP39" s="1">
        <v>0</v>
      </c>
      <c r="EQ39" s="1">
        <v>0</v>
      </c>
      <c r="ER39" s="1">
        <v>0</v>
      </c>
      <c r="ES39" s="1">
        <v>0</v>
      </c>
      <c r="ET39" s="1">
        <v>0</v>
      </c>
      <c r="EU39" s="1">
        <v>0</v>
      </c>
      <c r="EV39" s="1">
        <v>0</v>
      </c>
      <c r="EW39" s="1">
        <v>0</v>
      </c>
      <c r="EX39" s="1">
        <v>0</v>
      </c>
      <c r="EY39" s="1">
        <v>0</v>
      </c>
      <c r="EZ39" s="1">
        <v>0</v>
      </c>
      <c r="FA39" s="1">
        <v>0</v>
      </c>
      <c r="FB39" s="1">
        <v>0</v>
      </c>
      <c r="FC39" s="1">
        <v>0</v>
      </c>
      <c r="FD39" s="1">
        <v>0</v>
      </c>
      <c r="FE39" s="1">
        <v>0</v>
      </c>
      <c r="FF39" s="1">
        <v>0</v>
      </c>
      <c r="FG39" s="1">
        <v>0</v>
      </c>
      <c r="FH39" s="1">
        <v>0</v>
      </c>
      <c r="FI39" s="1">
        <v>0</v>
      </c>
      <c r="FJ39" s="1">
        <v>0</v>
      </c>
      <c r="FK39" s="1">
        <v>0</v>
      </c>
      <c r="FL39" s="1">
        <v>0</v>
      </c>
      <c r="FM39" s="1">
        <v>0</v>
      </c>
      <c r="FN39" s="1">
        <v>0</v>
      </c>
      <c r="FO39" s="1">
        <v>0</v>
      </c>
      <c r="FP39" s="1">
        <v>0</v>
      </c>
      <c r="FQ39" s="1">
        <v>1</v>
      </c>
      <c r="FR39" s="1">
        <v>0</v>
      </c>
      <c r="FS39" s="1">
        <v>0</v>
      </c>
      <c r="FT39" s="1">
        <v>0</v>
      </c>
      <c r="FU39" s="1">
        <v>0</v>
      </c>
      <c r="FV39" s="1">
        <v>0</v>
      </c>
      <c r="FW39" s="1">
        <v>0</v>
      </c>
      <c r="FX39" s="1">
        <v>3.7041095890410967</v>
      </c>
      <c r="FY39" s="1">
        <v>0</v>
      </c>
      <c r="FZ39" s="1">
        <v>0</v>
      </c>
      <c r="GA39" s="1">
        <v>0</v>
      </c>
      <c r="GB39" s="1">
        <v>0</v>
      </c>
      <c r="GC39" s="1">
        <v>0</v>
      </c>
      <c r="GD39" s="1">
        <v>0</v>
      </c>
      <c r="GE39" s="1">
        <v>0</v>
      </c>
      <c r="GF39" s="1">
        <v>0</v>
      </c>
      <c r="GG39" s="1">
        <v>0</v>
      </c>
      <c r="GH39" s="1">
        <v>0</v>
      </c>
      <c r="GI39" s="1">
        <v>0</v>
      </c>
      <c r="GJ39" s="1">
        <v>0</v>
      </c>
      <c r="GK39" s="1">
        <v>0</v>
      </c>
      <c r="GL39" s="1">
        <v>0</v>
      </c>
      <c r="GM39" s="1">
        <v>0</v>
      </c>
      <c r="GN39" s="1">
        <v>0</v>
      </c>
      <c r="GO39" s="1">
        <v>0</v>
      </c>
      <c r="GP39" s="1">
        <v>0</v>
      </c>
      <c r="GQ39" s="1">
        <v>0</v>
      </c>
      <c r="GR39" s="1">
        <v>0</v>
      </c>
      <c r="GS39" s="1">
        <v>0</v>
      </c>
      <c r="GT39" s="1">
        <v>0.251</v>
      </c>
      <c r="GU39" s="1">
        <v>0</v>
      </c>
      <c r="GV39" s="1">
        <v>0</v>
      </c>
      <c r="GW39" s="1">
        <v>0</v>
      </c>
      <c r="GX39" s="1">
        <v>0</v>
      </c>
      <c r="GY39" s="1">
        <v>0</v>
      </c>
      <c r="GZ39" s="1">
        <v>0</v>
      </c>
      <c r="HA39" s="1">
        <v>0</v>
      </c>
      <c r="HB39" s="1">
        <v>0</v>
      </c>
      <c r="HC39" s="1">
        <v>0</v>
      </c>
      <c r="HD39" s="1">
        <v>0</v>
      </c>
      <c r="HE39" s="1">
        <v>0</v>
      </c>
      <c r="HF39" s="1">
        <v>0</v>
      </c>
      <c r="HG39" s="1">
        <v>0</v>
      </c>
      <c r="HH39" s="1">
        <v>1.5599999999999999E-2</v>
      </c>
      <c r="HI39" s="1">
        <v>0</v>
      </c>
      <c r="HJ39" s="1">
        <v>0</v>
      </c>
      <c r="HK39" s="1">
        <v>0</v>
      </c>
      <c r="HL39" s="1">
        <v>0</v>
      </c>
      <c r="HM39" s="1">
        <v>0</v>
      </c>
      <c r="HN39" s="1">
        <v>63.7</v>
      </c>
      <c r="HO39" s="1">
        <v>0</v>
      </c>
      <c r="HP39" s="1">
        <v>0</v>
      </c>
      <c r="HQ39" s="1">
        <v>0</v>
      </c>
      <c r="HR39" s="1">
        <v>0</v>
      </c>
      <c r="HS39" s="1">
        <v>0</v>
      </c>
      <c r="HT39" s="1">
        <v>0</v>
      </c>
      <c r="HU39" s="1">
        <v>0</v>
      </c>
      <c r="HV39" s="1">
        <v>0</v>
      </c>
      <c r="HW39" s="1">
        <v>0</v>
      </c>
      <c r="HX39" s="1">
        <v>0</v>
      </c>
      <c r="HY39" s="1">
        <v>0</v>
      </c>
      <c r="HZ39" s="1">
        <v>0</v>
      </c>
      <c r="IA39" s="1">
        <v>0</v>
      </c>
      <c r="IB39" s="1">
        <v>0</v>
      </c>
      <c r="IC39" s="1">
        <v>0</v>
      </c>
      <c r="ID39" s="1">
        <v>0</v>
      </c>
      <c r="IE39" s="1">
        <v>0</v>
      </c>
      <c r="IF39" s="1">
        <v>0</v>
      </c>
      <c r="IG39" s="1">
        <v>0</v>
      </c>
      <c r="IH39" s="1">
        <v>0</v>
      </c>
      <c r="II39" s="1">
        <v>0</v>
      </c>
      <c r="IJ39" s="1">
        <v>0</v>
      </c>
      <c r="IK39" s="1">
        <v>0</v>
      </c>
      <c r="IL39" s="1">
        <v>0</v>
      </c>
      <c r="IM39" s="1">
        <v>0</v>
      </c>
      <c r="IN39" s="1">
        <v>0</v>
      </c>
      <c r="IO39" s="1">
        <v>0</v>
      </c>
      <c r="IP39" s="1">
        <v>0</v>
      </c>
      <c r="IQ39" s="1">
        <v>0</v>
      </c>
      <c r="IR39" s="1">
        <v>0</v>
      </c>
      <c r="IS39" s="1">
        <v>0</v>
      </c>
      <c r="IT39" s="1">
        <v>0</v>
      </c>
      <c r="IU39" s="1">
        <v>0</v>
      </c>
      <c r="IV39" s="1">
        <v>0</v>
      </c>
      <c r="IW39" s="1">
        <v>0</v>
      </c>
      <c r="IX39" s="1">
        <v>0</v>
      </c>
      <c r="IY39" s="1">
        <v>0</v>
      </c>
      <c r="IZ39" s="1">
        <v>0</v>
      </c>
      <c r="JA39" s="1">
        <v>0</v>
      </c>
      <c r="JB39" s="1">
        <v>0</v>
      </c>
      <c r="JC39" s="1">
        <v>0</v>
      </c>
      <c r="JD39" s="1">
        <v>0</v>
      </c>
      <c r="JE39" s="1">
        <v>0</v>
      </c>
      <c r="JF39" s="1">
        <v>0</v>
      </c>
      <c r="JG39" s="1">
        <v>0</v>
      </c>
      <c r="JH39" s="1">
        <v>0</v>
      </c>
      <c r="JI39" s="1">
        <v>0</v>
      </c>
      <c r="JJ39" s="1">
        <v>0</v>
      </c>
      <c r="JK39" s="1">
        <v>0</v>
      </c>
      <c r="JL39" s="1">
        <v>0</v>
      </c>
      <c r="JM39" s="1">
        <v>0</v>
      </c>
      <c r="JN39" s="1">
        <v>0</v>
      </c>
      <c r="JO39" s="1">
        <v>0</v>
      </c>
      <c r="JP39" s="1">
        <v>0</v>
      </c>
      <c r="JQ39" s="1">
        <v>0</v>
      </c>
      <c r="JR39" s="1">
        <v>0</v>
      </c>
      <c r="JS39" s="1">
        <v>0</v>
      </c>
      <c r="JT39" s="1">
        <v>0</v>
      </c>
      <c r="JU39" s="1">
        <v>0</v>
      </c>
      <c r="JV39" s="1">
        <v>0</v>
      </c>
      <c r="JW39" s="1">
        <v>0</v>
      </c>
      <c r="JX39" s="1">
        <v>0</v>
      </c>
      <c r="JY39" s="1">
        <v>0</v>
      </c>
      <c r="JZ39" s="1">
        <v>0</v>
      </c>
      <c r="KA39" s="1">
        <v>0</v>
      </c>
      <c r="KB39" s="1">
        <v>0</v>
      </c>
      <c r="KC39" s="1">
        <v>0</v>
      </c>
      <c r="KD39" s="1">
        <v>0</v>
      </c>
      <c r="KE39" s="1">
        <v>0</v>
      </c>
      <c r="KF39" s="1">
        <v>0</v>
      </c>
      <c r="KG39" s="1">
        <v>0</v>
      </c>
      <c r="KH39" s="1">
        <v>0</v>
      </c>
      <c r="KI39" s="1">
        <v>0</v>
      </c>
      <c r="KJ39" s="1">
        <v>0</v>
      </c>
      <c r="KK39" s="1">
        <v>0</v>
      </c>
      <c r="KL39" s="1">
        <v>0</v>
      </c>
      <c r="KM39" s="1">
        <v>0</v>
      </c>
      <c r="KN39" s="1">
        <v>0</v>
      </c>
      <c r="KO39" s="1">
        <v>0</v>
      </c>
      <c r="KP39" s="1">
        <v>0</v>
      </c>
      <c r="KQ39" s="1">
        <v>0</v>
      </c>
      <c r="KR39" s="1">
        <v>0</v>
      </c>
      <c r="KS39" s="1">
        <v>0</v>
      </c>
      <c r="KT39" s="1">
        <v>0</v>
      </c>
      <c r="KU39" s="1">
        <v>0</v>
      </c>
      <c r="KV39" s="1">
        <v>0</v>
      </c>
      <c r="KW39" s="1">
        <v>0</v>
      </c>
      <c r="KX39" s="1">
        <v>0</v>
      </c>
      <c r="KY39" s="1">
        <v>0</v>
      </c>
      <c r="KZ39" s="1">
        <v>0</v>
      </c>
      <c r="LA39" s="1">
        <v>0</v>
      </c>
      <c r="LB39" s="1">
        <v>0</v>
      </c>
      <c r="LC39" s="1">
        <v>0</v>
      </c>
      <c r="LD39" s="1">
        <v>0</v>
      </c>
      <c r="LE39" s="1">
        <v>0</v>
      </c>
      <c r="LF39" s="1">
        <v>0</v>
      </c>
      <c r="LG39" s="1">
        <v>0</v>
      </c>
      <c r="LH39" s="1">
        <v>1</v>
      </c>
      <c r="LI39" s="1">
        <v>1</v>
      </c>
      <c r="LJ39" s="1">
        <v>0</v>
      </c>
      <c r="LK39" s="1">
        <v>0</v>
      </c>
      <c r="LL39" s="1">
        <v>1</v>
      </c>
      <c r="LM39" s="1">
        <v>0.95</v>
      </c>
      <c r="LN39" s="1">
        <v>0</v>
      </c>
      <c r="LO39" s="1">
        <v>1</v>
      </c>
      <c r="LP39" s="1">
        <v>0.78</v>
      </c>
      <c r="LQ39" s="1">
        <v>0</v>
      </c>
      <c r="LR39" s="1">
        <v>0</v>
      </c>
      <c r="LS39" s="1">
        <v>0</v>
      </c>
    </row>
    <row r="40" spans="1:331" ht="15.75" customHeight="1">
      <c r="A40" s="1" t="s">
        <v>350</v>
      </c>
      <c r="B40" s="1" t="s">
        <v>351</v>
      </c>
      <c r="C40" s="1" t="s">
        <v>396</v>
      </c>
      <c r="D40" s="1" t="s">
        <v>353</v>
      </c>
      <c r="E40" s="1" t="s">
        <v>354</v>
      </c>
      <c r="F40" s="1">
        <v>15314</v>
      </c>
      <c r="G40" s="1" t="s">
        <v>355</v>
      </c>
      <c r="H40" s="1">
        <v>15314</v>
      </c>
      <c r="I40" s="1">
        <v>3.2472434266327395E-3</v>
      </c>
      <c r="J40" s="1">
        <v>0</v>
      </c>
      <c r="K40" s="1" t="s">
        <v>356</v>
      </c>
      <c r="L40" s="1">
        <v>1</v>
      </c>
      <c r="M40" s="1" t="s">
        <v>357</v>
      </c>
      <c r="N40" s="1" t="s">
        <v>358</v>
      </c>
      <c r="O40" s="1" t="s">
        <v>359</v>
      </c>
      <c r="P40" s="1">
        <v>4.2</v>
      </c>
      <c r="Q40" s="1">
        <v>0.61499999999999999</v>
      </c>
      <c r="R40" s="1">
        <v>0</v>
      </c>
      <c r="S40" s="1">
        <v>0.3</v>
      </c>
      <c r="T40" s="1">
        <v>18000</v>
      </c>
      <c r="U40" s="1">
        <v>0</v>
      </c>
      <c r="V40" s="1">
        <v>262</v>
      </c>
      <c r="W40" s="1">
        <v>0</v>
      </c>
      <c r="X40" s="1">
        <v>4716000</v>
      </c>
      <c r="Y40" s="1">
        <v>1</v>
      </c>
      <c r="Z40" s="1">
        <v>0</v>
      </c>
      <c r="AA40" s="1">
        <v>0</v>
      </c>
      <c r="AB40" s="1">
        <v>0</v>
      </c>
      <c r="AC40" s="1">
        <v>0</v>
      </c>
      <c r="AD40" s="1">
        <v>0</v>
      </c>
      <c r="AE40" s="1">
        <v>0</v>
      </c>
      <c r="AF40" s="1">
        <v>0</v>
      </c>
      <c r="AG40" s="1">
        <v>0</v>
      </c>
      <c r="AH40" s="1">
        <v>0</v>
      </c>
      <c r="AI40" s="1">
        <v>0</v>
      </c>
      <c r="AJ40" s="1">
        <v>0</v>
      </c>
      <c r="AK40" s="1">
        <v>0</v>
      </c>
      <c r="AL40" s="1">
        <v>0</v>
      </c>
      <c r="AM40" s="1">
        <v>9.29731506849315</v>
      </c>
      <c r="AN40" s="1">
        <v>0</v>
      </c>
      <c r="AO40" s="1">
        <v>0</v>
      </c>
      <c r="AP40" s="1">
        <v>0</v>
      </c>
      <c r="AQ40" s="1">
        <v>0</v>
      </c>
      <c r="AR40" s="1">
        <v>0</v>
      </c>
      <c r="AS40" s="1">
        <v>0</v>
      </c>
      <c r="AT40" s="1">
        <v>0</v>
      </c>
      <c r="AU40" s="1">
        <v>0</v>
      </c>
      <c r="AV40" s="1">
        <v>0</v>
      </c>
      <c r="AW40" s="1">
        <v>0</v>
      </c>
      <c r="AX40" s="1">
        <v>0</v>
      </c>
      <c r="AY40" s="1">
        <v>0</v>
      </c>
      <c r="AZ40" s="1">
        <v>0</v>
      </c>
      <c r="BA40" s="1">
        <v>0</v>
      </c>
      <c r="BB40" s="1">
        <v>0</v>
      </c>
      <c r="BC40" s="1">
        <v>0.1</v>
      </c>
      <c r="BD40" s="1">
        <v>0</v>
      </c>
      <c r="BE40" s="1">
        <v>0</v>
      </c>
      <c r="BF40" s="1">
        <v>0</v>
      </c>
      <c r="BG40" s="1">
        <v>0</v>
      </c>
      <c r="BH40" s="1">
        <v>0</v>
      </c>
      <c r="BI40" s="1">
        <v>0</v>
      </c>
      <c r="BJ40" s="1">
        <v>0</v>
      </c>
      <c r="BK40" s="1">
        <v>0</v>
      </c>
      <c r="BL40" s="1">
        <v>0</v>
      </c>
      <c r="BM40" s="1">
        <v>0</v>
      </c>
      <c r="BN40" s="1">
        <v>0</v>
      </c>
      <c r="BO40" s="1">
        <v>0</v>
      </c>
      <c r="BP40" s="1">
        <v>0</v>
      </c>
      <c r="BQ40" s="1">
        <v>1.5599999999999999E-2</v>
      </c>
      <c r="BR40" s="1">
        <v>0</v>
      </c>
      <c r="BS40" s="1">
        <v>0</v>
      </c>
      <c r="BT40" s="1">
        <v>0</v>
      </c>
      <c r="BU40" s="1">
        <v>0</v>
      </c>
      <c r="BV40" s="1">
        <v>0</v>
      </c>
      <c r="BW40" s="1">
        <v>63.7</v>
      </c>
      <c r="BX40" s="1">
        <v>0</v>
      </c>
      <c r="BY40" s="1">
        <v>0</v>
      </c>
      <c r="BZ40" s="1">
        <v>0</v>
      </c>
      <c r="CA40" s="1">
        <v>0</v>
      </c>
      <c r="CB40" s="1">
        <v>0</v>
      </c>
      <c r="CC40" s="1">
        <v>0</v>
      </c>
      <c r="CD40" s="1">
        <v>0</v>
      </c>
      <c r="CE40" s="1">
        <v>0</v>
      </c>
      <c r="CF40" s="1">
        <v>0</v>
      </c>
      <c r="CG40" s="1">
        <v>0</v>
      </c>
      <c r="CH40" s="1">
        <v>0</v>
      </c>
      <c r="CI40" s="1">
        <v>0</v>
      </c>
      <c r="CJ40" s="1">
        <v>0</v>
      </c>
      <c r="CK40" s="1">
        <v>0</v>
      </c>
      <c r="CL40" s="1">
        <v>0</v>
      </c>
      <c r="CM40" s="1">
        <v>0</v>
      </c>
      <c r="CN40" s="1">
        <v>0</v>
      </c>
      <c r="CO40" s="1">
        <v>0</v>
      </c>
      <c r="CP40" s="1">
        <v>0</v>
      </c>
      <c r="CQ40" s="1">
        <v>0</v>
      </c>
      <c r="CR40" s="1">
        <v>0</v>
      </c>
      <c r="CS40" s="1">
        <v>0</v>
      </c>
      <c r="CT40" s="1">
        <v>0</v>
      </c>
      <c r="CU40" s="1">
        <v>0</v>
      </c>
      <c r="CV40" s="1">
        <v>0</v>
      </c>
      <c r="CW40" s="1">
        <v>0</v>
      </c>
      <c r="CX40" s="1">
        <v>0</v>
      </c>
      <c r="CY40" s="1">
        <v>0</v>
      </c>
      <c r="CZ40" s="1">
        <v>0</v>
      </c>
      <c r="DA40" s="1">
        <v>0</v>
      </c>
      <c r="DB40" s="1">
        <v>0</v>
      </c>
      <c r="DC40" s="1">
        <v>0</v>
      </c>
      <c r="DD40" s="1">
        <v>0</v>
      </c>
      <c r="DE40" s="1">
        <v>0</v>
      </c>
      <c r="DF40" s="1">
        <v>0</v>
      </c>
      <c r="DG40" s="1">
        <v>0</v>
      </c>
      <c r="DH40" s="1">
        <v>0</v>
      </c>
      <c r="DI40" s="1">
        <v>0</v>
      </c>
      <c r="DJ40" s="1">
        <v>0</v>
      </c>
      <c r="DK40" s="1">
        <v>0</v>
      </c>
      <c r="DL40" s="1">
        <v>0</v>
      </c>
      <c r="DM40" s="1">
        <v>0</v>
      </c>
      <c r="DN40" s="1">
        <v>0</v>
      </c>
      <c r="DO40" s="1">
        <v>0</v>
      </c>
      <c r="DP40" s="1">
        <v>0</v>
      </c>
      <c r="DQ40" s="1">
        <v>0</v>
      </c>
      <c r="DR40" s="1">
        <v>0</v>
      </c>
      <c r="DS40" s="1">
        <v>0</v>
      </c>
      <c r="DT40" s="1">
        <v>0</v>
      </c>
      <c r="DU40" s="1">
        <v>0</v>
      </c>
      <c r="DV40" s="1">
        <v>0</v>
      </c>
      <c r="DW40" s="1">
        <v>0</v>
      </c>
      <c r="DX40" s="1">
        <v>0</v>
      </c>
      <c r="DY40" s="1">
        <v>0</v>
      </c>
      <c r="DZ40" s="1">
        <v>0</v>
      </c>
      <c r="EA40" s="1">
        <v>0</v>
      </c>
      <c r="EB40" s="1">
        <v>0</v>
      </c>
      <c r="EC40" s="1">
        <v>0</v>
      </c>
      <c r="ED40" s="1">
        <v>0</v>
      </c>
      <c r="EE40" s="1">
        <v>0</v>
      </c>
      <c r="EF40" s="1">
        <v>0</v>
      </c>
      <c r="EG40" s="1">
        <v>0</v>
      </c>
      <c r="EH40" s="1">
        <v>0</v>
      </c>
      <c r="EI40" s="1">
        <v>0</v>
      </c>
      <c r="EJ40" s="1">
        <v>0</v>
      </c>
      <c r="EK40" s="1">
        <v>0</v>
      </c>
      <c r="EL40" s="1">
        <v>0</v>
      </c>
      <c r="EM40" s="1">
        <v>0</v>
      </c>
      <c r="EN40" s="1">
        <v>0</v>
      </c>
      <c r="EO40" s="1">
        <v>0</v>
      </c>
      <c r="EP40" s="1">
        <v>0</v>
      </c>
      <c r="EQ40" s="1">
        <v>0</v>
      </c>
      <c r="ER40" s="1">
        <v>0</v>
      </c>
      <c r="ES40" s="1">
        <v>0</v>
      </c>
      <c r="ET40" s="1">
        <v>0</v>
      </c>
      <c r="EU40" s="1">
        <v>0</v>
      </c>
      <c r="EV40" s="1">
        <v>0</v>
      </c>
      <c r="EW40" s="1">
        <v>0</v>
      </c>
      <c r="EX40" s="1">
        <v>0</v>
      </c>
      <c r="EY40" s="1">
        <v>0</v>
      </c>
      <c r="EZ40" s="1">
        <v>0</v>
      </c>
      <c r="FA40" s="1">
        <v>0</v>
      </c>
      <c r="FB40" s="1">
        <v>0</v>
      </c>
      <c r="FC40" s="1">
        <v>0</v>
      </c>
      <c r="FD40" s="1">
        <v>0</v>
      </c>
      <c r="FE40" s="1">
        <v>0</v>
      </c>
      <c r="FF40" s="1">
        <v>0</v>
      </c>
      <c r="FG40" s="1">
        <v>0</v>
      </c>
      <c r="FH40" s="1">
        <v>0</v>
      </c>
      <c r="FI40" s="1">
        <v>0</v>
      </c>
      <c r="FJ40" s="1">
        <v>0</v>
      </c>
      <c r="FK40" s="1">
        <v>0</v>
      </c>
      <c r="FL40" s="1">
        <v>0</v>
      </c>
      <c r="FM40" s="1">
        <v>0</v>
      </c>
      <c r="FN40" s="1">
        <v>0</v>
      </c>
      <c r="FO40" s="1">
        <v>0</v>
      </c>
      <c r="FP40" s="1">
        <v>0</v>
      </c>
      <c r="FQ40" s="1">
        <v>1</v>
      </c>
      <c r="FR40" s="1">
        <v>0</v>
      </c>
      <c r="FS40" s="1">
        <v>0</v>
      </c>
      <c r="FT40" s="1">
        <v>0</v>
      </c>
      <c r="FU40" s="1">
        <v>0</v>
      </c>
      <c r="FV40" s="1">
        <v>0</v>
      </c>
      <c r="FW40" s="1">
        <v>0</v>
      </c>
      <c r="FX40" s="1">
        <v>3.7041095890410967</v>
      </c>
      <c r="FY40" s="1">
        <v>0</v>
      </c>
      <c r="FZ40" s="1">
        <v>0</v>
      </c>
      <c r="GA40" s="1">
        <v>0</v>
      </c>
      <c r="GB40" s="1">
        <v>0</v>
      </c>
      <c r="GC40" s="1">
        <v>0</v>
      </c>
      <c r="GD40" s="1">
        <v>0</v>
      </c>
      <c r="GE40" s="1">
        <v>0</v>
      </c>
      <c r="GF40" s="1">
        <v>0</v>
      </c>
      <c r="GG40" s="1">
        <v>0</v>
      </c>
      <c r="GH40" s="1">
        <v>0</v>
      </c>
      <c r="GI40" s="1">
        <v>0</v>
      </c>
      <c r="GJ40" s="1">
        <v>0</v>
      </c>
      <c r="GK40" s="1">
        <v>0</v>
      </c>
      <c r="GL40" s="1">
        <v>0</v>
      </c>
      <c r="GM40" s="1">
        <v>0</v>
      </c>
      <c r="GN40" s="1">
        <v>0</v>
      </c>
      <c r="GO40" s="1">
        <v>0</v>
      </c>
      <c r="GP40" s="1">
        <v>0</v>
      </c>
      <c r="GQ40" s="1">
        <v>0</v>
      </c>
      <c r="GR40" s="1">
        <v>0</v>
      </c>
      <c r="GS40" s="1">
        <v>0</v>
      </c>
      <c r="GT40" s="1">
        <v>0.251</v>
      </c>
      <c r="GU40" s="1">
        <v>0</v>
      </c>
      <c r="GV40" s="1">
        <v>0</v>
      </c>
      <c r="GW40" s="1">
        <v>0</v>
      </c>
      <c r="GX40" s="1">
        <v>0</v>
      </c>
      <c r="GY40" s="1">
        <v>0</v>
      </c>
      <c r="GZ40" s="1">
        <v>0</v>
      </c>
      <c r="HA40" s="1">
        <v>0</v>
      </c>
      <c r="HB40" s="1">
        <v>0</v>
      </c>
      <c r="HC40" s="1">
        <v>0</v>
      </c>
      <c r="HD40" s="1">
        <v>0</v>
      </c>
      <c r="HE40" s="1">
        <v>0</v>
      </c>
      <c r="HF40" s="1">
        <v>0</v>
      </c>
      <c r="HG40" s="1">
        <v>0</v>
      </c>
      <c r="HH40" s="1">
        <v>1.5599999999999999E-2</v>
      </c>
      <c r="HI40" s="1">
        <v>0</v>
      </c>
      <c r="HJ40" s="1">
        <v>0</v>
      </c>
      <c r="HK40" s="1">
        <v>0</v>
      </c>
      <c r="HL40" s="1">
        <v>0</v>
      </c>
      <c r="HM40" s="1">
        <v>0</v>
      </c>
      <c r="HN40" s="1">
        <v>63.7</v>
      </c>
      <c r="HO40" s="1">
        <v>0</v>
      </c>
      <c r="HP40" s="1">
        <v>0</v>
      </c>
      <c r="HQ40" s="1">
        <v>0</v>
      </c>
      <c r="HR40" s="1">
        <v>0</v>
      </c>
      <c r="HS40" s="1">
        <v>0</v>
      </c>
      <c r="HT40" s="1">
        <v>0</v>
      </c>
      <c r="HU40" s="1">
        <v>0</v>
      </c>
      <c r="HV40" s="1">
        <v>0</v>
      </c>
      <c r="HW40" s="1">
        <v>0</v>
      </c>
      <c r="HX40" s="1">
        <v>0</v>
      </c>
      <c r="HY40" s="1">
        <v>0</v>
      </c>
      <c r="HZ40" s="1">
        <v>0</v>
      </c>
      <c r="IA40" s="1">
        <v>0</v>
      </c>
      <c r="IB40" s="1">
        <v>0</v>
      </c>
      <c r="IC40" s="1">
        <v>0</v>
      </c>
      <c r="ID40" s="1">
        <v>0</v>
      </c>
      <c r="IE40" s="1">
        <v>0</v>
      </c>
      <c r="IF40" s="1">
        <v>0</v>
      </c>
      <c r="IG40" s="1">
        <v>0</v>
      </c>
      <c r="IH40" s="1">
        <v>0</v>
      </c>
      <c r="II40" s="1">
        <v>0</v>
      </c>
      <c r="IJ40" s="1">
        <v>0</v>
      </c>
      <c r="IK40" s="1">
        <v>0</v>
      </c>
      <c r="IL40" s="1">
        <v>0</v>
      </c>
      <c r="IM40" s="1">
        <v>0</v>
      </c>
      <c r="IN40" s="1">
        <v>0</v>
      </c>
      <c r="IO40" s="1">
        <v>0</v>
      </c>
      <c r="IP40" s="1">
        <v>0</v>
      </c>
      <c r="IQ40" s="1">
        <v>0</v>
      </c>
      <c r="IR40" s="1">
        <v>0</v>
      </c>
      <c r="IS40" s="1">
        <v>0</v>
      </c>
      <c r="IT40" s="1">
        <v>0</v>
      </c>
      <c r="IU40" s="1">
        <v>0</v>
      </c>
      <c r="IV40" s="1">
        <v>0</v>
      </c>
      <c r="IW40" s="1">
        <v>0</v>
      </c>
      <c r="IX40" s="1">
        <v>0</v>
      </c>
      <c r="IY40" s="1">
        <v>0</v>
      </c>
      <c r="IZ40" s="1">
        <v>0</v>
      </c>
      <c r="JA40" s="1">
        <v>0</v>
      </c>
      <c r="JB40" s="1">
        <v>0</v>
      </c>
      <c r="JC40" s="1">
        <v>0</v>
      </c>
      <c r="JD40" s="1">
        <v>0</v>
      </c>
      <c r="JE40" s="1">
        <v>0</v>
      </c>
      <c r="JF40" s="1">
        <v>0</v>
      </c>
      <c r="JG40" s="1">
        <v>0</v>
      </c>
      <c r="JH40" s="1">
        <v>0</v>
      </c>
      <c r="JI40" s="1">
        <v>0</v>
      </c>
      <c r="JJ40" s="1">
        <v>0</v>
      </c>
      <c r="JK40" s="1">
        <v>0</v>
      </c>
      <c r="JL40" s="1">
        <v>0</v>
      </c>
      <c r="JM40" s="1">
        <v>0</v>
      </c>
      <c r="JN40" s="1">
        <v>0</v>
      </c>
      <c r="JO40" s="1">
        <v>0</v>
      </c>
      <c r="JP40" s="1">
        <v>0</v>
      </c>
      <c r="JQ40" s="1">
        <v>0</v>
      </c>
      <c r="JR40" s="1">
        <v>0</v>
      </c>
      <c r="JS40" s="1">
        <v>0</v>
      </c>
      <c r="JT40" s="1">
        <v>0</v>
      </c>
      <c r="JU40" s="1">
        <v>0</v>
      </c>
      <c r="JV40" s="1">
        <v>0</v>
      </c>
      <c r="JW40" s="1">
        <v>0</v>
      </c>
      <c r="JX40" s="1">
        <v>0</v>
      </c>
      <c r="JY40" s="1">
        <v>0</v>
      </c>
      <c r="JZ40" s="1">
        <v>0</v>
      </c>
      <c r="KA40" s="1">
        <v>0</v>
      </c>
      <c r="KB40" s="1">
        <v>0</v>
      </c>
      <c r="KC40" s="1">
        <v>0</v>
      </c>
      <c r="KD40" s="1">
        <v>0</v>
      </c>
      <c r="KE40" s="1">
        <v>0</v>
      </c>
      <c r="KF40" s="1">
        <v>0</v>
      </c>
      <c r="KG40" s="1">
        <v>0</v>
      </c>
      <c r="KH40" s="1">
        <v>0</v>
      </c>
      <c r="KI40" s="1">
        <v>0</v>
      </c>
      <c r="KJ40" s="1">
        <v>0</v>
      </c>
      <c r="KK40" s="1">
        <v>0</v>
      </c>
      <c r="KL40" s="1">
        <v>0</v>
      </c>
      <c r="KM40" s="1">
        <v>0</v>
      </c>
      <c r="KN40" s="1">
        <v>0</v>
      </c>
      <c r="KO40" s="1">
        <v>0</v>
      </c>
      <c r="KP40" s="1">
        <v>0</v>
      </c>
      <c r="KQ40" s="1">
        <v>0</v>
      </c>
      <c r="KR40" s="1">
        <v>0</v>
      </c>
      <c r="KS40" s="1">
        <v>0</v>
      </c>
      <c r="KT40" s="1">
        <v>0</v>
      </c>
      <c r="KU40" s="1">
        <v>0</v>
      </c>
      <c r="KV40" s="1">
        <v>0</v>
      </c>
      <c r="KW40" s="1">
        <v>0</v>
      </c>
      <c r="KX40" s="1">
        <v>0</v>
      </c>
      <c r="KY40" s="1">
        <v>0</v>
      </c>
      <c r="KZ40" s="1">
        <v>0</v>
      </c>
      <c r="LA40" s="1">
        <v>0</v>
      </c>
      <c r="LB40" s="1">
        <v>0</v>
      </c>
      <c r="LC40" s="1">
        <v>0</v>
      </c>
      <c r="LD40" s="1">
        <v>0</v>
      </c>
      <c r="LE40" s="1">
        <v>0</v>
      </c>
      <c r="LF40" s="1">
        <v>0</v>
      </c>
      <c r="LG40" s="1">
        <v>0</v>
      </c>
      <c r="LH40" s="1">
        <v>1</v>
      </c>
      <c r="LI40" s="1">
        <v>1</v>
      </c>
      <c r="LJ40" s="1">
        <v>0</v>
      </c>
      <c r="LK40" s="1">
        <v>0</v>
      </c>
      <c r="LL40" s="1">
        <v>1</v>
      </c>
      <c r="LM40" s="1">
        <v>0.95</v>
      </c>
      <c r="LN40" s="1">
        <v>0</v>
      </c>
      <c r="LO40" s="1">
        <v>1</v>
      </c>
      <c r="LP40" s="1">
        <v>0.78</v>
      </c>
      <c r="LQ40" s="1">
        <v>0</v>
      </c>
      <c r="LR40" s="1">
        <v>0</v>
      </c>
      <c r="LS40" s="1">
        <v>0</v>
      </c>
    </row>
    <row r="41" spans="1:331" ht="15.75" customHeight="1">
      <c r="A41" s="1" t="s">
        <v>350</v>
      </c>
      <c r="B41" s="1" t="s">
        <v>351</v>
      </c>
      <c r="C41" s="1" t="s">
        <v>397</v>
      </c>
      <c r="D41" s="1" t="s">
        <v>353</v>
      </c>
      <c r="E41" s="1" t="s">
        <v>354</v>
      </c>
      <c r="F41" s="1">
        <v>15314</v>
      </c>
      <c r="G41" s="1" t="s">
        <v>355</v>
      </c>
      <c r="H41" s="1">
        <v>15314</v>
      </c>
      <c r="I41" s="1">
        <v>3.2472434266327395E-3</v>
      </c>
      <c r="J41" s="1">
        <v>0</v>
      </c>
      <c r="K41" s="1" t="s">
        <v>356</v>
      </c>
      <c r="L41" s="1">
        <v>1</v>
      </c>
      <c r="M41" s="1" t="s">
        <v>357</v>
      </c>
      <c r="N41" s="1" t="s">
        <v>358</v>
      </c>
      <c r="O41" s="1" t="s">
        <v>359</v>
      </c>
      <c r="P41" s="1">
        <v>4.2</v>
      </c>
      <c r="Q41" s="1">
        <v>0.61499999999999999</v>
      </c>
      <c r="R41" s="1">
        <v>0</v>
      </c>
      <c r="S41" s="1">
        <v>0.3</v>
      </c>
      <c r="T41" s="1">
        <v>18000</v>
      </c>
      <c r="U41" s="1">
        <v>0</v>
      </c>
      <c r="V41" s="1">
        <v>262</v>
      </c>
      <c r="W41" s="1">
        <v>0</v>
      </c>
      <c r="X41" s="1">
        <v>4716000</v>
      </c>
      <c r="Y41" s="1">
        <v>1</v>
      </c>
      <c r="Z41" s="1">
        <v>0</v>
      </c>
      <c r="AA41" s="1">
        <v>0</v>
      </c>
      <c r="AB41" s="1">
        <v>0</v>
      </c>
      <c r="AC41" s="1">
        <v>0</v>
      </c>
      <c r="AD41" s="1">
        <v>0</v>
      </c>
      <c r="AE41" s="1">
        <v>0</v>
      </c>
      <c r="AF41" s="1">
        <v>0</v>
      </c>
      <c r="AG41" s="1">
        <v>0</v>
      </c>
      <c r="AH41" s="1">
        <v>0</v>
      </c>
      <c r="AI41" s="1">
        <v>0</v>
      </c>
      <c r="AJ41" s="1">
        <v>0</v>
      </c>
      <c r="AK41" s="1">
        <v>0</v>
      </c>
      <c r="AL41" s="1">
        <v>0</v>
      </c>
      <c r="AM41" s="1">
        <v>9.29731506849315</v>
      </c>
      <c r="AN41" s="1">
        <v>0</v>
      </c>
      <c r="AO41" s="1">
        <v>0</v>
      </c>
      <c r="AP41" s="1">
        <v>0</v>
      </c>
      <c r="AQ41" s="1">
        <v>0</v>
      </c>
      <c r="AR41" s="1">
        <v>0</v>
      </c>
      <c r="AS41" s="1">
        <v>0</v>
      </c>
      <c r="AT41" s="1">
        <v>0</v>
      </c>
      <c r="AU41" s="1">
        <v>0</v>
      </c>
      <c r="AV41" s="1">
        <v>0</v>
      </c>
      <c r="AW41" s="1">
        <v>0</v>
      </c>
      <c r="AX41" s="1">
        <v>0</v>
      </c>
      <c r="AY41" s="1">
        <v>0</v>
      </c>
      <c r="AZ41" s="1">
        <v>0</v>
      </c>
      <c r="BA41" s="1">
        <v>0</v>
      </c>
      <c r="BB41" s="1">
        <v>0</v>
      </c>
      <c r="BC41" s="1">
        <v>0.1</v>
      </c>
      <c r="BD41" s="1">
        <v>0</v>
      </c>
      <c r="BE41" s="1">
        <v>0</v>
      </c>
      <c r="BF41" s="1">
        <v>0</v>
      </c>
      <c r="BG41" s="1">
        <v>0</v>
      </c>
      <c r="BH41" s="1">
        <v>0</v>
      </c>
      <c r="BI41" s="1">
        <v>0</v>
      </c>
      <c r="BJ41" s="1">
        <v>0</v>
      </c>
      <c r="BK41" s="1">
        <v>0</v>
      </c>
      <c r="BL41" s="1">
        <v>0</v>
      </c>
      <c r="BM41" s="1">
        <v>0</v>
      </c>
      <c r="BN41" s="1">
        <v>0</v>
      </c>
      <c r="BO41" s="1">
        <v>0</v>
      </c>
      <c r="BP41" s="1">
        <v>0</v>
      </c>
      <c r="BQ41" s="1">
        <v>1.5599999999999999E-2</v>
      </c>
      <c r="BR41" s="1">
        <v>0</v>
      </c>
      <c r="BS41" s="1">
        <v>0</v>
      </c>
      <c r="BT41" s="1">
        <v>0</v>
      </c>
      <c r="BU41" s="1">
        <v>0</v>
      </c>
      <c r="BV41" s="1">
        <v>0</v>
      </c>
      <c r="BW41" s="1">
        <v>63.7</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R41" s="1">
        <v>0</v>
      </c>
      <c r="CS41" s="1">
        <v>0</v>
      </c>
      <c r="CT41" s="1">
        <v>0</v>
      </c>
      <c r="CU41" s="1">
        <v>0</v>
      </c>
      <c r="CV41" s="1">
        <v>0</v>
      </c>
      <c r="CW41" s="1">
        <v>0</v>
      </c>
      <c r="CX41" s="1">
        <v>0</v>
      </c>
      <c r="CY41" s="1">
        <v>0</v>
      </c>
      <c r="CZ41" s="1">
        <v>0</v>
      </c>
      <c r="DA41" s="1">
        <v>0</v>
      </c>
      <c r="DB41" s="1">
        <v>0</v>
      </c>
      <c r="DC41" s="1">
        <v>0</v>
      </c>
      <c r="DD41" s="1">
        <v>0</v>
      </c>
      <c r="DE41" s="1">
        <v>0</v>
      </c>
      <c r="DF41" s="1">
        <v>0</v>
      </c>
      <c r="DG41" s="1">
        <v>0</v>
      </c>
      <c r="DH41" s="1">
        <v>0</v>
      </c>
      <c r="DI41" s="1">
        <v>0</v>
      </c>
      <c r="DJ41" s="1">
        <v>0</v>
      </c>
      <c r="DK41" s="1">
        <v>0</v>
      </c>
      <c r="DL41" s="1">
        <v>0</v>
      </c>
      <c r="DM41" s="1">
        <v>0</v>
      </c>
      <c r="DN41" s="1">
        <v>0</v>
      </c>
      <c r="DO41" s="1">
        <v>0</v>
      </c>
      <c r="DP41" s="1">
        <v>0</v>
      </c>
      <c r="DQ41" s="1">
        <v>0</v>
      </c>
      <c r="DR41" s="1">
        <v>0</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N41" s="1">
        <v>0</v>
      </c>
      <c r="EO41" s="1">
        <v>0</v>
      </c>
      <c r="EP41" s="1">
        <v>0</v>
      </c>
      <c r="EQ41" s="1">
        <v>0</v>
      </c>
      <c r="ER41" s="1">
        <v>0</v>
      </c>
      <c r="ES41" s="1">
        <v>0</v>
      </c>
      <c r="ET41" s="1">
        <v>0</v>
      </c>
      <c r="EU41" s="1">
        <v>0</v>
      </c>
      <c r="EV41" s="1">
        <v>0</v>
      </c>
      <c r="EW41" s="1">
        <v>0</v>
      </c>
      <c r="EX41" s="1">
        <v>0</v>
      </c>
      <c r="EY41" s="1">
        <v>0</v>
      </c>
      <c r="EZ41" s="1">
        <v>0</v>
      </c>
      <c r="FA41" s="1">
        <v>0</v>
      </c>
      <c r="FB41" s="1">
        <v>0</v>
      </c>
      <c r="FC41" s="1">
        <v>0</v>
      </c>
      <c r="FD41" s="1">
        <v>0</v>
      </c>
      <c r="FE41" s="1">
        <v>0</v>
      </c>
      <c r="FF41" s="1">
        <v>0</v>
      </c>
      <c r="FG41" s="1">
        <v>0</v>
      </c>
      <c r="FH41" s="1">
        <v>0</v>
      </c>
      <c r="FI41" s="1">
        <v>0</v>
      </c>
      <c r="FJ41" s="1">
        <v>0</v>
      </c>
      <c r="FK41" s="1">
        <v>0</v>
      </c>
      <c r="FL41" s="1">
        <v>0</v>
      </c>
      <c r="FM41" s="1">
        <v>0</v>
      </c>
      <c r="FN41" s="1">
        <v>0</v>
      </c>
      <c r="FO41" s="1">
        <v>0</v>
      </c>
      <c r="FP41" s="1">
        <v>0</v>
      </c>
      <c r="FQ41" s="1">
        <v>1</v>
      </c>
      <c r="FR41" s="1">
        <v>0</v>
      </c>
      <c r="FS41" s="1">
        <v>0</v>
      </c>
      <c r="FT41" s="1">
        <v>0</v>
      </c>
      <c r="FU41" s="1">
        <v>0</v>
      </c>
      <c r="FV41" s="1">
        <v>0</v>
      </c>
      <c r="FW41" s="1">
        <v>0</v>
      </c>
      <c r="FX41" s="1">
        <v>3.7041095890410967</v>
      </c>
      <c r="FY41" s="1">
        <v>0</v>
      </c>
      <c r="FZ41" s="1">
        <v>0</v>
      </c>
      <c r="GA41" s="1">
        <v>0</v>
      </c>
      <c r="GB41" s="1">
        <v>0</v>
      </c>
      <c r="GC41" s="1">
        <v>0</v>
      </c>
      <c r="GD41" s="1">
        <v>0</v>
      </c>
      <c r="GE41" s="1">
        <v>0</v>
      </c>
      <c r="GF41" s="1">
        <v>0</v>
      </c>
      <c r="GG41" s="1">
        <v>0</v>
      </c>
      <c r="GH41" s="1">
        <v>0</v>
      </c>
      <c r="GI41" s="1">
        <v>0</v>
      </c>
      <c r="GJ41" s="1">
        <v>0</v>
      </c>
      <c r="GK41" s="1">
        <v>0</v>
      </c>
      <c r="GL41" s="1">
        <v>0</v>
      </c>
      <c r="GM41" s="1">
        <v>0</v>
      </c>
      <c r="GN41" s="1">
        <v>0</v>
      </c>
      <c r="GO41" s="1">
        <v>0</v>
      </c>
      <c r="GP41" s="1">
        <v>0</v>
      </c>
      <c r="GQ41" s="1">
        <v>0</v>
      </c>
      <c r="GR41" s="1">
        <v>0</v>
      </c>
      <c r="GS41" s="1">
        <v>0</v>
      </c>
      <c r="GT41" s="1">
        <v>0.251</v>
      </c>
      <c r="GU41" s="1">
        <v>0</v>
      </c>
      <c r="GV41" s="1">
        <v>0</v>
      </c>
      <c r="GW41" s="1">
        <v>0</v>
      </c>
      <c r="GX41" s="1">
        <v>0</v>
      </c>
      <c r="GY41" s="1">
        <v>0</v>
      </c>
      <c r="GZ41" s="1">
        <v>0</v>
      </c>
      <c r="HA41" s="1">
        <v>0</v>
      </c>
      <c r="HB41" s="1">
        <v>0</v>
      </c>
      <c r="HC41" s="1">
        <v>0</v>
      </c>
      <c r="HD41" s="1">
        <v>0</v>
      </c>
      <c r="HE41" s="1">
        <v>0</v>
      </c>
      <c r="HF41" s="1">
        <v>0</v>
      </c>
      <c r="HG41" s="1">
        <v>0</v>
      </c>
      <c r="HH41" s="1">
        <v>1.5599999999999999E-2</v>
      </c>
      <c r="HI41" s="1">
        <v>0</v>
      </c>
      <c r="HJ41" s="1">
        <v>0</v>
      </c>
      <c r="HK41" s="1">
        <v>0</v>
      </c>
      <c r="HL41" s="1">
        <v>0</v>
      </c>
      <c r="HM41" s="1">
        <v>0</v>
      </c>
      <c r="HN41" s="1">
        <v>63.7</v>
      </c>
      <c r="HO41" s="1">
        <v>0</v>
      </c>
      <c r="HP41" s="1">
        <v>0</v>
      </c>
      <c r="HQ41" s="1">
        <v>0</v>
      </c>
      <c r="HR41" s="1">
        <v>0</v>
      </c>
      <c r="HS41" s="1">
        <v>0</v>
      </c>
      <c r="HT41" s="1">
        <v>0</v>
      </c>
      <c r="HU41" s="1">
        <v>0</v>
      </c>
      <c r="HV41" s="1">
        <v>0</v>
      </c>
      <c r="HW41" s="1">
        <v>0</v>
      </c>
      <c r="HX41" s="1">
        <v>0</v>
      </c>
      <c r="HY41" s="1">
        <v>0</v>
      </c>
      <c r="HZ41" s="1">
        <v>0</v>
      </c>
      <c r="IA41" s="1">
        <v>0</v>
      </c>
      <c r="IB41" s="1">
        <v>0</v>
      </c>
      <c r="IC41" s="1">
        <v>0</v>
      </c>
      <c r="ID41" s="1">
        <v>0</v>
      </c>
      <c r="IE41" s="1">
        <v>0</v>
      </c>
      <c r="IF41" s="1">
        <v>0</v>
      </c>
      <c r="IG41" s="1">
        <v>0</v>
      </c>
      <c r="IH41" s="1">
        <v>0</v>
      </c>
      <c r="II41" s="1">
        <v>0</v>
      </c>
      <c r="IJ41" s="1">
        <v>0</v>
      </c>
      <c r="IK41" s="1">
        <v>0</v>
      </c>
      <c r="IL41" s="1">
        <v>0</v>
      </c>
      <c r="IM41" s="1">
        <v>0</v>
      </c>
      <c r="IN41" s="1">
        <v>0</v>
      </c>
      <c r="IO41" s="1">
        <v>0</v>
      </c>
      <c r="IP41" s="1">
        <v>0</v>
      </c>
      <c r="IQ41" s="1">
        <v>0</v>
      </c>
      <c r="IR41" s="1">
        <v>0</v>
      </c>
      <c r="IS41" s="1">
        <v>0</v>
      </c>
      <c r="IT41" s="1">
        <v>0</v>
      </c>
      <c r="IU41" s="1">
        <v>0</v>
      </c>
      <c r="IV41" s="1">
        <v>0</v>
      </c>
      <c r="IW41" s="1">
        <v>0</v>
      </c>
      <c r="IX41" s="1">
        <v>0</v>
      </c>
      <c r="IY41" s="1">
        <v>0</v>
      </c>
      <c r="IZ41" s="1">
        <v>0</v>
      </c>
      <c r="JA41" s="1">
        <v>0</v>
      </c>
      <c r="JB41" s="1">
        <v>0</v>
      </c>
      <c r="JC41" s="1">
        <v>0</v>
      </c>
      <c r="JD41" s="1">
        <v>0</v>
      </c>
      <c r="JE41" s="1">
        <v>0</v>
      </c>
      <c r="JF41" s="1">
        <v>0</v>
      </c>
      <c r="JG41" s="1">
        <v>0</v>
      </c>
      <c r="JH41" s="1">
        <v>0</v>
      </c>
      <c r="JI41" s="1">
        <v>0</v>
      </c>
      <c r="JJ41" s="1">
        <v>0</v>
      </c>
      <c r="JK41" s="1">
        <v>0</v>
      </c>
      <c r="JL41" s="1">
        <v>0</v>
      </c>
      <c r="JM41" s="1">
        <v>0</v>
      </c>
      <c r="JN41" s="1">
        <v>0</v>
      </c>
      <c r="JO41" s="1">
        <v>0</v>
      </c>
      <c r="JP41" s="1">
        <v>0</v>
      </c>
      <c r="JQ41" s="1">
        <v>0</v>
      </c>
      <c r="JR41" s="1">
        <v>0</v>
      </c>
      <c r="JS41" s="1">
        <v>0</v>
      </c>
      <c r="JT41" s="1">
        <v>0</v>
      </c>
      <c r="JU41" s="1">
        <v>0</v>
      </c>
      <c r="JV41" s="1">
        <v>0</v>
      </c>
      <c r="JW41" s="1">
        <v>0</v>
      </c>
      <c r="JX41" s="1">
        <v>0</v>
      </c>
      <c r="JY41" s="1">
        <v>0</v>
      </c>
      <c r="JZ41" s="1">
        <v>0</v>
      </c>
      <c r="KA41" s="1">
        <v>0</v>
      </c>
      <c r="KB41" s="1">
        <v>0</v>
      </c>
      <c r="KC41" s="1">
        <v>0</v>
      </c>
      <c r="KD41" s="1">
        <v>0</v>
      </c>
      <c r="KE41" s="1">
        <v>0</v>
      </c>
      <c r="KF41" s="1">
        <v>0</v>
      </c>
      <c r="KG41" s="1">
        <v>0</v>
      </c>
      <c r="KH41" s="1">
        <v>0</v>
      </c>
      <c r="KI41" s="1">
        <v>0</v>
      </c>
      <c r="KJ41" s="1">
        <v>0</v>
      </c>
      <c r="KK41" s="1">
        <v>0</v>
      </c>
      <c r="KL41" s="1">
        <v>0</v>
      </c>
      <c r="KM41" s="1">
        <v>0</v>
      </c>
      <c r="KN41" s="1">
        <v>0</v>
      </c>
      <c r="KO41" s="1">
        <v>0</v>
      </c>
      <c r="KP41" s="1">
        <v>0</v>
      </c>
      <c r="KQ41" s="1">
        <v>0</v>
      </c>
      <c r="KR41" s="1">
        <v>0</v>
      </c>
      <c r="KS41" s="1">
        <v>0</v>
      </c>
      <c r="KT41" s="1">
        <v>0</v>
      </c>
      <c r="KU41" s="1">
        <v>0</v>
      </c>
      <c r="KV41" s="1">
        <v>0</v>
      </c>
      <c r="KW41" s="1">
        <v>0</v>
      </c>
      <c r="KX41" s="1">
        <v>0</v>
      </c>
      <c r="KY41" s="1">
        <v>0</v>
      </c>
      <c r="KZ41" s="1">
        <v>0</v>
      </c>
      <c r="LA41" s="1">
        <v>0</v>
      </c>
      <c r="LB41" s="1">
        <v>0</v>
      </c>
      <c r="LC41" s="1">
        <v>0</v>
      </c>
      <c r="LD41" s="1">
        <v>0</v>
      </c>
      <c r="LE41" s="1">
        <v>0</v>
      </c>
      <c r="LF41" s="1">
        <v>0</v>
      </c>
      <c r="LG41" s="1">
        <v>0</v>
      </c>
      <c r="LH41" s="1">
        <v>1</v>
      </c>
      <c r="LI41" s="1">
        <v>1</v>
      </c>
      <c r="LJ41" s="1">
        <v>0</v>
      </c>
      <c r="LK41" s="1">
        <v>0</v>
      </c>
      <c r="LL41" s="1">
        <v>1</v>
      </c>
      <c r="LM41" s="1">
        <v>0.95</v>
      </c>
      <c r="LN41" s="1">
        <v>0</v>
      </c>
      <c r="LO41" s="1">
        <v>1</v>
      </c>
      <c r="LP41" s="1">
        <v>0.78</v>
      </c>
      <c r="LQ41" s="1">
        <v>0</v>
      </c>
      <c r="LR41" s="1">
        <v>0</v>
      </c>
      <c r="LS41" s="1">
        <v>0</v>
      </c>
    </row>
    <row r="42" spans="1:331" ht="15.75" customHeight="1">
      <c r="A42" s="1" t="s">
        <v>350</v>
      </c>
      <c r="B42" s="1" t="s">
        <v>351</v>
      </c>
      <c r="C42" s="1" t="s">
        <v>398</v>
      </c>
      <c r="D42" s="1" t="s">
        <v>353</v>
      </c>
      <c r="E42" s="1" t="s">
        <v>354</v>
      </c>
      <c r="F42" s="1">
        <v>15314</v>
      </c>
      <c r="G42" s="1" t="s">
        <v>355</v>
      </c>
      <c r="H42" s="1">
        <v>15314</v>
      </c>
      <c r="I42" s="1">
        <v>3.2472434266327395E-3</v>
      </c>
      <c r="J42" s="1">
        <v>0</v>
      </c>
      <c r="K42" s="1" t="s">
        <v>356</v>
      </c>
      <c r="L42" s="1">
        <v>1</v>
      </c>
      <c r="M42" s="1" t="s">
        <v>357</v>
      </c>
      <c r="N42" s="1" t="s">
        <v>358</v>
      </c>
      <c r="O42" s="1" t="s">
        <v>359</v>
      </c>
      <c r="P42" s="1">
        <v>4.2</v>
      </c>
      <c r="Q42" s="1">
        <v>0.61499999999999999</v>
      </c>
      <c r="R42" s="1">
        <v>0</v>
      </c>
      <c r="S42" s="1">
        <v>0.3</v>
      </c>
      <c r="T42" s="1">
        <v>18000</v>
      </c>
      <c r="U42" s="1">
        <v>0</v>
      </c>
      <c r="V42" s="1">
        <v>262</v>
      </c>
      <c r="W42" s="1">
        <v>0</v>
      </c>
      <c r="X42" s="1">
        <v>4716000</v>
      </c>
      <c r="Y42" s="1">
        <v>1</v>
      </c>
      <c r="Z42" s="1">
        <v>0</v>
      </c>
      <c r="AA42" s="1">
        <v>0</v>
      </c>
      <c r="AB42" s="1">
        <v>0</v>
      </c>
      <c r="AC42" s="1">
        <v>0</v>
      </c>
      <c r="AD42" s="1">
        <v>0</v>
      </c>
      <c r="AE42" s="1">
        <v>0</v>
      </c>
      <c r="AF42" s="1">
        <v>0</v>
      </c>
      <c r="AG42" s="1">
        <v>0</v>
      </c>
      <c r="AH42" s="1">
        <v>0</v>
      </c>
      <c r="AI42" s="1">
        <v>0</v>
      </c>
      <c r="AJ42" s="1">
        <v>0</v>
      </c>
      <c r="AK42" s="1">
        <v>0</v>
      </c>
      <c r="AL42" s="1">
        <v>0</v>
      </c>
      <c r="AM42" s="1">
        <v>9.29731506849315</v>
      </c>
      <c r="AN42" s="1">
        <v>0</v>
      </c>
      <c r="AO42" s="1">
        <v>0</v>
      </c>
      <c r="AP42" s="1">
        <v>0</v>
      </c>
      <c r="AQ42" s="1">
        <v>0</v>
      </c>
      <c r="AR42" s="1">
        <v>0</v>
      </c>
      <c r="AS42" s="1">
        <v>0</v>
      </c>
      <c r="AT42" s="1">
        <v>0</v>
      </c>
      <c r="AU42" s="1">
        <v>0</v>
      </c>
      <c r="AV42" s="1">
        <v>0</v>
      </c>
      <c r="AW42" s="1">
        <v>0</v>
      </c>
      <c r="AX42" s="1">
        <v>0</v>
      </c>
      <c r="AY42" s="1">
        <v>0</v>
      </c>
      <c r="AZ42" s="1">
        <v>0</v>
      </c>
      <c r="BA42" s="1">
        <v>0</v>
      </c>
      <c r="BB42" s="1">
        <v>0</v>
      </c>
      <c r="BC42" s="1">
        <v>0.1</v>
      </c>
      <c r="BD42" s="1">
        <v>0</v>
      </c>
      <c r="BE42" s="1">
        <v>0</v>
      </c>
      <c r="BF42" s="1">
        <v>0</v>
      </c>
      <c r="BG42" s="1">
        <v>0</v>
      </c>
      <c r="BH42" s="1">
        <v>0</v>
      </c>
      <c r="BI42" s="1">
        <v>0</v>
      </c>
      <c r="BJ42" s="1">
        <v>0</v>
      </c>
      <c r="BK42" s="1">
        <v>0</v>
      </c>
      <c r="BL42" s="1">
        <v>0</v>
      </c>
      <c r="BM42" s="1">
        <v>0</v>
      </c>
      <c r="BN42" s="1">
        <v>0</v>
      </c>
      <c r="BO42" s="1">
        <v>0</v>
      </c>
      <c r="BP42" s="1">
        <v>0</v>
      </c>
      <c r="BQ42" s="1">
        <v>1.5599999999999999E-2</v>
      </c>
      <c r="BR42" s="1">
        <v>0</v>
      </c>
      <c r="BS42" s="1">
        <v>0</v>
      </c>
      <c r="BT42" s="1">
        <v>0</v>
      </c>
      <c r="BU42" s="1">
        <v>0</v>
      </c>
      <c r="BV42" s="1">
        <v>0</v>
      </c>
      <c r="BW42" s="1">
        <v>63.7</v>
      </c>
      <c r="BX42" s="1">
        <v>0</v>
      </c>
      <c r="BY42" s="1">
        <v>0</v>
      </c>
      <c r="BZ42" s="1">
        <v>0</v>
      </c>
      <c r="CA42" s="1">
        <v>0</v>
      </c>
      <c r="CB42" s="1">
        <v>0</v>
      </c>
      <c r="CC42" s="1">
        <v>0</v>
      </c>
      <c r="CD42" s="1">
        <v>0</v>
      </c>
      <c r="CE42" s="1">
        <v>0</v>
      </c>
      <c r="CF42" s="1">
        <v>0</v>
      </c>
      <c r="CG42" s="1">
        <v>0</v>
      </c>
      <c r="CH42" s="1">
        <v>0</v>
      </c>
      <c r="CI42" s="1">
        <v>0</v>
      </c>
      <c r="CJ42" s="1">
        <v>0</v>
      </c>
      <c r="CK42" s="1">
        <v>0</v>
      </c>
      <c r="CL42" s="1">
        <v>0</v>
      </c>
      <c r="CM42" s="1">
        <v>0</v>
      </c>
      <c r="CN42" s="1">
        <v>0</v>
      </c>
      <c r="CO42" s="1">
        <v>0</v>
      </c>
      <c r="CP42" s="1">
        <v>0</v>
      </c>
      <c r="CQ42" s="1">
        <v>0</v>
      </c>
      <c r="CR42" s="1">
        <v>0</v>
      </c>
      <c r="CS42" s="1">
        <v>0</v>
      </c>
      <c r="CT42" s="1">
        <v>0</v>
      </c>
      <c r="CU42" s="1">
        <v>0</v>
      </c>
      <c r="CV42" s="1">
        <v>0</v>
      </c>
      <c r="CW42" s="1">
        <v>0</v>
      </c>
      <c r="CX42" s="1">
        <v>0</v>
      </c>
      <c r="CY42" s="1">
        <v>0</v>
      </c>
      <c r="CZ42" s="1">
        <v>0</v>
      </c>
      <c r="DA42" s="1">
        <v>0</v>
      </c>
      <c r="DB42" s="1">
        <v>0</v>
      </c>
      <c r="DC42" s="1">
        <v>0</v>
      </c>
      <c r="DD42" s="1">
        <v>0</v>
      </c>
      <c r="DE42" s="1">
        <v>0</v>
      </c>
      <c r="DF42" s="1">
        <v>0</v>
      </c>
      <c r="DG42" s="1">
        <v>0</v>
      </c>
      <c r="DH42" s="1">
        <v>0</v>
      </c>
      <c r="DI42" s="1">
        <v>0</v>
      </c>
      <c r="DJ42" s="1">
        <v>0</v>
      </c>
      <c r="DK42" s="1">
        <v>0</v>
      </c>
      <c r="DL42" s="1">
        <v>0</v>
      </c>
      <c r="DM42" s="1">
        <v>0</v>
      </c>
      <c r="DN42" s="1">
        <v>0</v>
      </c>
      <c r="DO42" s="1">
        <v>0</v>
      </c>
      <c r="DP42" s="1">
        <v>0</v>
      </c>
      <c r="DQ42" s="1">
        <v>0</v>
      </c>
      <c r="DR42" s="1">
        <v>0</v>
      </c>
      <c r="DS42" s="1">
        <v>0</v>
      </c>
      <c r="DT42" s="1">
        <v>0</v>
      </c>
      <c r="DU42" s="1">
        <v>0</v>
      </c>
      <c r="DV42" s="1">
        <v>0</v>
      </c>
      <c r="DW42" s="1">
        <v>0</v>
      </c>
      <c r="DX42" s="1">
        <v>0</v>
      </c>
      <c r="DY42" s="1">
        <v>0</v>
      </c>
      <c r="DZ42" s="1">
        <v>0</v>
      </c>
      <c r="EA42" s="1">
        <v>0</v>
      </c>
      <c r="EB42" s="1">
        <v>0</v>
      </c>
      <c r="EC42" s="1">
        <v>0</v>
      </c>
      <c r="ED42" s="1">
        <v>0</v>
      </c>
      <c r="EE42" s="1">
        <v>0</v>
      </c>
      <c r="EF42" s="1">
        <v>0</v>
      </c>
      <c r="EG42" s="1">
        <v>0</v>
      </c>
      <c r="EH42" s="1">
        <v>0</v>
      </c>
      <c r="EI42" s="1">
        <v>0</v>
      </c>
      <c r="EJ42" s="1">
        <v>0</v>
      </c>
      <c r="EK42" s="1">
        <v>0</v>
      </c>
      <c r="EL42" s="1">
        <v>0</v>
      </c>
      <c r="EM42" s="1">
        <v>0</v>
      </c>
      <c r="EN42" s="1">
        <v>0</v>
      </c>
      <c r="EO42" s="1">
        <v>0</v>
      </c>
      <c r="EP42" s="1">
        <v>0</v>
      </c>
      <c r="EQ42" s="1">
        <v>0</v>
      </c>
      <c r="ER42" s="1">
        <v>0</v>
      </c>
      <c r="ES42" s="1">
        <v>0</v>
      </c>
      <c r="ET42" s="1">
        <v>0</v>
      </c>
      <c r="EU42" s="1">
        <v>0</v>
      </c>
      <c r="EV42" s="1">
        <v>0</v>
      </c>
      <c r="EW42" s="1">
        <v>0</v>
      </c>
      <c r="EX42" s="1">
        <v>0</v>
      </c>
      <c r="EY42" s="1">
        <v>0</v>
      </c>
      <c r="EZ42" s="1">
        <v>0</v>
      </c>
      <c r="FA42" s="1">
        <v>0</v>
      </c>
      <c r="FB42" s="1">
        <v>0</v>
      </c>
      <c r="FC42" s="1">
        <v>0</v>
      </c>
      <c r="FD42" s="1">
        <v>0</v>
      </c>
      <c r="FE42" s="1">
        <v>0</v>
      </c>
      <c r="FF42" s="1">
        <v>0</v>
      </c>
      <c r="FG42" s="1">
        <v>0</v>
      </c>
      <c r="FH42" s="1">
        <v>0</v>
      </c>
      <c r="FI42" s="1">
        <v>0</v>
      </c>
      <c r="FJ42" s="1">
        <v>0</v>
      </c>
      <c r="FK42" s="1">
        <v>0</v>
      </c>
      <c r="FL42" s="1">
        <v>0</v>
      </c>
      <c r="FM42" s="1">
        <v>0</v>
      </c>
      <c r="FN42" s="1">
        <v>0</v>
      </c>
      <c r="FO42" s="1">
        <v>0</v>
      </c>
      <c r="FP42" s="1">
        <v>0</v>
      </c>
      <c r="FQ42" s="1">
        <v>1</v>
      </c>
      <c r="FR42" s="1">
        <v>0</v>
      </c>
      <c r="FS42" s="1">
        <v>0</v>
      </c>
      <c r="FT42" s="1">
        <v>0</v>
      </c>
      <c r="FU42" s="1">
        <v>0</v>
      </c>
      <c r="FV42" s="1">
        <v>0</v>
      </c>
      <c r="FW42" s="1">
        <v>0</v>
      </c>
      <c r="FX42" s="1">
        <v>3.7041095890410967</v>
      </c>
      <c r="FY42" s="1">
        <v>0</v>
      </c>
      <c r="FZ42" s="1">
        <v>0</v>
      </c>
      <c r="GA42" s="1">
        <v>0</v>
      </c>
      <c r="GB42" s="1">
        <v>0</v>
      </c>
      <c r="GC42" s="1">
        <v>0</v>
      </c>
      <c r="GD42" s="1">
        <v>0</v>
      </c>
      <c r="GE42" s="1">
        <v>0</v>
      </c>
      <c r="GF42" s="1">
        <v>0</v>
      </c>
      <c r="GG42" s="1">
        <v>0</v>
      </c>
      <c r="GH42" s="1">
        <v>0</v>
      </c>
      <c r="GI42" s="1">
        <v>0</v>
      </c>
      <c r="GJ42" s="1">
        <v>0</v>
      </c>
      <c r="GK42" s="1">
        <v>0</v>
      </c>
      <c r="GL42" s="1">
        <v>0</v>
      </c>
      <c r="GM42" s="1">
        <v>0</v>
      </c>
      <c r="GN42" s="1">
        <v>0</v>
      </c>
      <c r="GO42" s="1">
        <v>0</v>
      </c>
      <c r="GP42" s="1">
        <v>0</v>
      </c>
      <c r="GQ42" s="1">
        <v>0</v>
      </c>
      <c r="GR42" s="1">
        <v>0</v>
      </c>
      <c r="GS42" s="1">
        <v>0</v>
      </c>
      <c r="GT42" s="1">
        <v>0.251</v>
      </c>
      <c r="GU42" s="1">
        <v>0</v>
      </c>
      <c r="GV42" s="1">
        <v>0</v>
      </c>
      <c r="GW42" s="1">
        <v>0</v>
      </c>
      <c r="GX42" s="1">
        <v>0</v>
      </c>
      <c r="GY42" s="1">
        <v>0</v>
      </c>
      <c r="GZ42" s="1">
        <v>0</v>
      </c>
      <c r="HA42" s="1">
        <v>0</v>
      </c>
      <c r="HB42" s="1">
        <v>0</v>
      </c>
      <c r="HC42" s="1">
        <v>0</v>
      </c>
      <c r="HD42" s="1">
        <v>0</v>
      </c>
      <c r="HE42" s="1">
        <v>0</v>
      </c>
      <c r="HF42" s="1">
        <v>0</v>
      </c>
      <c r="HG42" s="1">
        <v>0</v>
      </c>
      <c r="HH42" s="1">
        <v>1.5599999999999999E-2</v>
      </c>
      <c r="HI42" s="1">
        <v>0</v>
      </c>
      <c r="HJ42" s="1">
        <v>0</v>
      </c>
      <c r="HK42" s="1">
        <v>0</v>
      </c>
      <c r="HL42" s="1">
        <v>0</v>
      </c>
      <c r="HM42" s="1">
        <v>0</v>
      </c>
      <c r="HN42" s="1">
        <v>63.7</v>
      </c>
      <c r="HO42" s="1">
        <v>0</v>
      </c>
      <c r="HP42" s="1">
        <v>0</v>
      </c>
      <c r="HQ42" s="1">
        <v>0</v>
      </c>
      <c r="HR42" s="1">
        <v>0</v>
      </c>
      <c r="HS42" s="1">
        <v>0</v>
      </c>
      <c r="HT42" s="1">
        <v>0</v>
      </c>
      <c r="HU42" s="1">
        <v>0</v>
      </c>
      <c r="HV42" s="1">
        <v>0</v>
      </c>
      <c r="HW42" s="1">
        <v>0</v>
      </c>
      <c r="HX42" s="1">
        <v>0</v>
      </c>
      <c r="HY42" s="1">
        <v>0</v>
      </c>
      <c r="HZ42" s="1">
        <v>0</v>
      </c>
      <c r="IA42" s="1">
        <v>0</v>
      </c>
      <c r="IB42" s="1">
        <v>0</v>
      </c>
      <c r="IC42" s="1">
        <v>0</v>
      </c>
      <c r="ID42" s="1">
        <v>0</v>
      </c>
      <c r="IE42" s="1">
        <v>0</v>
      </c>
      <c r="IF42" s="1">
        <v>0</v>
      </c>
      <c r="IG42" s="1">
        <v>0</v>
      </c>
      <c r="IH42" s="1">
        <v>0</v>
      </c>
      <c r="II42" s="1">
        <v>0</v>
      </c>
      <c r="IJ42" s="1">
        <v>0</v>
      </c>
      <c r="IK42" s="1">
        <v>0</v>
      </c>
      <c r="IL42" s="1">
        <v>0</v>
      </c>
      <c r="IM42" s="1">
        <v>0</v>
      </c>
      <c r="IN42" s="1">
        <v>0</v>
      </c>
      <c r="IO42" s="1">
        <v>0</v>
      </c>
      <c r="IP42" s="1">
        <v>0</v>
      </c>
      <c r="IQ42" s="1">
        <v>0</v>
      </c>
      <c r="IR42" s="1">
        <v>0</v>
      </c>
      <c r="IS42" s="1">
        <v>0</v>
      </c>
      <c r="IT42" s="1">
        <v>0</v>
      </c>
      <c r="IU42" s="1">
        <v>0</v>
      </c>
      <c r="IV42" s="1">
        <v>0</v>
      </c>
      <c r="IW42" s="1">
        <v>0</v>
      </c>
      <c r="IX42" s="1">
        <v>0</v>
      </c>
      <c r="IY42" s="1">
        <v>0</v>
      </c>
      <c r="IZ42" s="1">
        <v>0</v>
      </c>
      <c r="JA42" s="1">
        <v>0</v>
      </c>
      <c r="JB42" s="1">
        <v>0</v>
      </c>
      <c r="JC42" s="1">
        <v>0</v>
      </c>
      <c r="JD42" s="1">
        <v>0</v>
      </c>
      <c r="JE42" s="1">
        <v>0</v>
      </c>
      <c r="JF42" s="1">
        <v>0</v>
      </c>
      <c r="JG42" s="1">
        <v>0</v>
      </c>
      <c r="JH42" s="1">
        <v>0</v>
      </c>
      <c r="JI42" s="1">
        <v>0</v>
      </c>
      <c r="JJ42" s="1">
        <v>0</v>
      </c>
      <c r="JK42" s="1">
        <v>0</v>
      </c>
      <c r="JL42" s="1">
        <v>0</v>
      </c>
      <c r="JM42" s="1">
        <v>0</v>
      </c>
      <c r="JN42" s="1">
        <v>0</v>
      </c>
      <c r="JO42" s="1">
        <v>0</v>
      </c>
      <c r="JP42" s="1">
        <v>0</v>
      </c>
      <c r="JQ42" s="1">
        <v>0</v>
      </c>
      <c r="JR42" s="1">
        <v>0</v>
      </c>
      <c r="JS42" s="1">
        <v>0</v>
      </c>
      <c r="JT42" s="1">
        <v>0</v>
      </c>
      <c r="JU42" s="1">
        <v>0</v>
      </c>
      <c r="JV42" s="1">
        <v>0</v>
      </c>
      <c r="JW42" s="1">
        <v>0</v>
      </c>
      <c r="JX42" s="1">
        <v>0</v>
      </c>
      <c r="JY42" s="1">
        <v>0</v>
      </c>
      <c r="JZ42" s="1">
        <v>0</v>
      </c>
      <c r="KA42" s="1">
        <v>0</v>
      </c>
      <c r="KB42" s="1">
        <v>0</v>
      </c>
      <c r="KC42" s="1">
        <v>0</v>
      </c>
      <c r="KD42" s="1">
        <v>0</v>
      </c>
      <c r="KE42" s="1">
        <v>0</v>
      </c>
      <c r="KF42" s="1">
        <v>0</v>
      </c>
      <c r="KG42" s="1">
        <v>0</v>
      </c>
      <c r="KH42" s="1">
        <v>0</v>
      </c>
      <c r="KI42" s="1">
        <v>0</v>
      </c>
      <c r="KJ42" s="1">
        <v>0</v>
      </c>
      <c r="KK42" s="1">
        <v>0</v>
      </c>
      <c r="KL42" s="1">
        <v>0</v>
      </c>
      <c r="KM42" s="1">
        <v>0</v>
      </c>
      <c r="KN42" s="1">
        <v>0</v>
      </c>
      <c r="KO42" s="1">
        <v>0</v>
      </c>
      <c r="KP42" s="1">
        <v>0</v>
      </c>
      <c r="KQ42" s="1">
        <v>0</v>
      </c>
      <c r="KR42" s="1">
        <v>0</v>
      </c>
      <c r="KS42" s="1">
        <v>0</v>
      </c>
      <c r="KT42" s="1">
        <v>0</v>
      </c>
      <c r="KU42" s="1">
        <v>0</v>
      </c>
      <c r="KV42" s="1">
        <v>0</v>
      </c>
      <c r="KW42" s="1">
        <v>0</v>
      </c>
      <c r="KX42" s="1">
        <v>0</v>
      </c>
      <c r="KY42" s="1">
        <v>0</v>
      </c>
      <c r="KZ42" s="1">
        <v>0</v>
      </c>
      <c r="LA42" s="1">
        <v>0</v>
      </c>
      <c r="LB42" s="1">
        <v>0</v>
      </c>
      <c r="LC42" s="1">
        <v>0</v>
      </c>
      <c r="LD42" s="1">
        <v>0</v>
      </c>
      <c r="LE42" s="1">
        <v>0</v>
      </c>
      <c r="LF42" s="1">
        <v>0</v>
      </c>
      <c r="LG42" s="1">
        <v>0</v>
      </c>
      <c r="LH42" s="1">
        <v>1</v>
      </c>
      <c r="LI42" s="1">
        <v>1</v>
      </c>
      <c r="LJ42" s="1">
        <v>0</v>
      </c>
      <c r="LK42" s="1">
        <v>0</v>
      </c>
      <c r="LL42" s="1">
        <v>1</v>
      </c>
      <c r="LM42" s="1">
        <v>0.95</v>
      </c>
      <c r="LN42" s="1">
        <v>0</v>
      </c>
      <c r="LO42" s="1">
        <v>1</v>
      </c>
      <c r="LP42" s="1">
        <v>0.78</v>
      </c>
      <c r="LQ42" s="1">
        <v>0</v>
      </c>
      <c r="LR42" s="1">
        <v>0</v>
      </c>
      <c r="LS42" s="1">
        <v>0</v>
      </c>
    </row>
    <row r="43" spans="1:331" ht="15.75" customHeight="1">
      <c r="A43" s="1" t="s">
        <v>350</v>
      </c>
      <c r="B43" s="1" t="s">
        <v>351</v>
      </c>
      <c r="C43" s="1" t="s">
        <v>399</v>
      </c>
      <c r="D43" s="1" t="s">
        <v>353</v>
      </c>
      <c r="E43" s="1" t="s">
        <v>354</v>
      </c>
      <c r="F43" s="1">
        <v>15314</v>
      </c>
      <c r="G43" s="1" t="s">
        <v>355</v>
      </c>
      <c r="H43" s="1">
        <v>15314</v>
      </c>
      <c r="I43" s="1">
        <v>3.2472434266327395E-3</v>
      </c>
      <c r="J43" s="1">
        <v>0</v>
      </c>
      <c r="K43" s="1" t="s">
        <v>356</v>
      </c>
      <c r="L43" s="1">
        <v>1</v>
      </c>
      <c r="M43" s="1" t="s">
        <v>357</v>
      </c>
      <c r="N43" s="1" t="s">
        <v>358</v>
      </c>
      <c r="O43" s="1" t="s">
        <v>359</v>
      </c>
      <c r="P43" s="1">
        <v>4.2</v>
      </c>
      <c r="Q43" s="1">
        <v>0.61499999999999999</v>
      </c>
      <c r="R43" s="1">
        <v>0</v>
      </c>
      <c r="S43" s="1">
        <v>0.3</v>
      </c>
      <c r="T43" s="1">
        <v>18000</v>
      </c>
      <c r="U43" s="1">
        <v>0</v>
      </c>
      <c r="V43" s="1">
        <v>262</v>
      </c>
      <c r="W43" s="1">
        <v>0</v>
      </c>
      <c r="X43" s="1">
        <v>4716000</v>
      </c>
      <c r="Y43" s="1">
        <v>1</v>
      </c>
      <c r="Z43" s="1">
        <v>0</v>
      </c>
      <c r="AA43" s="1">
        <v>0</v>
      </c>
      <c r="AB43" s="1">
        <v>0</v>
      </c>
      <c r="AC43" s="1">
        <v>0</v>
      </c>
      <c r="AD43" s="1">
        <v>0</v>
      </c>
      <c r="AE43" s="1">
        <v>0</v>
      </c>
      <c r="AF43" s="1">
        <v>0</v>
      </c>
      <c r="AG43" s="1">
        <v>0</v>
      </c>
      <c r="AH43" s="1">
        <v>0</v>
      </c>
      <c r="AI43" s="1">
        <v>0</v>
      </c>
      <c r="AJ43" s="1">
        <v>0</v>
      </c>
      <c r="AK43" s="1">
        <v>0</v>
      </c>
      <c r="AL43" s="1">
        <v>0</v>
      </c>
      <c r="AM43" s="1">
        <v>9.29731506849315</v>
      </c>
      <c r="AN43" s="1">
        <v>0</v>
      </c>
      <c r="AO43" s="1">
        <v>0</v>
      </c>
      <c r="AP43" s="1">
        <v>0</v>
      </c>
      <c r="AQ43" s="1">
        <v>0</v>
      </c>
      <c r="AR43" s="1">
        <v>0</v>
      </c>
      <c r="AS43" s="1">
        <v>0</v>
      </c>
      <c r="AT43" s="1">
        <v>0</v>
      </c>
      <c r="AU43" s="1">
        <v>0</v>
      </c>
      <c r="AV43" s="1">
        <v>0</v>
      </c>
      <c r="AW43" s="1">
        <v>0</v>
      </c>
      <c r="AX43" s="1">
        <v>0</v>
      </c>
      <c r="AY43" s="1">
        <v>0</v>
      </c>
      <c r="AZ43" s="1">
        <v>0</v>
      </c>
      <c r="BA43" s="1">
        <v>0</v>
      </c>
      <c r="BB43" s="1">
        <v>0</v>
      </c>
      <c r="BC43" s="1">
        <v>0.1</v>
      </c>
      <c r="BD43" s="1">
        <v>0</v>
      </c>
      <c r="BE43" s="1">
        <v>0</v>
      </c>
      <c r="BF43" s="1">
        <v>0</v>
      </c>
      <c r="BG43" s="1">
        <v>0</v>
      </c>
      <c r="BH43" s="1">
        <v>0</v>
      </c>
      <c r="BI43" s="1">
        <v>0</v>
      </c>
      <c r="BJ43" s="1">
        <v>0</v>
      </c>
      <c r="BK43" s="1">
        <v>0</v>
      </c>
      <c r="BL43" s="1">
        <v>0</v>
      </c>
      <c r="BM43" s="1">
        <v>0</v>
      </c>
      <c r="BN43" s="1">
        <v>0</v>
      </c>
      <c r="BO43" s="1">
        <v>0</v>
      </c>
      <c r="BP43" s="1">
        <v>0</v>
      </c>
      <c r="BQ43" s="1">
        <v>1.5599999999999999E-2</v>
      </c>
      <c r="BR43" s="1">
        <v>0</v>
      </c>
      <c r="BS43" s="1">
        <v>0</v>
      </c>
      <c r="BT43" s="1">
        <v>0</v>
      </c>
      <c r="BU43" s="1">
        <v>0</v>
      </c>
      <c r="BV43" s="1">
        <v>0</v>
      </c>
      <c r="BW43" s="1">
        <v>63.7</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P43" s="1">
        <v>0</v>
      </c>
      <c r="DQ43" s="1">
        <v>0</v>
      </c>
      <c r="DR43" s="1">
        <v>0</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0</v>
      </c>
      <c r="FB43" s="1">
        <v>0</v>
      </c>
      <c r="FC43" s="1">
        <v>0</v>
      </c>
      <c r="FD43" s="1">
        <v>0</v>
      </c>
      <c r="FE43" s="1">
        <v>0</v>
      </c>
      <c r="FF43" s="1">
        <v>0</v>
      </c>
      <c r="FG43" s="1">
        <v>0</v>
      </c>
      <c r="FH43" s="1">
        <v>0</v>
      </c>
      <c r="FI43" s="1">
        <v>0</v>
      </c>
      <c r="FJ43" s="1">
        <v>0</v>
      </c>
      <c r="FK43" s="1">
        <v>0</v>
      </c>
      <c r="FL43" s="1">
        <v>0</v>
      </c>
      <c r="FM43" s="1">
        <v>0</v>
      </c>
      <c r="FN43" s="1">
        <v>0</v>
      </c>
      <c r="FO43" s="1">
        <v>0</v>
      </c>
      <c r="FP43" s="1">
        <v>0</v>
      </c>
      <c r="FQ43" s="1">
        <v>1</v>
      </c>
      <c r="FR43" s="1">
        <v>0</v>
      </c>
      <c r="FS43" s="1">
        <v>0</v>
      </c>
      <c r="FT43" s="1">
        <v>0</v>
      </c>
      <c r="FU43" s="1">
        <v>0</v>
      </c>
      <c r="FV43" s="1">
        <v>0</v>
      </c>
      <c r="FW43" s="1">
        <v>0</v>
      </c>
      <c r="FX43" s="1">
        <v>3.7041095890410967</v>
      </c>
      <c r="FY43" s="1">
        <v>0</v>
      </c>
      <c r="FZ43" s="1">
        <v>0</v>
      </c>
      <c r="GA43" s="1">
        <v>0</v>
      </c>
      <c r="GB43" s="1">
        <v>0</v>
      </c>
      <c r="GC43" s="1">
        <v>0</v>
      </c>
      <c r="GD43" s="1">
        <v>0</v>
      </c>
      <c r="GE43" s="1">
        <v>0</v>
      </c>
      <c r="GF43" s="1">
        <v>0</v>
      </c>
      <c r="GG43" s="1">
        <v>0</v>
      </c>
      <c r="GH43" s="1">
        <v>0</v>
      </c>
      <c r="GI43" s="1">
        <v>0</v>
      </c>
      <c r="GJ43" s="1">
        <v>0</v>
      </c>
      <c r="GK43" s="1">
        <v>0</v>
      </c>
      <c r="GL43" s="1">
        <v>0</v>
      </c>
      <c r="GM43" s="1">
        <v>0</v>
      </c>
      <c r="GN43" s="1">
        <v>0</v>
      </c>
      <c r="GO43" s="1">
        <v>0</v>
      </c>
      <c r="GP43" s="1">
        <v>0</v>
      </c>
      <c r="GQ43" s="1">
        <v>0</v>
      </c>
      <c r="GR43" s="1">
        <v>0</v>
      </c>
      <c r="GS43" s="1">
        <v>0</v>
      </c>
      <c r="GT43" s="1">
        <v>0.251</v>
      </c>
      <c r="GU43" s="1">
        <v>0</v>
      </c>
      <c r="GV43" s="1">
        <v>0</v>
      </c>
      <c r="GW43" s="1">
        <v>0</v>
      </c>
      <c r="GX43" s="1">
        <v>0</v>
      </c>
      <c r="GY43" s="1">
        <v>0</v>
      </c>
      <c r="GZ43" s="1">
        <v>0</v>
      </c>
      <c r="HA43" s="1">
        <v>0</v>
      </c>
      <c r="HB43" s="1">
        <v>0</v>
      </c>
      <c r="HC43" s="1">
        <v>0</v>
      </c>
      <c r="HD43" s="1">
        <v>0</v>
      </c>
      <c r="HE43" s="1">
        <v>0</v>
      </c>
      <c r="HF43" s="1">
        <v>0</v>
      </c>
      <c r="HG43" s="1">
        <v>0</v>
      </c>
      <c r="HH43" s="1">
        <v>1.5599999999999999E-2</v>
      </c>
      <c r="HI43" s="1">
        <v>0</v>
      </c>
      <c r="HJ43" s="1">
        <v>0</v>
      </c>
      <c r="HK43" s="1">
        <v>0</v>
      </c>
      <c r="HL43" s="1">
        <v>0</v>
      </c>
      <c r="HM43" s="1">
        <v>0</v>
      </c>
      <c r="HN43" s="1">
        <v>63.7</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1">
        <v>0</v>
      </c>
      <c r="IG43" s="1">
        <v>0</v>
      </c>
      <c r="IH43" s="1">
        <v>0</v>
      </c>
      <c r="II43" s="1">
        <v>0</v>
      </c>
      <c r="IJ43" s="1">
        <v>0</v>
      </c>
      <c r="IK43" s="1">
        <v>0</v>
      </c>
      <c r="IL43" s="1">
        <v>0</v>
      </c>
      <c r="IM43" s="1">
        <v>0</v>
      </c>
      <c r="IN43" s="1">
        <v>0</v>
      </c>
      <c r="IO43" s="1">
        <v>0</v>
      </c>
      <c r="IP43" s="1">
        <v>0</v>
      </c>
      <c r="IQ43" s="1">
        <v>0</v>
      </c>
      <c r="IR43" s="1">
        <v>0</v>
      </c>
      <c r="IS43" s="1">
        <v>0</v>
      </c>
      <c r="IT43" s="1">
        <v>0</v>
      </c>
      <c r="IU43" s="1">
        <v>0</v>
      </c>
      <c r="IV43" s="1">
        <v>0</v>
      </c>
      <c r="IW43" s="1">
        <v>0</v>
      </c>
      <c r="IX43" s="1">
        <v>0</v>
      </c>
      <c r="IY43" s="1">
        <v>0</v>
      </c>
      <c r="IZ43" s="1">
        <v>0</v>
      </c>
      <c r="JA43" s="1">
        <v>0</v>
      </c>
      <c r="JB43" s="1">
        <v>0</v>
      </c>
      <c r="JC43" s="1">
        <v>0</v>
      </c>
      <c r="JD43" s="1">
        <v>0</v>
      </c>
      <c r="JE43" s="1">
        <v>0</v>
      </c>
      <c r="JF43" s="1">
        <v>0</v>
      </c>
      <c r="JG43" s="1">
        <v>0</v>
      </c>
      <c r="JH43" s="1">
        <v>0</v>
      </c>
      <c r="JI43" s="1">
        <v>0</v>
      </c>
      <c r="JJ43" s="1">
        <v>0</v>
      </c>
      <c r="JK43" s="1">
        <v>0</v>
      </c>
      <c r="JL43" s="1">
        <v>0</v>
      </c>
      <c r="JM43" s="1">
        <v>0</v>
      </c>
      <c r="JN43" s="1">
        <v>0</v>
      </c>
      <c r="JO43" s="1">
        <v>0</v>
      </c>
      <c r="JP43" s="1">
        <v>0</v>
      </c>
      <c r="JQ43" s="1">
        <v>0</v>
      </c>
      <c r="JR43" s="1">
        <v>0</v>
      </c>
      <c r="JS43" s="1">
        <v>0</v>
      </c>
      <c r="JT43" s="1">
        <v>0</v>
      </c>
      <c r="JU43" s="1">
        <v>0</v>
      </c>
      <c r="JV43" s="1">
        <v>0</v>
      </c>
      <c r="JW43" s="1">
        <v>0</v>
      </c>
      <c r="JX43" s="1">
        <v>0</v>
      </c>
      <c r="JY43" s="1">
        <v>0</v>
      </c>
      <c r="JZ43" s="1">
        <v>0</v>
      </c>
      <c r="KA43" s="1">
        <v>0</v>
      </c>
      <c r="KB43" s="1">
        <v>0</v>
      </c>
      <c r="KC43" s="1">
        <v>0</v>
      </c>
      <c r="KD43" s="1">
        <v>0</v>
      </c>
      <c r="KE43" s="1">
        <v>0</v>
      </c>
      <c r="KF43" s="1">
        <v>0</v>
      </c>
      <c r="KG43" s="1">
        <v>0</v>
      </c>
      <c r="KH43" s="1">
        <v>0</v>
      </c>
      <c r="KI43" s="1">
        <v>0</v>
      </c>
      <c r="KJ43" s="1">
        <v>0</v>
      </c>
      <c r="KK43" s="1">
        <v>0</v>
      </c>
      <c r="KL43" s="1">
        <v>0</v>
      </c>
      <c r="KM43" s="1">
        <v>0</v>
      </c>
      <c r="KN43" s="1">
        <v>0</v>
      </c>
      <c r="KO43" s="1">
        <v>0</v>
      </c>
      <c r="KP43" s="1">
        <v>0</v>
      </c>
      <c r="KQ43" s="1">
        <v>0</v>
      </c>
      <c r="KR43" s="1">
        <v>0</v>
      </c>
      <c r="KS43" s="1">
        <v>0</v>
      </c>
      <c r="KT43" s="1">
        <v>0</v>
      </c>
      <c r="KU43" s="1">
        <v>0</v>
      </c>
      <c r="KV43" s="1">
        <v>0</v>
      </c>
      <c r="KW43" s="1">
        <v>0</v>
      </c>
      <c r="KX43" s="1">
        <v>0</v>
      </c>
      <c r="KY43" s="1">
        <v>0</v>
      </c>
      <c r="KZ43" s="1">
        <v>0</v>
      </c>
      <c r="LA43" s="1">
        <v>0</v>
      </c>
      <c r="LB43" s="1">
        <v>0</v>
      </c>
      <c r="LC43" s="1">
        <v>0</v>
      </c>
      <c r="LD43" s="1">
        <v>0</v>
      </c>
      <c r="LE43" s="1">
        <v>0</v>
      </c>
      <c r="LF43" s="1">
        <v>0</v>
      </c>
      <c r="LG43" s="1">
        <v>0</v>
      </c>
      <c r="LH43" s="1">
        <v>1</v>
      </c>
      <c r="LI43" s="1">
        <v>1</v>
      </c>
      <c r="LJ43" s="1">
        <v>0</v>
      </c>
      <c r="LK43" s="1">
        <v>0</v>
      </c>
      <c r="LL43" s="1">
        <v>1</v>
      </c>
      <c r="LM43" s="1">
        <v>0.95</v>
      </c>
      <c r="LN43" s="1">
        <v>0</v>
      </c>
      <c r="LO43" s="1">
        <v>1</v>
      </c>
      <c r="LP43" s="1">
        <v>0.78</v>
      </c>
      <c r="LQ43" s="1">
        <v>0</v>
      </c>
      <c r="LR43" s="1">
        <v>0</v>
      </c>
      <c r="LS43" s="1">
        <v>0</v>
      </c>
    </row>
    <row r="44" spans="1:331" ht="15.75" customHeight="1">
      <c r="A44" s="1" t="s">
        <v>350</v>
      </c>
      <c r="B44" s="1" t="s">
        <v>351</v>
      </c>
      <c r="C44" s="1" t="s">
        <v>400</v>
      </c>
      <c r="D44" s="1" t="s">
        <v>353</v>
      </c>
      <c r="E44" s="1" t="s">
        <v>354</v>
      </c>
      <c r="F44" s="1">
        <v>15314</v>
      </c>
      <c r="G44" s="1" t="s">
        <v>355</v>
      </c>
      <c r="H44" s="1">
        <v>15314</v>
      </c>
      <c r="I44" s="1">
        <v>0.85077777777777774</v>
      </c>
      <c r="J44" s="1">
        <v>0</v>
      </c>
      <c r="K44" s="1" t="s">
        <v>356</v>
      </c>
      <c r="L44" s="1">
        <v>1</v>
      </c>
      <c r="M44" s="1" t="s">
        <v>357</v>
      </c>
      <c r="N44" s="1" t="s">
        <v>358</v>
      </c>
      <c r="O44" s="1" t="s">
        <v>359</v>
      </c>
      <c r="P44" s="1">
        <v>4.2</v>
      </c>
      <c r="Q44" s="1">
        <v>0.61499999999999999</v>
      </c>
      <c r="R44" s="1">
        <v>0</v>
      </c>
      <c r="S44" s="1">
        <v>0.47</v>
      </c>
      <c r="T44" s="1">
        <v>18000</v>
      </c>
      <c r="U44" s="1">
        <v>0</v>
      </c>
      <c r="V44" s="1">
        <v>262</v>
      </c>
      <c r="W44" s="1">
        <v>0</v>
      </c>
      <c r="X44" s="1">
        <v>4716000</v>
      </c>
      <c r="Y44" s="1">
        <v>1</v>
      </c>
      <c r="Z44" s="1">
        <v>0</v>
      </c>
      <c r="AA44" s="1">
        <v>0</v>
      </c>
      <c r="AB44" s="1">
        <v>0</v>
      </c>
      <c r="AC44" s="1">
        <v>0</v>
      </c>
      <c r="AD44" s="1">
        <v>0</v>
      </c>
      <c r="AE44" s="1">
        <v>0</v>
      </c>
      <c r="AF44" s="1">
        <v>0</v>
      </c>
      <c r="AG44" s="1">
        <v>0</v>
      </c>
      <c r="AH44" s="1">
        <v>0</v>
      </c>
      <c r="AI44" s="1">
        <v>0</v>
      </c>
      <c r="AJ44" s="1">
        <v>0</v>
      </c>
      <c r="AK44" s="1">
        <v>0</v>
      </c>
      <c r="AL44" s="1">
        <v>0</v>
      </c>
      <c r="AM44" s="1">
        <v>9.293150684931506</v>
      </c>
      <c r="AN44" s="1">
        <v>0</v>
      </c>
      <c r="AO44" s="1">
        <v>0</v>
      </c>
      <c r="AP44" s="1">
        <v>0</v>
      </c>
      <c r="AQ44" s="1">
        <v>0</v>
      </c>
      <c r="AR44" s="1">
        <v>0</v>
      </c>
      <c r="AS44" s="1">
        <v>0</v>
      </c>
      <c r="AT44" s="1">
        <v>0</v>
      </c>
      <c r="AU44" s="1">
        <v>0</v>
      </c>
      <c r="AV44" s="1">
        <v>0</v>
      </c>
      <c r="AW44" s="1">
        <v>0</v>
      </c>
      <c r="AX44" s="1">
        <v>0</v>
      </c>
      <c r="AY44" s="1">
        <v>0</v>
      </c>
      <c r="AZ44" s="1">
        <v>0</v>
      </c>
      <c r="BA44" s="1">
        <v>0</v>
      </c>
      <c r="BB44" s="1">
        <v>0</v>
      </c>
      <c r="BC44" s="1">
        <v>0.1</v>
      </c>
      <c r="BD44" s="1">
        <v>0</v>
      </c>
      <c r="BE44" s="1">
        <v>0</v>
      </c>
      <c r="BF44" s="1">
        <v>0</v>
      </c>
      <c r="BG44" s="1">
        <v>0</v>
      </c>
      <c r="BH44" s="1">
        <v>0</v>
      </c>
      <c r="BI44" s="1">
        <v>0</v>
      </c>
      <c r="BJ44" s="1">
        <v>0</v>
      </c>
      <c r="BK44" s="1">
        <v>0</v>
      </c>
      <c r="BL44" s="1">
        <v>0</v>
      </c>
      <c r="BM44" s="1">
        <v>0</v>
      </c>
      <c r="BN44" s="1">
        <v>0</v>
      </c>
      <c r="BO44" s="1">
        <v>0</v>
      </c>
      <c r="BP44" s="1">
        <v>0</v>
      </c>
      <c r="BQ44" s="1">
        <v>1.5599999999999999E-2</v>
      </c>
      <c r="BR44" s="1">
        <v>0</v>
      </c>
      <c r="BS44" s="1">
        <v>0</v>
      </c>
      <c r="BT44" s="1">
        <v>0</v>
      </c>
      <c r="BU44" s="1">
        <v>0</v>
      </c>
      <c r="BV44" s="1">
        <v>0</v>
      </c>
      <c r="BW44" s="1">
        <v>63.7</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R44" s="1">
        <v>0</v>
      </c>
      <c r="CS44" s="1">
        <v>0</v>
      </c>
      <c r="CT44" s="1">
        <v>0</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P44" s="1">
        <v>0</v>
      </c>
      <c r="DQ44" s="1">
        <v>0</v>
      </c>
      <c r="DR44" s="1">
        <v>0</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N44" s="1">
        <v>0</v>
      </c>
      <c r="EO44" s="1">
        <v>0</v>
      </c>
      <c r="EP44" s="1">
        <v>0</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c r="FL44" s="1">
        <v>0</v>
      </c>
      <c r="FM44" s="1">
        <v>0</v>
      </c>
      <c r="FN44" s="1">
        <v>0</v>
      </c>
      <c r="FO44" s="1">
        <v>0</v>
      </c>
      <c r="FP44" s="1">
        <v>0</v>
      </c>
      <c r="FQ44" s="1">
        <v>1</v>
      </c>
      <c r="FR44" s="1">
        <v>0</v>
      </c>
      <c r="FS44" s="1">
        <v>0</v>
      </c>
      <c r="FT44" s="1">
        <v>0</v>
      </c>
      <c r="FU44" s="1">
        <v>0</v>
      </c>
      <c r="FV44" s="1">
        <v>0</v>
      </c>
      <c r="FW44" s="1">
        <v>0</v>
      </c>
      <c r="FX44" s="1">
        <v>3.7024504720842653</v>
      </c>
      <c r="FY44" s="1">
        <v>0</v>
      </c>
      <c r="FZ44" s="1">
        <v>0</v>
      </c>
      <c r="GA44" s="1">
        <v>0</v>
      </c>
      <c r="GB44" s="1">
        <v>0</v>
      </c>
      <c r="GC44" s="1">
        <v>0</v>
      </c>
      <c r="GD44" s="1">
        <v>0</v>
      </c>
      <c r="GE44" s="1">
        <v>0</v>
      </c>
      <c r="GF44" s="1">
        <v>0</v>
      </c>
      <c r="GG44" s="1">
        <v>0</v>
      </c>
      <c r="GH44" s="1">
        <v>0</v>
      </c>
      <c r="GI44" s="1">
        <v>0</v>
      </c>
      <c r="GJ44" s="1">
        <v>0</v>
      </c>
      <c r="GK44" s="1">
        <v>0</v>
      </c>
      <c r="GL44" s="1">
        <v>0</v>
      </c>
      <c r="GM44" s="1">
        <v>0</v>
      </c>
      <c r="GN44" s="1">
        <v>0</v>
      </c>
      <c r="GO44" s="1">
        <v>0</v>
      </c>
      <c r="GP44" s="1">
        <v>0</v>
      </c>
      <c r="GQ44" s="1">
        <v>0</v>
      </c>
      <c r="GR44" s="1">
        <v>0</v>
      </c>
      <c r="GS44" s="1">
        <v>0</v>
      </c>
      <c r="GT44" s="1">
        <v>0.251</v>
      </c>
      <c r="GU44" s="1">
        <v>0</v>
      </c>
      <c r="GV44" s="1">
        <v>0</v>
      </c>
      <c r="GW44" s="1">
        <v>0</v>
      </c>
      <c r="GX44" s="1">
        <v>0</v>
      </c>
      <c r="GY44" s="1">
        <v>0</v>
      </c>
      <c r="GZ44" s="1">
        <v>0</v>
      </c>
      <c r="HA44" s="1">
        <v>0</v>
      </c>
      <c r="HB44" s="1">
        <v>0</v>
      </c>
      <c r="HC44" s="1">
        <v>0</v>
      </c>
      <c r="HD44" s="1">
        <v>0</v>
      </c>
      <c r="HE44" s="1">
        <v>0</v>
      </c>
      <c r="HF44" s="1">
        <v>0</v>
      </c>
      <c r="HG44" s="1">
        <v>0</v>
      </c>
      <c r="HH44" s="1">
        <v>1.5599999999999999E-2</v>
      </c>
      <c r="HI44" s="1">
        <v>0</v>
      </c>
      <c r="HJ44" s="1">
        <v>0</v>
      </c>
      <c r="HK44" s="1">
        <v>0</v>
      </c>
      <c r="HL44" s="1">
        <v>0</v>
      </c>
      <c r="HM44" s="1">
        <v>0</v>
      </c>
      <c r="HN44" s="1">
        <v>63.7</v>
      </c>
      <c r="HO44" s="1">
        <v>0</v>
      </c>
      <c r="HP44" s="1">
        <v>0</v>
      </c>
      <c r="HQ44" s="1">
        <v>0</v>
      </c>
      <c r="HR44" s="1">
        <v>0</v>
      </c>
      <c r="HS44" s="1">
        <v>0</v>
      </c>
      <c r="HT44" s="1">
        <v>0</v>
      </c>
      <c r="HU44" s="1">
        <v>0</v>
      </c>
      <c r="HV44" s="1">
        <v>0</v>
      </c>
      <c r="HW44" s="1">
        <v>0</v>
      </c>
      <c r="HX44" s="1">
        <v>0</v>
      </c>
      <c r="HY44" s="1">
        <v>0</v>
      </c>
      <c r="HZ44" s="1">
        <v>0</v>
      </c>
      <c r="IA44" s="1">
        <v>0</v>
      </c>
      <c r="IB44" s="1">
        <v>0</v>
      </c>
      <c r="IC44" s="1">
        <v>0</v>
      </c>
      <c r="ID44" s="1">
        <v>0</v>
      </c>
      <c r="IE44" s="1">
        <v>0</v>
      </c>
      <c r="IF44" s="1">
        <v>0</v>
      </c>
      <c r="IG44" s="1">
        <v>0</v>
      </c>
      <c r="IH44" s="1">
        <v>0</v>
      </c>
      <c r="II44" s="1">
        <v>0</v>
      </c>
      <c r="IJ44" s="1">
        <v>0</v>
      </c>
      <c r="IK44" s="1">
        <v>0</v>
      </c>
      <c r="IL44" s="1">
        <v>0</v>
      </c>
      <c r="IM44" s="1">
        <v>0</v>
      </c>
      <c r="IN44" s="1">
        <v>0</v>
      </c>
      <c r="IO44" s="1">
        <v>0</v>
      </c>
      <c r="IP44" s="1">
        <v>0</v>
      </c>
      <c r="IQ44" s="1">
        <v>0</v>
      </c>
      <c r="IR44" s="1">
        <v>0</v>
      </c>
      <c r="IS44" s="1">
        <v>0</v>
      </c>
      <c r="IT44" s="1">
        <v>0</v>
      </c>
      <c r="IU44" s="1">
        <v>0</v>
      </c>
      <c r="IV44" s="1">
        <v>0</v>
      </c>
      <c r="IW44" s="1">
        <v>0</v>
      </c>
      <c r="IX44" s="1">
        <v>0</v>
      </c>
      <c r="IY44" s="1">
        <v>0</v>
      </c>
      <c r="IZ44" s="1">
        <v>0</v>
      </c>
      <c r="JA44" s="1">
        <v>0</v>
      </c>
      <c r="JB44" s="1">
        <v>0</v>
      </c>
      <c r="JC44" s="1">
        <v>0</v>
      </c>
      <c r="JD44" s="1">
        <v>0</v>
      </c>
      <c r="JE44" s="1">
        <v>0</v>
      </c>
      <c r="JF44" s="1">
        <v>0</v>
      </c>
      <c r="JG44" s="1">
        <v>0</v>
      </c>
      <c r="JH44" s="1">
        <v>0</v>
      </c>
      <c r="JI44" s="1">
        <v>0</v>
      </c>
      <c r="JJ44" s="1">
        <v>0</v>
      </c>
      <c r="JK44" s="1">
        <v>0</v>
      </c>
      <c r="JL44" s="1">
        <v>0</v>
      </c>
      <c r="JM44" s="1">
        <v>0</v>
      </c>
      <c r="JN44" s="1">
        <v>0</v>
      </c>
      <c r="JO44" s="1">
        <v>0</v>
      </c>
      <c r="JP44" s="1">
        <v>0</v>
      </c>
      <c r="JQ44" s="1">
        <v>0</v>
      </c>
      <c r="JR44" s="1">
        <v>0</v>
      </c>
      <c r="JS44" s="1">
        <v>0</v>
      </c>
      <c r="JT44" s="1">
        <v>0</v>
      </c>
      <c r="JU44" s="1">
        <v>0</v>
      </c>
      <c r="JV44" s="1">
        <v>0</v>
      </c>
      <c r="JW44" s="1">
        <v>0</v>
      </c>
      <c r="JX44" s="1">
        <v>0</v>
      </c>
      <c r="JY44" s="1">
        <v>0</v>
      </c>
      <c r="JZ44" s="1">
        <v>0</v>
      </c>
      <c r="KA44" s="1">
        <v>0</v>
      </c>
      <c r="KB44" s="1">
        <v>0</v>
      </c>
      <c r="KC44" s="1">
        <v>0</v>
      </c>
      <c r="KD44" s="1">
        <v>0</v>
      </c>
      <c r="KE44" s="1">
        <v>0</v>
      </c>
      <c r="KF44" s="1">
        <v>0</v>
      </c>
      <c r="KG44" s="1">
        <v>0</v>
      </c>
      <c r="KH44" s="1">
        <v>0</v>
      </c>
      <c r="KI44" s="1">
        <v>0</v>
      </c>
      <c r="KJ44" s="1">
        <v>0</v>
      </c>
      <c r="KK44" s="1">
        <v>0</v>
      </c>
      <c r="KL44" s="1">
        <v>0</v>
      </c>
      <c r="KM44" s="1">
        <v>0</v>
      </c>
      <c r="KN44" s="1">
        <v>0</v>
      </c>
      <c r="KO44" s="1">
        <v>0</v>
      </c>
      <c r="KP44" s="1">
        <v>0</v>
      </c>
      <c r="KQ44" s="1">
        <v>0</v>
      </c>
      <c r="KR44" s="1">
        <v>0</v>
      </c>
      <c r="KS44" s="1">
        <v>0</v>
      </c>
      <c r="KT44" s="1">
        <v>0</v>
      </c>
      <c r="KU44" s="1">
        <v>0</v>
      </c>
      <c r="KV44" s="1">
        <v>0</v>
      </c>
      <c r="KW44" s="1">
        <v>0</v>
      </c>
      <c r="KX44" s="1">
        <v>0</v>
      </c>
      <c r="KY44" s="1">
        <v>0</v>
      </c>
      <c r="KZ44" s="1">
        <v>0</v>
      </c>
      <c r="LA44" s="1">
        <v>0</v>
      </c>
      <c r="LB44" s="1">
        <v>0</v>
      </c>
      <c r="LC44" s="1">
        <v>0</v>
      </c>
      <c r="LD44" s="1">
        <v>0</v>
      </c>
      <c r="LE44" s="1">
        <v>0</v>
      </c>
      <c r="LF44" s="1">
        <v>0</v>
      </c>
      <c r="LG44" s="1">
        <v>0</v>
      </c>
      <c r="LH44" s="1">
        <v>1</v>
      </c>
      <c r="LI44" s="1">
        <v>1</v>
      </c>
      <c r="LJ44" s="1">
        <v>0</v>
      </c>
      <c r="LK44" s="1">
        <v>0</v>
      </c>
      <c r="LL44" s="1">
        <v>1</v>
      </c>
      <c r="LM44" s="1">
        <v>0.95</v>
      </c>
      <c r="LN44" s="1">
        <v>0</v>
      </c>
      <c r="LO44" s="1">
        <v>1</v>
      </c>
      <c r="LP44" s="1">
        <v>0.78</v>
      </c>
      <c r="LQ44" s="1">
        <v>0</v>
      </c>
      <c r="LR44" s="1">
        <v>0</v>
      </c>
      <c r="LS44" s="1">
        <v>0</v>
      </c>
    </row>
    <row r="45" spans="1:331" ht="15.75" customHeight="1">
      <c r="A45" s="1" t="s">
        <v>350</v>
      </c>
      <c r="B45" s="1" t="s">
        <v>351</v>
      </c>
      <c r="C45" s="1" t="s">
        <v>401</v>
      </c>
      <c r="D45" s="1" t="s">
        <v>353</v>
      </c>
      <c r="E45" s="1" t="s">
        <v>354</v>
      </c>
      <c r="F45" s="1">
        <v>15314</v>
      </c>
      <c r="G45" s="1" t="s">
        <v>355</v>
      </c>
      <c r="H45" s="1">
        <v>15314</v>
      </c>
      <c r="I45" s="1">
        <v>0.85077777777777774</v>
      </c>
      <c r="J45" s="1">
        <v>0</v>
      </c>
      <c r="K45" s="1" t="s">
        <v>356</v>
      </c>
      <c r="L45" s="1">
        <v>1</v>
      </c>
      <c r="M45" s="1" t="s">
        <v>357</v>
      </c>
      <c r="N45" s="1" t="s">
        <v>358</v>
      </c>
      <c r="O45" s="1" t="s">
        <v>359</v>
      </c>
      <c r="P45" s="1">
        <v>4.2</v>
      </c>
      <c r="Q45" s="1">
        <v>0.61499999999999999</v>
      </c>
      <c r="R45" s="1">
        <v>0</v>
      </c>
      <c r="S45" s="1">
        <v>0.47</v>
      </c>
      <c r="T45" s="1">
        <v>18000</v>
      </c>
      <c r="U45" s="1">
        <v>0</v>
      </c>
      <c r="V45" s="1">
        <v>262</v>
      </c>
      <c r="W45" s="1">
        <v>0</v>
      </c>
      <c r="X45" s="1">
        <v>4716000</v>
      </c>
      <c r="Y45" s="1">
        <v>1</v>
      </c>
      <c r="Z45" s="1">
        <v>0</v>
      </c>
      <c r="AA45" s="1">
        <v>0</v>
      </c>
      <c r="AB45" s="1">
        <v>0</v>
      </c>
      <c r="AC45" s="1">
        <v>0</v>
      </c>
      <c r="AD45" s="1">
        <v>0</v>
      </c>
      <c r="AE45" s="1">
        <v>0</v>
      </c>
      <c r="AF45" s="1">
        <v>0</v>
      </c>
      <c r="AG45" s="1">
        <v>0</v>
      </c>
      <c r="AH45" s="1">
        <v>0</v>
      </c>
      <c r="AI45" s="1">
        <v>0</v>
      </c>
      <c r="AJ45" s="1">
        <v>0</v>
      </c>
      <c r="AK45" s="1">
        <v>0</v>
      </c>
      <c r="AL45" s="1">
        <v>0</v>
      </c>
      <c r="AM45" s="1">
        <v>9.293150684931506</v>
      </c>
      <c r="AN45" s="1">
        <v>0</v>
      </c>
      <c r="AO45" s="1">
        <v>0</v>
      </c>
      <c r="AP45" s="1">
        <v>0</v>
      </c>
      <c r="AQ45" s="1">
        <v>0</v>
      </c>
      <c r="AR45" s="1">
        <v>0</v>
      </c>
      <c r="AS45" s="1">
        <v>0</v>
      </c>
      <c r="AT45" s="1">
        <v>0</v>
      </c>
      <c r="AU45" s="1">
        <v>0</v>
      </c>
      <c r="AV45" s="1">
        <v>0</v>
      </c>
      <c r="AW45" s="1">
        <v>0</v>
      </c>
      <c r="AX45" s="1">
        <v>0</v>
      </c>
      <c r="AY45" s="1">
        <v>0</v>
      </c>
      <c r="AZ45" s="1">
        <v>0</v>
      </c>
      <c r="BA45" s="1">
        <v>0</v>
      </c>
      <c r="BB45" s="1">
        <v>0</v>
      </c>
      <c r="BC45" s="1">
        <v>0.1</v>
      </c>
      <c r="BD45" s="1">
        <v>0</v>
      </c>
      <c r="BE45" s="1">
        <v>0</v>
      </c>
      <c r="BF45" s="1">
        <v>0</v>
      </c>
      <c r="BG45" s="1">
        <v>0</v>
      </c>
      <c r="BH45" s="1">
        <v>0</v>
      </c>
      <c r="BI45" s="1">
        <v>0</v>
      </c>
      <c r="BJ45" s="1">
        <v>0</v>
      </c>
      <c r="BK45" s="1">
        <v>0</v>
      </c>
      <c r="BL45" s="1">
        <v>0</v>
      </c>
      <c r="BM45" s="1">
        <v>0</v>
      </c>
      <c r="BN45" s="1">
        <v>0</v>
      </c>
      <c r="BO45" s="1">
        <v>0</v>
      </c>
      <c r="BP45" s="1">
        <v>0</v>
      </c>
      <c r="BQ45" s="1">
        <v>1.5599999999999999E-2</v>
      </c>
      <c r="BR45" s="1">
        <v>0</v>
      </c>
      <c r="BS45" s="1">
        <v>0</v>
      </c>
      <c r="BT45" s="1">
        <v>0</v>
      </c>
      <c r="BU45" s="1">
        <v>0</v>
      </c>
      <c r="BV45" s="1">
        <v>0</v>
      </c>
      <c r="BW45" s="1">
        <v>63.7</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R45" s="1">
        <v>0</v>
      </c>
      <c r="CS45" s="1">
        <v>0</v>
      </c>
      <c r="CT45" s="1">
        <v>0</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P45" s="1">
        <v>0</v>
      </c>
      <c r="DQ45" s="1">
        <v>0</v>
      </c>
      <c r="DR45" s="1">
        <v>0</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N45" s="1">
        <v>0</v>
      </c>
      <c r="EO45" s="1">
        <v>0</v>
      </c>
      <c r="EP45" s="1">
        <v>0</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c r="FL45" s="1">
        <v>0</v>
      </c>
      <c r="FM45" s="1">
        <v>0</v>
      </c>
      <c r="FN45" s="1">
        <v>0</v>
      </c>
      <c r="FO45" s="1">
        <v>0</v>
      </c>
      <c r="FP45" s="1">
        <v>0</v>
      </c>
      <c r="FQ45" s="1">
        <v>1</v>
      </c>
      <c r="FR45" s="1">
        <v>0</v>
      </c>
      <c r="FS45" s="1">
        <v>0</v>
      </c>
      <c r="FT45" s="1">
        <v>0</v>
      </c>
      <c r="FU45" s="1">
        <v>0</v>
      </c>
      <c r="FV45" s="1">
        <v>0</v>
      </c>
      <c r="FW45" s="1">
        <v>0</v>
      </c>
      <c r="FX45" s="1">
        <v>3.7024504720842653</v>
      </c>
      <c r="FY45" s="1">
        <v>0</v>
      </c>
      <c r="FZ45" s="1">
        <v>0</v>
      </c>
      <c r="GA45" s="1">
        <v>0</v>
      </c>
      <c r="GB45" s="1">
        <v>0</v>
      </c>
      <c r="GC45" s="1">
        <v>0</v>
      </c>
      <c r="GD45" s="1">
        <v>0</v>
      </c>
      <c r="GE45" s="1">
        <v>0</v>
      </c>
      <c r="GF45" s="1">
        <v>0</v>
      </c>
      <c r="GG45" s="1">
        <v>0</v>
      </c>
      <c r="GH45" s="1">
        <v>0</v>
      </c>
      <c r="GI45" s="1">
        <v>0</v>
      </c>
      <c r="GJ45" s="1">
        <v>0</v>
      </c>
      <c r="GK45" s="1">
        <v>0</v>
      </c>
      <c r="GL45" s="1">
        <v>0</v>
      </c>
      <c r="GM45" s="1">
        <v>0</v>
      </c>
      <c r="GN45" s="1">
        <v>0</v>
      </c>
      <c r="GO45" s="1">
        <v>0</v>
      </c>
      <c r="GP45" s="1">
        <v>0</v>
      </c>
      <c r="GQ45" s="1">
        <v>0</v>
      </c>
      <c r="GR45" s="1">
        <v>0</v>
      </c>
      <c r="GS45" s="1">
        <v>0</v>
      </c>
      <c r="GT45" s="1">
        <v>0.251</v>
      </c>
      <c r="GU45" s="1">
        <v>0</v>
      </c>
      <c r="GV45" s="1">
        <v>0</v>
      </c>
      <c r="GW45" s="1">
        <v>0</v>
      </c>
      <c r="GX45" s="1">
        <v>0</v>
      </c>
      <c r="GY45" s="1">
        <v>0</v>
      </c>
      <c r="GZ45" s="1">
        <v>0</v>
      </c>
      <c r="HA45" s="1">
        <v>0</v>
      </c>
      <c r="HB45" s="1">
        <v>0</v>
      </c>
      <c r="HC45" s="1">
        <v>0</v>
      </c>
      <c r="HD45" s="1">
        <v>0</v>
      </c>
      <c r="HE45" s="1">
        <v>0</v>
      </c>
      <c r="HF45" s="1">
        <v>0</v>
      </c>
      <c r="HG45" s="1">
        <v>0</v>
      </c>
      <c r="HH45" s="1">
        <v>1.5599999999999999E-2</v>
      </c>
      <c r="HI45" s="1">
        <v>0</v>
      </c>
      <c r="HJ45" s="1">
        <v>0</v>
      </c>
      <c r="HK45" s="1">
        <v>0</v>
      </c>
      <c r="HL45" s="1">
        <v>0</v>
      </c>
      <c r="HM45" s="1">
        <v>0</v>
      </c>
      <c r="HN45" s="1">
        <v>63.7</v>
      </c>
      <c r="HO45" s="1">
        <v>0</v>
      </c>
      <c r="HP45" s="1">
        <v>0</v>
      </c>
      <c r="HQ45" s="1">
        <v>0</v>
      </c>
      <c r="HR45" s="1">
        <v>0</v>
      </c>
      <c r="HS45" s="1">
        <v>0</v>
      </c>
      <c r="HT45" s="1">
        <v>0</v>
      </c>
      <c r="HU45" s="1">
        <v>0</v>
      </c>
      <c r="HV45" s="1">
        <v>0</v>
      </c>
      <c r="HW45" s="1">
        <v>0</v>
      </c>
      <c r="HX45" s="1">
        <v>0</v>
      </c>
      <c r="HY45" s="1">
        <v>0</v>
      </c>
      <c r="HZ45" s="1">
        <v>0</v>
      </c>
      <c r="IA45" s="1">
        <v>0</v>
      </c>
      <c r="IB45" s="1">
        <v>0</v>
      </c>
      <c r="IC45" s="1">
        <v>0</v>
      </c>
      <c r="ID45" s="1">
        <v>0</v>
      </c>
      <c r="IE45" s="1">
        <v>0</v>
      </c>
      <c r="IF45" s="1">
        <v>0</v>
      </c>
      <c r="IG45" s="1">
        <v>0</v>
      </c>
      <c r="IH45" s="1">
        <v>0</v>
      </c>
      <c r="II45" s="1">
        <v>0</v>
      </c>
      <c r="IJ45" s="1">
        <v>0</v>
      </c>
      <c r="IK45" s="1">
        <v>0</v>
      </c>
      <c r="IL45" s="1">
        <v>0</v>
      </c>
      <c r="IM45" s="1">
        <v>0</v>
      </c>
      <c r="IN45" s="1">
        <v>0</v>
      </c>
      <c r="IO45" s="1">
        <v>0</v>
      </c>
      <c r="IP45" s="1">
        <v>0</v>
      </c>
      <c r="IQ45" s="1">
        <v>0</v>
      </c>
      <c r="IR45" s="1">
        <v>0</v>
      </c>
      <c r="IS45" s="1">
        <v>0</v>
      </c>
      <c r="IT45" s="1">
        <v>0</v>
      </c>
      <c r="IU45" s="1">
        <v>0</v>
      </c>
      <c r="IV45" s="1">
        <v>0</v>
      </c>
      <c r="IW45" s="1">
        <v>0</v>
      </c>
      <c r="IX45" s="1">
        <v>0</v>
      </c>
      <c r="IY45" s="1">
        <v>0</v>
      </c>
      <c r="IZ45" s="1">
        <v>0</v>
      </c>
      <c r="JA45" s="1">
        <v>0</v>
      </c>
      <c r="JB45" s="1">
        <v>0</v>
      </c>
      <c r="JC45" s="1">
        <v>0</v>
      </c>
      <c r="JD45" s="1">
        <v>0</v>
      </c>
      <c r="JE45" s="1">
        <v>0</v>
      </c>
      <c r="JF45" s="1">
        <v>0</v>
      </c>
      <c r="JG45" s="1">
        <v>0</v>
      </c>
      <c r="JH45" s="1">
        <v>0</v>
      </c>
      <c r="JI45" s="1">
        <v>0</v>
      </c>
      <c r="JJ45" s="1">
        <v>0</v>
      </c>
      <c r="JK45" s="1">
        <v>0</v>
      </c>
      <c r="JL45" s="1">
        <v>0</v>
      </c>
      <c r="JM45" s="1">
        <v>0</v>
      </c>
      <c r="JN45" s="1">
        <v>0</v>
      </c>
      <c r="JO45" s="1">
        <v>0</v>
      </c>
      <c r="JP45" s="1">
        <v>0</v>
      </c>
      <c r="JQ45" s="1">
        <v>0</v>
      </c>
      <c r="JR45" s="1">
        <v>0</v>
      </c>
      <c r="JS45" s="1">
        <v>0</v>
      </c>
      <c r="JT45" s="1">
        <v>0</v>
      </c>
      <c r="JU45" s="1">
        <v>0</v>
      </c>
      <c r="JV45" s="1">
        <v>0</v>
      </c>
      <c r="JW45" s="1">
        <v>0</v>
      </c>
      <c r="JX45" s="1">
        <v>0</v>
      </c>
      <c r="JY45" s="1">
        <v>0</v>
      </c>
      <c r="JZ45" s="1">
        <v>0</v>
      </c>
      <c r="KA45" s="1">
        <v>0</v>
      </c>
      <c r="KB45" s="1">
        <v>0</v>
      </c>
      <c r="KC45" s="1">
        <v>0</v>
      </c>
      <c r="KD45" s="1">
        <v>0</v>
      </c>
      <c r="KE45" s="1">
        <v>0</v>
      </c>
      <c r="KF45" s="1">
        <v>0</v>
      </c>
      <c r="KG45" s="1">
        <v>0</v>
      </c>
      <c r="KH45" s="1">
        <v>0</v>
      </c>
      <c r="KI45" s="1">
        <v>0</v>
      </c>
      <c r="KJ45" s="1">
        <v>0</v>
      </c>
      <c r="KK45" s="1">
        <v>0</v>
      </c>
      <c r="KL45" s="1">
        <v>0</v>
      </c>
      <c r="KM45" s="1">
        <v>0</v>
      </c>
      <c r="KN45" s="1">
        <v>0</v>
      </c>
      <c r="KO45" s="1">
        <v>0</v>
      </c>
      <c r="KP45" s="1">
        <v>0</v>
      </c>
      <c r="KQ45" s="1">
        <v>0</v>
      </c>
      <c r="KR45" s="1">
        <v>0</v>
      </c>
      <c r="KS45" s="1">
        <v>0</v>
      </c>
      <c r="KT45" s="1">
        <v>0</v>
      </c>
      <c r="KU45" s="1">
        <v>0</v>
      </c>
      <c r="KV45" s="1">
        <v>0</v>
      </c>
      <c r="KW45" s="1">
        <v>0</v>
      </c>
      <c r="KX45" s="1">
        <v>0</v>
      </c>
      <c r="KY45" s="1">
        <v>0</v>
      </c>
      <c r="KZ45" s="1">
        <v>0</v>
      </c>
      <c r="LA45" s="1">
        <v>0</v>
      </c>
      <c r="LB45" s="1">
        <v>0</v>
      </c>
      <c r="LC45" s="1">
        <v>0</v>
      </c>
      <c r="LD45" s="1">
        <v>0</v>
      </c>
      <c r="LE45" s="1">
        <v>0</v>
      </c>
      <c r="LF45" s="1">
        <v>0</v>
      </c>
      <c r="LG45" s="1">
        <v>0</v>
      </c>
      <c r="LH45" s="1">
        <v>1</v>
      </c>
      <c r="LI45" s="1">
        <v>1</v>
      </c>
      <c r="LJ45" s="1">
        <v>0</v>
      </c>
      <c r="LK45" s="1">
        <v>0</v>
      </c>
      <c r="LL45" s="1">
        <v>1</v>
      </c>
      <c r="LM45" s="1">
        <v>0.95</v>
      </c>
      <c r="LN45" s="1">
        <v>0</v>
      </c>
      <c r="LO45" s="1">
        <v>1</v>
      </c>
      <c r="LP45" s="1">
        <v>0.78</v>
      </c>
      <c r="LQ45" s="1">
        <v>0</v>
      </c>
      <c r="LR45" s="1">
        <v>0</v>
      </c>
      <c r="LS45" s="1">
        <v>0</v>
      </c>
    </row>
    <row r="46" spans="1:331" ht="15.75" customHeight="1">
      <c r="A46" s="1" t="s">
        <v>350</v>
      </c>
      <c r="B46" s="1" t="s">
        <v>351</v>
      </c>
      <c r="C46" s="1" t="s">
        <v>402</v>
      </c>
      <c r="D46" s="1" t="s">
        <v>353</v>
      </c>
      <c r="E46" s="1" t="s">
        <v>354</v>
      </c>
      <c r="F46" s="1">
        <v>15314</v>
      </c>
      <c r="G46" s="1" t="s">
        <v>355</v>
      </c>
      <c r="H46" s="1">
        <v>15314</v>
      </c>
      <c r="I46" s="1">
        <v>0.85077777777777774</v>
      </c>
      <c r="J46" s="1">
        <v>0</v>
      </c>
      <c r="K46" s="1" t="s">
        <v>356</v>
      </c>
      <c r="L46" s="1">
        <v>1</v>
      </c>
      <c r="M46" s="1" t="s">
        <v>357</v>
      </c>
      <c r="N46" s="1" t="s">
        <v>358</v>
      </c>
      <c r="O46" s="1" t="s">
        <v>359</v>
      </c>
      <c r="P46" s="1">
        <v>4.2</v>
      </c>
      <c r="Q46" s="1">
        <v>0.61499999999999999</v>
      </c>
      <c r="R46" s="1">
        <v>0</v>
      </c>
      <c r="S46" s="1">
        <v>0.47</v>
      </c>
      <c r="T46" s="1">
        <v>18000</v>
      </c>
      <c r="U46" s="1">
        <v>0</v>
      </c>
      <c r="V46" s="1">
        <v>262</v>
      </c>
      <c r="W46" s="1">
        <v>0</v>
      </c>
      <c r="X46" s="1">
        <v>4716000</v>
      </c>
      <c r="Y46" s="1">
        <v>1</v>
      </c>
      <c r="Z46" s="1">
        <v>0</v>
      </c>
      <c r="AA46" s="1">
        <v>0</v>
      </c>
      <c r="AB46" s="1">
        <v>0</v>
      </c>
      <c r="AC46" s="1">
        <v>0</v>
      </c>
      <c r="AD46" s="1">
        <v>0</v>
      </c>
      <c r="AE46" s="1">
        <v>0</v>
      </c>
      <c r="AF46" s="1">
        <v>0</v>
      </c>
      <c r="AG46" s="1">
        <v>0</v>
      </c>
      <c r="AH46" s="1">
        <v>0</v>
      </c>
      <c r="AI46" s="1">
        <v>0</v>
      </c>
      <c r="AJ46" s="1">
        <v>0</v>
      </c>
      <c r="AK46" s="1">
        <v>0</v>
      </c>
      <c r="AL46" s="1">
        <v>0</v>
      </c>
      <c r="AM46" s="1">
        <v>9.293150684931506</v>
      </c>
      <c r="AN46" s="1">
        <v>0</v>
      </c>
      <c r="AO46" s="1">
        <v>0</v>
      </c>
      <c r="AP46" s="1">
        <v>0</v>
      </c>
      <c r="AQ46" s="1">
        <v>0</v>
      </c>
      <c r="AR46" s="1">
        <v>0</v>
      </c>
      <c r="AS46" s="1">
        <v>0</v>
      </c>
      <c r="AT46" s="1">
        <v>0</v>
      </c>
      <c r="AU46" s="1">
        <v>0</v>
      </c>
      <c r="AV46" s="1">
        <v>0</v>
      </c>
      <c r="AW46" s="1">
        <v>0</v>
      </c>
      <c r="AX46" s="1">
        <v>0</v>
      </c>
      <c r="AY46" s="1">
        <v>0</v>
      </c>
      <c r="AZ46" s="1">
        <v>0</v>
      </c>
      <c r="BA46" s="1">
        <v>0</v>
      </c>
      <c r="BB46" s="1">
        <v>0</v>
      </c>
      <c r="BC46" s="1">
        <v>0.1</v>
      </c>
      <c r="BD46" s="1">
        <v>0</v>
      </c>
      <c r="BE46" s="1">
        <v>0</v>
      </c>
      <c r="BF46" s="1">
        <v>0</v>
      </c>
      <c r="BG46" s="1">
        <v>0</v>
      </c>
      <c r="BH46" s="1">
        <v>0</v>
      </c>
      <c r="BI46" s="1">
        <v>0</v>
      </c>
      <c r="BJ46" s="1">
        <v>0</v>
      </c>
      <c r="BK46" s="1">
        <v>0</v>
      </c>
      <c r="BL46" s="1">
        <v>0</v>
      </c>
      <c r="BM46" s="1">
        <v>0</v>
      </c>
      <c r="BN46" s="1">
        <v>0</v>
      </c>
      <c r="BO46" s="1">
        <v>0</v>
      </c>
      <c r="BP46" s="1">
        <v>0</v>
      </c>
      <c r="BQ46" s="1">
        <v>1.5599999999999999E-2</v>
      </c>
      <c r="BR46" s="1">
        <v>0</v>
      </c>
      <c r="BS46" s="1">
        <v>0</v>
      </c>
      <c r="BT46" s="1">
        <v>0</v>
      </c>
      <c r="BU46" s="1">
        <v>0</v>
      </c>
      <c r="BV46" s="1">
        <v>0</v>
      </c>
      <c r="BW46" s="1">
        <v>63.7</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R46" s="1">
        <v>0</v>
      </c>
      <c r="CS46" s="1">
        <v>0</v>
      </c>
      <c r="CT46" s="1">
        <v>0</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P46" s="1">
        <v>0</v>
      </c>
      <c r="DQ46" s="1">
        <v>0</v>
      </c>
      <c r="DR46" s="1">
        <v>0</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N46" s="1">
        <v>0</v>
      </c>
      <c r="EO46" s="1">
        <v>0</v>
      </c>
      <c r="EP46" s="1">
        <v>0</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c r="FL46" s="1">
        <v>0</v>
      </c>
      <c r="FM46" s="1">
        <v>0</v>
      </c>
      <c r="FN46" s="1">
        <v>0</v>
      </c>
      <c r="FO46" s="1">
        <v>0</v>
      </c>
      <c r="FP46" s="1">
        <v>0</v>
      </c>
      <c r="FQ46" s="1">
        <v>1</v>
      </c>
      <c r="FR46" s="1">
        <v>0</v>
      </c>
      <c r="FS46" s="1">
        <v>0</v>
      </c>
      <c r="FT46" s="1">
        <v>0</v>
      </c>
      <c r="FU46" s="1">
        <v>0</v>
      </c>
      <c r="FV46" s="1">
        <v>0</v>
      </c>
      <c r="FW46" s="1">
        <v>0</v>
      </c>
      <c r="FX46" s="1">
        <v>3.7024504720842653</v>
      </c>
      <c r="FY46" s="1">
        <v>0</v>
      </c>
      <c r="FZ46" s="1">
        <v>0</v>
      </c>
      <c r="GA46" s="1">
        <v>0</v>
      </c>
      <c r="GB46" s="1">
        <v>0</v>
      </c>
      <c r="GC46" s="1">
        <v>0</v>
      </c>
      <c r="GD46" s="1">
        <v>0</v>
      </c>
      <c r="GE46" s="1">
        <v>0</v>
      </c>
      <c r="GF46" s="1">
        <v>0</v>
      </c>
      <c r="GG46" s="1">
        <v>0</v>
      </c>
      <c r="GH46" s="1">
        <v>0</v>
      </c>
      <c r="GI46" s="1">
        <v>0</v>
      </c>
      <c r="GJ46" s="1">
        <v>0</v>
      </c>
      <c r="GK46" s="1">
        <v>0</v>
      </c>
      <c r="GL46" s="1">
        <v>0</v>
      </c>
      <c r="GM46" s="1">
        <v>0</v>
      </c>
      <c r="GN46" s="1">
        <v>0</v>
      </c>
      <c r="GO46" s="1">
        <v>0</v>
      </c>
      <c r="GP46" s="1">
        <v>0</v>
      </c>
      <c r="GQ46" s="1">
        <v>0</v>
      </c>
      <c r="GR46" s="1">
        <v>0</v>
      </c>
      <c r="GS46" s="1">
        <v>0</v>
      </c>
      <c r="GT46" s="1">
        <v>0.251</v>
      </c>
      <c r="GU46" s="1">
        <v>0</v>
      </c>
      <c r="GV46" s="1">
        <v>0</v>
      </c>
      <c r="GW46" s="1">
        <v>0</v>
      </c>
      <c r="GX46" s="1">
        <v>0</v>
      </c>
      <c r="GY46" s="1">
        <v>0</v>
      </c>
      <c r="GZ46" s="1">
        <v>0</v>
      </c>
      <c r="HA46" s="1">
        <v>0</v>
      </c>
      <c r="HB46" s="1">
        <v>0</v>
      </c>
      <c r="HC46" s="1">
        <v>0</v>
      </c>
      <c r="HD46" s="1">
        <v>0</v>
      </c>
      <c r="HE46" s="1">
        <v>0</v>
      </c>
      <c r="HF46" s="1">
        <v>0</v>
      </c>
      <c r="HG46" s="1">
        <v>0</v>
      </c>
      <c r="HH46" s="1">
        <v>1.5599999999999999E-2</v>
      </c>
      <c r="HI46" s="1">
        <v>0</v>
      </c>
      <c r="HJ46" s="1">
        <v>0</v>
      </c>
      <c r="HK46" s="1">
        <v>0</v>
      </c>
      <c r="HL46" s="1">
        <v>0</v>
      </c>
      <c r="HM46" s="1">
        <v>0</v>
      </c>
      <c r="HN46" s="1">
        <v>63.7</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c r="IF46" s="1">
        <v>0</v>
      </c>
      <c r="IG46" s="1">
        <v>0</v>
      </c>
      <c r="IH46" s="1">
        <v>0</v>
      </c>
      <c r="II46" s="1">
        <v>0</v>
      </c>
      <c r="IJ46" s="1">
        <v>0</v>
      </c>
      <c r="IK46" s="1">
        <v>0</v>
      </c>
      <c r="IL46" s="1">
        <v>0</v>
      </c>
      <c r="IM46" s="1">
        <v>0</v>
      </c>
      <c r="IN46" s="1">
        <v>0</v>
      </c>
      <c r="IO46" s="1">
        <v>0</v>
      </c>
      <c r="IP46" s="1">
        <v>0</v>
      </c>
      <c r="IQ46" s="1">
        <v>0</v>
      </c>
      <c r="IR46" s="1">
        <v>0</v>
      </c>
      <c r="IS46" s="1">
        <v>0</v>
      </c>
      <c r="IT46" s="1">
        <v>0</v>
      </c>
      <c r="IU46" s="1">
        <v>0</v>
      </c>
      <c r="IV46" s="1">
        <v>0</v>
      </c>
      <c r="IW46" s="1">
        <v>0</v>
      </c>
      <c r="IX46" s="1">
        <v>0</v>
      </c>
      <c r="IY46" s="1">
        <v>0</v>
      </c>
      <c r="IZ46" s="1">
        <v>0</v>
      </c>
      <c r="JA46" s="1">
        <v>0</v>
      </c>
      <c r="JB46" s="1">
        <v>0</v>
      </c>
      <c r="JC46" s="1">
        <v>0</v>
      </c>
      <c r="JD46" s="1">
        <v>0</v>
      </c>
      <c r="JE46" s="1">
        <v>0</v>
      </c>
      <c r="JF46" s="1">
        <v>0</v>
      </c>
      <c r="JG46" s="1">
        <v>0</v>
      </c>
      <c r="JH46" s="1">
        <v>0</v>
      </c>
      <c r="JI46" s="1">
        <v>0</v>
      </c>
      <c r="JJ46" s="1">
        <v>0</v>
      </c>
      <c r="JK46" s="1">
        <v>0</v>
      </c>
      <c r="JL46" s="1">
        <v>0</v>
      </c>
      <c r="JM46" s="1">
        <v>0</v>
      </c>
      <c r="JN46" s="1">
        <v>0</v>
      </c>
      <c r="JO46" s="1">
        <v>0</v>
      </c>
      <c r="JP46" s="1">
        <v>0</v>
      </c>
      <c r="JQ46" s="1">
        <v>0</v>
      </c>
      <c r="JR46" s="1">
        <v>0</v>
      </c>
      <c r="JS46" s="1">
        <v>0</v>
      </c>
      <c r="JT46" s="1">
        <v>0</v>
      </c>
      <c r="JU46" s="1">
        <v>0</v>
      </c>
      <c r="JV46" s="1">
        <v>0</v>
      </c>
      <c r="JW46" s="1">
        <v>0</v>
      </c>
      <c r="JX46" s="1">
        <v>0</v>
      </c>
      <c r="JY46" s="1">
        <v>0</v>
      </c>
      <c r="JZ46" s="1">
        <v>0</v>
      </c>
      <c r="KA46" s="1">
        <v>0</v>
      </c>
      <c r="KB46" s="1">
        <v>0</v>
      </c>
      <c r="KC46" s="1">
        <v>0</v>
      </c>
      <c r="KD46" s="1">
        <v>0</v>
      </c>
      <c r="KE46" s="1">
        <v>0</v>
      </c>
      <c r="KF46" s="1">
        <v>0</v>
      </c>
      <c r="KG46" s="1">
        <v>0</v>
      </c>
      <c r="KH46" s="1">
        <v>0</v>
      </c>
      <c r="KI46" s="1">
        <v>0</v>
      </c>
      <c r="KJ46" s="1">
        <v>0</v>
      </c>
      <c r="KK46" s="1">
        <v>0</v>
      </c>
      <c r="KL46" s="1">
        <v>0</v>
      </c>
      <c r="KM46" s="1">
        <v>0</v>
      </c>
      <c r="KN46" s="1">
        <v>0</v>
      </c>
      <c r="KO46" s="1">
        <v>0</v>
      </c>
      <c r="KP46" s="1">
        <v>0</v>
      </c>
      <c r="KQ46" s="1">
        <v>0</v>
      </c>
      <c r="KR46" s="1">
        <v>0</v>
      </c>
      <c r="KS46" s="1">
        <v>0</v>
      </c>
      <c r="KT46" s="1">
        <v>0</v>
      </c>
      <c r="KU46" s="1">
        <v>0</v>
      </c>
      <c r="KV46" s="1">
        <v>0</v>
      </c>
      <c r="KW46" s="1">
        <v>0</v>
      </c>
      <c r="KX46" s="1">
        <v>0</v>
      </c>
      <c r="KY46" s="1">
        <v>0</v>
      </c>
      <c r="KZ46" s="1">
        <v>0</v>
      </c>
      <c r="LA46" s="1">
        <v>0</v>
      </c>
      <c r="LB46" s="1">
        <v>0</v>
      </c>
      <c r="LC46" s="1">
        <v>0</v>
      </c>
      <c r="LD46" s="1">
        <v>0</v>
      </c>
      <c r="LE46" s="1">
        <v>0</v>
      </c>
      <c r="LF46" s="1">
        <v>0</v>
      </c>
      <c r="LG46" s="1">
        <v>0</v>
      </c>
      <c r="LH46" s="1">
        <v>1</v>
      </c>
      <c r="LI46" s="1">
        <v>1</v>
      </c>
      <c r="LJ46" s="1">
        <v>0</v>
      </c>
      <c r="LK46" s="1">
        <v>0</v>
      </c>
      <c r="LL46" s="1">
        <v>1</v>
      </c>
      <c r="LM46" s="1">
        <v>0.95</v>
      </c>
      <c r="LN46" s="1">
        <v>0</v>
      </c>
      <c r="LO46" s="1">
        <v>1</v>
      </c>
      <c r="LP46" s="1">
        <v>0.78</v>
      </c>
      <c r="LQ46" s="1">
        <v>0</v>
      </c>
      <c r="LR46" s="1">
        <v>0</v>
      </c>
      <c r="LS46" s="1">
        <v>0</v>
      </c>
    </row>
    <row r="47" spans="1:331" ht="15.75" customHeight="1">
      <c r="A47" s="1" t="s">
        <v>350</v>
      </c>
      <c r="B47" s="1" t="s">
        <v>351</v>
      </c>
      <c r="C47" s="1" t="s">
        <v>403</v>
      </c>
      <c r="D47" s="1" t="s">
        <v>353</v>
      </c>
      <c r="E47" s="1" t="s">
        <v>354</v>
      </c>
      <c r="F47" s="1">
        <v>15314</v>
      </c>
      <c r="G47" s="1" t="s">
        <v>355</v>
      </c>
      <c r="H47" s="1">
        <v>15314</v>
      </c>
      <c r="I47" s="1">
        <v>0.85077777777777774</v>
      </c>
      <c r="J47" s="1">
        <v>0</v>
      </c>
      <c r="K47" s="1" t="s">
        <v>356</v>
      </c>
      <c r="L47" s="1">
        <v>1</v>
      </c>
      <c r="M47" s="1" t="s">
        <v>357</v>
      </c>
      <c r="N47" s="1" t="s">
        <v>358</v>
      </c>
      <c r="O47" s="1" t="s">
        <v>359</v>
      </c>
      <c r="P47" s="1">
        <v>4.2</v>
      </c>
      <c r="Q47" s="1">
        <v>0.61499999999999999</v>
      </c>
      <c r="R47" s="1">
        <v>0</v>
      </c>
      <c r="S47" s="1">
        <v>0.47</v>
      </c>
      <c r="T47" s="1">
        <v>18000</v>
      </c>
      <c r="U47" s="1">
        <v>0</v>
      </c>
      <c r="V47" s="1">
        <v>262</v>
      </c>
      <c r="W47" s="1">
        <v>0</v>
      </c>
      <c r="X47" s="1">
        <v>4716000</v>
      </c>
      <c r="Y47" s="1">
        <v>1</v>
      </c>
      <c r="Z47" s="1">
        <v>0</v>
      </c>
      <c r="AA47" s="1">
        <v>0</v>
      </c>
      <c r="AB47" s="1">
        <v>0</v>
      </c>
      <c r="AC47" s="1">
        <v>0</v>
      </c>
      <c r="AD47" s="1">
        <v>0</v>
      </c>
      <c r="AE47" s="1">
        <v>0</v>
      </c>
      <c r="AF47" s="1">
        <v>0</v>
      </c>
      <c r="AG47" s="1">
        <v>0</v>
      </c>
      <c r="AH47" s="1">
        <v>0</v>
      </c>
      <c r="AI47" s="1">
        <v>0</v>
      </c>
      <c r="AJ47" s="1">
        <v>0</v>
      </c>
      <c r="AK47" s="1">
        <v>0</v>
      </c>
      <c r="AL47" s="1">
        <v>0</v>
      </c>
      <c r="AM47" s="1">
        <v>9.293150684931506</v>
      </c>
      <c r="AN47" s="1">
        <v>0</v>
      </c>
      <c r="AO47" s="1">
        <v>0</v>
      </c>
      <c r="AP47" s="1">
        <v>0</v>
      </c>
      <c r="AQ47" s="1">
        <v>0</v>
      </c>
      <c r="AR47" s="1">
        <v>0</v>
      </c>
      <c r="AS47" s="1">
        <v>0</v>
      </c>
      <c r="AT47" s="1">
        <v>0</v>
      </c>
      <c r="AU47" s="1">
        <v>0</v>
      </c>
      <c r="AV47" s="1">
        <v>0</v>
      </c>
      <c r="AW47" s="1">
        <v>0</v>
      </c>
      <c r="AX47" s="1">
        <v>0</v>
      </c>
      <c r="AY47" s="1">
        <v>0</v>
      </c>
      <c r="AZ47" s="1">
        <v>0</v>
      </c>
      <c r="BA47" s="1">
        <v>0</v>
      </c>
      <c r="BB47" s="1">
        <v>0</v>
      </c>
      <c r="BC47" s="1">
        <v>0.1</v>
      </c>
      <c r="BD47" s="1">
        <v>0</v>
      </c>
      <c r="BE47" s="1">
        <v>0</v>
      </c>
      <c r="BF47" s="1">
        <v>0</v>
      </c>
      <c r="BG47" s="1">
        <v>0</v>
      </c>
      <c r="BH47" s="1">
        <v>0</v>
      </c>
      <c r="BI47" s="1">
        <v>0</v>
      </c>
      <c r="BJ47" s="1">
        <v>0</v>
      </c>
      <c r="BK47" s="1">
        <v>0</v>
      </c>
      <c r="BL47" s="1">
        <v>0</v>
      </c>
      <c r="BM47" s="1">
        <v>0</v>
      </c>
      <c r="BN47" s="1">
        <v>0</v>
      </c>
      <c r="BO47" s="1">
        <v>0</v>
      </c>
      <c r="BP47" s="1">
        <v>0</v>
      </c>
      <c r="BQ47" s="1">
        <v>1.5599999999999999E-2</v>
      </c>
      <c r="BR47" s="1">
        <v>0</v>
      </c>
      <c r="BS47" s="1">
        <v>0</v>
      </c>
      <c r="BT47" s="1">
        <v>0</v>
      </c>
      <c r="BU47" s="1">
        <v>0</v>
      </c>
      <c r="BV47" s="1">
        <v>0</v>
      </c>
      <c r="BW47" s="1">
        <v>63.7</v>
      </c>
      <c r="BX47" s="1">
        <v>0</v>
      </c>
      <c r="BY47" s="1">
        <v>0</v>
      </c>
      <c r="BZ47" s="1">
        <v>0</v>
      </c>
      <c r="CA47" s="1">
        <v>0</v>
      </c>
      <c r="CB47" s="1">
        <v>0</v>
      </c>
      <c r="CC47" s="1">
        <v>0</v>
      </c>
      <c r="CD47" s="1">
        <v>0</v>
      </c>
      <c r="CE47" s="1">
        <v>0</v>
      </c>
      <c r="CF47" s="1">
        <v>0</v>
      </c>
      <c r="CG47" s="1">
        <v>0</v>
      </c>
      <c r="CH47" s="1">
        <v>0</v>
      </c>
      <c r="CI47" s="1">
        <v>0</v>
      </c>
      <c r="CJ47" s="1">
        <v>0</v>
      </c>
      <c r="CK47" s="1">
        <v>0</v>
      </c>
      <c r="CL47" s="1">
        <v>0</v>
      </c>
      <c r="CM47" s="1">
        <v>0</v>
      </c>
      <c r="CN47" s="1">
        <v>0</v>
      </c>
      <c r="CO47" s="1">
        <v>0</v>
      </c>
      <c r="CP47" s="1">
        <v>0</v>
      </c>
      <c r="CQ47" s="1">
        <v>0</v>
      </c>
      <c r="CR47" s="1">
        <v>0</v>
      </c>
      <c r="CS47" s="1">
        <v>0</v>
      </c>
      <c r="CT47" s="1">
        <v>0</v>
      </c>
      <c r="CU47" s="1">
        <v>0</v>
      </c>
      <c r="CV47" s="1">
        <v>0</v>
      </c>
      <c r="CW47" s="1">
        <v>0</v>
      </c>
      <c r="CX47" s="1">
        <v>0</v>
      </c>
      <c r="CY47" s="1">
        <v>0</v>
      </c>
      <c r="CZ47" s="1">
        <v>0</v>
      </c>
      <c r="DA47" s="1">
        <v>0</v>
      </c>
      <c r="DB47" s="1">
        <v>0</v>
      </c>
      <c r="DC47" s="1">
        <v>0</v>
      </c>
      <c r="DD47" s="1">
        <v>0</v>
      </c>
      <c r="DE47" s="1">
        <v>0</v>
      </c>
      <c r="DF47" s="1">
        <v>0</v>
      </c>
      <c r="DG47" s="1">
        <v>0</v>
      </c>
      <c r="DH47" s="1">
        <v>0</v>
      </c>
      <c r="DI47" s="1">
        <v>0</v>
      </c>
      <c r="DJ47" s="1">
        <v>0</v>
      </c>
      <c r="DK47" s="1">
        <v>0</v>
      </c>
      <c r="DL47" s="1">
        <v>0</v>
      </c>
      <c r="DM47" s="1">
        <v>0</v>
      </c>
      <c r="DN47" s="1">
        <v>0</v>
      </c>
      <c r="DO47" s="1">
        <v>0</v>
      </c>
      <c r="DP47" s="1">
        <v>0</v>
      </c>
      <c r="DQ47" s="1">
        <v>0</v>
      </c>
      <c r="DR47" s="1">
        <v>0</v>
      </c>
      <c r="DS47" s="1">
        <v>0</v>
      </c>
      <c r="DT47" s="1">
        <v>0</v>
      </c>
      <c r="DU47" s="1">
        <v>0</v>
      </c>
      <c r="DV47" s="1">
        <v>0</v>
      </c>
      <c r="DW47" s="1">
        <v>0</v>
      </c>
      <c r="DX47" s="1">
        <v>0</v>
      </c>
      <c r="DY47" s="1">
        <v>0</v>
      </c>
      <c r="DZ47" s="1">
        <v>0</v>
      </c>
      <c r="EA47" s="1">
        <v>0</v>
      </c>
      <c r="EB47" s="1">
        <v>0</v>
      </c>
      <c r="EC47" s="1">
        <v>0</v>
      </c>
      <c r="ED47" s="1">
        <v>0</v>
      </c>
      <c r="EE47" s="1">
        <v>0</v>
      </c>
      <c r="EF47" s="1">
        <v>0</v>
      </c>
      <c r="EG47" s="1">
        <v>0</v>
      </c>
      <c r="EH47" s="1">
        <v>0</v>
      </c>
      <c r="EI47" s="1">
        <v>0</v>
      </c>
      <c r="EJ47" s="1">
        <v>0</v>
      </c>
      <c r="EK47" s="1">
        <v>0</v>
      </c>
      <c r="EL47" s="1">
        <v>0</v>
      </c>
      <c r="EM47" s="1">
        <v>0</v>
      </c>
      <c r="EN47" s="1">
        <v>0</v>
      </c>
      <c r="EO47" s="1">
        <v>0</v>
      </c>
      <c r="EP47" s="1">
        <v>0</v>
      </c>
      <c r="EQ47" s="1">
        <v>0</v>
      </c>
      <c r="ER47" s="1">
        <v>0</v>
      </c>
      <c r="ES47" s="1">
        <v>0</v>
      </c>
      <c r="ET47" s="1">
        <v>0</v>
      </c>
      <c r="EU47" s="1">
        <v>0</v>
      </c>
      <c r="EV47" s="1">
        <v>0</v>
      </c>
      <c r="EW47" s="1">
        <v>0</v>
      </c>
      <c r="EX47" s="1">
        <v>0</v>
      </c>
      <c r="EY47" s="1">
        <v>0</v>
      </c>
      <c r="EZ47" s="1">
        <v>0</v>
      </c>
      <c r="FA47" s="1">
        <v>0</v>
      </c>
      <c r="FB47" s="1">
        <v>0</v>
      </c>
      <c r="FC47" s="1">
        <v>0</v>
      </c>
      <c r="FD47" s="1">
        <v>0</v>
      </c>
      <c r="FE47" s="1">
        <v>0</v>
      </c>
      <c r="FF47" s="1">
        <v>0</v>
      </c>
      <c r="FG47" s="1">
        <v>0</v>
      </c>
      <c r="FH47" s="1">
        <v>0</v>
      </c>
      <c r="FI47" s="1">
        <v>0</v>
      </c>
      <c r="FJ47" s="1">
        <v>0</v>
      </c>
      <c r="FK47" s="1">
        <v>0</v>
      </c>
      <c r="FL47" s="1">
        <v>0</v>
      </c>
      <c r="FM47" s="1">
        <v>0</v>
      </c>
      <c r="FN47" s="1">
        <v>0</v>
      </c>
      <c r="FO47" s="1">
        <v>0</v>
      </c>
      <c r="FP47" s="1">
        <v>0</v>
      </c>
      <c r="FQ47" s="1">
        <v>1</v>
      </c>
      <c r="FR47" s="1">
        <v>0</v>
      </c>
      <c r="FS47" s="1">
        <v>0</v>
      </c>
      <c r="FT47" s="1">
        <v>0</v>
      </c>
      <c r="FU47" s="1">
        <v>0</v>
      </c>
      <c r="FV47" s="1">
        <v>0</v>
      </c>
      <c r="FW47" s="1">
        <v>0</v>
      </c>
      <c r="FX47" s="1">
        <v>3.7024504720842653</v>
      </c>
      <c r="FY47" s="1">
        <v>0</v>
      </c>
      <c r="FZ47" s="1">
        <v>0</v>
      </c>
      <c r="GA47" s="1">
        <v>0</v>
      </c>
      <c r="GB47" s="1">
        <v>0</v>
      </c>
      <c r="GC47" s="1">
        <v>0</v>
      </c>
      <c r="GD47" s="1">
        <v>0</v>
      </c>
      <c r="GE47" s="1">
        <v>0</v>
      </c>
      <c r="GF47" s="1">
        <v>0</v>
      </c>
      <c r="GG47" s="1">
        <v>0</v>
      </c>
      <c r="GH47" s="1">
        <v>0</v>
      </c>
      <c r="GI47" s="1">
        <v>0</v>
      </c>
      <c r="GJ47" s="1">
        <v>0</v>
      </c>
      <c r="GK47" s="1">
        <v>0</v>
      </c>
      <c r="GL47" s="1">
        <v>0</v>
      </c>
      <c r="GM47" s="1">
        <v>0</v>
      </c>
      <c r="GN47" s="1">
        <v>0</v>
      </c>
      <c r="GO47" s="1">
        <v>0</v>
      </c>
      <c r="GP47" s="1">
        <v>0</v>
      </c>
      <c r="GQ47" s="1">
        <v>0</v>
      </c>
      <c r="GR47" s="1">
        <v>0</v>
      </c>
      <c r="GS47" s="1">
        <v>0</v>
      </c>
      <c r="GT47" s="1">
        <v>0.251</v>
      </c>
      <c r="GU47" s="1">
        <v>0</v>
      </c>
      <c r="GV47" s="1">
        <v>0</v>
      </c>
      <c r="GW47" s="1">
        <v>0</v>
      </c>
      <c r="GX47" s="1">
        <v>0</v>
      </c>
      <c r="GY47" s="1">
        <v>0</v>
      </c>
      <c r="GZ47" s="1">
        <v>0</v>
      </c>
      <c r="HA47" s="1">
        <v>0</v>
      </c>
      <c r="HB47" s="1">
        <v>0</v>
      </c>
      <c r="HC47" s="1">
        <v>0</v>
      </c>
      <c r="HD47" s="1">
        <v>0</v>
      </c>
      <c r="HE47" s="1">
        <v>0</v>
      </c>
      <c r="HF47" s="1">
        <v>0</v>
      </c>
      <c r="HG47" s="1">
        <v>0</v>
      </c>
      <c r="HH47" s="1">
        <v>1.5599999999999999E-2</v>
      </c>
      <c r="HI47" s="1">
        <v>0</v>
      </c>
      <c r="HJ47" s="1">
        <v>0</v>
      </c>
      <c r="HK47" s="1">
        <v>0</v>
      </c>
      <c r="HL47" s="1">
        <v>0</v>
      </c>
      <c r="HM47" s="1">
        <v>0</v>
      </c>
      <c r="HN47" s="1">
        <v>63.7</v>
      </c>
      <c r="HO47" s="1">
        <v>0</v>
      </c>
      <c r="HP47" s="1">
        <v>0</v>
      </c>
      <c r="HQ47" s="1">
        <v>0</v>
      </c>
      <c r="HR47" s="1">
        <v>0</v>
      </c>
      <c r="HS47" s="1">
        <v>0</v>
      </c>
      <c r="HT47" s="1">
        <v>0</v>
      </c>
      <c r="HU47" s="1">
        <v>0</v>
      </c>
      <c r="HV47" s="1">
        <v>0</v>
      </c>
      <c r="HW47" s="1">
        <v>0</v>
      </c>
      <c r="HX47" s="1">
        <v>0</v>
      </c>
      <c r="HY47" s="1">
        <v>0</v>
      </c>
      <c r="HZ47" s="1">
        <v>0</v>
      </c>
      <c r="IA47" s="1">
        <v>0</v>
      </c>
      <c r="IB47" s="1">
        <v>0</v>
      </c>
      <c r="IC47" s="1">
        <v>0</v>
      </c>
      <c r="ID47" s="1">
        <v>0</v>
      </c>
      <c r="IE47" s="1">
        <v>0</v>
      </c>
      <c r="IF47" s="1">
        <v>0</v>
      </c>
      <c r="IG47" s="1">
        <v>0</v>
      </c>
      <c r="IH47" s="1">
        <v>0</v>
      </c>
      <c r="II47" s="1">
        <v>0</v>
      </c>
      <c r="IJ47" s="1">
        <v>0</v>
      </c>
      <c r="IK47" s="1">
        <v>0</v>
      </c>
      <c r="IL47" s="1">
        <v>0</v>
      </c>
      <c r="IM47" s="1">
        <v>0</v>
      </c>
      <c r="IN47" s="1">
        <v>0</v>
      </c>
      <c r="IO47" s="1">
        <v>0</v>
      </c>
      <c r="IP47" s="1">
        <v>0</v>
      </c>
      <c r="IQ47" s="1">
        <v>0</v>
      </c>
      <c r="IR47" s="1">
        <v>0</v>
      </c>
      <c r="IS47" s="1">
        <v>0</v>
      </c>
      <c r="IT47" s="1">
        <v>0</v>
      </c>
      <c r="IU47" s="1">
        <v>0</v>
      </c>
      <c r="IV47" s="1">
        <v>0</v>
      </c>
      <c r="IW47" s="1">
        <v>0</v>
      </c>
      <c r="IX47" s="1">
        <v>0</v>
      </c>
      <c r="IY47" s="1">
        <v>0</v>
      </c>
      <c r="IZ47" s="1">
        <v>0</v>
      </c>
      <c r="JA47" s="1">
        <v>0</v>
      </c>
      <c r="JB47" s="1">
        <v>0</v>
      </c>
      <c r="JC47" s="1">
        <v>0</v>
      </c>
      <c r="JD47" s="1">
        <v>0</v>
      </c>
      <c r="JE47" s="1">
        <v>0</v>
      </c>
      <c r="JF47" s="1">
        <v>0</v>
      </c>
      <c r="JG47" s="1">
        <v>0</v>
      </c>
      <c r="JH47" s="1">
        <v>0</v>
      </c>
      <c r="JI47" s="1">
        <v>0</v>
      </c>
      <c r="JJ47" s="1">
        <v>0</v>
      </c>
      <c r="JK47" s="1">
        <v>0</v>
      </c>
      <c r="JL47" s="1">
        <v>0</v>
      </c>
      <c r="JM47" s="1">
        <v>0</v>
      </c>
      <c r="JN47" s="1">
        <v>0</v>
      </c>
      <c r="JO47" s="1">
        <v>0</v>
      </c>
      <c r="JP47" s="1">
        <v>0</v>
      </c>
      <c r="JQ47" s="1">
        <v>0</v>
      </c>
      <c r="JR47" s="1">
        <v>0</v>
      </c>
      <c r="JS47" s="1">
        <v>0</v>
      </c>
      <c r="JT47" s="1">
        <v>0</v>
      </c>
      <c r="JU47" s="1">
        <v>0</v>
      </c>
      <c r="JV47" s="1">
        <v>0</v>
      </c>
      <c r="JW47" s="1">
        <v>0</v>
      </c>
      <c r="JX47" s="1">
        <v>0</v>
      </c>
      <c r="JY47" s="1">
        <v>0</v>
      </c>
      <c r="JZ47" s="1">
        <v>0</v>
      </c>
      <c r="KA47" s="1">
        <v>0</v>
      </c>
      <c r="KB47" s="1">
        <v>0</v>
      </c>
      <c r="KC47" s="1">
        <v>0</v>
      </c>
      <c r="KD47" s="1">
        <v>0</v>
      </c>
      <c r="KE47" s="1">
        <v>0</v>
      </c>
      <c r="KF47" s="1">
        <v>0</v>
      </c>
      <c r="KG47" s="1">
        <v>0</v>
      </c>
      <c r="KH47" s="1">
        <v>0</v>
      </c>
      <c r="KI47" s="1">
        <v>0</v>
      </c>
      <c r="KJ47" s="1">
        <v>0</v>
      </c>
      <c r="KK47" s="1">
        <v>0</v>
      </c>
      <c r="KL47" s="1">
        <v>0</v>
      </c>
      <c r="KM47" s="1">
        <v>0</v>
      </c>
      <c r="KN47" s="1">
        <v>0</v>
      </c>
      <c r="KO47" s="1">
        <v>0</v>
      </c>
      <c r="KP47" s="1">
        <v>0</v>
      </c>
      <c r="KQ47" s="1">
        <v>0</v>
      </c>
      <c r="KR47" s="1">
        <v>0</v>
      </c>
      <c r="KS47" s="1">
        <v>0</v>
      </c>
      <c r="KT47" s="1">
        <v>0</v>
      </c>
      <c r="KU47" s="1">
        <v>0</v>
      </c>
      <c r="KV47" s="1">
        <v>0</v>
      </c>
      <c r="KW47" s="1">
        <v>0</v>
      </c>
      <c r="KX47" s="1">
        <v>0</v>
      </c>
      <c r="KY47" s="1">
        <v>0</v>
      </c>
      <c r="KZ47" s="1">
        <v>0</v>
      </c>
      <c r="LA47" s="1">
        <v>0</v>
      </c>
      <c r="LB47" s="1">
        <v>0</v>
      </c>
      <c r="LC47" s="1">
        <v>0</v>
      </c>
      <c r="LD47" s="1">
        <v>0</v>
      </c>
      <c r="LE47" s="1">
        <v>0</v>
      </c>
      <c r="LF47" s="1">
        <v>0</v>
      </c>
      <c r="LG47" s="1">
        <v>0</v>
      </c>
      <c r="LH47" s="1">
        <v>1</v>
      </c>
      <c r="LI47" s="1">
        <v>1</v>
      </c>
      <c r="LJ47" s="1">
        <v>0</v>
      </c>
      <c r="LK47" s="1">
        <v>0</v>
      </c>
      <c r="LL47" s="1">
        <v>1</v>
      </c>
      <c r="LM47" s="1">
        <v>0.95</v>
      </c>
      <c r="LN47" s="1">
        <v>0</v>
      </c>
      <c r="LO47" s="1">
        <v>1</v>
      </c>
      <c r="LP47" s="1">
        <v>0.78</v>
      </c>
      <c r="LQ47" s="1">
        <v>0</v>
      </c>
      <c r="LR47" s="1">
        <v>0</v>
      </c>
      <c r="LS47" s="1">
        <v>0</v>
      </c>
    </row>
    <row r="48" spans="1:331" ht="15.75" customHeight="1">
      <c r="A48" s="1" t="s">
        <v>350</v>
      </c>
      <c r="B48" s="1" t="s">
        <v>351</v>
      </c>
      <c r="C48" s="1" t="s">
        <v>404</v>
      </c>
      <c r="D48" s="1" t="s">
        <v>353</v>
      </c>
      <c r="E48" s="1" t="s">
        <v>354</v>
      </c>
      <c r="F48" s="1">
        <v>15314</v>
      </c>
      <c r="G48" s="1" t="s">
        <v>355</v>
      </c>
      <c r="H48" s="1">
        <v>15314</v>
      </c>
      <c r="I48" s="1">
        <v>0.85077777777777774</v>
      </c>
      <c r="J48" s="1">
        <v>0</v>
      </c>
      <c r="K48" s="1" t="s">
        <v>356</v>
      </c>
      <c r="L48" s="1">
        <v>1</v>
      </c>
      <c r="M48" s="1" t="s">
        <v>357</v>
      </c>
      <c r="N48" s="1" t="s">
        <v>358</v>
      </c>
      <c r="O48" s="1" t="s">
        <v>405</v>
      </c>
      <c r="P48" s="1">
        <v>4.2</v>
      </c>
      <c r="Q48" s="1">
        <v>0.61499999999999999</v>
      </c>
      <c r="R48" s="1">
        <v>0</v>
      </c>
      <c r="S48" s="1">
        <v>0.47</v>
      </c>
      <c r="T48" s="1">
        <v>18000</v>
      </c>
      <c r="U48" s="1">
        <v>0</v>
      </c>
      <c r="V48" s="1">
        <v>262</v>
      </c>
      <c r="W48" s="1">
        <v>0</v>
      </c>
      <c r="X48" s="1">
        <v>4716000</v>
      </c>
      <c r="Y48" s="1">
        <v>1</v>
      </c>
      <c r="Z48" s="1">
        <v>0</v>
      </c>
      <c r="AA48" s="1">
        <v>0</v>
      </c>
      <c r="AB48" s="1">
        <v>0</v>
      </c>
      <c r="AC48" s="1">
        <v>0</v>
      </c>
      <c r="AD48" s="1">
        <v>0</v>
      </c>
      <c r="AE48" s="1">
        <v>0</v>
      </c>
      <c r="AF48" s="1">
        <v>0</v>
      </c>
      <c r="AG48" s="1">
        <v>0</v>
      </c>
      <c r="AH48" s="1">
        <v>0</v>
      </c>
      <c r="AI48" s="1">
        <v>0</v>
      </c>
      <c r="AJ48" s="1">
        <v>0</v>
      </c>
      <c r="AK48" s="1">
        <v>0</v>
      </c>
      <c r="AL48" s="1">
        <v>0</v>
      </c>
      <c r="AM48" s="1">
        <v>9.293150684931506</v>
      </c>
      <c r="AN48" s="1">
        <v>0</v>
      </c>
      <c r="AO48" s="1">
        <v>0</v>
      </c>
      <c r="AP48" s="1">
        <v>0</v>
      </c>
      <c r="AQ48" s="1">
        <v>0</v>
      </c>
      <c r="AR48" s="1">
        <v>0</v>
      </c>
      <c r="AS48" s="1">
        <v>0</v>
      </c>
      <c r="AT48" s="1">
        <v>0</v>
      </c>
      <c r="AU48" s="1">
        <v>0</v>
      </c>
      <c r="AV48" s="1">
        <v>0</v>
      </c>
      <c r="AW48" s="1">
        <v>0</v>
      </c>
      <c r="AX48" s="1">
        <v>0</v>
      </c>
      <c r="AY48" s="1">
        <v>0</v>
      </c>
      <c r="AZ48" s="1">
        <v>0</v>
      </c>
      <c r="BA48" s="1">
        <v>0</v>
      </c>
      <c r="BB48" s="1">
        <v>0</v>
      </c>
      <c r="BC48" s="1">
        <v>0.1</v>
      </c>
      <c r="BD48" s="1">
        <v>0</v>
      </c>
      <c r="BE48" s="1">
        <v>0</v>
      </c>
      <c r="BF48" s="1">
        <v>0</v>
      </c>
      <c r="BG48" s="1">
        <v>0</v>
      </c>
      <c r="BH48" s="1">
        <v>0</v>
      </c>
      <c r="BI48" s="1">
        <v>0</v>
      </c>
      <c r="BJ48" s="1">
        <v>0</v>
      </c>
      <c r="BK48" s="1">
        <v>0</v>
      </c>
      <c r="BL48" s="1">
        <v>0</v>
      </c>
      <c r="BM48" s="1">
        <v>0</v>
      </c>
      <c r="BN48" s="1">
        <v>0</v>
      </c>
      <c r="BO48" s="1">
        <v>0</v>
      </c>
      <c r="BP48" s="1">
        <v>0</v>
      </c>
      <c r="BQ48" s="1">
        <v>1.5599999999999999E-2</v>
      </c>
      <c r="BR48" s="1">
        <v>0</v>
      </c>
      <c r="BS48" s="1">
        <v>0</v>
      </c>
      <c r="BT48" s="1">
        <v>0</v>
      </c>
      <c r="BU48" s="1">
        <v>0</v>
      </c>
      <c r="BV48" s="1">
        <v>0</v>
      </c>
      <c r="BW48" s="1">
        <v>63.7</v>
      </c>
      <c r="BX48" s="1">
        <v>0</v>
      </c>
      <c r="BY48" s="1">
        <v>0</v>
      </c>
      <c r="BZ48" s="1">
        <v>0</v>
      </c>
      <c r="CA48" s="1">
        <v>0</v>
      </c>
      <c r="CB48" s="1">
        <v>0</v>
      </c>
      <c r="CC48" s="1">
        <v>0</v>
      </c>
      <c r="CD48" s="1">
        <v>0</v>
      </c>
      <c r="CE48" s="1">
        <v>0</v>
      </c>
      <c r="CF48" s="1">
        <v>0</v>
      </c>
      <c r="CG48" s="1">
        <v>0</v>
      </c>
      <c r="CH48" s="1">
        <v>0</v>
      </c>
      <c r="CI48" s="1">
        <v>0</v>
      </c>
      <c r="CJ48" s="1">
        <v>0</v>
      </c>
      <c r="CK48" s="1">
        <v>0</v>
      </c>
      <c r="CL48" s="1">
        <v>0</v>
      </c>
      <c r="CM48" s="1">
        <v>0</v>
      </c>
      <c r="CN48" s="1">
        <v>0</v>
      </c>
      <c r="CO48" s="1">
        <v>0</v>
      </c>
      <c r="CP48" s="1">
        <v>0</v>
      </c>
      <c r="CQ48" s="1">
        <v>0</v>
      </c>
      <c r="CR48" s="1">
        <v>0</v>
      </c>
      <c r="CS48" s="1">
        <v>0</v>
      </c>
      <c r="CT48" s="1">
        <v>0</v>
      </c>
      <c r="CU48" s="1">
        <v>0</v>
      </c>
      <c r="CV48" s="1">
        <v>0</v>
      </c>
      <c r="CW48" s="1">
        <v>0</v>
      </c>
      <c r="CX48" s="1">
        <v>0</v>
      </c>
      <c r="CY48" s="1">
        <v>0</v>
      </c>
      <c r="CZ48" s="1">
        <v>0</v>
      </c>
      <c r="DA48" s="1">
        <v>0</v>
      </c>
      <c r="DB48" s="1">
        <v>0</v>
      </c>
      <c r="DC48" s="1">
        <v>0</v>
      </c>
      <c r="DD48" s="1">
        <v>0</v>
      </c>
      <c r="DE48" s="1">
        <v>0</v>
      </c>
      <c r="DF48" s="1">
        <v>0</v>
      </c>
      <c r="DG48" s="1">
        <v>0</v>
      </c>
      <c r="DH48" s="1">
        <v>0</v>
      </c>
      <c r="DI48" s="1">
        <v>0</v>
      </c>
      <c r="DJ48" s="1">
        <v>0</v>
      </c>
      <c r="DK48" s="1">
        <v>0</v>
      </c>
      <c r="DL48" s="1">
        <v>0</v>
      </c>
      <c r="DM48" s="1">
        <v>0</v>
      </c>
      <c r="DN48" s="1">
        <v>0</v>
      </c>
      <c r="DO48" s="1">
        <v>0</v>
      </c>
      <c r="DP48" s="1">
        <v>0</v>
      </c>
      <c r="DQ48" s="1">
        <v>0</v>
      </c>
      <c r="DR48" s="1">
        <v>0</v>
      </c>
      <c r="DS48" s="1">
        <v>0</v>
      </c>
      <c r="DT48" s="1">
        <v>0</v>
      </c>
      <c r="DU48" s="1">
        <v>0</v>
      </c>
      <c r="DV48" s="1">
        <v>0</v>
      </c>
      <c r="DW48" s="1">
        <v>0</v>
      </c>
      <c r="DX48" s="1">
        <v>0</v>
      </c>
      <c r="DY48" s="1">
        <v>0</v>
      </c>
      <c r="DZ48" s="1">
        <v>0</v>
      </c>
      <c r="EA48" s="1">
        <v>0</v>
      </c>
      <c r="EB48" s="1">
        <v>0</v>
      </c>
      <c r="EC48" s="1">
        <v>0</v>
      </c>
      <c r="ED48" s="1">
        <v>0</v>
      </c>
      <c r="EE48" s="1">
        <v>0</v>
      </c>
      <c r="EF48" s="1">
        <v>0</v>
      </c>
      <c r="EG48" s="1">
        <v>0</v>
      </c>
      <c r="EH48" s="1">
        <v>0</v>
      </c>
      <c r="EI48" s="1">
        <v>0</v>
      </c>
      <c r="EJ48" s="1">
        <v>0</v>
      </c>
      <c r="EK48" s="1">
        <v>0</v>
      </c>
      <c r="EL48" s="1">
        <v>0</v>
      </c>
      <c r="EM48" s="1">
        <v>0</v>
      </c>
      <c r="EN48" s="1">
        <v>0</v>
      </c>
      <c r="EO48" s="1">
        <v>0</v>
      </c>
      <c r="EP48" s="1">
        <v>0</v>
      </c>
      <c r="EQ48" s="1">
        <v>0</v>
      </c>
      <c r="ER48" s="1">
        <v>0</v>
      </c>
      <c r="ES48" s="1">
        <v>0</v>
      </c>
      <c r="ET48" s="1">
        <v>0</v>
      </c>
      <c r="EU48" s="1">
        <v>0</v>
      </c>
      <c r="EV48" s="1">
        <v>0</v>
      </c>
      <c r="EW48" s="1">
        <v>0</v>
      </c>
      <c r="EX48" s="1">
        <v>0</v>
      </c>
      <c r="EY48" s="1">
        <v>0</v>
      </c>
      <c r="EZ48" s="1">
        <v>0</v>
      </c>
      <c r="FA48" s="1">
        <v>0</v>
      </c>
      <c r="FB48" s="1">
        <v>0</v>
      </c>
      <c r="FC48" s="1">
        <v>0</v>
      </c>
      <c r="FD48" s="1">
        <v>0</v>
      </c>
      <c r="FE48" s="1">
        <v>0</v>
      </c>
      <c r="FF48" s="1">
        <v>0</v>
      </c>
      <c r="FG48" s="1">
        <v>0</v>
      </c>
      <c r="FH48" s="1">
        <v>0</v>
      </c>
      <c r="FI48" s="1">
        <v>0</v>
      </c>
      <c r="FJ48" s="1">
        <v>0</v>
      </c>
      <c r="FK48" s="1">
        <v>0</v>
      </c>
      <c r="FL48" s="1">
        <v>0</v>
      </c>
      <c r="FM48" s="1">
        <v>0</v>
      </c>
      <c r="FN48" s="1">
        <v>0</v>
      </c>
      <c r="FO48" s="1">
        <v>0</v>
      </c>
      <c r="FP48" s="1">
        <v>0</v>
      </c>
      <c r="FQ48" s="1">
        <v>1</v>
      </c>
      <c r="FR48" s="1">
        <v>0</v>
      </c>
      <c r="FS48" s="1">
        <v>0</v>
      </c>
      <c r="FT48" s="1">
        <v>0</v>
      </c>
      <c r="FU48" s="1">
        <v>0</v>
      </c>
      <c r="FV48" s="1">
        <v>0</v>
      </c>
      <c r="FW48" s="1">
        <v>0</v>
      </c>
      <c r="FX48" s="1">
        <v>3.7024504720842653</v>
      </c>
      <c r="FY48" s="1">
        <v>0</v>
      </c>
      <c r="FZ48" s="1">
        <v>0</v>
      </c>
      <c r="GA48" s="1">
        <v>0</v>
      </c>
      <c r="GB48" s="1">
        <v>0</v>
      </c>
      <c r="GC48" s="1">
        <v>0</v>
      </c>
      <c r="GD48" s="1">
        <v>0</v>
      </c>
      <c r="GE48" s="1">
        <v>0</v>
      </c>
      <c r="GF48" s="1">
        <v>0</v>
      </c>
      <c r="GG48" s="1">
        <v>0</v>
      </c>
      <c r="GH48" s="1">
        <v>0</v>
      </c>
      <c r="GI48" s="1">
        <v>0</v>
      </c>
      <c r="GJ48" s="1">
        <v>0</v>
      </c>
      <c r="GK48" s="1">
        <v>0</v>
      </c>
      <c r="GL48" s="1">
        <v>0</v>
      </c>
      <c r="GM48" s="1">
        <v>0</v>
      </c>
      <c r="GN48" s="1">
        <v>0</v>
      </c>
      <c r="GO48" s="1">
        <v>0</v>
      </c>
      <c r="GP48" s="1">
        <v>0</v>
      </c>
      <c r="GQ48" s="1">
        <v>0</v>
      </c>
      <c r="GR48" s="1">
        <v>0</v>
      </c>
      <c r="GS48" s="1">
        <v>0</v>
      </c>
      <c r="GT48" s="1">
        <v>0.251</v>
      </c>
      <c r="GU48" s="1">
        <v>0</v>
      </c>
      <c r="GV48" s="1">
        <v>0</v>
      </c>
      <c r="GW48" s="1">
        <v>0</v>
      </c>
      <c r="GX48" s="1">
        <v>0</v>
      </c>
      <c r="GY48" s="1">
        <v>0</v>
      </c>
      <c r="GZ48" s="1">
        <v>0</v>
      </c>
      <c r="HA48" s="1">
        <v>0</v>
      </c>
      <c r="HB48" s="1">
        <v>0</v>
      </c>
      <c r="HC48" s="1">
        <v>0</v>
      </c>
      <c r="HD48" s="1">
        <v>0</v>
      </c>
      <c r="HE48" s="1">
        <v>0</v>
      </c>
      <c r="HF48" s="1">
        <v>0</v>
      </c>
      <c r="HG48" s="1">
        <v>0</v>
      </c>
      <c r="HH48" s="1">
        <v>1.5599999999999999E-2</v>
      </c>
      <c r="HI48" s="1">
        <v>0</v>
      </c>
      <c r="HJ48" s="1">
        <v>0</v>
      </c>
      <c r="HK48" s="1">
        <v>0</v>
      </c>
      <c r="HL48" s="1">
        <v>0</v>
      </c>
      <c r="HM48" s="1">
        <v>0</v>
      </c>
      <c r="HN48" s="1">
        <v>63.7</v>
      </c>
      <c r="HO48" s="1">
        <v>0</v>
      </c>
      <c r="HP48" s="1">
        <v>0</v>
      </c>
      <c r="HQ48" s="1">
        <v>0</v>
      </c>
      <c r="HR48" s="1">
        <v>0</v>
      </c>
      <c r="HS48" s="1">
        <v>0</v>
      </c>
      <c r="HT48" s="1">
        <v>0</v>
      </c>
      <c r="HU48" s="1">
        <v>0</v>
      </c>
      <c r="HV48" s="1">
        <v>0</v>
      </c>
      <c r="HW48" s="1">
        <v>0</v>
      </c>
      <c r="HX48" s="1">
        <v>0</v>
      </c>
      <c r="HY48" s="1">
        <v>0</v>
      </c>
      <c r="HZ48" s="1">
        <v>0</v>
      </c>
      <c r="IA48" s="1">
        <v>0</v>
      </c>
      <c r="IB48" s="1">
        <v>0</v>
      </c>
      <c r="IC48" s="1">
        <v>0</v>
      </c>
      <c r="ID48" s="1">
        <v>0</v>
      </c>
      <c r="IE48" s="1">
        <v>0</v>
      </c>
      <c r="IF48" s="1">
        <v>0</v>
      </c>
      <c r="IG48" s="1">
        <v>0</v>
      </c>
      <c r="IH48" s="1">
        <v>0</v>
      </c>
      <c r="II48" s="1">
        <v>0</v>
      </c>
      <c r="IJ48" s="1">
        <v>0</v>
      </c>
      <c r="IK48" s="1">
        <v>0</v>
      </c>
      <c r="IL48" s="1">
        <v>0</v>
      </c>
      <c r="IM48" s="1">
        <v>0</v>
      </c>
      <c r="IN48" s="1">
        <v>0</v>
      </c>
      <c r="IO48" s="1">
        <v>0</v>
      </c>
      <c r="IP48" s="1">
        <v>0</v>
      </c>
      <c r="IQ48" s="1">
        <v>0</v>
      </c>
      <c r="IR48" s="1">
        <v>0</v>
      </c>
      <c r="IS48" s="1">
        <v>0</v>
      </c>
      <c r="IT48" s="1">
        <v>0</v>
      </c>
      <c r="IU48" s="1">
        <v>0</v>
      </c>
      <c r="IV48" s="1">
        <v>0</v>
      </c>
      <c r="IW48" s="1">
        <v>0</v>
      </c>
      <c r="IX48" s="1">
        <v>0</v>
      </c>
      <c r="IY48" s="1">
        <v>0</v>
      </c>
      <c r="IZ48" s="1">
        <v>0</v>
      </c>
      <c r="JA48" s="1">
        <v>0</v>
      </c>
      <c r="JB48" s="1">
        <v>0</v>
      </c>
      <c r="JC48" s="1">
        <v>0</v>
      </c>
      <c r="JD48" s="1">
        <v>0</v>
      </c>
      <c r="JE48" s="1">
        <v>0</v>
      </c>
      <c r="JF48" s="1">
        <v>0</v>
      </c>
      <c r="JG48" s="1">
        <v>0</v>
      </c>
      <c r="JH48" s="1">
        <v>0</v>
      </c>
      <c r="JI48" s="1">
        <v>0</v>
      </c>
      <c r="JJ48" s="1">
        <v>0</v>
      </c>
      <c r="JK48" s="1">
        <v>0</v>
      </c>
      <c r="JL48" s="1">
        <v>0</v>
      </c>
      <c r="JM48" s="1">
        <v>0</v>
      </c>
      <c r="JN48" s="1">
        <v>0</v>
      </c>
      <c r="JO48" s="1">
        <v>0</v>
      </c>
      <c r="JP48" s="1">
        <v>0</v>
      </c>
      <c r="JQ48" s="1">
        <v>0</v>
      </c>
      <c r="JR48" s="1">
        <v>0</v>
      </c>
      <c r="JS48" s="1">
        <v>0</v>
      </c>
      <c r="JT48" s="1">
        <v>0</v>
      </c>
      <c r="JU48" s="1">
        <v>0</v>
      </c>
      <c r="JV48" s="1">
        <v>0</v>
      </c>
      <c r="JW48" s="1">
        <v>0</v>
      </c>
      <c r="JX48" s="1">
        <v>0</v>
      </c>
      <c r="JY48" s="1">
        <v>0</v>
      </c>
      <c r="JZ48" s="1">
        <v>0</v>
      </c>
      <c r="KA48" s="1">
        <v>0</v>
      </c>
      <c r="KB48" s="1">
        <v>0</v>
      </c>
      <c r="KC48" s="1">
        <v>0</v>
      </c>
      <c r="KD48" s="1">
        <v>0</v>
      </c>
      <c r="KE48" s="1">
        <v>0</v>
      </c>
      <c r="KF48" s="1">
        <v>0</v>
      </c>
      <c r="KG48" s="1">
        <v>0</v>
      </c>
      <c r="KH48" s="1">
        <v>0</v>
      </c>
      <c r="KI48" s="1">
        <v>0</v>
      </c>
      <c r="KJ48" s="1">
        <v>0</v>
      </c>
      <c r="KK48" s="1">
        <v>0</v>
      </c>
      <c r="KL48" s="1">
        <v>0</v>
      </c>
      <c r="KM48" s="1">
        <v>0</v>
      </c>
      <c r="KN48" s="1">
        <v>0</v>
      </c>
      <c r="KO48" s="1">
        <v>0</v>
      </c>
      <c r="KP48" s="1">
        <v>0</v>
      </c>
      <c r="KQ48" s="1">
        <v>0</v>
      </c>
      <c r="KR48" s="1">
        <v>0</v>
      </c>
      <c r="KS48" s="1">
        <v>0</v>
      </c>
      <c r="KT48" s="1">
        <v>0</v>
      </c>
      <c r="KU48" s="1">
        <v>0</v>
      </c>
      <c r="KV48" s="1">
        <v>0</v>
      </c>
      <c r="KW48" s="1">
        <v>0</v>
      </c>
      <c r="KX48" s="1">
        <v>0</v>
      </c>
      <c r="KY48" s="1">
        <v>0</v>
      </c>
      <c r="KZ48" s="1">
        <v>0</v>
      </c>
      <c r="LA48" s="1">
        <v>0</v>
      </c>
      <c r="LB48" s="1">
        <v>0</v>
      </c>
      <c r="LC48" s="1">
        <v>0</v>
      </c>
      <c r="LD48" s="1">
        <v>0</v>
      </c>
      <c r="LE48" s="1">
        <v>0</v>
      </c>
      <c r="LF48" s="1">
        <v>0</v>
      </c>
      <c r="LG48" s="1">
        <v>0</v>
      </c>
      <c r="LH48" s="1">
        <v>1</v>
      </c>
      <c r="LI48" s="1">
        <v>1</v>
      </c>
      <c r="LJ48" s="1">
        <v>0</v>
      </c>
      <c r="LK48" s="1">
        <v>0</v>
      </c>
      <c r="LL48" s="1">
        <v>1</v>
      </c>
      <c r="LM48" s="1">
        <v>0.95</v>
      </c>
      <c r="LN48" s="1">
        <v>0</v>
      </c>
      <c r="LO48" s="1">
        <v>1</v>
      </c>
      <c r="LP48" s="1">
        <v>0.78</v>
      </c>
      <c r="LQ48" s="1">
        <v>0</v>
      </c>
      <c r="LR48" s="1">
        <v>0</v>
      </c>
      <c r="LS48" s="1">
        <v>0</v>
      </c>
    </row>
    <row r="49" spans="1:331" ht="15.75" customHeight="1">
      <c r="A49" s="1" t="s">
        <v>350</v>
      </c>
      <c r="B49" s="1" t="s">
        <v>351</v>
      </c>
      <c r="C49" s="1" t="s">
        <v>406</v>
      </c>
      <c r="D49" s="1" t="s">
        <v>353</v>
      </c>
      <c r="E49" s="1" t="s">
        <v>354</v>
      </c>
      <c r="F49" s="1">
        <v>15314</v>
      </c>
      <c r="G49" s="1" t="s">
        <v>355</v>
      </c>
      <c r="H49" s="1">
        <v>15314</v>
      </c>
      <c r="I49" s="1">
        <v>0.85077777777777774</v>
      </c>
      <c r="J49" s="1">
        <v>0</v>
      </c>
      <c r="K49" s="1" t="s">
        <v>356</v>
      </c>
      <c r="L49" s="1">
        <v>1</v>
      </c>
      <c r="M49" s="1" t="s">
        <v>357</v>
      </c>
      <c r="N49" s="1" t="s">
        <v>358</v>
      </c>
      <c r="O49" s="1" t="s">
        <v>405</v>
      </c>
      <c r="P49" s="1">
        <v>4.2</v>
      </c>
      <c r="Q49" s="1">
        <v>0.61499999999999999</v>
      </c>
      <c r="R49" s="1">
        <v>0</v>
      </c>
      <c r="S49" s="1">
        <v>0.47</v>
      </c>
      <c r="T49" s="1">
        <v>18000</v>
      </c>
      <c r="U49" s="1">
        <v>0</v>
      </c>
      <c r="V49" s="1">
        <v>262</v>
      </c>
      <c r="W49" s="1">
        <v>0</v>
      </c>
      <c r="X49" s="1">
        <v>4716000</v>
      </c>
      <c r="Y49" s="1">
        <v>1</v>
      </c>
      <c r="Z49" s="1">
        <v>0</v>
      </c>
      <c r="AA49" s="1">
        <v>0</v>
      </c>
      <c r="AB49" s="1">
        <v>0</v>
      </c>
      <c r="AC49" s="1">
        <v>0</v>
      </c>
      <c r="AD49" s="1">
        <v>0</v>
      </c>
      <c r="AE49" s="1">
        <v>0</v>
      </c>
      <c r="AF49" s="1">
        <v>0</v>
      </c>
      <c r="AG49" s="1">
        <v>0</v>
      </c>
      <c r="AH49" s="1">
        <v>0</v>
      </c>
      <c r="AI49" s="1">
        <v>0</v>
      </c>
      <c r="AJ49" s="1">
        <v>0</v>
      </c>
      <c r="AK49" s="1">
        <v>0</v>
      </c>
      <c r="AL49" s="1">
        <v>0</v>
      </c>
      <c r="AM49" s="1">
        <v>9.293150684931506</v>
      </c>
      <c r="AN49" s="1">
        <v>0</v>
      </c>
      <c r="AO49" s="1">
        <v>0</v>
      </c>
      <c r="AP49" s="1">
        <v>0</v>
      </c>
      <c r="AQ49" s="1">
        <v>0</v>
      </c>
      <c r="AR49" s="1">
        <v>0</v>
      </c>
      <c r="AS49" s="1">
        <v>0</v>
      </c>
      <c r="AT49" s="1">
        <v>0</v>
      </c>
      <c r="AU49" s="1">
        <v>0</v>
      </c>
      <c r="AV49" s="1">
        <v>0</v>
      </c>
      <c r="AW49" s="1">
        <v>0</v>
      </c>
      <c r="AX49" s="1">
        <v>0</v>
      </c>
      <c r="AY49" s="1">
        <v>0</v>
      </c>
      <c r="AZ49" s="1">
        <v>0</v>
      </c>
      <c r="BA49" s="1">
        <v>0</v>
      </c>
      <c r="BB49" s="1">
        <v>0</v>
      </c>
      <c r="BC49" s="1">
        <v>0.1</v>
      </c>
      <c r="BD49" s="1">
        <v>0</v>
      </c>
      <c r="BE49" s="1">
        <v>0</v>
      </c>
      <c r="BF49" s="1">
        <v>0</v>
      </c>
      <c r="BG49" s="1">
        <v>0</v>
      </c>
      <c r="BH49" s="1">
        <v>0</v>
      </c>
      <c r="BI49" s="1">
        <v>0</v>
      </c>
      <c r="BJ49" s="1">
        <v>0</v>
      </c>
      <c r="BK49" s="1">
        <v>0</v>
      </c>
      <c r="BL49" s="1">
        <v>0</v>
      </c>
      <c r="BM49" s="1">
        <v>0</v>
      </c>
      <c r="BN49" s="1">
        <v>0</v>
      </c>
      <c r="BO49" s="1">
        <v>0</v>
      </c>
      <c r="BP49" s="1">
        <v>0</v>
      </c>
      <c r="BQ49" s="1">
        <v>1.5599999999999999E-2</v>
      </c>
      <c r="BR49" s="1">
        <v>0</v>
      </c>
      <c r="BS49" s="1">
        <v>0</v>
      </c>
      <c r="BT49" s="1">
        <v>0</v>
      </c>
      <c r="BU49" s="1">
        <v>0</v>
      </c>
      <c r="BV49" s="1">
        <v>0</v>
      </c>
      <c r="BW49" s="1">
        <v>63.7</v>
      </c>
      <c r="BX49" s="1">
        <v>0</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c r="CQ49" s="1">
        <v>0</v>
      </c>
      <c r="CR49" s="1">
        <v>0</v>
      </c>
      <c r="CS49" s="1">
        <v>0</v>
      </c>
      <c r="CT49" s="1">
        <v>0</v>
      </c>
      <c r="CU49" s="1">
        <v>0</v>
      </c>
      <c r="CV49" s="1">
        <v>0</v>
      </c>
      <c r="CW49" s="1">
        <v>0</v>
      </c>
      <c r="CX49" s="1">
        <v>0</v>
      </c>
      <c r="CY49" s="1">
        <v>0</v>
      </c>
      <c r="CZ49" s="1">
        <v>0</v>
      </c>
      <c r="DA49" s="1">
        <v>0</v>
      </c>
      <c r="DB49" s="1">
        <v>0</v>
      </c>
      <c r="DC49" s="1">
        <v>0</v>
      </c>
      <c r="DD49" s="1">
        <v>0</v>
      </c>
      <c r="DE49" s="1">
        <v>0</v>
      </c>
      <c r="DF49" s="1">
        <v>0</v>
      </c>
      <c r="DG49" s="1">
        <v>0</v>
      </c>
      <c r="DH49" s="1">
        <v>0</v>
      </c>
      <c r="DI49" s="1">
        <v>0</v>
      </c>
      <c r="DJ49" s="1">
        <v>0</v>
      </c>
      <c r="DK49" s="1">
        <v>0</v>
      </c>
      <c r="DL49" s="1">
        <v>0</v>
      </c>
      <c r="DM49" s="1">
        <v>0</v>
      </c>
      <c r="DN49" s="1">
        <v>0</v>
      </c>
      <c r="DO49" s="1">
        <v>0</v>
      </c>
      <c r="DP49" s="1">
        <v>0</v>
      </c>
      <c r="DQ49" s="1">
        <v>0</v>
      </c>
      <c r="DR49" s="1">
        <v>0</v>
      </c>
      <c r="DS49" s="1">
        <v>0</v>
      </c>
      <c r="DT49" s="1">
        <v>0</v>
      </c>
      <c r="DU49" s="1">
        <v>0</v>
      </c>
      <c r="DV49" s="1">
        <v>0</v>
      </c>
      <c r="DW49" s="1">
        <v>0</v>
      </c>
      <c r="DX49" s="1">
        <v>0</v>
      </c>
      <c r="DY49" s="1">
        <v>0</v>
      </c>
      <c r="DZ49" s="1">
        <v>0</v>
      </c>
      <c r="EA49" s="1">
        <v>0</v>
      </c>
      <c r="EB49" s="1">
        <v>0</v>
      </c>
      <c r="EC49" s="1">
        <v>0</v>
      </c>
      <c r="ED49" s="1">
        <v>0</v>
      </c>
      <c r="EE49" s="1">
        <v>0</v>
      </c>
      <c r="EF49" s="1">
        <v>0</v>
      </c>
      <c r="EG49" s="1">
        <v>0</v>
      </c>
      <c r="EH49" s="1">
        <v>0</v>
      </c>
      <c r="EI49" s="1">
        <v>0</v>
      </c>
      <c r="EJ49" s="1">
        <v>0</v>
      </c>
      <c r="EK49" s="1">
        <v>0</v>
      </c>
      <c r="EL49" s="1">
        <v>0</v>
      </c>
      <c r="EM49" s="1">
        <v>0</v>
      </c>
      <c r="EN49" s="1">
        <v>0</v>
      </c>
      <c r="EO49" s="1">
        <v>0</v>
      </c>
      <c r="EP49" s="1">
        <v>0</v>
      </c>
      <c r="EQ49" s="1">
        <v>0</v>
      </c>
      <c r="ER49" s="1">
        <v>0</v>
      </c>
      <c r="ES49" s="1">
        <v>0</v>
      </c>
      <c r="ET49" s="1">
        <v>0</v>
      </c>
      <c r="EU49" s="1">
        <v>0</v>
      </c>
      <c r="EV49" s="1">
        <v>0</v>
      </c>
      <c r="EW49" s="1">
        <v>0</v>
      </c>
      <c r="EX49" s="1">
        <v>0</v>
      </c>
      <c r="EY49" s="1">
        <v>0</v>
      </c>
      <c r="EZ49" s="1">
        <v>0</v>
      </c>
      <c r="FA49" s="1">
        <v>0</v>
      </c>
      <c r="FB49" s="1">
        <v>0</v>
      </c>
      <c r="FC49" s="1">
        <v>0</v>
      </c>
      <c r="FD49" s="1">
        <v>0</v>
      </c>
      <c r="FE49" s="1">
        <v>0</v>
      </c>
      <c r="FF49" s="1">
        <v>0</v>
      </c>
      <c r="FG49" s="1">
        <v>0</v>
      </c>
      <c r="FH49" s="1">
        <v>0</v>
      </c>
      <c r="FI49" s="1">
        <v>0</v>
      </c>
      <c r="FJ49" s="1">
        <v>0</v>
      </c>
      <c r="FK49" s="1">
        <v>0</v>
      </c>
      <c r="FL49" s="1">
        <v>0</v>
      </c>
      <c r="FM49" s="1">
        <v>0</v>
      </c>
      <c r="FN49" s="1">
        <v>0</v>
      </c>
      <c r="FO49" s="1">
        <v>0</v>
      </c>
      <c r="FP49" s="1">
        <v>0</v>
      </c>
      <c r="FQ49" s="1">
        <v>1</v>
      </c>
      <c r="FR49" s="1">
        <v>0</v>
      </c>
      <c r="FS49" s="1">
        <v>0</v>
      </c>
      <c r="FT49" s="1">
        <v>0</v>
      </c>
      <c r="FU49" s="1">
        <v>0</v>
      </c>
      <c r="FV49" s="1">
        <v>0</v>
      </c>
      <c r="FW49" s="1">
        <v>0</v>
      </c>
      <c r="FX49" s="1">
        <v>3.7024504720842653</v>
      </c>
      <c r="FY49" s="1">
        <v>0</v>
      </c>
      <c r="FZ49" s="1">
        <v>0</v>
      </c>
      <c r="GA49" s="1">
        <v>0</v>
      </c>
      <c r="GB49" s="1">
        <v>0</v>
      </c>
      <c r="GC49" s="1">
        <v>0</v>
      </c>
      <c r="GD49" s="1">
        <v>0</v>
      </c>
      <c r="GE49" s="1">
        <v>0</v>
      </c>
      <c r="GF49" s="1">
        <v>0</v>
      </c>
      <c r="GG49" s="1">
        <v>0</v>
      </c>
      <c r="GH49" s="1">
        <v>0</v>
      </c>
      <c r="GI49" s="1">
        <v>0</v>
      </c>
      <c r="GJ49" s="1">
        <v>0</v>
      </c>
      <c r="GK49" s="1">
        <v>0</v>
      </c>
      <c r="GL49" s="1">
        <v>0</v>
      </c>
      <c r="GM49" s="1">
        <v>0</v>
      </c>
      <c r="GN49" s="1">
        <v>0</v>
      </c>
      <c r="GO49" s="1">
        <v>0</v>
      </c>
      <c r="GP49" s="1">
        <v>0</v>
      </c>
      <c r="GQ49" s="1">
        <v>0</v>
      </c>
      <c r="GR49" s="1">
        <v>0</v>
      </c>
      <c r="GS49" s="1">
        <v>0</v>
      </c>
      <c r="GT49" s="1">
        <v>0.251</v>
      </c>
      <c r="GU49" s="1">
        <v>0</v>
      </c>
      <c r="GV49" s="1">
        <v>0</v>
      </c>
      <c r="GW49" s="1">
        <v>0</v>
      </c>
      <c r="GX49" s="1">
        <v>0</v>
      </c>
      <c r="GY49" s="1">
        <v>0</v>
      </c>
      <c r="GZ49" s="1">
        <v>0</v>
      </c>
      <c r="HA49" s="1">
        <v>0</v>
      </c>
      <c r="HB49" s="1">
        <v>0</v>
      </c>
      <c r="HC49" s="1">
        <v>0</v>
      </c>
      <c r="HD49" s="1">
        <v>0</v>
      </c>
      <c r="HE49" s="1">
        <v>0</v>
      </c>
      <c r="HF49" s="1">
        <v>0</v>
      </c>
      <c r="HG49" s="1">
        <v>0</v>
      </c>
      <c r="HH49" s="1">
        <v>1.5599999999999999E-2</v>
      </c>
      <c r="HI49" s="1">
        <v>0</v>
      </c>
      <c r="HJ49" s="1">
        <v>0</v>
      </c>
      <c r="HK49" s="1">
        <v>0</v>
      </c>
      <c r="HL49" s="1">
        <v>0</v>
      </c>
      <c r="HM49" s="1">
        <v>0</v>
      </c>
      <c r="HN49" s="1">
        <v>63.7</v>
      </c>
      <c r="HO49" s="1">
        <v>0</v>
      </c>
      <c r="HP49" s="1">
        <v>0</v>
      </c>
      <c r="HQ49" s="1">
        <v>0</v>
      </c>
      <c r="HR49" s="1">
        <v>0</v>
      </c>
      <c r="HS49" s="1">
        <v>0</v>
      </c>
      <c r="HT49" s="1">
        <v>0</v>
      </c>
      <c r="HU49" s="1">
        <v>0</v>
      </c>
      <c r="HV49" s="1">
        <v>0</v>
      </c>
      <c r="HW49" s="1">
        <v>0</v>
      </c>
      <c r="HX49" s="1">
        <v>0</v>
      </c>
      <c r="HY49" s="1">
        <v>0</v>
      </c>
      <c r="HZ49" s="1">
        <v>0</v>
      </c>
      <c r="IA49" s="1">
        <v>0</v>
      </c>
      <c r="IB49" s="1">
        <v>0</v>
      </c>
      <c r="IC49" s="1">
        <v>0</v>
      </c>
      <c r="ID49" s="1">
        <v>0</v>
      </c>
      <c r="IE49" s="1">
        <v>0</v>
      </c>
      <c r="IF49" s="1">
        <v>0</v>
      </c>
      <c r="IG49" s="1">
        <v>0</v>
      </c>
      <c r="IH49" s="1">
        <v>0</v>
      </c>
      <c r="II49" s="1">
        <v>0</v>
      </c>
      <c r="IJ49" s="1">
        <v>0</v>
      </c>
      <c r="IK49" s="1">
        <v>0</v>
      </c>
      <c r="IL49" s="1">
        <v>0</v>
      </c>
      <c r="IM49" s="1">
        <v>0</v>
      </c>
      <c r="IN49" s="1">
        <v>0</v>
      </c>
      <c r="IO49" s="1">
        <v>0</v>
      </c>
      <c r="IP49" s="1">
        <v>0</v>
      </c>
      <c r="IQ49" s="1">
        <v>0</v>
      </c>
      <c r="IR49" s="1">
        <v>0</v>
      </c>
      <c r="IS49" s="1">
        <v>0</v>
      </c>
      <c r="IT49" s="1">
        <v>0</v>
      </c>
      <c r="IU49" s="1">
        <v>0</v>
      </c>
      <c r="IV49" s="1">
        <v>0</v>
      </c>
      <c r="IW49" s="1">
        <v>0</v>
      </c>
      <c r="IX49" s="1">
        <v>0</v>
      </c>
      <c r="IY49" s="1">
        <v>0</v>
      </c>
      <c r="IZ49" s="1">
        <v>0</v>
      </c>
      <c r="JA49" s="1">
        <v>0</v>
      </c>
      <c r="JB49" s="1">
        <v>0</v>
      </c>
      <c r="JC49" s="1">
        <v>0</v>
      </c>
      <c r="JD49" s="1">
        <v>0</v>
      </c>
      <c r="JE49" s="1">
        <v>0</v>
      </c>
      <c r="JF49" s="1">
        <v>0</v>
      </c>
      <c r="JG49" s="1">
        <v>0</v>
      </c>
      <c r="JH49" s="1">
        <v>0</v>
      </c>
      <c r="JI49" s="1">
        <v>0</v>
      </c>
      <c r="JJ49" s="1">
        <v>0</v>
      </c>
      <c r="JK49" s="1">
        <v>0</v>
      </c>
      <c r="JL49" s="1">
        <v>0</v>
      </c>
      <c r="JM49" s="1">
        <v>0</v>
      </c>
      <c r="JN49" s="1">
        <v>0</v>
      </c>
      <c r="JO49" s="1">
        <v>0</v>
      </c>
      <c r="JP49" s="1">
        <v>0</v>
      </c>
      <c r="JQ49" s="1">
        <v>0</v>
      </c>
      <c r="JR49" s="1">
        <v>0</v>
      </c>
      <c r="JS49" s="1">
        <v>0</v>
      </c>
      <c r="JT49" s="1">
        <v>0</v>
      </c>
      <c r="JU49" s="1">
        <v>0</v>
      </c>
      <c r="JV49" s="1">
        <v>0</v>
      </c>
      <c r="JW49" s="1">
        <v>0</v>
      </c>
      <c r="JX49" s="1">
        <v>0</v>
      </c>
      <c r="JY49" s="1">
        <v>0</v>
      </c>
      <c r="JZ49" s="1">
        <v>0</v>
      </c>
      <c r="KA49" s="1">
        <v>0</v>
      </c>
      <c r="KB49" s="1">
        <v>0</v>
      </c>
      <c r="KC49" s="1">
        <v>0</v>
      </c>
      <c r="KD49" s="1">
        <v>0</v>
      </c>
      <c r="KE49" s="1">
        <v>0</v>
      </c>
      <c r="KF49" s="1">
        <v>0</v>
      </c>
      <c r="KG49" s="1">
        <v>0</v>
      </c>
      <c r="KH49" s="1">
        <v>0</v>
      </c>
      <c r="KI49" s="1">
        <v>0</v>
      </c>
      <c r="KJ49" s="1">
        <v>0</v>
      </c>
      <c r="KK49" s="1">
        <v>0</v>
      </c>
      <c r="KL49" s="1">
        <v>0</v>
      </c>
      <c r="KM49" s="1">
        <v>0</v>
      </c>
      <c r="KN49" s="1">
        <v>0</v>
      </c>
      <c r="KO49" s="1">
        <v>0</v>
      </c>
      <c r="KP49" s="1">
        <v>0</v>
      </c>
      <c r="KQ49" s="1">
        <v>0</v>
      </c>
      <c r="KR49" s="1">
        <v>0</v>
      </c>
      <c r="KS49" s="1">
        <v>0</v>
      </c>
      <c r="KT49" s="1">
        <v>0</v>
      </c>
      <c r="KU49" s="1">
        <v>0</v>
      </c>
      <c r="KV49" s="1">
        <v>0</v>
      </c>
      <c r="KW49" s="1">
        <v>0</v>
      </c>
      <c r="KX49" s="1">
        <v>0</v>
      </c>
      <c r="KY49" s="1">
        <v>0</v>
      </c>
      <c r="KZ49" s="1">
        <v>0</v>
      </c>
      <c r="LA49" s="1">
        <v>0</v>
      </c>
      <c r="LB49" s="1">
        <v>0</v>
      </c>
      <c r="LC49" s="1">
        <v>0</v>
      </c>
      <c r="LD49" s="1">
        <v>0</v>
      </c>
      <c r="LE49" s="1">
        <v>0</v>
      </c>
      <c r="LF49" s="1">
        <v>0</v>
      </c>
      <c r="LG49" s="1">
        <v>0</v>
      </c>
      <c r="LH49" s="1">
        <v>1</v>
      </c>
      <c r="LI49" s="1">
        <v>1</v>
      </c>
      <c r="LJ49" s="1">
        <v>0</v>
      </c>
      <c r="LK49" s="1">
        <v>0</v>
      </c>
      <c r="LL49" s="1">
        <v>1</v>
      </c>
      <c r="LM49" s="1">
        <v>0.95</v>
      </c>
      <c r="LN49" s="1">
        <v>0</v>
      </c>
      <c r="LO49" s="1">
        <v>1</v>
      </c>
      <c r="LP49" s="1">
        <v>0.78</v>
      </c>
      <c r="LQ49" s="1">
        <v>0</v>
      </c>
      <c r="LR49" s="1">
        <v>0</v>
      </c>
      <c r="LS49" s="1">
        <v>0</v>
      </c>
    </row>
    <row r="50" spans="1:331" ht="15.75" customHeight="1">
      <c r="A50" s="1" t="s">
        <v>350</v>
      </c>
      <c r="B50" s="1" t="s">
        <v>351</v>
      </c>
      <c r="C50" s="1" t="s">
        <v>407</v>
      </c>
      <c r="D50" s="1" t="s">
        <v>353</v>
      </c>
      <c r="E50" s="1" t="s">
        <v>354</v>
      </c>
      <c r="F50" s="1">
        <v>15314</v>
      </c>
      <c r="G50" s="1" t="s">
        <v>355</v>
      </c>
      <c r="H50" s="1">
        <v>15314</v>
      </c>
      <c r="I50" s="1">
        <v>0.85077777777777774</v>
      </c>
      <c r="J50" s="1">
        <v>0</v>
      </c>
      <c r="K50" s="1" t="s">
        <v>356</v>
      </c>
      <c r="L50" s="1">
        <v>1</v>
      </c>
      <c r="M50" s="1" t="s">
        <v>357</v>
      </c>
      <c r="N50" s="1" t="s">
        <v>358</v>
      </c>
      <c r="O50" s="1" t="s">
        <v>405</v>
      </c>
      <c r="P50" s="1">
        <v>4.2</v>
      </c>
      <c r="Q50" s="1">
        <v>0.61499999999999999</v>
      </c>
      <c r="R50" s="1">
        <v>0</v>
      </c>
      <c r="S50" s="1">
        <v>0.47</v>
      </c>
      <c r="T50" s="1">
        <v>18000</v>
      </c>
      <c r="U50" s="1">
        <v>0</v>
      </c>
      <c r="V50" s="1">
        <v>262</v>
      </c>
      <c r="W50" s="1">
        <v>0</v>
      </c>
      <c r="X50" s="1">
        <v>4716000</v>
      </c>
      <c r="Y50" s="1">
        <v>1</v>
      </c>
      <c r="Z50" s="1">
        <v>0</v>
      </c>
      <c r="AA50" s="1">
        <v>0</v>
      </c>
      <c r="AB50" s="1">
        <v>0</v>
      </c>
      <c r="AC50" s="1">
        <v>0</v>
      </c>
      <c r="AD50" s="1">
        <v>0</v>
      </c>
      <c r="AE50" s="1">
        <v>0</v>
      </c>
      <c r="AF50" s="1">
        <v>0</v>
      </c>
      <c r="AG50" s="1">
        <v>0</v>
      </c>
      <c r="AH50" s="1">
        <v>0</v>
      </c>
      <c r="AI50" s="1">
        <v>0</v>
      </c>
      <c r="AJ50" s="1">
        <v>0</v>
      </c>
      <c r="AK50" s="1">
        <v>0</v>
      </c>
      <c r="AL50" s="1">
        <v>0</v>
      </c>
      <c r="AM50" s="1">
        <v>9.293150684931506</v>
      </c>
      <c r="AN50" s="1">
        <v>0</v>
      </c>
      <c r="AO50" s="1">
        <v>0</v>
      </c>
      <c r="AP50" s="1">
        <v>0</v>
      </c>
      <c r="AQ50" s="1">
        <v>0</v>
      </c>
      <c r="AR50" s="1">
        <v>0</v>
      </c>
      <c r="AS50" s="1">
        <v>0</v>
      </c>
      <c r="AT50" s="1">
        <v>0</v>
      </c>
      <c r="AU50" s="1">
        <v>0</v>
      </c>
      <c r="AV50" s="1">
        <v>0</v>
      </c>
      <c r="AW50" s="1">
        <v>0</v>
      </c>
      <c r="AX50" s="1">
        <v>0</v>
      </c>
      <c r="AY50" s="1">
        <v>0</v>
      </c>
      <c r="AZ50" s="1">
        <v>0</v>
      </c>
      <c r="BA50" s="1">
        <v>0</v>
      </c>
      <c r="BB50" s="1">
        <v>0</v>
      </c>
      <c r="BC50" s="1">
        <v>0.1</v>
      </c>
      <c r="BD50" s="1">
        <v>0</v>
      </c>
      <c r="BE50" s="1">
        <v>0</v>
      </c>
      <c r="BF50" s="1">
        <v>0</v>
      </c>
      <c r="BG50" s="1">
        <v>0</v>
      </c>
      <c r="BH50" s="1">
        <v>0</v>
      </c>
      <c r="BI50" s="1">
        <v>0</v>
      </c>
      <c r="BJ50" s="1">
        <v>0</v>
      </c>
      <c r="BK50" s="1">
        <v>0</v>
      </c>
      <c r="BL50" s="1">
        <v>0</v>
      </c>
      <c r="BM50" s="1">
        <v>0</v>
      </c>
      <c r="BN50" s="1">
        <v>0</v>
      </c>
      <c r="BO50" s="1">
        <v>0</v>
      </c>
      <c r="BP50" s="1">
        <v>0</v>
      </c>
      <c r="BQ50" s="1">
        <v>1.5599999999999999E-2</v>
      </c>
      <c r="BR50" s="1">
        <v>0</v>
      </c>
      <c r="BS50" s="1">
        <v>0</v>
      </c>
      <c r="BT50" s="1">
        <v>0</v>
      </c>
      <c r="BU50" s="1">
        <v>0</v>
      </c>
      <c r="BV50" s="1">
        <v>0</v>
      </c>
      <c r="BW50" s="1">
        <v>63.7</v>
      </c>
      <c r="BX50" s="1">
        <v>0</v>
      </c>
      <c r="BY50" s="1">
        <v>0</v>
      </c>
      <c r="BZ50" s="1">
        <v>0</v>
      </c>
      <c r="CA50" s="1">
        <v>0</v>
      </c>
      <c r="CB50" s="1">
        <v>0</v>
      </c>
      <c r="CC50" s="1">
        <v>0</v>
      </c>
      <c r="CD50" s="1">
        <v>0</v>
      </c>
      <c r="CE50" s="1">
        <v>0</v>
      </c>
      <c r="CF50" s="1">
        <v>0</v>
      </c>
      <c r="CG50" s="1">
        <v>0</v>
      </c>
      <c r="CH50" s="1">
        <v>0</v>
      </c>
      <c r="CI50" s="1">
        <v>0</v>
      </c>
      <c r="CJ50" s="1">
        <v>0</v>
      </c>
      <c r="CK50" s="1">
        <v>0</v>
      </c>
      <c r="CL50" s="1">
        <v>0</v>
      </c>
      <c r="CM50" s="1">
        <v>0</v>
      </c>
      <c r="CN50" s="1">
        <v>0</v>
      </c>
      <c r="CO50" s="1">
        <v>0</v>
      </c>
      <c r="CP50" s="1">
        <v>0</v>
      </c>
      <c r="CQ50" s="1">
        <v>0</v>
      </c>
      <c r="CR50" s="1">
        <v>0</v>
      </c>
      <c r="CS50" s="1">
        <v>0</v>
      </c>
      <c r="CT50" s="1">
        <v>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v>
      </c>
      <c r="DL50" s="1">
        <v>0</v>
      </c>
      <c r="DM50" s="1">
        <v>0</v>
      </c>
      <c r="DN50" s="1">
        <v>0</v>
      </c>
      <c r="DO50" s="1">
        <v>0</v>
      </c>
      <c r="DP50" s="1">
        <v>0</v>
      </c>
      <c r="DQ50" s="1">
        <v>0</v>
      </c>
      <c r="DR50" s="1">
        <v>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v>
      </c>
      <c r="EJ50" s="1">
        <v>0</v>
      </c>
      <c r="EK50" s="1">
        <v>0</v>
      </c>
      <c r="EL50" s="1">
        <v>0</v>
      </c>
      <c r="EM50" s="1">
        <v>0</v>
      </c>
      <c r="EN50" s="1">
        <v>0</v>
      </c>
      <c r="EO50" s="1">
        <v>0</v>
      </c>
      <c r="EP50" s="1">
        <v>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0</v>
      </c>
      <c r="FH50" s="1">
        <v>0</v>
      </c>
      <c r="FI50" s="1">
        <v>0</v>
      </c>
      <c r="FJ50" s="1">
        <v>0</v>
      </c>
      <c r="FK50" s="1">
        <v>0</v>
      </c>
      <c r="FL50" s="1">
        <v>0</v>
      </c>
      <c r="FM50" s="1">
        <v>0</v>
      </c>
      <c r="FN50" s="1">
        <v>0</v>
      </c>
      <c r="FO50" s="1">
        <v>0</v>
      </c>
      <c r="FP50" s="1">
        <v>0</v>
      </c>
      <c r="FQ50" s="1">
        <v>1</v>
      </c>
      <c r="FR50" s="1">
        <v>0</v>
      </c>
      <c r="FS50" s="1">
        <v>0</v>
      </c>
      <c r="FT50" s="1">
        <v>0</v>
      </c>
      <c r="FU50" s="1">
        <v>0</v>
      </c>
      <c r="FV50" s="1">
        <v>0</v>
      </c>
      <c r="FW50" s="1">
        <v>0</v>
      </c>
      <c r="FX50" s="1">
        <v>3.7024504720842653</v>
      </c>
      <c r="FY50" s="1">
        <v>0</v>
      </c>
      <c r="FZ50" s="1">
        <v>0</v>
      </c>
      <c r="GA50" s="1">
        <v>0</v>
      </c>
      <c r="GB50" s="1">
        <v>0</v>
      </c>
      <c r="GC50" s="1">
        <v>0</v>
      </c>
      <c r="GD50" s="1">
        <v>0</v>
      </c>
      <c r="GE50" s="1">
        <v>0</v>
      </c>
      <c r="GF50" s="1">
        <v>0</v>
      </c>
      <c r="GG50" s="1">
        <v>0</v>
      </c>
      <c r="GH50" s="1">
        <v>0</v>
      </c>
      <c r="GI50" s="1">
        <v>0</v>
      </c>
      <c r="GJ50" s="1">
        <v>0</v>
      </c>
      <c r="GK50" s="1">
        <v>0</v>
      </c>
      <c r="GL50" s="1">
        <v>0</v>
      </c>
      <c r="GM50" s="1">
        <v>0</v>
      </c>
      <c r="GN50" s="1">
        <v>0</v>
      </c>
      <c r="GO50" s="1">
        <v>0</v>
      </c>
      <c r="GP50" s="1">
        <v>0</v>
      </c>
      <c r="GQ50" s="1">
        <v>0</v>
      </c>
      <c r="GR50" s="1">
        <v>0</v>
      </c>
      <c r="GS50" s="1">
        <v>0</v>
      </c>
      <c r="GT50" s="1">
        <v>0.251</v>
      </c>
      <c r="GU50" s="1">
        <v>0</v>
      </c>
      <c r="GV50" s="1">
        <v>0</v>
      </c>
      <c r="GW50" s="1">
        <v>0</v>
      </c>
      <c r="GX50" s="1">
        <v>0</v>
      </c>
      <c r="GY50" s="1">
        <v>0</v>
      </c>
      <c r="GZ50" s="1">
        <v>0</v>
      </c>
      <c r="HA50" s="1">
        <v>0</v>
      </c>
      <c r="HB50" s="1">
        <v>0</v>
      </c>
      <c r="HC50" s="1">
        <v>0</v>
      </c>
      <c r="HD50" s="1">
        <v>0</v>
      </c>
      <c r="HE50" s="1">
        <v>0</v>
      </c>
      <c r="HF50" s="1">
        <v>0</v>
      </c>
      <c r="HG50" s="1">
        <v>0</v>
      </c>
      <c r="HH50" s="1">
        <v>1.5599999999999999E-2</v>
      </c>
      <c r="HI50" s="1">
        <v>0</v>
      </c>
      <c r="HJ50" s="1">
        <v>0</v>
      </c>
      <c r="HK50" s="1">
        <v>0</v>
      </c>
      <c r="HL50" s="1">
        <v>0</v>
      </c>
      <c r="HM50" s="1">
        <v>0</v>
      </c>
      <c r="HN50" s="1">
        <v>63.7</v>
      </c>
      <c r="HO50" s="1">
        <v>0</v>
      </c>
      <c r="HP50" s="1">
        <v>0</v>
      </c>
      <c r="HQ50" s="1">
        <v>0</v>
      </c>
      <c r="HR50" s="1">
        <v>0</v>
      </c>
      <c r="HS50" s="1">
        <v>0</v>
      </c>
      <c r="HT50" s="1">
        <v>0</v>
      </c>
      <c r="HU50" s="1">
        <v>0</v>
      </c>
      <c r="HV50" s="1">
        <v>0</v>
      </c>
      <c r="HW50" s="1">
        <v>0</v>
      </c>
      <c r="HX50" s="1">
        <v>0</v>
      </c>
      <c r="HY50" s="1">
        <v>0</v>
      </c>
      <c r="HZ50" s="1">
        <v>0</v>
      </c>
      <c r="IA50" s="1">
        <v>0</v>
      </c>
      <c r="IB50" s="1">
        <v>0</v>
      </c>
      <c r="IC50" s="1">
        <v>0</v>
      </c>
      <c r="ID50" s="1">
        <v>0</v>
      </c>
      <c r="IE50" s="1">
        <v>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0</v>
      </c>
      <c r="IX50" s="1">
        <v>0</v>
      </c>
      <c r="IY50" s="1">
        <v>0</v>
      </c>
      <c r="IZ50" s="1">
        <v>0</v>
      </c>
      <c r="JA50" s="1">
        <v>0</v>
      </c>
      <c r="JB50" s="1">
        <v>0</v>
      </c>
      <c r="JC50" s="1">
        <v>0</v>
      </c>
      <c r="JD50" s="1">
        <v>0</v>
      </c>
      <c r="JE50" s="1">
        <v>0</v>
      </c>
      <c r="JF50" s="1">
        <v>0</v>
      </c>
      <c r="JG50" s="1">
        <v>0</v>
      </c>
      <c r="JH50" s="1">
        <v>0</v>
      </c>
      <c r="JI50" s="1">
        <v>0</v>
      </c>
      <c r="JJ50" s="1">
        <v>0</v>
      </c>
      <c r="JK50" s="1">
        <v>0</v>
      </c>
      <c r="JL50" s="1">
        <v>0</v>
      </c>
      <c r="JM50" s="1">
        <v>0</v>
      </c>
      <c r="JN50" s="1">
        <v>0</v>
      </c>
      <c r="JO50" s="1">
        <v>0</v>
      </c>
      <c r="JP50" s="1">
        <v>0</v>
      </c>
      <c r="JQ50" s="1">
        <v>0</v>
      </c>
      <c r="JR50" s="1">
        <v>0</v>
      </c>
      <c r="JS50" s="1">
        <v>0</v>
      </c>
      <c r="JT50" s="1">
        <v>0</v>
      </c>
      <c r="JU50" s="1">
        <v>0</v>
      </c>
      <c r="JV50" s="1">
        <v>0</v>
      </c>
      <c r="JW50" s="1">
        <v>0</v>
      </c>
      <c r="JX50" s="1">
        <v>0</v>
      </c>
      <c r="JY50" s="1">
        <v>0</v>
      </c>
      <c r="JZ50" s="1">
        <v>0</v>
      </c>
      <c r="KA50" s="1">
        <v>0</v>
      </c>
      <c r="KB50" s="1">
        <v>0</v>
      </c>
      <c r="KC50" s="1">
        <v>0</v>
      </c>
      <c r="KD50" s="1">
        <v>0</v>
      </c>
      <c r="KE50" s="1">
        <v>0</v>
      </c>
      <c r="KF50" s="1">
        <v>0</v>
      </c>
      <c r="KG50" s="1">
        <v>0</v>
      </c>
      <c r="KH50" s="1">
        <v>0</v>
      </c>
      <c r="KI50" s="1">
        <v>0</v>
      </c>
      <c r="KJ50" s="1">
        <v>0</v>
      </c>
      <c r="KK50" s="1">
        <v>0</v>
      </c>
      <c r="KL50" s="1">
        <v>0</v>
      </c>
      <c r="KM50" s="1">
        <v>0</v>
      </c>
      <c r="KN50" s="1">
        <v>0</v>
      </c>
      <c r="KO50" s="1">
        <v>0</v>
      </c>
      <c r="KP50" s="1">
        <v>0</v>
      </c>
      <c r="KQ50" s="1">
        <v>0</v>
      </c>
      <c r="KR50" s="1">
        <v>0</v>
      </c>
      <c r="KS50" s="1">
        <v>0</v>
      </c>
      <c r="KT50" s="1">
        <v>0</v>
      </c>
      <c r="KU50" s="1">
        <v>0</v>
      </c>
      <c r="KV50" s="1">
        <v>0</v>
      </c>
      <c r="KW50" s="1">
        <v>0</v>
      </c>
      <c r="KX50" s="1">
        <v>0</v>
      </c>
      <c r="KY50" s="1">
        <v>0</v>
      </c>
      <c r="KZ50" s="1">
        <v>0</v>
      </c>
      <c r="LA50" s="1">
        <v>0</v>
      </c>
      <c r="LB50" s="1">
        <v>0</v>
      </c>
      <c r="LC50" s="1">
        <v>0</v>
      </c>
      <c r="LD50" s="1">
        <v>0</v>
      </c>
      <c r="LE50" s="1">
        <v>0</v>
      </c>
      <c r="LF50" s="1">
        <v>0</v>
      </c>
      <c r="LG50" s="1">
        <v>0</v>
      </c>
      <c r="LH50" s="1">
        <v>1</v>
      </c>
      <c r="LI50" s="1">
        <v>1</v>
      </c>
      <c r="LJ50" s="1">
        <v>0</v>
      </c>
      <c r="LK50" s="1">
        <v>0</v>
      </c>
      <c r="LL50" s="1">
        <v>1</v>
      </c>
      <c r="LM50" s="1">
        <v>0.95</v>
      </c>
      <c r="LN50" s="1">
        <v>0</v>
      </c>
      <c r="LO50" s="1">
        <v>1</v>
      </c>
      <c r="LP50" s="1">
        <v>0.78</v>
      </c>
      <c r="LQ50" s="1">
        <v>0</v>
      </c>
      <c r="LR50" s="1">
        <v>0</v>
      </c>
      <c r="LS50" s="1">
        <v>0</v>
      </c>
    </row>
    <row r="51" spans="1:331" ht="15.75" customHeight="1">
      <c r="A51" s="1" t="s">
        <v>350</v>
      </c>
      <c r="B51" s="1" t="s">
        <v>351</v>
      </c>
      <c r="C51" s="1" t="s">
        <v>408</v>
      </c>
      <c r="D51" s="1" t="s">
        <v>353</v>
      </c>
      <c r="E51" s="1" t="s">
        <v>354</v>
      </c>
      <c r="F51" s="1">
        <v>15314</v>
      </c>
      <c r="G51" s="1" t="s">
        <v>355</v>
      </c>
      <c r="H51" s="1">
        <v>15314</v>
      </c>
      <c r="I51" s="1">
        <v>0.85077777777777774</v>
      </c>
      <c r="J51" s="1">
        <v>0</v>
      </c>
      <c r="K51" s="1" t="s">
        <v>356</v>
      </c>
      <c r="L51" s="1">
        <v>1</v>
      </c>
      <c r="M51" s="1" t="s">
        <v>357</v>
      </c>
      <c r="N51" s="1" t="s">
        <v>358</v>
      </c>
      <c r="O51" s="1" t="s">
        <v>405</v>
      </c>
      <c r="P51" s="1">
        <v>4.2</v>
      </c>
      <c r="Q51" s="1">
        <v>0.61499999999999999</v>
      </c>
      <c r="R51" s="1">
        <v>0</v>
      </c>
      <c r="S51" s="1">
        <v>0.47</v>
      </c>
      <c r="T51" s="1">
        <v>18000</v>
      </c>
      <c r="U51" s="1">
        <v>0</v>
      </c>
      <c r="V51" s="1">
        <v>262</v>
      </c>
      <c r="W51" s="1">
        <v>0</v>
      </c>
      <c r="X51" s="1">
        <v>4716000</v>
      </c>
      <c r="Y51" s="1">
        <v>1</v>
      </c>
      <c r="Z51" s="1">
        <v>0</v>
      </c>
      <c r="AA51" s="1">
        <v>0</v>
      </c>
      <c r="AB51" s="1">
        <v>0</v>
      </c>
      <c r="AC51" s="1">
        <v>0</v>
      </c>
      <c r="AD51" s="1">
        <v>0</v>
      </c>
      <c r="AE51" s="1">
        <v>0</v>
      </c>
      <c r="AF51" s="1">
        <v>0</v>
      </c>
      <c r="AG51" s="1">
        <v>0</v>
      </c>
      <c r="AH51" s="1">
        <v>0</v>
      </c>
      <c r="AI51" s="1">
        <v>0</v>
      </c>
      <c r="AJ51" s="1">
        <v>0</v>
      </c>
      <c r="AK51" s="1">
        <v>0</v>
      </c>
      <c r="AL51" s="1">
        <v>0</v>
      </c>
      <c r="AM51" s="1">
        <v>9.293150684931506</v>
      </c>
      <c r="AN51" s="1">
        <v>0</v>
      </c>
      <c r="AO51" s="1">
        <v>0</v>
      </c>
      <c r="AP51" s="1">
        <v>0</v>
      </c>
      <c r="AQ51" s="1">
        <v>0</v>
      </c>
      <c r="AR51" s="1">
        <v>0</v>
      </c>
      <c r="AS51" s="1">
        <v>0</v>
      </c>
      <c r="AT51" s="1">
        <v>0</v>
      </c>
      <c r="AU51" s="1">
        <v>0</v>
      </c>
      <c r="AV51" s="1">
        <v>0</v>
      </c>
      <c r="AW51" s="1">
        <v>0</v>
      </c>
      <c r="AX51" s="1">
        <v>0</v>
      </c>
      <c r="AY51" s="1">
        <v>0</v>
      </c>
      <c r="AZ51" s="1">
        <v>0</v>
      </c>
      <c r="BA51" s="1">
        <v>0</v>
      </c>
      <c r="BB51" s="1">
        <v>0</v>
      </c>
      <c r="BC51" s="1">
        <v>0.1</v>
      </c>
      <c r="BD51" s="1">
        <v>0</v>
      </c>
      <c r="BE51" s="1">
        <v>0</v>
      </c>
      <c r="BF51" s="1">
        <v>0</v>
      </c>
      <c r="BG51" s="1">
        <v>0</v>
      </c>
      <c r="BH51" s="1">
        <v>0</v>
      </c>
      <c r="BI51" s="1">
        <v>0</v>
      </c>
      <c r="BJ51" s="1">
        <v>0</v>
      </c>
      <c r="BK51" s="1">
        <v>0</v>
      </c>
      <c r="BL51" s="1">
        <v>0</v>
      </c>
      <c r="BM51" s="1">
        <v>0</v>
      </c>
      <c r="BN51" s="1">
        <v>0</v>
      </c>
      <c r="BO51" s="1">
        <v>0</v>
      </c>
      <c r="BP51" s="1">
        <v>0</v>
      </c>
      <c r="BQ51" s="1">
        <v>1.5599999999999999E-2</v>
      </c>
      <c r="BR51" s="1">
        <v>0</v>
      </c>
      <c r="BS51" s="1">
        <v>0</v>
      </c>
      <c r="BT51" s="1">
        <v>0</v>
      </c>
      <c r="BU51" s="1">
        <v>0</v>
      </c>
      <c r="BV51" s="1">
        <v>0</v>
      </c>
      <c r="BW51" s="1">
        <v>63.7</v>
      </c>
      <c r="BX51" s="1">
        <v>0</v>
      </c>
      <c r="BY51" s="1">
        <v>0</v>
      </c>
      <c r="BZ51" s="1">
        <v>0</v>
      </c>
      <c r="CA51" s="1">
        <v>0</v>
      </c>
      <c r="CB51" s="1">
        <v>0</v>
      </c>
      <c r="CC51" s="1">
        <v>0</v>
      </c>
      <c r="CD51" s="1">
        <v>0</v>
      </c>
      <c r="CE51" s="1">
        <v>0</v>
      </c>
      <c r="CF51" s="1">
        <v>0</v>
      </c>
      <c r="CG51" s="1">
        <v>0</v>
      </c>
      <c r="CH51" s="1">
        <v>0</v>
      </c>
      <c r="CI51" s="1">
        <v>0</v>
      </c>
      <c r="CJ51" s="1">
        <v>0</v>
      </c>
      <c r="CK51" s="1">
        <v>0</v>
      </c>
      <c r="CL51" s="1">
        <v>0</v>
      </c>
      <c r="CM51" s="1">
        <v>0</v>
      </c>
      <c r="CN51" s="1">
        <v>0</v>
      </c>
      <c r="CO51" s="1">
        <v>0</v>
      </c>
      <c r="CP51" s="1">
        <v>0</v>
      </c>
      <c r="CQ51" s="1">
        <v>0</v>
      </c>
      <c r="CR51" s="1">
        <v>0</v>
      </c>
      <c r="CS51" s="1">
        <v>0</v>
      </c>
      <c r="CT51" s="1">
        <v>0</v>
      </c>
      <c r="CU51" s="1">
        <v>0</v>
      </c>
      <c r="CV51" s="1">
        <v>0</v>
      </c>
      <c r="CW51" s="1">
        <v>0</v>
      </c>
      <c r="CX51" s="1">
        <v>0</v>
      </c>
      <c r="CY51" s="1">
        <v>0</v>
      </c>
      <c r="CZ51" s="1">
        <v>0</v>
      </c>
      <c r="DA51" s="1">
        <v>0</v>
      </c>
      <c r="DB51" s="1">
        <v>0</v>
      </c>
      <c r="DC51" s="1">
        <v>0</v>
      </c>
      <c r="DD51" s="1">
        <v>0</v>
      </c>
      <c r="DE51" s="1">
        <v>0</v>
      </c>
      <c r="DF51" s="1">
        <v>0</v>
      </c>
      <c r="DG51" s="1">
        <v>0</v>
      </c>
      <c r="DH51" s="1">
        <v>0</v>
      </c>
      <c r="DI51" s="1">
        <v>0</v>
      </c>
      <c r="DJ51" s="1">
        <v>0</v>
      </c>
      <c r="DK51" s="1">
        <v>0</v>
      </c>
      <c r="DL51" s="1">
        <v>0</v>
      </c>
      <c r="DM51" s="1">
        <v>0</v>
      </c>
      <c r="DN51" s="1">
        <v>0</v>
      </c>
      <c r="DO51" s="1">
        <v>0</v>
      </c>
      <c r="DP51" s="1">
        <v>0</v>
      </c>
      <c r="DQ51" s="1">
        <v>0</v>
      </c>
      <c r="DR51" s="1">
        <v>0</v>
      </c>
      <c r="DS51" s="1">
        <v>0</v>
      </c>
      <c r="DT51" s="1">
        <v>0</v>
      </c>
      <c r="DU51" s="1">
        <v>0</v>
      </c>
      <c r="DV51" s="1">
        <v>0</v>
      </c>
      <c r="DW51" s="1">
        <v>0</v>
      </c>
      <c r="DX51" s="1">
        <v>0</v>
      </c>
      <c r="DY51" s="1">
        <v>0</v>
      </c>
      <c r="DZ51" s="1">
        <v>0</v>
      </c>
      <c r="EA51" s="1">
        <v>0</v>
      </c>
      <c r="EB51" s="1">
        <v>0</v>
      </c>
      <c r="EC51" s="1">
        <v>0</v>
      </c>
      <c r="ED51" s="1">
        <v>0</v>
      </c>
      <c r="EE51" s="1">
        <v>0</v>
      </c>
      <c r="EF51" s="1">
        <v>0</v>
      </c>
      <c r="EG51" s="1">
        <v>0</v>
      </c>
      <c r="EH51" s="1">
        <v>0</v>
      </c>
      <c r="EI51" s="1">
        <v>0</v>
      </c>
      <c r="EJ51" s="1">
        <v>0</v>
      </c>
      <c r="EK51" s="1">
        <v>0</v>
      </c>
      <c r="EL51" s="1">
        <v>0</v>
      </c>
      <c r="EM51" s="1">
        <v>0</v>
      </c>
      <c r="EN51" s="1">
        <v>0</v>
      </c>
      <c r="EO51" s="1">
        <v>0</v>
      </c>
      <c r="EP51" s="1">
        <v>0</v>
      </c>
      <c r="EQ51" s="1">
        <v>0</v>
      </c>
      <c r="ER51" s="1">
        <v>0</v>
      </c>
      <c r="ES51" s="1">
        <v>0</v>
      </c>
      <c r="ET51" s="1">
        <v>0</v>
      </c>
      <c r="EU51" s="1">
        <v>0</v>
      </c>
      <c r="EV51" s="1">
        <v>0</v>
      </c>
      <c r="EW51" s="1">
        <v>0</v>
      </c>
      <c r="EX51" s="1">
        <v>0</v>
      </c>
      <c r="EY51" s="1">
        <v>0</v>
      </c>
      <c r="EZ51" s="1">
        <v>0</v>
      </c>
      <c r="FA51" s="1">
        <v>0</v>
      </c>
      <c r="FB51" s="1">
        <v>0</v>
      </c>
      <c r="FC51" s="1">
        <v>0</v>
      </c>
      <c r="FD51" s="1">
        <v>0</v>
      </c>
      <c r="FE51" s="1">
        <v>0</v>
      </c>
      <c r="FF51" s="1">
        <v>0</v>
      </c>
      <c r="FG51" s="1">
        <v>0</v>
      </c>
      <c r="FH51" s="1">
        <v>0</v>
      </c>
      <c r="FI51" s="1">
        <v>0</v>
      </c>
      <c r="FJ51" s="1">
        <v>0</v>
      </c>
      <c r="FK51" s="1">
        <v>0</v>
      </c>
      <c r="FL51" s="1">
        <v>0</v>
      </c>
      <c r="FM51" s="1">
        <v>0</v>
      </c>
      <c r="FN51" s="1">
        <v>0</v>
      </c>
      <c r="FO51" s="1">
        <v>0</v>
      </c>
      <c r="FP51" s="1">
        <v>0</v>
      </c>
      <c r="FQ51" s="1">
        <v>1</v>
      </c>
      <c r="FR51" s="1">
        <v>0</v>
      </c>
      <c r="FS51" s="1">
        <v>0</v>
      </c>
      <c r="FT51" s="1">
        <v>0</v>
      </c>
      <c r="FU51" s="1">
        <v>0</v>
      </c>
      <c r="FV51" s="1">
        <v>0</v>
      </c>
      <c r="FW51" s="1">
        <v>0</v>
      </c>
      <c r="FX51" s="1">
        <v>3.7024504720842653</v>
      </c>
      <c r="FY51" s="1">
        <v>0</v>
      </c>
      <c r="FZ51" s="1">
        <v>0</v>
      </c>
      <c r="GA51" s="1">
        <v>0</v>
      </c>
      <c r="GB51" s="1">
        <v>0</v>
      </c>
      <c r="GC51" s="1">
        <v>0</v>
      </c>
      <c r="GD51" s="1">
        <v>0</v>
      </c>
      <c r="GE51" s="1">
        <v>0</v>
      </c>
      <c r="GF51" s="1">
        <v>0</v>
      </c>
      <c r="GG51" s="1">
        <v>0</v>
      </c>
      <c r="GH51" s="1">
        <v>0</v>
      </c>
      <c r="GI51" s="1">
        <v>0</v>
      </c>
      <c r="GJ51" s="1">
        <v>0</v>
      </c>
      <c r="GK51" s="1">
        <v>0</v>
      </c>
      <c r="GL51" s="1">
        <v>0</v>
      </c>
      <c r="GM51" s="1">
        <v>0</v>
      </c>
      <c r="GN51" s="1">
        <v>0</v>
      </c>
      <c r="GO51" s="1">
        <v>0</v>
      </c>
      <c r="GP51" s="1">
        <v>0</v>
      </c>
      <c r="GQ51" s="1">
        <v>0</v>
      </c>
      <c r="GR51" s="1">
        <v>0</v>
      </c>
      <c r="GS51" s="1">
        <v>0</v>
      </c>
      <c r="GT51" s="1">
        <v>0.251</v>
      </c>
      <c r="GU51" s="1">
        <v>0</v>
      </c>
      <c r="GV51" s="1">
        <v>0</v>
      </c>
      <c r="GW51" s="1">
        <v>0</v>
      </c>
      <c r="GX51" s="1">
        <v>0</v>
      </c>
      <c r="GY51" s="1">
        <v>0</v>
      </c>
      <c r="GZ51" s="1">
        <v>0</v>
      </c>
      <c r="HA51" s="1">
        <v>0</v>
      </c>
      <c r="HB51" s="1">
        <v>0</v>
      </c>
      <c r="HC51" s="1">
        <v>0</v>
      </c>
      <c r="HD51" s="1">
        <v>0</v>
      </c>
      <c r="HE51" s="1">
        <v>0</v>
      </c>
      <c r="HF51" s="1">
        <v>0</v>
      </c>
      <c r="HG51" s="1">
        <v>0</v>
      </c>
      <c r="HH51" s="1">
        <v>1.5599999999999999E-2</v>
      </c>
      <c r="HI51" s="1">
        <v>0</v>
      </c>
      <c r="HJ51" s="1">
        <v>0</v>
      </c>
      <c r="HK51" s="1">
        <v>0</v>
      </c>
      <c r="HL51" s="1">
        <v>0</v>
      </c>
      <c r="HM51" s="1">
        <v>0</v>
      </c>
      <c r="HN51" s="1">
        <v>63.7</v>
      </c>
      <c r="HO51" s="1">
        <v>0</v>
      </c>
      <c r="HP51" s="1">
        <v>0</v>
      </c>
      <c r="HQ51" s="1">
        <v>0</v>
      </c>
      <c r="HR51" s="1">
        <v>0</v>
      </c>
      <c r="HS51" s="1">
        <v>0</v>
      </c>
      <c r="HT51" s="1">
        <v>0</v>
      </c>
      <c r="HU51" s="1">
        <v>0</v>
      </c>
      <c r="HV51" s="1">
        <v>0</v>
      </c>
      <c r="HW51" s="1">
        <v>0</v>
      </c>
      <c r="HX51" s="1">
        <v>0</v>
      </c>
      <c r="HY51" s="1">
        <v>0</v>
      </c>
      <c r="HZ51" s="1">
        <v>0</v>
      </c>
      <c r="IA51" s="1">
        <v>0</v>
      </c>
      <c r="IB51" s="1">
        <v>0</v>
      </c>
      <c r="IC51" s="1">
        <v>0</v>
      </c>
      <c r="ID51" s="1">
        <v>0</v>
      </c>
      <c r="IE51" s="1">
        <v>0</v>
      </c>
      <c r="IF51" s="1">
        <v>0</v>
      </c>
      <c r="IG51" s="1">
        <v>0</v>
      </c>
      <c r="IH51" s="1">
        <v>0</v>
      </c>
      <c r="II51" s="1">
        <v>0</v>
      </c>
      <c r="IJ51" s="1">
        <v>0</v>
      </c>
      <c r="IK51" s="1">
        <v>0</v>
      </c>
      <c r="IL51" s="1">
        <v>0</v>
      </c>
      <c r="IM51" s="1">
        <v>0</v>
      </c>
      <c r="IN51" s="1">
        <v>0</v>
      </c>
      <c r="IO51" s="1">
        <v>0</v>
      </c>
      <c r="IP51" s="1">
        <v>0</v>
      </c>
      <c r="IQ51" s="1">
        <v>0</v>
      </c>
      <c r="IR51" s="1">
        <v>0</v>
      </c>
      <c r="IS51" s="1">
        <v>0</v>
      </c>
      <c r="IT51" s="1">
        <v>0</v>
      </c>
      <c r="IU51" s="1">
        <v>0</v>
      </c>
      <c r="IV51" s="1">
        <v>0</v>
      </c>
      <c r="IW51" s="1">
        <v>0</v>
      </c>
      <c r="IX51" s="1">
        <v>0</v>
      </c>
      <c r="IY51" s="1">
        <v>0</v>
      </c>
      <c r="IZ51" s="1">
        <v>0</v>
      </c>
      <c r="JA51" s="1">
        <v>0</v>
      </c>
      <c r="JB51" s="1">
        <v>0</v>
      </c>
      <c r="JC51" s="1">
        <v>0</v>
      </c>
      <c r="JD51" s="1">
        <v>0</v>
      </c>
      <c r="JE51" s="1">
        <v>0</v>
      </c>
      <c r="JF51" s="1">
        <v>0</v>
      </c>
      <c r="JG51" s="1">
        <v>0</v>
      </c>
      <c r="JH51" s="1">
        <v>0</v>
      </c>
      <c r="JI51" s="1">
        <v>0</v>
      </c>
      <c r="JJ51" s="1">
        <v>0</v>
      </c>
      <c r="JK51" s="1">
        <v>0</v>
      </c>
      <c r="JL51" s="1">
        <v>0</v>
      </c>
      <c r="JM51" s="1">
        <v>0</v>
      </c>
      <c r="JN51" s="1">
        <v>0</v>
      </c>
      <c r="JO51" s="1">
        <v>0</v>
      </c>
      <c r="JP51" s="1">
        <v>0</v>
      </c>
      <c r="JQ51" s="1">
        <v>0</v>
      </c>
      <c r="JR51" s="1">
        <v>0</v>
      </c>
      <c r="JS51" s="1">
        <v>0</v>
      </c>
      <c r="JT51" s="1">
        <v>0</v>
      </c>
      <c r="JU51" s="1">
        <v>0</v>
      </c>
      <c r="JV51" s="1">
        <v>0</v>
      </c>
      <c r="JW51" s="1">
        <v>0</v>
      </c>
      <c r="JX51" s="1">
        <v>0</v>
      </c>
      <c r="JY51" s="1">
        <v>0</v>
      </c>
      <c r="JZ51" s="1">
        <v>0</v>
      </c>
      <c r="KA51" s="1">
        <v>0</v>
      </c>
      <c r="KB51" s="1">
        <v>0</v>
      </c>
      <c r="KC51" s="1">
        <v>0</v>
      </c>
      <c r="KD51" s="1">
        <v>0</v>
      </c>
      <c r="KE51" s="1">
        <v>0</v>
      </c>
      <c r="KF51" s="1">
        <v>0</v>
      </c>
      <c r="KG51" s="1">
        <v>0</v>
      </c>
      <c r="KH51" s="1">
        <v>0</v>
      </c>
      <c r="KI51" s="1">
        <v>0</v>
      </c>
      <c r="KJ51" s="1">
        <v>0</v>
      </c>
      <c r="KK51" s="1">
        <v>0</v>
      </c>
      <c r="KL51" s="1">
        <v>0</v>
      </c>
      <c r="KM51" s="1">
        <v>0</v>
      </c>
      <c r="KN51" s="1">
        <v>0</v>
      </c>
      <c r="KO51" s="1">
        <v>0</v>
      </c>
      <c r="KP51" s="1">
        <v>0</v>
      </c>
      <c r="KQ51" s="1">
        <v>0</v>
      </c>
      <c r="KR51" s="1">
        <v>0</v>
      </c>
      <c r="KS51" s="1">
        <v>0</v>
      </c>
      <c r="KT51" s="1">
        <v>0</v>
      </c>
      <c r="KU51" s="1">
        <v>0</v>
      </c>
      <c r="KV51" s="1">
        <v>0</v>
      </c>
      <c r="KW51" s="1">
        <v>0</v>
      </c>
      <c r="KX51" s="1">
        <v>0</v>
      </c>
      <c r="KY51" s="1">
        <v>0</v>
      </c>
      <c r="KZ51" s="1">
        <v>0</v>
      </c>
      <c r="LA51" s="1">
        <v>0</v>
      </c>
      <c r="LB51" s="1">
        <v>0</v>
      </c>
      <c r="LC51" s="1">
        <v>0</v>
      </c>
      <c r="LD51" s="1">
        <v>0</v>
      </c>
      <c r="LE51" s="1">
        <v>0</v>
      </c>
      <c r="LF51" s="1">
        <v>0</v>
      </c>
      <c r="LG51" s="1">
        <v>0</v>
      </c>
      <c r="LH51" s="1">
        <v>1</v>
      </c>
      <c r="LI51" s="1">
        <v>1</v>
      </c>
      <c r="LJ51" s="1">
        <v>0</v>
      </c>
      <c r="LK51" s="1">
        <v>0</v>
      </c>
      <c r="LL51" s="1">
        <v>1</v>
      </c>
      <c r="LM51" s="1">
        <v>0.95</v>
      </c>
      <c r="LN51" s="1">
        <v>0</v>
      </c>
      <c r="LO51" s="1">
        <v>1</v>
      </c>
      <c r="LP51" s="1">
        <v>0.78</v>
      </c>
      <c r="LQ51" s="1">
        <v>0</v>
      </c>
      <c r="LR51" s="1">
        <v>0</v>
      </c>
      <c r="LS51" s="1">
        <v>0</v>
      </c>
    </row>
    <row r="52" spans="1:331" ht="15.75" customHeight="1">
      <c r="A52" s="1" t="s">
        <v>350</v>
      </c>
      <c r="B52" s="1" t="s">
        <v>351</v>
      </c>
      <c r="C52" s="1" t="s">
        <v>409</v>
      </c>
      <c r="D52" s="1" t="s">
        <v>353</v>
      </c>
      <c r="E52" s="1" t="s">
        <v>354</v>
      </c>
      <c r="F52" s="1">
        <v>15314</v>
      </c>
      <c r="G52" s="1" t="s">
        <v>355</v>
      </c>
      <c r="H52" s="1">
        <v>15314</v>
      </c>
      <c r="I52" s="1">
        <v>0.85077777777777774</v>
      </c>
      <c r="J52" s="1">
        <v>0</v>
      </c>
      <c r="K52" s="1" t="s">
        <v>356</v>
      </c>
      <c r="L52" s="1">
        <v>1</v>
      </c>
      <c r="M52" s="1" t="s">
        <v>357</v>
      </c>
      <c r="N52" s="1" t="s">
        <v>358</v>
      </c>
      <c r="O52" s="1" t="s">
        <v>405</v>
      </c>
      <c r="P52" s="1">
        <v>4.2</v>
      </c>
      <c r="Q52" s="1">
        <v>0.61499999999999999</v>
      </c>
      <c r="R52" s="1">
        <v>0</v>
      </c>
      <c r="S52" s="1">
        <v>0.47</v>
      </c>
      <c r="T52" s="1">
        <v>18000</v>
      </c>
      <c r="U52" s="1">
        <v>0</v>
      </c>
      <c r="V52" s="1">
        <v>262</v>
      </c>
      <c r="W52" s="1">
        <v>0</v>
      </c>
      <c r="X52" s="1">
        <v>4716000</v>
      </c>
      <c r="Y52" s="1">
        <v>1</v>
      </c>
      <c r="Z52" s="1">
        <v>0</v>
      </c>
      <c r="AA52" s="1">
        <v>0</v>
      </c>
      <c r="AB52" s="1">
        <v>0</v>
      </c>
      <c r="AC52" s="1">
        <v>0</v>
      </c>
      <c r="AD52" s="1">
        <v>0</v>
      </c>
      <c r="AE52" s="1">
        <v>0</v>
      </c>
      <c r="AF52" s="1">
        <v>0</v>
      </c>
      <c r="AG52" s="1">
        <v>0</v>
      </c>
      <c r="AH52" s="1">
        <v>0</v>
      </c>
      <c r="AI52" s="1">
        <v>0</v>
      </c>
      <c r="AJ52" s="1">
        <v>0</v>
      </c>
      <c r="AK52" s="1">
        <v>0</v>
      </c>
      <c r="AL52" s="1">
        <v>0</v>
      </c>
      <c r="AM52" s="1">
        <v>9.293150684931506</v>
      </c>
      <c r="AN52" s="1">
        <v>0</v>
      </c>
      <c r="AO52" s="1">
        <v>0</v>
      </c>
      <c r="AP52" s="1">
        <v>0</v>
      </c>
      <c r="AQ52" s="1">
        <v>0</v>
      </c>
      <c r="AR52" s="1">
        <v>0</v>
      </c>
      <c r="AS52" s="1">
        <v>0</v>
      </c>
      <c r="AT52" s="1">
        <v>0</v>
      </c>
      <c r="AU52" s="1">
        <v>0</v>
      </c>
      <c r="AV52" s="1">
        <v>0</v>
      </c>
      <c r="AW52" s="1">
        <v>0</v>
      </c>
      <c r="AX52" s="1">
        <v>0</v>
      </c>
      <c r="AY52" s="1">
        <v>0</v>
      </c>
      <c r="AZ52" s="1">
        <v>0</v>
      </c>
      <c r="BA52" s="1">
        <v>0</v>
      </c>
      <c r="BB52" s="1">
        <v>0</v>
      </c>
      <c r="BC52" s="1">
        <v>0.1</v>
      </c>
      <c r="BD52" s="1">
        <v>0</v>
      </c>
      <c r="BE52" s="1">
        <v>0</v>
      </c>
      <c r="BF52" s="1">
        <v>0</v>
      </c>
      <c r="BG52" s="1">
        <v>0</v>
      </c>
      <c r="BH52" s="1">
        <v>0</v>
      </c>
      <c r="BI52" s="1">
        <v>0</v>
      </c>
      <c r="BJ52" s="1">
        <v>0</v>
      </c>
      <c r="BK52" s="1">
        <v>0</v>
      </c>
      <c r="BL52" s="1">
        <v>0</v>
      </c>
      <c r="BM52" s="1">
        <v>0</v>
      </c>
      <c r="BN52" s="1">
        <v>0</v>
      </c>
      <c r="BO52" s="1">
        <v>0</v>
      </c>
      <c r="BP52" s="1">
        <v>0</v>
      </c>
      <c r="BQ52" s="1">
        <v>1.5599999999999999E-2</v>
      </c>
      <c r="BR52" s="1">
        <v>0</v>
      </c>
      <c r="BS52" s="1">
        <v>0</v>
      </c>
      <c r="BT52" s="1">
        <v>0</v>
      </c>
      <c r="BU52" s="1">
        <v>0</v>
      </c>
      <c r="BV52" s="1">
        <v>0</v>
      </c>
      <c r="BW52" s="1">
        <v>63.7</v>
      </c>
      <c r="BX52" s="1">
        <v>0</v>
      </c>
      <c r="BY52" s="1">
        <v>0</v>
      </c>
      <c r="BZ52" s="1">
        <v>0</v>
      </c>
      <c r="CA52" s="1">
        <v>0</v>
      </c>
      <c r="CB52" s="1">
        <v>0</v>
      </c>
      <c r="CC52" s="1">
        <v>0</v>
      </c>
      <c r="CD52" s="1">
        <v>0</v>
      </c>
      <c r="CE52" s="1">
        <v>0</v>
      </c>
      <c r="CF52" s="1">
        <v>0</v>
      </c>
      <c r="CG52" s="1">
        <v>0</v>
      </c>
      <c r="CH52" s="1">
        <v>0</v>
      </c>
      <c r="CI52" s="1">
        <v>0</v>
      </c>
      <c r="CJ52" s="1">
        <v>0</v>
      </c>
      <c r="CK52" s="1">
        <v>0</v>
      </c>
      <c r="CL52" s="1">
        <v>0</v>
      </c>
      <c r="CM52" s="1">
        <v>0</v>
      </c>
      <c r="CN52" s="1">
        <v>0</v>
      </c>
      <c r="CO52" s="1">
        <v>0</v>
      </c>
      <c r="CP52" s="1">
        <v>0</v>
      </c>
      <c r="CQ52" s="1">
        <v>0</v>
      </c>
      <c r="CR52" s="1">
        <v>0</v>
      </c>
      <c r="CS52" s="1">
        <v>0</v>
      </c>
      <c r="CT52" s="1">
        <v>0</v>
      </c>
      <c r="CU52" s="1">
        <v>0</v>
      </c>
      <c r="CV52" s="1">
        <v>0</v>
      </c>
      <c r="CW52" s="1">
        <v>0</v>
      </c>
      <c r="CX52" s="1">
        <v>0</v>
      </c>
      <c r="CY52" s="1">
        <v>0</v>
      </c>
      <c r="CZ52" s="1">
        <v>0</v>
      </c>
      <c r="DA52" s="1">
        <v>0</v>
      </c>
      <c r="DB52" s="1">
        <v>0</v>
      </c>
      <c r="DC52" s="1">
        <v>0</v>
      </c>
      <c r="DD52" s="1">
        <v>0</v>
      </c>
      <c r="DE52" s="1">
        <v>0</v>
      </c>
      <c r="DF52" s="1">
        <v>0</v>
      </c>
      <c r="DG52" s="1">
        <v>0</v>
      </c>
      <c r="DH52" s="1">
        <v>0</v>
      </c>
      <c r="DI52" s="1">
        <v>0</v>
      </c>
      <c r="DJ52" s="1">
        <v>0</v>
      </c>
      <c r="DK52" s="1">
        <v>0</v>
      </c>
      <c r="DL52" s="1">
        <v>0</v>
      </c>
      <c r="DM52" s="1">
        <v>0</v>
      </c>
      <c r="DN52" s="1">
        <v>0</v>
      </c>
      <c r="DO52" s="1">
        <v>0</v>
      </c>
      <c r="DP52" s="1">
        <v>0</v>
      </c>
      <c r="DQ52" s="1">
        <v>0</v>
      </c>
      <c r="DR52" s="1">
        <v>0</v>
      </c>
      <c r="DS52" s="1">
        <v>0</v>
      </c>
      <c r="DT52" s="1">
        <v>0</v>
      </c>
      <c r="DU52" s="1">
        <v>0</v>
      </c>
      <c r="DV52" s="1">
        <v>0</v>
      </c>
      <c r="DW52" s="1">
        <v>0</v>
      </c>
      <c r="DX52" s="1">
        <v>0</v>
      </c>
      <c r="DY52" s="1">
        <v>0</v>
      </c>
      <c r="DZ52" s="1">
        <v>0</v>
      </c>
      <c r="EA52" s="1">
        <v>0</v>
      </c>
      <c r="EB52" s="1">
        <v>0</v>
      </c>
      <c r="EC52" s="1">
        <v>0</v>
      </c>
      <c r="ED52" s="1">
        <v>0</v>
      </c>
      <c r="EE52" s="1">
        <v>0</v>
      </c>
      <c r="EF52" s="1">
        <v>0</v>
      </c>
      <c r="EG52" s="1">
        <v>0</v>
      </c>
      <c r="EH52" s="1">
        <v>0</v>
      </c>
      <c r="EI52" s="1">
        <v>0</v>
      </c>
      <c r="EJ52" s="1">
        <v>0</v>
      </c>
      <c r="EK52" s="1">
        <v>0</v>
      </c>
      <c r="EL52" s="1">
        <v>0</v>
      </c>
      <c r="EM52" s="1">
        <v>0</v>
      </c>
      <c r="EN52" s="1">
        <v>0</v>
      </c>
      <c r="EO52" s="1">
        <v>0</v>
      </c>
      <c r="EP52" s="1">
        <v>0</v>
      </c>
      <c r="EQ52" s="1">
        <v>0</v>
      </c>
      <c r="ER52" s="1">
        <v>0</v>
      </c>
      <c r="ES52" s="1">
        <v>0</v>
      </c>
      <c r="ET52" s="1">
        <v>0</v>
      </c>
      <c r="EU52" s="1">
        <v>0</v>
      </c>
      <c r="EV52" s="1">
        <v>0</v>
      </c>
      <c r="EW52" s="1">
        <v>0</v>
      </c>
      <c r="EX52" s="1">
        <v>0</v>
      </c>
      <c r="EY52" s="1">
        <v>0</v>
      </c>
      <c r="EZ52" s="1">
        <v>0</v>
      </c>
      <c r="FA52" s="1">
        <v>0</v>
      </c>
      <c r="FB52" s="1">
        <v>0</v>
      </c>
      <c r="FC52" s="1">
        <v>0</v>
      </c>
      <c r="FD52" s="1">
        <v>0</v>
      </c>
      <c r="FE52" s="1">
        <v>0</v>
      </c>
      <c r="FF52" s="1">
        <v>0</v>
      </c>
      <c r="FG52" s="1">
        <v>0</v>
      </c>
      <c r="FH52" s="1">
        <v>0</v>
      </c>
      <c r="FI52" s="1">
        <v>0</v>
      </c>
      <c r="FJ52" s="1">
        <v>0</v>
      </c>
      <c r="FK52" s="1">
        <v>0</v>
      </c>
      <c r="FL52" s="1">
        <v>0</v>
      </c>
      <c r="FM52" s="1">
        <v>0</v>
      </c>
      <c r="FN52" s="1">
        <v>0</v>
      </c>
      <c r="FO52" s="1">
        <v>0</v>
      </c>
      <c r="FP52" s="1">
        <v>0</v>
      </c>
      <c r="FQ52" s="1">
        <v>1</v>
      </c>
      <c r="FR52" s="1">
        <v>0</v>
      </c>
      <c r="FS52" s="1">
        <v>0</v>
      </c>
      <c r="FT52" s="1">
        <v>0</v>
      </c>
      <c r="FU52" s="1">
        <v>0</v>
      </c>
      <c r="FV52" s="1">
        <v>0</v>
      </c>
      <c r="FW52" s="1">
        <v>0</v>
      </c>
      <c r="FX52" s="1">
        <v>3.7024504720842653</v>
      </c>
      <c r="FY52" s="1">
        <v>0</v>
      </c>
      <c r="FZ52" s="1">
        <v>0</v>
      </c>
      <c r="GA52" s="1">
        <v>0</v>
      </c>
      <c r="GB52" s="1">
        <v>0</v>
      </c>
      <c r="GC52" s="1">
        <v>0</v>
      </c>
      <c r="GD52" s="1">
        <v>0</v>
      </c>
      <c r="GE52" s="1">
        <v>0</v>
      </c>
      <c r="GF52" s="1">
        <v>0</v>
      </c>
      <c r="GG52" s="1">
        <v>0</v>
      </c>
      <c r="GH52" s="1">
        <v>0</v>
      </c>
      <c r="GI52" s="1">
        <v>0</v>
      </c>
      <c r="GJ52" s="1">
        <v>0</v>
      </c>
      <c r="GK52" s="1">
        <v>0</v>
      </c>
      <c r="GL52" s="1">
        <v>0</v>
      </c>
      <c r="GM52" s="1">
        <v>0</v>
      </c>
      <c r="GN52" s="1">
        <v>0</v>
      </c>
      <c r="GO52" s="1">
        <v>0</v>
      </c>
      <c r="GP52" s="1">
        <v>0</v>
      </c>
      <c r="GQ52" s="1">
        <v>0</v>
      </c>
      <c r="GR52" s="1">
        <v>0</v>
      </c>
      <c r="GS52" s="1">
        <v>0</v>
      </c>
      <c r="GT52" s="1">
        <v>0.251</v>
      </c>
      <c r="GU52" s="1">
        <v>0</v>
      </c>
      <c r="GV52" s="1">
        <v>0</v>
      </c>
      <c r="GW52" s="1">
        <v>0</v>
      </c>
      <c r="GX52" s="1">
        <v>0</v>
      </c>
      <c r="GY52" s="1">
        <v>0</v>
      </c>
      <c r="GZ52" s="1">
        <v>0</v>
      </c>
      <c r="HA52" s="1">
        <v>0</v>
      </c>
      <c r="HB52" s="1">
        <v>0</v>
      </c>
      <c r="HC52" s="1">
        <v>0</v>
      </c>
      <c r="HD52" s="1">
        <v>0</v>
      </c>
      <c r="HE52" s="1">
        <v>0</v>
      </c>
      <c r="HF52" s="1">
        <v>0</v>
      </c>
      <c r="HG52" s="1">
        <v>0</v>
      </c>
      <c r="HH52" s="1">
        <v>1.5599999999999999E-2</v>
      </c>
      <c r="HI52" s="1">
        <v>0</v>
      </c>
      <c r="HJ52" s="1">
        <v>0</v>
      </c>
      <c r="HK52" s="1">
        <v>0</v>
      </c>
      <c r="HL52" s="1">
        <v>0</v>
      </c>
      <c r="HM52" s="1">
        <v>0</v>
      </c>
      <c r="HN52" s="1">
        <v>63.7</v>
      </c>
      <c r="HO52" s="1">
        <v>0</v>
      </c>
      <c r="HP52" s="1">
        <v>0</v>
      </c>
      <c r="HQ52" s="1">
        <v>0</v>
      </c>
      <c r="HR52" s="1">
        <v>0</v>
      </c>
      <c r="HS52" s="1">
        <v>0</v>
      </c>
      <c r="HT52" s="1">
        <v>0</v>
      </c>
      <c r="HU52" s="1">
        <v>0</v>
      </c>
      <c r="HV52" s="1">
        <v>0</v>
      </c>
      <c r="HW52" s="1">
        <v>0</v>
      </c>
      <c r="HX52" s="1">
        <v>0</v>
      </c>
      <c r="HY52" s="1">
        <v>0</v>
      </c>
      <c r="HZ52" s="1">
        <v>0</v>
      </c>
      <c r="IA52" s="1">
        <v>0</v>
      </c>
      <c r="IB52" s="1">
        <v>0</v>
      </c>
      <c r="IC52" s="1">
        <v>0</v>
      </c>
      <c r="ID52" s="1">
        <v>0</v>
      </c>
      <c r="IE52" s="1">
        <v>0</v>
      </c>
      <c r="IF52" s="1">
        <v>0</v>
      </c>
      <c r="IG52" s="1">
        <v>0</v>
      </c>
      <c r="IH52" s="1">
        <v>0</v>
      </c>
      <c r="II52" s="1">
        <v>0</v>
      </c>
      <c r="IJ52" s="1">
        <v>0</v>
      </c>
      <c r="IK52" s="1">
        <v>0</v>
      </c>
      <c r="IL52" s="1">
        <v>0</v>
      </c>
      <c r="IM52" s="1">
        <v>0</v>
      </c>
      <c r="IN52" s="1">
        <v>0</v>
      </c>
      <c r="IO52" s="1">
        <v>0</v>
      </c>
      <c r="IP52" s="1">
        <v>0</v>
      </c>
      <c r="IQ52" s="1">
        <v>0</v>
      </c>
      <c r="IR52" s="1">
        <v>0</v>
      </c>
      <c r="IS52" s="1">
        <v>0</v>
      </c>
      <c r="IT52" s="1">
        <v>0</v>
      </c>
      <c r="IU52" s="1">
        <v>0</v>
      </c>
      <c r="IV52" s="1">
        <v>0</v>
      </c>
      <c r="IW52" s="1">
        <v>0</v>
      </c>
      <c r="IX52" s="1">
        <v>0</v>
      </c>
      <c r="IY52" s="1">
        <v>0</v>
      </c>
      <c r="IZ52" s="1">
        <v>0</v>
      </c>
      <c r="JA52" s="1">
        <v>0</v>
      </c>
      <c r="JB52" s="1">
        <v>0</v>
      </c>
      <c r="JC52" s="1">
        <v>0</v>
      </c>
      <c r="JD52" s="1">
        <v>0</v>
      </c>
      <c r="JE52" s="1">
        <v>0</v>
      </c>
      <c r="JF52" s="1">
        <v>0</v>
      </c>
      <c r="JG52" s="1">
        <v>0</v>
      </c>
      <c r="JH52" s="1">
        <v>0</v>
      </c>
      <c r="JI52" s="1">
        <v>0</v>
      </c>
      <c r="JJ52" s="1">
        <v>0</v>
      </c>
      <c r="JK52" s="1">
        <v>0</v>
      </c>
      <c r="JL52" s="1">
        <v>0</v>
      </c>
      <c r="JM52" s="1">
        <v>0</v>
      </c>
      <c r="JN52" s="1">
        <v>0</v>
      </c>
      <c r="JO52" s="1">
        <v>0</v>
      </c>
      <c r="JP52" s="1">
        <v>0</v>
      </c>
      <c r="JQ52" s="1">
        <v>0</v>
      </c>
      <c r="JR52" s="1">
        <v>0</v>
      </c>
      <c r="JS52" s="1">
        <v>0</v>
      </c>
      <c r="JT52" s="1">
        <v>0</v>
      </c>
      <c r="JU52" s="1">
        <v>0</v>
      </c>
      <c r="JV52" s="1">
        <v>0</v>
      </c>
      <c r="JW52" s="1">
        <v>0</v>
      </c>
      <c r="JX52" s="1">
        <v>0</v>
      </c>
      <c r="JY52" s="1">
        <v>0</v>
      </c>
      <c r="JZ52" s="1">
        <v>0</v>
      </c>
      <c r="KA52" s="1">
        <v>0</v>
      </c>
      <c r="KB52" s="1">
        <v>0</v>
      </c>
      <c r="KC52" s="1">
        <v>0</v>
      </c>
      <c r="KD52" s="1">
        <v>0</v>
      </c>
      <c r="KE52" s="1">
        <v>0</v>
      </c>
      <c r="KF52" s="1">
        <v>0</v>
      </c>
      <c r="KG52" s="1">
        <v>0</v>
      </c>
      <c r="KH52" s="1">
        <v>0</v>
      </c>
      <c r="KI52" s="1">
        <v>0</v>
      </c>
      <c r="KJ52" s="1">
        <v>0</v>
      </c>
      <c r="KK52" s="1">
        <v>0</v>
      </c>
      <c r="KL52" s="1">
        <v>0</v>
      </c>
      <c r="KM52" s="1">
        <v>0</v>
      </c>
      <c r="KN52" s="1">
        <v>0</v>
      </c>
      <c r="KO52" s="1">
        <v>0</v>
      </c>
      <c r="KP52" s="1">
        <v>0</v>
      </c>
      <c r="KQ52" s="1">
        <v>0</v>
      </c>
      <c r="KR52" s="1">
        <v>0</v>
      </c>
      <c r="KS52" s="1">
        <v>0</v>
      </c>
      <c r="KT52" s="1">
        <v>0</v>
      </c>
      <c r="KU52" s="1">
        <v>0</v>
      </c>
      <c r="KV52" s="1">
        <v>0</v>
      </c>
      <c r="KW52" s="1">
        <v>0</v>
      </c>
      <c r="KX52" s="1">
        <v>0</v>
      </c>
      <c r="KY52" s="1">
        <v>0</v>
      </c>
      <c r="KZ52" s="1">
        <v>0</v>
      </c>
      <c r="LA52" s="1">
        <v>0</v>
      </c>
      <c r="LB52" s="1">
        <v>0</v>
      </c>
      <c r="LC52" s="1">
        <v>0</v>
      </c>
      <c r="LD52" s="1">
        <v>0</v>
      </c>
      <c r="LE52" s="1">
        <v>0</v>
      </c>
      <c r="LF52" s="1">
        <v>0</v>
      </c>
      <c r="LG52" s="1">
        <v>0</v>
      </c>
      <c r="LH52" s="1">
        <v>1</v>
      </c>
      <c r="LI52" s="1">
        <v>1</v>
      </c>
      <c r="LJ52" s="1">
        <v>0</v>
      </c>
      <c r="LK52" s="1">
        <v>0</v>
      </c>
      <c r="LL52" s="1">
        <v>1</v>
      </c>
      <c r="LM52" s="1">
        <v>0.95</v>
      </c>
      <c r="LN52" s="1">
        <v>0</v>
      </c>
      <c r="LO52" s="1">
        <v>1</v>
      </c>
      <c r="LP52" s="1">
        <v>0.78</v>
      </c>
      <c r="LQ52" s="1">
        <v>0</v>
      </c>
      <c r="LR52" s="1">
        <v>0</v>
      </c>
      <c r="LS52" s="1">
        <v>0</v>
      </c>
    </row>
    <row r="53" spans="1:331" ht="15.75" customHeight="1">
      <c r="A53" s="1" t="s">
        <v>350</v>
      </c>
      <c r="B53" s="1" t="s">
        <v>351</v>
      </c>
      <c r="C53" s="1" t="s">
        <v>410</v>
      </c>
      <c r="D53" s="1" t="s">
        <v>353</v>
      </c>
      <c r="E53" s="1" t="s">
        <v>354</v>
      </c>
      <c r="F53" s="1">
        <v>15314</v>
      </c>
      <c r="G53" s="1" t="s">
        <v>355</v>
      </c>
      <c r="H53" s="1">
        <v>15314</v>
      </c>
      <c r="I53" s="1">
        <v>0.85077777777777774</v>
      </c>
      <c r="J53" s="1">
        <v>0</v>
      </c>
      <c r="K53" s="1" t="s">
        <v>356</v>
      </c>
      <c r="L53" s="1">
        <v>1</v>
      </c>
      <c r="M53" s="1" t="s">
        <v>357</v>
      </c>
      <c r="N53" s="1" t="s">
        <v>358</v>
      </c>
      <c r="O53" s="1" t="s">
        <v>405</v>
      </c>
      <c r="P53" s="1">
        <v>4.2</v>
      </c>
      <c r="Q53" s="1">
        <v>0.61499999999999999</v>
      </c>
      <c r="R53" s="1">
        <v>0</v>
      </c>
      <c r="S53" s="1">
        <v>0.47</v>
      </c>
      <c r="T53" s="1">
        <v>18000</v>
      </c>
      <c r="U53" s="1">
        <v>0</v>
      </c>
      <c r="V53" s="1">
        <v>262</v>
      </c>
      <c r="W53" s="1">
        <v>0</v>
      </c>
      <c r="X53" s="1">
        <v>4716000</v>
      </c>
      <c r="Y53" s="1">
        <v>1</v>
      </c>
      <c r="Z53" s="1">
        <v>0</v>
      </c>
      <c r="AA53" s="1">
        <v>0</v>
      </c>
      <c r="AB53" s="1">
        <v>0</v>
      </c>
      <c r="AC53" s="1">
        <v>0</v>
      </c>
      <c r="AD53" s="1">
        <v>0</v>
      </c>
      <c r="AE53" s="1">
        <v>0</v>
      </c>
      <c r="AF53" s="1">
        <v>0</v>
      </c>
      <c r="AG53" s="1">
        <v>0</v>
      </c>
      <c r="AH53" s="1">
        <v>0</v>
      </c>
      <c r="AI53" s="1">
        <v>0</v>
      </c>
      <c r="AJ53" s="1">
        <v>0</v>
      </c>
      <c r="AK53" s="1">
        <v>0</v>
      </c>
      <c r="AL53" s="1">
        <v>0</v>
      </c>
      <c r="AM53" s="1">
        <v>9.293150684931506</v>
      </c>
      <c r="AN53" s="1">
        <v>0</v>
      </c>
      <c r="AO53" s="1">
        <v>0</v>
      </c>
      <c r="AP53" s="1">
        <v>0</v>
      </c>
      <c r="AQ53" s="1">
        <v>0</v>
      </c>
      <c r="AR53" s="1">
        <v>0</v>
      </c>
      <c r="AS53" s="1">
        <v>0</v>
      </c>
      <c r="AT53" s="1">
        <v>0</v>
      </c>
      <c r="AU53" s="1">
        <v>0</v>
      </c>
      <c r="AV53" s="1">
        <v>0</v>
      </c>
      <c r="AW53" s="1">
        <v>0</v>
      </c>
      <c r="AX53" s="1">
        <v>0</v>
      </c>
      <c r="AY53" s="1">
        <v>0</v>
      </c>
      <c r="AZ53" s="1">
        <v>0</v>
      </c>
      <c r="BA53" s="1">
        <v>0</v>
      </c>
      <c r="BB53" s="1">
        <v>0</v>
      </c>
      <c r="BC53" s="1">
        <v>0.1</v>
      </c>
      <c r="BD53" s="1">
        <v>0</v>
      </c>
      <c r="BE53" s="1">
        <v>0</v>
      </c>
      <c r="BF53" s="1">
        <v>0</v>
      </c>
      <c r="BG53" s="1">
        <v>0</v>
      </c>
      <c r="BH53" s="1">
        <v>0</v>
      </c>
      <c r="BI53" s="1">
        <v>0</v>
      </c>
      <c r="BJ53" s="1">
        <v>0</v>
      </c>
      <c r="BK53" s="1">
        <v>0</v>
      </c>
      <c r="BL53" s="1">
        <v>0</v>
      </c>
      <c r="BM53" s="1">
        <v>0</v>
      </c>
      <c r="BN53" s="1">
        <v>0</v>
      </c>
      <c r="BO53" s="1">
        <v>0</v>
      </c>
      <c r="BP53" s="1">
        <v>0</v>
      </c>
      <c r="BQ53" s="1">
        <v>1.5599999999999999E-2</v>
      </c>
      <c r="BR53" s="1">
        <v>0</v>
      </c>
      <c r="BS53" s="1">
        <v>0</v>
      </c>
      <c r="BT53" s="1">
        <v>0</v>
      </c>
      <c r="BU53" s="1">
        <v>0</v>
      </c>
      <c r="BV53" s="1">
        <v>0</v>
      </c>
      <c r="BW53" s="1">
        <v>63.7</v>
      </c>
      <c r="BX53" s="1">
        <v>0</v>
      </c>
      <c r="BY53" s="1">
        <v>0</v>
      </c>
      <c r="BZ53" s="1">
        <v>0</v>
      </c>
      <c r="CA53" s="1">
        <v>0</v>
      </c>
      <c r="CB53" s="1">
        <v>0</v>
      </c>
      <c r="CC53" s="1">
        <v>0</v>
      </c>
      <c r="CD53" s="1">
        <v>0</v>
      </c>
      <c r="CE53" s="1">
        <v>0</v>
      </c>
      <c r="CF53" s="1">
        <v>0</v>
      </c>
      <c r="CG53" s="1">
        <v>0</v>
      </c>
      <c r="CH53" s="1">
        <v>0</v>
      </c>
      <c r="CI53" s="1">
        <v>0</v>
      </c>
      <c r="CJ53" s="1">
        <v>0</v>
      </c>
      <c r="CK53" s="1">
        <v>0</v>
      </c>
      <c r="CL53" s="1">
        <v>0</v>
      </c>
      <c r="CM53" s="1">
        <v>0</v>
      </c>
      <c r="CN53" s="1">
        <v>0</v>
      </c>
      <c r="CO53" s="1">
        <v>0</v>
      </c>
      <c r="CP53" s="1">
        <v>0</v>
      </c>
      <c r="CQ53" s="1">
        <v>0</v>
      </c>
      <c r="CR53" s="1">
        <v>0</v>
      </c>
      <c r="CS53" s="1">
        <v>0</v>
      </c>
      <c r="CT53" s="1">
        <v>0</v>
      </c>
      <c r="CU53" s="1">
        <v>0</v>
      </c>
      <c r="CV53" s="1">
        <v>0</v>
      </c>
      <c r="CW53" s="1">
        <v>0</v>
      </c>
      <c r="CX53" s="1">
        <v>0</v>
      </c>
      <c r="CY53" s="1">
        <v>0</v>
      </c>
      <c r="CZ53" s="1">
        <v>0</v>
      </c>
      <c r="DA53" s="1">
        <v>0</v>
      </c>
      <c r="DB53" s="1">
        <v>0</v>
      </c>
      <c r="DC53" s="1">
        <v>0</v>
      </c>
      <c r="DD53" s="1">
        <v>0</v>
      </c>
      <c r="DE53" s="1">
        <v>0</v>
      </c>
      <c r="DF53" s="1">
        <v>0</v>
      </c>
      <c r="DG53" s="1">
        <v>0</v>
      </c>
      <c r="DH53" s="1">
        <v>0</v>
      </c>
      <c r="DI53" s="1">
        <v>0</v>
      </c>
      <c r="DJ53" s="1">
        <v>0</v>
      </c>
      <c r="DK53" s="1">
        <v>0</v>
      </c>
      <c r="DL53" s="1">
        <v>0</v>
      </c>
      <c r="DM53" s="1">
        <v>0</v>
      </c>
      <c r="DN53" s="1">
        <v>0</v>
      </c>
      <c r="DO53" s="1">
        <v>0</v>
      </c>
      <c r="DP53" s="1">
        <v>0</v>
      </c>
      <c r="DQ53" s="1">
        <v>0</v>
      </c>
      <c r="DR53" s="1">
        <v>0</v>
      </c>
      <c r="DS53" s="1">
        <v>0</v>
      </c>
      <c r="DT53" s="1">
        <v>0</v>
      </c>
      <c r="DU53" s="1">
        <v>0</v>
      </c>
      <c r="DV53" s="1">
        <v>0</v>
      </c>
      <c r="DW53" s="1">
        <v>0</v>
      </c>
      <c r="DX53" s="1">
        <v>0</v>
      </c>
      <c r="DY53" s="1">
        <v>0</v>
      </c>
      <c r="DZ53" s="1">
        <v>0</v>
      </c>
      <c r="EA53" s="1">
        <v>0</v>
      </c>
      <c r="EB53" s="1">
        <v>0</v>
      </c>
      <c r="EC53" s="1">
        <v>0</v>
      </c>
      <c r="ED53" s="1">
        <v>0</v>
      </c>
      <c r="EE53" s="1">
        <v>0</v>
      </c>
      <c r="EF53" s="1">
        <v>0</v>
      </c>
      <c r="EG53" s="1">
        <v>0</v>
      </c>
      <c r="EH53" s="1">
        <v>0</v>
      </c>
      <c r="EI53" s="1">
        <v>0</v>
      </c>
      <c r="EJ53" s="1">
        <v>0</v>
      </c>
      <c r="EK53" s="1">
        <v>0</v>
      </c>
      <c r="EL53" s="1">
        <v>0</v>
      </c>
      <c r="EM53" s="1">
        <v>0</v>
      </c>
      <c r="EN53" s="1">
        <v>0</v>
      </c>
      <c r="EO53" s="1">
        <v>0</v>
      </c>
      <c r="EP53" s="1">
        <v>0</v>
      </c>
      <c r="EQ53" s="1">
        <v>0</v>
      </c>
      <c r="ER53" s="1">
        <v>0</v>
      </c>
      <c r="ES53" s="1">
        <v>0</v>
      </c>
      <c r="ET53" s="1">
        <v>0</v>
      </c>
      <c r="EU53" s="1">
        <v>0</v>
      </c>
      <c r="EV53" s="1">
        <v>0</v>
      </c>
      <c r="EW53" s="1">
        <v>0</v>
      </c>
      <c r="EX53" s="1">
        <v>0</v>
      </c>
      <c r="EY53" s="1">
        <v>0</v>
      </c>
      <c r="EZ53" s="1">
        <v>0</v>
      </c>
      <c r="FA53" s="1">
        <v>0</v>
      </c>
      <c r="FB53" s="1">
        <v>0</v>
      </c>
      <c r="FC53" s="1">
        <v>0</v>
      </c>
      <c r="FD53" s="1">
        <v>0</v>
      </c>
      <c r="FE53" s="1">
        <v>0</v>
      </c>
      <c r="FF53" s="1">
        <v>0</v>
      </c>
      <c r="FG53" s="1">
        <v>0</v>
      </c>
      <c r="FH53" s="1">
        <v>0</v>
      </c>
      <c r="FI53" s="1">
        <v>0</v>
      </c>
      <c r="FJ53" s="1">
        <v>0</v>
      </c>
      <c r="FK53" s="1">
        <v>0</v>
      </c>
      <c r="FL53" s="1">
        <v>0</v>
      </c>
      <c r="FM53" s="1">
        <v>0</v>
      </c>
      <c r="FN53" s="1">
        <v>0</v>
      </c>
      <c r="FO53" s="1">
        <v>0</v>
      </c>
      <c r="FP53" s="1">
        <v>0</v>
      </c>
      <c r="FQ53" s="1">
        <v>1</v>
      </c>
      <c r="FR53" s="1">
        <v>0</v>
      </c>
      <c r="FS53" s="1">
        <v>0</v>
      </c>
      <c r="FT53" s="1">
        <v>0</v>
      </c>
      <c r="FU53" s="1">
        <v>0</v>
      </c>
      <c r="FV53" s="1">
        <v>0</v>
      </c>
      <c r="FW53" s="1">
        <v>0</v>
      </c>
      <c r="FX53" s="1">
        <v>3.7024504720842653</v>
      </c>
      <c r="FY53" s="1">
        <v>0</v>
      </c>
      <c r="FZ53" s="1">
        <v>0</v>
      </c>
      <c r="GA53" s="1">
        <v>0</v>
      </c>
      <c r="GB53" s="1">
        <v>0</v>
      </c>
      <c r="GC53" s="1">
        <v>0</v>
      </c>
      <c r="GD53" s="1">
        <v>0</v>
      </c>
      <c r="GE53" s="1">
        <v>0</v>
      </c>
      <c r="GF53" s="1">
        <v>0</v>
      </c>
      <c r="GG53" s="1">
        <v>0</v>
      </c>
      <c r="GH53" s="1">
        <v>0</v>
      </c>
      <c r="GI53" s="1">
        <v>0</v>
      </c>
      <c r="GJ53" s="1">
        <v>0</v>
      </c>
      <c r="GK53" s="1">
        <v>0</v>
      </c>
      <c r="GL53" s="1">
        <v>0</v>
      </c>
      <c r="GM53" s="1">
        <v>0</v>
      </c>
      <c r="GN53" s="1">
        <v>0</v>
      </c>
      <c r="GO53" s="1">
        <v>0</v>
      </c>
      <c r="GP53" s="1">
        <v>0</v>
      </c>
      <c r="GQ53" s="1">
        <v>0</v>
      </c>
      <c r="GR53" s="1">
        <v>0</v>
      </c>
      <c r="GS53" s="1">
        <v>0</v>
      </c>
      <c r="GT53" s="1">
        <v>0.251</v>
      </c>
      <c r="GU53" s="1">
        <v>0</v>
      </c>
      <c r="GV53" s="1">
        <v>0</v>
      </c>
      <c r="GW53" s="1">
        <v>0</v>
      </c>
      <c r="GX53" s="1">
        <v>0</v>
      </c>
      <c r="GY53" s="1">
        <v>0</v>
      </c>
      <c r="GZ53" s="1">
        <v>0</v>
      </c>
      <c r="HA53" s="1">
        <v>0</v>
      </c>
      <c r="HB53" s="1">
        <v>0</v>
      </c>
      <c r="HC53" s="1">
        <v>0</v>
      </c>
      <c r="HD53" s="1">
        <v>0</v>
      </c>
      <c r="HE53" s="1">
        <v>0</v>
      </c>
      <c r="HF53" s="1">
        <v>0</v>
      </c>
      <c r="HG53" s="1">
        <v>0</v>
      </c>
      <c r="HH53" s="1">
        <v>1.5599999999999999E-2</v>
      </c>
      <c r="HI53" s="1">
        <v>0</v>
      </c>
      <c r="HJ53" s="1">
        <v>0</v>
      </c>
      <c r="HK53" s="1">
        <v>0</v>
      </c>
      <c r="HL53" s="1">
        <v>0</v>
      </c>
      <c r="HM53" s="1">
        <v>0</v>
      </c>
      <c r="HN53" s="1">
        <v>63.7</v>
      </c>
      <c r="HO53" s="1">
        <v>0</v>
      </c>
      <c r="HP53" s="1">
        <v>0</v>
      </c>
      <c r="HQ53" s="1">
        <v>0</v>
      </c>
      <c r="HR53" s="1">
        <v>0</v>
      </c>
      <c r="HS53" s="1">
        <v>0</v>
      </c>
      <c r="HT53" s="1">
        <v>0</v>
      </c>
      <c r="HU53" s="1">
        <v>0</v>
      </c>
      <c r="HV53" s="1">
        <v>0</v>
      </c>
      <c r="HW53" s="1">
        <v>0</v>
      </c>
      <c r="HX53" s="1">
        <v>0</v>
      </c>
      <c r="HY53" s="1">
        <v>0</v>
      </c>
      <c r="HZ53" s="1">
        <v>0</v>
      </c>
      <c r="IA53" s="1">
        <v>0</v>
      </c>
      <c r="IB53" s="1">
        <v>0</v>
      </c>
      <c r="IC53" s="1">
        <v>0</v>
      </c>
      <c r="ID53" s="1">
        <v>0</v>
      </c>
      <c r="IE53" s="1">
        <v>0</v>
      </c>
      <c r="IF53" s="1">
        <v>0</v>
      </c>
      <c r="IG53" s="1">
        <v>0</v>
      </c>
      <c r="IH53" s="1">
        <v>0</v>
      </c>
      <c r="II53" s="1">
        <v>0</v>
      </c>
      <c r="IJ53" s="1">
        <v>0</v>
      </c>
      <c r="IK53" s="1">
        <v>0</v>
      </c>
      <c r="IL53" s="1">
        <v>0</v>
      </c>
      <c r="IM53" s="1">
        <v>0</v>
      </c>
      <c r="IN53" s="1">
        <v>0</v>
      </c>
      <c r="IO53" s="1">
        <v>0</v>
      </c>
      <c r="IP53" s="1">
        <v>0</v>
      </c>
      <c r="IQ53" s="1">
        <v>0</v>
      </c>
      <c r="IR53" s="1">
        <v>0</v>
      </c>
      <c r="IS53" s="1">
        <v>0</v>
      </c>
      <c r="IT53" s="1">
        <v>0</v>
      </c>
      <c r="IU53" s="1">
        <v>0</v>
      </c>
      <c r="IV53" s="1">
        <v>0</v>
      </c>
      <c r="IW53" s="1">
        <v>0</v>
      </c>
      <c r="IX53" s="1">
        <v>0</v>
      </c>
      <c r="IY53" s="1">
        <v>0</v>
      </c>
      <c r="IZ53" s="1">
        <v>0</v>
      </c>
      <c r="JA53" s="1">
        <v>0</v>
      </c>
      <c r="JB53" s="1">
        <v>0</v>
      </c>
      <c r="JC53" s="1">
        <v>0</v>
      </c>
      <c r="JD53" s="1">
        <v>0</v>
      </c>
      <c r="JE53" s="1">
        <v>0</v>
      </c>
      <c r="JF53" s="1">
        <v>0</v>
      </c>
      <c r="JG53" s="1">
        <v>0</v>
      </c>
      <c r="JH53" s="1">
        <v>0</v>
      </c>
      <c r="JI53" s="1">
        <v>0</v>
      </c>
      <c r="JJ53" s="1">
        <v>0</v>
      </c>
      <c r="JK53" s="1">
        <v>0</v>
      </c>
      <c r="JL53" s="1">
        <v>0</v>
      </c>
      <c r="JM53" s="1">
        <v>0</v>
      </c>
      <c r="JN53" s="1">
        <v>0</v>
      </c>
      <c r="JO53" s="1">
        <v>0</v>
      </c>
      <c r="JP53" s="1">
        <v>0</v>
      </c>
      <c r="JQ53" s="1">
        <v>0</v>
      </c>
      <c r="JR53" s="1">
        <v>0</v>
      </c>
      <c r="JS53" s="1">
        <v>0</v>
      </c>
      <c r="JT53" s="1">
        <v>0</v>
      </c>
      <c r="JU53" s="1">
        <v>0</v>
      </c>
      <c r="JV53" s="1">
        <v>0</v>
      </c>
      <c r="JW53" s="1">
        <v>0</v>
      </c>
      <c r="JX53" s="1">
        <v>0</v>
      </c>
      <c r="JY53" s="1">
        <v>0</v>
      </c>
      <c r="JZ53" s="1">
        <v>0</v>
      </c>
      <c r="KA53" s="1">
        <v>0</v>
      </c>
      <c r="KB53" s="1">
        <v>0</v>
      </c>
      <c r="KC53" s="1">
        <v>0</v>
      </c>
      <c r="KD53" s="1">
        <v>0</v>
      </c>
      <c r="KE53" s="1">
        <v>0</v>
      </c>
      <c r="KF53" s="1">
        <v>0</v>
      </c>
      <c r="KG53" s="1">
        <v>0</v>
      </c>
      <c r="KH53" s="1">
        <v>0</v>
      </c>
      <c r="KI53" s="1">
        <v>0</v>
      </c>
      <c r="KJ53" s="1">
        <v>0</v>
      </c>
      <c r="KK53" s="1">
        <v>0</v>
      </c>
      <c r="KL53" s="1">
        <v>0</v>
      </c>
      <c r="KM53" s="1">
        <v>0</v>
      </c>
      <c r="KN53" s="1">
        <v>0</v>
      </c>
      <c r="KO53" s="1">
        <v>0</v>
      </c>
      <c r="KP53" s="1">
        <v>0</v>
      </c>
      <c r="KQ53" s="1">
        <v>0</v>
      </c>
      <c r="KR53" s="1">
        <v>0</v>
      </c>
      <c r="KS53" s="1">
        <v>0</v>
      </c>
      <c r="KT53" s="1">
        <v>0</v>
      </c>
      <c r="KU53" s="1">
        <v>0</v>
      </c>
      <c r="KV53" s="1">
        <v>0</v>
      </c>
      <c r="KW53" s="1">
        <v>0</v>
      </c>
      <c r="KX53" s="1">
        <v>0</v>
      </c>
      <c r="KY53" s="1">
        <v>0</v>
      </c>
      <c r="KZ53" s="1">
        <v>0</v>
      </c>
      <c r="LA53" s="1">
        <v>0</v>
      </c>
      <c r="LB53" s="1">
        <v>0</v>
      </c>
      <c r="LC53" s="1">
        <v>0</v>
      </c>
      <c r="LD53" s="1">
        <v>0</v>
      </c>
      <c r="LE53" s="1">
        <v>0</v>
      </c>
      <c r="LF53" s="1">
        <v>0</v>
      </c>
      <c r="LG53" s="1">
        <v>0</v>
      </c>
      <c r="LH53" s="1">
        <v>1</v>
      </c>
      <c r="LI53" s="1">
        <v>1</v>
      </c>
      <c r="LJ53" s="1">
        <v>0</v>
      </c>
      <c r="LK53" s="1">
        <v>0</v>
      </c>
      <c r="LL53" s="1">
        <v>1</v>
      </c>
      <c r="LM53" s="1">
        <v>0.95</v>
      </c>
      <c r="LN53" s="1">
        <v>0</v>
      </c>
      <c r="LO53" s="1">
        <v>1</v>
      </c>
      <c r="LP53" s="1">
        <v>0.78</v>
      </c>
      <c r="LQ53" s="1">
        <v>0</v>
      </c>
      <c r="LR53" s="1">
        <v>0</v>
      </c>
      <c r="LS53" s="1">
        <v>0</v>
      </c>
    </row>
    <row r="54" spans="1:331" ht="15.75" customHeight="1">
      <c r="A54" s="1" t="s">
        <v>350</v>
      </c>
      <c r="B54" s="1" t="s">
        <v>351</v>
      </c>
      <c r="C54" s="1" t="s">
        <v>411</v>
      </c>
      <c r="D54" s="1" t="s">
        <v>353</v>
      </c>
      <c r="E54" s="1" t="s">
        <v>354</v>
      </c>
      <c r="F54" s="1">
        <v>15314</v>
      </c>
      <c r="G54" s="1" t="s">
        <v>355</v>
      </c>
      <c r="H54" s="1">
        <v>15314</v>
      </c>
      <c r="I54" s="1">
        <v>0.85077777777777774</v>
      </c>
      <c r="J54" s="1">
        <v>0</v>
      </c>
      <c r="K54" s="1" t="s">
        <v>356</v>
      </c>
      <c r="L54" s="1">
        <v>1</v>
      </c>
      <c r="M54" s="1" t="s">
        <v>357</v>
      </c>
      <c r="N54" s="1" t="s">
        <v>358</v>
      </c>
      <c r="O54" s="1" t="s">
        <v>405</v>
      </c>
      <c r="P54" s="1">
        <v>4.2</v>
      </c>
      <c r="Q54" s="1">
        <v>0.61499999999999999</v>
      </c>
      <c r="R54" s="1">
        <v>0</v>
      </c>
      <c r="S54" s="1">
        <v>0.47</v>
      </c>
      <c r="T54" s="1">
        <v>18000</v>
      </c>
      <c r="U54" s="1">
        <v>0</v>
      </c>
      <c r="V54" s="1">
        <v>262</v>
      </c>
      <c r="W54" s="1">
        <v>0</v>
      </c>
      <c r="X54" s="1">
        <v>4716000</v>
      </c>
      <c r="Y54" s="1">
        <v>1</v>
      </c>
      <c r="Z54" s="1">
        <v>0</v>
      </c>
      <c r="AA54" s="1">
        <v>0</v>
      </c>
      <c r="AB54" s="1">
        <v>0</v>
      </c>
      <c r="AC54" s="1">
        <v>0</v>
      </c>
      <c r="AD54" s="1">
        <v>0</v>
      </c>
      <c r="AE54" s="1">
        <v>0</v>
      </c>
      <c r="AF54" s="1">
        <v>0</v>
      </c>
      <c r="AG54" s="1">
        <v>0</v>
      </c>
      <c r="AH54" s="1">
        <v>0</v>
      </c>
      <c r="AI54" s="1">
        <v>0</v>
      </c>
      <c r="AJ54" s="1">
        <v>0</v>
      </c>
      <c r="AK54" s="1">
        <v>0</v>
      </c>
      <c r="AL54" s="1">
        <v>0</v>
      </c>
      <c r="AM54" s="1">
        <v>9.293150684931506</v>
      </c>
      <c r="AN54" s="1">
        <v>0</v>
      </c>
      <c r="AO54" s="1">
        <v>0</v>
      </c>
      <c r="AP54" s="1">
        <v>0</v>
      </c>
      <c r="AQ54" s="1">
        <v>0</v>
      </c>
      <c r="AR54" s="1">
        <v>0</v>
      </c>
      <c r="AS54" s="1">
        <v>0</v>
      </c>
      <c r="AT54" s="1">
        <v>0</v>
      </c>
      <c r="AU54" s="1">
        <v>0</v>
      </c>
      <c r="AV54" s="1">
        <v>0</v>
      </c>
      <c r="AW54" s="1">
        <v>0</v>
      </c>
      <c r="AX54" s="1">
        <v>0</v>
      </c>
      <c r="AY54" s="1">
        <v>0</v>
      </c>
      <c r="AZ54" s="1">
        <v>0</v>
      </c>
      <c r="BA54" s="1">
        <v>0</v>
      </c>
      <c r="BB54" s="1">
        <v>0</v>
      </c>
      <c r="BC54" s="1">
        <v>0.1</v>
      </c>
      <c r="BD54" s="1">
        <v>0</v>
      </c>
      <c r="BE54" s="1">
        <v>0</v>
      </c>
      <c r="BF54" s="1">
        <v>0</v>
      </c>
      <c r="BG54" s="1">
        <v>0</v>
      </c>
      <c r="BH54" s="1">
        <v>0</v>
      </c>
      <c r="BI54" s="1">
        <v>0</v>
      </c>
      <c r="BJ54" s="1">
        <v>0</v>
      </c>
      <c r="BK54" s="1">
        <v>0</v>
      </c>
      <c r="BL54" s="1">
        <v>0</v>
      </c>
      <c r="BM54" s="1">
        <v>0</v>
      </c>
      <c r="BN54" s="1">
        <v>0</v>
      </c>
      <c r="BO54" s="1">
        <v>0</v>
      </c>
      <c r="BP54" s="1">
        <v>0</v>
      </c>
      <c r="BQ54" s="1">
        <v>1.5599999999999999E-2</v>
      </c>
      <c r="BR54" s="1">
        <v>0</v>
      </c>
      <c r="BS54" s="1">
        <v>0</v>
      </c>
      <c r="BT54" s="1">
        <v>0</v>
      </c>
      <c r="BU54" s="1">
        <v>0</v>
      </c>
      <c r="BV54" s="1">
        <v>0</v>
      </c>
      <c r="BW54" s="1">
        <v>63.7</v>
      </c>
      <c r="BX54" s="1">
        <v>0</v>
      </c>
      <c r="BY54" s="1">
        <v>0</v>
      </c>
      <c r="BZ54" s="1">
        <v>0</v>
      </c>
      <c r="CA54" s="1">
        <v>0</v>
      </c>
      <c r="CB54" s="1">
        <v>0</v>
      </c>
      <c r="CC54" s="1">
        <v>0</v>
      </c>
      <c r="CD54" s="1">
        <v>0</v>
      </c>
      <c r="CE54" s="1">
        <v>0</v>
      </c>
      <c r="CF54" s="1">
        <v>0</v>
      </c>
      <c r="CG54" s="1">
        <v>0</v>
      </c>
      <c r="CH54" s="1">
        <v>0</v>
      </c>
      <c r="CI54" s="1">
        <v>0</v>
      </c>
      <c r="CJ54" s="1">
        <v>0</v>
      </c>
      <c r="CK54" s="1">
        <v>0</v>
      </c>
      <c r="CL54" s="1">
        <v>0</v>
      </c>
      <c r="CM54" s="1">
        <v>0</v>
      </c>
      <c r="CN54" s="1">
        <v>0</v>
      </c>
      <c r="CO54" s="1">
        <v>0</v>
      </c>
      <c r="CP54" s="1">
        <v>0</v>
      </c>
      <c r="CQ54" s="1">
        <v>0</v>
      </c>
      <c r="CR54" s="1">
        <v>0</v>
      </c>
      <c r="CS54" s="1">
        <v>0</v>
      </c>
      <c r="CT54" s="1">
        <v>0</v>
      </c>
      <c r="CU54" s="1">
        <v>0</v>
      </c>
      <c r="CV54" s="1">
        <v>0</v>
      </c>
      <c r="CW54" s="1">
        <v>0</v>
      </c>
      <c r="CX54" s="1">
        <v>0</v>
      </c>
      <c r="CY54" s="1">
        <v>0</v>
      </c>
      <c r="CZ54" s="1">
        <v>0</v>
      </c>
      <c r="DA54" s="1">
        <v>0</v>
      </c>
      <c r="DB54" s="1">
        <v>0</v>
      </c>
      <c r="DC54" s="1">
        <v>0</v>
      </c>
      <c r="DD54" s="1">
        <v>0</v>
      </c>
      <c r="DE54" s="1">
        <v>0</v>
      </c>
      <c r="DF54" s="1">
        <v>0</v>
      </c>
      <c r="DG54" s="1">
        <v>0</v>
      </c>
      <c r="DH54" s="1">
        <v>0</v>
      </c>
      <c r="DI54" s="1">
        <v>0</v>
      </c>
      <c r="DJ54" s="1">
        <v>0</v>
      </c>
      <c r="DK54" s="1">
        <v>0</v>
      </c>
      <c r="DL54" s="1">
        <v>0</v>
      </c>
      <c r="DM54" s="1">
        <v>0</v>
      </c>
      <c r="DN54" s="1">
        <v>0</v>
      </c>
      <c r="DO54" s="1">
        <v>0</v>
      </c>
      <c r="DP54" s="1">
        <v>0</v>
      </c>
      <c r="DQ54" s="1">
        <v>0</v>
      </c>
      <c r="DR54" s="1">
        <v>0</v>
      </c>
      <c r="DS54" s="1">
        <v>0</v>
      </c>
      <c r="DT54" s="1">
        <v>0</v>
      </c>
      <c r="DU54" s="1">
        <v>0</v>
      </c>
      <c r="DV54" s="1">
        <v>0</v>
      </c>
      <c r="DW54" s="1">
        <v>0</v>
      </c>
      <c r="DX54" s="1">
        <v>0</v>
      </c>
      <c r="DY54" s="1">
        <v>0</v>
      </c>
      <c r="DZ54" s="1">
        <v>0</v>
      </c>
      <c r="EA54" s="1">
        <v>0</v>
      </c>
      <c r="EB54" s="1">
        <v>0</v>
      </c>
      <c r="EC54" s="1">
        <v>0</v>
      </c>
      <c r="ED54" s="1">
        <v>0</v>
      </c>
      <c r="EE54" s="1">
        <v>0</v>
      </c>
      <c r="EF54" s="1">
        <v>0</v>
      </c>
      <c r="EG54" s="1">
        <v>0</v>
      </c>
      <c r="EH54" s="1">
        <v>0</v>
      </c>
      <c r="EI54" s="1">
        <v>0</v>
      </c>
      <c r="EJ54" s="1">
        <v>0</v>
      </c>
      <c r="EK54" s="1">
        <v>0</v>
      </c>
      <c r="EL54" s="1">
        <v>0</v>
      </c>
      <c r="EM54" s="1">
        <v>0</v>
      </c>
      <c r="EN54" s="1">
        <v>0</v>
      </c>
      <c r="EO54" s="1">
        <v>0</v>
      </c>
      <c r="EP54" s="1">
        <v>0</v>
      </c>
      <c r="EQ54" s="1">
        <v>0</v>
      </c>
      <c r="ER54" s="1">
        <v>0</v>
      </c>
      <c r="ES54" s="1">
        <v>0</v>
      </c>
      <c r="ET54" s="1">
        <v>0</v>
      </c>
      <c r="EU54" s="1">
        <v>0</v>
      </c>
      <c r="EV54" s="1">
        <v>0</v>
      </c>
      <c r="EW54" s="1">
        <v>0</v>
      </c>
      <c r="EX54" s="1">
        <v>0</v>
      </c>
      <c r="EY54" s="1">
        <v>0</v>
      </c>
      <c r="EZ54" s="1">
        <v>0</v>
      </c>
      <c r="FA54" s="1">
        <v>0</v>
      </c>
      <c r="FB54" s="1">
        <v>0</v>
      </c>
      <c r="FC54" s="1">
        <v>0</v>
      </c>
      <c r="FD54" s="1">
        <v>0</v>
      </c>
      <c r="FE54" s="1">
        <v>0</v>
      </c>
      <c r="FF54" s="1">
        <v>0</v>
      </c>
      <c r="FG54" s="1">
        <v>0</v>
      </c>
      <c r="FH54" s="1">
        <v>0</v>
      </c>
      <c r="FI54" s="1">
        <v>0</v>
      </c>
      <c r="FJ54" s="1">
        <v>0</v>
      </c>
      <c r="FK54" s="1">
        <v>0</v>
      </c>
      <c r="FL54" s="1">
        <v>0</v>
      </c>
      <c r="FM54" s="1">
        <v>0</v>
      </c>
      <c r="FN54" s="1">
        <v>0</v>
      </c>
      <c r="FO54" s="1">
        <v>0</v>
      </c>
      <c r="FP54" s="1">
        <v>0</v>
      </c>
      <c r="FQ54" s="1">
        <v>1</v>
      </c>
      <c r="FR54" s="1">
        <v>0</v>
      </c>
      <c r="FS54" s="1">
        <v>0</v>
      </c>
      <c r="FT54" s="1">
        <v>0</v>
      </c>
      <c r="FU54" s="1">
        <v>0</v>
      </c>
      <c r="FV54" s="1">
        <v>0</v>
      </c>
      <c r="FW54" s="1">
        <v>0</v>
      </c>
      <c r="FX54" s="1">
        <v>3.7024504720842653</v>
      </c>
      <c r="FY54" s="1">
        <v>0</v>
      </c>
      <c r="FZ54" s="1">
        <v>0</v>
      </c>
      <c r="GA54" s="1">
        <v>0</v>
      </c>
      <c r="GB54" s="1">
        <v>0</v>
      </c>
      <c r="GC54" s="1">
        <v>0</v>
      </c>
      <c r="GD54" s="1">
        <v>0</v>
      </c>
      <c r="GE54" s="1">
        <v>0</v>
      </c>
      <c r="GF54" s="1">
        <v>0</v>
      </c>
      <c r="GG54" s="1">
        <v>0</v>
      </c>
      <c r="GH54" s="1">
        <v>0</v>
      </c>
      <c r="GI54" s="1">
        <v>0</v>
      </c>
      <c r="GJ54" s="1">
        <v>0</v>
      </c>
      <c r="GK54" s="1">
        <v>0</v>
      </c>
      <c r="GL54" s="1">
        <v>0</v>
      </c>
      <c r="GM54" s="1">
        <v>0</v>
      </c>
      <c r="GN54" s="1">
        <v>0</v>
      </c>
      <c r="GO54" s="1">
        <v>0</v>
      </c>
      <c r="GP54" s="1">
        <v>0</v>
      </c>
      <c r="GQ54" s="1">
        <v>0</v>
      </c>
      <c r="GR54" s="1">
        <v>0</v>
      </c>
      <c r="GS54" s="1">
        <v>0</v>
      </c>
      <c r="GT54" s="1">
        <v>0.251</v>
      </c>
      <c r="GU54" s="1">
        <v>0</v>
      </c>
      <c r="GV54" s="1">
        <v>0</v>
      </c>
      <c r="GW54" s="1">
        <v>0</v>
      </c>
      <c r="GX54" s="1">
        <v>0</v>
      </c>
      <c r="GY54" s="1">
        <v>0</v>
      </c>
      <c r="GZ54" s="1">
        <v>0</v>
      </c>
      <c r="HA54" s="1">
        <v>0</v>
      </c>
      <c r="HB54" s="1">
        <v>0</v>
      </c>
      <c r="HC54" s="1">
        <v>0</v>
      </c>
      <c r="HD54" s="1">
        <v>0</v>
      </c>
      <c r="HE54" s="1">
        <v>0</v>
      </c>
      <c r="HF54" s="1">
        <v>0</v>
      </c>
      <c r="HG54" s="1">
        <v>0</v>
      </c>
      <c r="HH54" s="1">
        <v>1.5599999999999999E-2</v>
      </c>
      <c r="HI54" s="1">
        <v>0</v>
      </c>
      <c r="HJ54" s="1">
        <v>0</v>
      </c>
      <c r="HK54" s="1">
        <v>0</v>
      </c>
      <c r="HL54" s="1">
        <v>0</v>
      </c>
      <c r="HM54" s="1">
        <v>0</v>
      </c>
      <c r="HN54" s="1">
        <v>63.7</v>
      </c>
      <c r="HO54" s="1">
        <v>0</v>
      </c>
      <c r="HP54" s="1">
        <v>0</v>
      </c>
      <c r="HQ54" s="1">
        <v>0</v>
      </c>
      <c r="HR54" s="1">
        <v>0</v>
      </c>
      <c r="HS54" s="1">
        <v>0</v>
      </c>
      <c r="HT54" s="1">
        <v>0</v>
      </c>
      <c r="HU54" s="1">
        <v>0</v>
      </c>
      <c r="HV54" s="1">
        <v>0</v>
      </c>
      <c r="HW54" s="1">
        <v>0</v>
      </c>
      <c r="HX54" s="1">
        <v>0</v>
      </c>
      <c r="HY54" s="1">
        <v>0</v>
      </c>
      <c r="HZ54" s="1">
        <v>0</v>
      </c>
      <c r="IA54" s="1">
        <v>0</v>
      </c>
      <c r="IB54" s="1">
        <v>0</v>
      </c>
      <c r="IC54" s="1">
        <v>0</v>
      </c>
      <c r="ID54" s="1">
        <v>0</v>
      </c>
      <c r="IE54" s="1">
        <v>0</v>
      </c>
      <c r="IF54" s="1">
        <v>0</v>
      </c>
      <c r="IG54" s="1">
        <v>0</v>
      </c>
      <c r="IH54" s="1">
        <v>0</v>
      </c>
      <c r="II54" s="1">
        <v>0</v>
      </c>
      <c r="IJ54" s="1">
        <v>0</v>
      </c>
      <c r="IK54" s="1">
        <v>0</v>
      </c>
      <c r="IL54" s="1">
        <v>0</v>
      </c>
      <c r="IM54" s="1">
        <v>0</v>
      </c>
      <c r="IN54" s="1">
        <v>0</v>
      </c>
      <c r="IO54" s="1">
        <v>0</v>
      </c>
      <c r="IP54" s="1">
        <v>0</v>
      </c>
      <c r="IQ54" s="1">
        <v>0</v>
      </c>
      <c r="IR54" s="1">
        <v>0</v>
      </c>
      <c r="IS54" s="1">
        <v>0</v>
      </c>
      <c r="IT54" s="1">
        <v>0</v>
      </c>
      <c r="IU54" s="1">
        <v>0</v>
      </c>
      <c r="IV54" s="1">
        <v>0</v>
      </c>
      <c r="IW54" s="1">
        <v>0</v>
      </c>
      <c r="IX54" s="1">
        <v>0</v>
      </c>
      <c r="IY54" s="1">
        <v>0</v>
      </c>
      <c r="IZ54" s="1">
        <v>0</v>
      </c>
      <c r="JA54" s="1">
        <v>0</v>
      </c>
      <c r="JB54" s="1">
        <v>0</v>
      </c>
      <c r="JC54" s="1">
        <v>0</v>
      </c>
      <c r="JD54" s="1">
        <v>0</v>
      </c>
      <c r="JE54" s="1">
        <v>0</v>
      </c>
      <c r="JF54" s="1">
        <v>0</v>
      </c>
      <c r="JG54" s="1">
        <v>0</v>
      </c>
      <c r="JH54" s="1">
        <v>0</v>
      </c>
      <c r="JI54" s="1">
        <v>0</v>
      </c>
      <c r="JJ54" s="1">
        <v>0</v>
      </c>
      <c r="JK54" s="1">
        <v>0</v>
      </c>
      <c r="JL54" s="1">
        <v>0</v>
      </c>
      <c r="JM54" s="1">
        <v>0</v>
      </c>
      <c r="JN54" s="1">
        <v>0</v>
      </c>
      <c r="JO54" s="1">
        <v>0</v>
      </c>
      <c r="JP54" s="1">
        <v>0</v>
      </c>
      <c r="JQ54" s="1">
        <v>0</v>
      </c>
      <c r="JR54" s="1">
        <v>0</v>
      </c>
      <c r="JS54" s="1">
        <v>0</v>
      </c>
      <c r="JT54" s="1">
        <v>0</v>
      </c>
      <c r="JU54" s="1">
        <v>0</v>
      </c>
      <c r="JV54" s="1">
        <v>0</v>
      </c>
      <c r="JW54" s="1">
        <v>0</v>
      </c>
      <c r="JX54" s="1">
        <v>0</v>
      </c>
      <c r="JY54" s="1">
        <v>0</v>
      </c>
      <c r="JZ54" s="1">
        <v>0</v>
      </c>
      <c r="KA54" s="1">
        <v>0</v>
      </c>
      <c r="KB54" s="1">
        <v>0</v>
      </c>
      <c r="KC54" s="1">
        <v>0</v>
      </c>
      <c r="KD54" s="1">
        <v>0</v>
      </c>
      <c r="KE54" s="1">
        <v>0</v>
      </c>
      <c r="KF54" s="1">
        <v>0</v>
      </c>
      <c r="KG54" s="1">
        <v>0</v>
      </c>
      <c r="KH54" s="1">
        <v>0</v>
      </c>
      <c r="KI54" s="1">
        <v>0</v>
      </c>
      <c r="KJ54" s="1">
        <v>0</v>
      </c>
      <c r="KK54" s="1">
        <v>0</v>
      </c>
      <c r="KL54" s="1">
        <v>0</v>
      </c>
      <c r="KM54" s="1">
        <v>0</v>
      </c>
      <c r="KN54" s="1">
        <v>0</v>
      </c>
      <c r="KO54" s="1">
        <v>0</v>
      </c>
      <c r="KP54" s="1">
        <v>0</v>
      </c>
      <c r="KQ54" s="1">
        <v>0</v>
      </c>
      <c r="KR54" s="1">
        <v>0</v>
      </c>
      <c r="KS54" s="1">
        <v>0</v>
      </c>
      <c r="KT54" s="1">
        <v>0</v>
      </c>
      <c r="KU54" s="1">
        <v>0</v>
      </c>
      <c r="KV54" s="1">
        <v>0</v>
      </c>
      <c r="KW54" s="1">
        <v>0</v>
      </c>
      <c r="KX54" s="1">
        <v>0</v>
      </c>
      <c r="KY54" s="1">
        <v>0</v>
      </c>
      <c r="KZ54" s="1">
        <v>0</v>
      </c>
      <c r="LA54" s="1">
        <v>0</v>
      </c>
      <c r="LB54" s="1">
        <v>0</v>
      </c>
      <c r="LC54" s="1">
        <v>0</v>
      </c>
      <c r="LD54" s="1">
        <v>0</v>
      </c>
      <c r="LE54" s="1">
        <v>0</v>
      </c>
      <c r="LF54" s="1">
        <v>0</v>
      </c>
      <c r="LG54" s="1">
        <v>0</v>
      </c>
      <c r="LH54" s="1">
        <v>1</v>
      </c>
      <c r="LI54" s="1">
        <v>1</v>
      </c>
      <c r="LJ54" s="1">
        <v>0</v>
      </c>
      <c r="LK54" s="1">
        <v>0</v>
      </c>
      <c r="LL54" s="1">
        <v>1</v>
      </c>
      <c r="LM54" s="1">
        <v>0.95</v>
      </c>
      <c r="LN54" s="1">
        <v>0</v>
      </c>
      <c r="LO54" s="1">
        <v>1</v>
      </c>
      <c r="LP54" s="1">
        <v>0.78</v>
      </c>
      <c r="LQ54" s="1">
        <v>0</v>
      </c>
      <c r="LR54" s="1">
        <v>0</v>
      </c>
      <c r="LS54" s="1">
        <v>0</v>
      </c>
    </row>
    <row r="55" spans="1:331" ht="15.75" customHeight="1">
      <c r="A55" s="1" t="s">
        <v>350</v>
      </c>
      <c r="B55" s="1" t="s">
        <v>351</v>
      </c>
      <c r="C55" s="1" t="s">
        <v>412</v>
      </c>
      <c r="D55" s="1" t="s">
        <v>353</v>
      </c>
      <c r="E55" s="1" t="s">
        <v>354</v>
      </c>
      <c r="F55" s="1">
        <v>15314</v>
      </c>
      <c r="G55" s="1" t="s">
        <v>355</v>
      </c>
      <c r="H55" s="1">
        <v>15314</v>
      </c>
      <c r="I55" s="1">
        <v>0.85077777777777774</v>
      </c>
      <c r="J55" s="1">
        <v>0</v>
      </c>
      <c r="K55" s="1" t="s">
        <v>356</v>
      </c>
      <c r="L55" s="1">
        <v>1</v>
      </c>
      <c r="M55" s="1" t="s">
        <v>357</v>
      </c>
      <c r="N55" s="1" t="s">
        <v>358</v>
      </c>
      <c r="O55" s="1" t="s">
        <v>405</v>
      </c>
      <c r="P55" s="1">
        <v>4.2</v>
      </c>
      <c r="Q55" s="1">
        <v>0.61499999999999999</v>
      </c>
      <c r="R55" s="1">
        <v>0</v>
      </c>
      <c r="S55" s="1">
        <v>0.47</v>
      </c>
      <c r="T55" s="1">
        <v>18000</v>
      </c>
      <c r="U55" s="1">
        <v>0</v>
      </c>
      <c r="V55" s="1">
        <v>262</v>
      </c>
      <c r="W55" s="1">
        <v>0</v>
      </c>
      <c r="X55" s="1">
        <v>4716000</v>
      </c>
      <c r="Y55" s="1">
        <v>1</v>
      </c>
      <c r="Z55" s="1">
        <v>0</v>
      </c>
      <c r="AA55" s="1">
        <v>0</v>
      </c>
      <c r="AB55" s="1">
        <v>0</v>
      </c>
      <c r="AC55" s="1">
        <v>0</v>
      </c>
      <c r="AD55" s="1">
        <v>0</v>
      </c>
      <c r="AE55" s="1">
        <v>0</v>
      </c>
      <c r="AF55" s="1">
        <v>0</v>
      </c>
      <c r="AG55" s="1">
        <v>0</v>
      </c>
      <c r="AH55" s="1">
        <v>0</v>
      </c>
      <c r="AI55" s="1">
        <v>0</v>
      </c>
      <c r="AJ55" s="1">
        <v>0</v>
      </c>
      <c r="AK55" s="1">
        <v>0</v>
      </c>
      <c r="AL55" s="1">
        <v>0</v>
      </c>
      <c r="AM55" s="1">
        <v>9.293150684931506</v>
      </c>
      <c r="AN55" s="1">
        <v>0</v>
      </c>
      <c r="AO55" s="1">
        <v>0</v>
      </c>
      <c r="AP55" s="1">
        <v>0</v>
      </c>
      <c r="AQ55" s="1">
        <v>0</v>
      </c>
      <c r="AR55" s="1">
        <v>0</v>
      </c>
      <c r="AS55" s="1">
        <v>0</v>
      </c>
      <c r="AT55" s="1">
        <v>0</v>
      </c>
      <c r="AU55" s="1">
        <v>0</v>
      </c>
      <c r="AV55" s="1">
        <v>0</v>
      </c>
      <c r="AW55" s="1">
        <v>0</v>
      </c>
      <c r="AX55" s="1">
        <v>0</v>
      </c>
      <c r="AY55" s="1">
        <v>0</v>
      </c>
      <c r="AZ55" s="1">
        <v>0</v>
      </c>
      <c r="BA55" s="1">
        <v>0</v>
      </c>
      <c r="BB55" s="1">
        <v>0</v>
      </c>
      <c r="BC55" s="1">
        <v>0.1</v>
      </c>
      <c r="BD55" s="1">
        <v>0</v>
      </c>
      <c r="BE55" s="1">
        <v>0</v>
      </c>
      <c r="BF55" s="1">
        <v>0</v>
      </c>
      <c r="BG55" s="1">
        <v>0</v>
      </c>
      <c r="BH55" s="1">
        <v>0</v>
      </c>
      <c r="BI55" s="1">
        <v>0</v>
      </c>
      <c r="BJ55" s="1">
        <v>0</v>
      </c>
      <c r="BK55" s="1">
        <v>0</v>
      </c>
      <c r="BL55" s="1">
        <v>0</v>
      </c>
      <c r="BM55" s="1">
        <v>0</v>
      </c>
      <c r="BN55" s="1">
        <v>0</v>
      </c>
      <c r="BO55" s="1">
        <v>0</v>
      </c>
      <c r="BP55" s="1">
        <v>0</v>
      </c>
      <c r="BQ55" s="1">
        <v>1.5599999999999999E-2</v>
      </c>
      <c r="BR55" s="1">
        <v>0</v>
      </c>
      <c r="BS55" s="1">
        <v>0</v>
      </c>
      <c r="BT55" s="1">
        <v>0</v>
      </c>
      <c r="BU55" s="1">
        <v>0</v>
      </c>
      <c r="BV55" s="1">
        <v>0</v>
      </c>
      <c r="BW55" s="1">
        <v>63.7</v>
      </c>
      <c r="BX55" s="1">
        <v>0</v>
      </c>
      <c r="BY55" s="1">
        <v>0</v>
      </c>
      <c r="BZ55" s="1">
        <v>0</v>
      </c>
      <c r="CA55" s="1">
        <v>0</v>
      </c>
      <c r="CB55" s="1">
        <v>0</v>
      </c>
      <c r="CC55" s="1">
        <v>0</v>
      </c>
      <c r="CD55" s="1">
        <v>0</v>
      </c>
      <c r="CE55" s="1">
        <v>0</v>
      </c>
      <c r="CF55" s="1">
        <v>0</v>
      </c>
      <c r="CG55" s="1">
        <v>0</v>
      </c>
      <c r="CH55" s="1">
        <v>0</v>
      </c>
      <c r="CI55" s="1">
        <v>0</v>
      </c>
      <c r="CJ55" s="1">
        <v>0</v>
      </c>
      <c r="CK55" s="1">
        <v>0</v>
      </c>
      <c r="CL55" s="1">
        <v>0</v>
      </c>
      <c r="CM55" s="1">
        <v>0</v>
      </c>
      <c r="CN55" s="1">
        <v>0</v>
      </c>
      <c r="CO55" s="1">
        <v>0</v>
      </c>
      <c r="CP55" s="1">
        <v>0</v>
      </c>
      <c r="CQ55" s="1">
        <v>0</v>
      </c>
      <c r="CR55" s="1">
        <v>0</v>
      </c>
      <c r="CS55" s="1">
        <v>0</v>
      </c>
      <c r="CT55" s="1">
        <v>0</v>
      </c>
      <c r="CU55" s="1">
        <v>0</v>
      </c>
      <c r="CV55" s="1">
        <v>0</v>
      </c>
      <c r="CW55" s="1">
        <v>0</v>
      </c>
      <c r="CX55" s="1">
        <v>0</v>
      </c>
      <c r="CY55" s="1">
        <v>0</v>
      </c>
      <c r="CZ55" s="1">
        <v>0</v>
      </c>
      <c r="DA55" s="1">
        <v>0</v>
      </c>
      <c r="DB55" s="1">
        <v>0</v>
      </c>
      <c r="DC55" s="1">
        <v>0</v>
      </c>
      <c r="DD55" s="1">
        <v>0</v>
      </c>
      <c r="DE55" s="1">
        <v>0</v>
      </c>
      <c r="DF55" s="1">
        <v>0</v>
      </c>
      <c r="DG55" s="1">
        <v>0</v>
      </c>
      <c r="DH55" s="1">
        <v>0</v>
      </c>
      <c r="DI55" s="1">
        <v>0</v>
      </c>
      <c r="DJ55" s="1">
        <v>0</v>
      </c>
      <c r="DK55" s="1">
        <v>0</v>
      </c>
      <c r="DL55" s="1">
        <v>0</v>
      </c>
      <c r="DM55" s="1">
        <v>0</v>
      </c>
      <c r="DN55" s="1">
        <v>0</v>
      </c>
      <c r="DO55" s="1">
        <v>0</v>
      </c>
      <c r="DP55" s="1">
        <v>0</v>
      </c>
      <c r="DQ55" s="1">
        <v>0</v>
      </c>
      <c r="DR55" s="1">
        <v>0</v>
      </c>
      <c r="DS55" s="1">
        <v>0</v>
      </c>
      <c r="DT55" s="1">
        <v>0</v>
      </c>
      <c r="DU55" s="1">
        <v>0</v>
      </c>
      <c r="DV55" s="1">
        <v>0</v>
      </c>
      <c r="DW55" s="1">
        <v>0</v>
      </c>
      <c r="DX55" s="1">
        <v>0</v>
      </c>
      <c r="DY55" s="1">
        <v>0</v>
      </c>
      <c r="DZ55" s="1">
        <v>0</v>
      </c>
      <c r="EA55" s="1">
        <v>0</v>
      </c>
      <c r="EB55" s="1">
        <v>0</v>
      </c>
      <c r="EC55" s="1">
        <v>0</v>
      </c>
      <c r="ED55" s="1">
        <v>0</v>
      </c>
      <c r="EE55" s="1">
        <v>0</v>
      </c>
      <c r="EF55" s="1">
        <v>0</v>
      </c>
      <c r="EG55" s="1">
        <v>0</v>
      </c>
      <c r="EH55" s="1">
        <v>0</v>
      </c>
      <c r="EI55" s="1">
        <v>0</v>
      </c>
      <c r="EJ55" s="1">
        <v>0</v>
      </c>
      <c r="EK55" s="1">
        <v>0</v>
      </c>
      <c r="EL55" s="1">
        <v>0</v>
      </c>
      <c r="EM55" s="1">
        <v>0</v>
      </c>
      <c r="EN55" s="1">
        <v>0</v>
      </c>
      <c r="EO55" s="1">
        <v>0</v>
      </c>
      <c r="EP55" s="1">
        <v>0</v>
      </c>
      <c r="EQ55" s="1">
        <v>0</v>
      </c>
      <c r="ER55" s="1">
        <v>0</v>
      </c>
      <c r="ES55" s="1">
        <v>0</v>
      </c>
      <c r="ET55" s="1">
        <v>0</v>
      </c>
      <c r="EU55" s="1">
        <v>0</v>
      </c>
      <c r="EV55" s="1">
        <v>0</v>
      </c>
      <c r="EW55" s="1">
        <v>0</v>
      </c>
      <c r="EX55" s="1">
        <v>0</v>
      </c>
      <c r="EY55" s="1">
        <v>0</v>
      </c>
      <c r="EZ55" s="1">
        <v>0</v>
      </c>
      <c r="FA55" s="1">
        <v>0</v>
      </c>
      <c r="FB55" s="1">
        <v>0</v>
      </c>
      <c r="FC55" s="1">
        <v>0</v>
      </c>
      <c r="FD55" s="1">
        <v>0</v>
      </c>
      <c r="FE55" s="1">
        <v>0</v>
      </c>
      <c r="FF55" s="1">
        <v>0</v>
      </c>
      <c r="FG55" s="1">
        <v>0</v>
      </c>
      <c r="FH55" s="1">
        <v>0</v>
      </c>
      <c r="FI55" s="1">
        <v>0</v>
      </c>
      <c r="FJ55" s="1">
        <v>0</v>
      </c>
      <c r="FK55" s="1">
        <v>0</v>
      </c>
      <c r="FL55" s="1">
        <v>0</v>
      </c>
      <c r="FM55" s="1">
        <v>0</v>
      </c>
      <c r="FN55" s="1">
        <v>0</v>
      </c>
      <c r="FO55" s="1">
        <v>0</v>
      </c>
      <c r="FP55" s="1">
        <v>0</v>
      </c>
      <c r="FQ55" s="1">
        <v>1</v>
      </c>
      <c r="FR55" s="1">
        <v>0</v>
      </c>
      <c r="FS55" s="1">
        <v>0</v>
      </c>
      <c r="FT55" s="1">
        <v>0</v>
      </c>
      <c r="FU55" s="1">
        <v>0</v>
      </c>
      <c r="FV55" s="1">
        <v>0</v>
      </c>
      <c r="FW55" s="1">
        <v>0</v>
      </c>
      <c r="FX55" s="1">
        <v>3.7024504720842653</v>
      </c>
      <c r="FY55" s="1">
        <v>0</v>
      </c>
      <c r="FZ55" s="1">
        <v>0</v>
      </c>
      <c r="GA55" s="1">
        <v>0</v>
      </c>
      <c r="GB55" s="1">
        <v>0</v>
      </c>
      <c r="GC55" s="1">
        <v>0</v>
      </c>
      <c r="GD55" s="1">
        <v>0</v>
      </c>
      <c r="GE55" s="1">
        <v>0</v>
      </c>
      <c r="GF55" s="1">
        <v>0</v>
      </c>
      <c r="GG55" s="1">
        <v>0</v>
      </c>
      <c r="GH55" s="1">
        <v>0</v>
      </c>
      <c r="GI55" s="1">
        <v>0</v>
      </c>
      <c r="GJ55" s="1">
        <v>0</v>
      </c>
      <c r="GK55" s="1">
        <v>0</v>
      </c>
      <c r="GL55" s="1">
        <v>0</v>
      </c>
      <c r="GM55" s="1">
        <v>0</v>
      </c>
      <c r="GN55" s="1">
        <v>0</v>
      </c>
      <c r="GO55" s="1">
        <v>0</v>
      </c>
      <c r="GP55" s="1">
        <v>0</v>
      </c>
      <c r="GQ55" s="1">
        <v>0</v>
      </c>
      <c r="GR55" s="1">
        <v>0</v>
      </c>
      <c r="GS55" s="1">
        <v>0</v>
      </c>
      <c r="GT55" s="1">
        <v>0.251</v>
      </c>
      <c r="GU55" s="1">
        <v>0</v>
      </c>
      <c r="GV55" s="1">
        <v>0</v>
      </c>
      <c r="GW55" s="1">
        <v>0</v>
      </c>
      <c r="GX55" s="1">
        <v>0</v>
      </c>
      <c r="GY55" s="1">
        <v>0</v>
      </c>
      <c r="GZ55" s="1">
        <v>0</v>
      </c>
      <c r="HA55" s="1">
        <v>0</v>
      </c>
      <c r="HB55" s="1">
        <v>0</v>
      </c>
      <c r="HC55" s="1">
        <v>0</v>
      </c>
      <c r="HD55" s="1">
        <v>0</v>
      </c>
      <c r="HE55" s="1">
        <v>0</v>
      </c>
      <c r="HF55" s="1">
        <v>0</v>
      </c>
      <c r="HG55" s="1">
        <v>0</v>
      </c>
      <c r="HH55" s="1">
        <v>1.5599999999999999E-2</v>
      </c>
      <c r="HI55" s="1">
        <v>0</v>
      </c>
      <c r="HJ55" s="1">
        <v>0</v>
      </c>
      <c r="HK55" s="1">
        <v>0</v>
      </c>
      <c r="HL55" s="1">
        <v>0</v>
      </c>
      <c r="HM55" s="1">
        <v>0</v>
      </c>
      <c r="HN55" s="1">
        <v>63.7</v>
      </c>
      <c r="HO55" s="1">
        <v>0</v>
      </c>
      <c r="HP55" s="1">
        <v>0</v>
      </c>
      <c r="HQ55" s="1">
        <v>0</v>
      </c>
      <c r="HR55" s="1">
        <v>0</v>
      </c>
      <c r="HS55" s="1">
        <v>0</v>
      </c>
      <c r="HT55" s="1">
        <v>0</v>
      </c>
      <c r="HU55" s="1">
        <v>0</v>
      </c>
      <c r="HV55" s="1">
        <v>0</v>
      </c>
      <c r="HW55" s="1">
        <v>0</v>
      </c>
      <c r="HX55" s="1">
        <v>0</v>
      </c>
      <c r="HY55" s="1">
        <v>0</v>
      </c>
      <c r="HZ55" s="1">
        <v>0</v>
      </c>
      <c r="IA55" s="1">
        <v>0</v>
      </c>
      <c r="IB55" s="1">
        <v>0</v>
      </c>
      <c r="IC55" s="1">
        <v>0</v>
      </c>
      <c r="ID55" s="1">
        <v>0</v>
      </c>
      <c r="IE55" s="1">
        <v>0</v>
      </c>
      <c r="IF55" s="1">
        <v>0</v>
      </c>
      <c r="IG55" s="1">
        <v>0</v>
      </c>
      <c r="IH55" s="1">
        <v>0</v>
      </c>
      <c r="II55" s="1">
        <v>0</v>
      </c>
      <c r="IJ55" s="1">
        <v>0</v>
      </c>
      <c r="IK55" s="1">
        <v>0</v>
      </c>
      <c r="IL55" s="1">
        <v>0</v>
      </c>
      <c r="IM55" s="1">
        <v>0</v>
      </c>
      <c r="IN55" s="1">
        <v>0</v>
      </c>
      <c r="IO55" s="1">
        <v>0</v>
      </c>
      <c r="IP55" s="1">
        <v>0</v>
      </c>
      <c r="IQ55" s="1">
        <v>0</v>
      </c>
      <c r="IR55" s="1">
        <v>0</v>
      </c>
      <c r="IS55" s="1">
        <v>0</v>
      </c>
      <c r="IT55" s="1">
        <v>0</v>
      </c>
      <c r="IU55" s="1">
        <v>0</v>
      </c>
      <c r="IV55" s="1">
        <v>0</v>
      </c>
      <c r="IW55" s="1">
        <v>0</v>
      </c>
      <c r="IX55" s="1">
        <v>0</v>
      </c>
      <c r="IY55" s="1">
        <v>0</v>
      </c>
      <c r="IZ55" s="1">
        <v>0</v>
      </c>
      <c r="JA55" s="1">
        <v>0</v>
      </c>
      <c r="JB55" s="1">
        <v>0</v>
      </c>
      <c r="JC55" s="1">
        <v>0</v>
      </c>
      <c r="JD55" s="1">
        <v>0</v>
      </c>
      <c r="JE55" s="1">
        <v>0</v>
      </c>
      <c r="JF55" s="1">
        <v>0</v>
      </c>
      <c r="JG55" s="1">
        <v>0</v>
      </c>
      <c r="JH55" s="1">
        <v>0</v>
      </c>
      <c r="JI55" s="1">
        <v>0</v>
      </c>
      <c r="JJ55" s="1">
        <v>0</v>
      </c>
      <c r="JK55" s="1">
        <v>0</v>
      </c>
      <c r="JL55" s="1">
        <v>0</v>
      </c>
      <c r="JM55" s="1">
        <v>0</v>
      </c>
      <c r="JN55" s="1">
        <v>0</v>
      </c>
      <c r="JO55" s="1">
        <v>0</v>
      </c>
      <c r="JP55" s="1">
        <v>0</v>
      </c>
      <c r="JQ55" s="1">
        <v>0</v>
      </c>
      <c r="JR55" s="1">
        <v>0</v>
      </c>
      <c r="JS55" s="1">
        <v>0</v>
      </c>
      <c r="JT55" s="1">
        <v>0</v>
      </c>
      <c r="JU55" s="1">
        <v>0</v>
      </c>
      <c r="JV55" s="1">
        <v>0</v>
      </c>
      <c r="JW55" s="1">
        <v>0</v>
      </c>
      <c r="JX55" s="1">
        <v>0</v>
      </c>
      <c r="JY55" s="1">
        <v>0</v>
      </c>
      <c r="JZ55" s="1">
        <v>0</v>
      </c>
      <c r="KA55" s="1">
        <v>0</v>
      </c>
      <c r="KB55" s="1">
        <v>0</v>
      </c>
      <c r="KC55" s="1">
        <v>0</v>
      </c>
      <c r="KD55" s="1">
        <v>0</v>
      </c>
      <c r="KE55" s="1">
        <v>0</v>
      </c>
      <c r="KF55" s="1">
        <v>0</v>
      </c>
      <c r="KG55" s="1">
        <v>0</v>
      </c>
      <c r="KH55" s="1">
        <v>0</v>
      </c>
      <c r="KI55" s="1">
        <v>0</v>
      </c>
      <c r="KJ55" s="1">
        <v>0</v>
      </c>
      <c r="KK55" s="1">
        <v>0</v>
      </c>
      <c r="KL55" s="1">
        <v>0</v>
      </c>
      <c r="KM55" s="1">
        <v>0</v>
      </c>
      <c r="KN55" s="1">
        <v>0</v>
      </c>
      <c r="KO55" s="1">
        <v>0</v>
      </c>
      <c r="KP55" s="1">
        <v>0</v>
      </c>
      <c r="KQ55" s="1">
        <v>0</v>
      </c>
      <c r="KR55" s="1">
        <v>0</v>
      </c>
      <c r="KS55" s="1">
        <v>0</v>
      </c>
      <c r="KT55" s="1">
        <v>0</v>
      </c>
      <c r="KU55" s="1">
        <v>0</v>
      </c>
      <c r="KV55" s="1">
        <v>0</v>
      </c>
      <c r="KW55" s="1">
        <v>0</v>
      </c>
      <c r="KX55" s="1">
        <v>0</v>
      </c>
      <c r="KY55" s="1">
        <v>0</v>
      </c>
      <c r="KZ55" s="1">
        <v>0</v>
      </c>
      <c r="LA55" s="1">
        <v>0</v>
      </c>
      <c r="LB55" s="1">
        <v>0</v>
      </c>
      <c r="LC55" s="1">
        <v>0</v>
      </c>
      <c r="LD55" s="1">
        <v>0</v>
      </c>
      <c r="LE55" s="1">
        <v>0</v>
      </c>
      <c r="LF55" s="1">
        <v>0</v>
      </c>
      <c r="LG55" s="1">
        <v>0</v>
      </c>
      <c r="LH55" s="1">
        <v>1</v>
      </c>
      <c r="LI55" s="1">
        <v>1</v>
      </c>
      <c r="LJ55" s="1">
        <v>0</v>
      </c>
      <c r="LK55" s="1">
        <v>0</v>
      </c>
      <c r="LL55" s="1">
        <v>1</v>
      </c>
      <c r="LM55" s="1">
        <v>0.95</v>
      </c>
      <c r="LN55" s="1">
        <v>0</v>
      </c>
      <c r="LO55" s="1">
        <v>1</v>
      </c>
      <c r="LP55" s="1">
        <v>0.78</v>
      </c>
      <c r="LQ55" s="1">
        <v>0</v>
      </c>
      <c r="LR55" s="1">
        <v>0</v>
      </c>
      <c r="LS55" s="1">
        <v>0</v>
      </c>
    </row>
    <row r="56" spans="1:331" ht="15.75" customHeight="1">
      <c r="A56" s="1" t="s">
        <v>350</v>
      </c>
      <c r="B56" s="1" t="s">
        <v>351</v>
      </c>
      <c r="C56" s="1" t="s">
        <v>413</v>
      </c>
      <c r="D56" s="1" t="s">
        <v>353</v>
      </c>
      <c r="E56" s="1" t="s">
        <v>354</v>
      </c>
      <c r="F56" s="1">
        <v>15314</v>
      </c>
      <c r="G56" s="1" t="s">
        <v>355</v>
      </c>
      <c r="H56" s="1">
        <v>15314</v>
      </c>
      <c r="I56" s="1">
        <v>0.85077777777777774</v>
      </c>
      <c r="J56" s="1">
        <v>0</v>
      </c>
      <c r="K56" s="1" t="s">
        <v>356</v>
      </c>
      <c r="L56" s="1">
        <v>1</v>
      </c>
      <c r="M56" s="1" t="s">
        <v>357</v>
      </c>
      <c r="N56" s="1" t="s">
        <v>358</v>
      </c>
      <c r="O56" s="1" t="s">
        <v>405</v>
      </c>
      <c r="P56" s="1">
        <v>4.2</v>
      </c>
      <c r="Q56" s="1">
        <v>0.61499999999999999</v>
      </c>
      <c r="R56" s="1">
        <v>0</v>
      </c>
      <c r="S56" s="1">
        <v>0.47</v>
      </c>
      <c r="T56" s="1">
        <v>18000</v>
      </c>
      <c r="U56" s="1">
        <v>0</v>
      </c>
      <c r="V56" s="1">
        <v>262</v>
      </c>
      <c r="W56" s="1">
        <v>0</v>
      </c>
      <c r="X56" s="1">
        <v>4716000</v>
      </c>
      <c r="Y56" s="1">
        <v>1</v>
      </c>
      <c r="Z56" s="1">
        <v>0</v>
      </c>
      <c r="AA56" s="1">
        <v>0</v>
      </c>
      <c r="AB56" s="1">
        <v>0</v>
      </c>
      <c r="AC56" s="1">
        <v>0</v>
      </c>
      <c r="AD56" s="1">
        <v>0</v>
      </c>
      <c r="AE56" s="1">
        <v>0</v>
      </c>
      <c r="AF56" s="1">
        <v>0</v>
      </c>
      <c r="AG56" s="1">
        <v>0</v>
      </c>
      <c r="AH56" s="1">
        <v>0</v>
      </c>
      <c r="AI56" s="1">
        <v>0</v>
      </c>
      <c r="AJ56" s="1">
        <v>0</v>
      </c>
      <c r="AK56" s="1">
        <v>0</v>
      </c>
      <c r="AL56" s="1">
        <v>0</v>
      </c>
      <c r="AM56" s="1">
        <v>9.293150684931506</v>
      </c>
      <c r="AN56" s="1">
        <v>0</v>
      </c>
      <c r="AO56" s="1">
        <v>0</v>
      </c>
      <c r="AP56" s="1">
        <v>0</v>
      </c>
      <c r="AQ56" s="1">
        <v>0</v>
      </c>
      <c r="AR56" s="1">
        <v>0</v>
      </c>
      <c r="AS56" s="1">
        <v>0</v>
      </c>
      <c r="AT56" s="1">
        <v>0</v>
      </c>
      <c r="AU56" s="1">
        <v>0</v>
      </c>
      <c r="AV56" s="1">
        <v>0</v>
      </c>
      <c r="AW56" s="1">
        <v>0</v>
      </c>
      <c r="AX56" s="1">
        <v>0</v>
      </c>
      <c r="AY56" s="1">
        <v>0</v>
      </c>
      <c r="AZ56" s="1">
        <v>0</v>
      </c>
      <c r="BA56" s="1">
        <v>0</v>
      </c>
      <c r="BB56" s="1">
        <v>0</v>
      </c>
      <c r="BC56" s="1">
        <v>0.1</v>
      </c>
      <c r="BD56" s="1">
        <v>0</v>
      </c>
      <c r="BE56" s="1">
        <v>0</v>
      </c>
      <c r="BF56" s="1">
        <v>0</v>
      </c>
      <c r="BG56" s="1">
        <v>0</v>
      </c>
      <c r="BH56" s="1">
        <v>0</v>
      </c>
      <c r="BI56" s="1">
        <v>0</v>
      </c>
      <c r="BJ56" s="1">
        <v>0</v>
      </c>
      <c r="BK56" s="1">
        <v>0</v>
      </c>
      <c r="BL56" s="1">
        <v>0</v>
      </c>
      <c r="BM56" s="1">
        <v>0</v>
      </c>
      <c r="BN56" s="1">
        <v>0</v>
      </c>
      <c r="BO56" s="1">
        <v>0</v>
      </c>
      <c r="BP56" s="1">
        <v>0</v>
      </c>
      <c r="BQ56" s="1">
        <v>1.5599999999999999E-2</v>
      </c>
      <c r="BR56" s="1">
        <v>0</v>
      </c>
      <c r="BS56" s="1">
        <v>0</v>
      </c>
      <c r="BT56" s="1">
        <v>0</v>
      </c>
      <c r="BU56" s="1">
        <v>0</v>
      </c>
      <c r="BV56" s="1">
        <v>0</v>
      </c>
      <c r="BW56" s="1">
        <v>63.7</v>
      </c>
      <c r="BX56" s="1">
        <v>0</v>
      </c>
      <c r="BY56" s="1">
        <v>0</v>
      </c>
      <c r="BZ56" s="1">
        <v>0</v>
      </c>
      <c r="CA56" s="1">
        <v>0</v>
      </c>
      <c r="CB56" s="1">
        <v>0</v>
      </c>
      <c r="CC56" s="1">
        <v>0</v>
      </c>
      <c r="CD56" s="1">
        <v>0</v>
      </c>
      <c r="CE56" s="1">
        <v>0</v>
      </c>
      <c r="CF56" s="1">
        <v>0</v>
      </c>
      <c r="CG56" s="1">
        <v>0</v>
      </c>
      <c r="CH56" s="1">
        <v>0</v>
      </c>
      <c r="CI56" s="1">
        <v>0</v>
      </c>
      <c r="CJ56" s="1">
        <v>0</v>
      </c>
      <c r="CK56" s="1">
        <v>0</v>
      </c>
      <c r="CL56" s="1">
        <v>0</v>
      </c>
      <c r="CM56" s="1">
        <v>0</v>
      </c>
      <c r="CN56" s="1">
        <v>0</v>
      </c>
      <c r="CO56" s="1">
        <v>0</v>
      </c>
      <c r="CP56" s="1">
        <v>0</v>
      </c>
      <c r="CQ56" s="1">
        <v>0</v>
      </c>
      <c r="CR56" s="1">
        <v>0</v>
      </c>
      <c r="CS56" s="1">
        <v>0</v>
      </c>
      <c r="CT56" s="1">
        <v>0</v>
      </c>
      <c r="CU56" s="1">
        <v>0</v>
      </c>
      <c r="CV56" s="1">
        <v>0</v>
      </c>
      <c r="CW56" s="1">
        <v>0</v>
      </c>
      <c r="CX56" s="1">
        <v>0</v>
      </c>
      <c r="CY56" s="1">
        <v>0</v>
      </c>
      <c r="CZ56" s="1">
        <v>0</v>
      </c>
      <c r="DA56" s="1">
        <v>0</v>
      </c>
      <c r="DB56" s="1">
        <v>0</v>
      </c>
      <c r="DC56" s="1">
        <v>0</v>
      </c>
      <c r="DD56" s="1">
        <v>0</v>
      </c>
      <c r="DE56" s="1">
        <v>0</v>
      </c>
      <c r="DF56" s="1">
        <v>0</v>
      </c>
      <c r="DG56" s="1">
        <v>0</v>
      </c>
      <c r="DH56" s="1">
        <v>0</v>
      </c>
      <c r="DI56" s="1">
        <v>0</v>
      </c>
      <c r="DJ56" s="1">
        <v>0</v>
      </c>
      <c r="DK56" s="1">
        <v>0</v>
      </c>
      <c r="DL56" s="1">
        <v>0</v>
      </c>
      <c r="DM56" s="1">
        <v>0</v>
      </c>
      <c r="DN56" s="1">
        <v>0</v>
      </c>
      <c r="DO56" s="1">
        <v>0</v>
      </c>
      <c r="DP56" s="1">
        <v>0</v>
      </c>
      <c r="DQ56" s="1">
        <v>0</v>
      </c>
      <c r="DR56" s="1">
        <v>0</v>
      </c>
      <c r="DS56" s="1">
        <v>0</v>
      </c>
      <c r="DT56" s="1">
        <v>0</v>
      </c>
      <c r="DU56" s="1">
        <v>0</v>
      </c>
      <c r="DV56" s="1">
        <v>0</v>
      </c>
      <c r="DW56" s="1">
        <v>0</v>
      </c>
      <c r="DX56" s="1">
        <v>0</v>
      </c>
      <c r="DY56" s="1">
        <v>0</v>
      </c>
      <c r="DZ56" s="1">
        <v>0</v>
      </c>
      <c r="EA56" s="1">
        <v>0</v>
      </c>
      <c r="EB56" s="1">
        <v>0</v>
      </c>
      <c r="EC56" s="1">
        <v>0</v>
      </c>
      <c r="ED56" s="1">
        <v>0</v>
      </c>
      <c r="EE56" s="1">
        <v>0</v>
      </c>
      <c r="EF56" s="1">
        <v>0</v>
      </c>
      <c r="EG56" s="1">
        <v>0</v>
      </c>
      <c r="EH56" s="1">
        <v>0</v>
      </c>
      <c r="EI56" s="1">
        <v>0</v>
      </c>
      <c r="EJ56" s="1">
        <v>0</v>
      </c>
      <c r="EK56" s="1">
        <v>0</v>
      </c>
      <c r="EL56" s="1">
        <v>0</v>
      </c>
      <c r="EM56" s="1">
        <v>0</v>
      </c>
      <c r="EN56" s="1">
        <v>0</v>
      </c>
      <c r="EO56" s="1">
        <v>0</v>
      </c>
      <c r="EP56" s="1">
        <v>0</v>
      </c>
      <c r="EQ56" s="1">
        <v>0</v>
      </c>
      <c r="ER56" s="1">
        <v>0</v>
      </c>
      <c r="ES56" s="1">
        <v>0</v>
      </c>
      <c r="ET56" s="1">
        <v>0</v>
      </c>
      <c r="EU56" s="1">
        <v>0</v>
      </c>
      <c r="EV56" s="1">
        <v>0</v>
      </c>
      <c r="EW56" s="1">
        <v>0</v>
      </c>
      <c r="EX56" s="1">
        <v>0</v>
      </c>
      <c r="EY56" s="1">
        <v>0</v>
      </c>
      <c r="EZ56" s="1">
        <v>0</v>
      </c>
      <c r="FA56" s="1">
        <v>0</v>
      </c>
      <c r="FB56" s="1">
        <v>0</v>
      </c>
      <c r="FC56" s="1">
        <v>0</v>
      </c>
      <c r="FD56" s="1">
        <v>0</v>
      </c>
      <c r="FE56" s="1">
        <v>0</v>
      </c>
      <c r="FF56" s="1">
        <v>0</v>
      </c>
      <c r="FG56" s="1">
        <v>0</v>
      </c>
      <c r="FH56" s="1">
        <v>0</v>
      </c>
      <c r="FI56" s="1">
        <v>0</v>
      </c>
      <c r="FJ56" s="1">
        <v>0</v>
      </c>
      <c r="FK56" s="1">
        <v>0</v>
      </c>
      <c r="FL56" s="1">
        <v>0</v>
      </c>
      <c r="FM56" s="1">
        <v>0</v>
      </c>
      <c r="FN56" s="1">
        <v>0</v>
      </c>
      <c r="FO56" s="1">
        <v>0</v>
      </c>
      <c r="FP56" s="1">
        <v>0</v>
      </c>
      <c r="FQ56" s="1">
        <v>1</v>
      </c>
      <c r="FR56" s="1">
        <v>0</v>
      </c>
      <c r="FS56" s="1">
        <v>0</v>
      </c>
      <c r="FT56" s="1">
        <v>0</v>
      </c>
      <c r="FU56" s="1">
        <v>0</v>
      </c>
      <c r="FV56" s="1">
        <v>0</v>
      </c>
      <c r="FW56" s="1">
        <v>0</v>
      </c>
      <c r="FX56" s="1">
        <v>3.7024504720842653</v>
      </c>
      <c r="FY56" s="1">
        <v>0</v>
      </c>
      <c r="FZ56" s="1">
        <v>0</v>
      </c>
      <c r="GA56" s="1">
        <v>0</v>
      </c>
      <c r="GB56" s="1">
        <v>0</v>
      </c>
      <c r="GC56" s="1">
        <v>0</v>
      </c>
      <c r="GD56" s="1">
        <v>0</v>
      </c>
      <c r="GE56" s="1">
        <v>0</v>
      </c>
      <c r="GF56" s="1">
        <v>0</v>
      </c>
      <c r="GG56" s="1">
        <v>0</v>
      </c>
      <c r="GH56" s="1">
        <v>0</v>
      </c>
      <c r="GI56" s="1">
        <v>0</v>
      </c>
      <c r="GJ56" s="1">
        <v>0</v>
      </c>
      <c r="GK56" s="1">
        <v>0</v>
      </c>
      <c r="GL56" s="1">
        <v>0</v>
      </c>
      <c r="GM56" s="1">
        <v>0</v>
      </c>
      <c r="GN56" s="1">
        <v>0</v>
      </c>
      <c r="GO56" s="1">
        <v>0</v>
      </c>
      <c r="GP56" s="1">
        <v>0</v>
      </c>
      <c r="GQ56" s="1">
        <v>0</v>
      </c>
      <c r="GR56" s="1">
        <v>0</v>
      </c>
      <c r="GS56" s="1">
        <v>0</v>
      </c>
      <c r="GT56" s="1">
        <v>0.251</v>
      </c>
      <c r="GU56" s="1">
        <v>0</v>
      </c>
      <c r="GV56" s="1">
        <v>0</v>
      </c>
      <c r="GW56" s="1">
        <v>0</v>
      </c>
      <c r="GX56" s="1">
        <v>0</v>
      </c>
      <c r="GY56" s="1">
        <v>0</v>
      </c>
      <c r="GZ56" s="1">
        <v>0</v>
      </c>
      <c r="HA56" s="1">
        <v>0</v>
      </c>
      <c r="HB56" s="1">
        <v>0</v>
      </c>
      <c r="HC56" s="1">
        <v>0</v>
      </c>
      <c r="HD56" s="1">
        <v>0</v>
      </c>
      <c r="HE56" s="1">
        <v>0</v>
      </c>
      <c r="HF56" s="1">
        <v>0</v>
      </c>
      <c r="HG56" s="1">
        <v>0</v>
      </c>
      <c r="HH56" s="1">
        <v>1.5599999999999999E-2</v>
      </c>
      <c r="HI56" s="1">
        <v>0</v>
      </c>
      <c r="HJ56" s="1">
        <v>0</v>
      </c>
      <c r="HK56" s="1">
        <v>0</v>
      </c>
      <c r="HL56" s="1">
        <v>0</v>
      </c>
      <c r="HM56" s="1">
        <v>0</v>
      </c>
      <c r="HN56" s="1">
        <v>63.7</v>
      </c>
      <c r="HO56" s="1">
        <v>0</v>
      </c>
      <c r="HP56" s="1">
        <v>0</v>
      </c>
      <c r="HQ56" s="1">
        <v>0</v>
      </c>
      <c r="HR56" s="1">
        <v>0</v>
      </c>
      <c r="HS56" s="1">
        <v>0</v>
      </c>
      <c r="HT56" s="1">
        <v>0</v>
      </c>
      <c r="HU56" s="1">
        <v>0</v>
      </c>
      <c r="HV56" s="1">
        <v>0</v>
      </c>
      <c r="HW56" s="1">
        <v>0</v>
      </c>
      <c r="HX56" s="1">
        <v>0</v>
      </c>
      <c r="HY56" s="1">
        <v>0</v>
      </c>
      <c r="HZ56" s="1">
        <v>0</v>
      </c>
      <c r="IA56" s="1">
        <v>0</v>
      </c>
      <c r="IB56" s="1">
        <v>0</v>
      </c>
      <c r="IC56" s="1">
        <v>0</v>
      </c>
      <c r="ID56" s="1">
        <v>0</v>
      </c>
      <c r="IE56" s="1">
        <v>0</v>
      </c>
      <c r="IF56" s="1">
        <v>0</v>
      </c>
      <c r="IG56" s="1">
        <v>0</v>
      </c>
      <c r="IH56" s="1">
        <v>0</v>
      </c>
      <c r="II56" s="1">
        <v>0</v>
      </c>
      <c r="IJ56" s="1">
        <v>0</v>
      </c>
      <c r="IK56" s="1">
        <v>0</v>
      </c>
      <c r="IL56" s="1">
        <v>0</v>
      </c>
      <c r="IM56" s="1">
        <v>0</v>
      </c>
      <c r="IN56" s="1">
        <v>0</v>
      </c>
      <c r="IO56" s="1">
        <v>0</v>
      </c>
      <c r="IP56" s="1">
        <v>0</v>
      </c>
      <c r="IQ56" s="1">
        <v>0</v>
      </c>
      <c r="IR56" s="1">
        <v>0</v>
      </c>
      <c r="IS56" s="1">
        <v>0</v>
      </c>
      <c r="IT56" s="1">
        <v>0</v>
      </c>
      <c r="IU56" s="1">
        <v>0</v>
      </c>
      <c r="IV56" s="1">
        <v>0</v>
      </c>
      <c r="IW56" s="1">
        <v>0</v>
      </c>
      <c r="IX56" s="1">
        <v>0</v>
      </c>
      <c r="IY56" s="1">
        <v>0</v>
      </c>
      <c r="IZ56" s="1">
        <v>0</v>
      </c>
      <c r="JA56" s="1">
        <v>0</v>
      </c>
      <c r="JB56" s="1">
        <v>0</v>
      </c>
      <c r="JC56" s="1">
        <v>0</v>
      </c>
      <c r="JD56" s="1">
        <v>0</v>
      </c>
      <c r="JE56" s="1">
        <v>0</v>
      </c>
      <c r="JF56" s="1">
        <v>0</v>
      </c>
      <c r="JG56" s="1">
        <v>0</v>
      </c>
      <c r="JH56" s="1">
        <v>0</v>
      </c>
      <c r="JI56" s="1">
        <v>0</v>
      </c>
      <c r="JJ56" s="1">
        <v>0</v>
      </c>
      <c r="JK56" s="1">
        <v>0</v>
      </c>
      <c r="JL56" s="1">
        <v>0</v>
      </c>
      <c r="JM56" s="1">
        <v>0</v>
      </c>
      <c r="JN56" s="1">
        <v>0</v>
      </c>
      <c r="JO56" s="1">
        <v>0</v>
      </c>
      <c r="JP56" s="1">
        <v>0</v>
      </c>
      <c r="JQ56" s="1">
        <v>0</v>
      </c>
      <c r="JR56" s="1">
        <v>0</v>
      </c>
      <c r="JS56" s="1">
        <v>0</v>
      </c>
      <c r="JT56" s="1">
        <v>0</v>
      </c>
      <c r="JU56" s="1">
        <v>0</v>
      </c>
      <c r="JV56" s="1">
        <v>0</v>
      </c>
      <c r="JW56" s="1">
        <v>0</v>
      </c>
      <c r="JX56" s="1">
        <v>0</v>
      </c>
      <c r="JY56" s="1">
        <v>0</v>
      </c>
      <c r="JZ56" s="1">
        <v>0</v>
      </c>
      <c r="KA56" s="1">
        <v>0</v>
      </c>
      <c r="KB56" s="1">
        <v>0</v>
      </c>
      <c r="KC56" s="1">
        <v>0</v>
      </c>
      <c r="KD56" s="1">
        <v>0</v>
      </c>
      <c r="KE56" s="1">
        <v>0</v>
      </c>
      <c r="KF56" s="1">
        <v>0</v>
      </c>
      <c r="KG56" s="1">
        <v>0</v>
      </c>
      <c r="KH56" s="1">
        <v>0</v>
      </c>
      <c r="KI56" s="1">
        <v>0</v>
      </c>
      <c r="KJ56" s="1">
        <v>0</v>
      </c>
      <c r="KK56" s="1">
        <v>0</v>
      </c>
      <c r="KL56" s="1">
        <v>0</v>
      </c>
      <c r="KM56" s="1">
        <v>0</v>
      </c>
      <c r="KN56" s="1">
        <v>0</v>
      </c>
      <c r="KO56" s="1">
        <v>0</v>
      </c>
      <c r="KP56" s="1">
        <v>0</v>
      </c>
      <c r="KQ56" s="1">
        <v>0</v>
      </c>
      <c r="KR56" s="1">
        <v>0</v>
      </c>
      <c r="KS56" s="1">
        <v>0</v>
      </c>
      <c r="KT56" s="1">
        <v>0</v>
      </c>
      <c r="KU56" s="1">
        <v>0</v>
      </c>
      <c r="KV56" s="1">
        <v>0</v>
      </c>
      <c r="KW56" s="1">
        <v>0</v>
      </c>
      <c r="KX56" s="1">
        <v>0</v>
      </c>
      <c r="KY56" s="1">
        <v>0</v>
      </c>
      <c r="KZ56" s="1">
        <v>0</v>
      </c>
      <c r="LA56" s="1">
        <v>0</v>
      </c>
      <c r="LB56" s="1">
        <v>0</v>
      </c>
      <c r="LC56" s="1">
        <v>0</v>
      </c>
      <c r="LD56" s="1">
        <v>0</v>
      </c>
      <c r="LE56" s="1">
        <v>0</v>
      </c>
      <c r="LF56" s="1">
        <v>0</v>
      </c>
      <c r="LG56" s="1">
        <v>0</v>
      </c>
      <c r="LH56" s="1">
        <v>1</v>
      </c>
      <c r="LI56" s="1">
        <v>1</v>
      </c>
      <c r="LJ56" s="1">
        <v>0</v>
      </c>
      <c r="LK56" s="1">
        <v>0</v>
      </c>
      <c r="LL56" s="1">
        <v>1</v>
      </c>
      <c r="LM56" s="1">
        <v>0.95</v>
      </c>
      <c r="LN56" s="1">
        <v>0</v>
      </c>
      <c r="LO56" s="1">
        <v>1</v>
      </c>
      <c r="LP56" s="1">
        <v>0.78</v>
      </c>
      <c r="LQ56" s="1">
        <v>0</v>
      </c>
      <c r="LR56" s="1">
        <v>0</v>
      </c>
      <c r="LS56" s="1">
        <v>0</v>
      </c>
    </row>
    <row r="57" spans="1:331" ht="15.75" customHeight="1">
      <c r="A57" s="1" t="s">
        <v>350</v>
      </c>
      <c r="B57" s="1" t="s">
        <v>414</v>
      </c>
      <c r="C57" s="1" t="s">
        <v>415</v>
      </c>
      <c r="D57" s="1" t="s">
        <v>353</v>
      </c>
      <c r="E57" s="1" t="s">
        <v>416</v>
      </c>
      <c r="F57" s="1">
        <v>754</v>
      </c>
      <c r="G57" s="1" t="s">
        <v>355</v>
      </c>
      <c r="H57" s="1">
        <v>754</v>
      </c>
      <c r="I57" s="1">
        <v>0.21096810296586457</v>
      </c>
      <c r="J57" s="1">
        <v>0</v>
      </c>
      <c r="K57" s="1" t="s">
        <v>356</v>
      </c>
      <c r="L57" s="1">
        <v>1</v>
      </c>
      <c r="M57" s="1" t="s">
        <v>417</v>
      </c>
      <c r="N57" s="1" t="s">
        <v>418</v>
      </c>
      <c r="O57" s="1" t="s">
        <v>419</v>
      </c>
      <c r="P57" s="1">
        <v>4.8</v>
      </c>
      <c r="Q57" s="1">
        <v>0.91300000000000003</v>
      </c>
      <c r="R57" s="1">
        <v>0</v>
      </c>
      <c r="S57" s="1">
        <v>0.42</v>
      </c>
      <c r="T57" s="1">
        <v>3574</v>
      </c>
      <c r="U57" s="1">
        <v>0</v>
      </c>
      <c r="V57" s="1">
        <v>39</v>
      </c>
      <c r="W57" s="1">
        <v>0</v>
      </c>
      <c r="X57" s="1">
        <v>139386</v>
      </c>
      <c r="Y57" s="1">
        <v>1</v>
      </c>
      <c r="Z57" s="1">
        <v>0</v>
      </c>
      <c r="AA57" s="1">
        <v>0</v>
      </c>
      <c r="AB57" s="1">
        <v>0</v>
      </c>
      <c r="AC57" s="1">
        <v>0</v>
      </c>
      <c r="AD57" s="1">
        <v>0</v>
      </c>
      <c r="AE57" s="1">
        <v>0</v>
      </c>
      <c r="AF57" s="1">
        <v>0</v>
      </c>
      <c r="AG57" s="1">
        <v>0</v>
      </c>
      <c r="AH57" s="1">
        <v>0</v>
      </c>
      <c r="AI57" s="1">
        <v>0</v>
      </c>
      <c r="AJ57" s="1">
        <v>0</v>
      </c>
      <c r="AK57" s="1">
        <v>0</v>
      </c>
      <c r="AL57" s="1">
        <v>0</v>
      </c>
      <c r="AM57" s="1">
        <v>18.19178082191781</v>
      </c>
      <c r="AN57" s="1">
        <v>0</v>
      </c>
      <c r="AO57" s="1">
        <v>0</v>
      </c>
      <c r="AP57" s="1">
        <v>0</v>
      </c>
      <c r="AQ57" s="1">
        <v>0</v>
      </c>
      <c r="AR57" s="1">
        <v>0</v>
      </c>
      <c r="AS57" s="1">
        <v>0</v>
      </c>
      <c r="AT57" s="1">
        <v>0</v>
      </c>
      <c r="AU57" s="1">
        <v>0</v>
      </c>
      <c r="AV57" s="1">
        <v>0</v>
      </c>
      <c r="AW57" s="1">
        <v>0</v>
      </c>
      <c r="AX57" s="1">
        <v>0</v>
      </c>
      <c r="AY57" s="1">
        <v>0</v>
      </c>
      <c r="AZ57" s="1">
        <v>0</v>
      </c>
      <c r="BA57" s="1">
        <v>0</v>
      </c>
      <c r="BB57" s="1">
        <v>0</v>
      </c>
      <c r="BC57" s="1">
        <v>0.1</v>
      </c>
      <c r="BD57" s="1">
        <v>0</v>
      </c>
      <c r="BE57" s="1">
        <v>0</v>
      </c>
      <c r="BF57" s="1">
        <v>0</v>
      </c>
      <c r="BG57" s="1">
        <v>0</v>
      </c>
      <c r="BH57" s="1">
        <v>0</v>
      </c>
      <c r="BI57" s="1">
        <v>0</v>
      </c>
      <c r="BJ57" s="1">
        <v>0</v>
      </c>
      <c r="BK57" s="1">
        <v>0</v>
      </c>
      <c r="BL57" s="1">
        <v>0</v>
      </c>
      <c r="BM57" s="1">
        <v>0</v>
      </c>
      <c r="BN57" s="1">
        <v>0</v>
      </c>
      <c r="BO57" s="1">
        <v>0</v>
      </c>
      <c r="BP57" s="1">
        <v>0</v>
      </c>
      <c r="BQ57" s="1">
        <v>1.4999999999999999E-2</v>
      </c>
      <c r="BR57" s="1">
        <v>0</v>
      </c>
      <c r="BS57" s="1">
        <v>0</v>
      </c>
      <c r="BT57" s="1">
        <v>0</v>
      </c>
      <c r="BU57" s="1">
        <v>0</v>
      </c>
      <c r="BV57" s="1">
        <v>0</v>
      </c>
      <c r="BW57" s="1">
        <v>81.599999999999994</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0</v>
      </c>
      <c r="CO57" s="1">
        <v>0</v>
      </c>
      <c r="CP57" s="1">
        <v>0</v>
      </c>
      <c r="CQ57" s="1">
        <v>0</v>
      </c>
      <c r="CR57" s="1">
        <v>0</v>
      </c>
      <c r="CS57" s="1">
        <v>0</v>
      </c>
      <c r="CT57" s="1">
        <v>0</v>
      </c>
      <c r="CU57" s="1">
        <v>0</v>
      </c>
      <c r="CV57" s="1">
        <v>0</v>
      </c>
      <c r="CW57" s="1">
        <v>0</v>
      </c>
      <c r="CX57" s="1">
        <v>0</v>
      </c>
      <c r="CY57" s="1">
        <v>0</v>
      </c>
      <c r="CZ57" s="1">
        <v>0</v>
      </c>
      <c r="DA57" s="1">
        <v>0</v>
      </c>
      <c r="DB57" s="1">
        <v>0</v>
      </c>
      <c r="DC57" s="1">
        <v>0</v>
      </c>
      <c r="DD57" s="1">
        <v>0</v>
      </c>
      <c r="DE57" s="1">
        <v>0</v>
      </c>
      <c r="DF57" s="1">
        <v>0</v>
      </c>
      <c r="DG57" s="1">
        <v>0</v>
      </c>
      <c r="DH57" s="1">
        <v>0</v>
      </c>
      <c r="DI57" s="1">
        <v>0</v>
      </c>
      <c r="DJ57" s="1">
        <v>0</v>
      </c>
      <c r="DK57" s="1">
        <v>0</v>
      </c>
      <c r="DL57" s="1">
        <v>0</v>
      </c>
      <c r="DM57" s="1">
        <v>0</v>
      </c>
      <c r="DN57" s="1">
        <v>0</v>
      </c>
      <c r="DO57" s="1">
        <v>0</v>
      </c>
      <c r="DP57" s="1">
        <v>0</v>
      </c>
      <c r="DQ57" s="1">
        <v>0</v>
      </c>
      <c r="DR57" s="1">
        <v>0</v>
      </c>
      <c r="DS57" s="1">
        <v>0</v>
      </c>
      <c r="DT57" s="1">
        <v>0</v>
      </c>
      <c r="DU57" s="1">
        <v>0</v>
      </c>
      <c r="DV57" s="1">
        <v>0</v>
      </c>
      <c r="DW57" s="1">
        <v>0</v>
      </c>
      <c r="DX57" s="1">
        <v>0</v>
      </c>
      <c r="DY57" s="1">
        <v>0</v>
      </c>
      <c r="DZ57" s="1">
        <v>0</v>
      </c>
      <c r="EA57" s="1">
        <v>0</v>
      </c>
      <c r="EB57" s="1">
        <v>0</v>
      </c>
      <c r="EC57" s="1">
        <v>0</v>
      </c>
      <c r="ED57" s="1">
        <v>0</v>
      </c>
      <c r="EE57" s="1">
        <v>0</v>
      </c>
      <c r="EF57" s="1">
        <v>0</v>
      </c>
      <c r="EG57" s="1">
        <v>0</v>
      </c>
      <c r="EH57" s="1">
        <v>0</v>
      </c>
      <c r="EI57" s="1">
        <v>0</v>
      </c>
      <c r="EJ57" s="1">
        <v>0</v>
      </c>
      <c r="EK57" s="1">
        <v>0</v>
      </c>
      <c r="EL57" s="1">
        <v>0</v>
      </c>
      <c r="EM57" s="1">
        <v>0</v>
      </c>
      <c r="EN57" s="1">
        <v>0</v>
      </c>
      <c r="EO57" s="1">
        <v>0</v>
      </c>
      <c r="EP57" s="1">
        <v>0</v>
      </c>
      <c r="EQ57" s="1">
        <v>0</v>
      </c>
      <c r="ER57" s="1">
        <v>0</v>
      </c>
      <c r="ES57" s="1">
        <v>0</v>
      </c>
      <c r="ET57" s="1">
        <v>0</v>
      </c>
      <c r="EU57" s="1">
        <v>0</v>
      </c>
      <c r="EV57" s="1">
        <v>0</v>
      </c>
      <c r="EW57" s="1">
        <v>0</v>
      </c>
      <c r="EX57" s="1">
        <v>0</v>
      </c>
      <c r="EY57" s="1">
        <v>0</v>
      </c>
      <c r="EZ57" s="1">
        <v>0</v>
      </c>
      <c r="FA57" s="1">
        <v>0</v>
      </c>
      <c r="FB57" s="1">
        <v>0</v>
      </c>
      <c r="FC57" s="1">
        <v>0</v>
      </c>
      <c r="FD57" s="1">
        <v>0</v>
      </c>
      <c r="FE57" s="1">
        <v>0</v>
      </c>
      <c r="FF57" s="1">
        <v>0</v>
      </c>
      <c r="FG57" s="1">
        <v>0</v>
      </c>
      <c r="FH57" s="1">
        <v>0</v>
      </c>
      <c r="FI57" s="1">
        <v>0</v>
      </c>
      <c r="FJ57" s="1">
        <v>0</v>
      </c>
      <c r="FK57" s="1">
        <v>0</v>
      </c>
      <c r="FL57" s="1">
        <v>0</v>
      </c>
      <c r="FM57" s="1">
        <v>0</v>
      </c>
      <c r="FN57" s="1">
        <v>0</v>
      </c>
      <c r="FO57" s="1">
        <v>0</v>
      </c>
      <c r="FP57" s="1">
        <v>0</v>
      </c>
      <c r="FQ57" s="1">
        <v>1</v>
      </c>
      <c r="FR57" s="1">
        <v>0</v>
      </c>
      <c r="FS57" s="1">
        <v>0</v>
      </c>
      <c r="FT57" s="1">
        <v>0</v>
      </c>
      <c r="FU57" s="1">
        <v>0</v>
      </c>
      <c r="FV57" s="1">
        <v>0</v>
      </c>
      <c r="FW57" s="1">
        <v>0</v>
      </c>
      <c r="FX57" s="1">
        <v>7.1649392760605792</v>
      </c>
      <c r="FY57" s="1">
        <v>0</v>
      </c>
      <c r="FZ57" s="1">
        <v>0</v>
      </c>
      <c r="GA57" s="1">
        <v>0</v>
      </c>
      <c r="GB57" s="1">
        <v>0</v>
      </c>
      <c r="GC57" s="1">
        <v>0</v>
      </c>
      <c r="GD57" s="1">
        <v>0</v>
      </c>
      <c r="GE57" s="1">
        <v>0</v>
      </c>
      <c r="GF57" s="1">
        <v>0</v>
      </c>
      <c r="GG57" s="1">
        <v>0</v>
      </c>
      <c r="GH57" s="1">
        <v>0</v>
      </c>
      <c r="GI57" s="1">
        <v>0</v>
      </c>
      <c r="GJ57" s="1">
        <v>0</v>
      </c>
      <c r="GK57" s="1">
        <v>0</v>
      </c>
      <c r="GL57" s="1">
        <v>0</v>
      </c>
      <c r="GM57" s="1">
        <v>0</v>
      </c>
      <c r="GN57" s="1">
        <v>0</v>
      </c>
      <c r="GO57" s="1">
        <v>0</v>
      </c>
      <c r="GP57" s="1">
        <v>0</v>
      </c>
      <c r="GQ57" s="1">
        <v>0</v>
      </c>
      <c r="GR57" s="1">
        <v>0</v>
      </c>
      <c r="GS57" s="1">
        <v>0</v>
      </c>
      <c r="GT57" s="1">
        <v>0.25390000000000001</v>
      </c>
      <c r="GU57" s="1">
        <v>0</v>
      </c>
      <c r="GV57" s="1">
        <v>0</v>
      </c>
      <c r="GW57" s="1">
        <v>0</v>
      </c>
      <c r="GX57" s="1">
        <v>0</v>
      </c>
      <c r="GY57" s="1">
        <v>0</v>
      </c>
      <c r="GZ57" s="1">
        <v>0</v>
      </c>
      <c r="HA57" s="1">
        <v>0</v>
      </c>
      <c r="HB57" s="1">
        <v>0</v>
      </c>
      <c r="HC57" s="1">
        <v>0</v>
      </c>
      <c r="HD57" s="1">
        <v>0</v>
      </c>
      <c r="HE57" s="1">
        <v>0</v>
      </c>
      <c r="HF57" s="1">
        <v>0</v>
      </c>
      <c r="HG57" s="1">
        <v>0</v>
      </c>
      <c r="HH57" s="1">
        <v>1.4999999999999999E-2</v>
      </c>
      <c r="HI57" s="1">
        <v>0</v>
      </c>
      <c r="HJ57" s="1">
        <v>0</v>
      </c>
      <c r="HK57" s="1">
        <v>0</v>
      </c>
      <c r="HL57" s="1">
        <v>0</v>
      </c>
      <c r="HM57" s="1">
        <v>0</v>
      </c>
      <c r="HN57" s="1">
        <v>81.599999999999994</v>
      </c>
      <c r="HO57" s="1">
        <v>0</v>
      </c>
      <c r="HP57" s="1">
        <v>0</v>
      </c>
      <c r="HQ57" s="1">
        <v>0</v>
      </c>
      <c r="HR57" s="1">
        <v>0</v>
      </c>
      <c r="HS57" s="1">
        <v>0</v>
      </c>
      <c r="HT57" s="1">
        <v>0</v>
      </c>
      <c r="HU57" s="1">
        <v>0</v>
      </c>
      <c r="HV57" s="1">
        <v>0</v>
      </c>
      <c r="HW57" s="1">
        <v>0</v>
      </c>
      <c r="HX57" s="1">
        <v>0</v>
      </c>
      <c r="HY57" s="1">
        <v>0</v>
      </c>
      <c r="HZ57" s="1">
        <v>0</v>
      </c>
      <c r="IA57" s="1">
        <v>0</v>
      </c>
      <c r="IB57" s="1">
        <v>0</v>
      </c>
      <c r="IC57" s="1">
        <v>0</v>
      </c>
      <c r="ID57" s="1">
        <v>0</v>
      </c>
      <c r="IE57" s="1">
        <v>0</v>
      </c>
      <c r="IF57" s="1">
        <v>0</v>
      </c>
      <c r="IG57" s="1">
        <v>0</v>
      </c>
      <c r="IH57" s="1">
        <v>0</v>
      </c>
      <c r="II57" s="1">
        <v>0</v>
      </c>
      <c r="IJ57" s="1">
        <v>0</v>
      </c>
      <c r="IK57" s="1">
        <v>0</v>
      </c>
      <c r="IL57" s="1">
        <v>0</v>
      </c>
      <c r="IM57" s="1">
        <v>0</v>
      </c>
      <c r="IN57" s="1">
        <v>0</v>
      </c>
      <c r="IO57" s="1">
        <v>0</v>
      </c>
      <c r="IP57" s="1">
        <v>0</v>
      </c>
      <c r="IQ57" s="1">
        <v>0</v>
      </c>
      <c r="IR57" s="1">
        <v>0</v>
      </c>
      <c r="IS57" s="1">
        <v>0</v>
      </c>
      <c r="IT57" s="1">
        <v>0</v>
      </c>
      <c r="IU57" s="1">
        <v>0</v>
      </c>
      <c r="IV57" s="1">
        <v>0</v>
      </c>
      <c r="IW57" s="1">
        <v>0</v>
      </c>
      <c r="IX57" s="1">
        <v>0</v>
      </c>
      <c r="IY57" s="1">
        <v>0</v>
      </c>
      <c r="IZ57" s="1">
        <v>0</v>
      </c>
      <c r="JA57" s="1">
        <v>0</v>
      </c>
      <c r="JB57" s="1">
        <v>0</v>
      </c>
      <c r="JC57" s="1">
        <v>0</v>
      </c>
      <c r="JD57" s="1">
        <v>0</v>
      </c>
      <c r="JE57" s="1">
        <v>0</v>
      </c>
      <c r="JF57" s="1">
        <v>0</v>
      </c>
      <c r="JG57" s="1">
        <v>0</v>
      </c>
      <c r="JH57" s="1">
        <v>0</v>
      </c>
      <c r="JI57" s="1">
        <v>0</v>
      </c>
      <c r="JJ57" s="1">
        <v>0</v>
      </c>
      <c r="JK57" s="1">
        <v>0</v>
      </c>
      <c r="JL57" s="1">
        <v>0</v>
      </c>
      <c r="JM57" s="1">
        <v>0</v>
      </c>
      <c r="JN57" s="1">
        <v>0</v>
      </c>
      <c r="JO57" s="1">
        <v>0</v>
      </c>
      <c r="JP57" s="1">
        <v>0</v>
      </c>
      <c r="JQ57" s="1">
        <v>0</v>
      </c>
      <c r="JR57" s="1">
        <v>0</v>
      </c>
      <c r="JS57" s="1">
        <v>0</v>
      </c>
      <c r="JT57" s="1">
        <v>0</v>
      </c>
      <c r="JU57" s="1">
        <v>0</v>
      </c>
      <c r="JV57" s="1">
        <v>0</v>
      </c>
      <c r="JW57" s="1">
        <v>0</v>
      </c>
      <c r="JX57" s="1">
        <v>0</v>
      </c>
      <c r="JY57" s="1">
        <v>0</v>
      </c>
      <c r="JZ57" s="1">
        <v>0</v>
      </c>
      <c r="KA57" s="1">
        <v>0</v>
      </c>
      <c r="KB57" s="1">
        <v>0</v>
      </c>
      <c r="KC57" s="1">
        <v>0</v>
      </c>
      <c r="KD57" s="1">
        <v>0</v>
      </c>
      <c r="KE57" s="1">
        <v>0</v>
      </c>
      <c r="KF57" s="1">
        <v>0</v>
      </c>
      <c r="KG57" s="1">
        <v>0</v>
      </c>
      <c r="KH57" s="1">
        <v>0</v>
      </c>
      <c r="KI57" s="1">
        <v>0</v>
      </c>
      <c r="KJ57" s="1">
        <v>0</v>
      </c>
      <c r="KK57" s="1">
        <v>0</v>
      </c>
      <c r="KL57" s="1">
        <v>0</v>
      </c>
      <c r="KM57" s="1">
        <v>0</v>
      </c>
      <c r="KN57" s="1">
        <v>0</v>
      </c>
      <c r="KO57" s="1">
        <v>0</v>
      </c>
      <c r="KP57" s="1">
        <v>0</v>
      </c>
      <c r="KQ57" s="1">
        <v>0</v>
      </c>
      <c r="KR57" s="1">
        <v>0</v>
      </c>
      <c r="KS57" s="1">
        <v>0</v>
      </c>
      <c r="KT57" s="1">
        <v>0</v>
      </c>
      <c r="KU57" s="1">
        <v>0</v>
      </c>
      <c r="KV57" s="1">
        <v>0</v>
      </c>
      <c r="KW57" s="1">
        <v>0</v>
      </c>
      <c r="KX57" s="1">
        <v>0</v>
      </c>
      <c r="KY57" s="1">
        <v>0</v>
      </c>
      <c r="KZ57" s="1">
        <v>0</v>
      </c>
      <c r="LA57" s="1">
        <v>0</v>
      </c>
      <c r="LB57" s="1">
        <v>0</v>
      </c>
      <c r="LC57" s="1">
        <v>0</v>
      </c>
      <c r="LD57" s="1">
        <v>0</v>
      </c>
      <c r="LE57" s="1">
        <v>0</v>
      </c>
      <c r="LF57" s="1">
        <v>0</v>
      </c>
      <c r="LG57" s="1">
        <v>0</v>
      </c>
      <c r="LH57" s="1">
        <v>0.97929490766648009</v>
      </c>
      <c r="LI57" s="1">
        <v>0.47989999999999999</v>
      </c>
      <c r="LJ57" s="1">
        <v>0</v>
      </c>
      <c r="LK57" s="1">
        <v>0</v>
      </c>
      <c r="LL57" s="1">
        <v>1</v>
      </c>
      <c r="LM57" s="1">
        <v>0.95</v>
      </c>
      <c r="LN57" s="1">
        <v>0</v>
      </c>
      <c r="LO57" s="1">
        <v>1</v>
      </c>
      <c r="LP57" s="1">
        <v>0.78</v>
      </c>
      <c r="LQ57" s="1">
        <v>0</v>
      </c>
      <c r="LR57" s="1">
        <v>3.7013805751547474E-2</v>
      </c>
      <c r="LS57" s="1">
        <v>0</v>
      </c>
    </row>
    <row r="58" spans="1:331" ht="15.75" customHeight="1">
      <c r="A58" s="1" t="s">
        <v>350</v>
      </c>
      <c r="B58" s="1" t="s">
        <v>414</v>
      </c>
      <c r="C58" s="1" t="s">
        <v>415</v>
      </c>
      <c r="D58" s="1" t="s">
        <v>420</v>
      </c>
      <c r="E58" s="1" t="s">
        <v>421</v>
      </c>
      <c r="F58" s="1">
        <v>65738</v>
      </c>
      <c r="G58" s="1" t="s">
        <v>355</v>
      </c>
      <c r="H58" s="1">
        <v>65738</v>
      </c>
      <c r="I58" s="1">
        <v>2.999270006387444</v>
      </c>
      <c r="J58" s="1">
        <v>0</v>
      </c>
      <c r="K58" s="1" t="s">
        <v>356</v>
      </c>
      <c r="L58" s="1">
        <v>1</v>
      </c>
      <c r="M58" s="1" t="s">
        <v>417</v>
      </c>
      <c r="N58" s="1" t="s">
        <v>418</v>
      </c>
      <c r="O58" s="1" t="s">
        <v>419</v>
      </c>
      <c r="P58" s="1">
        <v>4.8</v>
      </c>
      <c r="Q58" s="1">
        <v>0.91300000000000003</v>
      </c>
      <c r="R58" s="1">
        <v>0</v>
      </c>
      <c r="S58" s="1">
        <v>0.42</v>
      </c>
      <c r="T58" s="1">
        <v>21918</v>
      </c>
      <c r="U58" s="1">
        <v>0</v>
      </c>
      <c r="V58" s="1">
        <v>334</v>
      </c>
      <c r="W58" s="1">
        <v>0</v>
      </c>
      <c r="X58" s="1">
        <v>7320612</v>
      </c>
      <c r="Y58" s="1">
        <v>1</v>
      </c>
      <c r="Z58" s="1">
        <v>0</v>
      </c>
      <c r="AA58" s="1">
        <v>0</v>
      </c>
      <c r="AB58" s="1">
        <v>0</v>
      </c>
      <c r="AC58" s="1">
        <v>0</v>
      </c>
      <c r="AD58" s="1">
        <v>0</v>
      </c>
      <c r="AE58" s="1">
        <v>0</v>
      </c>
      <c r="AF58" s="1">
        <v>0</v>
      </c>
      <c r="AG58" s="1">
        <v>0</v>
      </c>
      <c r="AH58" s="1">
        <v>0</v>
      </c>
      <c r="AI58" s="1">
        <v>0</v>
      </c>
      <c r="AJ58" s="1">
        <v>0</v>
      </c>
      <c r="AK58" s="1">
        <v>0</v>
      </c>
      <c r="AL58" s="1">
        <v>0</v>
      </c>
      <c r="AM58" s="1">
        <v>18.19178082191781</v>
      </c>
      <c r="AN58" s="1">
        <v>0</v>
      </c>
      <c r="AO58" s="1">
        <v>0</v>
      </c>
      <c r="AP58" s="1">
        <v>0</v>
      </c>
      <c r="AQ58" s="1">
        <v>0</v>
      </c>
      <c r="AR58" s="1">
        <v>0</v>
      </c>
      <c r="AS58" s="1">
        <v>0</v>
      </c>
      <c r="AT58" s="1">
        <v>0</v>
      </c>
      <c r="AU58" s="1">
        <v>0</v>
      </c>
      <c r="AV58" s="1">
        <v>0</v>
      </c>
      <c r="AW58" s="1">
        <v>0</v>
      </c>
      <c r="AX58" s="1">
        <v>0</v>
      </c>
      <c r="AY58" s="1">
        <v>0</v>
      </c>
      <c r="AZ58" s="1">
        <v>0</v>
      </c>
      <c r="BA58" s="1">
        <v>0</v>
      </c>
      <c r="BB58" s="1">
        <v>0</v>
      </c>
      <c r="BC58" s="1">
        <v>0.1</v>
      </c>
      <c r="BD58" s="1">
        <v>0</v>
      </c>
      <c r="BE58" s="1">
        <v>0</v>
      </c>
      <c r="BF58" s="1">
        <v>0</v>
      </c>
      <c r="BG58" s="1">
        <v>0</v>
      </c>
      <c r="BH58" s="1">
        <v>0</v>
      </c>
      <c r="BI58" s="1">
        <v>0</v>
      </c>
      <c r="BJ58" s="1">
        <v>0</v>
      </c>
      <c r="BK58" s="1">
        <v>0</v>
      </c>
      <c r="BL58" s="1">
        <v>0</v>
      </c>
      <c r="BM58" s="1">
        <v>0</v>
      </c>
      <c r="BN58" s="1">
        <v>0</v>
      </c>
      <c r="BO58" s="1">
        <v>0</v>
      </c>
      <c r="BP58" s="1">
        <v>0</v>
      </c>
      <c r="BQ58" s="1">
        <v>1.4999999999999999E-2</v>
      </c>
      <c r="BR58" s="1">
        <v>0</v>
      </c>
      <c r="BS58" s="1">
        <v>0</v>
      </c>
      <c r="BT58" s="1">
        <v>0</v>
      </c>
      <c r="BU58" s="1">
        <v>0</v>
      </c>
      <c r="BV58" s="1">
        <v>0</v>
      </c>
      <c r="BW58" s="1">
        <v>81.599999999999994</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c r="CQ58" s="1">
        <v>0</v>
      </c>
      <c r="CR58" s="1">
        <v>0</v>
      </c>
      <c r="CS58" s="1">
        <v>0</v>
      </c>
      <c r="CT58" s="1">
        <v>0</v>
      </c>
      <c r="CU58" s="1">
        <v>0</v>
      </c>
      <c r="CV58" s="1">
        <v>0</v>
      </c>
      <c r="CW58" s="1">
        <v>0</v>
      </c>
      <c r="CX58" s="1">
        <v>0</v>
      </c>
      <c r="CY58" s="1">
        <v>0</v>
      </c>
      <c r="CZ58" s="1">
        <v>0</v>
      </c>
      <c r="DA58" s="1">
        <v>0</v>
      </c>
      <c r="DB58" s="1">
        <v>0</v>
      </c>
      <c r="DC58" s="1">
        <v>0</v>
      </c>
      <c r="DD58" s="1">
        <v>0</v>
      </c>
      <c r="DE58" s="1">
        <v>0</v>
      </c>
      <c r="DF58" s="1">
        <v>0</v>
      </c>
      <c r="DG58" s="1">
        <v>0</v>
      </c>
      <c r="DH58" s="1">
        <v>0</v>
      </c>
      <c r="DI58" s="1">
        <v>0</v>
      </c>
      <c r="DJ58" s="1">
        <v>0</v>
      </c>
      <c r="DK58" s="1">
        <v>0</v>
      </c>
      <c r="DL58" s="1">
        <v>0</v>
      </c>
      <c r="DM58" s="1">
        <v>0</v>
      </c>
      <c r="DN58" s="1">
        <v>0</v>
      </c>
      <c r="DO58" s="1">
        <v>0</v>
      </c>
      <c r="DP58" s="1">
        <v>0</v>
      </c>
      <c r="DQ58" s="1">
        <v>0</v>
      </c>
      <c r="DR58" s="1">
        <v>0</v>
      </c>
      <c r="DS58" s="1">
        <v>0</v>
      </c>
      <c r="DT58" s="1">
        <v>0</v>
      </c>
      <c r="DU58" s="1">
        <v>0</v>
      </c>
      <c r="DV58" s="1">
        <v>0</v>
      </c>
      <c r="DW58" s="1">
        <v>0</v>
      </c>
      <c r="DX58" s="1">
        <v>0</v>
      </c>
      <c r="DY58" s="1">
        <v>0</v>
      </c>
      <c r="DZ58" s="1">
        <v>0</v>
      </c>
      <c r="EA58" s="1">
        <v>0</v>
      </c>
      <c r="EB58" s="1">
        <v>0</v>
      </c>
      <c r="EC58" s="1">
        <v>0</v>
      </c>
      <c r="ED58" s="1">
        <v>0</v>
      </c>
      <c r="EE58" s="1">
        <v>0</v>
      </c>
      <c r="EF58" s="1">
        <v>0</v>
      </c>
      <c r="EG58" s="1">
        <v>0</v>
      </c>
      <c r="EH58" s="1">
        <v>0</v>
      </c>
      <c r="EI58" s="1">
        <v>0</v>
      </c>
      <c r="EJ58" s="1">
        <v>0</v>
      </c>
      <c r="EK58" s="1">
        <v>0</v>
      </c>
      <c r="EL58" s="1">
        <v>0</v>
      </c>
      <c r="EM58" s="1">
        <v>0</v>
      </c>
      <c r="EN58" s="1">
        <v>0</v>
      </c>
      <c r="EO58" s="1">
        <v>0</v>
      </c>
      <c r="EP58" s="1">
        <v>0</v>
      </c>
      <c r="EQ58" s="1">
        <v>0</v>
      </c>
      <c r="ER58" s="1">
        <v>0</v>
      </c>
      <c r="ES58" s="1">
        <v>0</v>
      </c>
      <c r="ET58" s="1">
        <v>0</v>
      </c>
      <c r="EU58" s="1">
        <v>0</v>
      </c>
      <c r="EV58" s="1">
        <v>0</v>
      </c>
      <c r="EW58" s="1">
        <v>0</v>
      </c>
      <c r="EX58" s="1">
        <v>0</v>
      </c>
      <c r="EY58" s="1">
        <v>0</v>
      </c>
      <c r="EZ58" s="1">
        <v>0</v>
      </c>
      <c r="FA58" s="1">
        <v>0</v>
      </c>
      <c r="FB58" s="1">
        <v>0</v>
      </c>
      <c r="FC58" s="1">
        <v>0</v>
      </c>
      <c r="FD58" s="1">
        <v>0</v>
      </c>
      <c r="FE58" s="1">
        <v>0</v>
      </c>
      <c r="FF58" s="1">
        <v>0</v>
      </c>
      <c r="FG58" s="1">
        <v>0</v>
      </c>
      <c r="FH58" s="1">
        <v>0</v>
      </c>
      <c r="FI58" s="1">
        <v>0</v>
      </c>
      <c r="FJ58" s="1">
        <v>0</v>
      </c>
      <c r="FK58" s="1">
        <v>0</v>
      </c>
      <c r="FL58" s="1">
        <v>0</v>
      </c>
      <c r="FM58" s="1">
        <v>0</v>
      </c>
      <c r="FN58" s="1">
        <v>0</v>
      </c>
      <c r="FO58" s="1">
        <v>0</v>
      </c>
      <c r="FP58" s="1">
        <v>0</v>
      </c>
      <c r="FQ58" s="1">
        <v>1</v>
      </c>
      <c r="FR58" s="1">
        <v>0</v>
      </c>
      <c r="FS58" s="1">
        <v>0</v>
      </c>
      <c r="FT58" s="1">
        <v>0</v>
      </c>
      <c r="FU58" s="1">
        <v>0</v>
      </c>
      <c r="FV58" s="1">
        <v>0</v>
      </c>
      <c r="FW58" s="1">
        <v>0</v>
      </c>
      <c r="FX58" s="1">
        <v>6.4970645792563602</v>
      </c>
      <c r="FY58" s="1">
        <v>0</v>
      </c>
      <c r="FZ58" s="1">
        <v>0</v>
      </c>
      <c r="GA58" s="1">
        <v>0</v>
      </c>
      <c r="GB58" s="1">
        <v>0</v>
      </c>
      <c r="GC58" s="1">
        <v>0</v>
      </c>
      <c r="GD58" s="1">
        <v>0</v>
      </c>
      <c r="GE58" s="1">
        <v>0</v>
      </c>
      <c r="GF58" s="1">
        <v>0</v>
      </c>
      <c r="GG58" s="1">
        <v>0</v>
      </c>
      <c r="GH58" s="1">
        <v>0</v>
      </c>
      <c r="GI58" s="1">
        <v>0</v>
      </c>
      <c r="GJ58" s="1">
        <v>0</v>
      </c>
      <c r="GK58" s="1">
        <v>0</v>
      </c>
      <c r="GL58" s="1">
        <v>0</v>
      </c>
      <c r="GM58" s="1">
        <v>0</v>
      </c>
      <c r="GN58" s="1">
        <v>0</v>
      </c>
      <c r="GO58" s="1">
        <v>0</v>
      </c>
      <c r="GP58" s="1">
        <v>0</v>
      </c>
      <c r="GQ58" s="1">
        <v>0</v>
      </c>
      <c r="GR58" s="1">
        <v>0</v>
      </c>
      <c r="GS58" s="1">
        <v>0</v>
      </c>
      <c r="GT58" s="1">
        <v>0.28000000000000003</v>
      </c>
      <c r="GU58" s="1">
        <v>0</v>
      </c>
      <c r="GV58" s="1">
        <v>0</v>
      </c>
      <c r="GW58" s="1">
        <v>0</v>
      </c>
      <c r="GX58" s="1">
        <v>0</v>
      </c>
      <c r="GY58" s="1">
        <v>0</v>
      </c>
      <c r="GZ58" s="1">
        <v>0</v>
      </c>
      <c r="HA58" s="1">
        <v>0</v>
      </c>
      <c r="HB58" s="1">
        <v>0</v>
      </c>
      <c r="HC58" s="1">
        <v>0</v>
      </c>
      <c r="HD58" s="1">
        <v>0</v>
      </c>
      <c r="HE58" s="1">
        <v>0</v>
      </c>
      <c r="HF58" s="1">
        <v>0</v>
      </c>
      <c r="HG58" s="1">
        <v>0</v>
      </c>
      <c r="HH58" s="1">
        <v>1.4999999999999999E-2</v>
      </c>
      <c r="HI58" s="1">
        <v>0</v>
      </c>
      <c r="HJ58" s="1">
        <v>0</v>
      </c>
      <c r="HK58" s="1">
        <v>0</v>
      </c>
      <c r="HL58" s="1">
        <v>0</v>
      </c>
      <c r="HM58" s="1">
        <v>0</v>
      </c>
      <c r="HN58" s="1">
        <v>81.599999999999994</v>
      </c>
      <c r="HO58" s="1">
        <v>0</v>
      </c>
      <c r="HP58" s="1">
        <v>0</v>
      </c>
      <c r="HQ58" s="1">
        <v>0</v>
      </c>
      <c r="HR58" s="1">
        <v>0</v>
      </c>
      <c r="HS58" s="1">
        <v>0</v>
      </c>
      <c r="HT58" s="1">
        <v>0</v>
      </c>
      <c r="HU58" s="1">
        <v>0</v>
      </c>
      <c r="HV58" s="1">
        <v>0</v>
      </c>
      <c r="HW58" s="1">
        <v>0</v>
      </c>
      <c r="HX58" s="1">
        <v>0</v>
      </c>
      <c r="HY58" s="1">
        <v>0</v>
      </c>
      <c r="HZ58" s="1">
        <v>0</v>
      </c>
      <c r="IA58" s="1">
        <v>0</v>
      </c>
      <c r="IB58" s="1">
        <v>0</v>
      </c>
      <c r="IC58" s="1">
        <v>0</v>
      </c>
      <c r="ID58" s="1">
        <v>0</v>
      </c>
      <c r="IE58" s="1">
        <v>0</v>
      </c>
      <c r="IF58" s="1">
        <v>0</v>
      </c>
      <c r="IG58" s="1">
        <v>0</v>
      </c>
      <c r="IH58" s="1">
        <v>0</v>
      </c>
      <c r="II58" s="1">
        <v>0</v>
      </c>
      <c r="IJ58" s="1">
        <v>0</v>
      </c>
      <c r="IK58" s="1">
        <v>0</v>
      </c>
      <c r="IL58" s="1">
        <v>0</v>
      </c>
      <c r="IM58" s="1">
        <v>0</v>
      </c>
      <c r="IN58" s="1">
        <v>0</v>
      </c>
      <c r="IO58" s="1">
        <v>0</v>
      </c>
      <c r="IP58" s="1">
        <v>0</v>
      </c>
      <c r="IQ58" s="1">
        <v>0</v>
      </c>
      <c r="IR58" s="1">
        <v>0</v>
      </c>
      <c r="IS58" s="1">
        <v>0</v>
      </c>
      <c r="IT58" s="1">
        <v>0</v>
      </c>
      <c r="IU58" s="1">
        <v>0</v>
      </c>
      <c r="IV58" s="1">
        <v>0</v>
      </c>
      <c r="IW58" s="1">
        <v>0</v>
      </c>
      <c r="IX58" s="1">
        <v>0</v>
      </c>
      <c r="IY58" s="1">
        <v>0</v>
      </c>
      <c r="IZ58" s="1">
        <v>0</v>
      </c>
      <c r="JA58" s="1">
        <v>0</v>
      </c>
      <c r="JB58" s="1">
        <v>0</v>
      </c>
      <c r="JC58" s="1">
        <v>0</v>
      </c>
      <c r="JD58" s="1">
        <v>0</v>
      </c>
      <c r="JE58" s="1">
        <v>0</v>
      </c>
      <c r="JF58" s="1">
        <v>0</v>
      </c>
      <c r="JG58" s="1">
        <v>0</v>
      </c>
      <c r="JH58" s="1">
        <v>0</v>
      </c>
      <c r="JI58" s="1">
        <v>0</v>
      </c>
      <c r="JJ58" s="1">
        <v>0</v>
      </c>
      <c r="JK58" s="1">
        <v>0</v>
      </c>
      <c r="JL58" s="1">
        <v>0</v>
      </c>
      <c r="JM58" s="1">
        <v>0</v>
      </c>
      <c r="JN58" s="1">
        <v>0</v>
      </c>
      <c r="JO58" s="1">
        <v>0</v>
      </c>
      <c r="JP58" s="1">
        <v>0</v>
      </c>
      <c r="JQ58" s="1">
        <v>0</v>
      </c>
      <c r="JR58" s="1">
        <v>0</v>
      </c>
      <c r="JS58" s="1">
        <v>0</v>
      </c>
      <c r="JT58" s="1">
        <v>0</v>
      </c>
      <c r="JU58" s="1">
        <v>0</v>
      </c>
      <c r="JV58" s="1">
        <v>0</v>
      </c>
      <c r="JW58" s="1">
        <v>0</v>
      </c>
      <c r="JX58" s="1">
        <v>0</v>
      </c>
      <c r="JY58" s="1">
        <v>0</v>
      </c>
      <c r="JZ58" s="1">
        <v>0</v>
      </c>
      <c r="KA58" s="1">
        <v>0</v>
      </c>
      <c r="KB58" s="1">
        <v>0</v>
      </c>
      <c r="KC58" s="1">
        <v>0</v>
      </c>
      <c r="KD58" s="1">
        <v>0</v>
      </c>
      <c r="KE58" s="1">
        <v>0</v>
      </c>
      <c r="KF58" s="1">
        <v>0</v>
      </c>
      <c r="KG58" s="1">
        <v>0</v>
      </c>
      <c r="KH58" s="1">
        <v>0</v>
      </c>
      <c r="KI58" s="1">
        <v>0</v>
      </c>
      <c r="KJ58" s="1">
        <v>0</v>
      </c>
      <c r="KK58" s="1">
        <v>0</v>
      </c>
      <c r="KL58" s="1">
        <v>0</v>
      </c>
      <c r="KM58" s="1">
        <v>0</v>
      </c>
      <c r="KN58" s="1">
        <v>0</v>
      </c>
      <c r="KO58" s="1">
        <v>0</v>
      </c>
      <c r="KP58" s="1">
        <v>0</v>
      </c>
      <c r="KQ58" s="1">
        <v>0</v>
      </c>
      <c r="KR58" s="1">
        <v>0</v>
      </c>
      <c r="KS58" s="1">
        <v>0</v>
      </c>
      <c r="KT58" s="1">
        <v>0</v>
      </c>
      <c r="KU58" s="1">
        <v>0</v>
      </c>
      <c r="KV58" s="1">
        <v>0</v>
      </c>
      <c r="KW58" s="1">
        <v>0</v>
      </c>
      <c r="KX58" s="1">
        <v>0</v>
      </c>
      <c r="KY58" s="1">
        <v>0</v>
      </c>
      <c r="KZ58" s="1">
        <v>0</v>
      </c>
      <c r="LA58" s="1">
        <v>0</v>
      </c>
      <c r="LB58" s="1">
        <v>0</v>
      </c>
      <c r="LC58" s="1">
        <v>0</v>
      </c>
      <c r="LD58" s="1">
        <v>0</v>
      </c>
      <c r="LE58" s="1">
        <v>0</v>
      </c>
      <c r="LF58" s="1">
        <v>0</v>
      </c>
      <c r="LG58" s="1">
        <v>0</v>
      </c>
      <c r="LH58" s="1">
        <v>0.98780000000000001</v>
      </c>
      <c r="LI58" s="1">
        <v>0.74</v>
      </c>
      <c r="LJ58" s="1">
        <v>0</v>
      </c>
      <c r="LK58" s="1">
        <v>0</v>
      </c>
      <c r="LL58" s="1">
        <v>1</v>
      </c>
      <c r="LM58" s="1">
        <v>0.95</v>
      </c>
      <c r="LN58" s="1">
        <v>0</v>
      </c>
      <c r="LO58" s="1">
        <v>1</v>
      </c>
      <c r="LP58" s="1">
        <v>0.78</v>
      </c>
      <c r="LQ58" s="1">
        <v>0</v>
      </c>
      <c r="LR58" s="1">
        <v>3.3115018212384641E-3</v>
      </c>
      <c r="LS58" s="1">
        <v>0</v>
      </c>
    </row>
    <row r="59" spans="1:331" ht="15.75" customHeight="1">
      <c r="A59" s="1" t="s">
        <v>350</v>
      </c>
      <c r="B59" s="1" t="s">
        <v>414</v>
      </c>
      <c r="C59" s="1" t="s">
        <v>415</v>
      </c>
      <c r="D59" s="1" t="s">
        <v>422</v>
      </c>
      <c r="E59" s="1" t="s">
        <v>354</v>
      </c>
      <c r="F59" s="1">
        <v>123331</v>
      </c>
      <c r="G59" s="1" t="s">
        <v>355</v>
      </c>
      <c r="H59" s="1">
        <v>123331</v>
      </c>
      <c r="I59" s="1">
        <v>3.8118065214031835</v>
      </c>
      <c r="J59" s="1">
        <v>0</v>
      </c>
      <c r="K59" s="1" t="s">
        <v>356</v>
      </c>
      <c r="L59" s="1">
        <v>1</v>
      </c>
      <c r="M59" s="1" t="s">
        <v>417</v>
      </c>
      <c r="N59" s="1" t="s">
        <v>418</v>
      </c>
      <c r="O59" s="1" t="s">
        <v>419</v>
      </c>
      <c r="P59" s="1">
        <v>4.8</v>
      </c>
      <c r="Q59" s="1">
        <v>0.91300000000000003</v>
      </c>
      <c r="R59" s="1">
        <v>0</v>
      </c>
      <c r="S59" s="1">
        <v>0.42</v>
      </c>
      <c r="T59" s="1">
        <v>32355</v>
      </c>
      <c r="U59" s="1">
        <v>0</v>
      </c>
      <c r="V59" s="1">
        <v>366</v>
      </c>
      <c r="W59" s="1">
        <v>0</v>
      </c>
      <c r="X59" s="1">
        <v>11841930</v>
      </c>
      <c r="Y59" s="1">
        <v>1</v>
      </c>
      <c r="Z59" s="1">
        <v>0</v>
      </c>
      <c r="AA59" s="1">
        <v>0</v>
      </c>
      <c r="AB59" s="1">
        <v>0</v>
      </c>
      <c r="AC59" s="1">
        <v>0</v>
      </c>
      <c r="AD59" s="1">
        <v>0</v>
      </c>
      <c r="AE59" s="1">
        <v>0</v>
      </c>
      <c r="AF59" s="1">
        <v>0</v>
      </c>
      <c r="AG59" s="1">
        <v>0</v>
      </c>
      <c r="AH59" s="1">
        <v>0</v>
      </c>
      <c r="AI59" s="1">
        <v>0</v>
      </c>
      <c r="AJ59" s="1">
        <v>0</v>
      </c>
      <c r="AK59" s="1">
        <v>0</v>
      </c>
      <c r="AL59" s="1">
        <v>0</v>
      </c>
      <c r="AM59" s="1">
        <v>18.19178082191781</v>
      </c>
      <c r="AN59" s="1">
        <v>0</v>
      </c>
      <c r="AO59" s="1">
        <v>0</v>
      </c>
      <c r="AP59" s="1">
        <v>0</v>
      </c>
      <c r="AQ59" s="1">
        <v>0</v>
      </c>
      <c r="AR59" s="1">
        <v>0</v>
      </c>
      <c r="AS59" s="1">
        <v>0</v>
      </c>
      <c r="AT59" s="1">
        <v>0</v>
      </c>
      <c r="AU59" s="1">
        <v>0</v>
      </c>
      <c r="AV59" s="1">
        <v>0</v>
      </c>
      <c r="AW59" s="1">
        <v>0</v>
      </c>
      <c r="AX59" s="1">
        <v>0</v>
      </c>
      <c r="AY59" s="1">
        <v>0</v>
      </c>
      <c r="AZ59" s="1">
        <v>0</v>
      </c>
      <c r="BA59" s="1">
        <v>0</v>
      </c>
      <c r="BB59" s="1">
        <v>0</v>
      </c>
      <c r="BC59" s="1">
        <v>0.1</v>
      </c>
      <c r="BD59" s="1">
        <v>0</v>
      </c>
      <c r="BE59" s="1">
        <v>0</v>
      </c>
      <c r="BF59" s="1">
        <v>0</v>
      </c>
      <c r="BG59" s="1">
        <v>0</v>
      </c>
      <c r="BH59" s="1">
        <v>0</v>
      </c>
      <c r="BI59" s="1">
        <v>0</v>
      </c>
      <c r="BJ59" s="1">
        <v>0</v>
      </c>
      <c r="BK59" s="1">
        <v>0</v>
      </c>
      <c r="BL59" s="1">
        <v>0</v>
      </c>
      <c r="BM59" s="1">
        <v>0</v>
      </c>
      <c r="BN59" s="1">
        <v>0</v>
      </c>
      <c r="BO59" s="1">
        <v>0</v>
      </c>
      <c r="BP59" s="1">
        <v>0</v>
      </c>
      <c r="BQ59" s="1">
        <v>1.4999999999999999E-2</v>
      </c>
      <c r="BR59" s="1">
        <v>0</v>
      </c>
      <c r="BS59" s="1">
        <v>0</v>
      </c>
      <c r="BT59" s="1">
        <v>0</v>
      </c>
      <c r="BU59" s="1">
        <v>0</v>
      </c>
      <c r="BV59" s="1">
        <v>0</v>
      </c>
      <c r="BW59" s="1">
        <v>81.599999999999994</v>
      </c>
      <c r="BX59" s="1">
        <v>0</v>
      </c>
      <c r="BY59" s="1">
        <v>0</v>
      </c>
      <c r="BZ59" s="1">
        <v>0</v>
      </c>
      <c r="CA59" s="1">
        <v>0</v>
      </c>
      <c r="CB59" s="1">
        <v>0</v>
      </c>
      <c r="CC59" s="1">
        <v>0</v>
      </c>
      <c r="CD59" s="1">
        <v>0</v>
      </c>
      <c r="CE59" s="1">
        <v>0</v>
      </c>
      <c r="CF59" s="1">
        <v>0</v>
      </c>
      <c r="CG59" s="1">
        <v>0</v>
      </c>
      <c r="CH59" s="1">
        <v>0</v>
      </c>
      <c r="CI59" s="1">
        <v>0</v>
      </c>
      <c r="CJ59" s="1">
        <v>0</v>
      </c>
      <c r="CK59" s="1">
        <v>0</v>
      </c>
      <c r="CL59" s="1">
        <v>0</v>
      </c>
      <c r="CM59" s="1">
        <v>0</v>
      </c>
      <c r="CN59" s="1">
        <v>0</v>
      </c>
      <c r="CO59" s="1">
        <v>0</v>
      </c>
      <c r="CP59" s="1">
        <v>0</v>
      </c>
      <c r="CQ59" s="1">
        <v>0</v>
      </c>
      <c r="CR59" s="1">
        <v>0</v>
      </c>
      <c r="CS59" s="1">
        <v>0</v>
      </c>
      <c r="CT59" s="1">
        <v>0</v>
      </c>
      <c r="CU59" s="1">
        <v>0</v>
      </c>
      <c r="CV59" s="1">
        <v>0</v>
      </c>
      <c r="CW59" s="1">
        <v>0</v>
      </c>
      <c r="CX59" s="1">
        <v>0</v>
      </c>
      <c r="CY59" s="1">
        <v>0</v>
      </c>
      <c r="CZ59" s="1">
        <v>0</v>
      </c>
      <c r="DA59" s="1">
        <v>0</v>
      </c>
      <c r="DB59" s="1">
        <v>0</v>
      </c>
      <c r="DC59" s="1">
        <v>0</v>
      </c>
      <c r="DD59" s="1">
        <v>0</v>
      </c>
      <c r="DE59" s="1">
        <v>0</v>
      </c>
      <c r="DF59" s="1">
        <v>0</v>
      </c>
      <c r="DG59" s="1">
        <v>0</v>
      </c>
      <c r="DH59" s="1">
        <v>0</v>
      </c>
      <c r="DI59" s="1">
        <v>0</v>
      </c>
      <c r="DJ59" s="1">
        <v>0</v>
      </c>
      <c r="DK59" s="1">
        <v>0</v>
      </c>
      <c r="DL59" s="1">
        <v>0</v>
      </c>
      <c r="DM59" s="1">
        <v>0</v>
      </c>
      <c r="DN59" s="1">
        <v>0</v>
      </c>
      <c r="DO59" s="1">
        <v>0</v>
      </c>
      <c r="DP59" s="1">
        <v>0</v>
      </c>
      <c r="DQ59" s="1">
        <v>0</v>
      </c>
      <c r="DR59" s="1">
        <v>0</v>
      </c>
      <c r="DS59" s="1">
        <v>0</v>
      </c>
      <c r="DT59" s="1">
        <v>0</v>
      </c>
      <c r="DU59" s="1">
        <v>0</v>
      </c>
      <c r="DV59" s="1">
        <v>0</v>
      </c>
      <c r="DW59" s="1">
        <v>0</v>
      </c>
      <c r="DX59" s="1">
        <v>0</v>
      </c>
      <c r="DY59" s="1">
        <v>0</v>
      </c>
      <c r="DZ59" s="1">
        <v>0</v>
      </c>
      <c r="EA59" s="1">
        <v>0</v>
      </c>
      <c r="EB59" s="1">
        <v>0</v>
      </c>
      <c r="EC59" s="1">
        <v>0</v>
      </c>
      <c r="ED59" s="1">
        <v>0</v>
      </c>
      <c r="EE59" s="1">
        <v>0</v>
      </c>
      <c r="EF59" s="1">
        <v>0</v>
      </c>
      <c r="EG59" s="1">
        <v>0</v>
      </c>
      <c r="EH59" s="1">
        <v>0</v>
      </c>
      <c r="EI59" s="1">
        <v>0</v>
      </c>
      <c r="EJ59" s="1">
        <v>0</v>
      </c>
      <c r="EK59" s="1">
        <v>0</v>
      </c>
      <c r="EL59" s="1">
        <v>0</v>
      </c>
      <c r="EM59" s="1">
        <v>0</v>
      </c>
      <c r="EN59" s="1">
        <v>0</v>
      </c>
      <c r="EO59" s="1">
        <v>0</v>
      </c>
      <c r="EP59" s="1">
        <v>0</v>
      </c>
      <c r="EQ59" s="1">
        <v>0</v>
      </c>
      <c r="ER59" s="1">
        <v>0</v>
      </c>
      <c r="ES59" s="1">
        <v>0</v>
      </c>
      <c r="ET59" s="1">
        <v>0</v>
      </c>
      <c r="EU59" s="1">
        <v>0</v>
      </c>
      <c r="EV59" s="1">
        <v>0</v>
      </c>
      <c r="EW59" s="1">
        <v>0</v>
      </c>
      <c r="EX59" s="1">
        <v>0</v>
      </c>
      <c r="EY59" s="1">
        <v>0</v>
      </c>
      <c r="EZ59" s="1">
        <v>0</v>
      </c>
      <c r="FA59" s="1">
        <v>0</v>
      </c>
      <c r="FB59" s="1">
        <v>0</v>
      </c>
      <c r="FC59" s="1">
        <v>0</v>
      </c>
      <c r="FD59" s="1">
        <v>0</v>
      </c>
      <c r="FE59" s="1">
        <v>0</v>
      </c>
      <c r="FF59" s="1">
        <v>0</v>
      </c>
      <c r="FG59" s="1">
        <v>0</v>
      </c>
      <c r="FH59" s="1">
        <v>0</v>
      </c>
      <c r="FI59" s="1">
        <v>0</v>
      </c>
      <c r="FJ59" s="1">
        <v>0</v>
      </c>
      <c r="FK59" s="1">
        <v>0</v>
      </c>
      <c r="FL59" s="1">
        <v>0</v>
      </c>
      <c r="FM59" s="1">
        <v>0</v>
      </c>
      <c r="FN59" s="1">
        <v>0</v>
      </c>
      <c r="FO59" s="1">
        <v>0</v>
      </c>
      <c r="FP59" s="1">
        <v>0</v>
      </c>
      <c r="FQ59" s="1">
        <v>1</v>
      </c>
      <c r="FR59" s="1">
        <v>0</v>
      </c>
      <c r="FS59" s="1">
        <v>0</v>
      </c>
      <c r="FT59" s="1">
        <v>0</v>
      </c>
      <c r="FU59" s="1">
        <v>0</v>
      </c>
      <c r="FV59" s="1">
        <v>0</v>
      </c>
      <c r="FW59" s="1">
        <v>0</v>
      </c>
      <c r="FX59" s="1">
        <v>6.2987460733675542</v>
      </c>
      <c r="FY59" s="1">
        <v>0</v>
      </c>
      <c r="FZ59" s="1">
        <v>0</v>
      </c>
      <c r="GA59" s="1">
        <v>0</v>
      </c>
      <c r="GB59" s="1">
        <v>0</v>
      </c>
      <c r="GC59" s="1">
        <v>0</v>
      </c>
      <c r="GD59" s="1">
        <v>0</v>
      </c>
      <c r="GE59" s="1">
        <v>0</v>
      </c>
      <c r="GF59" s="1">
        <v>0</v>
      </c>
      <c r="GG59" s="1">
        <v>0</v>
      </c>
      <c r="GH59" s="1">
        <v>0</v>
      </c>
      <c r="GI59" s="1">
        <v>0</v>
      </c>
      <c r="GJ59" s="1">
        <v>0</v>
      </c>
      <c r="GK59" s="1">
        <v>0</v>
      </c>
      <c r="GL59" s="1">
        <v>0</v>
      </c>
      <c r="GM59" s="1">
        <v>0</v>
      </c>
      <c r="GN59" s="1">
        <v>0</v>
      </c>
      <c r="GO59" s="1">
        <v>0</v>
      </c>
      <c r="GP59" s="1">
        <v>0</v>
      </c>
      <c r="GQ59" s="1">
        <v>0</v>
      </c>
      <c r="GR59" s="1">
        <v>0</v>
      </c>
      <c r="GS59" s="1">
        <v>0</v>
      </c>
      <c r="GT59" s="1">
        <v>0.28881591050060823</v>
      </c>
      <c r="GU59" s="1">
        <v>0</v>
      </c>
      <c r="GV59" s="1">
        <v>0</v>
      </c>
      <c r="GW59" s="1">
        <v>0</v>
      </c>
      <c r="GX59" s="1">
        <v>0</v>
      </c>
      <c r="GY59" s="1">
        <v>0</v>
      </c>
      <c r="GZ59" s="1">
        <v>0</v>
      </c>
      <c r="HA59" s="1">
        <v>0</v>
      </c>
      <c r="HB59" s="1">
        <v>0</v>
      </c>
      <c r="HC59" s="1">
        <v>0</v>
      </c>
      <c r="HD59" s="1">
        <v>0</v>
      </c>
      <c r="HE59" s="1">
        <v>0</v>
      </c>
      <c r="HF59" s="1">
        <v>0</v>
      </c>
      <c r="HG59" s="1">
        <v>0</v>
      </c>
      <c r="HH59" s="1">
        <v>1.4999999999999999E-2</v>
      </c>
      <c r="HI59" s="1">
        <v>0</v>
      </c>
      <c r="HJ59" s="1">
        <v>0</v>
      </c>
      <c r="HK59" s="1">
        <v>0</v>
      </c>
      <c r="HL59" s="1">
        <v>0</v>
      </c>
      <c r="HM59" s="1">
        <v>0</v>
      </c>
      <c r="HN59" s="1">
        <v>81.599999999999994</v>
      </c>
      <c r="HO59" s="1">
        <v>0</v>
      </c>
      <c r="HP59" s="1">
        <v>0</v>
      </c>
      <c r="HQ59" s="1">
        <v>0</v>
      </c>
      <c r="HR59" s="1">
        <v>0</v>
      </c>
      <c r="HS59" s="1">
        <v>0</v>
      </c>
      <c r="HT59" s="1">
        <v>0</v>
      </c>
      <c r="HU59" s="1">
        <v>0</v>
      </c>
      <c r="HV59" s="1">
        <v>0</v>
      </c>
      <c r="HW59" s="1">
        <v>0</v>
      </c>
      <c r="HX59" s="1">
        <v>0</v>
      </c>
      <c r="HY59" s="1">
        <v>0</v>
      </c>
      <c r="HZ59" s="1">
        <v>0</v>
      </c>
      <c r="IA59" s="1">
        <v>0</v>
      </c>
      <c r="IB59" s="1">
        <v>0</v>
      </c>
      <c r="IC59" s="1">
        <v>0</v>
      </c>
      <c r="ID59" s="1">
        <v>0</v>
      </c>
      <c r="IE59" s="1">
        <v>0</v>
      </c>
      <c r="IF59" s="1">
        <v>0</v>
      </c>
      <c r="IG59" s="1">
        <v>0</v>
      </c>
      <c r="IH59" s="1">
        <v>0</v>
      </c>
      <c r="II59" s="1">
        <v>0</v>
      </c>
      <c r="IJ59" s="1">
        <v>0</v>
      </c>
      <c r="IK59" s="1">
        <v>0</v>
      </c>
      <c r="IL59" s="1">
        <v>0</v>
      </c>
      <c r="IM59" s="1">
        <v>0</v>
      </c>
      <c r="IN59" s="1">
        <v>0</v>
      </c>
      <c r="IO59" s="1">
        <v>0</v>
      </c>
      <c r="IP59" s="1">
        <v>0</v>
      </c>
      <c r="IQ59" s="1">
        <v>0</v>
      </c>
      <c r="IR59" s="1">
        <v>0</v>
      </c>
      <c r="IS59" s="1">
        <v>0</v>
      </c>
      <c r="IT59" s="1">
        <v>0</v>
      </c>
      <c r="IU59" s="1">
        <v>0</v>
      </c>
      <c r="IV59" s="1">
        <v>0</v>
      </c>
      <c r="IW59" s="1">
        <v>0</v>
      </c>
      <c r="IX59" s="1">
        <v>0</v>
      </c>
      <c r="IY59" s="1">
        <v>0</v>
      </c>
      <c r="IZ59" s="1">
        <v>0</v>
      </c>
      <c r="JA59" s="1">
        <v>0</v>
      </c>
      <c r="JB59" s="1">
        <v>0</v>
      </c>
      <c r="JC59" s="1">
        <v>0</v>
      </c>
      <c r="JD59" s="1">
        <v>0</v>
      </c>
      <c r="JE59" s="1">
        <v>0</v>
      </c>
      <c r="JF59" s="1">
        <v>0</v>
      </c>
      <c r="JG59" s="1">
        <v>0</v>
      </c>
      <c r="JH59" s="1">
        <v>0</v>
      </c>
      <c r="JI59" s="1">
        <v>0</v>
      </c>
      <c r="JJ59" s="1">
        <v>0</v>
      </c>
      <c r="JK59" s="1">
        <v>0</v>
      </c>
      <c r="JL59" s="1">
        <v>0</v>
      </c>
      <c r="JM59" s="1">
        <v>0</v>
      </c>
      <c r="JN59" s="1">
        <v>0</v>
      </c>
      <c r="JO59" s="1">
        <v>0</v>
      </c>
      <c r="JP59" s="1">
        <v>0</v>
      </c>
      <c r="JQ59" s="1">
        <v>0</v>
      </c>
      <c r="JR59" s="1">
        <v>0</v>
      </c>
      <c r="JS59" s="1">
        <v>0</v>
      </c>
      <c r="JT59" s="1">
        <v>0</v>
      </c>
      <c r="JU59" s="1">
        <v>0</v>
      </c>
      <c r="JV59" s="1">
        <v>0</v>
      </c>
      <c r="JW59" s="1">
        <v>0</v>
      </c>
      <c r="JX59" s="1">
        <v>0</v>
      </c>
      <c r="JY59" s="1">
        <v>0</v>
      </c>
      <c r="JZ59" s="1">
        <v>0</v>
      </c>
      <c r="KA59" s="1">
        <v>0</v>
      </c>
      <c r="KB59" s="1">
        <v>0</v>
      </c>
      <c r="KC59" s="1">
        <v>0</v>
      </c>
      <c r="KD59" s="1">
        <v>0</v>
      </c>
      <c r="KE59" s="1">
        <v>0</v>
      </c>
      <c r="KF59" s="1">
        <v>0</v>
      </c>
      <c r="KG59" s="1">
        <v>0</v>
      </c>
      <c r="KH59" s="1">
        <v>0</v>
      </c>
      <c r="KI59" s="1">
        <v>0</v>
      </c>
      <c r="KJ59" s="1">
        <v>0</v>
      </c>
      <c r="KK59" s="1">
        <v>0</v>
      </c>
      <c r="KL59" s="1">
        <v>0</v>
      </c>
      <c r="KM59" s="1">
        <v>0</v>
      </c>
      <c r="KN59" s="1">
        <v>0</v>
      </c>
      <c r="KO59" s="1">
        <v>0</v>
      </c>
      <c r="KP59" s="1">
        <v>0</v>
      </c>
      <c r="KQ59" s="1">
        <v>0</v>
      </c>
      <c r="KR59" s="1">
        <v>0</v>
      </c>
      <c r="KS59" s="1">
        <v>0</v>
      </c>
      <c r="KT59" s="1">
        <v>0</v>
      </c>
      <c r="KU59" s="1">
        <v>0</v>
      </c>
      <c r="KV59" s="1">
        <v>0</v>
      </c>
      <c r="KW59" s="1">
        <v>0</v>
      </c>
      <c r="KX59" s="1">
        <v>0</v>
      </c>
      <c r="KY59" s="1">
        <v>0</v>
      </c>
      <c r="KZ59" s="1">
        <v>0</v>
      </c>
      <c r="LA59" s="1">
        <v>0</v>
      </c>
      <c r="LB59" s="1">
        <v>0</v>
      </c>
      <c r="LC59" s="1">
        <v>0</v>
      </c>
      <c r="LD59" s="1">
        <v>0</v>
      </c>
      <c r="LE59" s="1">
        <v>0</v>
      </c>
      <c r="LF59" s="1">
        <v>0</v>
      </c>
      <c r="LG59" s="1">
        <v>0</v>
      </c>
      <c r="LH59" s="1">
        <v>0.98780000000000001</v>
      </c>
      <c r="LI59" s="1">
        <v>0.84</v>
      </c>
      <c r="LJ59" s="1">
        <v>0</v>
      </c>
      <c r="LK59" s="1">
        <v>0</v>
      </c>
      <c r="LL59" s="1">
        <v>1</v>
      </c>
      <c r="LM59" s="1">
        <v>0.95</v>
      </c>
      <c r="LN59" s="1">
        <v>0</v>
      </c>
      <c r="LO59" s="1">
        <v>1</v>
      </c>
      <c r="LP59" s="1">
        <v>0.78</v>
      </c>
      <c r="LQ59" s="1">
        <v>0</v>
      </c>
      <c r="LR59" s="1">
        <v>3.3115018212384641E-3</v>
      </c>
      <c r="LS59" s="1">
        <v>0</v>
      </c>
    </row>
    <row r="60" spans="1:331" ht="15.75" customHeight="1">
      <c r="A60" s="1" t="s">
        <v>350</v>
      </c>
      <c r="B60" s="1" t="s">
        <v>414</v>
      </c>
      <c r="C60" s="1" t="s">
        <v>415</v>
      </c>
      <c r="D60" s="1" t="s">
        <v>423</v>
      </c>
      <c r="E60" s="1" t="s">
        <v>424</v>
      </c>
      <c r="F60" s="1">
        <v>63945</v>
      </c>
      <c r="G60" s="1" t="s">
        <v>355</v>
      </c>
      <c r="H60" s="1">
        <v>63945</v>
      </c>
      <c r="I60" s="1">
        <v>1.8111139434106551</v>
      </c>
      <c r="J60" s="1">
        <v>0</v>
      </c>
      <c r="K60" s="1" t="s">
        <v>356</v>
      </c>
      <c r="L60" s="1">
        <v>1</v>
      </c>
      <c r="M60" s="1" t="s">
        <v>417</v>
      </c>
      <c r="N60" s="1" t="s">
        <v>418</v>
      </c>
      <c r="O60" s="1" t="s">
        <v>419</v>
      </c>
      <c r="P60" s="1">
        <v>4.8</v>
      </c>
      <c r="Q60" s="1">
        <v>0.91300000000000003</v>
      </c>
      <c r="R60" s="1">
        <v>0</v>
      </c>
      <c r="S60" s="1">
        <v>0.42</v>
      </c>
      <c r="T60" s="1">
        <v>35307</v>
      </c>
      <c r="U60" s="1">
        <v>0</v>
      </c>
      <c r="V60" s="1">
        <v>153</v>
      </c>
      <c r="W60" s="1">
        <v>0</v>
      </c>
      <c r="X60" s="1">
        <v>5401971</v>
      </c>
      <c r="Y60" s="1">
        <v>1</v>
      </c>
      <c r="Z60" s="1">
        <v>0</v>
      </c>
      <c r="AA60" s="1">
        <v>0</v>
      </c>
      <c r="AB60" s="1">
        <v>0</v>
      </c>
      <c r="AC60" s="1">
        <v>0</v>
      </c>
      <c r="AD60" s="1">
        <v>0</v>
      </c>
      <c r="AE60" s="1">
        <v>0</v>
      </c>
      <c r="AF60" s="1">
        <v>0</v>
      </c>
      <c r="AG60" s="1">
        <v>0</v>
      </c>
      <c r="AH60" s="1">
        <v>0</v>
      </c>
      <c r="AI60" s="1">
        <v>0</v>
      </c>
      <c r="AJ60" s="1">
        <v>0</v>
      </c>
      <c r="AK60" s="1">
        <v>0</v>
      </c>
      <c r="AL60" s="1">
        <v>0</v>
      </c>
      <c r="AM60" s="1">
        <v>18.19178082191781</v>
      </c>
      <c r="AN60" s="1">
        <v>0</v>
      </c>
      <c r="AO60" s="1">
        <v>0</v>
      </c>
      <c r="AP60" s="1">
        <v>0</v>
      </c>
      <c r="AQ60" s="1">
        <v>0</v>
      </c>
      <c r="AR60" s="1">
        <v>0</v>
      </c>
      <c r="AS60" s="1">
        <v>0</v>
      </c>
      <c r="AT60" s="1">
        <v>0</v>
      </c>
      <c r="AU60" s="1">
        <v>0</v>
      </c>
      <c r="AV60" s="1">
        <v>0</v>
      </c>
      <c r="AW60" s="1">
        <v>0</v>
      </c>
      <c r="AX60" s="1">
        <v>0</v>
      </c>
      <c r="AY60" s="1">
        <v>0</v>
      </c>
      <c r="AZ60" s="1">
        <v>0</v>
      </c>
      <c r="BA60" s="1">
        <v>0</v>
      </c>
      <c r="BB60" s="1">
        <v>0</v>
      </c>
      <c r="BC60" s="1">
        <v>0.1</v>
      </c>
      <c r="BD60" s="1">
        <v>0</v>
      </c>
      <c r="BE60" s="1">
        <v>0</v>
      </c>
      <c r="BF60" s="1">
        <v>0</v>
      </c>
      <c r="BG60" s="1">
        <v>0</v>
      </c>
      <c r="BH60" s="1">
        <v>0</v>
      </c>
      <c r="BI60" s="1">
        <v>0</v>
      </c>
      <c r="BJ60" s="1">
        <v>0</v>
      </c>
      <c r="BK60" s="1">
        <v>0</v>
      </c>
      <c r="BL60" s="1">
        <v>0</v>
      </c>
      <c r="BM60" s="1">
        <v>0</v>
      </c>
      <c r="BN60" s="1">
        <v>0</v>
      </c>
      <c r="BO60" s="1">
        <v>0</v>
      </c>
      <c r="BP60" s="1">
        <v>0</v>
      </c>
      <c r="BQ60" s="1">
        <v>1.4999999999999999E-2</v>
      </c>
      <c r="BR60" s="1">
        <v>0</v>
      </c>
      <c r="BS60" s="1">
        <v>0</v>
      </c>
      <c r="BT60" s="1">
        <v>0</v>
      </c>
      <c r="BU60" s="1">
        <v>0</v>
      </c>
      <c r="BV60" s="1">
        <v>0</v>
      </c>
      <c r="BW60" s="1">
        <v>81.599999999999994</v>
      </c>
      <c r="BX60" s="1">
        <v>0</v>
      </c>
      <c r="BY60" s="1">
        <v>0</v>
      </c>
      <c r="BZ60" s="1">
        <v>0</v>
      </c>
      <c r="CA60" s="1">
        <v>0</v>
      </c>
      <c r="CB60" s="1">
        <v>0</v>
      </c>
      <c r="CC60" s="1">
        <v>0</v>
      </c>
      <c r="CD60" s="1">
        <v>0</v>
      </c>
      <c r="CE60" s="1">
        <v>0</v>
      </c>
      <c r="CF60" s="1">
        <v>0</v>
      </c>
      <c r="CG60" s="1">
        <v>0</v>
      </c>
      <c r="CH60" s="1">
        <v>0</v>
      </c>
      <c r="CI60" s="1">
        <v>0</v>
      </c>
      <c r="CJ60" s="1">
        <v>0</v>
      </c>
      <c r="CK60" s="1">
        <v>0</v>
      </c>
      <c r="CL60" s="1">
        <v>0</v>
      </c>
      <c r="CM60" s="1">
        <v>0</v>
      </c>
      <c r="CN60" s="1">
        <v>0</v>
      </c>
      <c r="CO60" s="1">
        <v>0</v>
      </c>
      <c r="CP60" s="1">
        <v>0</v>
      </c>
      <c r="CQ60" s="1">
        <v>0</v>
      </c>
      <c r="CR60" s="1">
        <v>0</v>
      </c>
      <c r="CS60" s="1">
        <v>0</v>
      </c>
      <c r="CT60" s="1">
        <v>0</v>
      </c>
      <c r="CU60" s="1">
        <v>0</v>
      </c>
      <c r="CV60" s="1">
        <v>0</v>
      </c>
      <c r="CW60" s="1">
        <v>0</v>
      </c>
      <c r="CX60" s="1">
        <v>0</v>
      </c>
      <c r="CY60" s="1">
        <v>0</v>
      </c>
      <c r="CZ60" s="1">
        <v>0</v>
      </c>
      <c r="DA60" s="1">
        <v>0</v>
      </c>
      <c r="DB60" s="1">
        <v>0</v>
      </c>
      <c r="DC60" s="1">
        <v>0</v>
      </c>
      <c r="DD60" s="1">
        <v>0</v>
      </c>
      <c r="DE60" s="1">
        <v>0</v>
      </c>
      <c r="DF60" s="1">
        <v>0</v>
      </c>
      <c r="DG60" s="1">
        <v>0</v>
      </c>
      <c r="DH60" s="1">
        <v>0</v>
      </c>
      <c r="DI60" s="1">
        <v>0</v>
      </c>
      <c r="DJ60" s="1">
        <v>0</v>
      </c>
      <c r="DK60" s="1">
        <v>0</v>
      </c>
      <c r="DL60" s="1">
        <v>0</v>
      </c>
      <c r="DM60" s="1">
        <v>0</v>
      </c>
      <c r="DN60" s="1">
        <v>0</v>
      </c>
      <c r="DO60" s="1">
        <v>0</v>
      </c>
      <c r="DP60" s="1">
        <v>0</v>
      </c>
      <c r="DQ60" s="1">
        <v>0</v>
      </c>
      <c r="DR60" s="1">
        <v>0</v>
      </c>
      <c r="DS60" s="1">
        <v>0</v>
      </c>
      <c r="DT60" s="1">
        <v>0</v>
      </c>
      <c r="DU60" s="1">
        <v>0</v>
      </c>
      <c r="DV60" s="1">
        <v>0</v>
      </c>
      <c r="DW60" s="1">
        <v>0</v>
      </c>
      <c r="DX60" s="1">
        <v>0</v>
      </c>
      <c r="DY60" s="1">
        <v>0</v>
      </c>
      <c r="DZ60" s="1">
        <v>0</v>
      </c>
      <c r="EA60" s="1">
        <v>0</v>
      </c>
      <c r="EB60" s="1">
        <v>0</v>
      </c>
      <c r="EC60" s="1">
        <v>0</v>
      </c>
      <c r="ED60" s="1">
        <v>0</v>
      </c>
      <c r="EE60" s="1">
        <v>0</v>
      </c>
      <c r="EF60" s="1">
        <v>0</v>
      </c>
      <c r="EG60" s="1">
        <v>0</v>
      </c>
      <c r="EH60" s="1">
        <v>0</v>
      </c>
      <c r="EI60" s="1">
        <v>0</v>
      </c>
      <c r="EJ60" s="1">
        <v>0</v>
      </c>
      <c r="EK60" s="1">
        <v>0</v>
      </c>
      <c r="EL60" s="1">
        <v>0</v>
      </c>
      <c r="EM60" s="1">
        <v>0</v>
      </c>
      <c r="EN60" s="1">
        <v>0</v>
      </c>
      <c r="EO60" s="1">
        <v>0</v>
      </c>
      <c r="EP60" s="1">
        <v>0</v>
      </c>
      <c r="EQ60" s="1">
        <v>0</v>
      </c>
      <c r="ER60" s="1">
        <v>0</v>
      </c>
      <c r="ES60" s="1">
        <v>0</v>
      </c>
      <c r="ET60" s="1">
        <v>0</v>
      </c>
      <c r="EU60" s="1">
        <v>0</v>
      </c>
      <c r="EV60" s="1">
        <v>0</v>
      </c>
      <c r="EW60" s="1">
        <v>0</v>
      </c>
      <c r="EX60" s="1">
        <v>0</v>
      </c>
      <c r="EY60" s="1">
        <v>0</v>
      </c>
      <c r="EZ60" s="1">
        <v>0</v>
      </c>
      <c r="FA60" s="1">
        <v>0</v>
      </c>
      <c r="FB60" s="1">
        <v>0</v>
      </c>
      <c r="FC60" s="1">
        <v>0</v>
      </c>
      <c r="FD60" s="1">
        <v>0</v>
      </c>
      <c r="FE60" s="1">
        <v>0</v>
      </c>
      <c r="FF60" s="1">
        <v>0</v>
      </c>
      <c r="FG60" s="1">
        <v>0</v>
      </c>
      <c r="FH60" s="1">
        <v>0</v>
      </c>
      <c r="FI60" s="1">
        <v>0</v>
      </c>
      <c r="FJ60" s="1">
        <v>0</v>
      </c>
      <c r="FK60" s="1">
        <v>0</v>
      </c>
      <c r="FL60" s="1">
        <v>0</v>
      </c>
      <c r="FM60" s="1">
        <v>0</v>
      </c>
      <c r="FN60" s="1">
        <v>0</v>
      </c>
      <c r="FO60" s="1">
        <v>0</v>
      </c>
      <c r="FP60" s="1">
        <v>0</v>
      </c>
      <c r="FQ60" s="1">
        <v>1</v>
      </c>
      <c r="FR60" s="1">
        <v>0</v>
      </c>
      <c r="FS60" s="1">
        <v>0</v>
      </c>
      <c r="FT60" s="1">
        <v>0</v>
      </c>
      <c r="FU60" s="1">
        <v>0</v>
      </c>
      <c r="FV60" s="1">
        <v>0</v>
      </c>
      <c r="FW60" s="1">
        <v>0</v>
      </c>
      <c r="FX60" s="1">
        <v>6.3016911879021418</v>
      </c>
      <c r="FY60" s="1">
        <v>0</v>
      </c>
      <c r="FZ60" s="1">
        <v>0</v>
      </c>
      <c r="GA60" s="1">
        <v>0</v>
      </c>
      <c r="GB60" s="1">
        <v>0</v>
      </c>
      <c r="GC60" s="1">
        <v>0</v>
      </c>
      <c r="GD60" s="1">
        <v>0</v>
      </c>
      <c r="GE60" s="1">
        <v>0</v>
      </c>
      <c r="GF60" s="1">
        <v>0</v>
      </c>
      <c r="GG60" s="1">
        <v>0</v>
      </c>
      <c r="GH60" s="1">
        <v>0</v>
      </c>
      <c r="GI60" s="1">
        <v>0</v>
      </c>
      <c r="GJ60" s="1">
        <v>0</v>
      </c>
      <c r="GK60" s="1">
        <v>0</v>
      </c>
      <c r="GL60" s="1">
        <v>0</v>
      </c>
      <c r="GM60" s="1">
        <v>0</v>
      </c>
      <c r="GN60" s="1">
        <v>0</v>
      </c>
      <c r="GO60" s="1">
        <v>0</v>
      </c>
      <c r="GP60" s="1">
        <v>0</v>
      </c>
      <c r="GQ60" s="1">
        <v>0</v>
      </c>
      <c r="GR60" s="1">
        <v>0</v>
      </c>
      <c r="GS60" s="1">
        <v>0</v>
      </c>
      <c r="GT60" s="1">
        <v>0.28868093150679963</v>
      </c>
      <c r="GU60" s="1">
        <v>0</v>
      </c>
      <c r="GV60" s="1">
        <v>0</v>
      </c>
      <c r="GW60" s="1">
        <v>0</v>
      </c>
      <c r="GX60" s="1">
        <v>0</v>
      </c>
      <c r="GY60" s="1">
        <v>0</v>
      </c>
      <c r="GZ60" s="1">
        <v>0</v>
      </c>
      <c r="HA60" s="1">
        <v>0</v>
      </c>
      <c r="HB60" s="1">
        <v>0</v>
      </c>
      <c r="HC60" s="1">
        <v>0</v>
      </c>
      <c r="HD60" s="1">
        <v>0</v>
      </c>
      <c r="HE60" s="1">
        <v>0</v>
      </c>
      <c r="HF60" s="1">
        <v>0</v>
      </c>
      <c r="HG60" s="1">
        <v>0</v>
      </c>
      <c r="HH60" s="1">
        <v>1.4999999999999999E-2</v>
      </c>
      <c r="HI60" s="1">
        <v>0</v>
      </c>
      <c r="HJ60" s="1">
        <v>0</v>
      </c>
      <c r="HK60" s="1">
        <v>0</v>
      </c>
      <c r="HL60" s="1">
        <v>0</v>
      </c>
      <c r="HM60" s="1">
        <v>0</v>
      </c>
      <c r="HN60" s="1">
        <v>81.599999999999994</v>
      </c>
      <c r="HO60" s="1">
        <v>0</v>
      </c>
      <c r="HP60" s="1">
        <v>0</v>
      </c>
      <c r="HQ60" s="1">
        <v>0</v>
      </c>
      <c r="HR60" s="1">
        <v>0</v>
      </c>
      <c r="HS60" s="1">
        <v>0</v>
      </c>
      <c r="HT60" s="1">
        <v>0</v>
      </c>
      <c r="HU60" s="1">
        <v>0</v>
      </c>
      <c r="HV60" s="1">
        <v>0</v>
      </c>
      <c r="HW60" s="1">
        <v>0</v>
      </c>
      <c r="HX60" s="1">
        <v>0</v>
      </c>
      <c r="HY60" s="1">
        <v>0</v>
      </c>
      <c r="HZ60" s="1">
        <v>0</v>
      </c>
      <c r="IA60" s="1">
        <v>0</v>
      </c>
      <c r="IB60" s="1">
        <v>0</v>
      </c>
      <c r="IC60" s="1">
        <v>0</v>
      </c>
      <c r="ID60" s="1">
        <v>0</v>
      </c>
      <c r="IE60" s="1">
        <v>0</v>
      </c>
      <c r="IF60" s="1">
        <v>0</v>
      </c>
      <c r="IG60" s="1">
        <v>0</v>
      </c>
      <c r="IH60" s="1">
        <v>0</v>
      </c>
      <c r="II60" s="1">
        <v>0</v>
      </c>
      <c r="IJ60" s="1">
        <v>0</v>
      </c>
      <c r="IK60" s="1">
        <v>0</v>
      </c>
      <c r="IL60" s="1">
        <v>0</v>
      </c>
      <c r="IM60" s="1">
        <v>0</v>
      </c>
      <c r="IN60" s="1">
        <v>0</v>
      </c>
      <c r="IO60" s="1">
        <v>0</v>
      </c>
      <c r="IP60" s="1">
        <v>0</v>
      </c>
      <c r="IQ60" s="1">
        <v>0</v>
      </c>
      <c r="IR60" s="1">
        <v>0</v>
      </c>
      <c r="IS60" s="1">
        <v>0</v>
      </c>
      <c r="IT60" s="1">
        <v>0</v>
      </c>
      <c r="IU60" s="1">
        <v>0</v>
      </c>
      <c r="IV60" s="1">
        <v>0</v>
      </c>
      <c r="IW60" s="1">
        <v>0</v>
      </c>
      <c r="IX60" s="1">
        <v>0</v>
      </c>
      <c r="IY60" s="1">
        <v>0</v>
      </c>
      <c r="IZ60" s="1">
        <v>0</v>
      </c>
      <c r="JA60" s="1">
        <v>0</v>
      </c>
      <c r="JB60" s="1">
        <v>0</v>
      </c>
      <c r="JC60" s="1">
        <v>0</v>
      </c>
      <c r="JD60" s="1">
        <v>0</v>
      </c>
      <c r="JE60" s="1">
        <v>0</v>
      </c>
      <c r="JF60" s="1">
        <v>0</v>
      </c>
      <c r="JG60" s="1">
        <v>0</v>
      </c>
      <c r="JH60" s="1">
        <v>0</v>
      </c>
      <c r="JI60" s="1">
        <v>0</v>
      </c>
      <c r="JJ60" s="1">
        <v>0</v>
      </c>
      <c r="JK60" s="1">
        <v>0</v>
      </c>
      <c r="JL60" s="1">
        <v>0</v>
      </c>
      <c r="JM60" s="1">
        <v>0</v>
      </c>
      <c r="JN60" s="1">
        <v>0</v>
      </c>
      <c r="JO60" s="1">
        <v>0</v>
      </c>
      <c r="JP60" s="1">
        <v>0</v>
      </c>
      <c r="JQ60" s="1">
        <v>0</v>
      </c>
      <c r="JR60" s="1">
        <v>0</v>
      </c>
      <c r="JS60" s="1">
        <v>0</v>
      </c>
      <c r="JT60" s="1">
        <v>0</v>
      </c>
      <c r="JU60" s="1">
        <v>0</v>
      </c>
      <c r="JV60" s="1">
        <v>0</v>
      </c>
      <c r="JW60" s="1">
        <v>0</v>
      </c>
      <c r="JX60" s="1">
        <v>0</v>
      </c>
      <c r="JY60" s="1">
        <v>0</v>
      </c>
      <c r="JZ60" s="1">
        <v>0</v>
      </c>
      <c r="KA60" s="1">
        <v>0</v>
      </c>
      <c r="KB60" s="1">
        <v>0</v>
      </c>
      <c r="KC60" s="1">
        <v>0</v>
      </c>
      <c r="KD60" s="1">
        <v>0</v>
      </c>
      <c r="KE60" s="1">
        <v>0</v>
      </c>
      <c r="KF60" s="1">
        <v>0</v>
      </c>
      <c r="KG60" s="1">
        <v>0</v>
      </c>
      <c r="KH60" s="1">
        <v>0</v>
      </c>
      <c r="KI60" s="1">
        <v>0</v>
      </c>
      <c r="KJ60" s="1">
        <v>0</v>
      </c>
      <c r="KK60" s="1">
        <v>0</v>
      </c>
      <c r="KL60" s="1">
        <v>0</v>
      </c>
      <c r="KM60" s="1">
        <v>0</v>
      </c>
      <c r="KN60" s="1">
        <v>0</v>
      </c>
      <c r="KO60" s="1">
        <v>0</v>
      </c>
      <c r="KP60" s="1">
        <v>0</v>
      </c>
      <c r="KQ60" s="1">
        <v>0</v>
      </c>
      <c r="KR60" s="1">
        <v>0</v>
      </c>
      <c r="KS60" s="1">
        <v>0</v>
      </c>
      <c r="KT60" s="1">
        <v>0</v>
      </c>
      <c r="KU60" s="1">
        <v>0</v>
      </c>
      <c r="KV60" s="1">
        <v>0</v>
      </c>
      <c r="KW60" s="1">
        <v>0</v>
      </c>
      <c r="KX60" s="1">
        <v>0</v>
      </c>
      <c r="KY60" s="1">
        <v>0</v>
      </c>
      <c r="KZ60" s="1">
        <v>0</v>
      </c>
      <c r="LA60" s="1">
        <v>0</v>
      </c>
      <c r="LB60" s="1">
        <v>0</v>
      </c>
      <c r="LC60" s="1">
        <v>0</v>
      </c>
      <c r="LD60" s="1">
        <v>0</v>
      </c>
      <c r="LE60" s="1">
        <v>0</v>
      </c>
      <c r="LF60" s="1">
        <v>0</v>
      </c>
      <c r="LG60" s="1">
        <v>0</v>
      </c>
      <c r="LH60" s="1">
        <v>0.9715070665873623</v>
      </c>
      <c r="LI60" s="1">
        <v>0.97810457516339855</v>
      </c>
      <c r="LJ60" s="1">
        <v>0</v>
      </c>
      <c r="LK60" s="1">
        <v>0</v>
      </c>
      <c r="LL60" s="1">
        <v>1</v>
      </c>
      <c r="LM60" s="1">
        <v>0.95</v>
      </c>
      <c r="LN60" s="1">
        <v>0</v>
      </c>
      <c r="LO60" s="1">
        <v>1</v>
      </c>
      <c r="LP60" s="1">
        <v>0.78</v>
      </c>
      <c r="LQ60" s="1">
        <v>0</v>
      </c>
      <c r="LR60" s="1">
        <v>7.7358854020734115E-3</v>
      </c>
      <c r="LS60" s="1">
        <v>0</v>
      </c>
    </row>
    <row r="61" spans="1:331" ht="15.75" customHeight="1">
      <c r="A61" s="1" t="s">
        <v>350</v>
      </c>
      <c r="B61" s="1" t="s">
        <v>425</v>
      </c>
      <c r="C61" s="1" t="s">
        <v>426</v>
      </c>
      <c r="D61" s="1" t="s">
        <v>353</v>
      </c>
      <c r="E61" s="1" t="s">
        <v>416</v>
      </c>
      <c r="F61" s="1">
        <v>236</v>
      </c>
      <c r="G61" s="1" t="s">
        <v>355</v>
      </c>
      <c r="H61" s="1">
        <v>236</v>
      </c>
      <c r="I61" s="1">
        <v>0.32596685082872928</v>
      </c>
      <c r="J61" s="1">
        <v>0</v>
      </c>
      <c r="K61" s="1" t="s">
        <v>356</v>
      </c>
      <c r="L61" s="1">
        <v>1</v>
      </c>
      <c r="M61" s="1" t="s">
        <v>427</v>
      </c>
      <c r="N61" s="1" t="s">
        <v>428</v>
      </c>
      <c r="O61" s="1" t="s">
        <v>429</v>
      </c>
      <c r="P61" s="1">
        <v>3.7</v>
      </c>
      <c r="Q61" s="1">
        <v>0.92</v>
      </c>
      <c r="R61" s="1">
        <v>0</v>
      </c>
      <c r="S61" s="1">
        <v>0.3</v>
      </c>
      <c r="T61" s="1">
        <v>724</v>
      </c>
      <c r="U61" s="1">
        <v>0</v>
      </c>
      <c r="V61" s="1">
        <v>101</v>
      </c>
      <c r="W61" s="1">
        <v>0</v>
      </c>
      <c r="X61" s="1">
        <v>73124</v>
      </c>
      <c r="Y61" s="1">
        <v>1</v>
      </c>
      <c r="Z61" s="1">
        <v>0</v>
      </c>
      <c r="AA61" s="1">
        <v>0</v>
      </c>
      <c r="AB61" s="1">
        <v>0</v>
      </c>
      <c r="AC61" s="1">
        <v>0</v>
      </c>
      <c r="AD61" s="1">
        <v>0</v>
      </c>
      <c r="AE61" s="1">
        <v>0</v>
      </c>
      <c r="AF61" s="1">
        <v>0</v>
      </c>
      <c r="AG61" s="1">
        <v>0</v>
      </c>
      <c r="AH61" s="1">
        <v>0</v>
      </c>
      <c r="AI61" s="1">
        <v>0</v>
      </c>
      <c r="AJ61" s="1">
        <v>0</v>
      </c>
      <c r="AK61" s="1">
        <v>0</v>
      </c>
      <c r="AL61" s="1">
        <v>0</v>
      </c>
      <c r="AM61" s="1">
        <v>5.5178082191780815</v>
      </c>
      <c r="AN61" s="1">
        <v>0</v>
      </c>
      <c r="AO61" s="1">
        <v>0</v>
      </c>
      <c r="AP61" s="1">
        <v>0</v>
      </c>
      <c r="AQ61" s="1">
        <v>0</v>
      </c>
      <c r="AR61" s="1">
        <v>0</v>
      </c>
      <c r="AS61" s="1">
        <v>0</v>
      </c>
      <c r="AT61" s="1">
        <v>0</v>
      </c>
      <c r="AU61" s="1">
        <v>0</v>
      </c>
      <c r="AV61" s="1">
        <v>0</v>
      </c>
      <c r="AW61" s="1">
        <v>0</v>
      </c>
      <c r="AX61" s="1">
        <v>0</v>
      </c>
      <c r="AY61" s="1">
        <v>0</v>
      </c>
      <c r="AZ61" s="1">
        <v>0</v>
      </c>
      <c r="BA61" s="1">
        <v>0</v>
      </c>
      <c r="BB61" s="1">
        <v>0</v>
      </c>
      <c r="BC61" s="1">
        <v>0.1081</v>
      </c>
      <c r="BD61" s="1">
        <v>0</v>
      </c>
      <c r="BE61" s="1">
        <v>0</v>
      </c>
      <c r="BF61" s="1">
        <v>0</v>
      </c>
      <c r="BG61" s="1">
        <v>0</v>
      </c>
      <c r="BH61" s="1">
        <v>0</v>
      </c>
      <c r="BI61" s="1">
        <v>0</v>
      </c>
      <c r="BJ61" s="1">
        <v>0</v>
      </c>
      <c r="BK61" s="1">
        <v>0</v>
      </c>
      <c r="BL61" s="1">
        <v>0</v>
      </c>
      <c r="BM61" s="1">
        <v>0</v>
      </c>
      <c r="BN61" s="1">
        <v>0</v>
      </c>
      <c r="BO61" s="1">
        <v>0</v>
      </c>
      <c r="BP61" s="1">
        <v>0</v>
      </c>
      <c r="BQ61" s="1">
        <v>1.4999999999999999E-2</v>
      </c>
      <c r="BR61" s="1">
        <v>0</v>
      </c>
      <c r="BS61" s="1">
        <v>0</v>
      </c>
      <c r="BT61" s="1">
        <v>0</v>
      </c>
      <c r="BU61" s="1">
        <v>0</v>
      </c>
      <c r="BV61" s="1">
        <v>0</v>
      </c>
      <c r="BW61" s="1">
        <v>81.599999999999994</v>
      </c>
      <c r="BX61" s="1">
        <v>0</v>
      </c>
      <c r="BY61" s="1">
        <v>0</v>
      </c>
      <c r="BZ61" s="1">
        <v>0</v>
      </c>
      <c r="CA61" s="1">
        <v>0</v>
      </c>
      <c r="CB61" s="1">
        <v>0</v>
      </c>
      <c r="CC61" s="1">
        <v>0</v>
      </c>
      <c r="CD61" s="1">
        <v>0</v>
      </c>
      <c r="CE61" s="1">
        <v>0</v>
      </c>
      <c r="CF61" s="1">
        <v>0</v>
      </c>
      <c r="CG61" s="1">
        <v>0</v>
      </c>
      <c r="CH61" s="1">
        <v>0</v>
      </c>
      <c r="CI61" s="1">
        <v>0</v>
      </c>
      <c r="CJ61" s="1">
        <v>0</v>
      </c>
      <c r="CK61" s="1">
        <v>0</v>
      </c>
      <c r="CL61" s="1">
        <v>0</v>
      </c>
      <c r="CM61" s="1">
        <v>0</v>
      </c>
      <c r="CN61" s="1">
        <v>0</v>
      </c>
      <c r="CO61" s="1">
        <v>0</v>
      </c>
      <c r="CP61" s="1">
        <v>0</v>
      </c>
      <c r="CQ61" s="1">
        <v>0</v>
      </c>
      <c r="CR61" s="1">
        <v>0</v>
      </c>
      <c r="CS61" s="1">
        <v>0</v>
      </c>
      <c r="CT61" s="1">
        <v>0</v>
      </c>
      <c r="CU61" s="1">
        <v>0</v>
      </c>
      <c r="CV61" s="1">
        <v>0</v>
      </c>
      <c r="CW61" s="1">
        <v>0</v>
      </c>
      <c r="CX61" s="1">
        <v>0</v>
      </c>
      <c r="CY61" s="1">
        <v>0</v>
      </c>
      <c r="CZ61" s="1">
        <v>0</v>
      </c>
      <c r="DA61" s="1">
        <v>0</v>
      </c>
      <c r="DB61" s="1">
        <v>0</v>
      </c>
      <c r="DC61" s="1">
        <v>0</v>
      </c>
      <c r="DD61" s="1">
        <v>0</v>
      </c>
      <c r="DE61" s="1">
        <v>0</v>
      </c>
      <c r="DF61" s="1">
        <v>0</v>
      </c>
      <c r="DG61" s="1">
        <v>0</v>
      </c>
      <c r="DH61" s="1">
        <v>0</v>
      </c>
      <c r="DI61" s="1">
        <v>0</v>
      </c>
      <c r="DJ61" s="1">
        <v>0</v>
      </c>
      <c r="DK61" s="1">
        <v>0</v>
      </c>
      <c r="DL61" s="1">
        <v>0</v>
      </c>
      <c r="DM61" s="1">
        <v>0</v>
      </c>
      <c r="DN61" s="1">
        <v>0</v>
      </c>
      <c r="DO61" s="1">
        <v>0</v>
      </c>
      <c r="DP61" s="1">
        <v>0</v>
      </c>
      <c r="DQ61" s="1">
        <v>0</v>
      </c>
      <c r="DR61" s="1">
        <v>0</v>
      </c>
      <c r="DS61" s="1">
        <v>0</v>
      </c>
      <c r="DT61" s="1">
        <v>0</v>
      </c>
      <c r="DU61" s="1">
        <v>0</v>
      </c>
      <c r="DV61" s="1">
        <v>0</v>
      </c>
      <c r="DW61" s="1">
        <v>0</v>
      </c>
      <c r="DX61" s="1">
        <v>0</v>
      </c>
      <c r="DY61" s="1">
        <v>0</v>
      </c>
      <c r="DZ61" s="1">
        <v>0</v>
      </c>
      <c r="EA61" s="1">
        <v>0</v>
      </c>
      <c r="EB61" s="1">
        <v>0</v>
      </c>
      <c r="EC61" s="1">
        <v>0</v>
      </c>
      <c r="ED61" s="1">
        <v>0</v>
      </c>
      <c r="EE61" s="1">
        <v>0</v>
      </c>
      <c r="EF61" s="1">
        <v>0</v>
      </c>
      <c r="EG61" s="1">
        <v>0</v>
      </c>
      <c r="EH61" s="1">
        <v>0</v>
      </c>
      <c r="EI61" s="1">
        <v>0</v>
      </c>
      <c r="EJ61" s="1">
        <v>0</v>
      </c>
      <c r="EK61" s="1">
        <v>0</v>
      </c>
      <c r="EL61" s="1">
        <v>0</v>
      </c>
      <c r="EM61" s="1">
        <v>0</v>
      </c>
      <c r="EN61" s="1">
        <v>0</v>
      </c>
      <c r="EO61" s="1">
        <v>0</v>
      </c>
      <c r="EP61" s="1">
        <v>0</v>
      </c>
      <c r="EQ61" s="1">
        <v>0</v>
      </c>
      <c r="ER61" s="1">
        <v>0</v>
      </c>
      <c r="ES61" s="1">
        <v>0</v>
      </c>
      <c r="ET61" s="1">
        <v>0</v>
      </c>
      <c r="EU61" s="1">
        <v>0</v>
      </c>
      <c r="EV61" s="1">
        <v>0</v>
      </c>
      <c r="EW61" s="1">
        <v>0</v>
      </c>
      <c r="EX61" s="1">
        <v>0</v>
      </c>
      <c r="EY61" s="1">
        <v>0</v>
      </c>
      <c r="EZ61" s="1">
        <v>0</v>
      </c>
      <c r="FA61" s="1">
        <v>0</v>
      </c>
      <c r="FB61" s="1">
        <v>0</v>
      </c>
      <c r="FC61" s="1">
        <v>0</v>
      </c>
      <c r="FD61" s="1">
        <v>0</v>
      </c>
      <c r="FE61" s="1">
        <v>0</v>
      </c>
      <c r="FF61" s="1">
        <v>0</v>
      </c>
      <c r="FG61" s="1">
        <v>0</v>
      </c>
      <c r="FH61" s="1">
        <v>0</v>
      </c>
      <c r="FI61" s="1">
        <v>0</v>
      </c>
      <c r="FJ61" s="1">
        <v>0</v>
      </c>
      <c r="FK61" s="1">
        <v>0</v>
      </c>
      <c r="FL61" s="1">
        <v>0</v>
      </c>
      <c r="FM61" s="1">
        <v>0</v>
      </c>
      <c r="FN61" s="1">
        <v>0</v>
      </c>
      <c r="FO61" s="1">
        <v>0</v>
      </c>
      <c r="FP61" s="1">
        <v>0</v>
      </c>
      <c r="FQ61" s="1">
        <v>1</v>
      </c>
      <c r="FR61" s="1">
        <v>0</v>
      </c>
      <c r="FS61" s="1">
        <v>0</v>
      </c>
      <c r="FT61" s="1">
        <v>0</v>
      </c>
      <c r="FU61" s="1">
        <v>0</v>
      </c>
      <c r="FV61" s="1">
        <v>0</v>
      </c>
      <c r="FW61" s="1">
        <v>0</v>
      </c>
      <c r="FX61" s="1">
        <v>2.0083335639500022</v>
      </c>
      <c r="FY61" s="1">
        <v>0</v>
      </c>
      <c r="FZ61" s="1">
        <v>0</v>
      </c>
      <c r="GA61" s="1">
        <v>0</v>
      </c>
      <c r="GB61" s="1">
        <v>0</v>
      </c>
      <c r="GC61" s="1">
        <v>0</v>
      </c>
      <c r="GD61" s="1">
        <v>0</v>
      </c>
      <c r="GE61" s="1">
        <v>0</v>
      </c>
      <c r="GF61" s="1">
        <v>0</v>
      </c>
      <c r="GG61" s="1">
        <v>0</v>
      </c>
      <c r="GH61" s="1">
        <v>0</v>
      </c>
      <c r="GI61" s="1">
        <v>0</v>
      </c>
      <c r="GJ61" s="1">
        <v>0</v>
      </c>
      <c r="GK61" s="1">
        <v>0</v>
      </c>
      <c r="GL61" s="1">
        <v>0</v>
      </c>
      <c r="GM61" s="1">
        <v>0</v>
      </c>
      <c r="GN61" s="1">
        <v>0</v>
      </c>
      <c r="GO61" s="1">
        <v>0</v>
      </c>
      <c r="GP61" s="1">
        <v>0</v>
      </c>
      <c r="GQ61" s="1">
        <v>0</v>
      </c>
      <c r="GR61" s="1">
        <v>0</v>
      </c>
      <c r="GS61" s="1">
        <v>0</v>
      </c>
      <c r="GT61" s="1">
        <v>0.29699999999999999</v>
      </c>
      <c r="GU61" s="1">
        <v>0</v>
      </c>
      <c r="GV61" s="1">
        <v>0</v>
      </c>
      <c r="GW61" s="1">
        <v>0</v>
      </c>
      <c r="GX61" s="1">
        <v>0</v>
      </c>
      <c r="GY61" s="1">
        <v>0</v>
      </c>
      <c r="GZ61" s="1">
        <v>0</v>
      </c>
      <c r="HA61" s="1">
        <v>0</v>
      </c>
      <c r="HB61" s="1">
        <v>0</v>
      </c>
      <c r="HC61" s="1">
        <v>0</v>
      </c>
      <c r="HD61" s="1">
        <v>0</v>
      </c>
      <c r="HE61" s="1">
        <v>0</v>
      </c>
      <c r="HF61" s="1">
        <v>0</v>
      </c>
      <c r="HG61" s="1">
        <v>0</v>
      </c>
      <c r="HH61" s="1">
        <v>1.4999999999999999E-2</v>
      </c>
      <c r="HI61" s="1">
        <v>0</v>
      </c>
      <c r="HJ61" s="1">
        <v>0</v>
      </c>
      <c r="HK61" s="1">
        <v>0</v>
      </c>
      <c r="HL61" s="1">
        <v>0</v>
      </c>
      <c r="HM61" s="1">
        <v>0</v>
      </c>
      <c r="HN61" s="1">
        <v>81.599999999999994</v>
      </c>
      <c r="HO61" s="1">
        <v>0</v>
      </c>
      <c r="HP61" s="1">
        <v>0</v>
      </c>
      <c r="HQ61" s="1">
        <v>0</v>
      </c>
      <c r="HR61" s="1">
        <v>0</v>
      </c>
      <c r="HS61" s="1">
        <v>0</v>
      </c>
      <c r="HT61" s="1">
        <v>0</v>
      </c>
      <c r="HU61" s="1">
        <v>0</v>
      </c>
      <c r="HV61" s="1">
        <v>0</v>
      </c>
      <c r="HW61" s="1">
        <v>0</v>
      </c>
      <c r="HX61" s="1">
        <v>0</v>
      </c>
      <c r="HY61" s="1">
        <v>0</v>
      </c>
      <c r="HZ61" s="1">
        <v>0</v>
      </c>
      <c r="IA61" s="1">
        <v>0</v>
      </c>
      <c r="IB61" s="1">
        <v>0</v>
      </c>
      <c r="IC61" s="1">
        <v>0</v>
      </c>
      <c r="ID61" s="1">
        <v>0</v>
      </c>
      <c r="IE61" s="1">
        <v>0</v>
      </c>
      <c r="IF61" s="1">
        <v>0</v>
      </c>
      <c r="IG61" s="1">
        <v>0</v>
      </c>
      <c r="IH61" s="1">
        <v>0</v>
      </c>
      <c r="II61" s="1">
        <v>0</v>
      </c>
      <c r="IJ61" s="1">
        <v>0</v>
      </c>
      <c r="IK61" s="1">
        <v>0</v>
      </c>
      <c r="IL61" s="1">
        <v>0</v>
      </c>
      <c r="IM61" s="1">
        <v>0</v>
      </c>
      <c r="IN61" s="1">
        <v>0</v>
      </c>
      <c r="IO61" s="1">
        <v>0</v>
      </c>
      <c r="IP61" s="1">
        <v>0</v>
      </c>
      <c r="IQ61" s="1">
        <v>0</v>
      </c>
      <c r="IR61" s="1">
        <v>0</v>
      </c>
      <c r="IS61" s="1">
        <v>0</v>
      </c>
      <c r="IT61" s="1">
        <v>0</v>
      </c>
      <c r="IU61" s="1">
        <v>0</v>
      </c>
      <c r="IV61" s="1">
        <v>0</v>
      </c>
      <c r="IW61" s="1">
        <v>0</v>
      </c>
      <c r="IX61" s="1">
        <v>0</v>
      </c>
      <c r="IY61" s="1">
        <v>0</v>
      </c>
      <c r="IZ61" s="1">
        <v>0</v>
      </c>
      <c r="JA61" s="1">
        <v>0</v>
      </c>
      <c r="JB61" s="1">
        <v>0</v>
      </c>
      <c r="JC61" s="1">
        <v>0</v>
      </c>
      <c r="JD61" s="1">
        <v>0</v>
      </c>
      <c r="JE61" s="1">
        <v>0</v>
      </c>
      <c r="JF61" s="1">
        <v>0</v>
      </c>
      <c r="JG61" s="1">
        <v>0</v>
      </c>
      <c r="JH61" s="1">
        <v>0</v>
      </c>
      <c r="JI61" s="1">
        <v>0</v>
      </c>
      <c r="JJ61" s="1">
        <v>0</v>
      </c>
      <c r="JK61" s="1">
        <v>0</v>
      </c>
      <c r="JL61" s="1">
        <v>0</v>
      </c>
      <c r="JM61" s="1">
        <v>0</v>
      </c>
      <c r="JN61" s="1">
        <v>0</v>
      </c>
      <c r="JO61" s="1">
        <v>0</v>
      </c>
      <c r="JP61" s="1">
        <v>0</v>
      </c>
      <c r="JQ61" s="1">
        <v>0</v>
      </c>
      <c r="JR61" s="1">
        <v>0</v>
      </c>
      <c r="JS61" s="1">
        <v>0</v>
      </c>
      <c r="JT61" s="1">
        <v>0</v>
      </c>
      <c r="JU61" s="1">
        <v>0</v>
      </c>
      <c r="JV61" s="1">
        <v>0</v>
      </c>
      <c r="JW61" s="1">
        <v>0</v>
      </c>
      <c r="JX61" s="1">
        <v>0</v>
      </c>
      <c r="JY61" s="1">
        <v>0</v>
      </c>
      <c r="JZ61" s="1">
        <v>0</v>
      </c>
      <c r="KA61" s="1">
        <v>0</v>
      </c>
      <c r="KB61" s="1">
        <v>0</v>
      </c>
      <c r="KC61" s="1">
        <v>0</v>
      </c>
      <c r="KD61" s="1">
        <v>0</v>
      </c>
      <c r="KE61" s="1">
        <v>0</v>
      </c>
      <c r="KF61" s="1">
        <v>0</v>
      </c>
      <c r="KG61" s="1">
        <v>0</v>
      </c>
      <c r="KH61" s="1">
        <v>0</v>
      </c>
      <c r="KI61" s="1">
        <v>0</v>
      </c>
      <c r="KJ61" s="1">
        <v>0</v>
      </c>
      <c r="KK61" s="1">
        <v>0</v>
      </c>
      <c r="KL61" s="1">
        <v>0</v>
      </c>
      <c r="KM61" s="1">
        <v>0</v>
      </c>
      <c r="KN61" s="1">
        <v>0</v>
      </c>
      <c r="KO61" s="1">
        <v>0</v>
      </c>
      <c r="KP61" s="1">
        <v>0</v>
      </c>
      <c r="KQ61" s="1">
        <v>0</v>
      </c>
      <c r="KR61" s="1">
        <v>0</v>
      </c>
      <c r="KS61" s="1">
        <v>0</v>
      </c>
      <c r="KT61" s="1">
        <v>0</v>
      </c>
      <c r="KU61" s="1">
        <v>0</v>
      </c>
      <c r="KV61" s="1">
        <v>0</v>
      </c>
      <c r="KW61" s="1">
        <v>0</v>
      </c>
      <c r="KX61" s="1">
        <v>0</v>
      </c>
      <c r="KY61" s="1">
        <v>0</v>
      </c>
      <c r="KZ61" s="1">
        <v>0</v>
      </c>
      <c r="LA61" s="1">
        <v>0</v>
      </c>
      <c r="LB61" s="1">
        <v>0</v>
      </c>
      <c r="LC61" s="1">
        <v>0</v>
      </c>
      <c r="LD61" s="1">
        <v>0</v>
      </c>
      <c r="LE61" s="1">
        <v>0</v>
      </c>
      <c r="LF61" s="1">
        <v>0</v>
      </c>
      <c r="LG61" s="1">
        <v>0</v>
      </c>
      <c r="LH61" s="1">
        <v>0.97799999999999998</v>
      </c>
      <c r="LI61" s="1">
        <v>0.90346534653465349</v>
      </c>
      <c r="LJ61" s="1">
        <v>0</v>
      </c>
      <c r="LK61" s="1">
        <v>0</v>
      </c>
      <c r="LL61" s="1">
        <v>1</v>
      </c>
      <c r="LM61" s="1">
        <v>0.95</v>
      </c>
      <c r="LN61" s="1">
        <v>0</v>
      </c>
      <c r="LO61" s="1">
        <v>1</v>
      </c>
      <c r="LP61" s="1">
        <v>0.78</v>
      </c>
      <c r="LQ61" s="1">
        <v>0</v>
      </c>
      <c r="LR61" s="1">
        <v>3.9573070607553384E-2</v>
      </c>
      <c r="LS61" s="1">
        <v>0</v>
      </c>
    </row>
    <row r="62" spans="1:331" ht="15.75" customHeight="1">
      <c r="A62" s="1" t="s">
        <v>350</v>
      </c>
      <c r="B62" s="1" t="s">
        <v>425</v>
      </c>
      <c r="C62" s="1" t="s">
        <v>426</v>
      </c>
      <c r="D62" s="1" t="s">
        <v>353</v>
      </c>
      <c r="E62" s="1" t="s">
        <v>416</v>
      </c>
      <c r="F62" s="1">
        <v>4539</v>
      </c>
      <c r="G62" s="1" t="s">
        <v>430</v>
      </c>
      <c r="H62" s="1">
        <v>4539</v>
      </c>
      <c r="I62" s="1">
        <v>0.80750756093221843</v>
      </c>
      <c r="J62" s="1">
        <v>0</v>
      </c>
      <c r="K62" s="1" t="s">
        <v>431</v>
      </c>
      <c r="L62" s="1">
        <v>1</v>
      </c>
      <c r="M62" s="1" t="s">
        <v>427</v>
      </c>
      <c r="N62" s="1" t="s">
        <v>428</v>
      </c>
      <c r="O62" s="1" t="s">
        <v>429</v>
      </c>
      <c r="P62" s="1">
        <v>3.7</v>
      </c>
      <c r="Q62" s="1">
        <v>0.92</v>
      </c>
      <c r="R62" s="1">
        <v>0</v>
      </c>
      <c r="S62" s="1">
        <v>0.3</v>
      </c>
      <c r="T62" s="1">
        <v>5621</v>
      </c>
      <c r="U62" s="1">
        <v>0</v>
      </c>
      <c r="V62" s="1">
        <v>101</v>
      </c>
      <c r="W62" s="1">
        <v>0</v>
      </c>
      <c r="X62" s="1">
        <v>567721</v>
      </c>
      <c r="Y62" s="1">
        <v>0</v>
      </c>
      <c r="Z62" s="1">
        <v>1</v>
      </c>
      <c r="AA62" s="1">
        <v>0</v>
      </c>
      <c r="AB62" s="1">
        <v>0</v>
      </c>
      <c r="AC62" s="1">
        <v>0</v>
      </c>
      <c r="AD62" s="1">
        <v>0</v>
      </c>
      <c r="AE62" s="1">
        <v>0</v>
      </c>
      <c r="AF62" s="1">
        <v>0</v>
      </c>
      <c r="AG62" s="1">
        <v>0</v>
      </c>
      <c r="AH62" s="1">
        <v>0</v>
      </c>
      <c r="AI62" s="1">
        <v>0</v>
      </c>
      <c r="AJ62" s="1">
        <v>0</v>
      </c>
      <c r="AK62" s="1">
        <v>0</v>
      </c>
      <c r="AL62" s="1">
        <v>0</v>
      </c>
      <c r="AM62" s="1">
        <v>0</v>
      </c>
      <c r="AN62" s="1">
        <v>15.632876712328768</v>
      </c>
      <c r="AO62" s="1">
        <v>0</v>
      </c>
      <c r="AP62" s="1">
        <v>0</v>
      </c>
      <c r="AQ62" s="1">
        <v>0</v>
      </c>
      <c r="AR62" s="1">
        <v>0</v>
      </c>
      <c r="AS62" s="1">
        <v>0</v>
      </c>
      <c r="AT62" s="1">
        <v>0</v>
      </c>
      <c r="AU62" s="1">
        <v>0</v>
      </c>
      <c r="AV62" s="1">
        <v>0</v>
      </c>
      <c r="AW62" s="1">
        <v>0</v>
      </c>
      <c r="AX62" s="1">
        <v>0</v>
      </c>
      <c r="AY62" s="1">
        <v>0</v>
      </c>
      <c r="AZ62" s="1">
        <v>0</v>
      </c>
      <c r="BA62" s="1">
        <v>0</v>
      </c>
      <c r="BB62" s="1">
        <v>0</v>
      </c>
      <c r="BC62" s="1">
        <v>0</v>
      </c>
      <c r="BD62" s="1">
        <v>0.12889999999999999</v>
      </c>
      <c r="BE62" s="1">
        <v>0</v>
      </c>
      <c r="BF62" s="1">
        <v>0</v>
      </c>
      <c r="BG62" s="1">
        <v>0</v>
      </c>
      <c r="BH62" s="1">
        <v>0</v>
      </c>
      <c r="BI62" s="1">
        <v>0</v>
      </c>
      <c r="BJ62" s="1">
        <v>0</v>
      </c>
      <c r="BK62" s="1">
        <v>0</v>
      </c>
      <c r="BL62" s="1">
        <v>0</v>
      </c>
      <c r="BM62" s="1">
        <v>0</v>
      </c>
      <c r="BN62" s="1">
        <v>0</v>
      </c>
      <c r="BO62" s="1">
        <v>0</v>
      </c>
      <c r="BP62" s="1">
        <v>0</v>
      </c>
      <c r="BQ62" s="1">
        <v>0</v>
      </c>
      <c r="BR62" s="1">
        <v>1.4999999999999999E-2</v>
      </c>
      <c r="BS62" s="1">
        <v>0</v>
      </c>
      <c r="BT62" s="1">
        <v>0</v>
      </c>
      <c r="BU62" s="1">
        <v>0</v>
      </c>
      <c r="BV62" s="1">
        <v>0</v>
      </c>
      <c r="BW62" s="1">
        <v>0</v>
      </c>
      <c r="BX62" s="1">
        <v>81.599999999999994</v>
      </c>
      <c r="BY62" s="1">
        <v>0</v>
      </c>
      <c r="BZ62" s="1">
        <v>0</v>
      </c>
      <c r="CA62" s="1">
        <v>0</v>
      </c>
      <c r="CB62" s="1">
        <v>0</v>
      </c>
      <c r="CC62" s="1">
        <v>0</v>
      </c>
      <c r="CD62" s="1">
        <v>0</v>
      </c>
      <c r="CE62" s="1">
        <v>0</v>
      </c>
      <c r="CF62" s="1">
        <v>0</v>
      </c>
      <c r="CG62" s="1">
        <v>0</v>
      </c>
      <c r="CH62" s="1">
        <v>0</v>
      </c>
      <c r="CI62" s="1">
        <v>0</v>
      </c>
      <c r="CJ62" s="1">
        <v>0</v>
      </c>
      <c r="CK62" s="1">
        <v>0</v>
      </c>
      <c r="CL62" s="1">
        <v>0</v>
      </c>
      <c r="CM62" s="1">
        <v>0</v>
      </c>
      <c r="CN62" s="1">
        <v>0</v>
      </c>
      <c r="CO62" s="1">
        <v>0</v>
      </c>
      <c r="CP62" s="1">
        <v>0</v>
      </c>
      <c r="CQ62" s="1">
        <v>0</v>
      </c>
      <c r="CR62" s="1">
        <v>0</v>
      </c>
      <c r="CS62" s="1">
        <v>0</v>
      </c>
      <c r="CT62" s="1">
        <v>0</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0</v>
      </c>
      <c r="DL62" s="1">
        <v>0</v>
      </c>
      <c r="DM62" s="1">
        <v>0</v>
      </c>
      <c r="DN62" s="1">
        <v>0</v>
      </c>
      <c r="DO62" s="1">
        <v>0</v>
      </c>
      <c r="DP62" s="1">
        <v>0</v>
      </c>
      <c r="DQ62" s="1">
        <v>0</v>
      </c>
      <c r="DR62" s="1">
        <v>0</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0</v>
      </c>
      <c r="EJ62" s="1">
        <v>0</v>
      </c>
      <c r="EK62" s="1">
        <v>0</v>
      </c>
      <c r="EL62" s="1">
        <v>0</v>
      </c>
      <c r="EM62" s="1">
        <v>0</v>
      </c>
      <c r="EN62" s="1">
        <v>0</v>
      </c>
      <c r="EO62" s="1">
        <v>0</v>
      </c>
      <c r="EP62" s="1">
        <v>0</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0</v>
      </c>
      <c r="FH62" s="1">
        <v>0</v>
      </c>
      <c r="FI62" s="1">
        <v>0</v>
      </c>
      <c r="FJ62" s="1">
        <v>0</v>
      </c>
      <c r="FK62" s="1">
        <v>0</v>
      </c>
      <c r="FL62" s="1">
        <v>0</v>
      </c>
      <c r="FM62" s="1">
        <v>0</v>
      </c>
      <c r="FN62" s="1">
        <v>0</v>
      </c>
      <c r="FO62" s="1">
        <v>0</v>
      </c>
      <c r="FP62" s="1">
        <v>0</v>
      </c>
      <c r="FQ62" s="1">
        <v>0</v>
      </c>
      <c r="FR62" s="1">
        <v>1</v>
      </c>
      <c r="FS62" s="1">
        <v>0</v>
      </c>
      <c r="FT62" s="1">
        <v>0</v>
      </c>
      <c r="FU62" s="1">
        <v>0</v>
      </c>
      <c r="FV62" s="1">
        <v>0</v>
      </c>
      <c r="FW62" s="1">
        <v>0</v>
      </c>
      <c r="FX62" s="1">
        <v>0</v>
      </c>
      <c r="FY62" s="1">
        <v>5.8851571501728337</v>
      </c>
      <c r="FZ62" s="1">
        <v>0</v>
      </c>
      <c r="GA62" s="1">
        <v>0</v>
      </c>
      <c r="GB62" s="1">
        <v>0</v>
      </c>
      <c r="GC62" s="1">
        <v>0</v>
      </c>
      <c r="GD62" s="1">
        <v>0</v>
      </c>
      <c r="GE62" s="1">
        <v>0</v>
      </c>
      <c r="GF62" s="1">
        <v>0</v>
      </c>
      <c r="GG62" s="1">
        <v>0</v>
      </c>
      <c r="GH62" s="1">
        <v>0</v>
      </c>
      <c r="GI62" s="1">
        <v>0</v>
      </c>
      <c r="GJ62" s="1">
        <v>0</v>
      </c>
      <c r="GK62" s="1">
        <v>0</v>
      </c>
      <c r="GL62" s="1">
        <v>0</v>
      </c>
      <c r="GM62" s="1">
        <v>0</v>
      </c>
      <c r="GN62" s="1">
        <v>0</v>
      </c>
      <c r="GO62" s="1">
        <v>0</v>
      </c>
      <c r="GP62" s="1">
        <v>0</v>
      </c>
      <c r="GQ62" s="1">
        <v>0</v>
      </c>
      <c r="GR62" s="1">
        <v>0</v>
      </c>
      <c r="GS62" s="1">
        <v>0</v>
      </c>
      <c r="GT62" s="1">
        <v>0</v>
      </c>
      <c r="GU62" s="1">
        <v>0.34239999999999998</v>
      </c>
      <c r="GV62" s="1">
        <v>0</v>
      </c>
      <c r="GW62" s="1">
        <v>0</v>
      </c>
      <c r="GX62" s="1">
        <v>0</v>
      </c>
      <c r="GY62" s="1">
        <v>0</v>
      </c>
      <c r="GZ62" s="1">
        <v>0</v>
      </c>
      <c r="HA62" s="1">
        <v>0</v>
      </c>
      <c r="HB62" s="1">
        <v>0</v>
      </c>
      <c r="HC62" s="1">
        <v>0</v>
      </c>
      <c r="HD62" s="1">
        <v>0</v>
      </c>
      <c r="HE62" s="1">
        <v>0</v>
      </c>
      <c r="HF62" s="1">
        <v>0</v>
      </c>
      <c r="HG62" s="1">
        <v>0</v>
      </c>
      <c r="HH62" s="1">
        <v>0</v>
      </c>
      <c r="HI62" s="1">
        <v>1.4999999999999999E-2</v>
      </c>
      <c r="HJ62" s="1">
        <v>0</v>
      </c>
      <c r="HK62" s="1">
        <v>0</v>
      </c>
      <c r="HL62" s="1">
        <v>0</v>
      </c>
      <c r="HM62" s="1">
        <v>0</v>
      </c>
      <c r="HN62" s="1">
        <v>0</v>
      </c>
      <c r="HO62" s="1">
        <v>81.599999999999994</v>
      </c>
      <c r="HP62" s="1">
        <v>0</v>
      </c>
      <c r="HQ62" s="1">
        <v>0</v>
      </c>
      <c r="HR62" s="1">
        <v>0</v>
      </c>
      <c r="HS62" s="1">
        <v>0</v>
      </c>
      <c r="HT62" s="1">
        <v>0</v>
      </c>
      <c r="HU62" s="1">
        <v>0</v>
      </c>
      <c r="HV62" s="1">
        <v>0</v>
      </c>
      <c r="HW62" s="1">
        <v>0</v>
      </c>
      <c r="HX62" s="1">
        <v>0</v>
      </c>
      <c r="HY62" s="1">
        <v>0</v>
      </c>
      <c r="HZ62" s="1">
        <v>0</v>
      </c>
      <c r="IA62" s="1">
        <v>0</v>
      </c>
      <c r="IB62" s="1">
        <v>0</v>
      </c>
      <c r="IC62" s="1">
        <v>0</v>
      </c>
      <c r="ID62" s="1">
        <v>0</v>
      </c>
      <c r="IE62" s="1">
        <v>0</v>
      </c>
      <c r="IF62" s="1">
        <v>0</v>
      </c>
      <c r="IG62" s="1">
        <v>0</v>
      </c>
      <c r="IH62" s="1">
        <v>0</v>
      </c>
      <c r="II62" s="1">
        <v>0</v>
      </c>
      <c r="IJ62" s="1">
        <v>0</v>
      </c>
      <c r="IK62" s="1">
        <v>0</v>
      </c>
      <c r="IL62" s="1">
        <v>0</v>
      </c>
      <c r="IM62" s="1">
        <v>0</v>
      </c>
      <c r="IN62" s="1">
        <v>0</v>
      </c>
      <c r="IO62" s="1">
        <v>0</v>
      </c>
      <c r="IP62" s="1">
        <v>0</v>
      </c>
      <c r="IQ62" s="1">
        <v>0</v>
      </c>
      <c r="IR62" s="1">
        <v>0</v>
      </c>
      <c r="IS62" s="1">
        <v>0</v>
      </c>
      <c r="IT62" s="1">
        <v>0</v>
      </c>
      <c r="IU62" s="1">
        <v>0</v>
      </c>
      <c r="IV62" s="1">
        <v>0</v>
      </c>
      <c r="IW62" s="1">
        <v>0</v>
      </c>
      <c r="IX62" s="1">
        <v>0</v>
      </c>
      <c r="IY62" s="1">
        <v>0</v>
      </c>
      <c r="IZ62" s="1">
        <v>0</v>
      </c>
      <c r="JA62" s="1">
        <v>0</v>
      </c>
      <c r="JB62" s="1">
        <v>0</v>
      </c>
      <c r="JC62" s="1">
        <v>0</v>
      </c>
      <c r="JD62" s="1">
        <v>0</v>
      </c>
      <c r="JE62" s="1">
        <v>0</v>
      </c>
      <c r="JF62" s="1">
        <v>0</v>
      </c>
      <c r="JG62" s="1">
        <v>0</v>
      </c>
      <c r="JH62" s="1">
        <v>0</v>
      </c>
      <c r="JI62" s="1">
        <v>0</v>
      </c>
      <c r="JJ62" s="1">
        <v>0</v>
      </c>
      <c r="JK62" s="1">
        <v>0</v>
      </c>
      <c r="JL62" s="1">
        <v>0</v>
      </c>
      <c r="JM62" s="1">
        <v>0</v>
      </c>
      <c r="JN62" s="1">
        <v>0</v>
      </c>
      <c r="JO62" s="1">
        <v>0</v>
      </c>
      <c r="JP62" s="1">
        <v>0</v>
      </c>
      <c r="JQ62" s="1">
        <v>0</v>
      </c>
      <c r="JR62" s="1">
        <v>0</v>
      </c>
      <c r="JS62" s="1">
        <v>0</v>
      </c>
      <c r="JT62" s="1">
        <v>0</v>
      </c>
      <c r="JU62" s="1">
        <v>0</v>
      </c>
      <c r="JV62" s="1">
        <v>0</v>
      </c>
      <c r="JW62" s="1">
        <v>0</v>
      </c>
      <c r="JX62" s="1">
        <v>0</v>
      </c>
      <c r="JY62" s="1">
        <v>0</v>
      </c>
      <c r="JZ62" s="1">
        <v>0</v>
      </c>
      <c r="KA62" s="1">
        <v>0</v>
      </c>
      <c r="KB62" s="1">
        <v>0</v>
      </c>
      <c r="KC62" s="1">
        <v>0</v>
      </c>
      <c r="KD62" s="1">
        <v>0</v>
      </c>
      <c r="KE62" s="1">
        <v>0</v>
      </c>
      <c r="KF62" s="1">
        <v>0</v>
      </c>
      <c r="KG62" s="1">
        <v>0</v>
      </c>
      <c r="KH62" s="1">
        <v>0</v>
      </c>
      <c r="KI62" s="1">
        <v>0</v>
      </c>
      <c r="KJ62" s="1">
        <v>0</v>
      </c>
      <c r="KK62" s="1">
        <v>0</v>
      </c>
      <c r="KL62" s="1">
        <v>0</v>
      </c>
      <c r="KM62" s="1">
        <v>0</v>
      </c>
      <c r="KN62" s="1">
        <v>0</v>
      </c>
      <c r="KO62" s="1">
        <v>0</v>
      </c>
      <c r="KP62" s="1">
        <v>0</v>
      </c>
      <c r="KQ62" s="1">
        <v>0</v>
      </c>
      <c r="KR62" s="1">
        <v>0</v>
      </c>
      <c r="KS62" s="1">
        <v>0</v>
      </c>
      <c r="KT62" s="1">
        <v>0</v>
      </c>
      <c r="KU62" s="1">
        <v>0</v>
      </c>
      <c r="KV62" s="1">
        <v>0</v>
      </c>
      <c r="KW62" s="1">
        <v>0</v>
      </c>
      <c r="KX62" s="1">
        <v>0</v>
      </c>
      <c r="KY62" s="1">
        <v>0</v>
      </c>
      <c r="KZ62" s="1">
        <v>0</v>
      </c>
      <c r="LA62" s="1">
        <v>0</v>
      </c>
      <c r="LB62" s="1">
        <v>0</v>
      </c>
      <c r="LC62" s="1">
        <v>0</v>
      </c>
      <c r="LD62" s="1">
        <v>0</v>
      </c>
      <c r="LE62" s="1">
        <v>0</v>
      </c>
      <c r="LF62" s="1">
        <v>0</v>
      </c>
      <c r="LG62" s="1">
        <v>0</v>
      </c>
      <c r="LH62" s="1">
        <v>0.99299999999999999</v>
      </c>
      <c r="LI62" s="1">
        <v>0.79504950495049498</v>
      </c>
      <c r="LJ62" s="1">
        <v>0</v>
      </c>
      <c r="LK62" s="1">
        <v>0</v>
      </c>
      <c r="LL62" s="1">
        <v>1</v>
      </c>
      <c r="LM62" s="1">
        <v>0.95</v>
      </c>
      <c r="LN62" s="1">
        <v>0</v>
      </c>
      <c r="LO62" s="1">
        <v>1</v>
      </c>
      <c r="LP62" s="1">
        <v>0.78</v>
      </c>
      <c r="LQ62" s="1">
        <v>0</v>
      </c>
      <c r="LR62" s="1">
        <v>1.0771214960804465E-2</v>
      </c>
      <c r="LS62" s="1">
        <v>0</v>
      </c>
    </row>
    <row r="63" spans="1:331" ht="15.75" customHeight="1">
      <c r="A63" s="1" t="s">
        <v>350</v>
      </c>
      <c r="B63" s="1" t="s">
        <v>425</v>
      </c>
      <c r="C63" s="1" t="s">
        <v>432</v>
      </c>
      <c r="D63" s="1" t="s">
        <v>353</v>
      </c>
      <c r="E63" s="1" t="s">
        <v>416</v>
      </c>
      <c r="F63" s="1">
        <v>333</v>
      </c>
      <c r="G63" s="1" t="s">
        <v>355</v>
      </c>
      <c r="H63" s="1">
        <v>333</v>
      </c>
      <c r="I63" s="1">
        <v>0.32840236686390534</v>
      </c>
      <c r="J63" s="1">
        <v>0</v>
      </c>
      <c r="K63" s="1" t="s">
        <v>356</v>
      </c>
      <c r="L63" s="1">
        <v>1</v>
      </c>
      <c r="M63" s="1" t="s">
        <v>427</v>
      </c>
      <c r="N63" s="1" t="s">
        <v>428</v>
      </c>
      <c r="O63" s="1" t="s">
        <v>429</v>
      </c>
      <c r="P63" s="1">
        <v>3.7</v>
      </c>
      <c r="Q63" s="1">
        <v>0.92</v>
      </c>
      <c r="R63" s="1">
        <v>0</v>
      </c>
      <c r="S63" s="1">
        <v>0.3</v>
      </c>
      <c r="T63" s="1">
        <v>1014</v>
      </c>
      <c r="U63" s="1">
        <v>0</v>
      </c>
      <c r="V63" s="1">
        <v>101</v>
      </c>
      <c r="W63" s="1">
        <v>0</v>
      </c>
      <c r="X63" s="1">
        <v>102414</v>
      </c>
      <c r="Y63" s="1">
        <v>1</v>
      </c>
      <c r="Z63" s="1">
        <v>0</v>
      </c>
      <c r="AA63" s="1">
        <v>0</v>
      </c>
      <c r="AB63" s="1">
        <v>0</v>
      </c>
      <c r="AC63" s="1">
        <v>0</v>
      </c>
      <c r="AD63" s="1">
        <v>0</v>
      </c>
      <c r="AE63" s="1">
        <v>0</v>
      </c>
      <c r="AF63" s="1">
        <v>0</v>
      </c>
      <c r="AG63" s="1">
        <v>0</v>
      </c>
      <c r="AH63" s="1">
        <v>0</v>
      </c>
      <c r="AI63" s="1">
        <v>0</v>
      </c>
      <c r="AJ63" s="1">
        <v>0</v>
      </c>
      <c r="AK63" s="1">
        <v>0</v>
      </c>
      <c r="AL63" s="1">
        <v>0</v>
      </c>
      <c r="AM63" s="1">
        <v>5.506849315068493</v>
      </c>
      <c r="AN63" s="1">
        <v>0</v>
      </c>
      <c r="AO63" s="1">
        <v>0</v>
      </c>
      <c r="AP63" s="1">
        <v>0</v>
      </c>
      <c r="AQ63" s="1">
        <v>0</v>
      </c>
      <c r="AR63" s="1">
        <v>0</v>
      </c>
      <c r="AS63" s="1">
        <v>0</v>
      </c>
      <c r="AT63" s="1">
        <v>0</v>
      </c>
      <c r="AU63" s="1">
        <v>0</v>
      </c>
      <c r="AV63" s="1">
        <v>0</v>
      </c>
      <c r="AW63" s="1">
        <v>0</v>
      </c>
      <c r="AX63" s="1">
        <v>0</v>
      </c>
      <c r="AY63" s="1">
        <v>0</v>
      </c>
      <c r="AZ63" s="1">
        <v>0</v>
      </c>
      <c r="BA63" s="1">
        <v>0</v>
      </c>
      <c r="BB63" s="1">
        <v>0</v>
      </c>
      <c r="BC63" s="1">
        <v>0.1081</v>
      </c>
      <c r="BD63" s="1">
        <v>0</v>
      </c>
      <c r="BE63" s="1">
        <v>0</v>
      </c>
      <c r="BF63" s="1">
        <v>0</v>
      </c>
      <c r="BG63" s="1">
        <v>0</v>
      </c>
      <c r="BH63" s="1">
        <v>0</v>
      </c>
      <c r="BI63" s="1">
        <v>0</v>
      </c>
      <c r="BJ63" s="1">
        <v>0</v>
      </c>
      <c r="BK63" s="1">
        <v>0</v>
      </c>
      <c r="BL63" s="1">
        <v>0</v>
      </c>
      <c r="BM63" s="1">
        <v>0</v>
      </c>
      <c r="BN63" s="1">
        <v>0</v>
      </c>
      <c r="BO63" s="1">
        <v>0</v>
      </c>
      <c r="BP63" s="1">
        <v>0</v>
      </c>
      <c r="BQ63" s="1">
        <v>1.4999999999999999E-2</v>
      </c>
      <c r="BR63" s="1">
        <v>0</v>
      </c>
      <c r="BS63" s="1">
        <v>0</v>
      </c>
      <c r="BT63" s="1">
        <v>0</v>
      </c>
      <c r="BU63" s="1">
        <v>0</v>
      </c>
      <c r="BV63" s="1">
        <v>0</v>
      </c>
      <c r="BW63" s="1">
        <v>81.599999999999994</v>
      </c>
      <c r="BX63" s="1">
        <v>0</v>
      </c>
      <c r="BY63" s="1">
        <v>0</v>
      </c>
      <c r="BZ63" s="1">
        <v>0</v>
      </c>
      <c r="CA63" s="1">
        <v>0</v>
      </c>
      <c r="CB63" s="1">
        <v>0</v>
      </c>
      <c r="CC63" s="1">
        <v>0</v>
      </c>
      <c r="CD63" s="1">
        <v>0</v>
      </c>
      <c r="CE63" s="1">
        <v>0</v>
      </c>
      <c r="CF63" s="1">
        <v>0</v>
      </c>
      <c r="CG63" s="1">
        <v>0</v>
      </c>
      <c r="CH63" s="1">
        <v>0</v>
      </c>
      <c r="CI63" s="1">
        <v>0</v>
      </c>
      <c r="CJ63" s="1">
        <v>0</v>
      </c>
      <c r="CK63" s="1">
        <v>0</v>
      </c>
      <c r="CL63" s="1">
        <v>0</v>
      </c>
      <c r="CM63" s="1">
        <v>0</v>
      </c>
      <c r="CN63" s="1">
        <v>0</v>
      </c>
      <c r="CO63" s="1">
        <v>0</v>
      </c>
      <c r="CP63" s="1">
        <v>0</v>
      </c>
      <c r="CQ63" s="1">
        <v>0</v>
      </c>
      <c r="CR63" s="1">
        <v>0</v>
      </c>
      <c r="CS63" s="1">
        <v>0</v>
      </c>
      <c r="CT63" s="1">
        <v>0</v>
      </c>
      <c r="CU63" s="1">
        <v>0</v>
      </c>
      <c r="CV63" s="1">
        <v>0</v>
      </c>
      <c r="CW63" s="1">
        <v>0</v>
      </c>
      <c r="CX63" s="1">
        <v>0</v>
      </c>
      <c r="CY63" s="1">
        <v>0</v>
      </c>
      <c r="CZ63" s="1">
        <v>0</v>
      </c>
      <c r="DA63" s="1">
        <v>0</v>
      </c>
      <c r="DB63" s="1">
        <v>0</v>
      </c>
      <c r="DC63" s="1">
        <v>0</v>
      </c>
      <c r="DD63" s="1">
        <v>0</v>
      </c>
      <c r="DE63" s="1">
        <v>0</v>
      </c>
      <c r="DF63" s="1">
        <v>0</v>
      </c>
      <c r="DG63" s="1">
        <v>0</v>
      </c>
      <c r="DH63" s="1">
        <v>0</v>
      </c>
      <c r="DI63" s="1">
        <v>0</v>
      </c>
      <c r="DJ63" s="1">
        <v>0</v>
      </c>
      <c r="DK63" s="1">
        <v>0</v>
      </c>
      <c r="DL63" s="1">
        <v>0</v>
      </c>
      <c r="DM63" s="1">
        <v>0</v>
      </c>
      <c r="DN63" s="1">
        <v>0</v>
      </c>
      <c r="DO63" s="1">
        <v>0</v>
      </c>
      <c r="DP63" s="1">
        <v>0</v>
      </c>
      <c r="DQ63" s="1">
        <v>0</v>
      </c>
      <c r="DR63" s="1">
        <v>0</v>
      </c>
      <c r="DS63" s="1">
        <v>0</v>
      </c>
      <c r="DT63" s="1">
        <v>0</v>
      </c>
      <c r="DU63" s="1">
        <v>0</v>
      </c>
      <c r="DV63" s="1">
        <v>0</v>
      </c>
      <c r="DW63" s="1">
        <v>0</v>
      </c>
      <c r="DX63" s="1">
        <v>0</v>
      </c>
      <c r="DY63" s="1">
        <v>0</v>
      </c>
      <c r="DZ63" s="1">
        <v>0</v>
      </c>
      <c r="EA63" s="1">
        <v>0</v>
      </c>
      <c r="EB63" s="1">
        <v>0</v>
      </c>
      <c r="EC63" s="1">
        <v>0</v>
      </c>
      <c r="ED63" s="1">
        <v>0</v>
      </c>
      <c r="EE63" s="1">
        <v>0</v>
      </c>
      <c r="EF63" s="1">
        <v>0</v>
      </c>
      <c r="EG63" s="1">
        <v>0</v>
      </c>
      <c r="EH63" s="1">
        <v>0</v>
      </c>
      <c r="EI63" s="1">
        <v>0</v>
      </c>
      <c r="EJ63" s="1">
        <v>0</v>
      </c>
      <c r="EK63" s="1">
        <v>0</v>
      </c>
      <c r="EL63" s="1">
        <v>0</v>
      </c>
      <c r="EM63" s="1">
        <v>0</v>
      </c>
      <c r="EN63" s="1">
        <v>0</v>
      </c>
      <c r="EO63" s="1">
        <v>0</v>
      </c>
      <c r="EP63" s="1">
        <v>0</v>
      </c>
      <c r="EQ63" s="1">
        <v>0</v>
      </c>
      <c r="ER63" s="1">
        <v>0</v>
      </c>
      <c r="ES63" s="1">
        <v>0</v>
      </c>
      <c r="ET63" s="1">
        <v>0</v>
      </c>
      <c r="EU63" s="1">
        <v>0</v>
      </c>
      <c r="EV63" s="1">
        <v>0</v>
      </c>
      <c r="EW63" s="1">
        <v>0</v>
      </c>
      <c r="EX63" s="1">
        <v>0</v>
      </c>
      <c r="EY63" s="1">
        <v>0</v>
      </c>
      <c r="EZ63" s="1">
        <v>0</v>
      </c>
      <c r="FA63" s="1">
        <v>0</v>
      </c>
      <c r="FB63" s="1">
        <v>0</v>
      </c>
      <c r="FC63" s="1">
        <v>0</v>
      </c>
      <c r="FD63" s="1">
        <v>0</v>
      </c>
      <c r="FE63" s="1">
        <v>0</v>
      </c>
      <c r="FF63" s="1">
        <v>0</v>
      </c>
      <c r="FG63" s="1">
        <v>0</v>
      </c>
      <c r="FH63" s="1">
        <v>0</v>
      </c>
      <c r="FI63" s="1">
        <v>0</v>
      </c>
      <c r="FJ63" s="1">
        <v>0</v>
      </c>
      <c r="FK63" s="1">
        <v>0</v>
      </c>
      <c r="FL63" s="1">
        <v>0</v>
      </c>
      <c r="FM63" s="1">
        <v>0</v>
      </c>
      <c r="FN63" s="1">
        <v>0</v>
      </c>
      <c r="FO63" s="1">
        <v>0</v>
      </c>
      <c r="FP63" s="1">
        <v>0</v>
      </c>
      <c r="FQ63" s="1">
        <v>1</v>
      </c>
      <c r="FR63" s="1">
        <v>0</v>
      </c>
      <c r="FS63" s="1">
        <v>0</v>
      </c>
      <c r="FT63" s="1">
        <v>0</v>
      </c>
      <c r="FU63" s="1">
        <v>0</v>
      </c>
      <c r="FV63" s="1">
        <v>0</v>
      </c>
      <c r="FW63" s="1">
        <v>0</v>
      </c>
      <c r="FX63" s="1">
        <v>2.0016489944818563</v>
      </c>
      <c r="FY63" s="1">
        <v>0</v>
      </c>
      <c r="FZ63" s="1">
        <v>0</v>
      </c>
      <c r="GA63" s="1">
        <v>0</v>
      </c>
      <c r="GB63" s="1">
        <v>0</v>
      </c>
      <c r="GC63" s="1">
        <v>0</v>
      </c>
      <c r="GD63" s="1">
        <v>0</v>
      </c>
      <c r="GE63" s="1">
        <v>0</v>
      </c>
      <c r="GF63" s="1">
        <v>0</v>
      </c>
      <c r="GG63" s="1">
        <v>0</v>
      </c>
      <c r="GH63" s="1">
        <v>0</v>
      </c>
      <c r="GI63" s="1">
        <v>0</v>
      </c>
      <c r="GJ63" s="1">
        <v>0</v>
      </c>
      <c r="GK63" s="1">
        <v>0</v>
      </c>
      <c r="GL63" s="1">
        <v>0</v>
      </c>
      <c r="GM63" s="1">
        <v>0</v>
      </c>
      <c r="GN63" s="1">
        <v>0</v>
      </c>
      <c r="GO63" s="1">
        <v>0</v>
      </c>
      <c r="GP63" s="1">
        <v>0</v>
      </c>
      <c r="GQ63" s="1">
        <v>0</v>
      </c>
      <c r="GR63" s="1">
        <v>0</v>
      </c>
      <c r="GS63" s="1">
        <v>0</v>
      </c>
      <c r="GT63" s="1">
        <v>0.2974</v>
      </c>
      <c r="GU63" s="1">
        <v>0</v>
      </c>
      <c r="GV63" s="1">
        <v>0</v>
      </c>
      <c r="GW63" s="1">
        <v>0</v>
      </c>
      <c r="GX63" s="1">
        <v>0</v>
      </c>
      <c r="GY63" s="1">
        <v>0</v>
      </c>
      <c r="GZ63" s="1">
        <v>0</v>
      </c>
      <c r="HA63" s="1">
        <v>0</v>
      </c>
      <c r="HB63" s="1">
        <v>0</v>
      </c>
      <c r="HC63" s="1">
        <v>0</v>
      </c>
      <c r="HD63" s="1">
        <v>0</v>
      </c>
      <c r="HE63" s="1">
        <v>0</v>
      </c>
      <c r="HF63" s="1">
        <v>0</v>
      </c>
      <c r="HG63" s="1">
        <v>0</v>
      </c>
      <c r="HH63" s="1">
        <v>1.4999999999999999E-2</v>
      </c>
      <c r="HI63" s="1">
        <v>0</v>
      </c>
      <c r="HJ63" s="1">
        <v>0</v>
      </c>
      <c r="HK63" s="1">
        <v>0</v>
      </c>
      <c r="HL63" s="1">
        <v>0</v>
      </c>
      <c r="HM63" s="1">
        <v>0</v>
      </c>
      <c r="HN63" s="1">
        <v>81.599999999999994</v>
      </c>
      <c r="HO63" s="1">
        <v>0</v>
      </c>
      <c r="HP63" s="1">
        <v>0</v>
      </c>
      <c r="HQ63" s="1">
        <v>0</v>
      </c>
      <c r="HR63" s="1">
        <v>0</v>
      </c>
      <c r="HS63" s="1">
        <v>0</v>
      </c>
      <c r="HT63" s="1">
        <v>0</v>
      </c>
      <c r="HU63" s="1">
        <v>0</v>
      </c>
      <c r="HV63" s="1">
        <v>0</v>
      </c>
      <c r="HW63" s="1">
        <v>0</v>
      </c>
      <c r="HX63" s="1">
        <v>0</v>
      </c>
      <c r="HY63" s="1">
        <v>0</v>
      </c>
      <c r="HZ63" s="1">
        <v>0</v>
      </c>
      <c r="IA63" s="1">
        <v>0</v>
      </c>
      <c r="IB63" s="1">
        <v>0</v>
      </c>
      <c r="IC63" s="1">
        <v>0</v>
      </c>
      <c r="ID63" s="1">
        <v>0</v>
      </c>
      <c r="IE63" s="1">
        <v>0</v>
      </c>
      <c r="IF63" s="1">
        <v>0</v>
      </c>
      <c r="IG63" s="1">
        <v>0</v>
      </c>
      <c r="IH63" s="1">
        <v>0</v>
      </c>
      <c r="II63" s="1">
        <v>0</v>
      </c>
      <c r="IJ63" s="1">
        <v>0</v>
      </c>
      <c r="IK63" s="1">
        <v>0</v>
      </c>
      <c r="IL63" s="1">
        <v>0</v>
      </c>
      <c r="IM63" s="1">
        <v>0</v>
      </c>
      <c r="IN63" s="1">
        <v>0</v>
      </c>
      <c r="IO63" s="1">
        <v>0</v>
      </c>
      <c r="IP63" s="1">
        <v>0</v>
      </c>
      <c r="IQ63" s="1">
        <v>0</v>
      </c>
      <c r="IR63" s="1">
        <v>0</v>
      </c>
      <c r="IS63" s="1">
        <v>0</v>
      </c>
      <c r="IT63" s="1">
        <v>0</v>
      </c>
      <c r="IU63" s="1">
        <v>0</v>
      </c>
      <c r="IV63" s="1">
        <v>0</v>
      </c>
      <c r="IW63" s="1">
        <v>0</v>
      </c>
      <c r="IX63" s="1">
        <v>0</v>
      </c>
      <c r="IY63" s="1">
        <v>0</v>
      </c>
      <c r="IZ63" s="1">
        <v>0</v>
      </c>
      <c r="JA63" s="1">
        <v>0</v>
      </c>
      <c r="JB63" s="1">
        <v>0</v>
      </c>
      <c r="JC63" s="1">
        <v>0</v>
      </c>
      <c r="JD63" s="1">
        <v>0</v>
      </c>
      <c r="JE63" s="1">
        <v>0</v>
      </c>
      <c r="JF63" s="1">
        <v>0</v>
      </c>
      <c r="JG63" s="1">
        <v>0</v>
      </c>
      <c r="JH63" s="1">
        <v>0</v>
      </c>
      <c r="JI63" s="1">
        <v>0</v>
      </c>
      <c r="JJ63" s="1">
        <v>0</v>
      </c>
      <c r="JK63" s="1">
        <v>0</v>
      </c>
      <c r="JL63" s="1">
        <v>0</v>
      </c>
      <c r="JM63" s="1">
        <v>0</v>
      </c>
      <c r="JN63" s="1">
        <v>0</v>
      </c>
      <c r="JO63" s="1">
        <v>0</v>
      </c>
      <c r="JP63" s="1">
        <v>0</v>
      </c>
      <c r="JQ63" s="1">
        <v>0</v>
      </c>
      <c r="JR63" s="1">
        <v>0</v>
      </c>
      <c r="JS63" s="1">
        <v>0</v>
      </c>
      <c r="JT63" s="1">
        <v>0</v>
      </c>
      <c r="JU63" s="1">
        <v>0</v>
      </c>
      <c r="JV63" s="1">
        <v>0</v>
      </c>
      <c r="JW63" s="1">
        <v>0</v>
      </c>
      <c r="JX63" s="1">
        <v>0</v>
      </c>
      <c r="JY63" s="1">
        <v>0</v>
      </c>
      <c r="JZ63" s="1">
        <v>0</v>
      </c>
      <c r="KA63" s="1">
        <v>0</v>
      </c>
      <c r="KB63" s="1">
        <v>0</v>
      </c>
      <c r="KC63" s="1">
        <v>0</v>
      </c>
      <c r="KD63" s="1">
        <v>0</v>
      </c>
      <c r="KE63" s="1">
        <v>0</v>
      </c>
      <c r="KF63" s="1">
        <v>0</v>
      </c>
      <c r="KG63" s="1">
        <v>0</v>
      </c>
      <c r="KH63" s="1">
        <v>0</v>
      </c>
      <c r="KI63" s="1">
        <v>0</v>
      </c>
      <c r="KJ63" s="1">
        <v>0</v>
      </c>
      <c r="KK63" s="1">
        <v>0</v>
      </c>
      <c r="KL63" s="1">
        <v>0</v>
      </c>
      <c r="KM63" s="1">
        <v>0</v>
      </c>
      <c r="KN63" s="1">
        <v>0</v>
      </c>
      <c r="KO63" s="1">
        <v>0</v>
      </c>
      <c r="KP63" s="1">
        <v>0</v>
      </c>
      <c r="KQ63" s="1">
        <v>0</v>
      </c>
      <c r="KR63" s="1">
        <v>0</v>
      </c>
      <c r="KS63" s="1">
        <v>0</v>
      </c>
      <c r="KT63" s="1">
        <v>0</v>
      </c>
      <c r="KU63" s="1">
        <v>0</v>
      </c>
      <c r="KV63" s="1">
        <v>0</v>
      </c>
      <c r="KW63" s="1">
        <v>0</v>
      </c>
      <c r="KX63" s="1">
        <v>0</v>
      </c>
      <c r="KY63" s="1">
        <v>0</v>
      </c>
      <c r="KZ63" s="1">
        <v>0</v>
      </c>
      <c r="LA63" s="1">
        <v>0</v>
      </c>
      <c r="LB63" s="1">
        <v>0</v>
      </c>
      <c r="LC63" s="1">
        <v>0</v>
      </c>
      <c r="LD63" s="1">
        <v>0</v>
      </c>
      <c r="LE63" s="1">
        <v>0</v>
      </c>
      <c r="LF63" s="1">
        <v>0</v>
      </c>
      <c r="LG63" s="1">
        <v>0</v>
      </c>
      <c r="LH63" s="1">
        <v>0.97799999999999998</v>
      </c>
      <c r="LI63" s="1">
        <v>0.90346534653465349</v>
      </c>
      <c r="LJ63" s="1">
        <v>0</v>
      </c>
      <c r="LK63" s="1">
        <v>0</v>
      </c>
      <c r="LL63" s="1">
        <v>1</v>
      </c>
      <c r="LM63" s="1">
        <v>0.95</v>
      </c>
      <c r="LN63" s="1">
        <v>0</v>
      </c>
      <c r="LO63" s="1">
        <v>1</v>
      </c>
      <c r="LP63" s="1">
        <v>0.78</v>
      </c>
      <c r="LQ63" s="1">
        <v>0</v>
      </c>
      <c r="LR63" s="1">
        <v>3.9573070607553384E-2</v>
      </c>
      <c r="LS63" s="1">
        <v>0</v>
      </c>
    </row>
    <row r="64" spans="1:331" ht="15.75" customHeight="1">
      <c r="A64" s="1" t="s">
        <v>350</v>
      </c>
      <c r="B64" s="1" t="s">
        <v>425</v>
      </c>
      <c r="C64" s="1" t="s">
        <v>432</v>
      </c>
      <c r="D64" s="1" t="s">
        <v>353</v>
      </c>
      <c r="E64" s="1" t="s">
        <v>416</v>
      </c>
      <c r="F64" s="1">
        <v>3654</v>
      </c>
      <c r="G64" s="1" t="s">
        <v>430</v>
      </c>
      <c r="H64" s="1">
        <v>3654</v>
      </c>
      <c r="I64" s="1">
        <v>0.79607843137254897</v>
      </c>
      <c r="J64" s="1">
        <v>0</v>
      </c>
      <c r="K64" s="1" t="s">
        <v>431</v>
      </c>
      <c r="L64" s="1">
        <v>1</v>
      </c>
      <c r="M64" s="1" t="s">
        <v>427</v>
      </c>
      <c r="N64" s="1" t="s">
        <v>428</v>
      </c>
      <c r="O64" s="1" t="s">
        <v>429</v>
      </c>
      <c r="P64" s="1">
        <v>3.7</v>
      </c>
      <c r="Q64" s="1">
        <v>0.92</v>
      </c>
      <c r="R64" s="1">
        <v>0</v>
      </c>
      <c r="S64" s="1">
        <v>0.3</v>
      </c>
      <c r="T64" s="1">
        <v>4590</v>
      </c>
      <c r="U64" s="1">
        <v>0</v>
      </c>
      <c r="V64" s="1">
        <v>101</v>
      </c>
      <c r="W64" s="1">
        <v>0</v>
      </c>
      <c r="X64" s="1">
        <v>463590</v>
      </c>
      <c r="Y64" s="1">
        <v>0</v>
      </c>
      <c r="Z64" s="1">
        <v>1</v>
      </c>
      <c r="AA64" s="1">
        <v>0</v>
      </c>
      <c r="AB64" s="1">
        <v>0</v>
      </c>
      <c r="AC64" s="1">
        <v>0</v>
      </c>
      <c r="AD64" s="1">
        <v>0</v>
      </c>
      <c r="AE64" s="1">
        <v>0</v>
      </c>
      <c r="AF64" s="1">
        <v>0</v>
      </c>
      <c r="AG64" s="1">
        <v>0</v>
      </c>
      <c r="AH64" s="1">
        <v>0</v>
      </c>
      <c r="AI64" s="1">
        <v>0</v>
      </c>
      <c r="AJ64" s="1">
        <v>0</v>
      </c>
      <c r="AK64" s="1">
        <v>0</v>
      </c>
      <c r="AL64" s="1">
        <v>0</v>
      </c>
      <c r="AM64" s="1">
        <v>0</v>
      </c>
      <c r="AN64" s="1">
        <v>15.632876712328768</v>
      </c>
      <c r="AO64" s="1">
        <v>0</v>
      </c>
      <c r="AP64" s="1">
        <v>0</v>
      </c>
      <c r="AQ64" s="1">
        <v>0</v>
      </c>
      <c r="AR64" s="1">
        <v>0</v>
      </c>
      <c r="AS64" s="1">
        <v>0</v>
      </c>
      <c r="AT64" s="1">
        <v>0</v>
      </c>
      <c r="AU64" s="1">
        <v>0</v>
      </c>
      <c r="AV64" s="1">
        <v>0</v>
      </c>
      <c r="AW64" s="1">
        <v>0</v>
      </c>
      <c r="AX64" s="1">
        <v>0</v>
      </c>
      <c r="AY64" s="1">
        <v>0</v>
      </c>
      <c r="AZ64" s="1">
        <v>0</v>
      </c>
      <c r="BA64" s="1">
        <v>0</v>
      </c>
      <c r="BB64" s="1">
        <v>0</v>
      </c>
      <c r="BC64" s="1">
        <v>0</v>
      </c>
      <c r="BD64" s="1">
        <v>0.12889999999999999</v>
      </c>
      <c r="BE64" s="1">
        <v>0</v>
      </c>
      <c r="BF64" s="1">
        <v>0</v>
      </c>
      <c r="BG64" s="1">
        <v>0</v>
      </c>
      <c r="BH64" s="1">
        <v>0</v>
      </c>
      <c r="BI64" s="1">
        <v>0</v>
      </c>
      <c r="BJ64" s="1">
        <v>0</v>
      </c>
      <c r="BK64" s="1">
        <v>0</v>
      </c>
      <c r="BL64" s="1">
        <v>0</v>
      </c>
      <c r="BM64" s="1">
        <v>0</v>
      </c>
      <c r="BN64" s="1">
        <v>0</v>
      </c>
      <c r="BO64" s="1">
        <v>0</v>
      </c>
      <c r="BP64" s="1">
        <v>0</v>
      </c>
      <c r="BQ64" s="1">
        <v>0</v>
      </c>
      <c r="BR64" s="1">
        <v>1.4999999999999999E-2</v>
      </c>
      <c r="BS64" s="1">
        <v>0</v>
      </c>
      <c r="BT64" s="1">
        <v>0</v>
      </c>
      <c r="BU64" s="1">
        <v>0</v>
      </c>
      <c r="BV64" s="1">
        <v>0</v>
      </c>
      <c r="BW64" s="1">
        <v>0</v>
      </c>
      <c r="BX64" s="1">
        <v>81.599999999999994</v>
      </c>
      <c r="BY64" s="1">
        <v>0</v>
      </c>
      <c r="BZ64" s="1">
        <v>0</v>
      </c>
      <c r="CA64" s="1">
        <v>0</v>
      </c>
      <c r="CB64" s="1">
        <v>0</v>
      </c>
      <c r="CC64" s="1">
        <v>0</v>
      </c>
      <c r="CD64" s="1">
        <v>0</v>
      </c>
      <c r="CE64" s="1">
        <v>0</v>
      </c>
      <c r="CF64" s="1">
        <v>0</v>
      </c>
      <c r="CG64" s="1">
        <v>0</v>
      </c>
      <c r="CH64" s="1">
        <v>0</v>
      </c>
      <c r="CI64" s="1">
        <v>0</v>
      </c>
      <c r="CJ64" s="1">
        <v>0</v>
      </c>
      <c r="CK64" s="1">
        <v>0</v>
      </c>
      <c r="CL64" s="1">
        <v>0</v>
      </c>
      <c r="CM64" s="1">
        <v>0</v>
      </c>
      <c r="CN64" s="1">
        <v>0</v>
      </c>
      <c r="CO64" s="1">
        <v>0</v>
      </c>
      <c r="CP64" s="1">
        <v>0</v>
      </c>
      <c r="CQ64" s="1">
        <v>0</v>
      </c>
      <c r="CR64" s="1">
        <v>0</v>
      </c>
      <c r="CS64" s="1">
        <v>0</v>
      </c>
      <c r="CT64" s="1">
        <v>0</v>
      </c>
      <c r="CU64" s="1">
        <v>0</v>
      </c>
      <c r="CV64" s="1">
        <v>0</v>
      </c>
      <c r="CW64" s="1">
        <v>0</v>
      </c>
      <c r="CX64" s="1">
        <v>0</v>
      </c>
      <c r="CY64" s="1">
        <v>0</v>
      </c>
      <c r="CZ64" s="1">
        <v>0</v>
      </c>
      <c r="DA64" s="1">
        <v>0</v>
      </c>
      <c r="DB64" s="1">
        <v>0</v>
      </c>
      <c r="DC64" s="1">
        <v>0</v>
      </c>
      <c r="DD64" s="1">
        <v>0</v>
      </c>
      <c r="DE64" s="1">
        <v>0</v>
      </c>
      <c r="DF64" s="1">
        <v>0</v>
      </c>
      <c r="DG64" s="1">
        <v>0</v>
      </c>
      <c r="DH64" s="1">
        <v>0</v>
      </c>
      <c r="DI64" s="1">
        <v>0</v>
      </c>
      <c r="DJ64" s="1">
        <v>0</v>
      </c>
      <c r="DK64" s="1">
        <v>0</v>
      </c>
      <c r="DL64" s="1">
        <v>0</v>
      </c>
      <c r="DM64" s="1">
        <v>0</v>
      </c>
      <c r="DN64" s="1">
        <v>0</v>
      </c>
      <c r="DO64" s="1">
        <v>0</v>
      </c>
      <c r="DP64" s="1">
        <v>0</v>
      </c>
      <c r="DQ64" s="1">
        <v>0</v>
      </c>
      <c r="DR64" s="1">
        <v>0</v>
      </c>
      <c r="DS64" s="1">
        <v>0</v>
      </c>
      <c r="DT64" s="1">
        <v>0</v>
      </c>
      <c r="DU64" s="1">
        <v>0</v>
      </c>
      <c r="DV64" s="1">
        <v>0</v>
      </c>
      <c r="DW64" s="1">
        <v>0</v>
      </c>
      <c r="DX64" s="1">
        <v>0</v>
      </c>
      <c r="DY64" s="1">
        <v>0</v>
      </c>
      <c r="DZ64" s="1">
        <v>0</v>
      </c>
      <c r="EA64" s="1">
        <v>0</v>
      </c>
      <c r="EB64" s="1">
        <v>0</v>
      </c>
      <c r="EC64" s="1">
        <v>0</v>
      </c>
      <c r="ED64" s="1">
        <v>0</v>
      </c>
      <c r="EE64" s="1">
        <v>0</v>
      </c>
      <c r="EF64" s="1">
        <v>0</v>
      </c>
      <c r="EG64" s="1">
        <v>0</v>
      </c>
      <c r="EH64" s="1">
        <v>0</v>
      </c>
      <c r="EI64" s="1">
        <v>0</v>
      </c>
      <c r="EJ64" s="1">
        <v>0</v>
      </c>
      <c r="EK64" s="1">
        <v>0</v>
      </c>
      <c r="EL64" s="1">
        <v>0</v>
      </c>
      <c r="EM64" s="1">
        <v>0</v>
      </c>
      <c r="EN64" s="1">
        <v>0</v>
      </c>
      <c r="EO64" s="1">
        <v>0</v>
      </c>
      <c r="EP64" s="1">
        <v>0</v>
      </c>
      <c r="EQ64" s="1">
        <v>0</v>
      </c>
      <c r="ER64" s="1">
        <v>0</v>
      </c>
      <c r="ES64" s="1">
        <v>0</v>
      </c>
      <c r="ET64" s="1">
        <v>0</v>
      </c>
      <c r="EU64" s="1">
        <v>0</v>
      </c>
      <c r="EV64" s="1">
        <v>0</v>
      </c>
      <c r="EW64" s="1">
        <v>0</v>
      </c>
      <c r="EX64" s="1">
        <v>0</v>
      </c>
      <c r="EY64" s="1">
        <v>0</v>
      </c>
      <c r="EZ64" s="1">
        <v>0</v>
      </c>
      <c r="FA64" s="1">
        <v>0</v>
      </c>
      <c r="FB64" s="1">
        <v>0</v>
      </c>
      <c r="FC64" s="1">
        <v>0</v>
      </c>
      <c r="FD64" s="1">
        <v>0</v>
      </c>
      <c r="FE64" s="1">
        <v>0</v>
      </c>
      <c r="FF64" s="1">
        <v>0</v>
      </c>
      <c r="FG64" s="1">
        <v>0</v>
      </c>
      <c r="FH64" s="1">
        <v>0</v>
      </c>
      <c r="FI64" s="1">
        <v>0</v>
      </c>
      <c r="FJ64" s="1">
        <v>0</v>
      </c>
      <c r="FK64" s="1">
        <v>0</v>
      </c>
      <c r="FL64" s="1">
        <v>0</v>
      </c>
      <c r="FM64" s="1">
        <v>0</v>
      </c>
      <c r="FN64" s="1">
        <v>0</v>
      </c>
      <c r="FO64" s="1">
        <v>0</v>
      </c>
      <c r="FP64" s="1">
        <v>0</v>
      </c>
      <c r="FQ64" s="1">
        <v>0</v>
      </c>
      <c r="FR64" s="1">
        <v>1</v>
      </c>
      <c r="FS64" s="1">
        <v>0</v>
      </c>
      <c r="FT64" s="1">
        <v>0</v>
      </c>
      <c r="FU64" s="1">
        <v>0</v>
      </c>
      <c r="FV64" s="1">
        <v>0</v>
      </c>
      <c r="FW64" s="1">
        <v>0</v>
      </c>
      <c r="FX64" s="1">
        <v>0</v>
      </c>
      <c r="FY64" s="1">
        <v>5.8646036327682713</v>
      </c>
      <c r="FZ64" s="1">
        <v>0</v>
      </c>
      <c r="GA64" s="1">
        <v>0</v>
      </c>
      <c r="GB64" s="1">
        <v>0</v>
      </c>
      <c r="GC64" s="1">
        <v>0</v>
      </c>
      <c r="GD64" s="1">
        <v>0</v>
      </c>
      <c r="GE64" s="1">
        <v>0</v>
      </c>
      <c r="GF64" s="1">
        <v>0</v>
      </c>
      <c r="GG64" s="1">
        <v>0</v>
      </c>
      <c r="GH64" s="1">
        <v>0</v>
      </c>
      <c r="GI64" s="1">
        <v>0</v>
      </c>
      <c r="GJ64" s="1">
        <v>0</v>
      </c>
      <c r="GK64" s="1">
        <v>0</v>
      </c>
      <c r="GL64" s="1">
        <v>0</v>
      </c>
      <c r="GM64" s="1">
        <v>0</v>
      </c>
      <c r="GN64" s="1">
        <v>0</v>
      </c>
      <c r="GO64" s="1">
        <v>0</v>
      </c>
      <c r="GP64" s="1">
        <v>0</v>
      </c>
      <c r="GQ64" s="1">
        <v>0</v>
      </c>
      <c r="GR64" s="1">
        <v>0</v>
      </c>
      <c r="GS64" s="1">
        <v>0</v>
      </c>
      <c r="GT64" s="1">
        <v>0</v>
      </c>
      <c r="GU64" s="1">
        <v>0.34360000000000002</v>
      </c>
      <c r="GV64" s="1">
        <v>0</v>
      </c>
      <c r="GW64" s="1">
        <v>0</v>
      </c>
      <c r="GX64" s="1">
        <v>0</v>
      </c>
      <c r="GY64" s="1">
        <v>0</v>
      </c>
      <c r="GZ64" s="1">
        <v>0</v>
      </c>
      <c r="HA64" s="1">
        <v>0</v>
      </c>
      <c r="HB64" s="1">
        <v>0</v>
      </c>
      <c r="HC64" s="1">
        <v>0</v>
      </c>
      <c r="HD64" s="1">
        <v>0</v>
      </c>
      <c r="HE64" s="1">
        <v>0</v>
      </c>
      <c r="HF64" s="1">
        <v>0</v>
      </c>
      <c r="HG64" s="1">
        <v>0</v>
      </c>
      <c r="HH64" s="1">
        <v>0</v>
      </c>
      <c r="HI64" s="1">
        <v>1.4999999999999999E-2</v>
      </c>
      <c r="HJ64" s="1">
        <v>0</v>
      </c>
      <c r="HK64" s="1">
        <v>0</v>
      </c>
      <c r="HL64" s="1">
        <v>0</v>
      </c>
      <c r="HM64" s="1">
        <v>0</v>
      </c>
      <c r="HN64" s="1">
        <v>0</v>
      </c>
      <c r="HO64" s="1">
        <v>81.599999999999994</v>
      </c>
      <c r="HP64" s="1">
        <v>0</v>
      </c>
      <c r="HQ64" s="1">
        <v>0</v>
      </c>
      <c r="HR64" s="1">
        <v>0</v>
      </c>
      <c r="HS64" s="1">
        <v>0</v>
      </c>
      <c r="HT64" s="1">
        <v>0</v>
      </c>
      <c r="HU64" s="1">
        <v>0</v>
      </c>
      <c r="HV64" s="1">
        <v>0</v>
      </c>
      <c r="HW64" s="1">
        <v>0</v>
      </c>
      <c r="HX64" s="1">
        <v>0</v>
      </c>
      <c r="HY64" s="1">
        <v>0</v>
      </c>
      <c r="HZ64" s="1">
        <v>0</v>
      </c>
      <c r="IA64" s="1">
        <v>0</v>
      </c>
      <c r="IB64" s="1">
        <v>0</v>
      </c>
      <c r="IC64" s="1">
        <v>0</v>
      </c>
      <c r="ID64" s="1">
        <v>0</v>
      </c>
      <c r="IE64" s="1">
        <v>0</v>
      </c>
      <c r="IF64" s="1">
        <v>0</v>
      </c>
      <c r="IG64" s="1">
        <v>0</v>
      </c>
      <c r="IH64" s="1">
        <v>0</v>
      </c>
      <c r="II64" s="1">
        <v>0</v>
      </c>
      <c r="IJ64" s="1">
        <v>0</v>
      </c>
      <c r="IK64" s="1">
        <v>0</v>
      </c>
      <c r="IL64" s="1">
        <v>0</v>
      </c>
      <c r="IM64" s="1">
        <v>0</v>
      </c>
      <c r="IN64" s="1">
        <v>0</v>
      </c>
      <c r="IO64" s="1">
        <v>0</v>
      </c>
      <c r="IP64" s="1">
        <v>0</v>
      </c>
      <c r="IQ64" s="1">
        <v>0</v>
      </c>
      <c r="IR64" s="1">
        <v>0</v>
      </c>
      <c r="IS64" s="1">
        <v>0</v>
      </c>
      <c r="IT64" s="1">
        <v>0</v>
      </c>
      <c r="IU64" s="1">
        <v>0</v>
      </c>
      <c r="IV64" s="1">
        <v>0</v>
      </c>
      <c r="IW64" s="1">
        <v>0</v>
      </c>
      <c r="IX64" s="1">
        <v>0</v>
      </c>
      <c r="IY64" s="1">
        <v>0</v>
      </c>
      <c r="IZ64" s="1">
        <v>0</v>
      </c>
      <c r="JA64" s="1">
        <v>0</v>
      </c>
      <c r="JB64" s="1">
        <v>0</v>
      </c>
      <c r="JC64" s="1">
        <v>0</v>
      </c>
      <c r="JD64" s="1">
        <v>0</v>
      </c>
      <c r="JE64" s="1">
        <v>0</v>
      </c>
      <c r="JF64" s="1">
        <v>0</v>
      </c>
      <c r="JG64" s="1">
        <v>0</v>
      </c>
      <c r="JH64" s="1">
        <v>0</v>
      </c>
      <c r="JI64" s="1">
        <v>0</v>
      </c>
      <c r="JJ64" s="1">
        <v>0</v>
      </c>
      <c r="JK64" s="1">
        <v>0</v>
      </c>
      <c r="JL64" s="1">
        <v>0</v>
      </c>
      <c r="JM64" s="1">
        <v>0</v>
      </c>
      <c r="JN64" s="1">
        <v>0</v>
      </c>
      <c r="JO64" s="1">
        <v>0</v>
      </c>
      <c r="JP64" s="1">
        <v>0</v>
      </c>
      <c r="JQ64" s="1">
        <v>0</v>
      </c>
      <c r="JR64" s="1">
        <v>0</v>
      </c>
      <c r="JS64" s="1">
        <v>0</v>
      </c>
      <c r="JT64" s="1">
        <v>0</v>
      </c>
      <c r="JU64" s="1">
        <v>0</v>
      </c>
      <c r="JV64" s="1">
        <v>0</v>
      </c>
      <c r="JW64" s="1">
        <v>0</v>
      </c>
      <c r="JX64" s="1">
        <v>0</v>
      </c>
      <c r="JY64" s="1">
        <v>0</v>
      </c>
      <c r="JZ64" s="1">
        <v>0</v>
      </c>
      <c r="KA64" s="1">
        <v>0</v>
      </c>
      <c r="KB64" s="1">
        <v>0</v>
      </c>
      <c r="KC64" s="1">
        <v>0</v>
      </c>
      <c r="KD64" s="1">
        <v>0</v>
      </c>
      <c r="KE64" s="1">
        <v>0</v>
      </c>
      <c r="KF64" s="1">
        <v>0</v>
      </c>
      <c r="KG64" s="1">
        <v>0</v>
      </c>
      <c r="KH64" s="1">
        <v>0</v>
      </c>
      <c r="KI64" s="1">
        <v>0</v>
      </c>
      <c r="KJ64" s="1">
        <v>0</v>
      </c>
      <c r="KK64" s="1">
        <v>0</v>
      </c>
      <c r="KL64" s="1">
        <v>0</v>
      </c>
      <c r="KM64" s="1">
        <v>0</v>
      </c>
      <c r="KN64" s="1">
        <v>0</v>
      </c>
      <c r="KO64" s="1">
        <v>0</v>
      </c>
      <c r="KP64" s="1">
        <v>0</v>
      </c>
      <c r="KQ64" s="1">
        <v>0</v>
      </c>
      <c r="KR64" s="1">
        <v>0</v>
      </c>
      <c r="KS64" s="1">
        <v>0</v>
      </c>
      <c r="KT64" s="1">
        <v>0</v>
      </c>
      <c r="KU64" s="1">
        <v>0</v>
      </c>
      <c r="KV64" s="1">
        <v>0</v>
      </c>
      <c r="KW64" s="1">
        <v>0</v>
      </c>
      <c r="KX64" s="1">
        <v>0</v>
      </c>
      <c r="KY64" s="1">
        <v>0</v>
      </c>
      <c r="KZ64" s="1">
        <v>0</v>
      </c>
      <c r="LA64" s="1">
        <v>0</v>
      </c>
      <c r="LB64" s="1">
        <v>0</v>
      </c>
      <c r="LC64" s="1">
        <v>0</v>
      </c>
      <c r="LD64" s="1">
        <v>0</v>
      </c>
      <c r="LE64" s="1">
        <v>0</v>
      </c>
      <c r="LF64" s="1">
        <v>0</v>
      </c>
      <c r="LG64" s="1">
        <v>0</v>
      </c>
      <c r="LH64" s="1">
        <v>0.99299999999999999</v>
      </c>
      <c r="LI64" s="1">
        <v>0.75891089108910881</v>
      </c>
      <c r="LJ64" s="1">
        <v>0</v>
      </c>
      <c r="LK64" s="1">
        <v>0</v>
      </c>
      <c r="LL64" s="1">
        <v>1</v>
      </c>
      <c r="LM64" s="1">
        <v>0.95</v>
      </c>
      <c r="LN64" s="1">
        <v>0</v>
      </c>
      <c r="LO64" s="1">
        <v>1</v>
      </c>
      <c r="LP64" s="1">
        <v>0.78</v>
      </c>
      <c r="LQ64" s="1">
        <v>0</v>
      </c>
      <c r="LR64" s="1">
        <v>1.0771214960804465E-2</v>
      </c>
      <c r="LS64" s="1">
        <v>0</v>
      </c>
    </row>
    <row r="65" spans="1:331" ht="15.75" customHeight="1">
      <c r="A65" s="1" t="s">
        <v>350</v>
      </c>
      <c r="B65" s="1" t="s">
        <v>425</v>
      </c>
      <c r="C65" s="1" t="s">
        <v>433</v>
      </c>
      <c r="D65" s="1" t="s">
        <v>353</v>
      </c>
      <c r="E65" s="1" t="s">
        <v>416</v>
      </c>
      <c r="F65" s="1">
        <v>174</v>
      </c>
      <c r="G65" s="1" t="s">
        <v>355</v>
      </c>
      <c r="H65" s="1">
        <v>174</v>
      </c>
      <c r="I65" s="1">
        <v>0.32892249527410206</v>
      </c>
      <c r="J65" s="1">
        <v>0</v>
      </c>
      <c r="K65" s="1" t="s">
        <v>356</v>
      </c>
      <c r="L65" s="1">
        <v>1</v>
      </c>
      <c r="M65" s="1" t="s">
        <v>427</v>
      </c>
      <c r="N65" s="1" t="s">
        <v>428</v>
      </c>
      <c r="O65" s="1" t="s">
        <v>429</v>
      </c>
      <c r="P65" s="1">
        <v>3.7</v>
      </c>
      <c r="Q65" s="1">
        <v>0.92</v>
      </c>
      <c r="R65" s="1">
        <v>0</v>
      </c>
      <c r="S65" s="1">
        <v>0.3</v>
      </c>
      <c r="T65" s="1">
        <v>529</v>
      </c>
      <c r="U65" s="1">
        <v>0</v>
      </c>
      <c r="V65" s="1">
        <v>101</v>
      </c>
      <c r="W65" s="1">
        <v>0</v>
      </c>
      <c r="X65" s="1">
        <v>53429</v>
      </c>
      <c r="Y65" s="1">
        <v>1</v>
      </c>
      <c r="Z65" s="1">
        <v>0</v>
      </c>
      <c r="AA65" s="1">
        <v>0</v>
      </c>
      <c r="AB65" s="1">
        <v>0</v>
      </c>
      <c r="AC65" s="1">
        <v>0</v>
      </c>
      <c r="AD65" s="1">
        <v>0</v>
      </c>
      <c r="AE65" s="1">
        <v>0</v>
      </c>
      <c r="AF65" s="1">
        <v>0</v>
      </c>
      <c r="AG65" s="1">
        <v>0</v>
      </c>
      <c r="AH65" s="1">
        <v>0</v>
      </c>
      <c r="AI65" s="1">
        <v>0</v>
      </c>
      <c r="AJ65" s="1">
        <v>0</v>
      </c>
      <c r="AK65" s="1">
        <v>0</v>
      </c>
      <c r="AL65" s="1">
        <v>0</v>
      </c>
      <c r="AM65" s="1">
        <v>5.506849315068493</v>
      </c>
      <c r="AN65" s="1">
        <v>0</v>
      </c>
      <c r="AO65" s="1">
        <v>0</v>
      </c>
      <c r="AP65" s="1">
        <v>0</v>
      </c>
      <c r="AQ65" s="1">
        <v>0</v>
      </c>
      <c r="AR65" s="1">
        <v>0</v>
      </c>
      <c r="AS65" s="1">
        <v>0</v>
      </c>
      <c r="AT65" s="1">
        <v>0</v>
      </c>
      <c r="AU65" s="1">
        <v>0</v>
      </c>
      <c r="AV65" s="1">
        <v>0</v>
      </c>
      <c r="AW65" s="1">
        <v>0</v>
      </c>
      <c r="AX65" s="1">
        <v>0</v>
      </c>
      <c r="AY65" s="1">
        <v>0</v>
      </c>
      <c r="AZ65" s="1">
        <v>0</v>
      </c>
      <c r="BA65" s="1">
        <v>0</v>
      </c>
      <c r="BB65" s="1">
        <v>0</v>
      </c>
      <c r="BC65" s="1">
        <v>0.1081</v>
      </c>
      <c r="BD65" s="1">
        <v>0</v>
      </c>
      <c r="BE65" s="1">
        <v>0</v>
      </c>
      <c r="BF65" s="1">
        <v>0</v>
      </c>
      <c r="BG65" s="1">
        <v>0</v>
      </c>
      <c r="BH65" s="1">
        <v>0</v>
      </c>
      <c r="BI65" s="1">
        <v>0</v>
      </c>
      <c r="BJ65" s="1">
        <v>0</v>
      </c>
      <c r="BK65" s="1">
        <v>0</v>
      </c>
      <c r="BL65" s="1">
        <v>0</v>
      </c>
      <c r="BM65" s="1">
        <v>0</v>
      </c>
      <c r="BN65" s="1">
        <v>0</v>
      </c>
      <c r="BO65" s="1">
        <v>0</v>
      </c>
      <c r="BP65" s="1">
        <v>0</v>
      </c>
      <c r="BQ65" s="1">
        <v>1.4999999999999999E-2</v>
      </c>
      <c r="BR65" s="1">
        <v>0</v>
      </c>
      <c r="BS65" s="1">
        <v>0</v>
      </c>
      <c r="BT65" s="1">
        <v>0</v>
      </c>
      <c r="BU65" s="1">
        <v>0</v>
      </c>
      <c r="BV65" s="1">
        <v>0</v>
      </c>
      <c r="BW65" s="1">
        <v>81.599999999999994</v>
      </c>
      <c r="BX65" s="1">
        <v>0</v>
      </c>
      <c r="BY65" s="1">
        <v>0</v>
      </c>
      <c r="BZ65" s="1">
        <v>0</v>
      </c>
      <c r="CA65" s="1">
        <v>0</v>
      </c>
      <c r="CB65" s="1">
        <v>0</v>
      </c>
      <c r="CC65" s="1">
        <v>0</v>
      </c>
      <c r="CD65" s="1">
        <v>0</v>
      </c>
      <c r="CE65" s="1">
        <v>0</v>
      </c>
      <c r="CF65" s="1">
        <v>0</v>
      </c>
      <c r="CG65" s="1">
        <v>0</v>
      </c>
      <c r="CH65" s="1">
        <v>0</v>
      </c>
      <c r="CI65" s="1">
        <v>0</v>
      </c>
      <c r="CJ65" s="1">
        <v>0</v>
      </c>
      <c r="CK65" s="1">
        <v>0</v>
      </c>
      <c r="CL65" s="1">
        <v>0</v>
      </c>
      <c r="CM65" s="1">
        <v>0</v>
      </c>
      <c r="CN65" s="1">
        <v>0</v>
      </c>
      <c r="CO65" s="1">
        <v>0</v>
      </c>
      <c r="CP65" s="1">
        <v>0</v>
      </c>
      <c r="CQ65" s="1">
        <v>0</v>
      </c>
      <c r="CR65" s="1">
        <v>0</v>
      </c>
      <c r="CS65" s="1">
        <v>0</v>
      </c>
      <c r="CT65" s="1">
        <v>0</v>
      </c>
      <c r="CU65" s="1">
        <v>0</v>
      </c>
      <c r="CV65" s="1">
        <v>0</v>
      </c>
      <c r="CW65" s="1">
        <v>0</v>
      </c>
      <c r="CX65" s="1">
        <v>0</v>
      </c>
      <c r="CY65" s="1">
        <v>0</v>
      </c>
      <c r="CZ65" s="1">
        <v>0</v>
      </c>
      <c r="DA65" s="1">
        <v>0</v>
      </c>
      <c r="DB65" s="1">
        <v>0</v>
      </c>
      <c r="DC65" s="1">
        <v>0</v>
      </c>
      <c r="DD65" s="1">
        <v>0</v>
      </c>
      <c r="DE65" s="1">
        <v>0</v>
      </c>
      <c r="DF65" s="1">
        <v>0</v>
      </c>
      <c r="DG65" s="1">
        <v>0</v>
      </c>
      <c r="DH65" s="1">
        <v>0</v>
      </c>
      <c r="DI65" s="1">
        <v>0</v>
      </c>
      <c r="DJ65" s="1">
        <v>0</v>
      </c>
      <c r="DK65" s="1">
        <v>0</v>
      </c>
      <c r="DL65" s="1">
        <v>0</v>
      </c>
      <c r="DM65" s="1">
        <v>0</v>
      </c>
      <c r="DN65" s="1">
        <v>0</v>
      </c>
      <c r="DO65" s="1">
        <v>0</v>
      </c>
      <c r="DP65" s="1">
        <v>0</v>
      </c>
      <c r="DQ65" s="1">
        <v>0</v>
      </c>
      <c r="DR65" s="1">
        <v>0</v>
      </c>
      <c r="DS65" s="1">
        <v>0</v>
      </c>
      <c r="DT65" s="1">
        <v>0</v>
      </c>
      <c r="DU65" s="1">
        <v>0</v>
      </c>
      <c r="DV65" s="1">
        <v>0</v>
      </c>
      <c r="DW65" s="1">
        <v>0</v>
      </c>
      <c r="DX65" s="1">
        <v>0</v>
      </c>
      <c r="DY65" s="1">
        <v>0</v>
      </c>
      <c r="DZ65" s="1">
        <v>0</v>
      </c>
      <c r="EA65" s="1">
        <v>0</v>
      </c>
      <c r="EB65" s="1">
        <v>0</v>
      </c>
      <c r="EC65" s="1">
        <v>0</v>
      </c>
      <c r="ED65" s="1">
        <v>0</v>
      </c>
      <c r="EE65" s="1">
        <v>0</v>
      </c>
      <c r="EF65" s="1">
        <v>0</v>
      </c>
      <c r="EG65" s="1">
        <v>0</v>
      </c>
      <c r="EH65" s="1">
        <v>0</v>
      </c>
      <c r="EI65" s="1">
        <v>0</v>
      </c>
      <c r="EJ65" s="1">
        <v>0</v>
      </c>
      <c r="EK65" s="1">
        <v>0</v>
      </c>
      <c r="EL65" s="1">
        <v>0</v>
      </c>
      <c r="EM65" s="1">
        <v>0</v>
      </c>
      <c r="EN65" s="1">
        <v>0</v>
      </c>
      <c r="EO65" s="1">
        <v>0</v>
      </c>
      <c r="EP65" s="1">
        <v>0</v>
      </c>
      <c r="EQ65" s="1">
        <v>0</v>
      </c>
      <c r="ER65" s="1">
        <v>0</v>
      </c>
      <c r="ES65" s="1">
        <v>0</v>
      </c>
      <c r="ET65" s="1">
        <v>0</v>
      </c>
      <c r="EU65" s="1">
        <v>0</v>
      </c>
      <c r="EV65" s="1">
        <v>0</v>
      </c>
      <c r="EW65" s="1">
        <v>0</v>
      </c>
      <c r="EX65" s="1">
        <v>0</v>
      </c>
      <c r="EY65" s="1">
        <v>0</v>
      </c>
      <c r="EZ65" s="1">
        <v>0</v>
      </c>
      <c r="FA65" s="1">
        <v>0</v>
      </c>
      <c r="FB65" s="1">
        <v>0</v>
      </c>
      <c r="FC65" s="1">
        <v>0</v>
      </c>
      <c r="FD65" s="1">
        <v>0</v>
      </c>
      <c r="FE65" s="1">
        <v>0</v>
      </c>
      <c r="FF65" s="1">
        <v>0</v>
      </c>
      <c r="FG65" s="1">
        <v>0</v>
      </c>
      <c r="FH65" s="1">
        <v>0</v>
      </c>
      <c r="FI65" s="1">
        <v>0</v>
      </c>
      <c r="FJ65" s="1">
        <v>0</v>
      </c>
      <c r="FK65" s="1">
        <v>0</v>
      </c>
      <c r="FL65" s="1">
        <v>0</v>
      </c>
      <c r="FM65" s="1">
        <v>0</v>
      </c>
      <c r="FN65" s="1">
        <v>0</v>
      </c>
      <c r="FO65" s="1">
        <v>0</v>
      </c>
      <c r="FP65" s="1">
        <v>0</v>
      </c>
      <c r="FQ65" s="1">
        <v>1</v>
      </c>
      <c r="FR65" s="1">
        <v>0</v>
      </c>
      <c r="FS65" s="1">
        <v>0</v>
      </c>
      <c r="FT65" s="1">
        <v>0</v>
      </c>
      <c r="FU65" s="1">
        <v>0</v>
      </c>
      <c r="FV65" s="1">
        <v>0</v>
      </c>
      <c r="FW65" s="1">
        <v>0</v>
      </c>
      <c r="FX65" s="1">
        <v>2.0124760343438273</v>
      </c>
      <c r="FY65" s="1">
        <v>0</v>
      </c>
      <c r="FZ65" s="1">
        <v>0</v>
      </c>
      <c r="GA65" s="1">
        <v>0</v>
      </c>
      <c r="GB65" s="1">
        <v>0</v>
      </c>
      <c r="GC65" s="1">
        <v>0</v>
      </c>
      <c r="GD65" s="1">
        <v>0</v>
      </c>
      <c r="GE65" s="1">
        <v>0</v>
      </c>
      <c r="GF65" s="1">
        <v>0</v>
      </c>
      <c r="GG65" s="1">
        <v>0</v>
      </c>
      <c r="GH65" s="1">
        <v>0</v>
      </c>
      <c r="GI65" s="1">
        <v>0</v>
      </c>
      <c r="GJ65" s="1">
        <v>0</v>
      </c>
      <c r="GK65" s="1">
        <v>0</v>
      </c>
      <c r="GL65" s="1">
        <v>0</v>
      </c>
      <c r="GM65" s="1">
        <v>0</v>
      </c>
      <c r="GN65" s="1">
        <v>0</v>
      </c>
      <c r="GO65" s="1">
        <v>0</v>
      </c>
      <c r="GP65" s="1">
        <v>0</v>
      </c>
      <c r="GQ65" s="1">
        <v>0</v>
      </c>
      <c r="GR65" s="1">
        <v>0</v>
      </c>
      <c r="GS65" s="1">
        <v>0</v>
      </c>
      <c r="GT65" s="1">
        <v>0.29580000000000001</v>
      </c>
      <c r="GU65" s="1">
        <v>0</v>
      </c>
      <c r="GV65" s="1">
        <v>0</v>
      </c>
      <c r="GW65" s="1">
        <v>0</v>
      </c>
      <c r="GX65" s="1">
        <v>0</v>
      </c>
      <c r="GY65" s="1">
        <v>0</v>
      </c>
      <c r="GZ65" s="1">
        <v>0</v>
      </c>
      <c r="HA65" s="1">
        <v>0</v>
      </c>
      <c r="HB65" s="1">
        <v>0</v>
      </c>
      <c r="HC65" s="1">
        <v>0</v>
      </c>
      <c r="HD65" s="1">
        <v>0</v>
      </c>
      <c r="HE65" s="1">
        <v>0</v>
      </c>
      <c r="HF65" s="1">
        <v>0</v>
      </c>
      <c r="HG65" s="1">
        <v>0</v>
      </c>
      <c r="HH65" s="1">
        <v>1.4999999999999999E-2</v>
      </c>
      <c r="HI65" s="1">
        <v>0</v>
      </c>
      <c r="HJ65" s="1">
        <v>0</v>
      </c>
      <c r="HK65" s="1">
        <v>0</v>
      </c>
      <c r="HL65" s="1">
        <v>0</v>
      </c>
      <c r="HM65" s="1">
        <v>0</v>
      </c>
      <c r="HN65" s="1">
        <v>81.599999999999994</v>
      </c>
      <c r="HO65" s="1">
        <v>0</v>
      </c>
      <c r="HP65" s="1">
        <v>0</v>
      </c>
      <c r="HQ65" s="1">
        <v>0</v>
      </c>
      <c r="HR65" s="1">
        <v>0</v>
      </c>
      <c r="HS65" s="1">
        <v>0</v>
      </c>
      <c r="HT65" s="1">
        <v>0</v>
      </c>
      <c r="HU65" s="1">
        <v>0</v>
      </c>
      <c r="HV65" s="1">
        <v>0</v>
      </c>
      <c r="HW65" s="1">
        <v>0</v>
      </c>
      <c r="HX65" s="1">
        <v>0</v>
      </c>
      <c r="HY65" s="1">
        <v>0</v>
      </c>
      <c r="HZ65" s="1">
        <v>0</v>
      </c>
      <c r="IA65" s="1">
        <v>0</v>
      </c>
      <c r="IB65" s="1">
        <v>0</v>
      </c>
      <c r="IC65" s="1">
        <v>0</v>
      </c>
      <c r="ID65" s="1">
        <v>0</v>
      </c>
      <c r="IE65" s="1">
        <v>0</v>
      </c>
      <c r="IF65" s="1">
        <v>0</v>
      </c>
      <c r="IG65" s="1">
        <v>0</v>
      </c>
      <c r="IH65" s="1">
        <v>0</v>
      </c>
      <c r="II65" s="1">
        <v>0</v>
      </c>
      <c r="IJ65" s="1">
        <v>0</v>
      </c>
      <c r="IK65" s="1">
        <v>0</v>
      </c>
      <c r="IL65" s="1">
        <v>0</v>
      </c>
      <c r="IM65" s="1">
        <v>0</v>
      </c>
      <c r="IN65" s="1">
        <v>0</v>
      </c>
      <c r="IO65" s="1">
        <v>0</v>
      </c>
      <c r="IP65" s="1">
        <v>0</v>
      </c>
      <c r="IQ65" s="1">
        <v>0</v>
      </c>
      <c r="IR65" s="1">
        <v>0</v>
      </c>
      <c r="IS65" s="1">
        <v>0</v>
      </c>
      <c r="IT65" s="1">
        <v>0</v>
      </c>
      <c r="IU65" s="1">
        <v>0</v>
      </c>
      <c r="IV65" s="1">
        <v>0</v>
      </c>
      <c r="IW65" s="1">
        <v>0</v>
      </c>
      <c r="IX65" s="1">
        <v>0</v>
      </c>
      <c r="IY65" s="1">
        <v>0</v>
      </c>
      <c r="IZ65" s="1">
        <v>0</v>
      </c>
      <c r="JA65" s="1">
        <v>0</v>
      </c>
      <c r="JB65" s="1">
        <v>0</v>
      </c>
      <c r="JC65" s="1">
        <v>0</v>
      </c>
      <c r="JD65" s="1">
        <v>0</v>
      </c>
      <c r="JE65" s="1">
        <v>0</v>
      </c>
      <c r="JF65" s="1">
        <v>0</v>
      </c>
      <c r="JG65" s="1">
        <v>0</v>
      </c>
      <c r="JH65" s="1">
        <v>0</v>
      </c>
      <c r="JI65" s="1">
        <v>0</v>
      </c>
      <c r="JJ65" s="1">
        <v>0</v>
      </c>
      <c r="JK65" s="1">
        <v>0</v>
      </c>
      <c r="JL65" s="1">
        <v>0</v>
      </c>
      <c r="JM65" s="1">
        <v>0</v>
      </c>
      <c r="JN65" s="1">
        <v>0</v>
      </c>
      <c r="JO65" s="1">
        <v>0</v>
      </c>
      <c r="JP65" s="1">
        <v>0</v>
      </c>
      <c r="JQ65" s="1">
        <v>0</v>
      </c>
      <c r="JR65" s="1">
        <v>0</v>
      </c>
      <c r="JS65" s="1">
        <v>0</v>
      </c>
      <c r="JT65" s="1">
        <v>0</v>
      </c>
      <c r="JU65" s="1">
        <v>0</v>
      </c>
      <c r="JV65" s="1">
        <v>0</v>
      </c>
      <c r="JW65" s="1">
        <v>0</v>
      </c>
      <c r="JX65" s="1">
        <v>0</v>
      </c>
      <c r="JY65" s="1">
        <v>0</v>
      </c>
      <c r="JZ65" s="1">
        <v>0</v>
      </c>
      <c r="KA65" s="1">
        <v>0</v>
      </c>
      <c r="KB65" s="1">
        <v>0</v>
      </c>
      <c r="KC65" s="1">
        <v>0</v>
      </c>
      <c r="KD65" s="1">
        <v>0</v>
      </c>
      <c r="KE65" s="1">
        <v>0</v>
      </c>
      <c r="KF65" s="1">
        <v>0</v>
      </c>
      <c r="KG65" s="1">
        <v>0</v>
      </c>
      <c r="KH65" s="1">
        <v>0</v>
      </c>
      <c r="KI65" s="1">
        <v>0</v>
      </c>
      <c r="KJ65" s="1">
        <v>0</v>
      </c>
      <c r="KK65" s="1">
        <v>0</v>
      </c>
      <c r="KL65" s="1">
        <v>0</v>
      </c>
      <c r="KM65" s="1">
        <v>0</v>
      </c>
      <c r="KN65" s="1">
        <v>0</v>
      </c>
      <c r="KO65" s="1">
        <v>0</v>
      </c>
      <c r="KP65" s="1">
        <v>0</v>
      </c>
      <c r="KQ65" s="1">
        <v>0</v>
      </c>
      <c r="KR65" s="1">
        <v>0</v>
      </c>
      <c r="KS65" s="1">
        <v>0</v>
      </c>
      <c r="KT65" s="1">
        <v>0</v>
      </c>
      <c r="KU65" s="1">
        <v>0</v>
      </c>
      <c r="KV65" s="1">
        <v>0</v>
      </c>
      <c r="KW65" s="1">
        <v>0</v>
      </c>
      <c r="KX65" s="1">
        <v>0</v>
      </c>
      <c r="KY65" s="1">
        <v>0</v>
      </c>
      <c r="KZ65" s="1">
        <v>0</v>
      </c>
      <c r="LA65" s="1">
        <v>0</v>
      </c>
      <c r="LB65" s="1">
        <v>0</v>
      </c>
      <c r="LC65" s="1">
        <v>0</v>
      </c>
      <c r="LD65" s="1">
        <v>0</v>
      </c>
      <c r="LE65" s="1">
        <v>0</v>
      </c>
      <c r="LF65" s="1">
        <v>0</v>
      </c>
      <c r="LG65" s="1">
        <v>0</v>
      </c>
      <c r="LH65" s="1">
        <v>0.97799999999999998</v>
      </c>
      <c r="LI65" s="1">
        <v>0.93960396039603966</v>
      </c>
      <c r="LJ65" s="1">
        <v>0</v>
      </c>
      <c r="LK65" s="1">
        <v>0</v>
      </c>
      <c r="LL65" s="1">
        <v>1</v>
      </c>
      <c r="LM65" s="1">
        <v>0.95</v>
      </c>
      <c r="LN65" s="1">
        <v>0</v>
      </c>
      <c r="LO65" s="1">
        <v>1</v>
      </c>
      <c r="LP65" s="1">
        <v>0.78</v>
      </c>
      <c r="LQ65" s="1">
        <v>0</v>
      </c>
      <c r="LR65" s="1">
        <v>3.9573070607553384E-2</v>
      </c>
      <c r="LS65" s="1">
        <v>0</v>
      </c>
    </row>
    <row r="66" spans="1:331" ht="15.75" customHeight="1">
      <c r="A66" s="1" t="s">
        <v>350</v>
      </c>
      <c r="B66" s="1" t="s">
        <v>425</v>
      </c>
      <c r="C66" s="1" t="s">
        <v>433</v>
      </c>
      <c r="D66" s="1" t="s">
        <v>353</v>
      </c>
      <c r="E66" s="1" t="s">
        <v>416</v>
      </c>
      <c r="F66" s="1">
        <v>4174</v>
      </c>
      <c r="G66" s="1" t="s">
        <v>430</v>
      </c>
      <c r="H66" s="1">
        <v>4174</v>
      </c>
      <c r="I66" s="1">
        <v>0.82784609282030941</v>
      </c>
      <c r="J66" s="1">
        <v>0</v>
      </c>
      <c r="K66" s="1" t="s">
        <v>431</v>
      </c>
      <c r="L66" s="1">
        <v>1</v>
      </c>
      <c r="M66" s="1" t="s">
        <v>427</v>
      </c>
      <c r="N66" s="1" t="s">
        <v>428</v>
      </c>
      <c r="O66" s="1" t="s">
        <v>429</v>
      </c>
      <c r="P66" s="1">
        <v>3.7</v>
      </c>
      <c r="Q66" s="1">
        <v>0.92</v>
      </c>
      <c r="R66" s="1">
        <v>0</v>
      </c>
      <c r="S66" s="1">
        <v>0.3</v>
      </c>
      <c r="T66" s="1">
        <v>5042</v>
      </c>
      <c r="U66" s="1">
        <v>0</v>
      </c>
      <c r="V66" s="1">
        <v>101</v>
      </c>
      <c r="W66" s="1">
        <v>0</v>
      </c>
      <c r="X66" s="1">
        <v>509242</v>
      </c>
      <c r="Y66" s="1">
        <v>0</v>
      </c>
      <c r="Z66" s="1">
        <v>1</v>
      </c>
      <c r="AA66" s="1">
        <v>0</v>
      </c>
      <c r="AB66" s="1">
        <v>0</v>
      </c>
      <c r="AC66" s="1">
        <v>0</v>
      </c>
      <c r="AD66" s="1">
        <v>0</v>
      </c>
      <c r="AE66" s="1">
        <v>0</v>
      </c>
      <c r="AF66" s="1">
        <v>0</v>
      </c>
      <c r="AG66" s="1">
        <v>0</v>
      </c>
      <c r="AH66" s="1">
        <v>0</v>
      </c>
      <c r="AI66" s="1">
        <v>0</v>
      </c>
      <c r="AJ66" s="1">
        <v>0</v>
      </c>
      <c r="AK66" s="1">
        <v>0</v>
      </c>
      <c r="AL66" s="1">
        <v>0</v>
      </c>
      <c r="AM66" s="1">
        <v>0</v>
      </c>
      <c r="AN66" s="1">
        <v>15.632876712328768</v>
      </c>
      <c r="AO66" s="1">
        <v>0</v>
      </c>
      <c r="AP66" s="1">
        <v>0</v>
      </c>
      <c r="AQ66" s="1">
        <v>0</v>
      </c>
      <c r="AR66" s="1">
        <v>0</v>
      </c>
      <c r="AS66" s="1">
        <v>0</v>
      </c>
      <c r="AT66" s="1">
        <v>0</v>
      </c>
      <c r="AU66" s="1">
        <v>0</v>
      </c>
      <c r="AV66" s="1">
        <v>0</v>
      </c>
      <c r="AW66" s="1">
        <v>0</v>
      </c>
      <c r="AX66" s="1">
        <v>0</v>
      </c>
      <c r="AY66" s="1">
        <v>0</v>
      </c>
      <c r="AZ66" s="1">
        <v>0</v>
      </c>
      <c r="BA66" s="1">
        <v>0</v>
      </c>
      <c r="BB66" s="1">
        <v>0</v>
      </c>
      <c r="BC66" s="1">
        <v>0</v>
      </c>
      <c r="BD66" s="1">
        <v>0.12889999999999999</v>
      </c>
      <c r="BE66" s="1">
        <v>0</v>
      </c>
      <c r="BF66" s="1">
        <v>0</v>
      </c>
      <c r="BG66" s="1">
        <v>0</v>
      </c>
      <c r="BH66" s="1">
        <v>0</v>
      </c>
      <c r="BI66" s="1">
        <v>0</v>
      </c>
      <c r="BJ66" s="1">
        <v>0</v>
      </c>
      <c r="BK66" s="1">
        <v>0</v>
      </c>
      <c r="BL66" s="1">
        <v>0</v>
      </c>
      <c r="BM66" s="1">
        <v>0</v>
      </c>
      <c r="BN66" s="1">
        <v>0</v>
      </c>
      <c r="BO66" s="1">
        <v>0</v>
      </c>
      <c r="BP66" s="1">
        <v>0</v>
      </c>
      <c r="BQ66" s="1">
        <v>0</v>
      </c>
      <c r="BR66" s="1">
        <v>1.4999999999999999E-2</v>
      </c>
      <c r="BS66" s="1">
        <v>0</v>
      </c>
      <c r="BT66" s="1">
        <v>0</v>
      </c>
      <c r="BU66" s="1">
        <v>0</v>
      </c>
      <c r="BV66" s="1">
        <v>0</v>
      </c>
      <c r="BW66" s="1">
        <v>0</v>
      </c>
      <c r="BX66" s="1">
        <v>81.599999999999994</v>
      </c>
      <c r="BY66" s="1">
        <v>0</v>
      </c>
      <c r="BZ66" s="1">
        <v>0</v>
      </c>
      <c r="CA66" s="1">
        <v>0</v>
      </c>
      <c r="CB66" s="1">
        <v>0</v>
      </c>
      <c r="CC66" s="1">
        <v>0</v>
      </c>
      <c r="CD66" s="1">
        <v>0</v>
      </c>
      <c r="CE66" s="1">
        <v>0</v>
      </c>
      <c r="CF66" s="1">
        <v>0</v>
      </c>
      <c r="CG66" s="1">
        <v>0</v>
      </c>
      <c r="CH66" s="1">
        <v>0</v>
      </c>
      <c r="CI66" s="1">
        <v>0</v>
      </c>
      <c r="CJ66" s="1">
        <v>0</v>
      </c>
      <c r="CK66" s="1">
        <v>0</v>
      </c>
      <c r="CL66" s="1">
        <v>0</v>
      </c>
      <c r="CM66" s="1">
        <v>0</v>
      </c>
      <c r="CN66" s="1">
        <v>0</v>
      </c>
      <c r="CO66" s="1">
        <v>0</v>
      </c>
      <c r="CP66" s="1">
        <v>0</v>
      </c>
      <c r="CQ66" s="1">
        <v>0</v>
      </c>
      <c r="CR66" s="1">
        <v>0</v>
      </c>
      <c r="CS66" s="1">
        <v>0</v>
      </c>
      <c r="CT66" s="1">
        <v>0</v>
      </c>
      <c r="CU66" s="1">
        <v>0</v>
      </c>
      <c r="CV66" s="1">
        <v>0</v>
      </c>
      <c r="CW66" s="1">
        <v>0</v>
      </c>
      <c r="CX66" s="1">
        <v>0</v>
      </c>
      <c r="CY66" s="1">
        <v>0</v>
      </c>
      <c r="CZ66" s="1">
        <v>0</v>
      </c>
      <c r="DA66" s="1">
        <v>0</v>
      </c>
      <c r="DB66" s="1">
        <v>0</v>
      </c>
      <c r="DC66" s="1">
        <v>0</v>
      </c>
      <c r="DD66" s="1">
        <v>0</v>
      </c>
      <c r="DE66" s="1">
        <v>0</v>
      </c>
      <c r="DF66" s="1">
        <v>0</v>
      </c>
      <c r="DG66" s="1">
        <v>0</v>
      </c>
      <c r="DH66" s="1">
        <v>0</v>
      </c>
      <c r="DI66" s="1">
        <v>0</v>
      </c>
      <c r="DJ66" s="1">
        <v>0</v>
      </c>
      <c r="DK66" s="1">
        <v>0</v>
      </c>
      <c r="DL66" s="1">
        <v>0</v>
      </c>
      <c r="DM66" s="1">
        <v>0</v>
      </c>
      <c r="DN66" s="1">
        <v>0</v>
      </c>
      <c r="DO66" s="1">
        <v>0</v>
      </c>
      <c r="DP66" s="1">
        <v>0</v>
      </c>
      <c r="DQ66" s="1">
        <v>0</v>
      </c>
      <c r="DR66" s="1">
        <v>0</v>
      </c>
      <c r="DS66" s="1">
        <v>0</v>
      </c>
      <c r="DT66" s="1">
        <v>0</v>
      </c>
      <c r="DU66" s="1">
        <v>0</v>
      </c>
      <c r="DV66" s="1">
        <v>0</v>
      </c>
      <c r="DW66" s="1">
        <v>0</v>
      </c>
      <c r="DX66" s="1">
        <v>0</v>
      </c>
      <c r="DY66" s="1">
        <v>0</v>
      </c>
      <c r="DZ66" s="1">
        <v>0</v>
      </c>
      <c r="EA66" s="1">
        <v>0</v>
      </c>
      <c r="EB66" s="1">
        <v>0</v>
      </c>
      <c r="EC66" s="1">
        <v>0</v>
      </c>
      <c r="ED66" s="1">
        <v>0</v>
      </c>
      <c r="EE66" s="1">
        <v>0</v>
      </c>
      <c r="EF66" s="1">
        <v>0</v>
      </c>
      <c r="EG66" s="1">
        <v>0</v>
      </c>
      <c r="EH66" s="1">
        <v>0</v>
      </c>
      <c r="EI66" s="1">
        <v>0</v>
      </c>
      <c r="EJ66" s="1">
        <v>0</v>
      </c>
      <c r="EK66" s="1">
        <v>0</v>
      </c>
      <c r="EL66" s="1">
        <v>0</v>
      </c>
      <c r="EM66" s="1">
        <v>0</v>
      </c>
      <c r="EN66" s="1">
        <v>0</v>
      </c>
      <c r="EO66" s="1">
        <v>0</v>
      </c>
      <c r="EP66" s="1">
        <v>0</v>
      </c>
      <c r="EQ66" s="1">
        <v>0</v>
      </c>
      <c r="ER66" s="1">
        <v>0</v>
      </c>
      <c r="ES66" s="1">
        <v>0</v>
      </c>
      <c r="ET66" s="1">
        <v>0</v>
      </c>
      <c r="EU66" s="1">
        <v>0</v>
      </c>
      <c r="EV66" s="1">
        <v>0</v>
      </c>
      <c r="EW66" s="1">
        <v>0</v>
      </c>
      <c r="EX66" s="1">
        <v>0</v>
      </c>
      <c r="EY66" s="1">
        <v>0</v>
      </c>
      <c r="EZ66" s="1">
        <v>0</v>
      </c>
      <c r="FA66" s="1">
        <v>0</v>
      </c>
      <c r="FB66" s="1">
        <v>0</v>
      </c>
      <c r="FC66" s="1">
        <v>0</v>
      </c>
      <c r="FD66" s="1">
        <v>0</v>
      </c>
      <c r="FE66" s="1">
        <v>0</v>
      </c>
      <c r="FF66" s="1">
        <v>0</v>
      </c>
      <c r="FG66" s="1">
        <v>0</v>
      </c>
      <c r="FH66" s="1">
        <v>0</v>
      </c>
      <c r="FI66" s="1">
        <v>0</v>
      </c>
      <c r="FJ66" s="1">
        <v>0</v>
      </c>
      <c r="FK66" s="1">
        <v>0</v>
      </c>
      <c r="FL66" s="1">
        <v>0</v>
      </c>
      <c r="FM66" s="1">
        <v>0</v>
      </c>
      <c r="FN66" s="1">
        <v>0</v>
      </c>
      <c r="FO66" s="1">
        <v>0</v>
      </c>
      <c r="FP66" s="1">
        <v>0</v>
      </c>
      <c r="FQ66" s="1">
        <v>0</v>
      </c>
      <c r="FR66" s="1">
        <v>1</v>
      </c>
      <c r="FS66" s="1">
        <v>0</v>
      </c>
      <c r="FT66" s="1">
        <v>0</v>
      </c>
      <c r="FU66" s="1">
        <v>0</v>
      </c>
      <c r="FV66" s="1">
        <v>0</v>
      </c>
      <c r="FW66" s="1">
        <v>0</v>
      </c>
      <c r="FX66" s="1">
        <v>0</v>
      </c>
      <c r="FY66" s="1">
        <v>5.8731501259667089</v>
      </c>
      <c r="FZ66" s="1">
        <v>0</v>
      </c>
      <c r="GA66" s="1">
        <v>0</v>
      </c>
      <c r="GB66" s="1">
        <v>0</v>
      </c>
      <c r="GC66" s="1">
        <v>0</v>
      </c>
      <c r="GD66" s="1">
        <v>0</v>
      </c>
      <c r="GE66" s="1">
        <v>0</v>
      </c>
      <c r="GF66" s="1">
        <v>0</v>
      </c>
      <c r="GG66" s="1">
        <v>0</v>
      </c>
      <c r="GH66" s="1">
        <v>0</v>
      </c>
      <c r="GI66" s="1">
        <v>0</v>
      </c>
      <c r="GJ66" s="1">
        <v>0</v>
      </c>
      <c r="GK66" s="1">
        <v>0</v>
      </c>
      <c r="GL66" s="1">
        <v>0</v>
      </c>
      <c r="GM66" s="1">
        <v>0</v>
      </c>
      <c r="GN66" s="1">
        <v>0</v>
      </c>
      <c r="GO66" s="1">
        <v>0</v>
      </c>
      <c r="GP66" s="1">
        <v>0</v>
      </c>
      <c r="GQ66" s="1">
        <v>0</v>
      </c>
      <c r="GR66" s="1">
        <v>0</v>
      </c>
      <c r="GS66" s="1">
        <v>0</v>
      </c>
      <c r="GT66" s="1">
        <v>0</v>
      </c>
      <c r="GU66" s="1">
        <v>0.34310000000000002</v>
      </c>
      <c r="GV66" s="1">
        <v>0</v>
      </c>
      <c r="GW66" s="1">
        <v>0</v>
      </c>
      <c r="GX66" s="1">
        <v>0</v>
      </c>
      <c r="GY66" s="1">
        <v>0</v>
      </c>
      <c r="GZ66" s="1">
        <v>0</v>
      </c>
      <c r="HA66" s="1">
        <v>0</v>
      </c>
      <c r="HB66" s="1">
        <v>0</v>
      </c>
      <c r="HC66" s="1">
        <v>0</v>
      </c>
      <c r="HD66" s="1">
        <v>0</v>
      </c>
      <c r="HE66" s="1">
        <v>0</v>
      </c>
      <c r="HF66" s="1">
        <v>0</v>
      </c>
      <c r="HG66" s="1">
        <v>0</v>
      </c>
      <c r="HH66" s="1">
        <v>0</v>
      </c>
      <c r="HI66" s="1">
        <v>1.4999999999999999E-2</v>
      </c>
      <c r="HJ66" s="1">
        <v>0</v>
      </c>
      <c r="HK66" s="1">
        <v>0</v>
      </c>
      <c r="HL66" s="1">
        <v>0</v>
      </c>
      <c r="HM66" s="1">
        <v>0</v>
      </c>
      <c r="HN66" s="1">
        <v>0</v>
      </c>
      <c r="HO66" s="1">
        <v>81.599999999999994</v>
      </c>
      <c r="HP66" s="1">
        <v>0</v>
      </c>
      <c r="HQ66" s="1">
        <v>0</v>
      </c>
      <c r="HR66" s="1">
        <v>0</v>
      </c>
      <c r="HS66" s="1">
        <v>0</v>
      </c>
      <c r="HT66" s="1">
        <v>0</v>
      </c>
      <c r="HU66" s="1">
        <v>0</v>
      </c>
      <c r="HV66" s="1">
        <v>0</v>
      </c>
      <c r="HW66" s="1">
        <v>0</v>
      </c>
      <c r="HX66" s="1">
        <v>0</v>
      </c>
      <c r="HY66" s="1">
        <v>0</v>
      </c>
      <c r="HZ66" s="1">
        <v>0</v>
      </c>
      <c r="IA66" s="1">
        <v>0</v>
      </c>
      <c r="IB66" s="1">
        <v>0</v>
      </c>
      <c r="IC66" s="1">
        <v>0</v>
      </c>
      <c r="ID66" s="1">
        <v>0</v>
      </c>
      <c r="IE66" s="1">
        <v>0</v>
      </c>
      <c r="IF66" s="1">
        <v>0</v>
      </c>
      <c r="IG66" s="1">
        <v>0</v>
      </c>
      <c r="IH66" s="1">
        <v>0</v>
      </c>
      <c r="II66" s="1">
        <v>0</v>
      </c>
      <c r="IJ66" s="1">
        <v>0</v>
      </c>
      <c r="IK66" s="1">
        <v>0</v>
      </c>
      <c r="IL66" s="1">
        <v>0</v>
      </c>
      <c r="IM66" s="1">
        <v>0</v>
      </c>
      <c r="IN66" s="1">
        <v>0</v>
      </c>
      <c r="IO66" s="1">
        <v>0</v>
      </c>
      <c r="IP66" s="1">
        <v>0</v>
      </c>
      <c r="IQ66" s="1">
        <v>0</v>
      </c>
      <c r="IR66" s="1">
        <v>0</v>
      </c>
      <c r="IS66" s="1">
        <v>0</v>
      </c>
      <c r="IT66" s="1">
        <v>0</v>
      </c>
      <c r="IU66" s="1">
        <v>0</v>
      </c>
      <c r="IV66" s="1">
        <v>0</v>
      </c>
      <c r="IW66" s="1">
        <v>0</v>
      </c>
      <c r="IX66" s="1">
        <v>0</v>
      </c>
      <c r="IY66" s="1">
        <v>0</v>
      </c>
      <c r="IZ66" s="1">
        <v>0</v>
      </c>
      <c r="JA66" s="1">
        <v>0</v>
      </c>
      <c r="JB66" s="1">
        <v>0</v>
      </c>
      <c r="JC66" s="1">
        <v>0</v>
      </c>
      <c r="JD66" s="1">
        <v>0</v>
      </c>
      <c r="JE66" s="1">
        <v>0</v>
      </c>
      <c r="JF66" s="1">
        <v>0</v>
      </c>
      <c r="JG66" s="1">
        <v>0</v>
      </c>
      <c r="JH66" s="1">
        <v>0</v>
      </c>
      <c r="JI66" s="1">
        <v>0</v>
      </c>
      <c r="JJ66" s="1">
        <v>0</v>
      </c>
      <c r="JK66" s="1">
        <v>0</v>
      </c>
      <c r="JL66" s="1">
        <v>0</v>
      </c>
      <c r="JM66" s="1">
        <v>0</v>
      </c>
      <c r="JN66" s="1">
        <v>0</v>
      </c>
      <c r="JO66" s="1">
        <v>0</v>
      </c>
      <c r="JP66" s="1">
        <v>0</v>
      </c>
      <c r="JQ66" s="1">
        <v>0</v>
      </c>
      <c r="JR66" s="1">
        <v>0</v>
      </c>
      <c r="JS66" s="1">
        <v>0</v>
      </c>
      <c r="JT66" s="1">
        <v>0</v>
      </c>
      <c r="JU66" s="1">
        <v>0</v>
      </c>
      <c r="JV66" s="1">
        <v>0</v>
      </c>
      <c r="JW66" s="1">
        <v>0</v>
      </c>
      <c r="JX66" s="1">
        <v>0</v>
      </c>
      <c r="JY66" s="1">
        <v>0</v>
      </c>
      <c r="JZ66" s="1">
        <v>0</v>
      </c>
      <c r="KA66" s="1">
        <v>0</v>
      </c>
      <c r="KB66" s="1">
        <v>0</v>
      </c>
      <c r="KC66" s="1">
        <v>0</v>
      </c>
      <c r="KD66" s="1">
        <v>0</v>
      </c>
      <c r="KE66" s="1">
        <v>0</v>
      </c>
      <c r="KF66" s="1">
        <v>0</v>
      </c>
      <c r="KG66" s="1">
        <v>0</v>
      </c>
      <c r="KH66" s="1">
        <v>0</v>
      </c>
      <c r="KI66" s="1">
        <v>0</v>
      </c>
      <c r="KJ66" s="1">
        <v>0</v>
      </c>
      <c r="KK66" s="1">
        <v>0</v>
      </c>
      <c r="KL66" s="1">
        <v>0</v>
      </c>
      <c r="KM66" s="1">
        <v>0</v>
      </c>
      <c r="KN66" s="1">
        <v>0</v>
      </c>
      <c r="KO66" s="1">
        <v>0</v>
      </c>
      <c r="KP66" s="1">
        <v>0</v>
      </c>
      <c r="KQ66" s="1">
        <v>0</v>
      </c>
      <c r="KR66" s="1">
        <v>0</v>
      </c>
      <c r="KS66" s="1">
        <v>0</v>
      </c>
      <c r="KT66" s="1">
        <v>0</v>
      </c>
      <c r="KU66" s="1">
        <v>0</v>
      </c>
      <c r="KV66" s="1">
        <v>0</v>
      </c>
      <c r="KW66" s="1">
        <v>0</v>
      </c>
      <c r="KX66" s="1">
        <v>0</v>
      </c>
      <c r="KY66" s="1">
        <v>0</v>
      </c>
      <c r="KZ66" s="1">
        <v>0</v>
      </c>
      <c r="LA66" s="1">
        <v>0</v>
      </c>
      <c r="LB66" s="1">
        <v>0</v>
      </c>
      <c r="LC66" s="1">
        <v>0</v>
      </c>
      <c r="LD66" s="1">
        <v>0</v>
      </c>
      <c r="LE66" s="1">
        <v>0</v>
      </c>
      <c r="LF66" s="1">
        <v>0</v>
      </c>
      <c r="LG66" s="1">
        <v>0</v>
      </c>
      <c r="LH66" s="1">
        <v>0.99299999999999999</v>
      </c>
      <c r="LI66" s="1">
        <v>0.79504950495049498</v>
      </c>
      <c r="LJ66" s="1">
        <v>0</v>
      </c>
      <c r="LK66" s="1">
        <v>0</v>
      </c>
      <c r="LL66" s="1">
        <v>1</v>
      </c>
      <c r="LM66" s="1">
        <v>0.95</v>
      </c>
      <c r="LN66" s="1">
        <v>0</v>
      </c>
      <c r="LO66" s="1">
        <v>1</v>
      </c>
      <c r="LP66" s="1">
        <v>0.78</v>
      </c>
      <c r="LQ66" s="1">
        <v>0</v>
      </c>
      <c r="LR66" s="1">
        <v>1.0771214960804465E-2</v>
      </c>
      <c r="LS66" s="1">
        <v>0</v>
      </c>
    </row>
    <row r="67" spans="1:331" ht="15.75" customHeight="1">
      <c r="A67" s="1" t="s">
        <v>350</v>
      </c>
      <c r="B67" s="1" t="s">
        <v>425</v>
      </c>
      <c r="C67" s="1" t="s">
        <v>434</v>
      </c>
      <c r="D67" s="1" t="s">
        <v>353</v>
      </c>
      <c r="E67" s="1" t="s">
        <v>416</v>
      </c>
      <c r="F67" s="1">
        <v>164</v>
      </c>
      <c r="G67" s="1" t="s">
        <v>355</v>
      </c>
      <c r="H67" s="1">
        <v>164</v>
      </c>
      <c r="I67" s="1">
        <v>0.41102756892230574</v>
      </c>
      <c r="J67" s="1">
        <v>0</v>
      </c>
      <c r="K67" s="1" t="s">
        <v>356</v>
      </c>
      <c r="L67" s="1">
        <v>1</v>
      </c>
      <c r="M67" s="1" t="s">
        <v>427</v>
      </c>
      <c r="N67" s="1" t="s">
        <v>435</v>
      </c>
      <c r="O67" s="1" t="s">
        <v>436</v>
      </c>
      <c r="P67" s="1">
        <v>4.7</v>
      </c>
      <c r="Q67" s="1">
        <v>0.93</v>
      </c>
      <c r="R67" s="1">
        <v>0</v>
      </c>
      <c r="S67" s="1">
        <v>0.39</v>
      </c>
      <c r="T67" s="1">
        <v>399</v>
      </c>
      <c r="U67" s="1">
        <v>0</v>
      </c>
      <c r="V67" s="1">
        <v>87</v>
      </c>
      <c r="W67" s="1">
        <v>0</v>
      </c>
      <c r="X67" s="1">
        <v>34713</v>
      </c>
      <c r="Y67" s="1">
        <v>1</v>
      </c>
      <c r="Z67" s="1">
        <v>0</v>
      </c>
      <c r="AA67" s="1">
        <v>0</v>
      </c>
      <c r="AB67" s="1">
        <v>0</v>
      </c>
      <c r="AC67" s="1">
        <v>0</v>
      </c>
      <c r="AD67" s="1">
        <v>0</v>
      </c>
      <c r="AE67" s="1">
        <v>0</v>
      </c>
      <c r="AF67" s="1">
        <v>0</v>
      </c>
      <c r="AG67" s="1">
        <v>0</v>
      </c>
      <c r="AH67" s="1">
        <v>0</v>
      </c>
      <c r="AI67" s="1">
        <v>0</v>
      </c>
      <c r="AJ67" s="1">
        <v>0</v>
      </c>
      <c r="AK67" s="1">
        <v>0</v>
      </c>
      <c r="AL67" s="1">
        <v>0</v>
      </c>
      <c r="AM67" s="1">
        <v>13.726027397260275</v>
      </c>
      <c r="AN67" s="1">
        <v>0</v>
      </c>
      <c r="AO67" s="1">
        <v>0</v>
      </c>
      <c r="AP67" s="1">
        <v>0</v>
      </c>
      <c r="AQ67" s="1">
        <v>0</v>
      </c>
      <c r="AR67" s="1">
        <v>0</v>
      </c>
      <c r="AS67" s="1">
        <v>0</v>
      </c>
      <c r="AT67" s="1">
        <v>0</v>
      </c>
      <c r="AU67" s="1">
        <v>0</v>
      </c>
      <c r="AV67" s="1">
        <v>0</v>
      </c>
      <c r="AW67" s="1">
        <v>0</v>
      </c>
      <c r="AX67" s="1">
        <v>0</v>
      </c>
      <c r="AY67" s="1">
        <v>0</v>
      </c>
      <c r="AZ67" s="1">
        <v>0</v>
      </c>
      <c r="BA67" s="1">
        <v>0</v>
      </c>
      <c r="BB67" s="1">
        <v>0</v>
      </c>
      <c r="BC67" s="1">
        <v>0.106</v>
      </c>
      <c r="BD67" s="1">
        <v>0</v>
      </c>
      <c r="BE67" s="1">
        <v>0</v>
      </c>
      <c r="BF67" s="1">
        <v>0</v>
      </c>
      <c r="BG67" s="1">
        <v>0</v>
      </c>
      <c r="BH67" s="1">
        <v>0</v>
      </c>
      <c r="BI67" s="1">
        <v>0</v>
      </c>
      <c r="BJ67" s="1">
        <v>0</v>
      </c>
      <c r="BK67" s="1">
        <v>0</v>
      </c>
      <c r="BL67" s="1">
        <v>0</v>
      </c>
      <c r="BM67" s="1">
        <v>0</v>
      </c>
      <c r="BN67" s="1">
        <v>0</v>
      </c>
      <c r="BO67" s="1">
        <v>0</v>
      </c>
      <c r="BP67" s="1">
        <v>0</v>
      </c>
      <c r="BQ67" s="1">
        <v>1.4999999999999999E-2</v>
      </c>
      <c r="BR67" s="1">
        <v>0</v>
      </c>
      <c r="BS67" s="1">
        <v>0</v>
      </c>
      <c r="BT67" s="1">
        <v>0</v>
      </c>
      <c r="BU67" s="1">
        <v>0</v>
      </c>
      <c r="BV67" s="1">
        <v>0</v>
      </c>
      <c r="BW67" s="1">
        <v>81.599999999999994</v>
      </c>
      <c r="BX67" s="1">
        <v>0</v>
      </c>
      <c r="BY67" s="1">
        <v>0</v>
      </c>
      <c r="BZ67" s="1">
        <v>0</v>
      </c>
      <c r="CA67" s="1">
        <v>0</v>
      </c>
      <c r="CB67" s="1">
        <v>0</v>
      </c>
      <c r="CC67" s="1">
        <v>0</v>
      </c>
      <c r="CD67" s="1">
        <v>0</v>
      </c>
      <c r="CE67" s="1">
        <v>0</v>
      </c>
      <c r="CF67" s="1">
        <v>0</v>
      </c>
      <c r="CG67" s="1">
        <v>0</v>
      </c>
      <c r="CH67" s="1">
        <v>0</v>
      </c>
      <c r="CI67" s="1">
        <v>0</v>
      </c>
      <c r="CJ67" s="1">
        <v>0</v>
      </c>
      <c r="CK67" s="1">
        <v>0</v>
      </c>
      <c r="CL67" s="1">
        <v>0</v>
      </c>
      <c r="CM67" s="1">
        <v>0</v>
      </c>
      <c r="CN67" s="1">
        <v>0</v>
      </c>
      <c r="CO67" s="1">
        <v>0</v>
      </c>
      <c r="CP67" s="1">
        <v>0</v>
      </c>
      <c r="CQ67" s="1">
        <v>0</v>
      </c>
      <c r="CR67" s="1">
        <v>0</v>
      </c>
      <c r="CS67" s="1">
        <v>0</v>
      </c>
      <c r="CT67" s="1">
        <v>0</v>
      </c>
      <c r="CU67" s="1">
        <v>0</v>
      </c>
      <c r="CV67" s="1">
        <v>0</v>
      </c>
      <c r="CW67" s="1">
        <v>0</v>
      </c>
      <c r="CX67" s="1">
        <v>0</v>
      </c>
      <c r="CY67" s="1">
        <v>0</v>
      </c>
      <c r="CZ67" s="1">
        <v>0</v>
      </c>
      <c r="DA67" s="1">
        <v>0</v>
      </c>
      <c r="DB67" s="1">
        <v>0</v>
      </c>
      <c r="DC67" s="1">
        <v>0</v>
      </c>
      <c r="DD67" s="1">
        <v>0</v>
      </c>
      <c r="DE67" s="1">
        <v>0</v>
      </c>
      <c r="DF67" s="1">
        <v>0</v>
      </c>
      <c r="DG67" s="1">
        <v>0</v>
      </c>
      <c r="DH67" s="1">
        <v>0</v>
      </c>
      <c r="DI67" s="1">
        <v>0</v>
      </c>
      <c r="DJ67" s="1">
        <v>0</v>
      </c>
      <c r="DK67" s="1">
        <v>0</v>
      </c>
      <c r="DL67" s="1">
        <v>0</v>
      </c>
      <c r="DM67" s="1">
        <v>0</v>
      </c>
      <c r="DN67" s="1">
        <v>0</v>
      </c>
      <c r="DO67" s="1">
        <v>0</v>
      </c>
      <c r="DP67" s="1">
        <v>0</v>
      </c>
      <c r="DQ67" s="1">
        <v>0</v>
      </c>
      <c r="DR67" s="1">
        <v>0</v>
      </c>
      <c r="DS67" s="1">
        <v>0</v>
      </c>
      <c r="DT67" s="1">
        <v>0</v>
      </c>
      <c r="DU67" s="1">
        <v>0</v>
      </c>
      <c r="DV67" s="1">
        <v>0</v>
      </c>
      <c r="DW67" s="1">
        <v>0</v>
      </c>
      <c r="DX67" s="1">
        <v>0</v>
      </c>
      <c r="DY67" s="1">
        <v>0</v>
      </c>
      <c r="DZ67" s="1">
        <v>0</v>
      </c>
      <c r="EA67" s="1">
        <v>0</v>
      </c>
      <c r="EB67" s="1">
        <v>0</v>
      </c>
      <c r="EC67" s="1">
        <v>0</v>
      </c>
      <c r="ED67" s="1">
        <v>0</v>
      </c>
      <c r="EE67" s="1">
        <v>0</v>
      </c>
      <c r="EF67" s="1">
        <v>0</v>
      </c>
      <c r="EG67" s="1">
        <v>0</v>
      </c>
      <c r="EH67" s="1">
        <v>0</v>
      </c>
      <c r="EI67" s="1">
        <v>0</v>
      </c>
      <c r="EJ67" s="1">
        <v>0</v>
      </c>
      <c r="EK67" s="1">
        <v>0</v>
      </c>
      <c r="EL67" s="1">
        <v>0</v>
      </c>
      <c r="EM67" s="1">
        <v>0</v>
      </c>
      <c r="EN67" s="1">
        <v>0</v>
      </c>
      <c r="EO67" s="1">
        <v>0</v>
      </c>
      <c r="EP67" s="1">
        <v>0</v>
      </c>
      <c r="EQ67" s="1">
        <v>0</v>
      </c>
      <c r="ER67" s="1">
        <v>0</v>
      </c>
      <c r="ES67" s="1">
        <v>0</v>
      </c>
      <c r="ET67" s="1">
        <v>0</v>
      </c>
      <c r="EU67" s="1">
        <v>0</v>
      </c>
      <c r="EV67" s="1">
        <v>0</v>
      </c>
      <c r="EW67" s="1">
        <v>0</v>
      </c>
      <c r="EX67" s="1">
        <v>0</v>
      </c>
      <c r="EY67" s="1">
        <v>0</v>
      </c>
      <c r="EZ67" s="1">
        <v>0</v>
      </c>
      <c r="FA67" s="1">
        <v>0</v>
      </c>
      <c r="FB67" s="1">
        <v>0</v>
      </c>
      <c r="FC67" s="1">
        <v>0</v>
      </c>
      <c r="FD67" s="1">
        <v>0</v>
      </c>
      <c r="FE67" s="1">
        <v>0</v>
      </c>
      <c r="FF67" s="1">
        <v>0</v>
      </c>
      <c r="FG67" s="1">
        <v>0</v>
      </c>
      <c r="FH67" s="1">
        <v>0</v>
      </c>
      <c r="FI67" s="1">
        <v>0</v>
      </c>
      <c r="FJ67" s="1">
        <v>0</v>
      </c>
      <c r="FK67" s="1">
        <v>0</v>
      </c>
      <c r="FL67" s="1">
        <v>0</v>
      </c>
      <c r="FM67" s="1">
        <v>0</v>
      </c>
      <c r="FN67" s="1">
        <v>0</v>
      </c>
      <c r="FO67" s="1">
        <v>0</v>
      </c>
      <c r="FP67" s="1">
        <v>0</v>
      </c>
      <c r="FQ67" s="1">
        <v>1</v>
      </c>
      <c r="FR67" s="1">
        <v>0</v>
      </c>
      <c r="FS67" s="1">
        <v>0</v>
      </c>
      <c r="FT67" s="1">
        <v>0</v>
      </c>
      <c r="FU67" s="1">
        <v>0</v>
      </c>
      <c r="FV67" s="1">
        <v>0</v>
      </c>
      <c r="FW67" s="1">
        <v>0</v>
      </c>
      <c r="FX67" s="1">
        <v>4.9623427834569886</v>
      </c>
      <c r="FY67" s="1">
        <v>0</v>
      </c>
      <c r="FZ67" s="1">
        <v>0</v>
      </c>
      <c r="GA67" s="1">
        <v>0</v>
      </c>
      <c r="GB67" s="1">
        <v>0</v>
      </c>
      <c r="GC67" s="1">
        <v>0</v>
      </c>
      <c r="GD67" s="1">
        <v>0</v>
      </c>
      <c r="GE67" s="1">
        <v>0</v>
      </c>
      <c r="GF67" s="1">
        <v>0</v>
      </c>
      <c r="GG67" s="1">
        <v>0</v>
      </c>
      <c r="GH67" s="1">
        <v>0</v>
      </c>
      <c r="GI67" s="1">
        <v>0</v>
      </c>
      <c r="GJ67" s="1">
        <v>0</v>
      </c>
      <c r="GK67" s="1">
        <v>0</v>
      </c>
      <c r="GL67" s="1">
        <v>0</v>
      </c>
      <c r="GM67" s="1">
        <v>0</v>
      </c>
      <c r="GN67" s="1">
        <v>0</v>
      </c>
      <c r="GO67" s="1">
        <v>0</v>
      </c>
      <c r="GP67" s="1">
        <v>0</v>
      </c>
      <c r="GQ67" s="1">
        <v>0</v>
      </c>
      <c r="GR67" s="1">
        <v>0</v>
      </c>
      <c r="GS67" s="1">
        <v>0</v>
      </c>
      <c r="GT67" s="1">
        <v>0.29320000000000002</v>
      </c>
      <c r="GU67" s="1">
        <v>0</v>
      </c>
      <c r="GV67" s="1">
        <v>0</v>
      </c>
      <c r="GW67" s="1">
        <v>0</v>
      </c>
      <c r="GX67" s="1">
        <v>0</v>
      </c>
      <c r="GY67" s="1">
        <v>0</v>
      </c>
      <c r="GZ67" s="1">
        <v>0</v>
      </c>
      <c r="HA67" s="1">
        <v>0</v>
      </c>
      <c r="HB67" s="1">
        <v>0</v>
      </c>
      <c r="HC67" s="1">
        <v>0</v>
      </c>
      <c r="HD67" s="1">
        <v>0</v>
      </c>
      <c r="HE67" s="1">
        <v>0</v>
      </c>
      <c r="HF67" s="1">
        <v>0</v>
      </c>
      <c r="HG67" s="1">
        <v>0</v>
      </c>
      <c r="HH67" s="1">
        <v>1.4999999999999999E-2</v>
      </c>
      <c r="HI67" s="1">
        <v>0</v>
      </c>
      <c r="HJ67" s="1">
        <v>0</v>
      </c>
      <c r="HK67" s="1">
        <v>0</v>
      </c>
      <c r="HL67" s="1">
        <v>0</v>
      </c>
      <c r="HM67" s="1">
        <v>0</v>
      </c>
      <c r="HN67" s="1">
        <v>81.599999999999994</v>
      </c>
      <c r="HO67" s="1">
        <v>0</v>
      </c>
      <c r="HP67" s="1">
        <v>0</v>
      </c>
      <c r="HQ67" s="1">
        <v>0</v>
      </c>
      <c r="HR67" s="1">
        <v>0</v>
      </c>
      <c r="HS67" s="1">
        <v>0</v>
      </c>
      <c r="HT67" s="1">
        <v>0</v>
      </c>
      <c r="HU67" s="1">
        <v>0</v>
      </c>
      <c r="HV67" s="1">
        <v>0</v>
      </c>
      <c r="HW67" s="1">
        <v>0</v>
      </c>
      <c r="HX67" s="1">
        <v>0</v>
      </c>
      <c r="HY67" s="1">
        <v>0</v>
      </c>
      <c r="HZ67" s="1">
        <v>0</v>
      </c>
      <c r="IA67" s="1">
        <v>0</v>
      </c>
      <c r="IB67" s="1">
        <v>0</v>
      </c>
      <c r="IC67" s="1">
        <v>0</v>
      </c>
      <c r="ID67" s="1">
        <v>0</v>
      </c>
      <c r="IE67" s="1">
        <v>0</v>
      </c>
      <c r="IF67" s="1">
        <v>0</v>
      </c>
      <c r="IG67" s="1">
        <v>0</v>
      </c>
      <c r="IH67" s="1">
        <v>0</v>
      </c>
      <c r="II67" s="1">
        <v>0</v>
      </c>
      <c r="IJ67" s="1">
        <v>0</v>
      </c>
      <c r="IK67" s="1">
        <v>0</v>
      </c>
      <c r="IL67" s="1">
        <v>0</v>
      </c>
      <c r="IM67" s="1">
        <v>0</v>
      </c>
      <c r="IN67" s="1">
        <v>0</v>
      </c>
      <c r="IO67" s="1">
        <v>0</v>
      </c>
      <c r="IP67" s="1">
        <v>0</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0</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0</v>
      </c>
      <c r="KA67" s="1">
        <v>0</v>
      </c>
      <c r="KB67" s="1">
        <v>0</v>
      </c>
      <c r="KC67" s="1">
        <v>0</v>
      </c>
      <c r="KD67" s="1">
        <v>0</v>
      </c>
      <c r="KE67" s="1">
        <v>0</v>
      </c>
      <c r="KF67" s="1">
        <v>0</v>
      </c>
      <c r="KG67" s="1">
        <v>0</v>
      </c>
      <c r="KH67" s="1">
        <v>0</v>
      </c>
      <c r="KI67" s="1">
        <v>0</v>
      </c>
      <c r="KJ67" s="1">
        <v>0</v>
      </c>
      <c r="KK67" s="1">
        <v>0</v>
      </c>
      <c r="KL67" s="1">
        <v>0</v>
      </c>
      <c r="KM67" s="1">
        <v>0</v>
      </c>
      <c r="KN67" s="1">
        <v>0</v>
      </c>
      <c r="KO67" s="1">
        <v>0</v>
      </c>
      <c r="KP67" s="1">
        <v>0</v>
      </c>
      <c r="KQ67" s="1">
        <v>0</v>
      </c>
      <c r="KR67" s="1">
        <v>0</v>
      </c>
      <c r="KS67" s="1">
        <v>0</v>
      </c>
      <c r="KT67" s="1">
        <v>0</v>
      </c>
      <c r="KU67" s="1">
        <v>0</v>
      </c>
      <c r="KV67" s="1">
        <v>0</v>
      </c>
      <c r="KW67" s="1">
        <v>0</v>
      </c>
      <c r="KX67" s="1">
        <v>0</v>
      </c>
      <c r="KY67" s="1">
        <v>0</v>
      </c>
      <c r="KZ67" s="1">
        <v>0</v>
      </c>
      <c r="LA67" s="1">
        <v>0</v>
      </c>
      <c r="LB67" s="1">
        <v>0</v>
      </c>
      <c r="LC67" s="1">
        <v>0</v>
      </c>
      <c r="LD67" s="1">
        <v>0</v>
      </c>
      <c r="LE67" s="1">
        <v>0</v>
      </c>
      <c r="LF67" s="1">
        <v>0</v>
      </c>
      <c r="LG67" s="1">
        <v>0</v>
      </c>
      <c r="LH67" s="1">
        <v>1</v>
      </c>
      <c r="LI67" s="1">
        <v>0.50344827586206897</v>
      </c>
      <c r="LJ67" s="1">
        <v>0</v>
      </c>
      <c r="LK67" s="1">
        <v>0</v>
      </c>
      <c r="LL67" s="1">
        <v>1</v>
      </c>
      <c r="LM67" s="1">
        <v>0.95</v>
      </c>
      <c r="LN67" s="1">
        <v>0</v>
      </c>
      <c r="LO67" s="1">
        <v>1</v>
      </c>
      <c r="LP67" s="1">
        <v>0.78</v>
      </c>
      <c r="LQ67" s="1">
        <v>0</v>
      </c>
      <c r="LR67" s="1">
        <v>3.6840119760479038E-2</v>
      </c>
      <c r="LS67" s="1">
        <v>0</v>
      </c>
    </row>
    <row r="68" spans="1:331" ht="15.75" customHeight="1">
      <c r="A68" s="1" t="s">
        <v>350</v>
      </c>
      <c r="B68" s="1" t="s">
        <v>425</v>
      </c>
      <c r="C68" s="1" t="s">
        <v>434</v>
      </c>
      <c r="D68" s="1" t="s">
        <v>353</v>
      </c>
      <c r="E68" s="1" t="s">
        <v>416</v>
      </c>
      <c r="F68" s="1">
        <v>1237</v>
      </c>
      <c r="G68" s="1" t="s">
        <v>430</v>
      </c>
      <c r="H68" s="1">
        <v>1237</v>
      </c>
      <c r="I68" s="1">
        <v>0.68798665183537266</v>
      </c>
      <c r="J68" s="1">
        <v>0</v>
      </c>
      <c r="K68" s="1" t="s">
        <v>431</v>
      </c>
      <c r="L68" s="1">
        <v>1</v>
      </c>
      <c r="M68" s="1" t="s">
        <v>427</v>
      </c>
      <c r="N68" s="1" t="s">
        <v>435</v>
      </c>
      <c r="O68" s="1" t="s">
        <v>436</v>
      </c>
      <c r="P68" s="1">
        <v>4.7</v>
      </c>
      <c r="Q68" s="1">
        <v>0.93</v>
      </c>
      <c r="R68" s="1">
        <v>0</v>
      </c>
      <c r="S68" s="1">
        <v>0.39</v>
      </c>
      <c r="T68" s="1">
        <v>1798</v>
      </c>
      <c r="U68" s="1">
        <v>0</v>
      </c>
      <c r="V68" s="1">
        <v>87</v>
      </c>
      <c r="W68" s="1">
        <v>0</v>
      </c>
      <c r="X68" s="1">
        <v>156426</v>
      </c>
      <c r="Y68" s="1">
        <v>0</v>
      </c>
      <c r="Z68" s="1">
        <v>1</v>
      </c>
      <c r="AA68" s="1">
        <v>0</v>
      </c>
      <c r="AB68" s="1">
        <v>0</v>
      </c>
      <c r="AC68" s="1">
        <v>0</v>
      </c>
      <c r="AD68" s="1">
        <v>0</v>
      </c>
      <c r="AE68" s="1">
        <v>0</v>
      </c>
      <c r="AF68" s="1">
        <v>0</v>
      </c>
      <c r="AG68" s="1">
        <v>0</v>
      </c>
      <c r="AH68" s="1">
        <v>0</v>
      </c>
      <c r="AI68" s="1">
        <v>0</v>
      </c>
      <c r="AJ68" s="1">
        <v>0</v>
      </c>
      <c r="AK68" s="1">
        <v>0</v>
      </c>
      <c r="AL68" s="1">
        <v>0</v>
      </c>
      <c r="AM68" s="1">
        <v>0</v>
      </c>
      <c r="AN68" s="1">
        <v>15.123287671232877</v>
      </c>
      <c r="AO68" s="1">
        <v>0</v>
      </c>
      <c r="AP68" s="1">
        <v>0</v>
      </c>
      <c r="AQ68" s="1">
        <v>0</v>
      </c>
      <c r="AR68" s="1">
        <v>0</v>
      </c>
      <c r="AS68" s="1">
        <v>0</v>
      </c>
      <c r="AT68" s="1">
        <v>0</v>
      </c>
      <c r="AU68" s="1">
        <v>0</v>
      </c>
      <c r="AV68" s="1">
        <v>0</v>
      </c>
      <c r="AW68" s="1">
        <v>0</v>
      </c>
      <c r="AX68" s="1">
        <v>0</v>
      </c>
      <c r="AY68" s="1">
        <v>0</v>
      </c>
      <c r="AZ68" s="1">
        <v>0</v>
      </c>
      <c r="BA68" s="1">
        <v>0</v>
      </c>
      <c r="BB68" s="1">
        <v>0</v>
      </c>
      <c r="BC68" s="1">
        <v>0</v>
      </c>
      <c r="BD68" s="1">
        <v>0.106</v>
      </c>
      <c r="BE68" s="1">
        <v>0</v>
      </c>
      <c r="BF68" s="1">
        <v>0</v>
      </c>
      <c r="BG68" s="1">
        <v>0</v>
      </c>
      <c r="BH68" s="1">
        <v>0</v>
      </c>
      <c r="BI68" s="1">
        <v>0</v>
      </c>
      <c r="BJ68" s="1">
        <v>0</v>
      </c>
      <c r="BK68" s="1">
        <v>0</v>
      </c>
      <c r="BL68" s="1">
        <v>0</v>
      </c>
      <c r="BM68" s="1">
        <v>0</v>
      </c>
      <c r="BN68" s="1">
        <v>0</v>
      </c>
      <c r="BO68" s="1">
        <v>0</v>
      </c>
      <c r="BP68" s="1">
        <v>0</v>
      </c>
      <c r="BQ68" s="1">
        <v>0</v>
      </c>
      <c r="BR68" s="1">
        <v>1.4999999999999999E-2</v>
      </c>
      <c r="BS68" s="1">
        <v>0</v>
      </c>
      <c r="BT68" s="1">
        <v>0</v>
      </c>
      <c r="BU68" s="1">
        <v>0</v>
      </c>
      <c r="BV68" s="1">
        <v>0</v>
      </c>
      <c r="BW68" s="1">
        <v>0</v>
      </c>
      <c r="BX68" s="1">
        <v>81.599999999999994</v>
      </c>
      <c r="BY68" s="1">
        <v>0</v>
      </c>
      <c r="BZ68" s="1">
        <v>0</v>
      </c>
      <c r="CA68" s="1">
        <v>0</v>
      </c>
      <c r="CB68" s="1">
        <v>0</v>
      </c>
      <c r="CC68" s="1">
        <v>0</v>
      </c>
      <c r="CD68" s="1">
        <v>0</v>
      </c>
      <c r="CE68" s="1">
        <v>0</v>
      </c>
      <c r="CF68" s="1">
        <v>0</v>
      </c>
      <c r="CG68" s="1">
        <v>0</v>
      </c>
      <c r="CH68" s="1">
        <v>0</v>
      </c>
      <c r="CI68" s="1">
        <v>0</v>
      </c>
      <c r="CJ68" s="1">
        <v>0</v>
      </c>
      <c r="CK68" s="1">
        <v>0</v>
      </c>
      <c r="CL68" s="1">
        <v>0</v>
      </c>
      <c r="CM68" s="1">
        <v>0</v>
      </c>
      <c r="CN68" s="1">
        <v>0</v>
      </c>
      <c r="CO68" s="1">
        <v>0</v>
      </c>
      <c r="CP68" s="1">
        <v>0</v>
      </c>
      <c r="CQ68" s="1">
        <v>0</v>
      </c>
      <c r="CR68" s="1">
        <v>0</v>
      </c>
      <c r="CS68" s="1">
        <v>0</v>
      </c>
      <c r="CT68" s="1">
        <v>0</v>
      </c>
      <c r="CU68" s="1">
        <v>0</v>
      </c>
      <c r="CV68" s="1">
        <v>0</v>
      </c>
      <c r="CW68" s="1">
        <v>0</v>
      </c>
      <c r="CX68" s="1">
        <v>0</v>
      </c>
      <c r="CY68" s="1">
        <v>0</v>
      </c>
      <c r="CZ68" s="1">
        <v>0</v>
      </c>
      <c r="DA68" s="1">
        <v>0</v>
      </c>
      <c r="DB68" s="1">
        <v>0</v>
      </c>
      <c r="DC68" s="1">
        <v>0</v>
      </c>
      <c r="DD68" s="1">
        <v>0</v>
      </c>
      <c r="DE68" s="1">
        <v>0</v>
      </c>
      <c r="DF68" s="1">
        <v>0</v>
      </c>
      <c r="DG68" s="1">
        <v>0</v>
      </c>
      <c r="DH68" s="1">
        <v>0</v>
      </c>
      <c r="DI68" s="1">
        <v>0</v>
      </c>
      <c r="DJ68" s="1">
        <v>0</v>
      </c>
      <c r="DK68" s="1">
        <v>0</v>
      </c>
      <c r="DL68" s="1">
        <v>0</v>
      </c>
      <c r="DM68" s="1">
        <v>0</v>
      </c>
      <c r="DN68" s="1">
        <v>0</v>
      </c>
      <c r="DO68" s="1">
        <v>0</v>
      </c>
      <c r="DP68" s="1">
        <v>0</v>
      </c>
      <c r="DQ68" s="1">
        <v>0</v>
      </c>
      <c r="DR68" s="1">
        <v>0</v>
      </c>
      <c r="DS68" s="1">
        <v>0</v>
      </c>
      <c r="DT68" s="1">
        <v>0</v>
      </c>
      <c r="DU68" s="1">
        <v>0</v>
      </c>
      <c r="DV68" s="1">
        <v>0</v>
      </c>
      <c r="DW68" s="1">
        <v>0</v>
      </c>
      <c r="DX68" s="1">
        <v>0</v>
      </c>
      <c r="DY68" s="1">
        <v>0</v>
      </c>
      <c r="DZ68" s="1">
        <v>0</v>
      </c>
      <c r="EA68" s="1">
        <v>0</v>
      </c>
      <c r="EB68" s="1">
        <v>0</v>
      </c>
      <c r="EC68" s="1">
        <v>0</v>
      </c>
      <c r="ED68" s="1">
        <v>0</v>
      </c>
      <c r="EE68" s="1">
        <v>0</v>
      </c>
      <c r="EF68" s="1">
        <v>0</v>
      </c>
      <c r="EG68" s="1">
        <v>0</v>
      </c>
      <c r="EH68" s="1">
        <v>0</v>
      </c>
      <c r="EI68" s="1">
        <v>0</v>
      </c>
      <c r="EJ68" s="1">
        <v>0</v>
      </c>
      <c r="EK68" s="1">
        <v>0</v>
      </c>
      <c r="EL68" s="1">
        <v>0</v>
      </c>
      <c r="EM68" s="1">
        <v>0</v>
      </c>
      <c r="EN68" s="1">
        <v>0</v>
      </c>
      <c r="EO68" s="1">
        <v>0</v>
      </c>
      <c r="EP68" s="1">
        <v>0</v>
      </c>
      <c r="EQ68" s="1">
        <v>0</v>
      </c>
      <c r="ER68" s="1">
        <v>0</v>
      </c>
      <c r="ES68" s="1">
        <v>0</v>
      </c>
      <c r="ET68" s="1">
        <v>0</v>
      </c>
      <c r="EU68" s="1">
        <v>0</v>
      </c>
      <c r="EV68" s="1">
        <v>0</v>
      </c>
      <c r="EW68" s="1">
        <v>0</v>
      </c>
      <c r="EX68" s="1">
        <v>0</v>
      </c>
      <c r="EY68" s="1">
        <v>0</v>
      </c>
      <c r="EZ68" s="1">
        <v>0</v>
      </c>
      <c r="FA68" s="1">
        <v>0</v>
      </c>
      <c r="FB68" s="1">
        <v>0</v>
      </c>
      <c r="FC68" s="1">
        <v>0</v>
      </c>
      <c r="FD68" s="1">
        <v>0</v>
      </c>
      <c r="FE68" s="1">
        <v>0</v>
      </c>
      <c r="FF68" s="1">
        <v>0</v>
      </c>
      <c r="FG68" s="1">
        <v>0</v>
      </c>
      <c r="FH68" s="1">
        <v>0</v>
      </c>
      <c r="FI68" s="1">
        <v>0</v>
      </c>
      <c r="FJ68" s="1">
        <v>0</v>
      </c>
      <c r="FK68" s="1">
        <v>0</v>
      </c>
      <c r="FL68" s="1">
        <v>0</v>
      </c>
      <c r="FM68" s="1">
        <v>0</v>
      </c>
      <c r="FN68" s="1">
        <v>0</v>
      </c>
      <c r="FO68" s="1">
        <v>0</v>
      </c>
      <c r="FP68" s="1">
        <v>0</v>
      </c>
      <c r="FQ68" s="1">
        <v>0</v>
      </c>
      <c r="FR68" s="1">
        <v>1</v>
      </c>
      <c r="FS68" s="1">
        <v>0</v>
      </c>
      <c r="FT68" s="1">
        <v>0</v>
      </c>
      <c r="FU68" s="1">
        <v>0</v>
      </c>
      <c r="FV68" s="1">
        <v>0</v>
      </c>
      <c r="FW68" s="1">
        <v>0</v>
      </c>
      <c r="FX68" s="1">
        <v>0</v>
      </c>
      <c r="FY68" s="1">
        <v>4.7809975936495226</v>
      </c>
      <c r="FZ68" s="1">
        <v>0</v>
      </c>
      <c r="GA68" s="1">
        <v>0</v>
      </c>
      <c r="GB68" s="1">
        <v>0</v>
      </c>
      <c r="GC68" s="1">
        <v>0</v>
      </c>
      <c r="GD68" s="1">
        <v>0</v>
      </c>
      <c r="GE68" s="1">
        <v>0</v>
      </c>
      <c r="GF68" s="1">
        <v>0</v>
      </c>
      <c r="GG68" s="1">
        <v>0</v>
      </c>
      <c r="GH68" s="1">
        <v>0</v>
      </c>
      <c r="GI68" s="1">
        <v>0</v>
      </c>
      <c r="GJ68" s="1">
        <v>0</v>
      </c>
      <c r="GK68" s="1">
        <v>0</v>
      </c>
      <c r="GL68" s="1">
        <v>0</v>
      </c>
      <c r="GM68" s="1">
        <v>0</v>
      </c>
      <c r="GN68" s="1">
        <v>0</v>
      </c>
      <c r="GO68" s="1">
        <v>0</v>
      </c>
      <c r="GP68" s="1">
        <v>0</v>
      </c>
      <c r="GQ68" s="1">
        <v>0</v>
      </c>
      <c r="GR68" s="1">
        <v>0</v>
      </c>
      <c r="GS68" s="1">
        <v>0</v>
      </c>
      <c r="GT68" s="1">
        <v>0</v>
      </c>
      <c r="GU68" s="1">
        <v>0.33529999999999999</v>
      </c>
      <c r="GV68" s="1">
        <v>0</v>
      </c>
      <c r="GW68" s="1">
        <v>0</v>
      </c>
      <c r="GX68" s="1">
        <v>0</v>
      </c>
      <c r="GY68" s="1">
        <v>0</v>
      </c>
      <c r="GZ68" s="1">
        <v>0</v>
      </c>
      <c r="HA68" s="1">
        <v>0</v>
      </c>
      <c r="HB68" s="1">
        <v>0</v>
      </c>
      <c r="HC68" s="1">
        <v>0</v>
      </c>
      <c r="HD68" s="1">
        <v>0</v>
      </c>
      <c r="HE68" s="1">
        <v>0</v>
      </c>
      <c r="HF68" s="1">
        <v>0</v>
      </c>
      <c r="HG68" s="1">
        <v>0</v>
      </c>
      <c r="HH68" s="1">
        <v>0</v>
      </c>
      <c r="HI68" s="1">
        <v>1.4999999999999999E-2</v>
      </c>
      <c r="HJ68" s="1">
        <v>0</v>
      </c>
      <c r="HK68" s="1">
        <v>0</v>
      </c>
      <c r="HL68" s="1">
        <v>0</v>
      </c>
      <c r="HM68" s="1">
        <v>0</v>
      </c>
      <c r="HN68" s="1">
        <v>0</v>
      </c>
      <c r="HO68" s="1">
        <v>81.599999999999994</v>
      </c>
      <c r="HP68" s="1">
        <v>0</v>
      </c>
      <c r="HQ68" s="1">
        <v>0</v>
      </c>
      <c r="HR68" s="1">
        <v>0</v>
      </c>
      <c r="HS68" s="1">
        <v>0</v>
      </c>
      <c r="HT68" s="1">
        <v>0</v>
      </c>
      <c r="HU68" s="1">
        <v>0</v>
      </c>
      <c r="HV68" s="1">
        <v>0</v>
      </c>
      <c r="HW68" s="1">
        <v>0</v>
      </c>
      <c r="HX68" s="1">
        <v>0</v>
      </c>
      <c r="HY68" s="1">
        <v>0</v>
      </c>
      <c r="HZ68" s="1">
        <v>0</v>
      </c>
      <c r="IA68" s="1">
        <v>0</v>
      </c>
      <c r="IB68" s="1">
        <v>0</v>
      </c>
      <c r="IC68" s="1">
        <v>0</v>
      </c>
      <c r="ID68" s="1">
        <v>0</v>
      </c>
      <c r="IE68" s="1">
        <v>0</v>
      </c>
      <c r="IF68" s="1">
        <v>0</v>
      </c>
      <c r="IG68" s="1">
        <v>0</v>
      </c>
      <c r="IH68" s="1">
        <v>0</v>
      </c>
      <c r="II68" s="1">
        <v>0</v>
      </c>
      <c r="IJ68" s="1">
        <v>0</v>
      </c>
      <c r="IK68" s="1">
        <v>0</v>
      </c>
      <c r="IL68" s="1">
        <v>0</v>
      </c>
      <c r="IM68" s="1">
        <v>0</v>
      </c>
      <c r="IN68" s="1">
        <v>0</v>
      </c>
      <c r="IO68" s="1">
        <v>0</v>
      </c>
      <c r="IP68" s="1">
        <v>0</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0</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0</v>
      </c>
      <c r="KA68" s="1">
        <v>0</v>
      </c>
      <c r="KB68" s="1">
        <v>0</v>
      </c>
      <c r="KC68" s="1">
        <v>0</v>
      </c>
      <c r="KD68" s="1">
        <v>0</v>
      </c>
      <c r="KE68" s="1">
        <v>0</v>
      </c>
      <c r="KF68" s="1">
        <v>0</v>
      </c>
      <c r="KG68" s="1">
        <v>0</v>
      </c>
      <c r="KH68" s="1">
        <v>0</v>
      </c>
      <c r="KI68" s="1">
        <v>0</v>
      </c>
      <c r="KJ68" s="1">
        <v>0</v>
      </c>
      <c r="KK68" s="1">
        <v>0</v>
      </c>
      <c r="KL68" s="1">
        <v>0</v>
      </c>
      <c r="KM68" s="1">
        <v>0</v>
      </c>
      <c r="KN68" s="1">
        <v>0</v>
      </c>
      <c r="KO68" s="1">
        <v>0</v>
      </c>
      <c r="KP68" s="1">
        <v>0</v>
      </c>
      <c r="KQ68" s="1">
        <v>0</v>
      </c>
      <c r="KR68" s="1">
        <v>0</v>
      </c>
      <c r="KS68" s="1">
        <v>0</v>
      </c>
      <c r="KT68" s="1">
        <v>0</v>
      </c>
      <c r="KU68" s="1">
        <v>0</v>
      </c>
      <c r="KV68" s="1">
        <v>0</v>
      </c>
      <c r="KW68" s="1">
        <v>0</v>
      </c>
      <c r="KX68" s="1">
        <v>0</v>
      </c>
      <c r="KY68" s="1">
        <v>0</v>
      </c>
      <c r="KZ68" s="1">
        <v>0</v>
      </c>
      <c r="LA68" s="1">
        <v>0</v>
      </c>
      <c r="LB68" s="1">
        <v>0</v>
      </c>
      <c r="LC68" s="1">
        <v>0</v>
      </c>
      <c r="LD68" s="1">
        <v>0</v>
      </c>
      <c r="LE68" s="1">
        <v>0</v>
      </c>
      <c r="LF68" s="1">
        <v>0</v>
      </c>
      <c r="LG68" s="1">
        <v>0</v>
      </c>
      <c r="LH68" s="1">
        <v>0.96699999999999997</v>
      </c>
      <c r="LI68" s="1">
        <v>0.7971264367816091</v>
      </c>
      <c r="LJ68" s="1">
        <v>0</v>
      </c>
      <c r="LK68" s="1">
        <v>0</v>
      </c>
      <c r="LL68" s="1">
        <v>1</v>
      </c>
      <c r="LM68" s="1">
        <v>0.95</v>
      </c>
      <c r="LN68" s="1">
        <v>0</v>
      </c>
      <c r="LO68" s="1">
        <v>1</v>
      </c>
      <c r="LP68" s="1">
        <v>0.78</v>
      </c>
      <c r="LQ68" s="1">
        <v>0</v>
      </c>
      <c r="LR68" s="1">
        <v>6.6834963768115943E-2</v>
      </c>
      <c r="LS68" s="1">
        <v>0</v>
      </c>
    </row>
    <row r="69" spans="1:331" ht="15.75" customHeight="1">
      <c r="A69" s="1" t="s">
        <v>350</v>
      </c>
      <c r="B69" s="1" t="s">
        <v>425</v>
      </c>
      <c r="C69" s="1" t="s">
        <v>437</v>
      </c>
      <c r="D69" s="1" t="s">
        <v>353</v>
      </c>
      <c r="E69" s="1" t="s">
        <v>416</v>
      </c>
      <c r="F69" s="1">
        <v>283</v>
      </c>
      <c r="G69" s="1" t="s">
        <v>355</v>
      </c>
      <c r="H69" s="1">
        <v>283</v>
      </c>
      <c r="I69" s="1">
        <v>0.39803094233473979</v>
      </c>
      <c r="J69" s="1">
        <v>0</v>
      </c>
      <c r="K69" s="1" t="s">
        <v>356</v>
      </c>
      <c r="L69" s="1">
        <v>1</v>
      </c>
      <c r="M69" s="1" t="s">
        <v>427</v>
      </c>
      <c r="N69" s="1" t="s">
        <v>435</v>
      </c>
      <c r="O69" s="1" t="s">
        <v>436</v>
      </c>
      <c r="P69" s="1">
        <v>4.7</v>
      </c>
      <c r="Q69" s="1">
        <v>0.93</v>
      </c>
      <c r="R69" s="1">
        <v>0</v>
      </c>
      <c r="S69" s="1">
        <v>0.39</v>
      </c>
      <c r="T69" s="1">
        <v>711</v>
      </c>
      <c r="U69" s="1">
        <v>0</v>
      </c>
      <c r="V69" s="1">
        <v>87</v>
      </c>
      <c r="W69" s="1">
        <v>0</v>
      </c>
      <c r="X69" s="1">
        <v>61857</v>
      </c>
      <c r="Y69" s="1">
        <v>1</v>
      </c>
      <c r="Z69" s="1">
        <v>0</v>
      </c>
      <c r="AA69" s="1">
        <v>0</v>
      </c>
      <c r="AB69" s="1">
        <v>0</v>
      </c>
      <c r="AC69" s="1">
        <v>0</v>
      </c>
      <c r="AD69" s="1">
        <v>0</v>
      </c>
      <c r="AE69" s="1">
        <v>0</v>
      </c>
      <c r="AF69" s="1">
        <v>0</v>
      </c>
      <c r="AG69" s="1">
        <v>0</v>
      </c>
      <c r="AH69" s="1">
        <v>0</v>
      </c>
      <c r="AI69" s="1">
        <v>0</v>
      </c>
      <c r="AJ69" s="1">
        <v>0</v>
      </c>
      <c r="AK69" s="1">
        <v>0</v>
      </c>
      <c r="AL69" s="1">
        <v>0</v>
      </c>
      <c r="AM69" s="1">
        <v>13.726027397260275</v>
      </c>
      <c r="AN69" s="1">
        <v>0</v>
      </c>
      <c r="AO69" s="1">
        <v>0</v>
      </c>
      <c r="AP69" s="1">
        <v>0</v>
      </c>
      <c r="AQ69" s="1">
        <v>0</v>
      </c>
      <c r="AR69" s="1">
        <v>0</v>
      </c>
      <c r="AS69" s="1">
        <v>0</v>
      </c>
      <c r="AT69" s="1">
        <v>0</v>
      </c>
      <c r="AU69" s="1">
        <v>0</v>
      </c>
      <c r="AV69" s="1">
        <v>0</v>
      </c>
      <c r="AW69" s="1">
        <v>0</v>
      </c>
      <c r="AX69" s="1">
        <v>0</v>
      </c>
      <c r="AY69" s="1">
        <v>0</v>
      </c>
      <c r="AZ69" s="1">
        <v>0</v>
      </c>
      <c r="BA69" s="1">
        <v>0</v>
      </c>
      <c r="BB69" s="1">
        <v>0</v>
      </c>
      <c r="BC69" s="1">
        <v>0.106</v>
      </c>
      <c r="BD69" s="1">
        <v>0</v>
      </c>
      <c r="BE69" s="1">
        <v>0</v>
      </c>
      <c r="BF69" s="1">
        <v>0</v>
      </c>
      <c r="BG69" s="1">
        <v>0</v>
      </c>
      <c r="BH69" s="1">
        <v>0</v>
      </c>
      <c r="BI69" s="1">
        <v>0</v>
      </c>
      <c r="BJ69" s="1">
        <v>0</v>
      </c>
      <c r="BK69" s="1">
        <v>0</v>
      </c>
      <c r="BL69" s="1">
        <v>0</v>
      </c>
      <c r="BM69" s="1">
        <v>0</v>
      </c>
      <c r="BN69" s="1">
        <v>0</v>
      </c>
      <c r="BO69" s="1">
        <v>0</v>
      </c>
      <c r="BP69" s="1">
        <v>0</v>
      </c>
      <c r="BQ69" s="1">
        <v>1.4999999999999999E-2</v>
      </c>
      <c r="BR69" s="1">
        <v>0</v>
      </c>
      <c r="BS69" s="1">
        <v>0</v>
      </c>
      <c r="BT69" s="1">
        <v>0</v>
      </c>
      <c r="BU69" s="1">
        <v>0</v>
      </c>
      <c r="BV69" s="1">
        <v>0</v>
      </c>
      <c r="BW69" s="1">
        <v>81.599999999999994</v>
      </c>
      <c r="BX69" s="1">
        <v>0</v>
      </c>
      <c r="BY69" s="1">
        <v>0</v>
      </c>
      <c r="BZ69" s="1">
        <v>0</v>
      </c>
      <c r="CA69" s="1">
        <v>0</v>
      </c>
      <c r="CB69" s="1">
        <v>0</v>
      </c>
      <c r="CC69" s="1">
        <v>0</v>
      </c>
      <c r="CD69" s="1">
        <v>0</v>
      </c>
      <c r="CE69" s="1">
        <v>0</v>
      </c>
      <c r="CF69" s="1">
        <v>0</v>
      </c>
      <c r="CG69" s="1">
        <v>0</v>
      </c>
      <c r="CH69" s="1">
        <v>0</v>
      </c>
      <c r="CI69" s="1">
        <v>0</v>
      </c>
      <c r="CJ69" s="1">
        <v>0</v>
      </c>
      <c r="CK69" s="1">
        <v>0</v>
      </c>
      <c r="CL69" s="1">
        <v>0</v>
      </c>
      <c r="CM69" s="1">
        <v>0</v>
      </c>
      <c r="CN69" s="1">
        <v>0</v>
      </c>
      <c r="CO69" s="1">
        <v>0</v>
      </c>
      <c r="CP69" s="1">
        <v>0</v>
      </c>
      <c r="CQ69" s="1">
        <v>0</v>
      </c>
      <c r="CR69" s="1">
        <v>0</v>
      </c>
      <c r="CS69" s="1">
        <v>0</v>
      </c>
      <c r="CT69" s="1">
        <v>0</v>
      </c>
      <c r="CU69" s="1">
        <v>0</v>
      </c>
      <c r="CV69" s="1">
        <v>0</v>
      </c>
      <c r="CW69" s="1">
        <v>0</v>
      </c>
      <c r="CX69" s="1">
        <v>0</v>
      </c>
      <c r="CY69" s="1">
        <v>0</v>
      </c>
      <c r="CZ69" s="1">
        <v>0</v>
      </c>
      <c r="DA69" s="1">
        <v>0</v>
      </c>
      <c r="DB69" s="1">
        <v>0</v>
      </c>
      <c r="DC69" s="1">
        <v>0</v>
      </c>
      <c r="DD69" s="1">
        <v>0</v>
      </c>
      <c r="DE69" s="1">
        <v>0</v>
      </c>
      <c r="DF69" s="1">
        <v>0</v>
      </c>
      <c r="DG69" s="1">
        <v>0</v>
      </c>
      <c r="DH69" s="1">
        <v>0</v>
      </c>
      <c r="DI69" s="1">
        <v>0</v>
      </c>
      <c r="DJ69" s="1">
        <v>0</v>
      </c>
      <c r="DK69" s="1">
        <v>0</v>
      </c>
      <c r="DL69" s="1">
        <v>0</v>
      </c>
      <c r="DM69" s="1">
        <v>0</v>
      </c>
      <c r="DN69" s="1">
        <v>0</v>
      </c>
      <c r="DO69" s="1">
        <v>0</v>
      </c>
      <c r="DP69" s="1">
        <v>0</v>
      </c>
      <c r="DQ69" s="1">
        <v>0</v>
      </c>
      <c r="DR69" s="1">
        <v>0</v>
      </c>
      <c r="DS69" s="1">
        <v>0</v>
      </c>
      <c r="DT69" s="1">
        <v>0</v>
      </c>
      <c r="DU69" s="1">
        <v>0</v>
      </c>
      <c r="DV69" s="1">
        <v>0</v>
      </c>
      <c r="DW69" s="1">
        <v>0</v>
      </c>
      <c r="DX69" s="1">
        <v>0</v>
      </c>
      <c r="DY69" s="1">
        <v>0</v>
      </c>
      <c r="DZ69" s="1">
        <v>0</v>
      </c>
      <c r="EA69" s="1">
        <v>0</v>
      </c>
      <c r="EB69" s="1">
        <v>0</v>
      </c>
      <c r="EC69" s="1">
        <v>0</v>
      </c>
      <c r="ED69" s="1">
        <v>0</v>
      </c>
      <c r="EE69" s="1">
        <v>0</v>
      </c>
      <c r="EF69" s="1">
        <v>0</v>
      </c>
      <c r="EG69" s="1">
        <v>0</v>
      </c>
      <c r="EH69" s="1">
        <v>0</v>
      </c>
      <c r="EI69" s="1">
        <v>0</v>
      </c>
      <c r="EJ69" s="1">
        <v>0</v>
      </c>
      <c r="EK69" s="1">
        <v>0</v>
      </c>
      <c r="EL69" s="1">
        <v>0</v>
      </c>
      <c r="EM69" s="1">
        <v>0</v>
      </c>
      <c r="EN69" s="1">
        <v>0</v>
      </c>
      <c r="EO69" s="1">
        <v>0</v>
      </c>
      <c r="EP69" s="1">
        <v>0</v>
      </c>
      <c r="EQ69" s="1">
        <v>0</v>
      </c>
      <c r="ER69" s="1">
        <v>0</v>
      </c>
      <c r="ES69" s="1">
        <v>0</v>
      </c>
      <c r="ET69" s="1">
        <v>0</v>
      </c>
      <c r="EU69" s="1">
        <v>0</v>
      </c>
      <c r="EV69" s="1">
        <v>0</v>
      </c>
      <c r="EW69" s="1">
        <v>0</v>
      </c>
      <c r="EX69" s="1">
        <v>0</v>
      </c>
      <c r="EY69" s="1">
        <v>0</v>
      </c>
      <c r="EZ69" s="1">
        <v>0</v>
      </c>
      <c r="FA69" s="1">
        <v>0</v>
      </c>
      <c r="FB69" s="1">
        <v>0</v>
      </c>
      <c r="FC69" s="1">
        <v>0</v>
      </c>
      <c r="FD69" s="1">
        <v>0</v>
      </c>
      <c r="FE69" s="1">
        <v>0</v>
      </c>
      <c r="FF69" s="1">
        <v>0</v>
      </c>
      <c r="FG69" s="1">
        <v>0</v>
      </c>
      <c r="FH69" s="1">
        <v>0</v>
      </c>
      <c r="FI69" s="1">
        <v>0</v>
      </c>
      <c r="FJ69" s="1">
        <v>0</v>
      </c>
      <c r="FK69" s="1">
        <v>0</v>
      </c>
      <c r="FL69" s="1">
        <v>0</v>
      </c>
      <c r="FM69" s="1">
        <v>0</v>
      </c>
      <c r="FN69" s="1">
        <v>0</v>
      </c>
      <c r="FO69" s="1">
        <v>0</v>
      </c>
      <c r="FP69" s="1">
        <v>0</v>
      </c>
      <c r="FQ69" s="1">
        <v>1</v>
      </c>
      <c r="FR69" s="1">
        <v>0</v>
      </c>
      <c r="FS69" s="1">
        <v>0</v>
      </c>
      <c r="FT69" s="1">
        <v>0</v>
      </c>
      <c r="FU69" s="1">
        <v>0</v>
      </c>
      <c r="FV69" s="1">
        <v>0</v>
      </c>
      <c r="FW69" s="1">
        <v>0</v>
      </c>
      <c r="FX69" s="1">
        <v>4.9623427834569886</v>
      </c>
      <c r="FY69" s="1">
        <v>0</v>
      </c>
      <c r="FZ69" s="1">
        <v>0</v>
      </c>
      <c r="GA69" s="1">
        <v>0</v>
      </c>
      <c r="GB69" s="1">
        <v>0</v>
      </c>
      <c r="GC69" s="1">
        <v>0</v>
      </c>
      <c r="GD69" s="1">
        <v>0</v>
      </c>
      <c r="GE69" s="1">
        <v>0</v>
      </c>
      <c r="GF69" s="1">
        <v>0</v>
      </c>
      <c r="GG69" s="1">
        <v>0</v>
      </c>
      <c r="GH69" s="1">
        <v>0</v>
      </c>
      <c r="GI69" s="1">
        <v>0</v>
      </c>
      <c r="GJ69" s="1">
        <v>0</v>
      </c>
      <c r="GK69" s="1">
        <v>0</v>
      </c>
      <c r="GL69" s="1">
        <v>0</v>
      </c>
      <c r="GM69" s="1">
        <v>0</v>
      </c>
      <c r="GN69" s="1">
        <v>0</v>
      </c>
      <c r="GO69" s="1">
        <v>0</v>
      </c>
      <c r="GP69" s="1">
        <v>0</v>
      </c>
      <c r="GQ69" s="1">
        <v>0</v>
      </c>
      <c r="GR69" s="1">
        <v>0</v>
      </c>
      <c r="GS69" s="1">
        <v>0</v>
      </c>
      <c r="GT69" s="1">
        <v>0.29320000000000002</v>
      </c>
      <c r="GU69" s="1">
        <v>0</v>
      </c>
      <c r="GV69" s="1">
        <v>0</v>
      </c>
      <c r="GW69" s="1">
        <v>0</v>
      </c>
      <c r="GX69" s="1">
        <v>0</v>
      </c>
      <c r="GY69" s="1">
        <v>0</v>
      </c>
      <c r="GZ69" s="1">
        <v>0</v>
      </c>
      <c r="HA69" s="1">
        <v>0</v>
      </c>
      <c r="HB69" s="1">
        <v>0</v>
      </c>
      <c r="HC69" s="1">
        <v>0</v>
      </c>
      <c r="HD69" s="1">
        <v>0</v>
      </c>
      <c r="HE69" s="1">
        <v>0</v>
      </c>
      <c r="HF69" s="1">
        <v>0</v>
      </c>
      <c r="HG69" s="1">
        <v>0</v>
      </c>
      <c r="HH69" s="1">
        <v>1.4999999999999999E-2</v>
      </c>
      <c r="HI69" s="1">
        <v>0</v>
      </c>
      <c r="HJ69" s="1">
        <v>0</v>
      </c>
      <c r="HK69" s="1">
        <v>0</v>
      </c>
      <c r="HL69" s="1">
        <v>0</v>
      </c>
      <c r="HM69" s="1">
        <v>0</v>
      </c>
      <c r="HN69" s="1">
        <v>81.599999999999994</v>
      </c>
      <c r="HO69" s="1">
        <v>0</v>
      </c>
      <c r="HP69" s="1">
        <v>0</v>
      </c>
      <c r="HQ69" s="1">
        <v>0</v>
      </c>
      <c r="HR69" s="1">
        <v>0</v>
      </c>
      <c r="HS69" s="1">
        <v>0</v>
      </c>
      <c r="HT69" s="1">
        <v>0</v>
      </c>
      <c r="HU69" s="1">
        <v>0</v>
      </c>
      <c r="HV69" s="1">
        <v>0</v>
      </c>
      <c r="HW69" s="1">
        <v>0</v>
      </c>
      <c r="HX69" s="1">
        <v>0</v>
      </c>
      <c r="HY69" s="1">
        <v>0</v>
      </c>
      <c r="HZ69" s="1">
        <v>0</v>
      </c>
      <c r="IA69" s="1">
        <v>0</v>
      </c>
      <c r="IB69" s="1">
        <v>0</v>
      </c>
      <c r="IC69" s="1">
        <v>0</v>
      </c>
      <c r="ID69" s="1">
        <v>0</v>
      </c>
      <c r="IE69" s="1">
        <v>0</v>
      </c>
      <c r="IF69" s="1">
        <v>0</v>
      </c>
      <c r="IG69" s="1">
        <v>0</v>
      </c>
      <c r="IH69" s="1">
        <v>0</v>
      </c>
      <c r="II69" s="1">
        <v>0</v>
      </c>
      <c r="IJ69" s="1">
        <v>0</v>
      </c>
      <c r="IK69" s="1">
        <v>0</v>
      </c>
      <c r="IL69" s="1">
        <v>0</v>
      </c>
      <c r="IM69" s="1">
        <v>0</v>
      </c>
      <c r="IN69" s="1">
        <v>0</v>
      </c>
      <c r="IO69" s="1">
        <v>0</v>
      </c>
      <c r="IP69" s="1">
        <v>0</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0</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0</v>
      </c>
      <c r="KA69" s="1">
        <v>0</v>
      </c>
      <c r="KB69" s="1">
        <v>0</v>
      </c>
      <c r="KC69" s="1">
        <v>0</v>
      </c>
      <c r="KD69" s="1">
        <v>0</v>
      </c>
      <c r="KE69" s="1">
        <v>0</v>
      </c>
      <c r="KF69" s="1">
        <v>0</v>
      </c>
      <c r="KG69" s="1">
        <v>0</v>
      </c>
      <c r="KH69" s="1">
        <v>0</v>
      </c>
      <c r="KI69" s="1">
        <v>0</v>
      </c>
      <c r="KJ69" s="1">
        <v>0</v>
      </c>
      <c r="KK69" s="1">
        <v>0</v>
      </c>
      <c r="KL69" s="1">
        <v>0</v>
      </c>
      <c r="KM69" s="1">
        <v>0</v>
      </c>
      <c r="KN69" s="1">
        <v>0</v>
      </c>
      <c r="KO69" s="1">
        <v>0</v>
      </c>
      <c r="KP69" s="1">
        <v>0</v>
      </c>
      <c r="KQ69" s="1">
        <v>0</v>
      </c>
      <c r="KR69" s="1">
        <v>0</v>
      </c>
      <c r="KS69" s="1">
        <v>0</v>
      </c>
      <c r="KT69" s="1">
        <v>0</v>
      </c>
      <c r="KU69" s="1">
        <v>0</v>
      </c>
      <c r="KV69" s="1">
        <v>0</v>
      </c>
      <c r="KW69" s="1">
        <v>0</v>
      </c>
      <c r="KX69" s="1">
        <v>0</v>
      </c>
      <c r="KY69" s="1">
        <v>0</v>
      </c>
      <c r="KZ69" s="1">
        <v>0</v>
      </c>
      <c r="LA69" s="1">
        <v>0</v>
      </c>
      <c r="LB69" s="1">
        <v>0</v>
      </c>
      <c r="LC69" s="1">
        <v>0</v>
      </c>
      <c r="LD69" s="1">
        <v>0</v>
      </c>
      <c r="LE69" s="1">
        <v>0</v>
      </c>
      <c r="LF69" s="1">
        <v>0</v>
      </c>
      <c r="LG69" s="1">
        <v>0</v>
      </c>
      <c r="LH69" s="1">
        <v>1</v>
      </c>
      <c r="LI69" s="1">
        <v>0.50344827586206897</v>
      </c>
      <c r="LJ69" s="1">
        <v>0</v>
      </c>
      <c r="LK69" s="1">
        <v>0</v>
      </c>
      <c r="LL69" s="1">
        <v>1</v>
      </c>
      <c r="LM69" s="1">
        <v>0.95</v>
      </c>
      <c r="LN69" s="1">
        <v>0</v>
      </c>
      <c r="LO69" s="1">
        <v>1</v>
      </c>
      <c r="LP69" s="1">
        <v>0.78</v>
      </c>
      <c r="LQ69" s="1">
        <v>0</v>
      </c>
      <c r="LR69" s="1">
        <v>3.6840119760479038E-2</v>
      </c>
      <c r="LS69" s="1">
        <v>0</v>
      </c>
    </row>
    <row r="70" spans="1:331" ht="15.75" customHeight="1">
      <c r="A70" s="1" t="s">
        <v>350</v>
      </c>
      <c r="B70" s="1" t="s">
        <v>425</v>
      </c>
      <c r="C70" s="1" t="s">
        <v>437</v>
      </c>
      <c r="D70" s="1" t="s">
        <v>353</v>
      </c>
      <c r="E70" s="1" t="s">
        <v>416</v>
      </c>
      <c r="F70" s="1">
        <v>1087</v>
      </c>
      <c r="G70" s="1" t="s">
        <v>430</v>
      </c>
      <c r="H70" s="1">
        <v>1087</v>
      </c>
      <c r="I70" s="1">
        <v>0.68193224592220825</v>
      </c>
      <c r="J70" s="1">
        <v>0</v>
      </c>
      <c r="K70" s="1" t="s">
        <v>431</v>
      </c>
      <c r="L70" s="1">
        <v>1</v>
      </c>
      <c r="M70" s="1" t="s">
        <v>427</v>
      </c>
      <c r="N70" s="1" t="s">
        <v>435</v>
      </c>
      <c r="O70" s="1" t="s">
        <v>436</v>
      </c>
      <c r="P70" s="1">
        <v>4.7</v>
      </c>
      <c r="Q70" s="1">
        <v>0.93</v>
      </c>
      <c r="R70" s="1">
        <v>0</v>
      </c>
      <c r="S70" s="1">
        <v>0.39</v>
      </c>
      <c r="T70" s="1">
        <v>1594</v>
      </c>
      <c r="U70" s="1">
        <v>0</v>
      </c>
      <c r="V70" s="1">
        <v>87</v>
      </c>
      <c r="W70" s="1">
        <v>0</v>
      </c>
      <c r="X70" s="1">
        <v>138678</v>
      </c>
      <c r="Y70" s="1">
        <v>0</v>
      </c>
      <c r="Z70" s="1">
        <v>1</v>
      </c>
      <c r="AA70" s="1">
        <v>0</v>
      </c>
      <c r="AB70" s="1">
        <v>0</v>
      </c>
      <c r="AC70" s="1">
        <v>0</v>
      </c>
      <c r="AD70" s="1">
        <v>0</v>
      </c>
      <c r="AE70" s="1">
        <v>0</v>
      </c>
      <c r="AF70" s="1">
        <v>0</v>
      </c>
      <c r="AG70" s="1">
        <v>0</v>
      </c>
      <c r="AH70" s="1">
        <v>0</v>
      </c>
      <c r="AI70" s="1">
        <v>0</v>
      </c>
      <c r="AJ70" s="1">
        <v>0</v>
      </c>
      <c r="AK70" s="1">
        <v>0</v>
      </c>
      <c r="AL70" s="1">
        <v>0</v>
      </c>
      <c r="AM70" s="1">
        <v>0</v>
      </c>
      <c r="AN70" s="1">
        <v>15.123287671232877</v>
      </c>
      <c r="AO70" s="1">
        <v>0</v>
      </c>
      <c r="AP70" s="1">
        <v>0</v>
      </c>
      <c r="AQ70" s="1">
        <v>0</v>
      </c>
      <c r="AR70" s="1">
        <v>0</v>
      </c>
      <c r="AS70" s="1">
        <v>0</v>
      </c>
      <c r="AT70" s="1">
        <v>0</v>
      </c>
      <c r="AU70" s="1">
        <v>0</v>
      </c>
      <c r="AV70" s="1">
        <v>0</v>
      </c>
      <c r="AW70" s="1">
        <v>0</v>
      </c>
      <c r="AX70" s="1">
        <v>0</v>
      </c>
      <c r="AY70" s="1">
        <v>0</v>
      </c>
      <c r="AZ70" s="1">
        <v>0</v>
      </c>
      <c r="BA70" s="1">
        <v>0</v>
      </c>
      <c r="BB70" s="1">
        <v>0</v>
      </c>
      <c r="BC70" s="1">
        <v>0</v>
      </c>
      <c r="BD70" s="1">
        <v>0.106</v>
      </c>
      <c r="BE70" s="1">
        <v>0</v>
      </c>
      <c r="BF70" s="1">
        <v>0</v>
      </c>
      <c r="BG70" s="1">
        <v>0</v>
      </c>
      <c r="BH70" s="1">
        <v>0</v>
      </c>
      <c r="BI70" s="1">
        <v>0</v>
      </c>
      <c r="BJ70" s="1">
        <v>0</v>
      </c>
      <c r="BK70" s="1">
        <v>0</v>
      </c>
      <c r="BL70" s="1">
        <v>0</v>
      </c>
      <c r="BM70" s="1">
        <v>0</v>
      </c>
      <c r="BN70" s="1">
        <v>0</v>
      </c>
      <c r="BO70" s="1">
        <v>0</v>
      </c>
      <c r="BP70" s="1">
        <v>0</v>
      </c>
      <c r="BQ70" s="1">
        <v>0</v>
      </c>
      <c r="BR70" s="1">
        <v>1.4999999999999999E-2</v>
      </c>
      <c r="BS70" s="1">
        <v>0</v>
      </c>
      <c r="BT70" s="1">
        <v>0</v>
      </c>
      <c r="BU70" s="1">
        <v>0</v>
      </c>
      <c r="BV70" s="1">
        <v>0</v>
      </c>
      <c r="BW70" s="1">
        <v>0</v>
      </c>
      <c r="BX70" s="1">
        <v>81.599999999999994</v>
      </c>
      <c r="BY70" s="1">
        <v>0</v>
      </c>
      <c r="BZ70" s="1">
        <v>0</v>
      </c>
      <c r="CA70" s="1">
        <v>0</v>
      </c>
      <c r="CB70" s="1">
        <v>0</v>
      </c>
      <c r="CC70" s="1">
        <v>0</v>
      </c>
      <c r="CD70" s="1">
        <v>0</v>
      </c>
      <c r="CE70" s="1">
        <v>0</v>
      </c>
      <c r="CF70" s="1">
        <v>0</v>
      </c>
      <c r="CG70" s="1">
        <v>0</v>
      </c>
      <c r="CH70" s="1">
        <v>0</v>
      </c>
      <c r="CI70" s="1">
        <v>0</v>
      </c>
      <c r="CJ70" s="1">
        <v>0</v>
      </c>
      <c r="CK70" s="1">
        <v>0</v>
      </c>
      <c r="CL70" s="1">
        <v>0</v>
      </c>
      <c r="CM70" s="1">
        <v>0</v>
      </c>
      <c r="CN70" s="1">
        <v>0</v>
      </c>
      <c r="CO70" s="1">
        <v>0</v>
      </c>
      <c r="CP70" s="1">
        <v>0</v>
      </c>
      <c r="CQ70" s="1">
        <v>0</v>
      </c>
      <c r="CR70" s="1">
        <v>0</v>
      </c>
      <c r="CS70" s="1">
        <v>0</v>
      </c>
      <c r="CT70" s="1">
        <v>0</v>
      </c>
      <c r="CU70" s="1">
        <v>0</v>
      </c>
      <c r="CV70" s="1">
        <v>0</v>
      </c>
      <c r="CW70" s="1">
        <v>0</v>
      </c>
      <c r="CX70" s="1">
        <v>0</v>
      </c>
      <c r="CY70" s="1">
        <v>0</v>
      </c>
      <c r="CZ70" s="1">
        <v>0</v>
      </c>
      <c r="DA70" s="1">
        <v>0</v>
      </c>
      <c r="DB70" s="1">
        <v>0</v>
      </c>
      <c r="DC70" s="1">
        <v>0</v>
      </c>
      <c r="DD70" s="1">
        <v>0</v>
      </c>
      <c r="DE70" s="1">
        <v>0</v>
      </c>
      <c r="DF70" s="1">
        <v>0</v>
      </c>
      <c r="DG70" s="1">
        <v>0</v>
      </c>
      <c r="DH70" s="1">
        <v>0</v>
      </c>
      <c r="DI70" s="1">
        <v>0</v>
      </c>
      <c r="DJ70" s="1">
        <v>0</v>
      </c>
      <c r="DK70" s="1">
        <v>0</v>
      </c>
      <c r="DL70" s="1">
        <v>0</v>
      </c>
      <c r="DM70" s="1">
        <v>0</v>
      </c>
      <c r="DN70" s="1">
        <v>0</v>
      </c>
      <c r="DO70" s="1">
        <v>0</v>
      </c>
      <c r="DP70" s="1">
        <v>0</v>
      </c>
      <c r="DQ70" s="1">
        <v>0</v>
      </c>
      <c r="DR70" s="1">
        <v>0</v>
      </c>
      <c r="DS70" s="1">
        <v>0</v>
      </c>
      <c r="DT70" s="1">
        <v>0</v>
      </c>
      <c r="DU70" s="1">
        <v>0</v>
      </c>
      <c r="DV70" s="1">
        <v>0</v>
      </c>
      <c r="DW70" s="1">
        <v>0</v>
      </c>
      <c r="DX70" s="1">
        <v>0</v>
      </c>
      <c r="DY70" s="1">
        <v>0</v>
      </c>
      <c r="DZ70" s="1">
        <v>0</v>
      </c>
      <c r="EA70" s="1">
        <v>0</v>
      </c>
      <c r="EB70" s="1">
        <v>0</v>
      </c>
      <c r="EC70" s="1">
        <v>0</v>
      </c>
      <c r="ED70" s="1">
        <v>0</v>
      </c>
      <c r="EE70" s="1">
        <v>0</v>
      </c>
      <c r="EF70" s="1">
        <v>0</v>
      </c>
      <c r="EG70" s="1">
        <v>0</v>
      </c>
      <c r="EH70" s="1">
        <v>0</v>
      </c>
      <c r="EI70" s="1">
        <v>0</v>
      </c>
      <c r="EJ70" s="1">
        <v>0</v>
      </c>
      <c r="EK70" s="1">
        <v>0</v>
      </c>
      <c r="EL70" s="1">
        <v>0</v>
      </c>
      <c r="EM70" s="1">
        <v>0</v>
      </c>
      <c r="EN70" s="1">
        <v>0</v>
      </c>
      <c r="EO70" s="1">
        <v>0</v>
      </c>
      <c r="EP70" s="1">
        <v>0</v>
      </c>
      <c r="EQ70" s="1">
        <v>0</v>
      </c>
      <c r="ER70" s="1">
        <v>0</v>
      </c>
      <c r="ES70" s="1">
        <v>0</v>
      </c>
      <c r="ET70" s="1">
        <v>0</v>
      </c>
      <c r="EU70" s="1">
        <v>0</v>
      </c>
      <c r="EV70" s="1">
        <v>0</v>
      </c>
      <c r="EW70" s="1">
        <v>0</v>
      </c>
      <c r="EX70" s="1">
        <v>0</v>
      </c>
      <c r="EY70" s="1">
        <v>0</v>
      </c>
      <c r="EZ70" s="1">
        <v>0</v>
      </c>
      <c r="FA70" s="1">
        <v>0</v>
      </c>
      <c r="FB70" s="1">
        <v>0</v>
      </c>
      <c r="FC70" s="1">
        <v>0</v>
      </c>
      <c r="FD70" s="1">
        <v>0</v>
      </c>
      <c r="FE70" s="1">
        <v>0</v>
      </c>
      <c r="FF70" s="1">
        <v>0</v>
      </c>
      <c r="FG70" s="1">
        <v>0</v>
      </c>
      <c r="FH70" s="1">
        <v>0</v>
      </c>
      <c r="FI70" s="1">
        <v>0</v>
      </c>
      <c r="FJ70" s="1">
        <v>0</v>
      </c>
      <c r="FK70" s="1">
        <v>0</v>
      </c>
      <c r="FL70" s="1">
        <v>0</v>
      </c>
      <c r="FM70" s="1">
        <v>0</v>
      </c>
      <c r="FN70" s="1">
        <v>0</v>
      </c>
      <c r="FO70" s="1">
        <v>0</v>
      </c>
      <c r="FP70" s="1">
        <v>0</v>
      </c>
      <c r="FQ70" s="1">
        <v>0</v>
      </c>
      <c r="FR70" s="1">
        <v>1</v>
      </c>
      <c r="FS70" s="1">
        <v>0</v>
      </c>
      <c r="FT70" s="1">
        <v>0</v>
      </c>
      <c r="FU70" s="1">
        <v>0</v>
      </c>
      <c r="FV70" s="1">
        <v>0</v>
      </c>
      <c r="FW70" s="1">
        <v>0</v>
      </c>
      <c r="FX70" s="1">
        <v>0</v>
      </c>
      <c r="FY70" s="1">
        <v>4.7809975936495226</v>
      </c>
      <c r="FZ70" s="1">
        <v>0</v>
      </c>
      <c r="GA70" s="1">
        <v>0</v>
      </c>
      <c r="GB70" s="1">
        <v>0</v>
      </c>
      <c r="GC70" s="1">
        <v>0</v>
      </c>
      <c r="GD70" s="1">
        <v>0</v>
      </c>
      <c r="GE70" s="1">
        <v>0</v>
      </c>
      <c r="GF70" s="1">
        <v>0</v>
      </c>
      <c r="GG70" s="1">
        <v>0</v>
      </c>
      <c r="GH70" s="1">
        <v>0</v>
      </c>
      <c r="GI70" s="1">
        <v>0</v>
      </c>
      <c r="GJ70" s="1">
        <v>0</v>
      </c>
      <c r="GK70" s="1">
        <v>0</v>
      </c>
      <c r="GL70" s="1">
        <v>0</v>
      </c>
      <c r="GM70" s="1">
        <v>0</v>
      </c>
      <c r="GN70" s="1">
        <v>0</v>
      </c>
      <c r="GO70" s="1">
        <v>0</v>
      </c>
      <c r="GP70" s="1">
        <v>0</v>
      </c>
      <c r="GQ70" s="1">
        <v>0</v>
      </c>
      <c r="GR70" s="1">
        <v>0</v>
      </c>
      <c r="GS70" s="1">
        <v>0</v>
      </c>
      <c r="GT70" s="1">
        <v>0</v>
      </c>
      <c r="GU70" s="1">
        <v>0.33529999999999999</v>
      </c>
      <c r="GV70" s="1">
        <v>0</v>
      </c>
      <c r="GW70" s="1">
        <v>0</v>
      </c>
      <c r="GX70" s="1">
        <v>0</v>
      </c>
      <c r="GY70" s="1">
        <v>0</v>
      </c>
      <c r="GZ70" s="1">
        <v>0</v>
      </c>
      <c r="HA70" s="1">
        <v>0</v>
      </c>
      <c r="HB70" s="1">
        <v>0</v>
      </c>
      <c r="HC70" s="1">
        <v>0</v>
      </c>
      <c r="HD70" s="1">
        <v>0</v>
      </c>
      <c r="HE70" s="1">
        <v>0</v>
      </c>
      <c r="HF70" s="1">
        <v>0</v>
      </c>
      <c r="HG70" s="1">
        <v>0</v>
      </c>
      <c r="HH70" s="1">
        <v>0</v>
      </c>
      <c r="HI70" s="1">
        <v>1.4999999999999999E-2</v>
      </c>
      <c r="HJ70" s="1">
        <v>0</v>
      </c>
      <c r="HK70" s="1">
        <v>0</v>
      </c>
      <c r="HL70" s="1">
        <v>0</v>
      </c>
      <c r="HM70" s="1">
        <v>0</v>
      </c>
      <c r="HN70" s="1">
        <v>0</v>
      </c>
      <c r="HO70" s="1">
        <v>81.599999999999994</v>
      </c>
      <c r="HP70" s="1">
        <v>0</v>
      </c>
      <c r="HQ70" s="1">
        <v>0</v>
      </c>
      <c r="HR70" s="1">
        <v>0</v>
      </c>
      <c r="HS70" s="1">
        <v>0</v>
      </c>
      <c r="HT70" s="1">
        <v>0</v>
      </c>
      <c r="HU70" s="1">
        <v>0</v>
      </c>
      <c r="HV70" s="1">
        <v>0</v>
      </c>
      <c r="HW70" s="1">
        <v>0</v>
      </c>
      <c r="HX70" s="1">
        <v>0</v>
      </c>
      <c r="HY70" s="1">
        <v>0</v>
      </c>
      <c r="HZ70" s="1">
        <v>0</v>
      </c>
      <c r="IA70" s="1">
        <v>0</v>
      </c>
      <c r="IB70" s="1">
        <v>0</v>
      </c>
      <c r="IC70" s="1">
        <v>0</v>
      </c>
      <c r="ID70" s="1">
        <v>0</v>
      </c>
      <c r="IE70" s="1">
        <v>0</v>
      </c>
      <c r="IF70" s="1">
        <v>0</v>
      </c>
      <c r="IG70" s="1">
        <v>0</v>
      </c>
      <c r="IH70" s="1">
        <v>0</v>
      </c>
      <c r="II70" s="1">
        <v>0</v>
      </c>
      <c r="IJ70" s="1">
        <v>0</v>
      </c>
      <c r="IK70" s="1">
        <v>0</v>
      </c>
      <c r="IL70" s="1">
        <v>0</v>
      </c>
      <c r="IM70" s="1">
        <v>0</v>
      </c>
      <c r="IN70" s="1">
        <v>0</v>
      </c>
      <c r="IO70" s="1">
        <v>0</v>
      </c>
      <c r="IP70" s="1">
        <v>0</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0</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0</v>
      </c>
      <c r="KA70" s="1">
        <v>0</v>
      </c>
      <c r="KB70" s="1">
        <v>0</v>
      </c>
      <c r="KC70" s="1">
        <v>0</v>
      </c>
      <c r="KD70" s="1">
        <v>0</v>
      </c>
      <c r="KE70" s="1">
        <v>0</v>
      </c>
      <c r="KF70" s="1">
        <v>0</v>
      </c>
      <c r="KG70" s="1">
        <v>0</v>
      </c>
      <c r="KH70" s="1">
        <v>0</v>
      </c>
      <c r="KI70" s="1">
        <v>0</v>
      </c>
      <c r="KJ70" s="1">
        <v>0</v>
      </c>
      <c r="KK70" s="1">
        <v>0</v>
      </c>
      <c r="KL70" s="1">
        <v>0</v>
      </c>
      <c r="KM70" s="1">
        <v>0</v>
      </c>
      <c r="KN70" s="1">
        <v>0</v>
      </c>
      <c r="KO70" s="1">
        <v>0</v>
      </c>
      <c r="KP70" s="1">
        <v>0</v>
      </c>
      <c r="KQ70" s="1">
        <v>0</v>
      </c>
      <c r="KR70" s="1">
        <v>0</v>
      </c>
      <c r="KS70" s="1">
        <v>0</v>
      </c>
      <c r="KT70" s="1">
        <v>0</v>
      </c>
      <c r="KU70" s="1">
        <v>0</v>
      </c>
      <c r="KV70" s="1">
        <v>0</v>
      </c>
      <c r="KW70" s="1">
        <v>0</v>
      </c>
      <c r="KX70" s="1">
        <v>0</v>
      </c>
      <c r="KY70" s="1">
        <v>0</v>
      </c>
      <c r="KZ70" s="1">
        <v>0</v>
      </c>
      <c r="LA70" s="1">
        <v>0</v>
      </c>
      <c r="LB70" s="1">
        <v>0</v>
      </c>
      <c r="LC70" s="1">
        <v>0</v>
      </c>
      <c r="LD70" s="1">
        <v>0</v>
      </c>
      <c r="LE70" s="1">
        <v>0</v>
      </c>
      <c r="LF70" s="1">
        <v>0</v>
      </c>
      <c r="LG70" s="1">
        <v>0</v>
      </c>
      <c r="LH70" s="1">
        <v>0.96699999999999997</v>
      </c>
      <c r="LI70" s="1">
        <v>0.7971264367816091</v>
      </c>
      <c r="LJ70" s="1">
        <v>0</v>
      </c>
      <c r="LK70" s="1">
        <v>0</v>
      </c>
      <c r="LL70" s="1">
        <v>1</v>
      </c>
      <c r="LM70" s="1">
        <v>0.95</v>
      </c>
      <c r="LN70" s="1">
        <v>0</v>
      </c>
      <c r="LO70" s="1">
        <v>1</v>
      </c>
      <c r="LP70" s="1">
        <v>0.78</v>
      </c>
      <c r="LQ70" s="1">
        <v>0</v>
      </c>
      <c r="LR70" s="1">
        <v>6.6834963768115943E-2</v>
      </c>
      <c r="LS70" s="1">
        <v>0</v>
      </c>
    </row>
    <row r="71" spans="1:331" ht="15.75" customHeight="1">
      <c r="A71" s="1" t="s">
        <v>350</v>
      </c>
      <c r="B71" s="1" t="s">
        <v>425</v>
      </c>
      <c r="C71" s="1" t="s">
        <v>438</v>
      </c>
      <c r="D71" s="1" t="s">
        <v>353</v>
      </c>
      <c r="E71" s="1" t="s">
        <v>416</v>
      </c>
      <c r="F71" s="1">
        <v>396</v>
      </c>
      <c r="G71" s="1" t="s">
        <v>355</v>
      </c>
      <c r="H71" s="1">
        <v>396</v>
      </c>
      <c r="I71" s="1">
        <v>0.40951396070320578</v>
      </c>
      <c r="J71" s="1">
        <v>0</v>
      </c>
      <c r="K71" s="1" t="s">
        <v>356</v>
      </c>
      <c r="L71" s="1">
        <v>1</v>
      </c>
      <c r="M71" s="1" t="s">
        <v>427</v>
      </c>
      <c r="N71" s="1" t="s">
        <v>435</v>
      </c>
      <c r="O71" s="1" t="s">
        <v>436</v>
      </c>
      <c r="P71" s="1">
        <v>4.7</v>
      </c>
      <c r="Q71" s="1">
        <v>0.93</v>
      </c>
      <c r="R71" s="1">
        <v>0</v>
      </c>
      <c r="S71" s="1">
        <v>0.39</v>
      </c>
      <c r="T71" s="1">
        <v>967</v>
      </c>
      <c r="U71" s="1">
        <v>0</v>
      </c>
      <c r="V71" s="1">
        <v>87</v>
      </c>
      <c r="W71" s="1">
        <v>0</v>
      </c>
      <c r="X71" s="1">
        <v>84129</v>
      </c>
      <c r="Y71" s="1">
        <v>1</v>
      </c>
      <c r="Z71" s="1">
        <v>0</v>
      </c>
      <c r="AA71" s="1">
        <v>0</v>
      </c>
      <c r="AB71" s="1">
        <v>0</v>
      </c>
      <c r="AC71" s="1">
        <v>0</v>
      </c>
      <c r="AD71" s="1">
        <v>0</v>
      </c>
      <c r="AE71" s="1">
        <v>0</v>
      </c>
      <c r="AF71" s="1">
        <v>0</v>
      </c>
      <c r="AG71" s="1">
        <v>0</v>
      </c>
      <c r="AH71" s="1">
        <v>0</v>
      </c>
      <c r="AI71" s="1">
        <v>0</v>
      </c>
      <c r="AJ71" s="1">
        <v>0</v>
      </c>
      <c r="AK71" s="1">
        <v>0</v>
      </c>
      <c r="AL71" s="1">
        <v>0</v>
      </c>
      <c r="AM71" s="1">
        <v>13.726027397260275</v>
      </c>
      <c r="AN71" s="1">
        <v>0</v>
      </c>
      <c r="AO71" s="1">
        <v>0</v>
      </c>
      <c r="AP71" s="1">
        <v>0</v>
      </c>
      <c r="AQ71" s="1">
        <v>0</v>
      </c>
      <c r="AR71" s="1">
        <v>0</v>
      </c>
      <c r="AS71" s="1">
        <v>0</v>
      </c>
      <c r="AT71" s="1">
        <v>0</v>
      </c>
      <c r="AU71" s="1">
        <v>0</v>
      </c>
      <c r="AV71" s="1">
        <v>0</v>
      </c>
      <c r="AW71" s="1">
        <v>0</v>
      </c>
      <c r="AX71" s="1">
        <v>0</v>
      </c>
      <c r="AY71" s="1">
        <v>0</v>
      </c>
      <c r="AZ71" s="1">
        <v>0</v>
      </c>
      <c r="BA71" s="1">
        <v>0</v>
      </c>
      <c r="BB71" s="1">
        <v>0</v>
      </c>
      <c r="BC71" s="1">
        <v>0.106</v>
      </c>
      <c r="BD71" s="1">
        <v>0</v>
      </c>
      <c r="BE71" s="1">
        <v>0</v>
      </c>
      <c r="BF71" s="1">
        <v>0</v>
      </c>
      <c r="BG71" s="1">
        <v>0</v>
      </c>
      <c r="BH71" s="1">
        <v>0</v>
      </c>
      <c r="BI71" s="1">
        <v>0</v>
      </c>
      <c r="BJ71" s="1">
        <v>0</v>
      </c>
      <c r="BK71" s="1">
        <v>0</v>
      </c>
      <c r="BL71" s="1">
        <v>0</v>
      </c>
      <c r="BM71" s="1">
        <v>0</v>
      </c>
      <c r="BN71" s="1">
        <v>0</v>
      </c>
      <c r="BO71" s="1">
        <v>0</v>
      </c>
      <c r="BP71" s="1">
        <v>0</v>
      </c>
      <c r="BQ71" s="1">
        <v>1.4999999999999999E-2</v>
      </c>
      <c r="BR71" s="1">
        <v>0</v>
      </c>
      <c r="BS71" s="1">
        <v>0</v>
      </c>
      <c r="BT71" s="1">
        <v>0</v>
      </c>
      <c r="BU71" s="1">
        <v>0</v>
      </c>
      <c r="BV71" s="1">
        <v>0</v>
      </c>
      <c r="BW71" s="1">
        <v>81.599999999999994</v>
      </c>
      <c r="BX71" s="1">
        <v>0</v>
      </c>
      <c r="BY71" s="1">
        <v>0</v>
      </c>
      <c r="BZ71" s="1">
        <v>0</v>
      </c>
      <c r="CA71" s="1">
        <v>0</v>
      </c>
      <c r="CB71" s="1">
        <v>0</v>
      </c>
      <c r="CC71" s="1">
        <v>0</v>
      </c>
      <c r="CD71" s="1">
        <v>0</v>
      </c>
      <c r="CE71" s="1">
        <v>0</v>
      </c>
      <c r="CF71" s="1">
        <v>0</v>
      </c>
      <c r="CG71" s="1">
        <v>0</v>
      </c>
      <c r="CH71" s="1">
        <v>0</v>
      </c>
      <c r="CI71" s="1">
        <v>0</v>
      </c>
      <c r="CJ71" s="1">
        <v>0</v>
      </c>
      <c r="CK71" s="1">
        <v>0</v>
      </c>
      <c r="CL71" s="1">
        <v>0</v>
      </c>
      <c r="CM71" s="1">
        <v>0</v>
      </c>
      <c r="CN71" s="1">
        <v>0</v>
      </c>
      <c r="CO71" s="1">
        <v>0</v>
      </c>
      <c r="CP71" s="1">
        <v>0</v>
      </c>
      <c r="CQ71" s="1">
        <v>0</v>
      </c>
      <c r="CR71" s="1">
        <v>0</v>
      </c>
      <c r="CS71" s="1">
        <v>0</v>
      </c>
      <c r="CT71" s="1">
        <v>0</v>
      </c>
      <c r="CU71" s="1">
        <v>0</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1</v>
      </c>
      <c r="FR71" s="1">
        <v>0</v>
      </c>
      <c r="FS71" s="1">
        <v>0</v>
      </c>
      <c r="FT71" s="1">
        <v>0</v>
      </c>
      <c r="FU71" s="1">
        <v>0</v>
      </c>
      <c r="FV71" s="1">
        <v>0</v>
      </c>
      <c r="FW71" s="1">
        <v>0</v>
      </c>
      <c r="FX71" s="1">
        <v>4.9623427834569886</v>
      </c>
      <c r="FY71" s="1">
        <v>0</v>
      </c>
      <c r="FZ71" s="1">
        <v>0</v>
      </c>
      <c r="GA71" s="1">
        <v>0</v>
      </c>
      <c r="GB71" s="1">
        <v>0</v>
      </c>
      <c r="GC71" s="1">
        <v>0</v>
      </c>
      <c r="GD71" s="1">
        <v>0</v>
      </c>
      <c r="GE71" s="1">
        <v>0</v>
      </c>
      <c r="GF71" s="1">
        <v>0</v>
      </c>
      <c r="GG71" s="1">
        <v>0</v>
      </c>
      <c r="GH71" s="1">
        <v>0</v>
      </c>
      <c r="GI71" s="1">
        <v>0</v>
      </c>
      <c r="GJ71" s="1">
        <v>0</v>
      </c>
      <c r="GK71" s="1">
        <v>0</v>
      </c>
      <c r="GL71" s="1">
        <v>0</v>
      </c>
      <c r="GM71" s="1">
        <v>0</v>
      </c>
      <c r="GN71" s="1">
        <v>0</v>
      </c>
      <c r="GO71" s="1">
        <v>0</v>
      </c>
      <c r="GP71" s="1">
        <v>0</v>
      </c>
      <c r="GQ71" s="1">
        <v>0</v>
      </c>
      <c r="GR71" s="1">
        <v>0</v>
      </c>
      <c r="GS71" s="1">
        <v>0</v>
      </c>
      <c r="GT71" s="1">
        <v>0.29320000000000002</v>
      </c>
      <c r="GU71" s="1">
        <v>0</v>
      </c>
      <c r="GV71" s="1">
        <v>0</v>
      </c>
      <c r="GW71" s="1">
        <v>0</v>
      </c>
      <c r="GX71" s="1">
        <v>0</v>
      </c>
      <c r="GY71" s="1">
        <v>0</v>
      </c>
      <c r="GZ71" s="1">
        <v>0</v>
      </c>
      <c r="HA71" s="1">
        <v>0</v>
      </c>
      <c r="HB71" s="1">
        <v>0</v>
      </c>
      <c r="HC71" s="1">
        <v>0</v>
      </c>
      <c r="HD71" s="1">
        <v>0</v>
      </c>
      <c r="HE71" s="1">
        <v>0</v>
      </c>
      <c r="HF71" s="1">
        <v>0</v>
      </c>
      <c r="HG71" s="1">
        <v>0</v>
      </c>
      <c r="HH71" s="1">
        <v>1.4999999999999999E-2</v>
      </c>
      <c r="HI71" s="1">
        <v>0</v>
      </c>
      <c r="HJ71" s="1">
        <v>0</v>
      </c>
      <c r="HK71" s="1">
        <v>0</v>
      </c>
      <c r="HL71" s="1">
        <v>0</v>
      </c>
      <c r="HM71" s="1">
        <v>0</v>
      </c>
      <c r="HN71" s="1">
        <v>81.599999999999994</v>
      </c>
      <c r="HO71" s="1">
        <v>0</v>
      </c>
      <c r="HP71" s="1">
        <v>0</v>
      </c>
      <c r="HQ71" s="1">
        <v>0</v>
      </c>
      <c r="HR71" s="1">
        <v>0</v>
      </c>
      <c r="HS71" s="1">
        <v>0</v>
      </c>
      <c r="HT71" s="1">
        <v>0</v>
      </c>
      <c r="HU71" s="1">
        <v>0</v>
      </c>
      <c r="HV71" s="1">
        <v>0</v>
      </c>
      <c r="HW71" s="1">
        <v>0</v>
      </c>
      <c r="HX71" s="1">
        <v>0</v>
      </c>
      <c r="HY71" s="1">
        <v>0</v>
      </c>
      <c r="HZ71" s="1">
        <v>0</v>
      </c>
      <c r="IA71" s="1">
        <v>0</v>
      </c>
      <c r="IB71" s="1">
        <v>0</v>
      </c>
      <c r="IC71" s="1">
        <v>0</v>
      </c>
      <c r="ID71" s="1">
        <v>0</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0</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0</v>
      </c>
      <c r="KA71" s="1">
        <v>0</v>
      </c>
      <c r="KB71" s="1">
        <v>0</v>
      </c>
      <c r="KC71" s="1">
        <v>0</v>
      </c>
      <c r="KD71" s="1">
        <v>0</v>
      </c>
      <c r="KE71" s="1">
        <v>0</v>
      </c>
      <c r="KF71" s="1">
        <v>0</v>
      </c>
      <c r="KG71" s="1">
        <v>0</v>
      </c>
      <c r="KH71" s="1">
        <v>0</v>
      </c>
      <c r="KI71" s="1">
        <v>0</v>
      </c>
      <c r="KJ71" s="1">
        <v>0</v>
      </c>
      <c r="KK71" s="1">
        <v>0</v>
      </c>
      <c r="KL71" s="1">
        <v>0</v>
      </c>
      <c r="KM71" s="1">
        <v>0</v>
      </c>
      <c r="KN71" s="1">
        <v>0</v>
      </c>
      <c r="KO71" s="1">
        <v>0</v>
      </c>
      <c r="KP71" s="1">
        <v>0</v>
      </c>
      <c r="KQ71" s="1">
        <v>0</v>
      </c>
      <c r="KR71" s="1">
        <v>0</v>
      </c>
      <c r="KS71" s="1">
        <v>0</v>
      </c>
      <c r="KT71" s="1">
        <v>0</v>
      </c>
      <c r="KU71" s="1">
        <v>0</v>
      </c>
      <c r="KV71" s="1">
        <v>0</v>
      </c>
      <c r="KW71" s="1">
        <v>0</v>
      </c>
      <c r="KX71" s="1">
        <v>0</v>
      </c>
      <c r="KY71" s="1">
        <v>0</v>
      </c>
      <c r="KZ71" s="1">
        <v>0</v>
      </c>
      <c r="LA71" s="1">
        <v>0</v>
      </c>
      <c r="LB71" s="1">
        <v>0</v>
      </c>
      <c r="LC71" s="1">
        <v>0</v>
      </c>
      <c r="LD71" s="1">
        <v>0</v>
      </c>
      <c r="LE71" s="1">
        <v>0</v>
      </c>
      <c r="LF71" s="1">
        <v>0</v>
      </c>
      <c r="LG71" s="1">
        <v>0</v>
      </c>
      <c r="LH71" s="1">
        <v>1</v>
      </c>
      <c r="LI71" s="1">
        <v>0.50344827586206897</v>
      </c>
      <c r="LJ71" s="1">
        <v>0</v>
      </c>
      <c r="LK71" s="1">
        <v>0</v>
      </c>
      <c r="LL71" s="1">
        <v>1</v>
      </c>
      <c r="LM71" s="1">
        <v>0.95</v>
      </c>
      <c r="LN71" s="1">
        <v>0</v>
      </c>
      <c r="LO71" s="1">
        <v>1</v>
      </c>
      <c r="LP71" s="1">
        <v>0.78</v>
      </c>
      <c r="LQ71" s="1">
        <v>0</v>
      </c>
      <c r="LR71" s="1">
        <v>3.6840119760479038E-2</v>
      </c>
      <c r="LS71" s="1">
        <v>0</v>
      </c>
    </row>
    <row r="72" spans="1:331" ht="15.75" customHeight="1">
      <c r="A72" s="1" t="s">
        <v>350</v>
      </c>
      <c r="B72" s="1" t="s">
        <v>425</v>
      </c>
      <c r="C72" s="1" t="s">
        <v>438</v>
      </c>
      <c r="D72" s="1" t="s">
        <v>353</v>
      </c>
      <c r="E72" s="1" t="s">
        <v>416</v>
      </c>
      <c r="F72" s="1">
        <v>1695</v>
      </c>
      <c r="G72" s="1" t="s">
        <v>430</v>
      </c>
      <c r="H72" s="1">
        <v>1695</v>
      </c>
      <c r="I72" s="1">
        <v>0.68679092382495943</v>
      </c>
      <c r="J72" s="1">
        <v>0</v>
      </c>
      <c r="K72" s="1" t="s">
        <v>431</v>
      </c>
      <c r="L72" s="1">
        <v>1</v>
      </c>
      <c r="M72" s="1" t="s">
        <v>427</v>
      </c>
      <c r="N72" s="1" t="s">
        <v>435</v>
      </c>
      <c r="O72" s="1" t="s">
        <v>436</v>
      </c>
      <c r="P72" s="1">
        <v>4.7</v>
      </c>
      <c r="Q72" s="1">
        <v>0.93</v>
      </c>
      <c r="R72" s="1">
        <v>0</v>
      </c>
      <c r="S72" s="1">
        <v>0.39</v>
      </c>
      <c r="T72" s="1">
        <v>2468</v>
      </c>
      <c r="U72" s="1">
        <v>0</v>
      </c>
      <c r="V72" s="1">
        <v>87</v>
      </c>
      <c r="W72" s="1">
        <v>0</v>
      </c>
      <c r="X72" s="1">
        <v>214716</v>
      </c>
      <c r="Y72" s="1">
        <v>0</v>
      </c>
      <c r="Z72" s="1">
        <v>1</v>
      </c>
      <c r="AA72" s="1">
        <v>0</v>
      </c>
      <c r="AB72" s="1">
        <v>0</v>
      </c>
      <c r="AC72" s="1">
        <v>0</v>
      </c>
      <c r="AD72" s="1">
        <v>0</v>
      </c>
      <c r="AE72" s="1">
        <v>0</v>
      </c>
      <c r="AF72" s="1">
        <v>0</v>
      </c>
      <c r="AG72" s="1">
        <v>0</v>
      </c>
      <c r="AH72" s="1">
        <v>0</v>
      </c>
      <c r="AI72" s="1">
        <v>0</v>
      </c>
      <c r="AJ72" s="1">
        <v>0</v>
      </c>
      <c r="AK72" s="1">
        <v>0</v>
      </c>
      <c r="AL72" s="1">
        <v>0</v>
      </c>
      <c r="AM72" s="1">
        <v>0</v>
      </c>
      <c r="AN72" s="1">
        <v>15.123287671232877</v>
      </c>
      <c r="AO72" s="1">
        <v>0</v>
      </c>
      <c r="AP72" s="1">
        <v>0</v>
      </c>
      <c r="AQ72" s="1">
        <v>0</v>
      </c>
      <c r="AR72" s="1">
        <v>0</v>
      </c>
      <c r="AS72" s="1">
        <v>0</v>
      </c>
      <c r="AT72" s="1">
        <v>0</v>
      </c>
      <c r="AU72" s="1">
        <v>0</v>
      </c>
      <c r="AV72" s="1">
        <v>0</v>
      </c>
      <c r="AW72" s="1">
        <v>0</v>
      </c>
      <c r="AX72" s="1">
        <v>0</v>
      </c>
      <c r="AY72" s="1">
        <v>0</v>
      </c>
      <c r="AZ72" s="1">
        <v>0</v>
      </c>
      <c r="BA72" s="1">
        <v>0</v>
      </c>
      <c r="BB72" s="1">
        <v>0</v>
      </c>
      <c r="BC72" s="1">
        <v>0</v>
      </c>
      <c r="BD72" s="1">
        <v>0.106</v>
      </c>
      <c r="BE72" s="1">
        <v>0</v>
      </c>
      <c r="BF72" s="1">
        <v>0</v>
      </c>
      <c r="BG72" s="1">
        <v>0</v>
      </c>
      <c r="BH72" s="1">
        <v>0</v>
      </c>
      <c r="BI72" s="1">
        <v>0</v>
      </c>
      <c r="BJ72" s="1">
        <v>0</v>
      </c>
      <c r="BK72" s="1">
        <v>0</v>
      </c>
      <c r="BL72" s="1">
        <v>0</v>
      </c>
      <c r="BM72" s="1">
        <v>0</v>
      </c>
      <c r="BN72" s="1">
        <v>0</v>
      </c>
      <c r="BO72" s="1">
        <v>0</v>
      </c>
      <c r="BP72" s="1">
        <v>0</v>
      </c>
      <c r="BQ72" s="1">
        <v>0</v>
      </c>
      <c r="BR72" s="1">
        <v>1.4999999999999999E-2</v>
      </c>
      <c r="BS72" s="1">
        <v>0</v>
      </c>
      <c r="BT72" s="1">
        <v>0</v>
      </c>
      <c r="BU72" s="1">
        <v>0</v>
      </c>
      <c r="BV72" s="1">
        <v>0</v>
      </c>
      <c r="BW72" s="1">
        <v>0</v>
      </c>
      <c r="BX72" s="1">
        <v>81.599999999999994</v>
      </c>
      <c r="BY72" s="1">
        <v>0</v>
      </c>
      <c r="BZ72" s="1">
        <v>0</v>
      </c>
      <c r="CA72" s="1">
        <v>0</v>
      </c>
      <c r="CB72" s="1">
        <v>0</v>
      </c>
      <c r="CC72" s="1">
        <v>0</v>
      </c>
      <c r="CD72" s="1">
        <v>0</v>
      </c>
      <c r="CE72" s="1">
        <v>0</v>
      </c>
      <c r="CF72" s="1">
        <v>0</v>
      </c>
      <c r="CG72" s="1">
        <v>0</v>
      </c>
      <c r="CH72" s="1">
        <v>0</v>
      </c>
      <c r="CI72" s="1">
        <v>0</v>
      </c>
      <c r="CJ72" s="1">
        <v>0</v>
      </c>
      <c r="CK72" s="1">
        <v>0</v>
      </c>
      <c r="CL72" s="1">
        <v>0</v>
      </c>
      <c r="CM72" s="1">
        <v>0</v>
      </c>
      <c r="CN72" s="1">
        <v>0</v>
      </c>
      <c r="CO72" s="1">
        <v>0</v>
      </c>
      <c r="CP72" s="1">
        <v>0</v>
      </c>
      <c r="CQ72" s="1">
        <v>0</v>
      </c>
      <c r="CR72" s="1">
        <v>0</v>
      </c>
      <c r="CS72" s="1">
        <v>0</v>
      </c>
      <c r="CT72" s="1">
        <v>0</v>
      </c>
      <c r="CU72" s="1">
        <v>0</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1</v>
      </c>
      <c r="FS72" s="1">
        <v>0</v>
      </c>
      <c r="FT72" s="1">
        <v>0</v>
      </c>
      <c r="FU72" s="1">
        <v>0</v>
      </c>
      <c r="FV72" s="1">
        <v>0</v>
      </c>
      <c r="FW72" s="1">
        <v>0</v>
      </c>
      <c r="FX72" s="1">
        <v>0</v>
      </c>
      <c r="FY72" s="1">
        <v>4.7809975936495226</v>
      </c>
      <c r="FZ72" s="1">
        <v>0</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0.33529999999999999</v>
      </c>
      <c r="GV72" s="1">
        <v>0</v>
      </c>
      <c r="GW72" s="1">
        <v>0</v>
      </c>
      <c r="GX72" s="1">
        <v>0</v>
      </c>
      <c r="GY72" s="1">
        <v>0</v>
      </c>
      <c r="GZ72" s="1">
        <v>0</v>
      </c>
      <c r="HA72" s="1">
        <v>0</v>
      </c>
      <c r="HB72" s="1">
        <v>0</v>
      </c>
      <c r="HC72" s="1">
        <v>0</v>
      </c>
      <c r="HD72" s="1">
        <v>0</v>
      </c>
      <c r="HE72" s="1">
        <v>0</v>
      </c>
      <c r="HF72" s="1">
        <v>0</v>
      </c>
      <c r="HG72" s="1">
        <v>0</v>
      </c>
      <c r="HH72" s="1">
        <v>0</v>
      </c>
      <c r="HI72" s="1">
        <v>1.4999999999999999E-2</v>
      </c>
      <c r="HJ72" s="1">
        <v>0</v>
      </c>
      <c r="HK72" s="1">
        <v>0</v>
      </c>
      <c r="HL72" s="1">
        <v>0</v>
      </c>
      <c r="HM72" s="1">
        <v>0</v>
      </c>
      <c r="HN72" s="1">
        <v>0</v>
      </c>
      <c r="HO72" s="1">
        <v>81.599999999999994</v>
      </c>
      <c r="HP72" s="1">
        <v>0</v>
      </c>
      <c r="HQ72" s="1">
        <v>0</v>
      </c>
      <c r="HR72" s="1">
        <v>0</v>
      </c>
      <c r="HS72" s="1">
        <v>0</v>
      </c>
      <c r="HT72" s="1">
        <v>0</v>
      </c>
      <c r="HU72" s="1">
        <v>0</v>
      </c>
      <c r="HV72" s="1">
        <v>0</v>
      </c>
      <c r="HW72" s="1">
        <v>0</v>
      </c>
      <c r="HX72" s="1">
        <v>0</v>
      </c>
      <c r="HY72" s="1">
        <v>0</v>
      </c>
      <c r="HZ72" s="1">
        <v>0</v>
      </c>
      <c r="IA72" s="1">
        <v>0</v>
      </c>
      <c r="IB72" s="1">
        <v>0</v>
      </c>
      <c r="IC72" s="1">
        <v>0</v>
      </c>
      <c r="ID72" s="1">
        <v>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c r="KC72" s="1">
        <v>0</v>
      </c>
      <c r="KD72" s="1">
        <v>0</v>
      </c>
      <c r="KE72" s="1">
        <v>0</v>
      </c>
      <c r="KF72" s="1">
        <v>0</v>
      </c>
      <c r="KG72" s="1">
        <v>0</v>
      </c>
      <c r="KH72" s="1">
        <v>0</v>
      </c>
      <c r="KI72" s="1">
        <v>0</v>
      </c>
      <c r="KJ72" s="1">
        <v>0</v>
      </c>
      <c r="KK72" s="1">
        <v>0</v>
      </c>
      <c r="KL72" s="1">
        <v>0</v>
      </c>
      <c r="KM72" s="1">
        <v>0</v>
      </c>
      <c r="KN72" s="1">
        <v>0</v>
      </c>
      <c r="KO72" s="1">
        <v>0</v>
      </c>
      <c r="KP72" s="1">
        <v>0</v>
      </c>
      <c r="KQ72" s="1">
        <v>0</v>
      </c>
      <c r="KR72" s="1">
        <v>0</v>
      </c>
      <c r="KS72" s="1">
        <v>0</v>
      </c>
      <c r="KT72" s="1">
        <v>0</v>
      </c>
      <c r="KU72" s="1">
        <v>0</v>
      </c>
      <c r="KV72" s="1">
        <v>0</v>
      </c>
      <c r="KW72" s="1">
        <v>0</v>
      </c>
      <c r="KX72" s="1">
        <v>0</v>
      </c>
      <c r="KY72" s="1">
        <v>0</v>
      </c>
      <c r="KZ72" s="1">
        <v>0</v>
      </c>
      <c r="LA72" s="1">
        <v>0</v>
      </c>
      <c r="LB72" s="1">
        <v>0</v>
      </c>
      <c r="LC72" s="1">
        <v>0</v>
      </c>
      <c r="LD72" s="1">
        <v>0</v>
      </c>
      <c r="LE72" s="1">
        <v>0</v>
      </c>
      <c r="LF72" s="1">
        <v>0</v>
      </c>
      <c r="LG72" s="1">
        <v>0</v>
      </c>
      <c r="LH72" s="1">
        <v>0.96699999999999997</v>
      </c>
      <c r="LI72" s="1">
        <v>0.7971264367816091</v>
      </c>
      <c r="LJ72" s="1">
        <v>0</v>
      </c>
      <c r="LK72" s="1">
        <v>0</v>
      </c>
      <c r="LL72" s="1">
        <v>1</v>
      </c>
      <c r="LM72" s="1">
        <v>0.95</v>
      </c>
      <c r="LN72" s="1">
        <v>0</v>
      </c>
      <c r="LO72" s="1">
        <v>1</v>
      </c>
      <c r="LP72" s="1">
        <v>0.78</v>
      </c>
      <c r="LQ72" s="1">
        <v>0</v>
      </c>
      <c r="LR72" s="1">
        <v>6.6834963768115943E-2</v>
      </c>
      <c r="LS72" s="1">
        <v>0</v>
      </c>
    </row>
    <row r="73" spans="1:331" ht="15.75" customHeight="1">
      <c r="A73" s="1" t="s">
        <v>350</v>
      </c>
      <c r="B73" s="1" t="s">
        <v>425</v>
      </c>
      <c r="C73" s="1" t="s">
        <v>439</v>
      </c>
      <c r="D73" s="1" t="s">
        <v>353</v>
      </c>
      <c r="E73" s="1" t="s">
        <v>416</v>
      </c>
      <c r="F73" s="1">
        <v>201</v>
      </c>
      <c r="G73" s="1" t="s">
        <v>355</v>
      </c>
      <c r="H73" s="1">
        <v>201</v>
      </c>
      <c r="I73" s="1">
        <v>0.21360255047821466</v>
      </c>
      <c r="J73" s="1">
        <v>0</v>
      </c>
      <c r="K73" s="1" t="s">
        <v>356</v>
      </c>
      <c r="L73" s="1">
        <v>0</v>
      </c>
      <c r="M73" s="1" t="s">
        <v>427</v>
      </c>
      <c r="N73" s="1" t="s">
        <v>440</v>
      </c>
      <c r="O73" s="1" t="s">
        <v>441</v>
      </c>
      <c r="P73" s="1">
        <v>3.8</v>
      </c>
      <c r="Q73" s="1">
        <v>0.99</v>
      </c>
      <c r="R73" s="1">
        <v>0</v>
      </c>
      <c r="S73" s="1">
        <v>0.33</v>
      </c>
      <c r="T73" s="1">
        <v>941</v>
      </c>
      <c r="U73" s="1">
        <v>0</v>
      </c>
      <c r="V73" s="1">
        <v>80</v>
      </c>
      <c r="W73" s="1">
        <v>0</v>
      </c>
      <c r="X73" s="1">
        <v>75280</v>
      </c>
      <c r="Y73" s="1">
        <v>1</v>
      </c>
      <c r="Z73" s="1">
        <v>0</v>
      </c>
      <c r="AA73" s="1">
        <v>0</v>
      </c>
      <c r="AB73" s="1">
        <v>0</v>
      </c>
      <c r="AC73" s="1">
        <v>0</v>
      </c>
      <c r="AD73" s="1">
        <v>0</v>
      </c>
      <c r="AE73" s="1">
        <v>0</v>
      </c>
      <c r="AF73" s="1">
        <v>0</v>
      </c>
      <c r="AG73" s="1">
        <v>0</v>
      </c>
      <c r="AH73" s="1">
        <v>0</v>
      </c>
      <c r="AI73" s="1">
        <v>0</v>
      </c>
      <c r="AJ73" s="1">
        <v>0</v>
      </c>
      <c r="AK73" s="1">
        <v>0</v>
      </c>
      <c r="AL73" s="1">
        <v>0</v>
      </c>
      <c r="AM73" s="1">
        <v>5.2054794520547949</v>
      </c>
      <c r="AN73" s="1">
        <v>0</v>
      </c>
      <c r="AO73" s="1">
        <v>0</v>
      </c>
      <c r="AP73" s="1">
        <v>0</v>
      </c>
      <c r="AQ73" s="1">
        <v>0</v>
      </c>
      <c r="AR73" s="1">
        <v>0</v>
      </c>
      <c r="AS73" s="1">
        <v>0</v>
      </c>
      <c r="AT73" s="1">
        <v>0</v>
      </c>
      <c r="AU73" s="1">
        <v>0</v>
      </c>
      <c r="AV73" s="1">
        <v>0</v>
      </c>
      <c r="AW73" s="1">
        <v>0</v>
      </c>
      <c r="AX73" s="1">
        <v>0</v>
      </c>
      <c r="AY73" s="1">
        <v>0</v>
      </c>
      <c r="AZ73" s="1">
        <v>0</v>
      </c>
      <c r="BA73" s="1">
        <v>0</v>
      </c>
      <c r="BB73" s="1">
        <v>0</v>
      </c>
      <c r="BC73" s="1">
        <v>0.10100000000000001</v>
      </c>
      <c r="BD73" s="1">
        <v>0</v>
      </c>
      <c r="BE73" s="1">
        <v>0</v>
      </c>
      <c r="BF73" s="1">
        <v>0</v>
      </c>
      <c r="BG73" s="1">
        <v>0</v>
      </c>
      <c r="BH73" s="1">
        <v>0</v>
      </c>
      <c r="BI73" s="1">
        <v>0</v>
      </c>
      <c r="BJ73" s="1">
        <v>0</v>
      </c>
      <c r="BK73" s="1">
        <v>0</v>
      </c>
      <c r="BL73" s="1">
        <v>0</v>
      </c>
      <c r="BM73" s="1">
        <v>0</v>
      </c>
      <c r="BN73" s="1">
        <v>0</v>
      </c>
      <c r="BO73" s="1">
        <v>0</v>
      </c>
      <c r="BP73" s="1">
        <v>0</v>
      </c>
      <c r="BQ73" s="1">
        <v>1.4999999999999999E-2</v>
      </c>
      <c r="BR73" s="1">
        <v>0</v>
      </c>
      <c r="BS73" s="1">
        <v>0</v>
      </c>
      <c r="BT73" s="1">
        <v>0</v>
      </c>
      <c r="BU73" s="1">
        <v>0</v>
      </c>
      <c r="BV73" s="1">
        <v>0</v>
      </c>
      <c r="BW73" s="1">
        <v>81.599999999999994</v>
      </c>
      <c r="BX73" s="1">
        <v>0</v>
      </c>
      <c r="BY73" s="1">
        <v>0</v>
      </c>
      <c r="BZ73" s="1">
        <v>0</v>
      </c>
      <c r="CA73" s="1">
        <v>0</v>
      </c>
      <c r="CB73" s="1">
        <v>0</v>
      </c>
      <c r="CC73" s="1">
        <v>0</v>
      </c>
      <c r="CD73" s="1">
        <v>0</v>
      </c>
      <c r="CE73" s="1">
        <v>0</v>
      </c>
      <c r="CF73" s="1">
        <v>0</v>
      </c>
      <c r="CG73" s="1">
        <v>0</v>
      </c>
      <c r="CH73" s="1">
        <v>0</v>
      </c>
      <c r="CI73" s="1">
        <v>0</v>
      </c>
      <c r="CJ73" s="1">
        <v>0</v>
      </c>
      <c r="CK73" s="1">
        <v>0</v>
      </c>
      <c r="CL73" s="1">
        <v>0</v>
      </c>
      <c r="CM73" s="1">
        <v>0</v>
      </c>
      <c r="CN73" s="1">
        <v>0</v>
      </c>
      <c r="CO73" s="1">
        <v>0</v>
      </c>
      <c r="CP73" s="1">
        <v>0</v>
      </c>
      <c r="CQ73" s="1">
        <v>0</v>
      </c>
      <c r="CR73" s="1">
        <v>0</v>
      </c>
      <c r="CS73" s="1">
        <v>0</v>
      </c>
      <c r="CT73" s="1">
        <v>0</v>
      </c>
      <c r="CU73" s="1">
        <v>0</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1</v>
      </c>
      <c r="FR73" s="1">
        <v>0</v>
      </c>
      <c r="FS73" s="1">
        <v>0</v>
      </c>
      <c r="FT73" s="1">
        <v>0</v>
      </c>
      <c r="FU73" s="1">
        <v>0</v>
      </c>
      <c r="FV73" s="1">
        <v>0</v>
      </c>
      <c r="FW73" s="1">
        <v>0</v>
      </c>
      <c r="FX73" s="1">
        <v>1.7919339627046158</v>
      </c>
      <c r="FY73" s="1">
        <v>0</v>
      </c>
      <c r="FZ73" s="1">
        <v>0</v>
      </c>
      <c r="GA73" s="1">
        <v>0</v>
      </c>
      <c r="GB73" s="1">
        <v>0</v>
      </c>
      <c r="GC73" s="1">
        <v>0</v>
      </c>
      <c r="GD73" s="1">
        <v>0</v>
      </c>
      <c r="GE73" s="1">
        <v>0</v>
      </c>
      <c r="GF73" s="1">
        <v>0</v>
      </c>
      <c r="GG73" s="1">
        <v>0</v>
      </c>
      <c r="GH73" s="1">
        <v>0</v>
      </c>
      <c r="GI73" s="1">
        <v>0</v>
      </c>
      <c r="GJ73" s="1">
        <v>0</v>
      </c>
      <c r="GK73" s="1">
        <v>0</v>
      </c>
      <c r="GL73" s="1">
        <v>0</v>
      </c>
      <c r="GM73" s="1">
        <v>0</v>
      </c>
      <c r="GN73" s="1">
        <v>0</v>
      </c>
      <c r="GO73" s="1">
        <v>0</v>
      </c>
      <c r="GP73" s="1">
        <v>0</v>
      </c>
      <c r="GQ73" s="1">
        <v>0</v>
      </c>
      <c r="GR73" s="1">
        <v>0</v>
      </c>
      <c r="GS73" s="1">
        <v>0</v>
      </c>
      <c r="GT73" s="1">
        <v>0.29339999999999999</v>
      </c>
      <c r="GU73" s="1">
        <v>0</v>
      </c>
      <c r="GV73" s="1">
        <v>0</v>
      </c>
      <c r="GW73" s="1">
        <v>0</v>
      </c>
      <c r="GX73" s="1">
        <v>0</v>
      </c>
      <c r="GY73" s="1">
        <v>0</v>
      </c>
      <c r="GZ73" s="1">
        <v>0</v>
      </c>
      <c r="HA73" s="1">
        <v>0</v>
      </c>
      <c r="HB73" s="1">
        <v>0</v>
      </c>
      <c r="HC73" s="1">
        <v>0</v>
      </c>
      <c r="HD73" s="1">
        <v>0</v>
      </c>
      <c r="HE73" s="1">
        <v>0</v>
      </c>
      <c r="HF73" s="1">
        <v>0</v>
      </c>
      <c r="HG73" s="1">
        <v>0</v>
      </c>
      <c r="HH73" s="1">
        <v>1.4999999999999999E-2</v>
      </c>
      <c r="HI73" s="1">
        <v>0</v>
      </c>
      <c r="HJ73" s="1">
        <v>0</v>
      </c>
      <c r="HK73" s="1">
        <v>0</v>
      </c>
      <c r="HL73" s="1">
        <v>0</v>
      </c>
      <c r="HM73" s="1">
        <v>0</v>
      </c>
      <c r="HN73" s="1">
        <v>81.599999999999994</v>
      </c>
      <c r="HO73" s="1">
        <v>0</v>
      </c>
      <c r="HP73" s="1">
        <v>0</v>
      </c>
      <c r="HQ73" s="1">
        <v>0</v>
      </c>
      <c r="HR73" s="1">
        <v>0</v>
      </c>
      <c r="HS73" s="1">
        <v>0</v>
      </c>
      <c r="HT73" s="1">
        <v>0</v>
      </c>
      <c r="HU73" s="1">
        <v>0</v>
      </c>
      <c r="HV73" s="1">
        <v>0</v>
      </c>
      <c r="HW73" s="1">
        <v>0</v>
      </c>
      <c r="HX73" s="1">
        <v>0</v>
      </c>
      <c r="HY73" s="1">
        <v>0</v>
      </c>
      <c r="HZ73" s="1">
        <v>0</v>
      </c>
      <c r="IA73" s="1">
        <v>0</v>
      </c>
      <c r="IB73" s="1">
        <v>0</v>
      </c>
      <c r="IC73" s="1">
        <v>0</v>
      </c>
      <c r="ID73" s="1">
        <v>0</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0</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0</v>
      </c>
      <c r="KA73" s="1">
        <v>0</v>
      </c>
      <c r="KB73" s="1">
        <v>0</v>
      </c>
      <c r="KC73" s="1">
        <v>0</v>
      </c>
      <c r="KD73" s="1">
        <v>0</v>
      </c>
      <c r="KE73" s="1">
        <v>0</v>
      </c>
      <c r="KF73" s="1">
        <v>0</v>
      </c>
      <c r="KG73" s="1">
        <v>0</v>
      </c>
      <c r="KH73" s="1">
        <v>0</v>
      </c>
      <c r="KI73" s="1">
        <v>0</v>
      </c>
      <c r="KJ73" s="1">
        <v>0</v>
      </c>
      <c r="KK73" s="1">
        <v>0</v>
      </c>
      <c r="KL73" s="1">
        <v>0</v>
      </c>
      <c r="KM73" s="1">
        <v>0</v>
      </c>
      <c r="KN73" s="1">
        <v>0</v>
      </c>
      <c r="KO73" s="1">
        <v>0</v>
      </c>
      <c r="KP73" s="1">
        <v>0</v>
      </c>
      <c r="KQ73" s="1">
        <v>0</v>
      </c>
      <c r="KR73" s="1">
        <v>0</v>
      </c>
      <c r="KS73" s="1">
        <v>0</v>
      </c>
      <c r="KT73" s="1">
        <v>0</v>
      </c>
      <c r="KU73" s="1">
        <v>0</v>
      </c>
      <c r="KV73" s="1">
        <v>0</v>
      </c>
      <c r="KW73" s="1">
        <v>0</v>
      </c>
      <c r="KX73" s="1">
        <v>0</v>
      </c>
      <c r="KY73" s="1">
        <v>0</v>
      </c>
      <c r="KZ73" s="1">
        <v>0</v>
      </c>
      <c r="LA73" s="1">
        <v>0</v>
      </c>
      <c r="LB73" s="1">
        <v>0</v>
      </c>
      <c r="LC73" s="1">
        <v>0</v>
      </c>
      <c r="LD73" s="1">
        <v>0</v>
      </c>
      <c r="LE73" s="1">
        <v>0</v>
      </c>
      <c r="LF73" s="1">
        <v>0</v>
      </c>
      <c r="LG73" s="1">
        <v>0</v>
      </c>
      <c r="LH73" s="1">
        <v>0.95</v>
      </c>
      <c r="LI73" s="1">
        <v>0.77562500000000001</v>
      </c>
      <c r="LJ73" s="1">
        <v>0</v>
      </c>
      <c r="LK73" s="1">
        <v>0</v>
      </c>
      <c r="LL73" s="1">
        <v>1</v>
      </c>
      <c r="LM73" s="1">
        <v>0.95</v>
      </c>
      <c r="LN73" s="1">
        <v>0</v>
      </c>
      <c r="LO73" s="1">
        <v>1</v>
      </c>
      <c r="LP73" s="1">
        <v>0.78</v>
      </c>
      <c r="LQ73" s="1">
        <v>0</v>
      </c>
      <c r="LR73" s="1">
        <v>5.8479532163742659E-2</v>
      </c>
      <c r="LS73" s="1">
        <v>0</v>
      </c>
    </row>
    <row r="74" spans="1:331" ht="15.75" customHeight="1">
      <c r="A74" s="1" t="s">
        <v>350</v>
      </c>
      <c r="B74" s="1" t="s">
        <v>425</v>
      </c>
      <c r="C74" s="1" t="s">
        <v>439</v>
      </c>
      <c r="D74" s="1" t="s">
        <v>353</v>
      </c>
      <c r="E74" s="1" t="s">
        <v>416</v>
      </c>
      <c r="F74" s="1">
        <v>563</v>
      </c>
      <c r="G74" s="1" t="s">
        <v>430</v>
      </c>
      <c r="H74" s="1">
        <v>563</v>
      </c>
      <c r="I74" s="1">
        <v>0.51368613138686137</v>
      </c>
      <c r="J74" s="1">
        <v>0</v>
      </c>
      <c r="K74" s="1" t="s">
        <v>431</v>
      </c>
      <c r="L74" s="1">
        <v>0</v>
      </c>
      <c r="M74" s="1" t="s">
        <v>427</v>
      </c>
      <c r="N74" s="1" t="s">
        <v>440</v>
      </c>
      <c r="O74" s="1" t="s">
        <v>441</v>
      </c>
      <c r="P74" s="1">
        <v>3.8</v>
      </c>
      <c r="Q74" s="1">
        <v>0.99</v>
      </c>
      <c r="R74" s="1">
        <v>0</v>
      </c>
      <c r="S74" s="1">
        <v>0.33</v>
      </c>
      <c r="T74" s="1">
        <v>1096</v>
      </c>
      <c r="U74" s="1">
        <v>0</v>
      </c>
      <c r="V74" s="1">
        <v>80</v>
      </c>
      <c r="W74" s="1">
        <v>0</v>
      </c>
      <c r="X74" s="1">
        <v>87680</v>
      </c>
      <c r="Y74" s="1">
        <v>0</v>
      </c>
      <c r="Z74" s="1">
        <v>1</v>
      </c>
      <c r="AA74" s="1">
        <v>0</v>
      </c>
      <c r="AB74" s="1">
        <v>0</v>
      </c>
      <c r="AC74" s="1">
        <v>0</v>
      </c>
      <c r="AD74" s="1">
        <v>0</v>
      </c>
      <c r="AE74" s="1">
        <v>0</v>
      </c>
      <c r="AF74" s="1">
        <v>0</v>
      </c>
      <c r="AG74" s="1">
        <v>0</v>
      </c>
      <c r="AH74" s="1">
        <v>0</v>
      </c>
      <c r="AI74" s="1">
        <v>0</v>
      </c>
      <c r="AJ74" s="1">
        <v>0</v>
      </c>
      <c r="AK74" s="1">
        <v>0</v>
      </c>
      <c r="AL74" s="1">
        <v>0</v>
      </c>
      <c r="AM74" s="1">
        <v>0</v>
      </c>
      <c r="AN74" s="1">
        <v>11.232876712328768</v>
      </c>
      <c r="AO74" s="1">
        <v>0</v>
      </c>
      <c r="AP74" s="1">
        <v>0</v>
      </c>
      <c r="AQ74" s="1">
        <v>0</v>
      </c>
      <c r="AR74" s="1">
        <v>0</v>
      </c>
      <c r="AS74" s="1">
        <v>0</v>
      </c>
      <c r="AT74" s="1">
        <v>0</v>
      </c>
      <c r="AU74" s="1">
        <v>0</v>
      </c>
      <c r="AV74" s="1">
        <v>0</v>
      </c>
      <c r="AW74" s="1">
        <v>0</v>
      </c>
      <c r="AX74" s="1">
        <v>0</v>
      </c>
      <c r="AY74" s="1">
        <v>0</v>
      </c>
      <c r="AZ74" s="1">
        <v>0</v>
      </c>
      <c r="BA74" s="1">
        <v>0</v>
      </c>
      <c r="BB74" s="1">
        <v>0</v>
      </c>
      <c r="BC74" s="1">
        <v>0</v>
      </c>
      <c r="BD74" s="1">
        <v>0.10100000000000001</v>
      </c>
      <c r="BE74" s="1">
        <v>0</v>
      </c>
      <c r="BF74" s="1">
        <v>0</v>
      </c>
      <c r="BG74" s="1">
        <v>0</v>
      </c>
      <c r="BH74" s="1">
        <v>0</v>
      </c>
      <c r="BI74" s="1">
        <v>0</v>
      </c>
      <c r="BJ74" s="1">
        <v>0</v>
      </c>
      <c r="BK74" s="1">
        <v>0</v>
      </c>
      <c r="BL74" s="1">
        <v>0</v>
      </c>
      <c r="BM74" s="1">
        <v>0</v>
      </c>
      <c r="BN74" s="1">
        <v>0</v>
      </c>
      <c r="BO74" s="1">
        <v>0</v>
      </c>
      <c r="BP74" s="1">
        <v>0</v>
      </c>
      <c r="BQ74" s="1">
        <v>0</v>
      </c>
      <c r="BR74" s="1">
        <v>1.4999999999999999E-2</v>
      </c>
      <c r="BS74" s="1">
        <v>0</v>
      </c>
      <c r="BT74" s="1">
        <v>0</v>
      </c>
      <c r="BU74" s="1">
        <v>0</v>
      </c>
      <c r="BV74" s="1">
        <v>0</v>
      </c>
      <c r="BW74" s="1">
        <v>0</v>
      </c>
      <c r="BX74" s="1">
        <v>81.599999999999994</v>
      </c>
      <c r="BY74" s="1">
        <v>0</v>
      </c>
      <c r="BZ74" s="1">
        <v>0</v>
      </c>
      <c r="CA74" s="1">
        <v>0</v>
      </c>
      <c r="CB74" s="1">
        <v>0</v>
      </c>
      <c r="CC74" s="1">
        <v>0</v>
      </c>
      <c r="CD74" s="1">
        <v>0</v>
      </c>
      <c r="CE74" s="1">
        <v>0</v>
      </c>
      <c r="CF74" s="1">
        <v>0</v>
      </c>
      <c r="CG74" s="1">
        <v>0</v>
      </c>
      <c r="CH74" s="1">
        <v>0</v>
      </c>
      <c r="CI74" s="1">
        <v>0</v>
      </c>
      <c r="CJ74" s="1">
        <v>0</v>
      </c>
      <c r="CK74" s="1">
        <v>0</v>
      </c>
      <c r="CL74" s="1">
        <v>0</v>
      </c>
      <c r="CM74" s="1">
        <v>0</v>
      </c>
      <c r="CN74" s="1">
        <v>0</v>
      </c>
      <c r="CO74" s="1">
        <v>0</v>
      </c>
      <c r="CP74" s="1">
        <v>0</v>
      </c>
      <c r="CQ74" s="1">
        <v>0</v>
      </c>
      <c r="CR74" s="1">
        <v>0</v>
      </c>
      <c r="CS74" s="1">
        <v>0</v>
      </c>
      <c r="CT74" s="1">
        <v>0</v>
      </c>
      <c r="CU74" s="1">
        <v>0</v>
      </c>
      <c r="CV74" s="1">
        <v>0</v>
      </c>
      <c r="CW74" s="1">
        <v>0</v>
      </c>
      <c r="CX74" s="1">
        <v>0</v>
      </c>
      <c r="CY74" s="1">
        <v>0</v>
      </c>
      <c r="CZ74" s="1">
        <v>0</v>
      </c>
      <c r="DA74" s="1">
        <v>0</v>
      </c>
      <c r="DB74" s="1">
        <v>0</v>
      </c>
      <c r="DC74" s="1">
        <v>0</v>
      </c>
      <c r="DD74" s="1">
        <v>0</v>
      </c>
      <c r="DE74" s="1">
        <v>0</v>
      </c>
      <c r="DF74" s="1">
        <v>0</v>
      </c>
      <c r="DG74" s="1">
        <v>0</v>
      </c>
      <c r="DH74" s="1">
        <v>0</v>
      </c>
      <c r="DI74" s="1">
        <v>0</v>
      </c>
      <c r="DJ74" s="1">
        <v>0</v>
      </c>
      <c r="DK74" s="1">
        <v>0</v>
      </c>
      <c r="DL74" s="1">
        <v>0</v>
      </c>
      <c r="DM74" s="1">
        <v>0</v>
      </c>
      <c r="DN74" s="1">
        <v>0</v>
      </c>
      <c r="DO74" s="1">
        <v>0</v>
      </c>
      <c r="DP74" s="1">
        <v>0</v>
      </c>
      <c r="DQ74" s="1">
        <v>0</v>
      </c>
      <c r="DR74" s="1">
        <v>0</v>
      </c>
      <c r="DS74" s="1">
        <v>0</v>
      </c>
      <c r="DT74" s="1">
        <v>0</v>
      </c>
      <c r="DU74" s="1">
        <v>0</v>
      </c>
      <c r="DV74" s="1">
        <v>0</v>
      </c>
      <c r="DW74" s="1">
        <v>0</v>
      </c>
      <c r="DX74" s="1">
        <v>0</v>
      </c>
      <c r="DY74" s="1">
        <v>0</v>
      </c>
      <c r="DZ74" s="1">
        <v>0</v>
      </c>
      <c r="EA74" s="1">
        <v>0</v>
      </c>
      <c r="EB74" s="1">
        <v>0</v>
      </c>
      <c r="EC74" s="1">
        <v>0</v>
      </c>
      <c r="ED74" s="1">
        <v>0</v>
      </c>
      <c r="EE74" s="1">
        <v>0</v>
      </c>
      <c r="EF74" s="1">
        <v>0</v>
      </c>
      <c r="EG74" s="1">
        <v>0</v>
      </c>
      <c r="EH74" s="1">
        <v>0</v>
      </c>
      <c r="EI74" s="1">
        <v>0</v>
      </c>
      <c r="EJ74" s="1">
        <v>0</v>
      </c>
      <c r="EK74" s="1">
        <v>0</v>
      </c>
      <c r="EL74" s="1">
        <v>0</v>
      </c>
      <c r="EM74" s="1">
        <v>0</v>
      </c>
      <c r="EN74" s="1">
        <v>0</v>
      </c>
      <c r="EO74" s="1">
        <v>0</v>
      </c>
      <c r="EP74" s="1">
        <v>0</v>
      </c>
      <c r="EQ74" s="1">
        <v>0</v>
      </c>
      <c r="ER74" s="1">
        <v>0</v>
      </c>
      <c r="ES74" s="1">
        <v>0</v>
      </c>
      <c r="ET74" s="1">
        <v>0</v>
      </c>
      <c r="EU74" s="1">
        <v>0</v>
      </c>
      <c r="EV74" s="1">
        <v>0</v>
      </c>
      <c r="EW74" s="1">
        <v>0</v>
      </c>
      <c r="EX74" s="1">
        <v>0</v>
      </c>
      <c r="EY74" s="1">
        <v>0</v>
      </c>
      <c r="EZ74" s="1">
        <v>0</v>
      </c>
      <c r="FA74" s="1">
        <v>0</v>
      </c>
      <c r="FB74" s="1">
        <v>0</v>
      </c>
      <c r="FC74" s="1">
        <v>0</v>
      </c>
      <c r="FD74" s="1">
        <v>0</v>
      </c>
      <c r="FE74" s="1">
        <v>0</v>
      </c>
      <c r="FF74" s="1">
        <v>0</v>
      </c>
      <c r="FG74" s="1">
        <v>0</v>
      </c>
      <c r="FH74" s="1">
        <v>0</v>
      </c>
      <c r="FI74" s="1">
        <v>0</v>
      </c>
      <c r="FJ74" s="1">
        <v>0</v>
      </c>
      <c r="FK74" s="1">
        <v>0</v>
      </c>
      <c r="FL74" s="1">
        <v>0</v>
      </c>
      <c r="FM74" s="1">
        <v>0</v>
      </c>
      <c r="FN74" s="1">
        <v>0</v>
      </c>
      <c r="FO74" s="1">
        <v>0</v>
      </c>
      <c r="FP74" s="1">
        <v>0</v>
      </c>
      <c r="FQ74" s="1">
        <v>0</v>
      </c>
      <c r="FR74" s="1">
        <v>1</v>
      </c>
      <c r="FS74" s="1">
        <v>0</v>
      </c>
      <c r="FT74" s="1">
        <v>0</v>
      </c>
      <c r="FU74" s="1">
        <v>0</v>
      </c>
      <c r="FV74" s="1">
        <v>0</v>
      </c>
      <c r="FW74" s="1">
        <v>0</v>
      </c>
      <c r="FX74" s="1">
        <v>0</v>
      </c>
      <c r="FY74" s="1">
        <v>3.3715320889902096</v>
      </c>
      <c r="FZ74" s="1">
        <v>0</v>
      </c>
      <c r="GA74" s="1">
        <v>0</v>
      </c>
      <c r="GB74" s="1">
        <v>0</v>
      </c>
      <c r="GC74" s="1">
        <v>0</v>
      </c>
      <c r="GD74" s="1">
        <v>0</v>
      </c>
      <c r="GE74" s="1">
        <v>0</v>
      </c>
      <c r="GF74" s="1">
        <v>0</v>
      </c>
      <c r="GG74" s="1">
        <v>0</v>
      </c>
      <c r="GH74" s="1">
        <v>0</v>
      </c>
      <c r="GI74" s="1">
        <v>0</v>
      </c>
      <c r="GJ74" s="1">
        <v>0</v>
      </c>
      <c r="GK74" s="1">
        <v>0</v>
      </c>
      <c r="GL74" s="1">
        <v>0</v>
      </c>
      <c r="GM74" s="1">
        <v>0</v>
      </c>
      <c r="GN74" s="1">
        <v>0</v>
      </c>
      <c r="GO74" s="1">
        <v>0</v>
      </c>
      <c r="GP74" s="1">
        <v>0</v>
      </c>
      <c r="GQ74" s="1">
        <v>0</v>
      </c>
      <c r="GR74" s="1">
        <v>0</v>
      </c>
      <c r="GS74" s="1">
        <v>0</v>
      </c>
      <c r="GT74" s="1">
        <v>0</v>
      </c>
      <c r="GU74" s="1">
        <v>0.33650000000000002</v>
      </c>
      <c r="GV74" s="1">
        <v>0</v>
      </c>
      <c r="GW74" s="1">
        <v>0</v>
      </c>
      <c r="GX74" s="1">
        <v>0</v>
      </c>
      <c r="GY74" s="1">
        <v>0</v>
      </c>
      <c r="GZ74" s="1">
        <v>0</v>
      </c>
      <c r="HA74" s="1">
        <v>0</v>
      </c>
      <c r="HB74" s="1">
        <v>0</v>
      </c>
      <c r="HC74" s="1">
        <v>0</v>
      </c>
      <c r="HD74" s="1">
        <v>0</v>
      </c>
      <c r="HE74" s="1">
        <v>0</v>
      </c>
      <c r="HF74" s="1">
        <v>0</v>
      </c>
      <c r="HG74" s="1">
        <v>0</v>
      </c>
      <c r="HH74" s="1">
        <v>0</v>
      </c>
      <c r="HI74" s="1">
        <v>1.4999999999999999E-2</v>
      </c>
      <c r="HJ74" s="1">
        <v>0</v>
      </c>
      <c r="HK74" s="1">
        <v>0</v>
      </c>
      <c r="HL74" s="1">
        <v>0</v>
      </c>
      <c r="HM74" s="1">
        <v>0</v>
      </c>
      <c r="HN74" s="1">
        <v>0</v>
      </c>
      <c r="HO74" s="1">
        <v>81.599999999999994</v>
      </c>
      <c r="HP74" s="1">
        <v>0</v>
      </c>
      <c r="HQ74" s="1">
        <v>0</v>
      </c>
      <c r="HR74" s="1">
        <v>0</v>
      </c>
      <c r="HS74" s="1">
        <v>0</v>
      </c>
      <c r="HT74" s="1">
        <v>0</v>
      </c>
      <c r="HU74" s="1">
        <v>0</v>
      </c>
      <c r="HV74" s="1">
        <v>0</v>
      </c>
      <c r="HW74" s="1">
        <v>0</v>
      </c>
      <c r="HX74" s="1">
        <v>0</v>
      </c>
      <c r="HY74" s="1">
        <v>0</v>
      </c>
      <c r="HZ74" s="1">
        <v>0</v>
      </c>
      <c r="IA74" s="1">
        <v>0</v>
      </c>
      <c r="IB74" s="1">
        <v>0</v>
      </c>
      <c r="IC74" s="1">
        <v>0</v>
      </c>
      <c r="ID74" s="1">
        <v>0</v>
      </c>
      <c r="IE74" s="1">
        <v>0</v>
      </c>
      <c r="IF74" s="1">
        <v>0</v>
      </c>
      <c r="IG74" s="1">
        <v>0</v>
      </c>
      <c r="IH74" s="1">
        <v>0</v>
      </c>
      <c r="II74" s="1">
        <v>0</v>
      </c>
      <c r="IJ74" s="1">
        <v>0</v>
      </c>
      <c r="IK74" s="1">
        <v>0</v>
      </c>
      <c r="IL74" s="1">
        <v>0</v>
      </c>
      <c r="IM74" s="1">
        <v>0</v>
      </c>
      <c r="IN74" s="1">
        <v>0</v>
      </c>
      <c r="IO74" s="1">
        <v>0</v>
      </c>
      <c r="IP74" s="1">
        <v>0</v>
      </c>
      <c r="IQ74" s="1">
        <v>0</v>
      </c>
      <c r="IR74" s="1">
        <v>0</v>
      </c>
      <c r="IS74" s="1">
        <v>0</v>
      </c>
      <c r="IT74" s="1">
        <v>0</v>
      </c>
      <c r="IU74" s="1">
        <v>0</v>
      </c>
      <c r="IV74" s="1">
        <v>0</v>
      </c>
      <c r="IW74" s="1">
        <v>0</v>
      </c>
      <c r="IX74" s="1">
        <v>0</v>
      </c>
      <c r="IY74" s="1">
        <v>0</v>
      </c>
      <c r="IZ74" s="1">
        <v>0</v>
      </c>
      <c r="JA74" s="1">
        <v>0</v>
      </c>
      <c r="JB74" s="1">
        <v>0</v>
      </c>
      <c r="JC74" s="1">
        <v>0</v>
      </c>
      <c r="JD74" s="1">
        <v>0</v>
      </c>
      <c r="JE74" s="1">
        <v>0</v>
      </c>
      <c r="JF74" s="1">
        <v>0</v>
      </c>
      <c r="JG74" s="1">
        <v>0</v>
      </c>
      <c r="JH74" s="1">
        <v>0</v>
      </c>
      <c r="JI74" s="1">
        <v>0</v>
      </c>
      <c r="JJ74" s="1">
        <v>0</v>
      </c>
      <c r="JK74" s="1">
        <v>0</v>
      </c>
      <c r="JL74" s="1">
        <v>0</v>
      </c>
      <c r="JM74" s="1">
        <v>0</v>
      </c>
      <c r="JN74" s="1">
        <v>0</v>
      </c>
      <c r="JO74" s="1">
        <v>0</v>
      </c>
      <c r="JP74" s="1">
        <v>0</v>
      </c>
      <c r="JQ74" s="1">
        <v>0</v>
      </c>
      <c r="JR74" s="1">
        <v>0</v>
      </c>
      <c r="JS74" s="1">
        <v>0</v>
      </c>
      <c r="JT74" s="1">
        <v>0</v>
      </c>
      <c r="JU74" s="1">
        <v>0</v>
      </c>
      <c r="JV74" s="1">
        <v>0</v>
      </c>
      <c r="JW74" s="1">
        <v>0</v>
      </c>
      <c r="JX74" s="1">
        <v>0</v>
      </c>
      <c r="JY74" s="1">
        <v>0</v>
      </c>
      <c r="JZ74" s="1">
        <v>0</v>
      </c>
      <c r="KA74" s="1">
        <v>0</v>
      </c>
      <c r="KB74" s="1">
        <v>0</v>
      </c>
      <c r="KC74" s="1">
        <v>0</v>
      </c>
      <c r="KD74" s="1">
        <v>0</v>
      </c>
      <c r="KE74" s="1">
        <v>0</v>
      </c>
      <c r="KF74" s="1">
        <v>0</v>
      </c>
      <c r="KG74" s="1">
        <v>0</v>
      </c>
      <c r="KH74" s="1">
        <v>0</v>
      </c>
      <c r="KI74" s="1">
        <v>0</v>
      </c>
      <c r="KJ74" s="1">
        <v>0</v>
      </c>
      <c r="KK74" s="1">
        <v>0</v>
      </c>
      <c r="KL74" s="1">
        <v>0</v>
      </c>
      <c r="KM74" s="1">
        <v>0</v>
      </c>
      <c r="KN74" s="1">
        <v>0</v>
      </c>
      <c r="KO74" s="1">
        <v>0</v>
      </c>
      <c r="KP74" s="1">
        <v>0</v>
      </c>
      <c r="KQ74" s="1">
        <v>0</v>
      </c>
      <c r="KR74" s="1">
        <v>0</v>
      </c>
      <c r="KS74" s="1">
        <v>0</v>
      </c>
      <c r="KT74" s="1">
        <v>0</v>
      </c>
      <c r="KU74" s="1">
        <v>0</v>
      </c>
      <c r="KV74" s="1">
        <v>0</v>
      </c>
      <c r="KW74" s="1">
        <v>0</v>
      </c>
      <c r="KX74" s="1">
        <v>0</v>
      </c>
      <c r="KY74" s="1">
        <v>0</v>
      </c>
      <c r="KZ74" s="1">
        <v>0</v>
      </c>
      <c r="LA74" s="1">
        <v>0</v>
      </c>
      <c r="LB74" s="1">
        <v>0</v>
      </c>
      <c r="LC74" s="1">
        <v>0</v>
      </c>
      <c r="LD74" s="1">
        <v>0</v>
      </c>
      <c r="LE74" s="1">
        <v>0</v>
      </c>
      <c r="LF74" s="1">
        <v>0</v>
      </c>
      <c r="LG74" s="1">
        <v>0</v>
      </c>
      <c r="LH74" s="1">
        <v>1</v>
      </c>
      <c r="LI74" s="1">
        <v>0.73</v>
      </c>
      <c r="LJ74" s="1">
        <v>0</v>
      </c>
      <c r="LK74" s="1">
        <v>0</v>
      </c>
      <c r="LL74" s="1">
        <v>1</v>
      </c>
      <c r="LM74" s="1">
        <v>0.95</v>
      </c>
      <c r="LN74" s="1">
        <v>0</v>
      </c>
      <c r="LO74" s="1">
        <v>1</v>
      </c>
      <c r="LP74" s="1">
        <v>0.78</v>
      </c>
      <c r="LQ74" s="1">
        <v>0</v>
      </c>
      <c r="LR74" s="1">
        <v>4.3055555555555534E-2</v>
      </c>
      <c r="LS74" s="1">
        <v>0</v>
      </c>
    </row>
    <row r="75" spans="1:331" ht="15.75" customHeight="1">
      <c r="A75" s="1" t="s">
        <v>350</v>
      </c>
      <c r="B75" s="1" t="s">
        <v>425</v>
      </c>
      <c r="C75" s="1" t="s">
        <v>442</v>
      </c>
      <c r="D75" s="1" t="s">
        <v>353</v>
      </c>
      <c r="E75" s="1" t="s">
        <v>416</v>
      </c>
      <c r="F75" s="1">
        <v>167</v>
      </c>
      <c r="G75" s="1" t="s">
        <v>355</v>
      </c>
      <c r="H75" s="1">
        <v>167</v>
      </c>
      <c r="I75" s="1">
        <v>0.24098124098124099</v>
      </c>
      <c r="J75" s="1">
        <v>0</v>
      </c>
      <c r="K75" s="1" t="s">
        <v>356</v>
      </c>
      <c r="L75" s="1">
        <v>0</v>
      </c>
      <c r="M75" s="1" t="s">
        <v>427</v>
      </c>
      <c r="N75" s="1" t="s">
        <v>440</v>
      </c>
      <c r="O75" s="1" t="s">
        <v>441</v>
      </c>
      <c r="P75" s="1">
        <v>3.8</v>
      </c>
      <c r="Q75" s="1">
        <v>0.99</v>
      </c>
      <c r="R75" s="1">
        <v>0</v>
      </c>
      <c r="S75" s="1">
        <v>0.33</v>
      </c>
      <c r="T75" s="1">
        <v>693</v>
      </c>
      <c r="U75" s="1">
        <v>0</v>
      </c>
      <c r="V75" s="1">
        <v>80</v>
      </c>
      <c r="W75" s="1">
        <v>0</v>
      </c>
      <c r="X75" s="1">
        <v>55440</v>
      </c>
      <c r="Y75" s="1">
        <v>1</v>
      </c>
      <c r="Z75" s="1">
        <v>0</v>
      </c>
      <c r="AA75" s="1">
        <v>0</v>
      </c>
      <c r="AB75" s="1">
        <v>0</v>
      </c>
      <c r="AC75" s="1">
        <v>0</v>
      </c>
      <c r="AD75" s="1">
        <v>0</v>
      </c>
      <c r="AE75" s="1">
        <v>0</v>
      </c>
      <c r="AF75" s="1">
        <v>0</v>
      </c>
      <c r="AG75" s="1">
        <v>0</v>
      </c>
      <c r="AH75" s="1">
        <v>0</v>
      </c>
      <c r="AI75" s="1">
        <v>0</v>
      </c>
      <c r="AJ75" s="1">
        <v>0</v>
      </c>
      <c r="AK75" s="1">
        <v>0</v>
      </c>
      <c r="AL75" s="1">
        <v>0</v>
      </c>
      <c r="AM75" s="1">
        <v>5.2054794520547949</v>
      </c>
      <c r="AN75" s="1">
        <v>0</v>
      </c>
      <c r="AO75" s="1">
        <v>0</v>
      </c>
      <c r="AP75" s="1">
        <v>0</v>
      </c>
      <c r="AQ75" s="1">
        <v>0</v>
      </c>
      <c r="AR75" s="1">
        <v>0</v>
      </c>
      <c r="AS75" s="1">
        <v>0</v>
      </c>
      <c r="AT75" s="1">
        <v>0</v>
      </c>
      <c r="AU75" s="1">
        <v>0</v>
      </c>
      <c r="AV75" s="1">
        <v>0</v>
      </c>
      <c r="AW75" s="1">
        <v>0</v>
      </c>
      <c r="AX75" s="1">
        <v>0</v>
      </c>
      <c r="AY75" s="1">
        <v>0</v>
      </c>
      <c r="AZ75" s="1">
        <v>0</v>
      </c>
      <c r="BA75" s="1">
        <v>0</v>
      </c>
      <c r="BB75" s="1">
        <v>0</v>
      </c>
      <c r="BC75" s="1">
        <v>0.10100000000000001</v>
      </c>
      <c r="BD75" s="1">
        <v>0</v>
      </c>
      <c r="BE75" s="1">
        <v>0</v>
      </c>
      <c r="BF75" s="1">
        <v>0</v>
      </c>
      <c r="BG75" s="1">
        <v>0</v>
      </c>
      <c r="BH75" s="1">
        <v>0</v>
      </c>
      <c r="BI75" s="1">
        <v>0</v>
      </c>
      <c r="BJ75" s="1">
        <v>0</v>
      </c>
      <c r="BK75" s="1">
        <v>0</v>
      </c>
      <c r="BL75" s="1">
        <v>0</v>
      </c>
      <c r="BM75" s="1">
        <v>0</v>
      </c>
      <c r="BN75" s="1">
        <v>0</v>
      </c>
      <c r="BO75" s="1">
        <v>0</v>
      </c>
      <c r="BP75" s="1">
        <v>0</v>
      </c>
      <c r="BQ75" s="1">
        <v>1.4999999999999999E-2</v>
      </c>
      <c r="BR75" s="1">
        <v>0</v>
      </c>
      <c r="BS75" s="1">
        <v>0</v>
      </c>
      <c r="BT75" s="1">
        <v>0</v>
      </c>
      <c r="BU75" s="1">
        <v>0</v>
      </c>
      <c r="BV75" s="1">
        <v>0</v>
      </c>
      <c r="BW75" s="1">
        <v>81.599999999999994</v>
      </c>
      <c r="BX75" s="1">
        <v>0</v>
      </c>
      <c r="BY75" s="1">
        <v>0</v>
      </c>
      <c r="BZ75" s="1">
        <v>0</v>
      </c>
      <c r="CA75" s="1">
        <v>0</v>
      </c>
      <c r="CB75" s="1">
        <v>0</v>
      </c>
      <c r="CC75" s="1">
        <v>0</v>
      </c>
      <c r="CD75" s="1">
        <v>0</v>
      </c>
      <c r="CE75" s="1">
        <v>0</v>
      </c>
      <c r="CF75" s="1">
        <v>0</v>
      </c>
      <c r="CG75" s="1">
        <v>0</v>
      </c>
      <c r="CH75" s="1">
        <v>0</v>
      </c>
      <c r="CI75" s="1">
        <v>0</v>
      </c>
      <c r="CJ75" s="1">
        <v>0</v>
      </c>
      <c r="CK75" s="1">
        <v>0</v>
      </c>
      <c r="CL75" s="1">
        <v>0</v>
      </c>
      <c r="CM75" s="1">
        <v>0</v>
      </c>
      <c r="CN75" s="1">
        <v>0</v>
      </c>
      <c r="CO75" s="1">
        <v>0</v>
      </c>
      <c r="CP75" s="1">
        <v>0</v>
      </c>
      <c r="CQ75" s="1">
        <v>0</v>
      </c>
      <c r="CR75" s="1">
        <v>0</v>
      </c>
      <c r="CS75" s="1">
        <v>0</v>
      </c>
      <c r="CT75" s="1">
        <v>0</v>
      </c>
      <c r="CU75" s="1">
        <v>0</v>
      </c>
      <c r="CV75" s="1">
        <v>0</v>
      </c>
      <c r="CW75" s="1">
        <v>0</v>
      </c>
      <c r="CX75" s="1">
        <v>0</v>
      </c>
      <c r="CY75" s="1">
        <v>0</v>
      </c>
      <c r="CZ75" s="1">
        <v>0</v>
      </c>
      <c r="DA75" s="1">
        <v>0</v>
      </c>
      <c r="DB75" s="1">
        <v>0</v>
      </c>
      <c r="DC75" s="1">
        <v>0</v>
      </c>
      <c r="DD75" s="1">
        <v>0</v>
      </c>
      <c r="DE75" s="1">
        <v>0</v>
      </c>
      <c r="DF75" s="1">
        <v>0</v>
      </c>
      <c r="DG75" s="1">
        <v>0</v>
      </c>
      <c r="DH75" s="1">
        <v>0</v>
      </c>
      <c r="DI75" s="1">
        <v>0</v>
      </c>
      <c r="DJ75" s="1">
        <v>0</v>
      </c>
      <c r="DK75" s="1">
        <v>0</v>
      </c>
      <c r="DL75" s="1">
        <v>0</v>
      </c>
      <c r="DM75" s="1">
        <v>0</v>
      </c>
      <c r="DN75" s="1">
        <v>0</v>
      </c>
      <c r="DO75" s="1">
        <v>0</v>
      </c>
      <c r="DP75" s="1">
        <v>0</v>
      </c>
      <c r="DQ75" s="1">
        <v>0</v>
      </c>
      <c r="DR75" s="1">
        <v>0</v>
      </c>
      <c r="DS75" s="1">
        <v>0</v>
      </c>
      <c r="DT75" s="1">
        <v>0</v>
      </c>
      <c r="DU75" s="1">
        <v>0</v>
      </c>
      <c r="DV75" s="1">
        <v>0</v>
      </c>
      <c r="DW75" s="1">
        <v>0</v>
      </c>
      <c r="DX75" s="1">
        <v>0</v>
      </c>
      <c r="DY75" s="1">
        <v>0</v>
      </c>
      <c r="DZ75" s="1">
        <v>0</v>
      </c>
      <c r="EA75" s="1">
        <v>0</v>
      </c>
      <c r="EB75" s="1">
        <v>0</v>
      </c>
      <c r="EC75" s="1">
        <v>0</v>
      </c>
      <c r="ED75" s="1">
        <v>0</v>
      </c>
      <c r="EE75" s="1">
        <v>0</v>
      </c>
      <c r="EF75" s="1">
        <v>0</v>
      </c>
      <c r="EG75" s="1">
        <v>0</v>
      </c>
      <c r="EH75" s="1">
        <v>0</v>
      </c>
      <c r="EI75" s="1">
        <v>0</v>
      </c>
      <c r="EJ75" s="1">
        <v>0</v>
      </c>
      <c r="EK75" s="1">
        <v>0</v>
      </c>
      <c r="EL75" s="1">
        <v>0</v>
      </c>
      <c r="EM75" s="1">
        <v>0</v>
      </c>
      <c r="EN75" s="1">
        <v>0</v>
      </c>
      <c r="EO75" s="1">
        <v>0</v>
      </c>
      <c r="EP75" s="1">
        <v>0</v>
      </c>
      <c r="EQ75" s="1">
        <v>0</v>
      </c>
      <c r="ER75" s="1">
        <v>0</v>
      </c>
      <c r="ES75" s="1">
        <v>0</v>
      </c>
      <c r="ET75" s="1">
        <v>0</v>
      </c>
      <c r="EU75" s="1">
        <v>0</v>
      </c>
      <c r="EV75" s="1">
        <v>0</v>
      </c>
      <c r="EW75" s="1">
        <v>0</v>
      </c>
      <c r="EX75" s="1">
        <v>0</v>
      </c>
      <c r="EY75" s="1">
        <v>0</v>
      </c>
      <c r="EZ75" s="1">
        <v>0</v>
      </c>
      <c r="FA75" s="1">
        <v>0</v>
      </c>
      <c r="FB75" s="1">
        <v>0</v>
      </c>
      <c r="FC75" s="1">
        <v>0</v>
      </c>
      <c r="FD75" s="1">
        <v>0</v>
      </c>
      <c r="FE75" s="1">
        <v>0</v>
      </c>
      <c r="FF75" s="1">
        <v>0</v>
      </c>
      <c r="FG75" s="1">
        <v>0</v>
      </c>
      <c r="FH75" s="1">
        <v>0</v>
      </c>
      <c r="FI75" s="1">
        <v>0</v>
      </c>
      <c r="FJ75" s="1">
        <v>0</v>
      </c>
      <c r="FK75" s="1">
        <v>0</v>
      </c>
      <c r="FL75" s="1">
        <v>0</v>
      </c>
      <c r="FM75" s="1">
        <v>0</v>
      </c>
      <c r="FN75" s="1">
        <v>0</v>
      </c>
      <c r="FO75" s="1">
        <v>0</v>
      </c>
      <c r="FP75" s="1">
        <v>0</v>
      </c>
      <c r="FQ75" s="1">
        <v>1</v>
      </c>
      <c r="FR75" s="1">
        <v>0</v>
      </c>
      <c r="FS75" s="1">
        <v>0</v>
      </c>
      <c r="FT75" s="1">
        <v>0</v>
      </c>
      <c r="FU75" s="1">
        <v>0</v>
      </c>
      <c r="FV75" s="1">
        <v>0</v>
      </c>
      <c r="FW75" s="1">
        <v>0</v>
      </c>
      <c r="FX75" s="1">
        <v>1.7919339627046158</v>
      </c>
      <c r="FY75" s="1">
        <v>0</v>
      </c>
      <c r="FZ75" s="1">
        <v>0</v>
      </c>
      <c r="GA75" s="1">
        <v>0</v>
      </c>
      <c r="GB75" s="1">
        <v>0</v>
      </c>
      <c r="GC75" s="1">
        <v>0</v>
      </c>
      <c r="GD75" s="1">
        <v>0</v>
      </c>
      <c r="GE75" s="1">
        <v>0</v>
      </c>
      <c r="GF75" s="1">
        <v>0</v>
      </c>
      <c r="GG75" s="1">
        <v>0</v>
      </c>
      <c r="GH75" s="1">
        <v>0</v>
      </c>
      <c r="GI75" s="1">
        <v>0</v>
      </c>
      <c r="GJ75" s="1">
        <v>0</v>
      </c>
      <c r="GK75" s="1">
        <v>0</v>
      </c>
      <c r="GL75" s="1">
        <v>0</v>
      </c>
      <c r="GM75" s="1">
        <v>0</v>
      </c>
      <c r="GN75" s="1">
        <v>0</v>
      </c>
      <c r="GO75" s="1">
        <v>0</v>
      </c>
      <c r="GP75" s="1">
        <v>0</v>
      </c>
      <c r="GQ75" s="1">
        <v>0</v>
      </c>
      <c r="GR75" s="1">
        <v>0</v>
      </c>
      <c r="GS75" s="1">
        <v>0</v>
      </c>
      <c r="GT75" s="1">
        <v>0.29339999999999999</v>
      </c>
      <c r="GU75" s="1">
        <v>0</v>
      </c>
      <c r="GV75" s="1">
        <v>0</v>
      </c>
      <c r="GW75" s="1">
        <v>0</v>
      </c>
      <c r="GX75" s="1">
        <v>0</v>
      </c>
      <c r="GY75" s="1">
        <v>0</v>
      </c>
      <c r="GZ75" s="1">
        <v>0</v>
      </c>
      <c r="HA75" s="1">
        <v>0</v>
      </c>
      <c r="HB75" s="1">
        <v>0</v>
      </c>
      <c r="HC75" s="1">
        <v>0</v>
      </c>
      <c r="HD75" s="1">
        <v>0</v>
      </c>
      <c r="HE75" s="1">
        <v>0</v>
      </c>
      <c r="HF75" s="1">
        <v>0</v>
      </c>
      <c r="HG75" s="1">
        <v>0</v>
      </c>
      <c r="HH75" s="1">
        <v>1.4999999999999999E-2</v>
      </c>
      <c r="HI75" s="1">
        <v>0</v>
      </c>
      <c r="HJ75" s="1">
        <v>0</v>
      </c>
      <c r="HK75" s="1">
        <v>0</v>
      </c>
      <c r="HL75" s="1">
        <v>0</v>
      </c>
      <c r="HM75" s="1">
        <v>0</v>
      </c>
      <c r="HN75" s="1">
        <v>81.599999999999994</v>
      </c>
      <c r="HO75" s="1">
        <v>0</v>
      </c>
      <c r="HP75" s="1">
        <v>0</v>
      </c>
      <c r="HQ75" s="1">
        <v>0</v>
      </c>
      <c r="HR75" s="1">
        <v>0</v>
      </c>
      <c r="HS75" s="1">
        <v>0</v>
      </c>
      <c r="HT75" s="1">
        <v>0</v>
      </c>
      <c r="HU75" s="1">
        <v>0</v>
      </c>
      <c r="HV75" s="1">
        <v>0</v>
      </c>
      <c r="HW75" s="1">
        <v>0</v>
      </c>
      <c r="HX75" s="1">
        <v>0</v>
      </c>
      <c r="HY75" s="1">
        <v>0</v>
      </c>
      <c r="HZ75" s="1">
        <v>0</v>
      </c>
      <c r="IA75" s="1">
        <v>0</v>
      </c>
      <c r="IB75" s="1">
        <v>0</v>
      </c>
      <c r="IC75" s="1">
        <v>0</v>
      </c>
      <c r="ID75" s="1">
        <v>0</v>
      </c>
      <c r="IE75" s="1">
        <v>0</v>
      </c>
      <c r="IF75" s="1">
        <v>0</v>
      </c>
      <c r="IG75" s="1">
        <v>0</v>
      </c>
      <c r="IH75" s="1">
        <v>0</v>
      </c>
      <c r="II75" s="1">
        <v>0</v>
      </c>
      <c r="IJ75" s="1">
        <v>0</v>
      </c>
      <c r="IK75" s="1">
        <v>0</v>
      </c>
      <c r="IL75" s="1">
        <v>0</v>
      </c>
      <c r="IM75" s="1">
        <v>0</v>
      </c>
      <c r="IN75" s="1">
        <v>0</v>
      </c>
      <c r="IO75" s="1">
        <v>0</v>
      </c>
      <c r="IP75" s="1">
        <v>0</v>
      </c>
      <c r="IQ75" s="1">
        <v>0</v>
      </c>
      <c r="IR75" s="1">
        <v>0</v>
      </c>
      <c r="IS75" s="1">
        <v>0</v>
      </c>
      <c r="IT75" s="1">
        <v>0</v>
      </c>
      <c r="IU75" s="1">
        <v>0</v>
      </c>
      <c r="IV75" s="1">
        <v>0</v>
      </c>
      <c r="IW75" s="1">
        <v>0</v>
      </c>
      <c r="IX75" s="1">
        <v>0</v>
      </c>
      <c r="IY75" s="1">
        <v>0</v>
      </c>
      <c r="IZ75" s="1">
        <v>0</v>
      </c>
      <c r="JA75" s="1">
        <v>0</v>
      </c>
      <c r="JB75" s="1">
        <v>0</v>
      </c>
      <c r="JC75" s="1">
        <v>0</v>
      </c>
      <c r="JD75" s="1">
        <v>0</v>
      </c>
      <c r="JE75" s="1">
        <v>0</v>
      </c>
      <c r="JF75" s="1">
        <v>0</v>
      </c>
      <c r="JG75" s="1">
        <v>0</v>
      </c>
      <c r="JH75" s="1">
        <v>0</v>
      </c>
      <c r="JI75" s="1">
        <v>0</v>
      </c>
      <c r="JJ75" s="1">
        <v>0</v>
      </c>
      <c r="JK75" s="1">
        <v>0</v>
      </c>
      <c r="JL75" s="1">
        <v>0</v>
      </c>
      <c r="JM75" s="1">
        <v>0</v>
      </c>
      <c r="JN75" s="1">
        <v>0</v>
      </c>
      <c r="JO75" s="1">
        <v>0</v>
      </c>
      <c r="JP75" s="1">
        <v>0</v>
      </c>
      <c r="JQ75" s="1">
        <v>0</v>
      </c>
      <c r="JR75" s="1">
        <v>0</v>
      </c>
      <c r="JS75" s="1">
        <v>0</v>
      </c>
      <c r="JT75" s="1">
        <v>0</v>
      </c>
      <c r="JU75" s="1">
        <v>0</v>
      </c>
      <c r="JV75" s="1">
        <v>0</v>
      </c>
      <c r="JW75" s="1">
        <v>0</v>
      </c>
      <c r="JX75" s="1">
        <v>0</v>
      </c>
      <c r="JY75" s="1">
        <v>0</v>
      </c>
      <c r="JZ75" s="1">
        <v>0</v>
      </c>
      <c r="KA75" s="1">
        <v>0</v>
      </c>
      <c r="KB75" s="1">
        <v>0</v>
      </c>
      <c r="KC75" s="1">
        <v>0</v>
      </c>
      <c r="KD75" s="1">
        <v>0</v>
      </c>
      <c r="KE75" s="1">
        <v>0</v>
      </c>
      <c r="KF75" s="1">
        <v>0</v>
      </c>
      <c r="KG75" s="1">
        <v>0</v>
      </c>
      <c r="KH75" s="1">
        <v>0</v>
      </c>
      <c r="KI75" s="1">
        <v>0</v>
      </c>
      <c r="KJ75" s="1">
        <v>0</v>
      </c>
      <c r="KK75" s="1">
        <v>0</v>
      </c>
      <c r="KL75" s="1">
        <v>0</v>
      </c>
      <c r="KM75" s="1">
        <v>0</v>
      </c>
      <c r="KN75" s="1">
        <v>0</v>
      </c>
      <c r="KO75" s="1">
        <v>0</v>
      </c>
      <c r="KP75" s="1">
        <v>0</v>
      </c>
      <c r="KQ75" s="1">
        <v>0</v>
      </c>
      <c r="KR75" s="1">
        <v>0</v>
      </c>
      <c r="KS75" s="1">
        <v>0</v>
      </c>
      <c r="KT75" s="1">
        <v>0</v>
      </c>
      <c r="KU75" s="1">
        <v>0</v>
      </c>
      <c r="KV75" s="1">
        <v>0</v>
      </c>
      <c r="KW75" s="1">
        <v>0</v>
      </c>
      <c r="KX75" s="1">
        <v>0</v>
      </c>
      <c r="KY75" s="1">
        <v>0</v>
      </c>
      <c r="KZ75" s="1">
        <v>0</v>
      </c>
      <c r="LA75" s="1">
        <v>0</v>
      </c>
      <c r="LB75" s="1">
        <v>0</v>
      </c>
      <c r="LC75" s="1">
        <v>0</v>
      </c>
      <c r="LD75" s="1">
        <v>0</v>
      </c>
      <c r="LE75" s="1">
        <v>0</v>
      </c>
      <c r="LF75" s="1">
        <v>0</v>
      </c>
      <c r="LG75" s="1">
        <v>0</v>
      </c>
      <c r="LH75" s="1">
        <v>0.95</v>
      </c>
      <c r="LI75" s="1">
        <v>0.86687499999999995</v>
      </c>
      <c r="LJ75" s="1">
        <v>0</v>
      </c>
      <c r="LK75" s="1">
        <v>0</v>
      </c>
      <c r="LL75" s="1">
        <v>1</v>
      </c>
      <c r="LM75" s="1">
        <v>0.95</v>
      </c>
      <c r="LN75" s="1">
        <v>0</v>
      </c>
      <c r="LO75" s="1">
        <v>1</v>
      </c>
      <c r="LP75" s="1">
        <v>0.78</v>
      </c>
      <c r="LQ75" s="1">
        <v>0</v>
      </c>
      <c r="LR75" s="1">
        <v>5.8479532163742659E-2</v>
      </c>
      <c r="LS75" s="1">
        <v>0</v>
      </c>
    </row>
    <row r="76" spans="1:331" ht="15.75" customHeight="1">
      <c r="A76" s="1" t="s">
        <v>350</v>
      </c>
      <c r="B76" s="1" t="s">
        <v>425</v>
      </c>
      <c r="C76" s="1" t="s">
        <v>442</v>
      </c>
      <c r="D76" s="1" t="s">
        <v>353</v>
      </c>
      <c r="E76" s="1" t="s">
        <v>416</v>
      </c>
      <c r="F76" s="1">
        <v>965</v>
      </c>
      <c r="G76" s="1" t="s">
        <v>430</v>
      </c>
      <c r="H76" s="1">
        <v>965</v>
      </c>
      <c r="I76" s="1">
        <v>0.51798174986580781</v>
      </c>
      <c r="J76" s="1">
        <v>0</v>
      </c>
      <c r="K76" s="1" t="s">
        <v>431</v>
      </c>
      <c r="L76" s="1">
        <v>0</v>
      </c>
      <c r="M76" s="1" t="s">
        <v>427</v>
      </c>
      <c r="N76" s="1" t="s">
        <v>440</v>
      </c>
      <c r="O76" s="1" t="s">
        <v>441</v>
      </c>
      <c r="P76" s="1">
        <v>3.8</v>
      </c>
      <c r="Q76" s="1">
        <v>0.99</v>
      </c>
      <c r="R76" s="1">
        <v>0</v>
      </c>
      <c r="S76" s="1">
        <v>0.33</v>
      </c>
      <c r="T76" s="1">
        <v>1863</v>
      </c>
      <c r="U76" s="1">
        <v>0</v>
      </c>
      <c r="V76" s="1">
        <v>80</v>
      </c>
      <c r="W76" s="1">
        <v>0</v>
      </c>
      <c r="X76" s="1">
        <v>149040</v>
      </c>
      <c r="Y76" s="1">
        <v>0</v>
      </c>
      <c r="Z76" s="1">
        <v>1</v>
      </c>
      <c r="AA76" s="1">
        <v>0</v>
      </c>
      <c r="AB76" s="1">
        <v>0</v>
      </c>
      <c r="AC76" s="1">
        <v>0</v>
      </c>
      <c r="AD76" s="1">
        <v>0</v>
      </c>
      <c r="AE76" s="1">
        <v>0</v>
      </c>
      <c r="AF76" s="1">
        <v>0</v>
      </c>
      <c r="AG76" s="1">
        <v>0</v>
      </c>
      <c r="AH76" s="1">
        <v>0</v>
      </c>
      <c r="AI76" s="1">
        <v>0</v>
      </c>
      <c r="AJ76" s="1">
        <v>0</v>
      </c>
      <c r="AK76" s="1">
        <v>0</v>
      </c>
      <c r="AL76" s="1">
        <v>0</v>
      </c>
      <c r="AM76" s="1">
        <v>0</v>
      </c>
      <c r="AN76" s="1">
        <v>11.232876712328768</v>
      </c>
      <c r="AO76" s="1">
        <v>0</v>
      </c>
      <c r="AP76" s="1">
        <v>0</v>
      </c>
      <c r="AQ76" s="1">
        <v>0</v>
      </c>
      <c r="AR76" s="1">
        <v>0</v>
      </c>
      <c r="AS76" s="1">
        <v>0</v>
      </c>
      <c r="AT76" s="1">
        <v>0</v>
      </c>
      <c r="AU76" s="1">
        <v>0</v>
      </c>
      <c r="AV76" s="1">
        <v>0</v>
      </c>
      <c r="AW76" s="1">
        <v>0</v>
      </c>
      <c r="AX76" s="1">
        <v>0</v>
      </c>
      <c r="AY76" s="1">
        <v>0</v>
      </c>
      <c r="AZ76" s="1">
        <v>0</v>
      </c>
      <c r="BA76" s="1">
        <v>0</v>
      </c>
      <c r="BB76" s="1">
        <v>0</v>
      </c>
      <c r="BC76" s="1">
        <v>0</v>
      </c>
      <c r="BD76" s="1">
        <v>0.10100000000000001</v>
      </c>
      <c r="BE76" s="1">
        <v>0</v>
      </c>
      <c r="BF76" s="1">
        <v>0</v>
      </c>
      <c r="BG76" s="1">
        <v>0</v>
      </c>
      <c r="BH76" s="1">
        <v>0</v>
      </c>
      <c r="BI76" s="1">
        <v>0</v>
      </c>
      <c r="BJ76" s="1">
        <v>0</v>
      </c>
      <c r="BK76" s="1">
        <v>0</v>
      </c>
      <c r="BL76" s="1">
        <v>0</v>
      </c>
      <c r="BM76" s="1">
        <v>0</v>
      </c>
      <c r="BN76" s="1">
        <v>0</v>
      </c>
      <c r="BO76" s="1">
        <v>0</v>
      </c>
      <c r="BP76" s="1">
        <v>0</v>
      </c>
      <c r="BQ76" s="1">
        <v>0</v>
      </c>
      <c r="BR76" s="1">
        <v>1.4999999999999999E-2</v>
      </c>
      <c r="BS76" s="1">
        <v>0</v>
      </c>
      <c r="BT76" s="1">
        <v>0</v>
      </c>
      <c r="BU76" s="1">
        <v>0</v>
      </c>
      <c r="BV76" s="1">
        <v>0</v>
      </c>
      <c r="BW76" s="1">
        <v>0</v>
      </c>
      <c r="BX76" s="1">
        <v>81.599999999999994</v>
      </c>
      <c r="BY76" s="1">
        <v>0</v>
      </c>
      <c r="BZ76" s="1">
        <v>0</v>
      </c>
      <c r="CA76" s="1">
        <v>0</v>
      </c>
      <c r="CB76" s="1">
        <v>0</v>
      </c>
      <c r="CC76" s="1">
        <v>0</v>
      </c>
      <c r="CD76" s="1">
        <v>0</v>
      </c>
      <c r="CE76" s="1">
        <v>0</v>
      </c>
      <c r="CF76" s="1">
        <v>0</v>
      </c>
      <c r="CG76" s="1">
        <v>0</v>
      </c>
      <c r="CH76" s="1">
        <v>0</v>
      </c>
      <c r="CI76" s="1">
        <v>0</v>
      </c>
      <c r="CJ76" s="1">
        <v>0</v>
      </c>
      <c r="CK76" s="1">
        <v>0</v>
      </c>
      <c r="CL76" s="1">
        <v>0</v>
      </c>
      <c r="CM76" s="1">
        <v>0</v>
      </c>
      <c r="CN76" s="1">
        <v>0</v>
      </c>
      <c r="CO76" s="1">
        <v>0</v>
      </c>
      <c r="CP76" s="1">
        <v>0</v>
      </c>
      <c r="CQ76" s="1">
        <v>0</v>
      </c>
      <c r="CR76" s="1">
        <v>0</v>
      </c>
      <c r="CS76" s="1">
        <v>0</v>
      </c>
      <c r="CT76" s="1">
        <v>0</v>
      </c>
      <c r="CU76" s="1">
        <v>0</v>
      </c>
      <c r="CV76" s="1">
        <v>0</v>
      </c>
      <c r="CW76" s="1">
        <v>0</v>
      </c>
      <c r="CX76" s="1">
        <v>0</v>
      </c>
      <c r="CY76" s="1">
        <v>0</v>
      </c>
      <c r="CZ76" s="1">
        <v>0</v>
      </c>
      <c r="DA76" s="1">
        <v>0</v>
      </c>
      <c r="DB76" s="1">
        <v>0</v>
      </c>
      <c r="DC76" s="1">
        <v>0</v>
      </c>
      <c r="DD76" s="1">
        <v>0</v>
      </c>
      <c r="DE76" s="1">
        <v>0</v>
      </c>
      <c r="DF76" s="1">
        <v>0</v>
      </c>
      <c r="DG76" s="1">
        <v>0</v>
      </c>
      <c r="DH76" s="1">
        <v>0</v>
      </c>
      <c r="DI76" s="1">
        <v>0</v>
      </c>
      <c r="DJ76" s="1">
        <v>0</v>
      </c>
      <c r="DK76" s="1">
        <v>0</v>
      </c>
      <c r="DL76" s="1">
        <v>0</v>
      </c>
      <c r="DM76" s="1">
        <v>0</v>
      </c>
      <c r="DN76" s="1">
        <v>0</v>
      </c>
      <c r="DO76" s="1">
        <v>0</v>
      </c>
      <c r="DP76" s="1">
        <v>0</v>
      </c>
      <c r="DQ76" s="1">
        <v>0</v>
      </c>
      <c r="DR76" s="1">
        <v>0</v>
      </c>
      <c r="DS76" s="1">
        <v>0</v>
      </c>
      <c r="DT76" s="1">
        <v>0</v>
      </c>
      <c r="DU76" s="1">
        <v>0</v>
      </c>
      <c r="DV76" s="1">
        <v>0</v>
      </c>
      <c r="DW76" s="1">
        <v>0</v>
      </c>
      <c r="DX76" s="1">
        <v>0</v>
      </c>
      <c r="DY76" s="1">
        <v>0</v>
      </c>
      <c r="DZ76" s="1">
        <v>0</v>
      </c>
      <c r="EA76" s="1">
        <v>0</v>
      </c>
      <c r="EB76" s="1">
        <v>0</v>
      </c>
      <c r="EC76" s="1">
        <v>0</v>
      </c>
      <c r="ED76" s="1">
        <v>0</v>
      </c>
      <c r="EE76" s="1">
        <v>0</v>
      </c>
      <c r="EF76" s="1">
        <v>0</v>
      </c>
      <c r="EG76" s="1">
        <v>0</v>
      </c>
      <c r="EH76" s="1">
        <v>0</v>
      </c>
      <c r="EI76" s="1">
        <v>0</v>
      </c>
      <c r="EJ76" s="1">
        <v>0</v>
      </c>
      <c r="EK76" s="1">
        <v>0</v>
      </c>
      <c r="EL76" s="1">
        <v>0</v>
      </c>
      <c r="EM76" s="1">
        <v>0</v>
      </c>
      <c r="EN76" s="1">
        <v>0</v>
      </c>
      <c r="EO76" s="1">
        <v>0</v>
      </c>
      <c r="EP76" s="1">
        <v>0</v>
      </c>
      <c r="EQ76" s="1">
        <v>0</v>
      </c>
      <c r="ER76" s="1">
        <v>0</v>
      </c>
      <c r="ES76" s="1">
        <v>0</v>
      </c>
      <c r="ET76" s="1">
        <v>0</v>
      </c>
      <c r="EU76" s="1">
        <v>0</v>
      </c>
      <c r="EV76" s="1">
        <v>0</v>
      </c>
      <c r="EW76" s="1">
        <v>0</v>
      </c>
      <c r="EX76" s="1">
        <v>0</v>
      </c>
      <c r="EY76" s="1">
        <v>0</v>
      </c>
      <c r="EZ76" s="1">
        <v>0</v>
      </c>
      <c r="FA76" s="1">
        <v>0</v>
      </c>
      <c r="FB76" s="1">
        <v>0</v>
      </c>
      <c r="FC76" s="1">
        <v>0</v>
      </c>
      <c r="FD76" s="1">
        <v>0</v>
      </c>
      <c r="FE76" s="1">
        <v>0</v>
      </c>
      <c r="FF76" s="1">
        <v>0</v>
      </c>
      <c r="FG76" s="1">
        <v>0</v>
      </c>
      <c r="FH76" s="1">
        <v>0</v>
      </c>
      <c r="FI76" s="1">
        <v>0</v>
      </c>
      <c r="FJ76" s="1">
        <v>0</v>
      </c>
      <c r="FK76" s="1">
        <v>0</v>
      </c>
      <c r="FL76" s="1">
        <v>0</v>
      </c>
      <c r="FM76" s="1">
        <v>0</v>
      </c>
      <c r="FN76" s="1">
        <v>0</v>
      </c>
      <c r="FO76" s="1">
        <v>0</v>
      </c>
      <c r="FP76" s="1">
        <v>0</v>
      </c>
      <c r="FQ76" s="1">
        <v>0</v>
      </c>
      <c r="FR76" s="1">
        <v>1</v>
      </c>
      <c r="FS76" s="1">
        <v>0</v>
      </c>
      <c r="FT76" s="1">
        <v>0</v>
      </c>
      <c r="FU76" s="1">
        <v>0</v>
      </c>
      <c r="FV76" s="1">
        <v>0</v>
      </c>
      <c r="FW76" s="1">
        <v>0</v>
      </c>
      <c r="FX76" s="1">
        <v>0</v>
      </c>
      <c r="FY76" s="1">
        <v>3.3715320889902096</v>
      </c>
      <c r="FZ76" s="1">
        <v>0</v>
      </c>
      <c r="GA76" s="1">
        <v>0</v>
      </c>
      <c r="GB76" s="1">
        <v>0</v>
      </c>
      <c r="GC76" s="1">
        <v>0</v>
      </c>
      <c r="GD76" s="1">
        <v>0</v>
      </c>
      <c r="GE76" s="1">
        <v>0</v>
      </c>
      <c r="GF76" s="1">
        <v>0</v>
      </c>
      <c r="GG76" s="1">
        <v>0</v>
      </c>
      <c r="GH76" s="1">
        <v>0</v>
      </c>
      <c r="GI76" s="1">
        <v>0</v>
      </c>
      <c r="GJ76" s="1">
        <v>0</v>
      </c>
      <c r="GK76" s="1">
        <v>0</v>
      </c>
      <c r="GL76" s="1">
        <v>0</v>
      </c>
      <c r="GM76" s="1">
        <v>0</v>
      </c>
      <c r="GN76" s="1">
        <v>0</v>
      </c>
      <c r="GO76" s="1">
        <v>0</v>
      </c>
      <c r="GP76" s="1">
        <v>0</v>
      </c>
      <c r="GQ76" s="1">
        <v>0</v>
      </c>
      <c r="GR76" s="1">
        <v>0</v>
      </c>
      <c r="GS76" s="1">
        <v>0</v>
      </c>
      <c r="GT76" s="1">
        <v>0</v>
      </c>
      <c r="GU76" s="1">
        <v>0.33650000000000002</v>
      </c>
      <c r="GV76" s="1">
        <v>0</v>
      </c>
      <c r="GW76" s="1">
        <v>0</v>
      </c>
      <c r="GX76" s="1">
        <v>0</v>
      </c>
      <c r="GY76" s="1">
        <v>0</v>
      </c>
      <c r="GZ76" s="1">
        <v>0</v>
      </c>
      <c r="HA76" s="1">
        <v>0</v>
      </c>
      <c r="HB76" s="1">
        <v>0</v>
      </c>
      <c r="HC76" s="1">
        <v>0</v>
      </c>
      <c r="HD76" s="1">
        <v>0</v>
      </c>
      <c r="HE76" s="1">
        <v>0</v>
      </c>
      <c r="HF76" s="1">
        <v>0</v>
      </c>
      <c r="HG76" s="1">
        <v>0</v>
      </c>
      <c r="HH76" s="1">
        <v>0</v>
      </c>
      <c r="HI76" s="1">
        <v>1.4999999999999999E-2</v>
      </c>
      <c r="HJ76" s="1">
        <v>0</v>
      </c>
      <c r="HK76" s="1">
        <v>0</v>
      </c>
      <c r="HL76" s="1">
        <v>0</v>
      </c>
      <c r="HM76" s="1">
        <v>0</v>
      </c>
      <c r="HN76" s="1">
        <v>0</v>
      </c>
      <c r="HO76" s="1">
        <v>81.599999999999994</v>
      </c>
      <c r="HP76" s="1">
        <v>0</v>
      </c>
      <c r="HQ76" s="1">
        <v>0</v>
      </c>
      <c r="HR76" s="1">
        <v>0</v>
      </c>
      <c r="HS76" s="1">
        <v>0</v>
      </c>
      <c r="HT76" s="1">
        <v>0</v>
      </c>
      <c r="HU76" s="1">
        <v>0</v>
      </c>
      <c r="HV76" s="1">
        <v>0</v>
      </c>
      <c r="HW76" s="1">
        <v>0</v>
      </c>
      <c r="HX76" s="1">
        <v>0</v>
      </c>
      <c r="HY76" s="1">
        <v>0</v>
      </c>
      <c r="HZ76" s="1">
        <v>0</v>
      </c>
      <c r="IA76" s="1">
        <v>0</v>
      </c>
      <c r="IB76" s="1">
        <v>0</v>
      </c>
      <c r="IC76" s="1">
        <v>0</v>
      </c>
      <c r="ID76" s="1">
        <v>0</v>
      </c>
      <c r="IE76" s="1">
        <v>0</v>
      </c>
      <c r="IF76" s="1">
        <v>0</v>
      </c>
      <c r="IG76" s="1">
        <v>0</v>
      </c>
      <c r="IH76" s="1">
        <v>0</v>
      </c>
      <c r="II76" s="1">
        <v>0</v>
      </c>
      <c r="IJ76" s="1">
        <v>0</v>
      </c>
      <c r="IK76" s="1">
        <v>0</v>
      </c>
      <c r="IL76" s="1">
        <v>0</v>
      </c>
      <c r="IM76" s="1">
        <v>0</v>
      </c>
      <c r="IN76" s="1">
        <v>0</v>
      </c>
      <c r="IO76" s="1">
        <v>0</v>
      </c>
      <c r="IP76" s="1">
        <v>0</v>
      </c>
      <c r="IQ76" s="1">
        <v>0</v>
      </c>
      <c r="IR76" s="1">
        <v>0</v>
      </c>
      <c r="IS76" s="1">
        <v>0</v>
      </c>
      <c r="IT76" s="1">
        <v>0</v>
      </c>
      <c r="IU76" s="1">
        <v>0</v>
      </c>
      <c r="IV76" s="1">
        <v>0</v>
      </c>
      <c r="IW76" s="1">
        <v>0</v>
      </c>
      <c r="IX76" s="1">
        <v>0</v>
      </c>
      <c r="IY76" s="1">
        <v>0</v>
      </c>
      <c r="IZ76" s="1">
        <v>0</v>
      </c>
      <c r="JA76" s="1">
        <v>0</v>
      </c>
      <c r="JB76" s="1">
        <v>0</v>
      </c>
      <c r="JC76" s="1">
        <v>0</v>
      </c>
      <c r="JD76" s="1">
        <v>0</v>
      </c>
      <c r="JE76" s="1">
        <v>0</v>
      </c>
      <c r="JF76" s="1">
        <v>0</v>
      </c>
      <c r="JG76" s="1">
        <v>0</v>
      </c>
      <c r="JH76" s="1">
        <v>0</v>
      </c>
      <c r="JI76" s="1">
        <v>0</v>
      </c>
      <c r="JJ76" s="1">
        <v>0</v>
      </c>
      <c r="JK76" s="1">
        <v>0</v>
      </c>
      <c r="JL76" s="1">
        <v>0</v>
      </c>
      <c r="JM76" s="1">
        <v>0</v>
      </c>
      <c r="JN76" s="1">
        <v>0</v>
      </c>
      <c r="JO76" s="1">
        <v>0</v>
      </c>
      <c r="JP76" s="1">
        <v>0</v>
      </c>
      <c r="JQ76" s="1">
        <v>0</v>
      </c>
      <c r="JR76" s="1">
        <v>0</v>
      </c>
      <c r="JS76" s="1">
        <v>0</v>
      </c>
      <c r="JT76" s="1">
        <v>0</v>
      </c>
      <c r="JU76" s="1">
        <v>0</v>
      </c>
      <c r="JV76" s="1">
        <v>0</v>
      </c>
      <c r="JW76" s="1">
        <v>0</v>
      </c>
      <c r="JX76" s="1">
        <v>0</v>
      </c>
      <c r="JY76" s="1">
        <v>0</v>
      </c>
      <c r="JZ76" s="1">
        <v>0</v>
      </c>
      <c r="KA76" s="1">
        <v>0</v>
      </c>
      <c r="KB76" s="1">
        <v>0</v>
      </c>
      <c r="KC76" s="1">
        <v>0</v>
      </c>
      <c r="KD76" s="1">
        <v>0</v>
      </c>
      <c r="KE76" s="1">
        <v>0</v>
      </c>
      <c r="KF76" s="1">
        <v>0</v>
      </c>
      <c r="KG76" s="1">
        <v>0</v>
      </c>
      <c r="KH76" s="1">
        <v>0</v>
      </c>
      <c r="KI76" s="1">
        <v>0</v>
      </c>
      <c r="KJ76" s="1">
        <v>0</v>
      </c>
      <c r="KK76" s="1">
        <v>0</v>
      </c>
      <c r="KL76" s="1">
        <v>0</v>
      </c>
      <c r="KM76" s="1">
        <v>0</v>
      </c>
      <c r="KN76" s="1">
        <v>0</v>
      </c>
      <c r="KO76" s="1">
        <v>0</v>
      </c>
      <c r="KP76" s="1">
        <v>0</v>
      </c>
      <c r="KQ76" s="1">
        <v>0</v>
      </c>
      <c r="KR76" s="1">
        <v>0</v>
      </c>
      <c r="KS76" s="1">
        <v>0</v>
      </c>
      <c r="KT76" s="1">
        <v>0</v>
      </c>
      <c r="KU76" s="1">
        <v>0</v>
      </c>
      <c r="KV76" s="1">
        <v>0</v>
      </c>
      <c r="KW76" s="1">
        <v>0</v>
      </c>
      <c r="KX76" s="1">
        <v>0</v>
      </c>
      <c r="KY76" s="1">
        <v>0</v>
      </c>
      <c r="KZ76" s="1">
        <v>0</v>
      </c>
      <c r="LA76" s="1">
        <v>0</v>
      </c>
      <c r="LB76" s="1">
        <v>0</v>
      </c>
      <c r="LC76" s="1">
        <v>0</v>
      </c>
      <c r="LD76" s="1">
        <v>0</v>
      </c>
      <c r="LE76" s="1">
        <v>0</v>
      </c>
      <c r="LF76" s="1">
        <v>0</v>
      </c>
      <c r="LG76" s="1">
        <v>0</v>
      </c>
      <c r="LH76" s="1">
        <v>1</v>
      </c>
      <c r="LI76" s="1">
        <v>0.73</v>
      </c>
      <c r="LJ76" s="1">
        <v>0</v>
      </c>
      <c r="LK76" s="1">
        <v>0</v>
      </c>
      <c r="LL76" s="1">
        <v>1</v>
      </c>
      <c r="LM76" s="1">
        <v>0.95</v>
      </c>
      <c r="LN76" s="1">
        <v>0</v>
      </c>
      <c r="LO76" s="1">
        <v>1</v>
      </c>
      <c r="LP76" s="1">
        <v>0.78</v>
      </c>
      <c r="LQ76" s="1">
        <v>0</v>
      </c>
      <c r="LR76" s="1">
        <v>4.3055555555555534E-2</v>
      </c>
      <c r="LS76" s="1">
        <v>0</v>
      </c>
    </row>
    <row r="77" spans="1:331" ht="15.75" customHeight="1">
      <c r="A77" s="1" t="s">
        <v>350</v>
      </c>
      <c r="B77" s="1" t="s">
        <v>425</v>
      </c>
      <c r="C77" s="1" t="s">
        <v>443</v>
      </c>
      <c r="D77" s="1" t="s">
        <v>353</v>
      </c>
      <c r="E77" s="1" t="s">
        <v>416</v>
      </c>
      <c r="F77" s="1">
        <v>110</v>
      </c>
      <c r="G77" s="1" t="s">
        <v>355</v>
      </c>
      <c r="H77" s="1">
        <v>110</v>
      </c>
      <c r="I77" s="1">
        <v>0.24663677130044842</v>
      </c>
      <c r="J77" s="1">
        <v>0</v>
      </c>
      <c r="K77" s="1" t="s">
        <v>356</v>
      </c>
      <c r="L77" s="1">
        <v>0</v>
      </c>
      <c r="M77" s="1" t="s">
        <v>427</v>
      </c>
      <c r="N77" s="1" t="s">
        <v>440</v>
      </c>
      <c r="O77" s="1" t="s">
        <v>441</v>
      </c>
      <c r="P77" s="1">
        <v>3.8</v>
      </c>
      <c r="Q77" s="1">
        <v>0.99</v>
      </c>
      <c r="R77" s="1">
        <v>0</v>
      </c>
      <c r="S77" s="1">
        <v>0.33</v>
      </c>
      <c r="T77" s="1">
        <v>446</v>
      </c>
      <c r="U77" s="1">
        <v>0</v>
      </c>
      <c r="V77" s="1">
        <v>80</v>
      </c>
      <c r="W77" s="1">
        <v>0</v>
      </c>
      <c r="X77" s="1">
        <v>35680</v>
      </c>
      <c r="Y77" s="1">
        <v>1</v>
      </c>
      <c r="Z77" s="1">
        <v>0</v>
      </c>
      <c r="AA77" s="1">
        <v>0</v>
      </c>
      <c r="AB77" s="1">
        <v>0</v>
      </c>
      <c r="AC77" s="1">
        <v>0</v>
      </c>
      <c r="AD77" s="1">
        <v>0</v>
      </c>
      <c r="AE77" s="1">
        <v>0</v>
      </c>
      <c r="AF77" s="1">
        <v>0</v>
      </c>
      <c r="AG77" s="1">
        <v>0</v>
      </c>
      <c r="AH77" s="1">
        <v>0</v>
      </c>
      <c r="AI77" s="1">
        <v>0</v>
      </c>
      <c r="AJ77" s="1">
        <v>0</v>
      </c>
      <c r="AK77" s="1">
        <v>0</v>
      </c>
      <c r="AL77" s="1">
        <v>0</v>
      </c>
      <c r="AM77" s="1">
        <v>5.2054794520547949</v>
      </c>
      <c r="AN77" s="1">
        <v>0</v>
      </c>
      <c r="AO77" s="1">
        <v>0</v>
      </c>
      <c r="AP77" s="1">
        <v>0</v>
      </c>
      <c r="AQ77" s="1">
        <v>0</v>
      </c>
      <c r="AR77" s="1">
        <v>0</v>
      </c>
      <c r="AS77" s="1">
        <v>0</v>
      </c>
      <c r="AT77" s="1">
        <v>0</v>
      </c>
      <c r="AU77" s="1">
        <v>0</v>
      </c>
      <c r="AV77" s="1">
        <v>0</v>
      </c>
      <c r="AW77" s="1">
        <v>0</v>
      </c>
      <c r="AX77" s="1">
        <v>0</v>
      </c>
      <c r="AY77" s="1">
        <v>0</v>
      </c>
      <c r="AZ77" s="1">
        <v>0</v>
      </c>
      <c r="BA77" s="1">
        <v>0</v>
      </c>
      <c r="BB77" s="1">
        <v>0</v>
      </c>
      <c r="BC77" s="1">
        <v>0.10100000000000001</v>
      </c>
      <c r="BD77" s="1">
        <v>0</v>
      </c>
      <c r="BE77" s="1">
        <v>0</v>
      </c>
      <c r="BF77" s="1">
        <v>0</v>
      </c>
      <c r="BG77" s="1">
        <v>0</v>
      </c>
      <c r="BH77" s="1">
        <v>0</v>
      </c>
      <c r="BI77" s="1">
        <v>0</v>
      </c>
      <c r="BJ77" s="1">
        <v>0</v>
      </c>
      <c r="BK77" s="1">
        <v>0</v>
      </c>
      <c r="BL77" s="1">
        <v>0</v>
      </c>
      <c r="BM77" s="1">
        <v>0</v>
      </c>
      <c r="BN77" s="1">
        <v>0</v>
      </c>
      <c r="BO77" s="1">
        <v>0</v>
      </c>
      <c r="BP77" s="1">
        <v>0</v>
      </c>
      <c r="BQ77" s="1">
        <v>1.4999999999999999E-2</v>
      </c>
      <c r="BR77" s="1">
        <v>0</v>
      </c>
      <c r="BS77" s="1">
        <v>0</v>
      </c>
      <c r="BT77" s="1">
        <v>0</v>
      </c>
      <c r="BU77" s="1">
        <v>0</v>
      </c>
      <c r="BV77" s="1">
        <v>0</v>
      </c>
      <c r="BW77" s="1">
        <v>81.599999999999994</v>
      </c>
      <c r="BX77" s="1">
        <v>0</v>
      </c>
      <c r="BY77" s="1">
        <v>0</v>
      </c>
      <c r="BZ77" s="1">
        <v>0</v>
      </c>
      <c r="CA77" s="1">
        <v>0</v>
      </c>
      <c r="CB77" s="1">
        <v>0</v>
      </c>
      <c r="CC77" s="1">
        <v>0</v>
      </c>
      <c r="CD77" s="1">
        <v>0</v>
      </c>
      <c r="CE77" s="1">
        <v>0</v>
      </c>
      <c r="CF77" s="1">
        <v>0</v>
      </c>
      <c r="CG77" s="1">
        <v>0</v>
      </c>
      <c r="CH77" s="1">
        <v>0</v>
      </c>
      <c r="CI77" s="1">
        <v>0</v>
      </c>
      <c r="CJ77" s="1">
        <v>0</v>
      </c>
      <c r="CK77" s="1">
        <v>0</v>
      </c>
      <c r="CL77" s="1">
        <v>0</v>
      </c>
      <c r="CM77" s="1">
        <v>0</v>
      </c>
      <c r="CN77" s="1">
        <v>0</v>
      </c>
      <c r="CO77" s="1">
        <v>0</v>
      </c>
      <c r="CP77" s="1">
        <v>0</v>
      </c>
      <c r="CQ77" s="1">
        <v>0</v>
      </c>
      <c r="CR77" s="1">
        <v>0</v>
      </c>
      <c r="CS77" s="1">
        <v>0</v>
      </c>
      <c r="CT77" s="1">
        <v>0</v>
      </c>
      <c r="CU77" s="1">
        <v>0</v>
      </c>
      <c r="CV77" s="1">
        <v>0</v>
      </c>
      <c r="CW77" s="1">
        <v>0</v>
      </c>
      <c r="CX77" s="1">
        <v>0</v>
      </c>
      <c r="CY77" s="1">
        <v>0</v>
      </c>
      <c r="CZ77" s="1">
        <v>0</v>
      </c>
      <c r="DA77" s="1">
        <v>0</v>
      </c>
      <c r="DB77" s="1">
        <v>0</v>
      </c>
      <c r="DC77" s="1">
        <v>0</v>
      </c>
      <c r="DD77" s="1">
        <v>0</v>
      </c>
      <c r="DE77" s="1">
        <v>0</v>
      </c>
      <c r="DF77" s="1">
        <v>0</v>
      </c>
      <c r="DG77" s="1">
        <v>0</v>
      </c>
      <c r="DH77" s="1">
        <v>0</v>
      </c>
      <c r="DI77" s="1">
        <v>0</v>
      </c>
      <c r="DJ77" s="1">
        <v>0</v>
      </c>
      <c r="DK77" s="1">
        <v>0</v>
      </c>
      <c r="DL77" s="1">
        <v>0</v>
      </c>
      <c r="DM77" s="1">
        <v>0</v>
      </c>
      <c r="DN77" s="1">
        <v>0</v>
      </c>
      <c r="DO77" s="1">
        <v>0</v>
      </c>
      <c r="DP77" s="1">
        <v>0</v>
      </c>
      <c r="DQ77" s="1">
        <v>0</v>
      </c>
      <c r="DR77" s="1">
        <v>0</v>
      </c>
      <c r="DS77" s="1">
        <v>0</v>
      </c>
      <c r="DT77" s="1">
        <v>0</v>
      </c>
      <c r="DU77" s="1">
        <v>0</v>
      </c>
      <c r="DV77" s="1">
        <v>0</v>
      </c>
      <c r="DW77" s="1">
        <v>0</v>
      </c>
      <c r="DX77" s="1">
        <v>0</v>
      </c>
      <c r="DY77" s="1">
        <v>0</v>
      </c>
      <c r="DZ77" s="1">
        <v>0</v>
      </c>
      <c r="EA77" s="1">
        <v>0</v>
      </c>
      <c r="EB77" s="1">
        <v>0</v>
      </c>
      <c r="EC77" s="1">
        <v>0</v>
      </c>
      <c r="ED77" s="1">
        <v>0</v>
      </c>
      <c r="EE77" s="1">
        <v>0</v>
      </c>
      <c r="EF77" s="1">
        <v>0</v>
      </c>
      <c r="EG77" s="1">
        <v>0</v>
      </c>
      <c r="EH77" s="1">
        <v>0</v>
      </c>
      <c r="EI77" s="1">
        <v>0</v>
      </c>
      <c r="EJ77" s="1">
        <v>0</v>
      </c>
      <c r="EK77" s="1">
        <v>0</v>
      </c>
      <c r="EL77" s="1">
        <v>0</v>
      </c>
      <c r="EM77" s="1">
        <v>0</v>
      </c>
      <c r="EN77" s="1">
        <v>0</v>
      </c>
      <c r="EO77" s="1">
        <v>0</v>
      </c>
      <c r="EP77" s="1">
        <v>0</v>
      </c>
      <c r="EQ77" s="1">
        <v>0</v>
      </c>
      <c r="ER77" s="1">
        <v>0</v>
      </c>
      <c r="ES77" s="1">
        <v>0</v>
      </c>
      <c r="ET77" s="1">
        <v>0</v>
      </c>
      <c r="EU77" s="1">
        <v>0</v>
      </c>
      <c r="EV77" s="1">
        <v>0</v>
      </c>
      <c r="EW77" s="1">
        <v>0</v>
      </c>
      <c r="EX77" s="1">
        <v>0</v>
      </c>
      <c r="EY77" s="1">
        <v>0</v>
      </c>
      <c r="EZ77" s="1">
        <v>0</v>
      </c>
      <c r="FA77" s="1">
        <v>0</v>
      </c>
      <c r="FB77" s="1">
        <v>0</v>
      </c>
      <c r="FC77" s="1">
        <v>0</v>
      </c>
      <c r="FD77" s="1">
        <v>0</v>
      </c>
      <c r="FE77" s="1">
        <v>0</v>
      </c>
      <c r="FF77" s="1">
        <v>0</v>
      </c>
      <c r="FG77" s="1">
        <v>0</v>
      </c>
      <c r="FH77" s="1">
        <v>0</v>
      </c>
      <c r="FI77" s="1">
        <v>0</v>
      </c>
      <c r="FJ77" s="1">
        <v>0</v>
      </c>
      <c r="FK77" s="1">
        <v>0</v>
      </c>
      <c r="FL77" s="1">
        <v>0</v>
      </c>
      <c r="FM77" s="1">
        <v>0</v>
      </c>
      <c r="FN77" s="1">
        <v>0</v>
      </c>
      <c r="FO77" s="1">
        <v>0</v>
      </c>
      <c r="FP77" s="1">
        <v>0</v>
      </c>
      <c r="FQ77" s="1">
        <v>1</v>
      </c>
      <c r="FR77" s="1">
        <v>0</v>
      </c>
      <c r="FS77" s="1">
        <v>0</v>
      </c>
      <c r="FT77" s="1">
        <v>0</v>
      </c>
      <c r="FU77" s="1">
        <v>0</v>
      </c>
      <c r="FV77" s="1">
        <v>0</v>
      </c>
      <c r="FW77" s="1">
        <v>0</v>
      </c>
      <c r="FX77" s="1">
        <v>1.7919339627046158</v>
      </c>
      <c r="FY77" s="1">
        <v>0</v>
      </c>
      <c r="FZ77" s="1">
        <v>0</v>
      </c>
      <c r="GA77" s="1">
        <v>0</v>
      </c>
      <c r="GB77" s="1">
        <v>0</v>
      </c>
      <c r="GC77" s="1">
        <v>0</v>
      </c>
      <c r="GD77" s="1">
        <v>0</v>
      </c>
      <c r="GE77" s="1">
        <v>0</v>
      </c>
      <c r="GF77" s="1">
        <v>0</v>
      </c>
      <c r="GG77" s="1">
        <v>0</v>
      </c>
      <c r="GH77" s="1">
        <v>0</v>
      </c>
      <c r="GI77" s="1">
        <v>0</v>
      </c>
      <c r="GJ77" s="1">
        <v>0</v>
      </c>
      <c r="GK77" s="1">
        <v>0</v>
      </c>
      <c r="GL77" s="1">
        <v>0</v>
      </c>
      <c r="GM77" s="1">
        <v>0</v>
      </c>
      <c r="GN77" s="1">
        <v>0</v>
      </c>
      <c r="GO77" s="1">
        <v>0</v>
      </c>
      <c r="GP77" s="1">
        <v>0</v>
      </c>
      <c r="GQ77" s="1">
        <v>0</v>
      </c>
      <c r="GR77" s="1">
        <v>0</v>
      </c>
      <c r="GS77" s="1">
        <v>0</v>
      </c>
      <c r="GT77" s="1">
        <v>0.29339999999999999</v>
      </c>
      <c r="GU77" s="1">
        <v>0</v>
      </c>
      <c r="GV77" s="1">
        <v>0</v>
      </c>
      <c r="GW77" s="1">
        <v>0</v>
      </c>
      <c r="GX77" s="1">
        <v>0</v>
      </c>
      <c r="GY77" s="1">
        <v>0</v>
      </c>
      <c r="GZ77" s="1">
        <v>0</v>
      </c>
      <c r="HA77" s="1">
        <v>0</v>
      </c>
      <c r="HB77" s="1">
        <v>0</v>
      </c>
      <c r="HC77" s="1">
        <v>0</v>
      </c>
      <c r="HD77" s="1">
        <v>0</v>
      </c>
      <c r="HE77" s="1">
        <v>0</v>
      </c>
      <c r="HF77" s="1">
        <v>0</v>
      </c>
      <c r="HG77" s="1">
        <v>0</v>
      </c>
      <c r="HH77" s="1">
        <v>1.4999999999999999E-2</v>
      </c>
      <c r="HI77" s="1">
        <v>0</v>
      </c>
      <c r="HJ77" s="1">
        <v>0</v>
      </c>
      <c r="HK77" s="1">
        <v>0</v>
      </c>
      <c r="HL77" s="1">
        <v>0</v>
      </c>
      <c r="HM77" s="1">
        <v>0</v>
      </c>
      <c r="HN77" s="1">
        <v>81.599999999999994</v>
      </c>
      <c r="HO77" s="1">
        <v>0</v>
      </c>
      <c r="HP77" s="1">
        <v>0</v>
      </c>
      <c r="HQ77" s="1">
        <v>0</v>
      </c>
      <c r="HR77" s="1">
        <v>0</v>
      </c>
      <c r="HS77" s="1">
        <v>0</v>
      </c>
      <c r="HT77" s="1">
        <v>0</v>
      </c>
      <c r="HU77" s="1">
        <v>0</v>
      </c>
      <c r="HV77" s="1">
        <v>0</v>
      </c>
      <c r="HW77" s="1">
        <v>0</v>
      </c>
      <c r="HX77" s="1">
        <v>0</v>
      </c>
      <c r="HY77" s="1">
        <v>0</v>
      </c>
      <c r="HZ77" s="1">
        <v>0</v>
      </c>
      <c r="IA77" s="1">
        <v>0</v>
      </c>
      <c r="IB77" s="1">
        <v>0</v>
      </c>
      <c r="IC77" s="1">
        <v>0</v>
      </c>
      <c r="ID77" s="1">
        <v>0</v>
      </c>
      <c r="IE77" s="1">
        <v>0</v>
      </c>
      <c r="IF77" s="1">
        <v>0</v>
      </c>
      <c r="IG77" s="1">
        <v>0</v>
      </c>
      <c r="IH77" s="1">
        <v>0</v>
      </c>
      <c r="II77" s="1">
        <v>0</v>
      </c>
      <c r="IJ77" s="1">
        <v>0</v>
      </c>
      <c r="IK77" s="1">
        <v>0</v>
      </c>
      <c r="IL77" s="1">
        <v>0</v>
      </c>
      <c r="IM77" s="1">
        <v>0</v>
      </c>
      <c r="IN77" s="1">
        <v>0</v>
      </c>
      <c r="IO77" s="1">
        <v>0</v>
      </c>
      <c r="IP77" s="1">
        <v>0</v>
      </c>
      <c r="IQ77" s="1">
        <v>0</v>
      </c>
      <c r="IR77" s="1">
        <v>0</v>
      </c>
      <c r="IS77" s="1">
        <v>0</v>
      </c>
      <c r="IT77" s="1">
        <v>0</v>
      </c>
      <c r="IU77" s="1">
        <v>0</v>
      </c>
      <c r="IV77" s="1">
        <v>0</v>
      </c>
      <c r="IW77" s="1">
        <v>0</v>
      </c>
      <c r="IX77" s="1">
        <v>0</v>
      </c>
      <c r="IY77" s="1">
        <v>0</v>
      </c>
      <c r="IZ77" s="1">
        <v>0</v>
      </c>
      <c r="JA77" s="1">
        <v>0</v>
      </c>
      <c r="JB77" s="1">
        <v>0</v>
      </c>
      <c r="JC77" s="1">
        <v>0</v>
      </c>
      <c r="JD77" s="1">
        <v>0</v>
      </c>
      <c r="JE77" s="1">
        <v>0</v>
      </c>
      <c r="JF77" s="1">
        <v>0</v>
      </c>
      <c r="JG77" s="1">
        <v>0</v>
      </c>
      <c r="JH77" s="1">
        <v>0</v>
      </c>
      <c r="JI77" s="1">
        <v>0</v>
      </c>
      <c r="JJ77" s="1">
        <v>0</v>
      </c>
      <c r="JK77" s="1">
        <v>0</v>
      </c>
      <c r="JL77" s="1">
        <v>0</v>
      </c>
      <c r="JM77" s="1">
        <v>0</v>
      </c>
      <c r="JN77" s="1">
        <v>0</v>
      </c>
      <c r="JO77" s="1">
        <v>0</v>
      </c>
      <c r="JP77" s="1">
        <v>0</v>
      </c>
      <c r="JQ77" s="1">
        <v>0</v>
      </c>
      <c r="JR77" s="1">
        <v>0</v>
      </c>
      <c r="JS77" s="1">
        <v>0</v>
      </c>
      <c r="JT77" s="1">
        <v>0</v>
      </c>
      <c r="JU77" s="1">
        <v>0</v>
      </c>
      <c r="JV77" s="1">
        <v>0</v>
      </c>
      <c r="JW77" s="1">
        <v>0</v>
      </c>
      <c r="JX77" s="1">
        <v>0</v>
      </c>
      <c r="JY77" s="1">
        <v>0</v>
      </c>
      <c r="JZ77" s="1">
        <v>0</v>
      </c>
      <c r="KA77" s="1">
        <v>0</v>
      </c>
      <c r="KB77" s="1">
        <v>0</v>
      </c>
      <c r="KC77" s="1">
        <v>0</v>
      </c>
      <c r="KD77" s="1">
        <v>0</v>
      </c>
      <c r="KE77" s="1">
        <v>0</v>
      </c>
      <c r="KF77" s="1">
        <v>0</v>
      </c>
      <c r="KG77" s="1">
        <v>0</v>
      </c>
      <c r="KH77" s="1">
        <v>0</v>
      </c>
      <c r="KI77" s="1">
        <v>0</v>
      </c>
      <c r="KJ77" s="1">
        <v>0</v>
      </c>
      <c r="KK77" s="1">
        <v>0</v>
      </c>
      <c r="KL77" s="1">
        <v>0</v>
      </c>
      <c r="KM77" s="1">
        <v>0</v>
      </c>
      <c r="KN77" s="1">
        <v>0</v>
      </c>
      <c r="KO77" s="1">
        <v>0</v>
      </c>
      <c r="KP77" s="1">
        <v>0</v>
      </c>
      <c r="KQ77" s="1">
        <v>0</v>
      </c>
      <c r="KR77" s="1">
        <v>0</v>
      </c>
      <c r="KS77" s="1">
        <v>0</v>
      </c>
      <c r="KT77" s="1">
        <v>0</v>
      </c>
      <c r="KU77" s="1">
        <v>0</v>
      </c>
      <c r="KV77" s="1">
        <v>0</v>
      </c>
      <c r="KW77" s="1">
        <v>0</v>
      </c>
      <c r="KX77" s="1">
        <v>0</v>
      </c>
      <c r="KY77" s="1">
        <v>0</v>
      </c>
      <c r="KZ77" s="1">
        <v>0</v>
      </c>
      <c r="LA77" s="1">
        <v>0</v>
      </c>
      <c r="LB77" s="1">
        <v>0</v>
      </c>
      <c r="LC77" s="1">
        <v>0</v>
      </c>
      <c r="LD77" s="1">
        <v>0</v>
      </c>
      <c r="LE77" s="1">
        <v>0</v>
      </c>
      <c r="LF77" s="1">
        <v>0</v>
      </c>
      <c r="LG77" s="1">
        <v>0</v>
      </c>
      <c r="LH77" s="1">
        <v>0.95</v>
      </c>
      <c r="LI77" s="1">
        <v>0.86687499999999995</v>
      </c>
      <c r="LJ77" s="1">
        <v>0</v>
      </c>
      <c r="LK77" s="1">
        <v>0</v>
      </c>
      <c r="LL77" s="1">
        <v>1</v>
      </c>
      <c r="LM77" s="1">
        <v>0.95</v>
      </c>
      <c r="LN77" s="1">
        <v>0</v>
      </c>
      <c r="LO77" s="1">
        <v>1</v>
      </c>
      <c r="LP77" s="1">
        <v>0.78</v>
      </c>
      <c r="LQ77" s="1">
        <v>0</v>
      </c>
      <c r="LR77" s="1">
        <v>5.8479532163742659E-2</v>
      </c>
      <c r="LS77" s="1">
        <v>0</v>
      </c>
    </row>
    <row r="78" spans="1:331" ht="15.75" customHeight="1">
      <c r="A78" s="1" t="s">
        <v>350</v>
      </c>
      <c r="B78" s="1" t="s">
        <v>425</v>
      </c>
      <c r="C78" s="1" t="s">
        <v>443</v>
      </c>
      <c r="D78" s="1" t="s">
        <v>353</v>
      </c>
      <c r="E78" s="1" t="s">
        <v>416</v>
      </c>
      <c r="F78" s="1">
        <v>849</v>
      </c>
      <c r="G78" s="1" t="s">
        <v>430</v>
      </c>
      <c r="H78" s="1">
        <v>849</v>
      </c>
      <c r="I78" s="1">
        <v>0.5126811594202898</v>
      </c>
      <c r="J78" s="1">
        <v>0</v>
      </c>
      <c r="K78" s="1" t="s">
        <v>431</v>
      </c>
      <c r="L78" s="1">
        <v>0</v>
      </c>
      <c r="M78" s="1" t="s">
        <v>427</v>
      </c>
      <c r="N78" s="1" t="s">
        <v>440</v>
      </c>
      <c r="O78" s="1" t="s">
        <v>441</v>
      </c>
      <c r="P78" s="1">
        <v>3.8</v>
      </c>
      <c r="Q78" s="1">
        <v>0.99</v>
      </c>
      <c r="R78" s="1">
        <v>0</v>
      </c>
      <c r="S78" s="1">
        <v>0.33</v>
      </c>
      <c r="T78" s="1">
        <v>1656</v>
      </c>
      <c r="U78" s="1">
        <v>0</v>
      </c>
      <c r="V78" s="1">
        <v>80</v>
      </c>
      <c r="W78" s="1">
        <v>0</v>
      </c>
      <c r="X78" s="1">
        <v>132480</v>
      </c>
      <c r="Y78" s="1">
        <v>0</v>
      </c>
      <c r="Z78" s="1">
        <v>1</v>
      </c>
      <c r="AA78" s="1">
        <v>0</v>
      </c>
      <c r="AB78" s="1">
        <v>0</v>
      </c>
      <c r="AC78" s="1">
        <v>0</v>
      </c>
      <c r="AD78" s="1">
        <v>0</v>
      </c>
      <c r="AE78" s="1">
        <v>0</v>
      </c>
      <c r="AF78" s="1">
        <v>0</v>
      </c>
      <c r="AG78" s="1">
        <v>0</v>
      </c>
      <c r="AH78" s="1">
        <v>0</v>
      </c>
      <c r="AI78" s="1">
        <v>0</v>
      </c>
      <c r="AJ78" s="1">
        <v>0</v>
      </c>
      <c r="AK78" s="1">
        <v>0</v>
      </c>
      <c r="AL78" s="1">
        <v>0</v>
      </c>
      <c r="AM78" s="1">
        <v>0</v>
      </c>
      <c r="AN78" s="1">
        <v>11.232876712328768</v>
      </c>
      <c r="AO78" s="1">
        <v>0</v>
      </c>
      <c r="AP78" s="1">
        <v>0</v>
      </c>
      <c r="AQ78" s="1">
        <v>0</v>
      </c>
      <c r="AR78" s="1">
        <v>0</v>
      </c>
      <c r="AS78" s="1">
        <v>0</v>
      </c>
      <c r="AT78" s="1">
        <v>0</v>
      </c>
      <c r="AU78" s="1">
        <v>0</v>
      </c>
      <c r="AV78" s="1">
        <v>0</v>
      </c>
      <c r="AW78" s="1">
        <v>0</v>
      </c>
      <c r="AX78" s="1">
        <v>0</v>
      </c>
      <c r="AY78" s="1">
        <v>0</v>
      </c>
      <c r="AZ78" s="1">
        <v>0</v>
      </c>
      <c r="BA78" s="1">
        <v>0</v>
      </c>
      <c r="BB78" s="1">
        <v>0</v>
      </c>
      <c r="BC78" s="1">
        <v>0</v>
      </c>
      <c r="BD78" s="1">
        <v>0.10100000000000001</v>
      </c>
      <c r="BE78" s="1">
        <v>0</v>
      </c>
      <c r="BF78" s="1">
        <v>0</v>
      </c>
      <c r="BG78" s="1">
        <v>0</v>
      </c>
      <c r="BH78" s="1">
        <v>0</v>
      </c>
      <c r="BI78" s="1">
        <v>0</v>
      </c>
      <c r="BJ78" s="1">
        <v>0</v>
      </c>
      <c r="BK78" s="1">
        <v>0</v>
      </c>
      <c r="BL78" s="1">
        <v>0</v>
      </c>
      <c r="BM78" s="1">
        <v>0</v>
      </c>
      <c r="BN78" s="1">
        <v>0</v>
      </c>
      <c r="BO78" s="1">
        <v>0</v>
      </c>
      <c r="BP78" s="1">
        <v>0</v>
      </c>
      <c r="BQ78" s="1">
        <v>0</v>
      </c>
      <c r="BR78" s="1">
        <v>1.4999999999999999E-2</v>
      </c>
      <c r="BS78" s="1">
        <v>0</v>
      </c>
      <c r="BT78" s="1">
        <v>0</v>
      </c>
      <c r="BU78" s="1">
        <v>0</v>
      </c>
      <c r="BV78" s="1">
        <v>0</v>
      </c>
      <c r="BW78" s="1">
        <v>0</v>
      </c>
      <c r="BX78" s="1">
        <v>81.599999999999994</v>
      </c>
      <c r="BY78" s="1">
        <v>0</v>
      </c>
      <c r="BZ78" s="1">
        <v>0</v>
      </c>
      <c r="CA78" s="1">
        <v>0</v>
      </c>
      <c r="CB78" s="1">
        <v>0</v>
      </c>
      <c r="CC78" s="1">
        <v>0</v>
      </c>
      <c r="CD78" s="1">
        <v>0</v>
      </c>
      <c r="CE78" s="1">
        <v>0</v>
      </c>
      <c r="CF78" s="1">
        <v>0</v>
      </c>
      <c r="CG78" s="1">
        <v>0</v>
      </c>
      <c r="CH78" s="1">
        <v>0</v>
      </c>
      <c r="CI78" s="1">
        <v>0</v>
      </c>
      <c r="CJ78" s="1">
        <v>0</v>
      </c>
      <c r="CK78" s="1">
        <v>0</v>
      </c>
      <c r="CL78" s="1">
        <v>0</v>
      </c>
      <c r="CM78" s="1">
        <v>0</v>
      </c>
      <c r="CN78" s="1">
        <v>0</v>
      </c>
      <c r="CO78" s="1">
        <v>0</v>
      </c>
      <c r="CP78" s="1">
        <v>0</v>
      </c>
      <c r="CQ78" s="1">
        <v>0</v>
      </c>
      <c r="CR78" s="1">
        <v>0</v>
      </c>
      <c r="CS78" s="1">
        <v>0</v>
      </c>
      <c r="CT78" s="1">
        <v>0</v>
      </c>
      <c r="CU78" s="1">
        <v>0</v>
      </c>
      <c r="CV78" s="1">
        <v>0</v>
      </c>
      <c r="CW78" s="1">
        <v>0</v>
      </c>
      <c r="CX78" s="1">
        <v>0</v>
      </c>
      <c r="CY78" s="1">
        <v>0</v>
      </c>
      <c r="CZ78" s="1">
        <v>0</v>
      </c>
      <c r="DA78" s="1">
        <v>0</v>
      </c>
      <c r="DB78" s="1">
        <v>0</v>
      </c>
      <c r="DC78" s="1">
        <v>0</v>
      </c>
      <c r="DD78" s="1">
        <v>0</v>
      </c>
      <c r="DE78" s="1">
        <v>0</v>
      </c>
      <c r="DF78" s="1">
        <v>0</v>
      </c>
      <c r="DG78" s="1">
        <v>0</v>
      </c>
      <c r="DH78" s="1">
        <v>0</v>
      </c>
      <c r="DI78" s="1">
        <v>0</v>
      </c>
      <c r="DJ78" s="1">
        <v>0</v>
      </c>
      <c r="DK78" s="1">
        <v>0</v>
      </c>
      <c r="DL78" s="1">
        <v>0</v>
      </c>
      <c r="DM78" s="1">
        <v>0</v>
      </c>
      <c r="DN78" s="1">
        <v>0</v>
      </c>
      <c r="DO78" s="1">
        <v>0</v>
      </c>
      <c r="DP78" s="1">
        <v>0</v>
      </c>
      <c r="DQ78" s="1">
        <v>0</v>
      </c>
      <c r="DR78" s="1">
        <v>0</v>
      </c>
      <c r="DS78" s="1">
        <v>0</v>
      </c>
      <c r="DT78" s="1">
        <v>0</v>
      </c>
      <c r="DU78" s="1">
        <v>0</v>
      </c>
      <c r="DV78" s="1">
        <v>0</v>
      </c>
      <c r="DW78" s="1">
        <v>0</v>
      </c>
      <c r="DX78" s="1">
        <v>0</v>
      </c>
      <c r="DY78" s="1">
        <v>0</v>
      </c>
      <c r="DZ78" s="1">
        <v>0</v>
      </c>
      <c r="EA78" s="1">
        <v>0</v>
      </c>
      <c r="EB78" s="1">
        <v>0</v>
      </c>
      <c r="EC78" s="1">
        <v>0</v>
      </c>
      <c r="ED78" s="1">
        <v>0</v>
      </c>
      <c r="EE78" s="1">
        <v>0</v>
      </c>
      <c r="EF78" s="1">
        <v>0</v>
      </c>
      <c r="EG78" s="1">
        <v>0</v>
      </c>
      <c r="EH78" s="1">
        <v>0</v>
      </c>
      <c r="EI78" s="1">
        <v>0</v>
      </c>
      <c r="EJ78" s="1">
        <v>0</v>
      </c>
      <c r="EK78" s="1">
        <v>0</v>
      </c>
      <c r="EL78" s="1">
        <v>0</v>
      </c>
      <c r="EM78" s="1">
        <v>0</v>
      </c>
      <c r="EN78" s="1">
        <v>0</v>
      </c>
      <c r="EO78" s="1">
        <v>0</v>
      </c>
      <c r="EP78" s="1">
        <v>0</v>
      </c>
      <c r="EQ78" s="1">
        <v>0</v>
      </c>
      <c r="ER78" s="1">
        <v>0</v>
      </c>
      <c r="ES78" s="1">
        <v>0</v>
      </c>
      <c r="ET78" s="1">
        <v>0</v>
      </c>
      <c r="EU78" s="1">
        <v>0</v>
      </c>
      <c r="EV78" s="1">
        <v>0</v>
      </c>
      <c r="EW78" s="1">
        <v>0</v>
      </c>
      <c r="EX78" s="1">
        <v>0</v>
      </c>
      <c r="EY78" s="1">
        <v>0</v>
      </c>
      <c r="EZ78" s="1">
        <v>0</v>
      </c>
      <c r="FA78" s="1">
        <v>0</v>
      </c>
      <c r="FB78" s="1">
        <v>0</v>
      </c>
      <c r="FC78" s="1">
        <v>0</v>
      </c>
      <c r="FD78" s="1">
        <v>0</v>
      </c>
      <c r="FE78" s="1">
        <v>0</v>
      </c>
      <c r="FF78" s="1">
        <v>0</v>
      </c>
      <c r="FG78" s="1">
        <v>0</v>
      </c>
      <c r="FH78" s="1">
        <v>0</v>
      </c>
      <c r="FI78" s="1">
        <v>0</v>
      </c>
      <c r="FJ78" s="1">
        <v>0</v>
      </c>
      <c r="FK78" s="1">
        <v>0</v>
      </c>
      <c r="FL78" s="1">
        <v>0</v>
      </c>
      <c r="FM78" s="1">
        <v>0</v>
      </c>
      <c r="FN78" s="1">
        <v>0</v>
      </c>
      <c r="FO78" s="1">
        <v>0</v>
      </c>
      <c r="FP78" s="1">
        <v>0</v>
      </c>
      <c r="FQ78" s="1">
        <v>0</v>
      </c>
      <c r="FR78" s="1">
        <v>1</v>
      </c>
      <c r="FS78" s="1">
        <v>0</v>
      </c>
      <c r="FT78" s="1">
        <v>0</v>
      </c>
      <c r="FU78" s="1">
        <v>0</v>
      </c>
      <c r="FV78" s="1">
        <v>0</v>
      </c>
      <c r="FW78" s="1">
        <v>0</v>
      </c>
      <c r="FX78" s="1">
        <v>0</v>
      </c>
      <c r="FY78" s="1">
        <v>3.3715320889902096</v>
      </c>
      <c r="FZ78" s="1">
        <v>0</v>
      </c>
      <c r="GA78" s="1">
        <v>0</v>
      </c>
      <c r="GB78" s="1">
        <v>0</v>
      </c>
      <c r="GC78" s="1">
        <v>0</v>
      </c>
      <c r="GD78" s="1">
        <v>0</v>
      </c>
      <c r="GE78" s="1">
        <v>0</v>
      </c>
      <c r="GF78" s="1">
        <v>0</v>
      </c>
      <c r="GG78" s="1">
        <v>0</v>
      </c>
      <c r="GH78" s="1">
        <v>0</v>
      </c>
      <c r="GI78" s="1">
        <v>0</v>
      </c>
      <c r="GJ78" s="1">
        <v>0</v>
      </c>
      <c r="GK78" s="1">
        <v>0</v>
      </c>
      <c r="GL78" s="1">
        <v>0</v>
      </c>
      <c r="GM78" s="1">
        <v>0</v>
      </c>
      <c r="GN78" s="1">
        <v>0</v>
      </c>
      <c r="GO78" s="1">
        <v>0</v>
      </c>
      <c r="GP78" s="1">
        <v>0</v>
      </c>
      <c r="GQ78" s="1">
        <v>0</v>
      </c>
      <c r="GR78" s="1">
        <v>0</v>
      </c>
      <c r="GS78" s="1">
        <v>0</v>
      </c>
      <c r="GT78" s="1">
        <v>0</v>
      </c>
      <c r="GU78" s="1">
        <v>0.33650000000000002</v>
      </c>
      <c r="GV78" s="1">
        <v>0</v>
      </c>
      <c r="GW78" s="1">
        <v>0</v>
      </c>
      <c r="GX78" s="1">
        <v>0</v>
      </c>
      <c r="GY78" s="1">
        <v>0</v>
      </c>
      <c r="GZ78" s="1">
        <v>0</v>
      </c>
      <c r="HA78" s="1">
        <v>0</v>
      </c>
      <c r="HB78" s="1">
        <v>0</v>
      </c>
      <c r="HC78" s="1">
        <v>0</v>
      </c>
      <c r="HD78" s="1">
        <v>0</v>
      </c>
      <c r="HE78" s="1">
        <v>0</v>
      </c>
      <c r="HF78" s="1">
        <v>0</v>
      </c>
      <c r="HG78" s="1">
        <v>0</v>
      </c>
      <c r="HH78" s="1">
        <v>0</v>
      </c>
      <c r="HI78" s="1">
        <v>1.4999999999999999E-2</v>
      </c>
      <c r="HJ78" s="1">
        <v>0</v>
      </c>
      <c r="HK78" s="1">
        <v>0</v>
      </c>
      <c r="HL78" s="1">
        <v>0</v>
      </c>
      <c r="HM78" s="1">
        <v>0</v>
      </c>
      <c r="HN78" s="1">
        <v>0</v>
      </c>
      <c r="HO78" s="1">
        <v>81.599999999999994</v>
      </c>
      <c r="HP78" s="1">
        <v>0</v>
      </c>
      <c r="HQ78" s="1">
        <v>0</v>
      </c>
      <c r="HR78" s="1">
        <v>0</v>
      </c>
      <c r="HS78" s="1">
        <v>0</v>
      </c>
      <c r="HT78" s="1">
        <v>0</v>
      </c>
      <c r="HU78" s="1">
        <v>0</v>
      </c>
      <c r="HV78" s="1">
        <v>0</v>
      </c>
      <c r="HW78" s="1">
        <v>0</v>
      </c>
      <c r="HX78" s="1">
        <v>0</v>
      </c>
      <c r="HY78" s="1">
        <v>0</v>
      </c>
      <c r="HZ78" s="1">
        <v>0</v>
      </c>
      <c r="IA78" s="1">
        <v>0</v>
      </c>
      <c r="IB78" s="1">
        <v>0</v>
      </c>
      <c r="IC78" s="1">
        <v>0</v>
      </c>
      <c r="ID78" s="1">
        <v>0</v>
      </c>
      <c r="IE78" s="1">
        <v>0</v>
      </c>
      <c r="IF78" s="1">
        <v>0</v>
      </c>
      <c r="IG78" s="1">
        <v>0</v>
      </c>
      <c r="IH78" s="1">
        <v>0</v>
      </c>
      <c r="II78" s="1">
        <v>0</v>
      </c>
      <c r="IJ78" s="1">
        <v>0</v>
      </c>
      <c r="IK78" s="1">
        <v>0</v>
      </c>
      <c r="IL78" s="1">
        <v>0</v>
      </c>
      <c r="IM78" s="1">
        <v>0</v>
      </c>
      <c r="IN78" s="1">
        <v>0</v>
      </c>
      <c r="IO78" s="1">
        <v>0</v>
      </c>
      <c r="IP78" s="1">
        <v>0</v>
      </c>
      <c r="IQ78" s="1">
        <v>0</v>
      </c>
      <c r="IR78" s="1">
        <v>0</v>
      </c>
      <c r="IS78" s="1">
        <v>0</v>
      </c>
      <c r="IT78" s="1">
        <v>0</v>
      </c>
      <c r="IU78" s="1">
        <v>0</v>
      </c>
      <c r="IV78" s="1">
        <v>0</v>
      </c>
      <c r="IW78" s="1">
        <v>0</v>
      </c>
      <c r="IX78" s="1">
        <v>0</v>
      </c>
      <c r="IY78" s="1">
        <v>0</v>
      </c>
      <c r="IZ78" s="1">
        <v>0</v>
      </c>
      <c r="JA78" s="1">
        <v>0</v>
      </c>
      <c r="JB78" s="1">
        <v>0</v>
      </c>
      <c r="JC78" s="1">
        <v>0</v>
      </c>
      <c r="JD78" s="1">
        <v>0</v>
      </c>
      <c r="JE78" s="1">
        <v>0</v>
      </c>
      <c r="JF78" s="1">
        <v>0</v>
      </c>
      <c r="JG78" s="1">
        <v>0</v>
      </c>
      <c r="JH78" s="1">
        <v>0</v>
      </c>
      <c r="JI78" s="1">
        <v>0</v>
      </c>
      <c r="JJ78" s="1">
        <v>0</v>
      </c>
      <c r="JK78" s="1">
        <v>0</v>
      </c>
      <c r="JL78" s="1">
        <v>0</v>
      </c>
      <c r="JM78" s="1">
        <v>0</v>
      </c>
      <c r="JN78" s="1">
        <v>0</v>
      </c>
      <c r="JO78" s="1">
        <v>0</v>
      </c>
      <c r="JP78" s="1">
        <v>0</v>
      </c>
      <c r="JQ78" s="1">
        <v>0</v>
      </c>
      <c r="JR78" s="1">
        <v>0</v>
      </c>
      <c r="JS78" s="1">
        <v>0</v>
      </c>
      <c r="JT78" s="1">
        <v>0</v>
      </c>
      <c r="JU78" s="1">
        <v>0</v>
      </c>
      <c r="JV78" s="1">
        <v>0</v>
      </c>
      <c r="JW78" s="1">
        <v>0</v>
      </c>
      <c r="JX78" s="1">
        <v>0</v>
      </c>
      <c r="JY78" s="1">
        <v>0</v>
      </c>
      <c r="JZ78" s="1">
        <v>0</v>
      </c>
      <c r="KA78" s="1">
        <v>0</v>
      </c>
      <c r="KB78" s="1">
        <v>0</v>
      </c>
      <c r="KC78" s="1">
        <v>0</v>
      </c>
      <c r="KD78" s="1">
        <v>0</v>
      </c>
      <c r="KE78" s="1">
        <v>0</v>
      </c>
      <c r="KF78" s="1">
        <v>0</v>
      </c>
      <c r="KG78" s="1">
        <v>0</v>
      </c>
      <c r="KH78" s="1">
        <v>0</v>
      </c>
      <c r="KI78" s="1">
        <v>0</v>
      </c>
      <c r="KJ78" s="1">
        <v>0</v>
      </c>
      <c r="KK78" s="1">
        <v>0</v>
      </c>
      <c r="KL78" s="1">
        <v>0</v>
      </c>
      <c r="KM78" s="1">
        <v>0</v>
      </c>
      <c r="KN78" s="1">
        <v>0</v>
      </c>
      <c r="KO78" s="1">
        <v>0</v>
      </c>
      <c r="KP78" s="1">
        <v>0</v>
      </c>
      <c r="KQ78" s="1">
        <v>0</v>
      </c>
      <c r="KR78" s="1">
        <v>0</v>
      </c>
      <c r="KS78" s="1">
        <v>0</v>
      </c>
      <c r="KT78" s="1">
        <v>0</v>
      </c>
      <c r="KU78" s="1">
        <v>0</v>
      </c>
      <c r="KV78" s="1">
        <v>0</v>
      </c>
      <c r="KW78" s="1">
        <v>0</v>
      </c>
      <c r="KX78" s="1">
        <v>0</v>
      </c>
      <c r="KY78" s="1">
        <v>0</v>
      </c>
      <c r="KZ78" s="1">
        <v>0</v>
      </c>
      <c r="LA78" s="1">
        <v>0</v>
      </c>
      <c r="LB78" s="1">
        <v>0</v>
      </c>
      <c r="LC78" s="1">
        <v>0</v>
      </c>
      <c r="LD78" s="1">
        <v>0</v>
      </c>
      <c r="LE78" s="1">
        <v>0</v>
      </c>
      <c r="LF78" s="1">
        <v>0</v>
      </c>
      <c r="LG78" s="1">
        <v>0</v>
      </c>
      <c r="LH78" s="1">
        <v>1</v>
      </c>
      <c r="LI78" s="1">
        <v>0.73</v>
      </c>
      <c r="LJ78" s="1">
        <v>0</v>
      </c>
      <c r="LK78" s="1">
        <v>0</v>
      </c>
      <c r="LL78" s="1">
        <v>1</v>
      </c>
      <c r="LM78" s="1">
        <v>0.95</v>
      </c>
      <c r="LN78" s="1">
        <v>0</v>
      </c>
      <c r="LO78" s="1">
        <v>1</v>
      </c>
      <c r="LP78" s="1">
        <v>0.78</v>
      </c>
      <c r="LQ78" s="1">
        <v>0</v>
      </c>
      <c r="LR78" s="1">
        <v>4.3055555555555534E-2</v>
      </c>
      <c r="LS78" s="1">
        <v>0</v>
      </c>
    </row>
    <row r="79" spans="1:331" ht="15.75" customHeight="1">
      <c r="A79" s="1" t="s">
        <v>350</v>
      </c>
      <c r="B79" s="1" t="s">
        <v>425</v>
      </c>
      <c r="C79" s="1" t="s">
        <v>439</v>
      </c>
      <c r="D79" s="1" t="s">
        <v>420</v>
      </c>
      <c r="E79" s="1" t="s">
        <v>416</v>
      </c>
      <c r="F79" s="1">
        <v>969</v>
      </c>
      <c r="G79" s="1" t="s">
        <v>355</v>
      </c>
      <c r="H79" s="1">
        <v>969</v>
      </c>
      <c r="I79" s="1">
        <v>2.2534883720930234</v>
      </c>
      <c r="J79" s="1">
        <v>0</v>
      </c>
      <c r="K79" s="1" t="s">
        <v>356</v>
      </c>
      <c r="L79" s="1">
        <v>1</v>
      </c>
      <c r="M79" s="1" t="s">
        <v>427</v>
      </c>
      <c r="N79" s="1" t="s">
        <v>435</v>
      </c>
      <c r="O79" s="1" t="s">
        <v>436</v>
      </c>
      <c r="P79" s="1">
        <v>4.7</v>
      </c>
      <c r="Q79" s="1">
        <v>0.93</v>
      </c>
      <c r="R79" s="1">
        <v>0</v>
      </c>
      <c r="S79" s="1">
        <v>0.39</v>
      </c>
      <c r="T79" s="1">
        <v>430</v>
      </c>
      <c r="U79" s="1">
        <v>0</v>
      </c>
      <c r="V79" s="1">
        <v>275</v>
      </c>
      <c r="W79" s="1">
        <v>0</v>
      </c>
      <c r="X79" s="1">
        <v>118250</v>
      </c>
      <c r="Y79" s="1">
        <v>1</v>
      </c>
      <c r="Z79" s="1">
        <v>0</v>
      </c>
      <c r="AA79" s="1">
        <v>0</v>
      </c>
      <c r="AB79" s="1">
        <v>0</v>
      </c>
      <c r="AC79" s="1">
        <v>0</v>
      </c>
      <c r="AD79" s="1">
        <v>0</v>
      </c>
      <c r="AE79" s="1">
        <v>0</v>
      </c>
      <c r="AF79" s="1">
        <v>0</v>
      </c>
      <c r="AG79" s="1">
        <v>0</v>
      </c>
      <c r="AH79" s="1">
        <v>0</v>
      </c>
      <c r="AI79" s="1">
        <v>0</v>
      </c>
      <c r="AJ79" s="1">
        <v>0</v>
      </c>
      <c r="AK79" s="1">
        <v>0</v>
      </c>
      <c r="AL79" s="1">
        <v>0</v>
      </c>
      <c r="AM79" s="1">
        <v>13.726027397260275</v>
      </c>
      <c r="AN79" s="1">
        <v>0</v>
      </c>
      <c r="AO79" s="1">
        <v>0</v>
      </c>
      <c r="AP79" s="1">
        <v>0</v>
      </c>
      <c r="AQ79" s="1">
        <v>0</v>
      </c>
      <c r="AR79" s="1">
        <v>0</v>
      </c>
      <c r="AS79" s="1">
        <v>0</v>
      </c>
      <c r="AT79" s="1">
        <v>0</v>
      </c>
      <c r="AU79" s="1">
        <v>0</v>
      </c>
      <c r="AV79" s="1">
        <v>0</v>
      </c>
      <c r="AW79" s="1">
        <v>0</v>
      </c>
      <c r="AX79" s="1">
        <v>0</v>
      </c>
      <c r="AY79" s="1">
        <v>0</v>
      </c>
      <c r="AZ79" s="1">
        <v>0</v>
      </c>
      <c r="BA79" s="1">
        <v>0</v>
      </c>
      <c r="BB79" s="1">
        <v>0</v>
      </c>
      <c r="BC79" s="1">
        <v>0.106</v>
      </c>
      <c r="BD79" s="1">
        <v>0</v>
      </c>
      <c r="BE79" s="1">
        <v>0</v>
      </c>
      <c r="BF79" s="1">
        <v>0</v>
      </c>
      <c r="BG79" s="1">
        <v>0</v>
      </c>
      <c r="BH79" s="1">
        <v>0</v>
      </c>
      <c r="BI79" s="1">
        <v>0</v>
      </c>
      <c r="BJ79" s="1">
        <v>0</v>
      </c>
      <c r="BK79" s="1">
        <v>0</v>
      </c>
      <c r="BL79" s="1">
        <v>0</v>
      </c>
      <c r="BM79" s="1">
        <v>0</v>
      </c>
      <c r="BN79" s="1">
        <v>0</v>
      </c>
      <c r="BO79" s="1">
        <v>0</v>
      </c>
      <c r="BP79" s="1">
        <v>0</v>
      </c>
      <c r="BQ79" s="1">
        <v>1.4999999999999999E-2</v>
      </c>
      <c r="BR79" s="1">
        <v>0</v>
      </c>
      <c r="BS79" s="1">
        <v>0</v>
      </c>
      <c r="BT79" s="1">
        <v>0</v>
      </c>
      <c r="BU79" s="1">
        <v>0</v>
      </c>
      <c r="BV79" s="1">
        <v>0</v>
      </c>
      <c r="BW79" s="1">
        <v>81.599999999999994</v>
      </c>
      <c r="BX79" s="1">
        <v>0</v>
      </c>
      <c r="BY79" s="1">
        <v>0</v>
      </c>
      <c r="BZ79" s="1">
        <v>0</v>
      </c>
      <c r="CA79" s="1">
        <v>0</v>
      </c>
      <c r="CB79" s="1">
        <v>0</v>
      </c>
      <c r="CC79" s="1">
        <v>0</v>
      </c>
      <c r="CD79" s="1">
        <v>0</v>
      </c>
      <c r="CE79" s="1">
        <v>0</v>
      </c>
      <c r="CF79" s="1">
        <v>0</v>
      </c>
      <c r="CG79" s="1">
        <v>0</v>
      </c>
      <c r="CH79" s="1">
        <v>0</v>
      </c>
      <c r="CI79" s="1">
        <v>0</v>
      </c>
      <c r="CJ79" s="1">
        <v>0</v>
      </c>
      <c r="CK79" s="1">
        <v>0</v>
      </c>
      <c r="CL79" s="1">
        <v>0</v>
      </c>
      <c r="CM79" s="1">
        <v>0</v>
      </c>
      <c r="CN79" s="1">
        <v>0</v>
      </c>
      <c r="CO79" s="1">
        <v>0</v>
      </c>
      <c r="CP79" s="1">
        <v>0</v>
      </c>
      <c r="CQ79" s="1">
        <v>0</v>
      </c>
      <c r="CR79" s="1">
        <v>0</v>
      </c>
      <c r="CS79" s="1">
        <v>0</v>
      </c>
      <c r="CT79" s="1">
        <v>0</v>
      </c>
      <c r="CU79" s="1">
        <v>0</v>
      </c>
      <c r="CV79" s="1">
        <v>0</v>
      </c>
      <c r="CW79" s="1">
        <v>0</v>
      </c>
      <c r="CX79" s="1">
        <v>0</v>
      </c>
      <c r="CY79" s="1">
        <v>0</v>
      </c>
      <c r="CZ79" s="1">
        <v>0</v>
      </c>
      <c r="DA79" s="1">
        <v>0</v>
      </c>
      <c r="DB79" s="1">
        <v>0</v>
      </c>
      <c r="DC79" s="1">
        <v>0</v>
      </c>
      <c r="DD79" s="1">
        <v>0</v>
      </c>
      <c r="DE79" s="1">
        <v>0</v>
      </c>
      <c r="DF79" s="1">
        <v>0</v>
      </c>
      <c r="DG79" s="1">
        <v>0</v>
      </c>
      <c r="DH79" s="1">
        <v>0</v>
      </c>
      <c r="DI79" s="1">
        <v>0</v>
      </c>
      <c r="DJ79" s="1">
        <v>0</v>
      </c>
      <c r="DK79" s="1">
        <v>0</v>
      </c>
      <c r="DL79" s="1">
        <v>0</v>
      </c>
      <c r="DM79" s="1">
        <v>0</v>
      </c>
      <c r="DN79" s="1">
        <v>0</v>
      </c>
      <c r="DO79" s="1">
        <v>0</v>
      </c>
      <c r="DP79" s="1">
        <v>0</v>
      </c>
      <c r="DQ79" s="1">
        <v>0</v>
      </c>
      <c r="DR79" s="1">
        <v>0</v>
      </c>
      <c r="DS79" s="1">
        <v>0</v>
      </c>
      <c r="DT79" s="1">
        <v>0</v>
      </c>
      <c r="DU79" s="1">
        <v>0</v>
      </c>
      <c r="DV79" s="1">
        <v>0</v>
      </c>
      <c r="DW79" s="1">
        <v>0</v>
      </c>
      <c r="DX79" s="1">
        <v>0</v>
      </c>
      <c r="DY79" s="1">
        <v>0</v>
      </c>
      <c r="DZ79" s="1">
        <v>0</v>
      </c>
      <c r="EA79" s="1">
        <v>0</v>
      </c>
      <c r="EB79" s="1">
        <v>0</v>
      </c>
      <c r="EC79" s="1">
        <v>0</v>
      </c>
      <c r="ED79" s="1">
        <v>0</v>
      </c>
      <c r="EE79" s="1">
        <v>0</v>
      </c>
      <c r="EF79" s="1">
        <v>0</v>
      </c>
      <c r="EG79" s="1">
        <v>0</v>
      </c>
      <c r="EH79" s="1">
        <v>0</v>
      </c>
      <c r="EI79" s="1">
        <v>0</v>
      </c>
      <c r="EJ79" s="1">
        <v>0</v>
      </c>
      <c r="EK79" s="1">
        <v>0</v>
      </c>
      <c r="EL79" s="1">
        <v>0</v>
      </c>
      <c r="EM79" s="1">
        <v>0</v>
      </c>
      <c r="EN79" s="1">
        <v>0</v>
      </c>
      <c r="EO79" s="1">
        <v>0</v>
      </c>
      <c r="EP79" s="1">
        <v>0</v>
      </c>
      <c r="EQ79" s="1">
        <v>0</v>
      </c>
      <c r="ER79" s="1">
        <v>0</v>
      </c>
      <c r="ES79" s="1">
        <v>0</v>
      </c>
      <c r="ET79" s="1">
        <v>0</v>
      </c>
      <c r="EU79" s="1">
        <v>0</v>
      </c>
      <c r="EV79" s="1">
        <v>0</v>
      </c>
      <c r="EW79" s="1">
        <v>0</v>
      </c>
      <c r="EX79" s="1">
        <v>0</v>
      </c>
      <c r="EY79" s="1">
        <v>0</v>
      </c>
      <c r="EZ79" s="1">
        <v>0</v>
      </c>
      <c r="FA79" s="1">
        <v>0</v>
      </c>
      <c r="FB79" s="1">
        <v>0</v>
      </c>
      <c r="FC79" s="1">
        <v>0</v>
      </c>
      <c r="FD79" s="1">
        <v>0</v>
      </c>
      <c r="FE79" s="1">
        <v>0</v>
      </c>
      <c r="FF79" s="1">
        <v>0</v>
      </c>
      <c r="FG79" s="1">
        <v>0</v>
      </c>
      <c r="FH79" s="1">
        <v>0</v>
      </c>
      <c r="FI79" s="1">
        <v>0</v>
      </c>
      <c r="FJ79" s="1">
        <v>0</v>
      </c>
      <c r="FK79" s="1">
        <v>0</v>
      </c>
      <c r="FL79" s="1">
        <v>0</v>
      </c>
      <c r="FM79" s="1">
        <v>0</v>
      </c>
      <c r="FN79" s="1">
        <v>0</v>
      </c>
      <c r="FO79" s="1">
        <v>0</v>
      </c>
      <c r="FP79" s="1">
        <v>0</v>
      </c>
      <c r="FQ79" s="1">
        <v>1</v>
      </c>
      <c r="FR79" s="1">
        <v>0</v>
      </c>
      <c r="FS79" s="1">
        <v>0</v>
      </c>
      <c r="FT79" s="1">
        <v>0</v>
      </c>
      <c r="FU79" s="1">
        <v>0</v>
      </c>
      <c r="FV79" s="1">
        <v>0</v>
      </c>
      <c r="FW79" s="1">
        <v>0</v>
      </c>
      <c r="FX79" s="1">
        <v>5.0188303004815085</v>
      </c>
      <c r="FY79" s="1">
        <v>0</v>
      </c>
      <c r="FZ79" s="1">
        <v>0</v>
      </c>
      <c r="GA79" s="1">
        <v>0</v>
      </c>
      <c r="GB79" s="1">
        <v>0</v>
      </c>
      <c r="GC79" s="1">
        <v>0</v>
      </c>
      <c r="GD79" s="1">
        <v>0</v>
      </c>
      <c r="GE79" s="1">
        <v>0</v>
      </c>
      <c r="GF79" s="1">
        <v>0</v>
      </c>
      <c r="GG79" s="1">
        <v>0</v>
      </c>
      <c r="GH79" s="1">
        <v>0</v>
      </c>
      <c r="GI79" s="1">
        <v>0</v>
      </c>
      <c r="GJ79" s="1">
        <v>0</v>
      </c>
      <c r="GK79" s="1">
        <v>0</v>
      </c>
      <c r="GL79" s="1">
        <v>0</v>
      </c>
      <c r="GM79" s="1">
        <v>0</v>
      </c>
      <c r="GN79" s="1">
        <v>0</v>
      </c>
      <c r="GO79" s="1">
        <v>0</v>
      </c>
      <c r="GP79" s="1">
        <v>0</v>
      </c>
      <c r="GQ79" s="1">
        <v>0</v>
      </c>
      <c r="GR79" s="1">
        <v>0</v>
      </c>
      <c r="GS79" s="1">
        <v>0</v>
      </c>
      <c r="GT79" s="1">
        <v>0.28989999999999999</v>
      </c>
      <c r="GU79" s="1">
        <v>0</v>
      </c>
      <c r="GV79" s="1">
        <v>0</v>
      </c>
      <c r="GW79" s="1">
        <v>0</v>
      </c>
      <c r="GX79" s="1">
        <v>0</v>
      </c>
      <c r="GY79" s="1">
        <v>0</v>
      </c>
      <c r="GZ79" s="1">
        <v>0</v>
      </c>
      <c r="HA79" s="1">
        <v>0</v>
      </c>
      <c r="HB79" s="1">
        <v>0</v>
      </c>
      <c r="HC79" s="1">
        <v>0</v>
      </c>
      <c r="HD79" s="1">
        <v>0</v>
      </c>
      <c r="HE79" s="1">
        <v>0</v>
      </c>
      <c r="HF79" s="1">
        <v>0</v>
      </c>
      <c r="HG79" s="1">
        <v>0</v>
      </c>
      <c r="HH79" s="1">
        <v>1.4999999999999999E-2</v>
      </c>
      <c r="HI79" s="1">
        <v>0</v>
      </c>
      <c r="HJ79" s="1">
        <v>0</v>
      </c>
      <c r="HK79" s="1">
        <v>0</v>
      </c>
      <c r="HL79" s="1">
        <v>0</v>
      </c>
      <c r="HM79" s="1">
        <v>0</v>
      </c>
      <c r="HN79" s="1">
        <v>81.599999999999994</v>
      </c>
      <c r="HO79" s="1">
        <v>0</v>
      </c>
      <c r="HP79" s="1">
        <v>0</v>
      </c>
      <c r="HQ79" s="1">
        <v>0</v>
      </c>
      <c r="HR79" s="1">
        <v>0</v>
      </c>
      <c r="HS79" s="1">
        <v>0</v>
      </c>
      <c r="HT79" s="1">
        <v>0</v>
      </c>
      <c r="HU79" s="1">
        <v>0</v>
      </c>
      <c r="HV79" s="1">
        <v>0</v>
      </c>
      <c r="HW79" s="1">
        <v>0</v>
      </c>
      <c r="HX79" s="1">
        <v>0</v>
      </c>
      <c r="HY79" s="1">
        <v>0</v>
      </c>
      <c r="HZ79" s="1">
        <v>0</v>
      </c>
      <c r="IA79" s="1">
        <v>0</v>
      </c>
      <c r="IB79" s="1">
        <v>0</v>
      </c>
      <c r="IC79" s="1">
        <v>0</v>
      </c>
      <c r="ID79" s="1">
        <v>0</v>
      </c>
      <c r="IE79" s="1">
        <v>0</v>
      </c>
      <c r="IF79" s="1">
        <v>0</v>
      </c>
      <c r="IG79" s="1">
        <v>0</v>
      </c>
      <c r="IH79" s="1">
        <v>0</v>
      </c>
      <c r="II79" s="1">
        <v>0</v>
      </c>
      <c r="IJ79" s="1">
        <v>0</v>
      </c>
      <c r="IK79" s="1">
        <v>0</v>
      </c>
      <c r="IL79" s="1">
        <v>0</v>
      </c>
      <c r="IM79" s="1">
        <v>0</v>
      </c>
      <c r="IN79" s="1">
        <v>0</v>
      </c>
      <c r="IO79" s="1">
        <v>0</v>
      </c>
      <c r="IP79" s="1">
        <v>0</v>
      </c>
      <c r="IQ79" s="1">
        <v>0</v>
      </c>
      <c r="IR79" s="1">
        <v>0</v>
      </c>
      <c r="IS79" s="1">
        <v>0</v>
      </c>
      <c r="IT79" s="1">
        <v>0</v>
      </c>
      <c r="IU79" s="1">
        <v>0</v>
      </c>
      <c r="IV79" s="1">
        <v>0</v>
      </c>
      <c r="IW79" s="1">
        <v>0</v>
      </c>
      <c r="IX79" s="1">
        <v>0</v>
      </c>
      <c r="IY79" s="1">
        <v>0</v>
      </c>
      <c r="IZ79" s="1">
        <v>0</v>
      </c>
      <c r="JA79" s="1">
        <v>0</v>
      </c>
      <c r="JB79" s="1">
        <v>0</v>
      </c>
      <c r="JC79" s="1">
        <v>0</v>
      </c>
      <c r="JD79" s="1">
        <v>0</v>
      </c>
      <c r="JE79" s="1">
        <v>0</v>
      </c>
      <c r="JF79" s="1">
        <v>0</v>
      </c>
      <c r="JG79" s="1">
        <v>0</v>
      </c>
      <c r="JH79" s="1">
        <v>0</v>
      </c>
      <c r="JI79" s="1">
        <v>0</v>
      </c>
      <c r="JJ79" s="1">
        <v>0</v>
      </c>
      <c r="JK79" s="1">
        <v>0</v>
      </c>
      <c r="JL79" s="1">
        <v>0</v>
      </c>
      <c r="JM79" s="1">
        <v>0</v>
      </c>
      <c r="JN79" s="1">
        <v>0</v>
      </c>
      <c r="JO79" s="1">
        <v>0</v>
      </c>
      <c r="JP79" s="1">
        <v>0</v>
      </c>
      <c r="JQ79" s="1">
        <v>0</v>
      </c>
      <c r="JR79" s="1">
        <v>0</v>
      </c>
      <c r="JS79" s="1">
        <v>0</v>
      </c>
      <c r="JT79" s="1">
        <v>0</v>
      </c>
      <c r="JU79" s="1">
        <v>0</v>
      </c>
      <c r="JV79" s="1">
        <v>0</v>
      </c>
      <c r="JW79" s="1">
        <v>0</v>
      </c>
      <c r="JX79" s="1">
        <v>0</v>
      </c>
      <c r="JY79" s="1">
        <v>0</v>
      </c>
      <c r="JZ79" s="1">
        <v>0</v>
      </c>
      <c r="KA79" s="1">
        <v>0</v>
      </c>
      <c r="KB79" s="1">
        <v>0</v>
      </c>
      <c r="KC79" s="1">
        <v>0</v>
      </c>
      <c r="KD79" s="1">
        <v>0</v>
      </c>
      <c r="KE79" s="1">
        <v>0</v>
      </c>
      <c r="KF79" s="1">
        <v>0</v>
      </c>
      <c r="KG79" s="1">
        <v>0</v>
      </c>
      <c r="KH79" s="1">
        <v>0</v>
      </c>
      <c r="KI79" s="1">
        <v>0</v>
      </c>
      <c r="KJ79" s="1">
        <v>0</v>
      </c>
      <c r="KK79" s="1">
        <v>0</v>
      </c>
      <c r="KL79" s="1">
        <v>0</v>
      </c>
      <c r="KM79" s="1">
        <v>0</v>
      </c>
      <c r="KN79" s="1">
        <v>0</v>
      </c>
      <c r="KO79" s="1">
        <v>0</v>
      </c>
      <c r="KP79" s="1">
        <v>0</v>
      </c>
      <c r="KQ79" s="1">
        <v>0</v>
      </c>
      <c r="KR79" s="1">
        <v>0</v>
      </c>
      <c r="KS79" s="1">
        <v>0</v>
      </c>
      <c r="KT79" s="1">
        <v>0</v>
      </c>
      <c r="KU79" s="1">
        <v>0</v>
      </c>
      <c r="KV79" s="1">
        <v>0</v>
      </c>
      <c r="KW79" s="1">
        <v>0</v>
      </c>
      <c r="KX79" s="1">
        <v>0</v>
      </c>
      <c r="KY79" s="1">
        <v>0</v>
      </c>
      <c r="KZ79" s="1">
        <v>0</v>
      </c>
      <c r="LA79" s="1">
        <v>0</v>
      </c>
      <c r="LB79" s="1">
        <v>0</v>
      </c>
      <c r="LC79" s="1">
        <v>0</v>
      </c>
      <c r="LD79" s="1">
        <v>0</v>
      </c>
      <c r="LE79" s="1">
        <v>0</v>
      </c>
      <c r="LF79" s="1">
        <v>0</v>
      </c>
      <c r="LG79" s="1">
        <v>0</v>
      </c>
      <c r="LH79" s="1">
        <v>1</v>
      </c>
      <c r="LI79" s="1">
        <v>0.95563636363636373</v>
      </c>
      <c r="LJ79" s="1">
        <v>0</v>
      </c>
      <c r="LK79" s="1">
        <v>0</v>
      </c>
      <c r="LL79" s="1">
        <v>1</v>
      </c>
      <c r="LM79" s="1">
        <v>0.95</v>
      </c>
      <c r="LN79" s="1">
        <v>0</v>
      </c>
      <c r="LO79" s="1">
        <v>1</v>
      </c>
      <c r="LP79" s="1">
        <v>0.78</v>
      </c>
      <c r="LQ79" s="1">
        <v>0</v>
      </c>
      <c r="LR79" s="1">
        <v>9.1999999999999998E-2</v>
      </c>
      <c r="LS79" s="1">
        <v>0</v>
      </c>
    </row>
    <row r="80" spans="1:331" ht="15.75" customHeight="1">
      <c r="A80" s="1" t="s">
        <v>350</v>
      </c>
      <c r="B80" s="1" t="s">
        <v>425</v>
      </c>
      <c r="C80" s="1" t="s">
        <v>439</v>
      </c>
      <c r="D80" s="1" t="s">
        <v>420</v>
      </c>
      <c r="E80" s="1" t="s">
        <v>416</v>
      </c>
      <c r="F80" s="1">
        <v>5289</v>
      </c>
      <c r="G80" s="1" t="s">
        <v>430</v>
      </c>
      <c r="H80" s="1">
        <v>5289</v>
      </c>
      <c r="I80" s="1">
        <v>1.820027529249828</v>
      </c>
      <c r="J80" s="1">
        <v>0</v>
      </c>
      <c r="K80" s="1" t="s">
        <v>431</v>
      </c>
      <c r="L80" s="1">
        <v>1</v>
      </c>
      <c r="M80" s="1" t="s">
        <v>427</v>
      </c>
      <c r="N80" s="1" t="s">
        <v>435</v>
      </c>
      <c r="O80" s="1" t="s">
        <v>436</v>
      </c>
      <c r="P80" s="1">
        <v>4.7</v>
      </c>
      <c r="Q80" s="1">
        <v>0.93</v>
      </c>
      <c r="R80" s="1">
        <v>0</v>
      </c>
      <c r="S80" s="1">
        <v>0.39</v>
      </c>
      <c r="T80" s="1">
        <v>2906</v>
      </c>
      <c r="U80" s="1">
        <v>0</v>
      </c>
      <c r="V80" s="1">
        <v>275</v>
      </c>
      <c r="W80" s="1">
        <v>0</v>
      </c>
      <c r="X80" s="1">
        <v>799150</v>
      </c>
      <c r="Y80" s="1">
        <v>0</v>
      </c>
      <c r="Z80" s="1">
        <v>1</v>
      </c>
      <c r="AA80" s="1">
        <v>0</v>
      </c>
      <c r="AB80" s="1">
        <v>0</v>
      </c>
      <c r="AC80" s="1">
        <v>0</v>
      </c>
      <c r="AD80" s="1">
        <v>0</v>
      </c>
      <c r="AE80" s="1">
        <v>0</v>
      </c>
      <c r="AF80" s="1">
        <v>0</v>
      </c>
      <c r="AG80" s="1">
        <v>0</v>
      </c>
      <c r="AH80" s="1">
        <v>0</v>
      </c>
      <c r="AI80" s="1">
        <v>0</v>
      </c>
      <c r="AJ80" s="1">
        <v>0</v>
      </c>
      <c r="AK80" s="1">
        <v>0</v>
      </c>
      <c r="AL80" s="1">
        <v>0</v>
      </c>
      <c r="AM80" s="1">
        <v>0</v>
      </c>
      <c r="AN80" s="1">
        <v>15.123287671232877</v>
      </c>
      <c r="AO80" s="1">
        <v>0</v>
      </c>
      <c r="AP80" s="1">
        <v>0</v>
      </c>
      <c r="AQ80" s="1">
        <v>0</v>
      </c>
      <c r="AR80" s="1">
        <v>0</v>
      </c>
      <c r="AS80" s="1">
        <v>0</v>
      </c>
      <c r="AT80" s="1">
        <v>0</v>
      </c>
      <c r="AU80" s="1">
        <v>0</v>
      </c>
      <c r="AV80" s="1">
        <v>0</v>
      </c>
      <c r="AW80" s="1">
        <v>0</v>
      </c>
      <c r="AX80" s="1">
        <v>0</v>
      </c>
      <c r="AY80" s="1">
        <v>0</v>
      </c>
      <c r="AZ80" s="1">
        <v>0</v>
      </c>
      <c r="BA80" s="1">
        <v>0</v>
      </c>
      <c r="BB80" s="1">
        <v>0</v>
      </c>
      <c r="BC80" s="1">
        <v>0</v>
      </c>
      <c r="BD80" s="1">
        <v>0.106</v>
      </c>
      <c r="BE80" s="1">
        <v>0</v>
      </c>
      <c r="BF80" s="1">
        <v>0</v>
      </c>
      <c r="BG80" s="1">
        <v>0</v>
      </c>
      <c r="BH80" s="1">
        <v>0</v>
      </c>
      <c r="BI80" s="1">
        <v>0</v>
      </c>
      <c r="BJ80" s="1">
        <v>0</v>
      </c>
      <c r="BK80" s="1">
        <v>0</v>
      </c>
      <c r="BL80" s="1">
        <v>0</v>
      </c>
      <c r="BM80" s="1">
        <v>0</v>
      </c>
      <c r="BN80" s="1">
        <v>0</v>
      </c>
      <c r="BO80" s="1">
        <v>0</v>
      </c>
      <c r="BP80" s="1">
        <v>0</v>
      </c>
      <c r="BQ80" s="1">
        <v>0</v>
      </c>
      <c r="BR80" s="1">
        <v>1.4999999999999999E-2</v>
      </c>
      <c r="BS80" s="1">
        <v>0</v>
      </c>
      <c r="BT80" s="1">
        <v>0</v>
      </c>
      <c r="BU80" s="1">
        <v>0</v>
      </c>
      <c r="BV80" s="1">
        <v>0</v>
      </c>
      <c r="BW80" s="1">
        <v>0</v>
      </c>
      <c r="BX80" s="1">
        <v>81.599999999999994</v>
      </c>
      <c r="BY80" s="1">
        <v>0</v>
      </c>
      <c r="BZ80" s="1">
        <v>0</v>
      </c>
      <c r="CA80" s="1">
        <v>0</v>
      </c>
      <c r="CB80" s="1">
        <v>0</v>
      </c>
      <c r="CC80" s="1">
        <v>0</v>
      </c>
      <c r="CD80" s="1">
        <v>0</v>
      </c>
      <c r="CE80" s="1">
        <v>0</v>
      </c>
      <c r="CF80" s="1">
        <v>0</v>
      </c>
      <c r="CG80" s="1">
        <v>0</v>
      </c>
      <c r="CH80" s="1">
        <v>0</v>
      </c>
      <c r="CI80" s="1">
        <v>0</v>
      </c>
      <c r="CJ80" s="1">
        <v>0</v>
      </c>
      <c r="CK80" s="1">
        <v>0</v>
      </c>
      <c r="CL80" s="1">
        <v>0</v>
      </c>
      <c r="CM80" s="1">
        <v>0</v>
      </c>
      <c r="CN80" s="1">
        <v>0</v>
      </c>
      <c r="CO80" s="1">
        <v>0</v>
      </c>
      <c r="CP80" s="1">
        <v>0</v>
      </c>
      <c r="CQ80" s="1">
        <v>0</v>
      </c>
      <c r="CR80" s="1">
        <v>0</v>
      </c>
      <c r="CS80" s="1">
        <v>0</v>
      </c>
      <c r="CT80" s="1">
        <v>0</v>
      </c>
      <c r="CU80" s="1">
        <v>0</v>
      </c>
      <c r="CV80" s="1">
        <v>0</v>
      </c>
      <c r="CW80" s="1">
        <v>0</v>
      </c>
      <c r="CX80" s="1">
        <v>0</v>
      </c>
      <c r="CY80" s="1">
        <v>0</v>
      </c>
      <c r="CZ80" s="1">
        <v>0</v>
      </c>
      <c r="DA80" s="1">
        <v>0</v>
      </c>
      <c r="DB80" s="1">
        <v>0</v>
      </c>
      <c r="DC80" s="1">
        <v>0</v>
      </c>
      <c r="DD80" s="1">
        <v>0</v>
      </c>
      <c r="DE80" s="1">
        <v>0</v>
      </c>
      <c r="DF80" s="1">
        <v>0</v>
      </c>
      <c r="DG80" s="1">
        <v>0</v>
      </c>
      <c r="DH80" s="1">
        <v>0</v>
      </c>
      <c r="DI80" s="1">
        <v>0</v>
      </c>
      <c r="DJ80" s="1">
        <v>0</v>
      </c>
      <c r="DK80" s="1">
        <v>0</v>
      </c>
      <c r="DL80" s="1">
        <v>0</v>
      </c>
      <c r="DM80" s="1">
        <v>0</v>
      </c>
      <c r="DN80" s="1">
        <v>0</v>
      </c>
      <c r="DO80" s="1">
        <v>0</v>
      </c>
      <c r="DP80" s="1">
        <v>0</v>
      </c>
      <c r="DQ80" s="1">
        <v>0</v>
      </c>
      <c r="DR80" s="1">
        <v>0</v>
      </c>
      <c r="DS80" s="1">
        <v>0</v>
      </c>
      <c r="DT80" s="1">
        <v>0</v>
      </c>
      <c r="DU80" s="1">
        <v>0</v>
      </c>
      <c r="DV80" s="1">
        <v>0</v>
      </c>
      <c r="DW80" s="1">
        <v>0</v>
      </c>
      <c r="DX80" s="1">
        <v>0</v>
      </c>
      <c r="DY80" s="1">
        <v>0</v>
      </c>
      <c r="DZ80" s="1">
        <v>0</v>
      </c>
      <c r="EA80" s="1">
        <v>0</v>
      </c>
      <c r="EB80" s="1">
        <v>0</v>
      </c>
      <c r="EC80" s="1">
        <v>0</v>
      </c>
      <c r="ED80" s="1">
        <v>0</v>
      </c>
      <c r="EE80" s="1">
        <v>0</v>
      </c>
      <c r="EF80" s="1">
        <v>0</v>
      </c>
      <c r="EG80" s="1">
        <v>0</v>
      </c>
      <c r="EH80" s="1">
        <v>0</v>
      </c>
      <c r="EI80" s="1">
        <v>0</v>
      </c>
      <c r="EJ80" s="1">
        <v>0</v>
      </c>
      <c r="EK80" s="1">
        <v>0</v>
      </c>
      <c r="EL80" s="1">
        <v>0</v>
      </c>
      <c r="EM80" s="1">
        <v>0</v>
      </c>
      <c r="EN80" s="1">
        <v>0</v>
      </c>
      <c r="EO80" s="1">
        <v>0</v>
      </c>
      <c r="EP80" s="1">
        <v>0</v>
      </c>
      <c r="EQ80" s="1">
        <v>0</v>
      </c>
      <c r="ER80" s="1">
        <v>0</v>
      </c>
      <c r="ES80" s="1">
        <v>0</v>
      </c>
      <c r="ET80" s="1">
        <v>0</v>
      </c>
      <c r="EU80" s="1">
        <v>0</v>
      </c>
      <c r="EV80" s="1">
        <v>0</v>
      </c>
      <c r="EW80" s="1">
        <v>0</v>
      </c>
      <c r="EX80" s="1">
        <v>0</v>
      </c>
      <c r="EY80" s="1">
        <v>0</v>
      </c>
      <c r="EZ80" s="1">
        <v>0</v>
      </c>
      <c r="FA80" s="1">
        <v>0</v>
      </c>
      <c r="FB80" s="1">
        <v>0</v>
      </c>
      <c r="FC80" s="1">
        <v>0</v>
      </c>
      <c r="FD80" s="1">
        <v>0</v>
      </c>
      <c r="FE80" s="1">
        <v>0</v>
      </c>
      <c r="FF80" s="1">
        <v>0</v>
      </c>
      <c r="FG80" s="1">
        <v>0</v>
      </c>
      <c r="FH80" s="1">
        <v>0</v>
      </c>
      <c r="FI80" s="1">
        <v>0</v>
      </c>
      <c r="FJ80" s="1">
        <v>0</v>
      </c>
      <c r="FK80" s="1">
        <v>0</v>
      </c>
      <c r="FL80" s="1">
        <v>0</v>
      </c>
      <c r="FM80" s="1">
        <v>0</v>
      </c>
      <c r="FN80" s="1">
        <v>0</v>
      </c>
      <c r="FO80" s="1">
        <v>0</v>
      </c>
      <c r="FP80" s="1">
        <v>0</v>
      </c>
      <c r="FQ80" s="1">
        <v>0</v>
      </c>
      <c r="FR80" s="1">
        <v>1</v>
      </c>
      <c r="FS80" s="1">
        <v>0</v>
      </c>
      <c r="FT80" s="1">
        <v>0</v>
      </c>
      <c r="FU80" s="1">
        <v>0</v>
      </c>
      <c r="FV80" s="1">
        <v>0</v>
      </c>
      <c r="FW80" s="1">
        <v>0</v>
      </c>
      <c r="FX80" s="1">
        <v>0</v>
      </c>
      <c r="FY80" s="1">
        <v>4.7498325722983257</v>
      </c>
      <c r="FZ80" s="1">
        <v>0</v>
      </c>
      <c r="GA80" s="1">
        <v>0</v>
      </c>
      <c r="GB80" s="1">
        <v>0</v>
      </c>
      <c r="GC80" s="1">
        <v>0</v>
      </c>
      <c r="GD80" s="1">
        <v>0</v>
      </c>
      <c r="GE80" s="1">
        <v>0</v>
      </c>
      <c r="GF80" s="1">
        <v>0</v>
      </c>
      <c r="GG80" s="1">
        <v>0</v>
      </c>
      <c r="GH80" s="1">
        <v>0</v>
      </c>
      <c r="GI80" s="1">
        <v>0</v>
      </c>
      <c r="GJ80" s="1">
        <v>0</v>
      </c>
      <c r="GK80" s="1">
        <v>0</v>
      </c>
      <c r="GL80" s="1">
        <v>0</v>
      </c>
      <c r="GM80" s="1">
        <v>0</v>
      </c>
      <c r="GN80" s="1">
        <v>0</v>
      </c>
      <c r="GO80" s="1">
        <v>0</v>
      </c>
      <c r="GP80" s="1">
        <v>0</v>
      </c>
      <c r="GQ80" s="1">
        <v>0</v>
      </c>
      <c r="GR80" s="1">
        <v>0</v>
      </c>
      <c r="GS80" s="1">
        <v>0</v>
      </c>
      <c r="GT80" s="1">
        <v>0</v>
      </c>
      <c r="GU80" s="1">
        <v>0.33750000000000002</v>
      </c>
      <c r="GV80" s="1">
        <v>0</v>
      </c>
      <c r="GW80" s="1">
        <v>0</v>
      </c>
      <c r="GX80" s="1">
        <v>0</v>
      </c>
      <c r="GY80" s="1">
        <v>0</v>
      </c>
      <c r="GZ80" s="1">
        <v>0</v>
      </c>
      <c r="HA80" s="1">
        <v>0</v>
      </c>
      <c r="HB80" s="1">
        <v>0</v>
      </c>
      <c r="HC80" s="1">
        <v>0</v>
      </c>
      <c r="HD80" s="1">
        <v>0</v>
      </c>
      <c r="HE80" s="1">
        <v>0</v>
      </c>
      <c r="HF80" s="1">
        <v>0</v>
      </c>
      <c r="HG80" s="1">
        <v>0</v>
      </c>
      <c r="HH80" s="1">
        <v>0</v>
      </c>
      <c r="HI80" s="1">
        <v>1.4999999999999999E-2</v>
      </c>
      <c r="HJ80" s="1">
        <v>0</v>
      </c>
      <c r="HK80" s="1">
        <v>0</v>
      </c>
      <c r="HL80" s="1">
        <v>0</v>
      </c>
      <c r="HM80" s="1">
        <v>0</v>
      </c>
      <c r="HN80" s="1">
        <v>0</v>
      </c>
      <c r="HO80" s="1">
        <v>81.599999999999994</v>
      </c>
      <c r="HP80" s="1">
        <v>0</v>
      </c>
      <c r="HQ80" s="1">
        <v>0</v>
      </c>
      <c r="HR80" s="1">
        <v>0</v>
      </c>
      <c r="HS80" s="1">
        <v>0</v>
      </c>
      <c r="HT80" s="1">
        <v>0</v>
      </c>
      <c r="HU80" s="1">
        <v>0</v>
      </c>
      <c r="HV80" s="1">
        <v>0</v>
      </c>
      <c r="HW80" s="1">
        <v>0</v>
      </c>
      <c r="HX80" s="1">
        <v>0</v>
      </c>
      <c r="HY80" s="1">
        <v>0</v>
      </c>
      <c r="HZ80" s="1">
        <v>0</v>
      </c>
      <c r="IA80" s="1">
        <v>0</v>
      </c>
      <c r="IB80" s="1">
        <v>0</v>
      </c>
      <c r="IC80" s="1">
        <v>0</v>
      </c>
      <c r="ID80" s="1">
        <v>0</v>
      </c>
      <c r="IE80" s="1">
        <v>0</v>
      </c>
      <c r="IF80" s="1">
        <v>0</v>
      </c>
      <c r="IG80" s="1">
        <v>0</v>
      </c>
      <c r="IH80" s="1">
        <v>0</v>
      </c>
      <c r="II80" s="1">
        <v>0</v>
      </c>
      <c r="IJ80" s="1">
        <v>0</v>
      </c>
      <c r="IK80" s="1">
        <v>0</v>
      </c>
      <c r="IL80" s="1">
        <v>0</v>
      </c>
      <c r="IM80" s="1">
        <v>0</v>
      </c>
      <c r="IN80" s="1">
        <v>0</v>
      </c>
      <c r="IO80" s="1">
        <v>0</v>
      </c>
      <c r="IP80" s="1">
        <v>0</v>
      </c>
      <c r="IQ80" s="1">
        <v>0</v>
      </c>
      <c r="IR80" s="1">
        <v>0</v>
      </c>
      <c r="IS80" s="1">
        <v>0</v>
      </c>
      <c r="IT80" s="1">
        <v>0</v>
      </c>
      <c r="IU80" s="1">
        <v>0</v>
      </c>
      <c r="IV80" s="1">
        <v>0</v>
      </c>
      <c r="IW80" s="1">
        <v>0</v>
      </c>
      <c r="IX80" s="1">
        <v>0</v>
      </c>
      <c r="IY80" s="1">
        <v>0</v>
      </c>
      <c r="IZ80" s="1">
        <v>0</v>
      </c>
      <c r="JA80" s="1">
        <v>0</v>
      </c>
      <c r="JB80" s="1">
        <v>0</v>
      </c>
      <c r="JC80" s="1">
        <v>0</v>
      </c>
      <c r="JD80" s="1">
        <v>0</v>
      </c>
      <c r="JE80" s="1">
        <v>0</v>
      </c>
      <c r="JF80" s="1">
        <v>0</v>
      </c>
      <c r="JG80" s="1">
        <v>0</v>
      </c>
      <c r="JH80" s="1">
        <v>0</v>
      </c>
      <c r="JI80" s="1">
        <v>0</v>
      </c>
      <c r="JJ80" s="1">
        <v>0</v>
      </c>
      <c r="JK80" s="1">
        <v>0</v>
      </c>
      <c r="JL80" s="1">
        <v>0</v>
      </c>
      <c r="JM80" s="1">
        <v>0</v>
      </c>
      <c r="JN80" s="1">
        <v>0</v>
      </c>
      <c r="JO80" s="1">
        <v>0</v>
      </c>
      <c r="JP80" s="1">
        <v>0</v>
      </c>
      <c r="JQ80" s="1">
        <v>0</v>
      </c>
      <c r="JR80" s="1">
        <v>0</v>
      </c>
      <c r="JS80" s="1">
        <v>0</v>
      </c>
      <c r="JT80" s="1">
        <v>0</v>
      </c>
      <c r="JU80" s="1">
        <v>0</v>
      </c>
      <c r="JV80" s="1">
        <v>0</v>
      </c>
      <c r="JW80" s="1">
        <v>0</v>
      </c>
      <c r="JX80" s="1">
        <v>0</v>
      </c>
      <c r="JY80" s="1">
        <v>0</v>
      </c>
      <c r="JZ80" s="1">
        <v>0</v>
      </c>
      <c r="KA80" s="1">
        <v>0</v>
      </c>
      <c r="KB80" s="1">
        <v>0</v>
      </c>
      <c r="KC80" s="1">
        <v>0</v>
      </c>
      <c r="KD80" s="1">
        <v>0</v>
      </c>
      <c r="KE80" s="1">
        <v>0</v>
      </c>
      <c r="KF80" s="1">
        <v>0</v>
      </c>
      <c r="KG80" s="1">
        <v>0</v>
      </c>
      <c r="KH80" s="1">
        <v>0</v>
      </c>
      <c r="KI80" s="1">
        <v>0</v>
      </c>
      <c r="KJ80" s="1">
        <v>0</v>
      </c>
      <c r="KK80" s="1">
        <v>0</v>
      </c>
      <c r="KL80" s="1">
        <v>0</v>
      </c>
      <c r="KM80" s="1">
        <v>0</v>
      </c>
      <c r="KN80" s="1">
        <v>0</v>
      </c>
      <c r="KO80" s="1">
        <v>0</v>
      </c>
      <c r="KP80" s="1">
        <v>0</v>
      </c>
      <c r="KQ80" s="1">
        <v>0</v>
      </c>
      <c r="KR80" s="1">
        <v>0</v>
      </c>
      <c r="KS80" s="1">
        <v>0</v>
      </c>
      <c r="KT80" s="1">
        <v>0</v>
      </c>
      <c r="KU80" s="1">
        <v>0</v>
      </c>
      <c r="KV80" s="1">
        <v>0</v>
      </c>
      <c r="KW80" s="1">
        <v>0</v>
      </c>
      <c r="KX80" s="1">
        <v>0</v>
      </c>
      <c r="KY80" s="1">
        <v>0</v>
      </c>
      <c r="KZ80" s="1">
        <v>0</v>
      </c>
      <c r="LA80" s="1">
        <v>0</v>
      </c>
      <c r="LB80" s="1">
        <v>0</v>
      </c>
      <c r="LC80" s="1">
        <v>0</v>
      </c>
      <c r="LD80" s="1">
        <v>0</v>
      </c>
      <c r="LE80" s="1">
        <v>0</v>
      </c>
      <c r="LF80" s="1">
        <v>0</v>
      </c>
      <c r="LG80" s="1">
        <v>0</v>
      </c>
      <c r="LH80" s="1">
        <v>0.96399999999999997</v>
      </c>
      <c r="LI80" s="1">
        <v>0.61054545454545461</v>
      </c>
      <c r="LJ80" s="1">
        <v>0</v>
      </c>
      <c r="LK80" s="1">
        <v>0</v>
      </c>
      <c r="LL80" s="1">
        <v>1</v>
      </c>
      <c r="LM80" s="1">
        <v>0.95</v>
      </c>
      <c r="LN80" s="1">
        <v>0</v>
      </c>
      <c r="LO80" s="1">
        <v>1</v>
      </c>
      <c r="LP80" s="1">
        <v>0.78</v>
      </c>
      <c r="LQ80" s="1">
        <v>0</v>
      </c>
      <c r="LR80" s="1">
        <v>0</v>
      </c>
      <c r="LS80" s="1">
        <v>0</v>
      </c>
    </row>
    <row r="81" spans="1:331" ht="15.75" customHeight="1">
      <c r="A81" s="1" t="s">
        <v>350</v>
      </c>
      <c r="B81" s="1" t="s">
        <v>425</v>
      </c>
      <c r="C81" s="1" t="s">
        <v>442</v>
      </c>
      <c r="D81" s="1" t="s">
        <v>420</v>
      </c>
      <c r="E81" s="1" t="s">
        <v>416</v>
      </c>
      <c r="F81" s="1">
        <v>1699</v>
      </c>
      <c r="G81" s="1" t="s">
        <v>355</v>
      </c>
      <c r="H81" s="1">
        <v>1699</v>
      </c>
      <c r="I81" s="1">
        <v>2.2713903743315509</v>
      </c>
      <c r="J81" s="1">
        <v>0</v>
      </c>
      <c r="K81" s="1" t="s">
        <v>356</v>
      </c>
      <c r="L81" s="1">
        <v>1</v>
      </c>
      <c r="M81" s="1" t="s">
        <v>427</v>
      </c>
      <c r="N81" s="1" t="s">
        <v>435</v>
      </c>
      <c r="O81" s="1" t="s">
        <v>436</v>
      </c>
      <c r="P81" s="1">
        <v>4.7</v>
      </c>
      <c r="Q81" s="1">
        <v>0.93</v>
      </c>
      <c r="R81" s="1">
        <v>0</v>
      </c>
      <c r="S81" s="1">
        <v>0.39</v>
      </c>
      <c r="T81" s="1">
        <v>748</v>
      </c>
      <c r="U81" s="1">
        <v>0</v>
      </c>
      <c r="V81" s="1">
        <v>275</v>
      </c>
      <c r="W81" s="1">
        <v>0</v>
      </c>
      <c r="X81" s="1">
        <v>205700</v>
      </c>
      <c r="Y81" s="1">
        <v>1</v>
      </c>
      <c r="Z81" s="1">
        <v>0</v>
      </c>
      <c r="AA81" s="1">
        <v>0</v>
      </c>
      <c r="AB81" s="1">
        <v>0</v>
      </c>
      <c r="AC81" s="1">
        <v>0</v>
      </c>
      <c r="AD81" s="1">
        <v>0</v>
      </c>
      <c r="AE81" s="1">
        <v>0</v>
      </c>
      <c r="AF81" s="1">
        <v>0</v>
      </c>
      <c r="AG81" s="1">
        <v>0</v>
      </c>
      <c r="AH81" s="1">
        <v>0</v>
      </c>
      <c r="AI81" s="1">
        <v>0</v>
      </c>
      <c r="AJ81" s="1">
        <v>0</v>
      </c>
      <c r="AK81" s="1">
        <v>0</v>
      </c>
      <c r="AL81" s="1">
        <v>0</v>
      </c>
      <c r="AM81" s="1">
        <v>13.726027397260275</v>
      </c>
      <c r="AN81" s="1">
        <v>0</v>
      </c>
      <c r="AO81" s="1">
        <v>0</v>
      </c>
      <c r="AP81" s="1">
        <v>0</v>
      </c>
      <c r="AQ81" s="1">
        <v>0</v>
      </c>
      <c r="AR81" s="1">
        <v>0</v>
      </c>
      <c r="AS81" s="1">
        <v>0</v>
      </c>
      <c r="AT81" s="1">
        <v>0</v>
      </c>
      <c r="AU81" s="1">
        <v>0</v>
      </c>
      <c r="AV81" s="1">
        <v>0</v>
      </c>
      <c r="AW81" s="1">
        <v>0</v>
      </c>
      <c r="AX81" s="1">
        <v>0</v>
      </c>
      <c r="AY81" s="1">
        <v>0</v>
      </c>
      <c r="AZ81" s="1">
        <v>0</v>
      </c>
      <c r="BA81" s="1">
        <v>0</v>
      </c>
      <c r="BB81" s="1">
        <v>0</v>
      </c>
      <c r="BC81" s="1">
        <v>0.106</v>
      </c>
      <c r="BD81" s="1">
        <v>0</v>
      </c>
      <c r="BE81" s="1">
        <v>0</v>
      </c>
      <c r="BF81" s="1">
        <v>0</v>
      </c>
      <c r="BG81" s="1">
        <v>0</v>
      </c>
      <c r="BH81" s="1">
        <v>0</v>
      </c>
      <c r="BI81" s="1">
        <v>0</v>
      </c>
      <c r="BJ81" s="1">
        <v>0</v>
      </c>
      <c r="BK81" s="1">
        <v>0</v>
      </c>
      <c r="BL81" s="1">
        <v>0</v>
      </c>
      <c r="BM81" s="1">
        <v>0</v>
      </c>
      <c r="BN81" s="1">
        <v>0</v>
      </c>
      <c r="BO81" s="1">
        <v>0</v>
      </c>
      <c r="BP81" s="1">
        <v>0</v>
      </c>
      <c r="BQ81" s="1">
        <v>1.4999999999999999E-2</v>
      </c>
      <c r="BR81" s="1">
        <v>0</v>
      </c>
      <c r="BS81" s="1">
        <v>0</v>
      </c>
      <c r="BT81" s="1">
        <v>0</v>
      </c>
      <c r="BU81" s="1">
        <v>0</v>
      </c>
      <c r="BV81" s="1">
        <v>0</v>
      </c>
      <c r="BW81" s="1">
        <v>81.599999999999994</v>
      </c>
      <c r="BX81" s="1">
        <v>0</v>
      </c>
      <c r="BY81" s="1">
        <v>0</v>
      </c>
      <c r="BZ81" s="1">
        <v>0</v>
      </c>
      <c r="CA81" s="1">
        <v>0</v>
      </c>
      <c r="CB81" s="1">
        <v>0</v>
      </c>
      <c r="CC81" s="1">
        <v>0</v>
      </c>
      <c r="CD81" s="1">
        <v>0</v>
      </c>
      <c r="CE81" s="1">
        <v>0</v>
      </c>
      <c r="CF81" s="1">
        <v>0</v>
      </c>
      <c r="CG81" s="1">
        <v>0</v>
      </c>
      <c r="CH81" s="1">
        <v>0</v>
      </c>
      <c r="CI81" s="1">
        <v>0</v>
      </c>
      <c r="CJ81" s="1">
        <v>0</v>
      </c>
      <c r="CK81" s="1">
        <v>0</v>
      </c>
      <c r="CL81" s="1">
        <v>0</v>
      </c>
      <c r="CM81" s="1">
        <v>0</v>
      </c>
      <c r="CN81" s="1">
        <v>0</v>
      </c>
      <c r="CO81" s="1">
        <v>0</v>
      </c>
      <c r="CP81" s="1">
        <v>0</v>
      </c>
      <c r="CQ81" s="1">
        <v>0</v>
      </c>
      <c r="CR81" s="1">
        <v>0</v>
      </c>
      <c r="CS81" s="1">
        <v>0</v>
      </c>
      <c r="CT81" s="1">
        <v>0</v>
      </c>
      <c r="CU81" s="1">
        <v>0</v>
      </c>
      <c r="CV81" s="1">
        <v>0</v>
      </c>
      <c r="CW81" s="1">
        <v>0</v>
      </c>
      <c r="CX81" s="1">
        <v>0</v>
      </c>
      <c r="CY81" s="1">
        <v>0</v>
      </c>
      <c r="CZ81" s="1">
        <v>0</v>
      </c>
      <c r="DA81" s="1">
        <v>0</v>
      </c>
      <c r="DB81" s="1">
        <v>0</v>
      </c>
      <c r="DC81" s="1">
        <v>0</v>
      </c>
      <c r="DD81" s="1">
        <v>0</v>
      </c>
      <c r="DE81" s="1">
        <v>0</v>
      </c>
      <c r="DF81" s="1">
        <v>0</v>
      </c>
      <c r="DG81" s="1">
        <v>0</v>
      </c>
      <c r="DH81" s="1">
        <v>0</v>
      </c>
      <c r="DI81" s="1">
        <v>0</v>
      </c>
      <c r="DJ81" s="1">
        <v>0</v>
      </c>
      <c r="DK81" s="1">
        <v>0</v>
      </c>
      <c r="DL81" s="1">
        <v>0</v>
      </c>
      <c r="DM81" s="1">
        <v>0</v>
      </c>
      <c r="DN81" s="1">
        <v>0</v>
      </c>
      <c r="DO81" s="1">
        <v>0</v>
      </c>
      <c r="DP81" s="1">
        <v>0</v>
      </c>
      <c r="DQ81" s="1">
        <v>0</v>
      </c>
      <c r="DR81" s="1">
        <v>0</v>
      </c>
      <c r="DS81" s="1">
        <v>0</v>
      </c>
      <c r="DT81" s="1">
        <v>0</v>
      </c>
      <c r="DU81" s="1">
        <v>0</v>
      </c>
      <c r="DV81" s="1">
        <v>0</v>
      </c>
      <c r="DW81" s="1">
        <v>0</v>
      </c>
      <c r="DX81" s="1">
        <v>0</v>
      </c>
      <c r="DY81" s="1">
        <v>0</v>
      </c>
      <c r="DZ81" s="1">
        <v>0</v>
      </c>
      <c r="EA81" s="1">
        <v>0</v>
      </c>
      <c r="EB81" s="1">
        <v>0</v>
      </c>
      <c r="EC81" s="1">
        <v>0</v>
      </c>
      <c r="ED81" s="1">
        <v>0</v>
      </c>
      <c r="EE81" s="1">
        <v>0</v>
      </c>
      <c r="EF81" s="1">
        <v>0</v>
      </c>
      <c r="EG81" s="1">
        <v>0</v>
      </c>
      <c r="EH81" s="1">
        <v>0</v>
      </c>
      <c r="EI81" s="1">
        <v>0</v>
      </c>
      <c r="EJ81" s="1">
        <v>0</v>
      </c>
      <c r="EK81" s="1">
        <v>0</v>
      </c>
      <c r="EL81" s="1">
        <v>0</v>
      </c>
      <c r="EM81" s="1">
        <v>0</v>
      </c>
      <c r="EN81" s="1">
        <v>0</v>
      </c>
      <c r="EO81" s="1">
        <v>0</v>
      </c>
      <c r="EP81" s="1">
        <v>0</v>
      </c>
      <c r="EQ81" s="1">
        <v>0</v>
      </c>
      <c r="ER81" s="1">
        <v>0</v>
      </c>
      <c r="ES81" s="1">
        <v>0</v>
      </c>
      <c r="ET81" s="1">
        <v>0</v>
      </c>
      <c r="EU81" s="1">
        <v>0</v>
      </c>
      <c r="EV81" s="1">
        <v>0</v>
      </c>
      <c r="EW81" s="1">
        <v>0</v>
      </c>
      <c r="EX81" s="1">
        <v>0</v>
      </c>
      <c r="EY81" s="1">
        <v>0</v>
      </c>
      <c r="EZ81" s="1">
        <v>0</v>
      </c>
      <c r="FA81" s="1">
        <v>0</v>
      </c>
      <c r="FB81" s="1">
        <v>0</v>
      </c>
      <c r="FC81" s="1">
        <v>0</v>
      </c>
      <c r="FD81" s="1">
        <v>0</v>
      </c>
      <c r="FE81" s="1">
        <v>0</v>
      </c>
      <c r="FF81" s="1">
        <v>0</v>
      </c>
      <c r="FG81" s="1">
        <v>0</v>
      </c>
      <c r="FH81" s="1">
        <v>0</v>
      </c>
      <c r="FI81" s="1">
        <v>0</v>
      </c>
      <c r="FJ81" s="1">
        <v>0</v>
      </c>
      <c r="FK81" s="1">
        <v>0</v>
      </c>
      <c r="FL81" s="1">
        <v>0</v>
      </c>
      <c r="FM81" s="1">
        <v>0</v>
      </c>
      <c r="FN81" s="1">
        <v>0</v>
      </c>
      <c r="FO81" s="1">
        <v>0</v>
      </c>
      <c r="FP81" s="1">
        <v>0</v>
      </c>
      <c r="FQ81" s="1">
        <v>1</v>
      </c>
      <c r="FR81" s="1">
        <v>0</v>
      </c>
      <c r="FS81" s="1">
        <v>0</v>
      </c>
      <c r="FT81" s="1">
        <v>0</v>
      </c>
      <c r="FU81" s="1">
        <v>0</v>
      </c>
      <c r="FV81" s="1">
        <v>0</v>
      </c>
      <c r="FW81" s="1">
        <v>0</v>
      </c>
      <c r="FX81" s="1">
        <v>5.0188303004815085</v>
      </c>
      <c r="FY81" s="1">
        <v>0</v>
      </c>
      <c r="FZ81" s="1">
        <v>0</v>
      </c>
      <c r="GA81" s="1">
        <v>0</v>
      </c>
      <c r="GB81" s="1">
        <v>0</v>
      </c>
      <c r="GC81" s="1">
        <v>0</v>
      </c>
      <c r="GD81" s="1">
        <v>0</v>
      </c>
      <c r="GE81" s="1">
        <v>0</v>
      </c>
      <c r="GF81" s="1">
        <v>0</v>
      </c>
      <c r="GG81" s="1">
        <v>0</v>
      </c>
      <c r="GH81" s="1">
        <v>0</v>
      </c>
      <c r="GI81" s="1">
        <v>0</v>
      </c>
      <c r="GJ81" s="1">
        <v>0</v>
      </c>
      <c r="GK81" s="1">
        <v>0</v>
      </c>
      <c r="GL81" s="1">
        <v>0</v>
      </c>
      <c r="GM81" s="1">
        <v>0</v>
      </c>
      <c r="GN81" s="1">
        <v>0</v>
      </c>
      <c r="GO81" s="1">
        <v>0</v>
      </c>
      <c r="GP81" s="1">
        <v>0</v>
      </c>
      <c r="GQ81" s="1">
        <v>0</v>
      </c>
      <c r="GR81" s="1">
        <v>0</v>
      </c>
      <c r="GS81" s="1">
        <v>0</v>
      </c>
      <c r="GT81" s="1">
        <v>0.28989999999999999</v>
      </c>
      <c r="GU81" s="1">
        <v>0</v>
      </c>
      <c r="GV81" s="1">
        <v>0</v>
      </c>
      <c r="GW81" s="1">
        <v>0</v>
      </c>
      <c r="GX81" s="1">
        <v>0</v>
      </c>
      <c r="GY81" s="1">
        <v>0</v>
      </c>
      <c r="GZ81" s="1">
        <v>0</v>
      </c>
      <c r="HA81" s="1">
        <v>0</v>
      </c>
      <c r="HB81" s="1">
        <v>0</v>
      </c>
      <c r="HC81" s="1">
        <v>0</v>
      </c>
      <c r="HD81" s="1">
        <v>0</v>
      </c>
      <c r="HE81" s="1">
        <v>0</v>
      </c>
      <c r="HF81" s="1">
        <v>0</v>
      </c>
      <c r="HG81" s="1">
        <v>0</v>
      </c>
      <c r="HH81" s="1">
        <v>1.4999999999999999E-2</v>
      </c>
      <c r="HI81" s="1">
        <v>0</v>
      </c>
      <c r="HJ81" s="1">
        <v>0</v>
      </c>
      <c r="HK81" s="1">
        <v>0</v>
      </c>
      <c r="HL81" s="1">
        <v>0</v>
      </c>
      <c r="HM81" s="1">
        <v>0</v>
      </c>
      <c r="HN81" s="1">
        <v>81.599999999999994</v>
      </c>
      <c r="HO81" s="1">
        <v>0</v>
      </c>
      <c r="HP81" s="1">
        <v>0</v>
      </c>
      <c r="HQ81" s="1">
        <v>0</v>
      </c>
      <c r="HR81" s="1">
        <v>0</v>
      </c>
      <c r="HS81" s="1">
        <v>0</v>
      </c>
      <c r="HT81" s="1">
        <v>0</v>
      </c>
      <c r="HU81" s="1">
        <v>0</v>
      </c>
      <c r="HV81" s="1">
        <v>0</v>
      </c>
      <c r="HW81" s="1">
        <v>0</v>
      </c>
      <c r="HX81" s="1">
        <v>0</v>
      </c>
      <c r="HY81" s="1">
        <v>0</v>
      </c>
      <c r="HZ81" s="1">
        <v>0</v>
      </c>
      <c r="IA81" s="1">
        <v>0</v>
      </c>
      <c r="IB81" s="1">
        <v>0</v>
      </c>
      <c r="IC81" s="1">
        <v>0</v>
      </c>
      <c r="ID81" s="1">
        <v>0</v>
      </c>
      <c r="IE81" s="1">
        <v>0</v>
      </c>
      <c r="IF81" s="1">
        <v>0</v>
      </c>
      <c r="IG81" s="1">
        <v>0</v>
      </c>
      <c r="IH81" s="1">
        <v>0</v>
      </c>
      <c r="II81" s="1">
        <v>0</v>
      </c>
      <c r="IJ81" s="1">
        <v>0</v>
      </c>
      <c r="IK81" s="1">
        <v>0</v>
      </c>
      <c r="IL81" s="1">
        <v>0</v>
      </c>
      <c r="IM81" s="1">
        <v>0</v>
      </c>
      <c r="IN81" s="1">
        <v>0</v>
      </c>
      <c r="IO81" s="1">
        <v>0</v>
      </c>
      <c r="IP81" s="1">
        <v>0</v>
      </c>
      <c r="IQ81" s="1">
        <v>0</v>
      </c>
      <c r="IR81" s="1">
        <v>0</v>
      </c>
      <c r="IS81" s="1">
        <v>0</v>
      </c>
      <c r="IT81" s="1">
        <v>0</v>
      </c>
      <c r="IU81" s="1">
        <v>0</v>
      </c>
      <c r="IV81" s="1">
        <v>0</v>
      </c>
      <c r="IW81" s="1">
        <v>0</v>
      </c>
      <c r="IX81" s="1">
        <v>0</v>
      </c>
      <c r="IY81" s="1">
        <v>0</v>
      </c>
      <c r="IZ81" s="1">
        <v>0</v>
      </c>
      <c r="JA81" s="1">
        <v>0</v>
      </c>
      <c r="JB81" s="1">
        <v>0</v>
      </c>
      <c r="JC81" s="1">
        <v>0</v>
      </c>
      <c r="JD81" s="1">
        <v>0</v>
      </c>
      <c r="JE81" s="1">
        <v>0</v>
      </c>
      <c r="JF81" s="1">
        <v>0</v>
      </c>
      <c r="JG81" s="1">
        <v>0</v>
      </c>
      <c r="JH81" s="1">
        <v>0</v>
      </c>
      <c r="JI81" s="1">
        <v>0</v>
      </c>
      <c r="JJ81" s="1">
        <v>0</v>
      </c>
      <c r="JK81" s="1">
        <v>0</v>
      </c>
      <c r="JL81" s="1">
        <v>0</v>
      </c>
      <c r="JM81" s="1">
        <v>0</v>
      </c>
      <c r="JN81" s="1">
        <v>0</v>
      </c>
      <c r="JO81" s="1">
        <v>0</v>
      </c>
      <c r="JP81" s="1">
        <v>0</v>
      </c>
      <c r="JQ81" s="1">
        <v>0</v>
      </c>
      <c r="JR81" s="1">
        <v>0</v>
      </c>
      <c r="JS81" s="1">
        <v>0</v>
      </c>
      <c r="JT81" s="1">
        <v>0</v>
      </c>
      <c r="JU81" s="1">
        <v>0</v>
      </c>
      <c r="JV81" s="1">
        <v>0</v>
      </c>
      <c r="JW81" s="1">
        <v>0</v>
      </c>
      <c r="JX81" s="1">
        <v>0</v>
      </c>
      <c r="JY81" s="1">
        <v>0</v>
      </c>
      <c r="JZ81" s="1">
        <v>0</v>
      </c>
      <c r="KA81" s="1">
        <v>0</v>
      </c>
      <c r="KB81" s="1">
        <v>0</v>
      </c>
      <c r="KC81" s="1">
        <v>0</v>
      </c>
      <c r="KD81" s="1">
        <v>0</v>
      </c>
      <c r="KE81" s="1">
        <v>0</v>
      </c>
      <c r="KF81" s="1">
        <v>0</v>
      </c>
      <c r="KG81" s="1">
        <v>0</v>
      </c>
      <c r="KH81" s="1">
        <v>0</v>
      </c>
      <c r="KI81" s="1">
        <v>0</v>
      </c>
      <c r="KJ81" s="1">
        <v>0</v>
      </c>
      <c r="KK81" s="1">
        <v>0</v>
      </c>
      <c r="KL81" s="1">
        <v>0</v>
      </c>
      <c r="KM81" s="1">
        <v>0</v>
      </c>
      <c r="KN81" s="1">
        <v>0</v>
      </c>
      <c r="KO81" s="1">
        <v>0</v>
      </c>
      <c r="KP81" s="1">
        <v>0</v>
      </c>
      <c r="KQ81" s="1">
        <v>0</v>
      </c>
      <c r="KR81" s="1">
        <v>0</v>
      </c>
      <c r="KS81" s="1">
        <v>0</v>
      </c>
      <c r="KT81" s="1">
        <v>0</v>
      </c>
      <c r="KU81" s="1">
        <v>0</v>
      </c>
      <c r="KV81" s="1">
        <v>0</v>
      </c>
      <c r="KW81" s="1">
        <v>0</v>
      </c>
      <c r="KX81" s="1">
        <v>0</v>
      </c>
      <c r="KY81" s="1">
        <v>0</v>
      </c>
      <c r="KZ81" s="1">
        <v>0</v>
      </c>
      <c r="LA81" s="1">
        <v>0</v>
      </c>
      <c r="LB81" s="1">
        <v>0</v>
      </c>
      <c r="LC81" s="1">
        <v>0</v>
      </c>
      <c r="LD81" s="1">
        <v>0</v>
      </c>
      <c r="LE81" s="1">
        <v>0</v>
      </c>
      <c r="LF81" s="1">
        <v>0</v>
      </c>
      <c r="LG81" s="1">
        <v>0</v>
      </c>
      <c r="LH81" s="1">
        <v>1</v>
      </c>
      <c r="LI81" s="1">
        <v>0.96890909090909083</v>
      </c>
      <c r="LJ81" s="1">
        <v>0</v>
      </c>
      <c r="LK81" s="1">
        <v>0</v>
      </c>
      <c r="LL81" s="1">
        <v>1</v>
      </c>
      <c r="LM81" s="1">
        <v>0.95</v>
      </c>
      <c r="LN81" s="1">
        <v>0</v>
      </c>
      <c r="LO81" s="1">
        <v>1</v>
      </c>
      <c r="LP81" s="1">
        <v>0.78</v>
      </c>
      <c r="LQ81" s="1">
        <v>0</v>
      </c>
      <c r="LR81" s="1">
        <v>9.1999999999999998E-2</v>
      </c>
      <c r="LS81" s="1">
        <v>0</v>
      </c>
    </row>
    <row r="82" spans="1:331" ht="15.75" customHeight="1">
      <c r="A82" s="1" t="s">
        <v>350</v>
      </c>
      <c r="B82" s="1" t="s">
        <v>425</v>
      </c>
      <c r="C82" s="1" t="s">
        <v>442</v>
      </c>
      <c r="D82" s="1" t="s">
        <v>420</v>
      </c>
      <c r="E82" s="1" t="s">
        <v>416</v>
      </c>
      <c r="F82" s="1">
        <v>7904</v>
      </c>
      <c r="G82" s="1" t="s">
        <v>430</v>
      </c>
      <c r="H82" s="1">
        <v>7904</v>
      </c>
      <c r="I82" s="1">
        <v>2.4305043050430504</v>
      </c>
      <c r="J82" s="1">
        <v>0</v>
      </c>
      <c r="K82" s="1" t="s">
        <v>431</v>
      </c>
      <c r="L82" s="1">
        <v>1</v>
      </c>
      <c r="M82" s="1" t="s">
        <v>427</v>
      </c>
      <c r="N82" s="1" t="s">
        <v>435</v>
      </c>
      <c r="O82" s="1" t="s">
        <v>436</v>
      </c>
      <c r="P82" s="1">
        <v>4.7</v>
      </c>
      <c r="Q82" s="1">
        <v>0.93</v>
      </c>
      <c r="R82" s="1">
        <v>0</v>
      </c>
      <c r="S82" s="1">
        <v>0.39</v>
      </c>
      <c r="T82" s="1">
        <v>3252</v>
      </c>
      <c r="U82" s="1">
        <v>0</v>
      </c>
      <c r="V82" s="1">
        <v>275</v>
      </c>
      <c r="W82" s="1">
        <v>0</v>
      </c>
      <c r="X82" s="1">
        <v>894300</v>
      </c>
      <c r="Y82" s="1">
        <v>0</v>
      </c>
      <c r="Z82" s="1">
        <v>1</v>
      </c>
      <c r="AA82" s="1">
        <v>0</v>
      </c>
      <c r="AB82" s="1">
        <v>0</v>
      </c>
      <c r="AC82" s="1">
        <v>0</v>
      </c>
      <c r="AD82" s="1">
        <v>0</v>
      </c>
      <c r="AE82" s="1">
        <v>0</v>
      </c>
      <c r="AF82" s="1">
        <v>0</v>
      </c>
      <c r="AG82" s="1">
        <v>0</v>
      </c>
      <c r="AH82" s="1">
        <v>0</v>
      </c>
      <c r="AI82" s="1">
        <v>0</v>
      </c>
      <c r="AJ82" s="1">
        <v>0</v>
      </c>
      <c r="AK82" s="1">
        <v>0</v>
      </c>
      <c r="AL82" s="1">
        <v>0</v>
      </c>
      <c r="AM82" s="1">
        <v>0</v>
      </c>
      <c r="AN82" s="1">
        <v>15.123287671232877</v>
      </c>
      <c r="AO82" s="1">
        <v>0</v>
      </c>
      <c r="AP82" s="1">
        <v>0</v>
      </c>
      <c r="AQ82" s="1">
        <v>0</v>
      </c>
      <c r="AR82" s="1">
        <v>0</v>
      </c>
      <c r="AS82" s="1">
        <v>0</v>
      </c>
      <c r="AT82" s="1">
        <v>0</v>
      </c>
      <c r="AU82" s="1">
        <v>0</v>
      </c>
      <c r="AV82" s="1">
        <v>0</v>
      </c>
      <c r="AW82" s="1">
        <v>0</v>
      </c>
      <c r="AX82" s="1">
        <v>0</v>
      </c>
      <c r="AY82" s="1">
        <v>0</v>
      </c>
      <c r="AZ82" s="1">
        <v>0</v>
      </c>
      <c r="BA82" s="1">
        <v>0</v>
      </c>
      <c r="BB82" s="1">
        <v>0</v>
      </c>
      <c r="BC82" s="1">
        <v>0</v>
      </c>
      <c r="BD82" s="1">
        <v>0.106</v>
      </c>
      <c r="BE82" s="1">
        <v>0</v>
      </c>
      <c r="BF82" s="1">
        <v>0</v>
      </c>
      <c r="BG82" s="1">
        <v>0</v>
      </c>
      <c r="BH82" s="1">
        <v>0</v>
      </c>
      <c r="BI82" s="1">
        <v>0</v>
      </c>
      <c r="BJ82" s="1">
        <v>0</v>
      </c>
      <c r="BK82" s="1">
        <v>0</v>
      </c>
      <c r="BL82" s="1">
        <v>0</v>
      </c>
      <c r="BM82" s="1">
        <v>0</v>
      </c>
      <c r="BN82" s="1">
        <v>0</v>
      </c>
      <c r="BO82" s="1">
        <v>0</v>
      </c>
      <c r="BP82" s="1">
        <v>0</v>
      </c>
      <c r="BQ82" s="1">
        <v>0</v>
      </c>
      <c r="BR82" s="1">
        <v>1.4999999999999999E-2</v>
      </c>
      <c r="BS82" s="1">
        <v>0</v>
      </c>
      <c r="BT82" s="1">
        <v>0</v>
      </c>
      <c r="BU82" s="1">
        <v>0</v>
      </c>
      <c r="BV82" s="1">
        <v>0</v>
      </c>
      <c r="BW82" s="1">
        <v>0</v>
      </c>
      <c r="BX82" s="1">
        <v>81.599999999999994</v>
      </c>
      <c r="BY82" s="1">
        <v>0</v>
      </c>
      <c r="BZ82" s="1">
        <v>0</v>
      </c>
      <c r="CA82" s="1">
        <v>0</v>
      </c>
      <c r="CB82" s="1">
        <v>0</v>
      </c>
      <c r="CC82" s="1">
        <v>0</v>
      </c>
      <c r="CD82" s="1">
        <v>0</v>
      </c>
      <c r="CE82" s="1">
        <v>0</v>
      </c>
      <c r="CF82" s="1">
        <v>0</v>
      </c>
      <c r="CG82" s="1">
        <v>0</v>
      </c>
      <c r="CH82" s="1">
        <v>0</v>
      </c>
      <c r="CI82" s="1">
        <v>0</v>
      </c>
      <c r="CJ82" s="1">
        <v>0</v>
      </c>
      <c r="CK82" s="1">
        <v>0</v>
      </c>
      <c r="CL82" s="1">
        <v>0</v>
      </c>
      <c r="CM82" s="1">
        <v>0</v>
      </c>
      <c r="CN82" s="1">
        <v>0</v>
      </c>
      <c r="CO82" s="1">
        <v>0</v>
      </c>
      <c r="CP82" s="1">
        <v>0</v>
      </c>
      <c r="CQ82" s="1">
        <v>0</v>
      </c>
      <c r="CR82" s="1">
        <v>0</v>
      </c>
      <c r="CS82" s="1">
        <v>0</v>
      </c>
      <c r="CT82" s="1">
        <v>0</v>
      </c>
      <c r="CU82" s="1">
        <v>0</v>
      </c>
      <c r="CV82" s="1">
        <v>0</v>
      </c>
      <c r="CW82" s="1">
        <v>0</v>
      </c>
      <c r="CX82" s="1">
        <v>0</v>
      </c>
      <c r="CY82" s="1">
        <v>0</v>
      </c>
      <c r="CZ82" s="1">
        <v>0</v>
      </c>
      <c r="DA82" s="1">
        <v>0</v>
      </c>
      <c r="DB82" s="1">
        <v>0</v>
      </c>
      <c r="DC82" s="1">
        <v>0</v>
      </c>
      <c r="DD82" s="1">
        <v>0</v>
      </c>
      <c r="DE82" s="1">
        <v>0</v>
      </c>
      <c r="DF82" s="1">
        <v>0</v>
      </c>
      <c r="DG82" s="1">
        <v>0</v>
      </c>
      <c r="DH82" s="1">
        <v>0</v>
      </c>
      <c r="DI82" s="1">
        <v>0</v>
      </c>
      <c r="DJ82" s="1">
        <v>0</v>
      </c>
      <c r="DK82" s="1">
        <v>0</v>
      </c>
      <c r="DL82" s="1">
        <v>0</v>
      </c>
      <c r="DM82" s="1">
        <v>0</v>
      </c>
      <c r="DN82" s="1">
        <v>0</v>
      </c>
      <c r="DO82" s="1">
        <v>0</v>
      </c>
      <c r="DP82" s="1">
        <v>0</v>
      </c>
      <c r="DQ82" s="1">
        <v>0</v>
      </c>
      <c r="DR82" s="1">
        <v>0</v>
      </c>
      <c r="DS82" s="1">
        <v>0</v>
      </c>
      <c r="DT82" s="1">
        <v>0</v>
      </c>
      <c r="DU82" s="1">
        <v>0</v>
      </c>
      <c r="DV82" s="1">
        <v>0</v>
      </c>
      <c r="DW82" s="1">
        <v>0</v>
      </c>
      <c r="DX82" s="1">
        <v>0</v>
      </c>
      <c r="DY82" s="1">
        <v>0</v>
      </c>
      <c r="DZ82" s="1">
        <v>0</v>
      </c>
      <c r="EA82" s="1">
        <v>0</v>
      </c>
      <c r="EB82" s="1">
        <v>0</v>
      </c>
      <c r="EC82" s="1">
        <v>0</v>
      </c>
      <c r="ED82" s="1">
        <v>0</v>
      </c>
      <c r="EE82" s="1">
        <v>0</v>
      </c>
      <c r="EF82" s="1">
        <v>0</v>
      </c>
      <c r="EG82" s="1">
        <v>0</v>
      </c>
      <c r="EH82" s="1">
        <v>0</v>
      </c>
      <c r="EI82" s="1">
        <v>0</v>
      </c>
      <c r="EJ82" s="1">
        <v>0</v>
      </c>
      <c r="EK82" s="1">
        <v>0</v>
      </c>
      <c r="EL82" s="1">
        <v>0</v>
      </c>
      <c r="EM82" s="1">
        <v>0</v>
      </c>
      <c r="EN82" s="1">
        <v>0</v>
      </c>
      <c r="EO82" s="1">
        <v>0</v>
      </c>
      <c r="EP82" s="1">
        <v>0</v>
      </c>
      <c r="EQ82" s="1">
        <v>0</v>
      </c>
      <c r="ER82" s="1">
        <v>0</v>
      </c>
      <c r="ES82" s="1">
        <v>0</v>
      </c>
      <c r="ET82" s="1">
        <v>0</v>
      </c>
      <c r="EU82" s="1">
        <v>0</v>
      </c>
      <c r="EV82" s="1">
        <v>0</v>
      </c>
      <c r="EW82" s="1">
        <v>0</v>
      </c>
      <c r="EX82" s="1">
        <v>0</v>
      </c>
      <c r="EY82" s="1">
        <v>0</v>
      </c>
      <c r="EZ82" s="1">
        <v>0</v>
      </c>
      <c r="FA82" s="1">
        <v>0</v>
      </c>
      <c r="FB82" s="1">
        <v>0</v>
      </c>
      <c r="FC82" s="1">
        <v>0</v>
      </c>
      <c r="FD82" s="1">
        <v>0</v>
      </c>
      <c r="FE82" s="1">
        <v>0</v>
      </c>
      <c r="FF82" s="1">
        <v>0</v>
      </c>
      <c r="FG82" s="1">
        <v>0</v>
      </c>
      <c r="FH82" s="1">
        <v>0</v>
      </c>
      <c r="FI82" s="1">
        <v>0</v>
      </c>
      <c r="FJ82" s="1">
        <v>0</v>
      </c>
      <c r="FK82" s="1">
        <v>0</v>
      </c>
      <c r="FL82" s="1">
        <v>0</v>
      </c>
      <c r="FM82" s="1">
        <v>0</v>
      </c>
      <c r="FN82" s="1">
        <v>0</v>
      </c>
      <c r="FO82" s="1">
        <v>0</v>
      </c>
      <c r="FP82" s="1">
        <v>0</v>
      </c>
      <c r="FQ82" s="1">
        <v>0</v>
      </c>
      <c r="FR82" s="1">
        <v>1</v>
      </c>
      <c r="FS82" s="1">
        <v>0</v>
      </c>
      <c r="FT82" s="1">
        <v>0</v>
      </c>
      <c r="FU82" s="1">
        <v>0</v>
      </c>
      <c r="FV82" s="1">
        <v>0</v>
      </c>
      <c r="FW82" s="1">
        <v>0</v>
      </c>
      <c r="FX82" s="1">
        <v>0</v>
      </c>
      <c r="FY82" s="1">
        <v>4.6955726219996627</v>
      </c>
      <c r="FZ82" s="1">
        <v>0</v>
      </c>
      <c r="GA82" s="1">
        <v>0</v>
      </c>
      <c r="GB82" s="1">
        <v>0</v>
      </c>
      <c r="GC82" s="1">
        <v>0</v>
      </c>
      <c r="GD82" s="1">
        <v>0</v>
      </c>
      <c r="GE82" s="1">
        <v>0</v>
      </c>
      <c r="GF82" s="1">
        <v>0</v>
      </c>
      <c r="GG82" s="1">
        <v>0</v>
      </c>
      <c r="GH82" s="1">
        <v>0</v>
      </c>
      <c r="GI82" s="1">
        <v>0</v>
      </c>
      <c r="GJ82" s="1">
        <v>0</v>
      </c>
      <c r="GK82" s="1">
        <v>0</v>
      </c>
      <c r="GL82" s="1">
        <v>0</v>
      </c>
      <c r="GM82" s="1">
        <v>0</v>
      </c>
      <c r="GN82" s="1">
        <v>0</v>
      </c>
      <c r="GO82" s="1">
        <v>0</v>
      </c>
      <c r="GP82" s="1">
        <v>0</v>
      </c>
      <c r="GQ82" s="1">
        <v>0</v>
      </c>
      <c r="GR82" s="1">
        <v>0</v>
      </c>
      <c r="GS82" s="1">
        <v>0</v>
      </c>
      <c r="GT82" s="1">
        <v>0</v>
      </c>
      <c r="GU82" s="1">
        <v>0.34139999999999998</v>
      </c>
      <c r="GV82" s="1">
        <v>0</v>
      </c>
      <c r="GW82" s="1">
        <v>0</v>
      </c>
      <c r="GX82" s="1">
        <v>0</v>
      </c>
      <c r="GY82" s="1">
        <v>0</v>
      </c>
      <c r="GZ82" s="1">
        <v>0</v>
      </c>
      <c r="HA82" s="1">
        <v>0</v>
      </c>
      <c r="HB82" s="1">
        <v>0</v>
      </c>
      <c r="HC82" s="1">
        <v>0</v>
      </c>
      <c r="HD82" s="1">
        <v>0</v>
      </c>
      <c r="HE82" s="1">
        <v>0</v>
      </c>
      <c r="HF82" s="1">
        <v>0</v>
      </c>
      <c r="HG82" s="1">
        <v>0</v>
      </c>
      <c r="HH82" s="1">
        <v>0</v>
      </c>
      <c r="HI82" s="1">
        <v>1.4999999999999999E-2</v>
      </c>
      <c r="HJ82" s="1">
        <v>0</v>
      </c>
      <c r="HK82" s="1">
        <v>0</v>
      </c>
      <c r="HL82" s="1">
        <v>0</v>
      </c>
      <c r="HM82" s="1">
        <v>0</v>
      </c>
      <c r="HN82" s="1">
        <v>0</v>
      </c>
      <c r="HO82" s="1">
        <v>81.599999999999994</v>
      </c>
      <c r="HP82" s="1">
        <v>0</v>
      </c>
      <c r="HQ82" s="1">
        <v>0</v>
      </c>
      <c r="HR82" s="1">
        <v>0</v>
      </c>
      <c r="HS82" s="1">
        <v>0</v>
      </c>
      <c r="HT82" s="1">
        <v>0</v>
      </c>
      <c r="HU82" s="1">
        <v>0</v>
      </c>
      <c r="HV82" s="1">
        <v>0</v>
      </c>
      <c r="HW82" s="1">
        <v>0</v>
      </c>
      <c r="HX82" s="1">
        <v>0</v>
      </c>
      <c r="HY82" s="1">
        <v>0</v>
      </c>
      <c r="HZ82" s="1">
        <v>0</v>
      </c>
      <c r="IA82" s="1">
        <v>0</v>
      </c>
      <c r="IB82" s="1">
        <v>0</v>
      </c>
      <c r="IC82" s="1">
        <v>0</v>
      </c>
      <c r="ID82" s="1">
        <v>0</v>
      </c>
      <c r="IE82" s="1">
        <v>0</v>
      </c>
      <c r="IF82" s="1">
        <v>0</v>
      </c>
      <c r="IG82" s="1">
        <v>0</v>
      </c>
      <c r="IH82" s="1">
        <v>0</v>
      </c>
      <c r="II82" s="1">
        <v>0</v>
      </c>
      <c r="IJ82" s="1">
        <v>0</v>
      </c>
      <c r="IK82" s="1">
        <v>0</v>
      </c>
      <c r="IL82" s="1">
        <v>0</v>
      </c>
      <c r="IM82" s="1">
        <v>0</v>
      </c>
      <c r="IN82" s="1">
        <v>0</v>
      </c>
      <c r="IO82" s="1">
        <v>0</v>
      </c>
      <c r="IP82" s="1">
        <v>0</v>
      </c>
      <c r="IQ82" s="1">
        <v>0</v>
      </c>
      <c r="IR82" s="1">
        <v>0</v>
      </c>
      <c r="IS82" s="1">
        <v>0</v>
      </c>
      <c r="IT82" s="1">
        <v>0</v>
      </c>
      <c r="IU82" s="1">
        <v>0</v>
      </c>
      <c r="IV82" s="1">
        <v>0</v>
      </c>
      <c r="IW82" s="1">
        <v>0</v>
      </c>
      <c r="IX82" s="1">
        <v>0</v>
      </c>
      <c r="IY82" s="1">
        <v>0</v>
      </c>
      <c r="IZ82" s="1">
        <v>0</v>
      </c>
      <c r="JA82" s="1">
        <v>0</v>
      </c>
      <c r="JB82" s="1">
        <v>0</v>
      </c>
      <c r="JC82" s="1">
        <v>0</v>
      </c>
      <c r="JD82" s="1">
        <v>0</v>
      </c>
      <c r="JE82" s="1">
        <v>0</v>
      </c>
      <c r="JF82" s="1">
        <v>0</v>
      </c>
      <c r="JG82" s="1">
        <v>0</v>
      </c>
      <c r="JH82" s="1">
        <v>0</v>
      </c>
      <c r="JI82" s="1">
        <v>0</v>
      </c>
      <c r="JJ82" s="1">
        <v>0</v>
      </c>
      <c r="JK82" s="1">
        <v>0</v>
      </c>
      <c r="JL82" s="1">
        <v>0</v>
      </c>
      <c r="JM82" s="1">
        <v>0</v>
      </c>
      <c r="JN82" s="1">
        <v>0</v>
      </c>
      <c r="JO82" s="1">
        <v>0</v>
      </c>
      <c r="JP82" s="1">
        <v>0</v>
      </c>
      <c r="JQ82" s="1">
        <v>0</v>
      </c>
      <c r="JR82" s="1">
        <v>0</v>
      </c>
      <c r="JS82" s="1">
        <v>0</v>
      </c>
      <c r="JT82" s="1">
        <v>0</v>
      </c>
      <c r="JU82" s="1">
        <v>0</v>
      </c>
      <c r="JV82" s="1">
        <v>0</v>
      </c>
      <c r="JW82" s="1">
        <v>0</v>
      </c>
      <c r="JX82" s="1">
        <v>0</v>
      </c>
      <c r="JY82" s="1">
        <v>0</v>
      </c>
      <c r="JZ82" s="1">
        <v>0</v>
      </c>
      <c r="KA82" s="1">
        <v>0</v>
      </c>
      <c r="KB82" s="1">
        <v>0</v>
      </c>
      <c r="KC82" s="1">
        <v>0</v>
      </c>
      <c r="KD82" s="1">
        <v>0</v>
      </c>
      <c r="KE82" s="1">
        <v>0</v>
      </c>
      <c r="KF82" s="1">
        <v>0</v>
      </c>
      <c r="KG82" s="1">
        <v>0</v>
      </c>
      <c r="KH82" s="1">
        <v>0</v>
      </c>
      <c r="KI82" s="1">
        <v>0</v>
      </c>
      <c r="KJ82" s="1">
        <v>0</v>
      </c>
      <c r="KK82" s="1">
        <v>0</v>
      </c>
      <c r="KL82" s="1">
        <v>0</v>
      </c>
      <c r="KM82" s="1">
        <v>0</v>
      </c>
      <c r="KN82" s="1">
        <v>0</v>
      </c>
      <c r="KO82" s="1">
        <v>0</v>
      </c>
      <c r="KP82" s="1">
        <v>0</v>
      </c>
      <c r="KQ82" s="1">
        <v>0</v>
      </c>
      <c r="KR82" s="1">
        <v>0</v>
      </c>
      <c r="KS82" s="1">
        <v>0</v>
      </c>
      <c r="KT82" s="1">
        <v>0</v>
      </c>
      <c r="KU82" s="1">
        <v>0</v>
      </c>
      <c r="KV82" s="1">
        <v>0</v>
      </c>
      <c r="KW82" s="1">
        <v>0</v>
      </c>
      <c r="KX82" s="1">
        <v>0</v>
      </c>
      <c r="KY82" s="1">
        <v>0</v>
      </c>
      <c r="KZ82" s="1">
        <v>0</v>
      </c>
      <c r="LA82" s="1">
        <v>0</v>
      </c>
      <c r="LB82" s="1">
        <v>0</v>
      </c>
      <c r="LC82" s="1">
        <v>0</v>
      </c>
      <c r="LD82" s="1">
        <v>0</v>
      </c>
      <c r="LE82" s="1">
        <v>0</v>
      </c>
      <c r="LF82" s="1">
        <v>0</v>
      </c>
      <c r="LG82" s="1">
        <v>0</v>
      </c>
      <c r="LH82" s="1">
        <v>0.96399999999999997</v>
      </c>
      <c r="LI82" s="1">
        <v>0.80963636363636371</v>
      </c>
      <c r="LJ82" s="1">
        <v>0</v>
      </c>
      <c r="LK82" s="1">
        <v>0</v>
      </c>
      <c r="LL82" s="1">
        <v>1</v>
      </c>
      <c r="LM82" s="1">
        <v>0.95</v>
      </c>
      <c r="LN82" s="1">
        <v>0</v>
      </c>
      <c r="LO82" s="1">
        <v>1</v>
      </c>
      <c r="LP82" s="1">
        <v>0.78</v>
      </c>
      <c r="LQ82" s="1">
        <v>0</v>
      </c>
      <c r="LR82" s="1">
        <v>0</v>
      </c>
      <c r="LS82" s="1">
        <v>0</v>
      </c>
    </row>
    <row r="83" spans="1:331" ht="15.75" customHeight="1">
      <c r="A83" s="1" t="s">
        <v>350</v>
      </c>
      <c r="B83" s="1" t="s">
        <v>425</v>
      </c>
      <c r="C83" s="1" t="s">
        <v>443</v>
      </c>
      <c r="D83" s="1" t="s">
        <v>420</v>
      </c>
      <c r="E83" s="1" t="s">
        <v>416</v>
      </c>
      <c r="F83" s="1">
        <v>2290</v>
      </c>
      <c r="G83" s="1" t="s">
        <v>355</v>
      </c>
      <c r="H83" s="1">
        <v>2290</v>
      </c>
      <c r="I83" s="1">
        <v>2.3511293634496919</v>
      </c>
      <c r="J83" s="1">
        <v>0</v>
      </c>
      <c r="K83" s="1" t="s">
        <v>356</v>
      </c>
      <c r="L83" s="1">
        <v>1</v>
      </c>
      <c r="M83" s="1" t="s">
        <v>427</v>
      </c>
      <c r="N83" s="1" t="s">
        <v>435</v>
      </c>
      <c r="O83" s="1" t="s">
        <v>436</v>
      </c>
      <c r="P83" s="1">
        <v>4.7</v>
      </c>
      <c r="Q83" s="1">
        <v>0.93</v>
      </c>
      <c r="R83" s="1">
        <v>0</v>
      </c>
      <c r="S83" s="1">
        <v>0.39</v>
      </c>
      <c r="T83" s="1">
        <v>974</v>
      </c>
      <c r="U83" s="1">
        <v>0</v>
      </c>
      <c r="V83" s="1">
        <v>275</v>
      </c>
      <c r="W83" s="1">
        <v>0</v>
      </c>
      <c r="X83" s="1">
        <v>267850</v>
      </c>
      <c r="Y83" s="1">
        <v>1</v>
      </c>
      <c r="Z83" s="1">
        <v>0</v>
      </c>
      <c r="AA83" s="1">
        <v>0</v>
      </c>
      <c r="AB83" s="1">
        <v>0</v>
      </c>
      <c r="AC83" s="1">
        <v>0</v>
      </c>
      <c r="AD83" s="1">
        <v>0</v>
      </c>
      <c r="AE83" s="1">
        <v>0</v>
      </c>
      <c r="AF83" s="1">
        <v>0</v>
      </c>
      <c r="AG83" s="1">
        <v>0</v>
      </c>
      <c r="AH83" s="1">
        <v>0</v>
      </c>
      <c r="AI83" s="1">
        <v>0</v>
      </c>
      <c r="AJ83" s="1">
        <v>0</v>
      </c>
      <c r="AK83" s="1">
        <v>0</v>
      </c>
      <c r="AL83" s="1">
        <v>0</v>
      </c>
      <c r="AM83" s="1">
        <v>13.726027397260275</v>
      </c>
      <c r="AN83" s="1">
        <v>0</v>
      </c>
      <c r="AO83" s="1">
        <v>0</v>
      </c>
      <c r="AP83" s="1">
        <v>0</v>
      </c>
      <c r="AQ83" s="1">
        <v>0</v>
      </c>
      <c r="AR83" s="1">
        <v>0</v>
      </c>
      <c r="AS83" s="1">
        <v>0</v>
      </c>
      <c r="AT83" s="1">
        <v>0</v>
      </c>
      <c r="AU83" s="1">
        <v>0</v>
      </c>
      <c r="AV83" s="1">
        <v>0</v>
      </c>
      <c r="AW83" s="1">
        <v>0</v>
      </c>
      <c r="AX83" s="1">
        <v>0</v>
      </c>
      <c r="AY83" s="1">
        <v>0</v>
      </c>
      <c r="AZ83" s="1">
        <v>0</v>
      </c>
      <c r="BA83" s="1">
        <v>0</v>
      </c>
      <c r="BB83" s="1">
        <v>0</v>
      </c>
      <c r="BC83" s="1">
        <v>0.106</v>
      </c>
      <c r="BD83" s="1">
        <v>0</v>
      </c>
      <c r="BE83" s="1">
        <v>0</v>
      </c>
      <c r="BF83" s="1">
        <v>0</v>
      </c>
      <c r="BG83" s="1">
        <v>0</v>
      </c>
      <c r="BH83" s="1">
        <v>0</v>
      </c>
      <c r="BI83" s="1">
        <v>0</v>
      </c>
      <c r="BJ83" s="1">
        <v>0</v>
      </c>
      <c r="BK83" s="1">
        <v>0</v>
      </c>
      <c r="BL83" s="1">
        <v>0</v>
      </c>
      <c r="BM83" s="1">
        <v>0</v>
      </c>
      <c r="BN83" s="1">
        <v>0</v>
      </c>
      <c r="BO83" s="1">
        <v>0</v>
      </c>
      <c r="BP83" s="1">
        <v>0</v>
      </c>
      <c r="BQ83" s="1">
        <v>1.4999999999999999E-2</v>
      </c>
      <c r="BR83" s="1">
        <v>0</v>
      </c>
      <c r="BS83" s="1">
        <v>0</v>
      </c>
      <c r="BT83" s="1">
        <v>0</v>
      </c>
      <c r="BU83" s="1">
        <v>0</v>
      </c>
      <c r="BV83" s="1">
        <v>0</v>
      </c>
      <c r="BW83" s="1">
        <v>81.599999999999994</v>
      </c>
      <c r="BX83" s="1">
        <v>0</v>
      </c>
      <c r="BY83" s="1">
        <v>0</v>
      </c>
      <c r="BZ83" s="1">
        <v>0</v>
      </c>
      <c r="CA83" s="1">
        <v>0</v>
      </c>
      <c r="CB83" s="1">
        <v>0</v>
      </c>
      <c r="CC83" s="1">
        <v>0</v>
      </c>
      <c r="CD83" s="1">
        <v>0</v>
      </c>
      <c r="CE83" s="1">
        <v>0</v>
      </c>
      <c r="CF83" s="1">
        <v>0</v>
      </c>
      <c r="CG83" s="1">
        <v>0</v>
      </c>
      <c r="CH83" s="1">
        <v>0</v>
      </c>
      <c r="CI83" s="1">
        <v>0</v>
      </c>
      <c r="CJ83" s="1">
        <v>0</v>
      </c>
      <c r="CK83" s="1">
        <v>0</v>
      </c>
      <c r="CL83" s="1">
        <v>0</v>
      </c>
      <c r="CM83" s="1">
        <v>0</v>
      </c>
      <c r="CN83" s="1">
        <v>0</v>
      </c>
      <c r="CO83" s="1">
        <v>0</v>
      </c>
      <c r="CP83" s="1">
        <v>0</v>
      </c>
      <c r="CQ83" s="1">
        <v>0</v>
      </c>
      <c r="CR83" s="1">
        <v>0</v>
      </c>
      <c r="CS83" s="1">
        <v>0</v>
      </c>
      <c r="CT83" s="1">
        <v>0</v>
      </c>
      <c r="CU83" s="1">
        <v>0</v>
      </c>
      <c r="CV83" s="1">
        <v>0</v>
      </c>
      <c r="CW83" s="1">
        <v>0</v>
      </c>
      <c r="CX83" s="1">
        <v>0</v>
      </c>
      <c r="CY83" s="1">
        <v>0</v>
      </c>
      <c r="CZ83" s="1">
        <v>0</v>
      </c>
      <c r="DA83" s="1">
        <v>0</v>
      </c>
      <c r="DB83" s="1">
        <v>0</v>
      </c>
      <c r="DC83" s="1">
        <v>0</v>
      </c>
      <c r="DD83" s="1">
        <v>0</v>
      </c>
      <c r="DE83" s="1">
        <v>0</v>
      </c>
      <c r="DF83" s="1">
        <v>0</v>
      </c>
      <c r="DG83" s="1">
        <v>0</v>
      </c>
      <c r="DH83" s="1">
        <v>0</v>
      </c>
      <c r="DI83" s="1">
        <v>0</v>
      </c>
      <c r="DJ83" s="1">
        <v>0</v>
      </c>
      <c r="DK83" s="1">
        <v>0</v>
      </c>
      <c r="DL83" s="1">
        <v>0</v>
      </c>
      <c r="DM83" s="1">
        <v>0</v>
      </c>
      <c r="DN83" s="1">
        <v>0</v>
      </c>
      <c r="DO83" s="1">
        <v>0</v>
      </c>
      <c r="DP83" s="1">
        <v>0</v>
      </c>
      <c r="DQ83" s="1">
        <v>0</v>
      </c>
      <c r="DR83" s="1">
        <v>0</v>
      </c>
      <c r="DS83" s="1">
        <v>0</v>
      </c>
      <c r="DT83" s="1">
        <v>0</v>
      </c>
      <c r="DU83" s="1">
        <v>0</v>
      </c>
      <c r="DV83" s="1">
        <v>0</v>
      </c>
      <c r="DW83" s="1">
        <v>0</v>
      </c>
      <c r="DX83" s="1">
        <v>0</v>
      </c>
      <c r="DY83" s="1">
        <v>0</v>
      </c>
      <c r="DZ83" s="1">
        <v>0</v>
      </c>
      <c r="EA83" s="1">
        <v>0</v>
      </c>
      <c r="EB83" s="1">
        <v>0</v>
      </c>
      <c r="EC83" s="1">
        <v>0</v>
      </c>
      <c r="ED83" s="1">
        <v>0</v>
      </c>
      <c r="EE83" s="1">
        <v>0</v>
      </c>
      <c r="EF83" s="1">
        <v>0</v>
      </c>
      <c r="EG83" s="1">
        <v>0</v>
      </c>
      <c r="EH83" s="1">
        <v>0</v>
      </c>
      <c r="EI83" s="1">
        <v>0</v>
      </c>
      <c r="EJ83" s="1">
        <v>0</v>
      </c>
      <c r="EK83" s="1">
        <v>0</v>
      </c>
      <c r="EL83" s="1">
        <v>0</v>
      </c>
      <c r="EM83" s="1">
        <v>0</v>
      </c>
      <c r="EN83" s="1">
        <v>0</v>
      </c>
      <c r="EO83" s="1">
        <v>0</v>
      </c>
      <c r="EP83" s="1">
        <v>0</v>
      </c>
      <c r="EQ83" s="1">
        <v>0</v>
      </c>
      <c r="ER83" s="1">
        <v>0</v>
      </c>
      <c r="ES83" s="1">
        <v>0</v>
      </c>
      <c r="ET83" s="1">
        <v>0</v>
      </c>
      <c r="EU83" s="1">
        <v>0</v>
      </c>
      <c r="EV83" s="1">
        <v>0</v>
      </c>
      <c r="EW83" s="1">
        <v>0</v>
      </c>
      <c r="EX83" s="1">
        <v>0</v>
      </c>
      <c r="EY83" s="1">
        <v>0</v>
      </c>
      <c r="EZ83" s="1">
        <v>0</v>
      </c>
      <c r="FA83" s="1">
        <v>0</v>
      </c>
      <c r="FB83" s="1">
        <v>0</v>
      </c>
      <c r="FC83" s="1">
        <v>0</v>
      </c>
      <c r="FD83" s="1">
        <v>0</v>
      </c>
      <c r="FE83" s="1">
        <v>0</v>
      </c>
      <c r="FF83" s="1">
        <v>0</v>
      </c>
      <c r="FG83" s="1">
        <v>0</v>
      </c>
      <c r="FH83" s="1">
        <v>0</v>
      </c>
      <c r="FI83" s="1">
        <v>0</v>
      </c>
      <c r="FJ83" s="1">
        <v>0</v>
      </c>
      <c r="FK83" s="1">
        <v>0</v>
      </c>
      <c r="FL83" s="1">
        <v>0</v>
      </c>
      <c r="FM83" s="1">
        <v>0</v>
      </c>
      <c r="FN83" s="1">
        <v>0</v>
      </c>
      <c r="FO83" s="1">
        <v>0</v>
      </c>
      <c r="FP83" s="1">
        <v>0</v>
      </c>
      <c r="FQ83" s="1">
        <v>1</v>
      </c>
      <c r="FR83" s="1">
        <v>0</v>
      </c>
      <c r="FS83" s="1">
        <v>0</v>
      </c>
      <c r="FT83" s="1">
        <v>0</v>
      </c>
      <c r="FU83" s="1">
        <v>0</v>
      </c>
      <c r="FV83" s="1">
        <v>0</v>
      </c>
      <c r="FW83" s="1">
        <v>0</v>
      </c>
      <c r="FX83" s="1">
        <v>5.0188303004815085</v>
      </c>
      <c r="FY83" s="1">
        <v>0</v>
      </c>
      <c r="FZ83" s="1">
        <v>0</v>
      </c>
      <c r="GA83" s="1">
        <v>0</v>
      </c>
      <c r="GB83" s="1">
        <v>0</v>
      </c>
      <c r="GC83" s="1">
        <v>0</v>
      </c>
      <c r="GD83" s="1">
        <v>0</v>
      </c>
      <c r="GE83" s="1">
        <v>0</v>
      </c>
      <c r="GF83" s="1">
        <v>0</v>
      </c>
      <c r="GG83" s="1">
        <v>0</v>
      </c>
      <c r="GH83" s="1">
        <v>0</v>
      </c>
      <c r="GI83" s="1">
        <v>0</v>
      </c>
      <c r="GJ83" s="1">
        <v>0</v>
      </c>
      <c r="GK83" s="1">
        <v>0</v>
      </c>
      <c r="GL83" s="1">
        <v>0</v>
      </c>
      <c r="GM83" s="1">
        <v>0</v>
      </c>
      <c r="GN83" s="1">
        <v>0</v>
      </c>
      <c r="GO83" s="1">
        <v>0</v>
      </c>
      <c r="GP83" s="1">
        <v>0</v>
      </c>
      <c r="GQ83" s="1">
        <v>0</v>
      </c>
      <c r="GR83" s="1">
        <v>0</v>
      </c>
      <c r="GS83" s="1">
        <v>0</v>
      </c>
      <c r="GT83" s="1">
        <v>0.28989999999999999</v>
      </c>
      <c r="GU83" s="1">
        <v>0</v>
      </c>
      <c r="GV83" s="1">
        <v>0</v>
      </c>
      <c r="GW83" s="1">
        <v>0</v>
      </c>
      <c r="GX83" s="1">
        <v>0</v>
      </c>
      <c r="GY83" s="1">
        <v>0</v>
      </c>
      <c r="GZ83" s="1">
        <v>0</v>
      </c>
      <c r="HA83" s="1">
        <v>0</v>
      </c>
      <c r="HB83" s="1">
        <v>0</v>
      </c>
      <c r="HC83" s="1">
        <v>0</v>
      </c>
      <c r="HD83" s="1">
        <v>0</v>
      </c>
      <c r="HE83" s="1">
        <v>0</v>
      </c>
      <c r="HF83" s="1">
        <v>0</v>
      </c>
      <c r="HG83" s="1">
        <v>0</v>
      </c>
      <c r="HH83" s="1">
        <v>1.4999999999999999E-2</v>
      </c>
      <c r="HI83" s="1">
        <v>0</v>
      </c>
      <c r="HJ83" s="1">
        <v>0</v>
      </c>
      <c r="HK83" s="1">
        <v>0</v>
      </c>
      <c r="HL83" s="1">
        <v>0</v>
      </c>
      <c r="HM83" s="1">
        <v>0</v>
      </c>
      <c r="HN83" s="1">
        <v>81.599999999999994</v>
      </c>
      <c r="HO83" s="1">
        <v>0</v>
      </c>
      <c r="HP83" s="1">
        <v>0</v>
      </c>
      <c r="HQ83" s="1">
        <v>0</v>
      </c>
      <c r="HR83" s="1">
        <v>0</v>
      </c>
      <c r="HS83" s="1">
        <v>0</v>
      </c>
      <c r="HT83" s="1">
        <v>0</v>
      </c>
      <c r="HU83" s="1">
        <v>0</v>
      </c>
      <c r="HV83" s="1">
        <v>0</v>
      </c>
      <c r="HW83" s="1">
        <v>0</v>
      </c>
      <c r="HX83" s="1">
        <v>0</v>
      </c>
      <c r="HY83" s="1">
        <v>0</v>
      </c>
      <c r="HZ83" s="1">
        <v>0</v>
      </c>
      <c r="IA83" s="1">
        <v>0</v>
      </c>
      <c r="IB83" s="1">
        <v>0</v>
      </c>
      <c r="IC83" s="1">
        <v>0</v>
      </c>
      <c r="ID83" s="1">
        <v>0</v>
      </c>
      <c r="IE83" s="1">
        <v>0</v>
      </c>
      <c r="IF83" s="1">
        <v>0</v>
      </c>
      <c r="IG83" s="1">
        <v>0</v>
      </c>
      <c r="IH83" s="1">
        <v>0</v>
      </c>
      <c r="II83" s="1">
        <v>0</v>
      </c>
      <c r="IJ83" s="1">
        <v>0</v>
      </c>
      <c r="IK83" s="1">
        <v>0</v>
      </c>
      <c r="IL83" s="1">
        <v>0</v>
      </c>
      <c r="IM83" s="1">
        <v>0</v>
      </c>
      <c r="IN83" s="1">
        <v>0</v>
      </c>
      <c r="IO83" s="1">
        <v>0</v>
      </c>
      <c r="IP83" s="1">
        <v>0</v>
      </c>
      <c r="IQ83" s="1">
        <v>0</v>
      </c>
      <c r="IR83" s="1">
        <v>0</v>
      </c>
      <c r="IS83" s="1">
        <v>0</v>
      </c>
      <c r="IT83" s="1">
        <v>0</v>
      </c>
      <c r="IU83" s="1">
        <v>0</v>
      </c>
      <c r="IV83" s="1">
        <v>0</v>
      </c>
      <c r="IW83" s="1">
        <v>0</v>
      </c>
      <c r="IX83" s="1">
        <v>0</v>
      </c>
      <c r="IY83" s="1">
        <v>0</v>
      </c>
      <c r="IZ83" s="1">
        <v>0</v>
      </c>
      <c r="JA83" s="1">
        <v>0</v>
      </c>
      <c r="JB83" s="1">
        <v>0</v>
      </c>
      <c r="JC83" s="1">
        <v>0</v>
      </c>
      <c r="JD83" s="1">
        <v>0</v>
      </c>
      <c r="JE83" s="1">
        <v>0</v>
      </c>
      <c r="JF83" s="1">
        <v>0</v>
      </c>
      <c r="JG83" s="1">
        <v>0</v>
      </c>
      <c r="JH83" s="1">
        <v>0</v>
      </c>
      <c r="JI83" s="1">
        <v>0</v>
      </c>
      <c r="JJ83" s="1">
        <v>0</v>
      </c>
      <c r="JK83" s="1">
        <v>0</v>
      </c>
      <c r="JL83" s="1">
        <v>0</v>
      </c>
      <c r="JM83" s="1">
        <v>0</v>
      </c>
      <c r="JN83" s="1">
        <v>0</v>
      </c>
      <c r="JO83" s="1">
        <v>0</v>
      </c>
      <c r="JP83" s="1">
        <v>0</v>
      </c>
      <c r="JQ83" s="1">
        <v>0</v>
      </c>
      <c r="JR83" s="1">
        <v>0</v>
      </c>
      <c r="JS83" s="1">
        <v>0</v>
      </c>
      <c r="JT83" s="1">
        <v>0</v>
      </c>
      <c r="JU83" s="1">
        <v>0</v>
      </c>
      <c r="JV83" s="1">
        <v>0</v>
      </c>
      <c r="JW83" s="1">
        <v>0</v>
      </c>
      <c r="JX83" s="1">
        <v>0</v>
      </c>
      <c r="JY83" s="1">
        <v>0</v>
      </c>
      <c r="JZ83" s="1">
        <v>0</v>
      </c>
      <c r="KA83" s="1">
        <v>0</v>
      </c>
      <c r="KB83" s="1">
        <v>0</v>
      </c>
      <c r="KC83" s="1">
        <v>0</v>
      </c>
      <c r="KD83" s="1">
        <v>0</v>
      </c>
      <c r="KE83" s="1">
        <v>0</v>
      </c>
      <c r="KF83" s="1">
        <v>0</v>
      </c>
      <c r="KG83" s="1">
        <v>0</v>
      </c>
      <c r="KH83" s="1">
        <v>0</v>
      </c>
      <c r="KI83" s="1">
        <v>0</v>
      </c>
      <c r="KJ83" s="1">
        <v>0</v>
      </c>
      <c r="KK83" s="1">
        <v>0</v>
      </c>
      <c r="KL83" s="1">
        <v>0</v>
      </c>
      <c r="KM83" s="1">
        <v>0</v>
      </c>
      <c r="KN83" s="1">
        <v>0</v>
      </c>
      <c r="KO83" s="1">
        <v>0</v>
      </c>
      <c r="KP83" s="1">
        <v>0</v>
      </c>
      <c r="KQ83" s="1">
        <v>0</v>
      </c>
      <c r="KR83" s="1">
        <v>0</v>
      </c>
      <c r="KS83" s="1">
        <v>0</v>
      </c>
      <c r="KT83" s="1">
        <v>0</v>
      </c>
      <c r="KU83" s="1">
        <v>0</v>
      </c>
      <c r="KV83" s="1">
        <v>0</v>
      </c>
      <c r="KW83" s="1">
        <v>0</v>
      </c>
      <c r="KX83" s="1">
        <v>0</v>
      </c>
      <c r="KY83" s="1">
        <v>0</v>
      </c>
      <c r="KZ83" s="1">
        <v>0</v>
      </c>
      <c r="LA83" s="1">
        <v>0</v>
      </c>
      <c r="LB83" s="1">
        <v>0</v>
      </c>
      <c r="LC83" s="1">
        <v>0</v>
      </c>
      <c r="LD83" s="1">
        <v>0</v>
      </c>
      <c r="LE83" s="1">
        <v>0</v>
      </c>
      <c r="LF83" s="1">
        <v>0</v>
      </c>
      <c r="LG83" s="1">
        <v>0</v>
      </c>
      <c r="LH83" s="1">
        <v>1</v>
      </c>
      <c r="LI83" s="1">
        <v>0.99545454545454548</v>
      </c>
      <c r="LJ83" s="1">
        <v>0</v>
      </c>
      <c r="LK83" s="1">
        <v>0</v>
      </c>
      <c r="LL83" s="1">
        <v>1</v>
      </c>
      <c r="LM83" s="1">
        <v>0.95</v>
      </c>
      <c r="LN83" s="1">
        <v>0</v>
      </c>
      <c r="LO83" s="1">
        <v>1</v>
      </c>
      <c r="LP83" s="1">
        <v>0.78</v>
      </c>
      <c r="LQ83" s="1">
        <v>0</v>
      </c>
      <c r="LR83" s="1">
        <v>9.1999999999999998E-2</v>
      </c>
      <c r="LS83" s="1">
        <v>0</v>
      </c>
    </row>
    <row r="84" spans="1:331" ht="15.75" customHeight="1">
      <c r="A84" s="1" t="s">
        <v>350</v>
      </c>
      <c r="B84" s="1" t="s">
        <v>425</v>
      </c>
      <c r="C84" s="1" t="s">
        <v>443</v>
      </c>
      <c r="D84" s="1" t="s">
        <v>420</v>
      </c>
      <c r="E84" s="1" t="s">
        <v>416</v>
      </c>
      <c r="F84" s="1">
        <v>8012</v>
      </c>
      <c r="G84" s="1" t="s">
        <v>430</v>
      </c>
      <c r="H84" s="1">
        <v>8012</v>
      </c>
      <c r="I84" s="1">
        <v>2.647719762062128</v>
      </c>
      <c r="J84" s="1">
        <v>0</v>
      </c>
      <c r="K84" s="1" t="s">
        <v>431</v>
      </c>
      <c r="L84" s="1">
        <v>1</v>
      </c>
      <c r="M84" s="1" t="s">
        <v>427</v>
      </c>
      <c r="N84" s="1" t="s">
        <v>435</v>
      </c>
      <c r="O84" s="1" t="s">
        <v>436</v>
      </c>
      <c r="P84" s="1">
        <v>4.7</v>
      </c>
      <c r="Q84" s="1">
        <v>0.93</v>
      </c>
      <c r="R84" s="1">
        <v>0</v>
      </c>
      <c r="S84" s="1">
        <v>0.39</v>
      </c>
      <c r="T84" s="1">
        <v>3026</v>
      </c>
      <c r="U84" s="1">
        <v>0</v>
      </c>
      <c r="V84" s="1">
        <v>275</v>
      </c>
      <c r="W84" s="1">
        <v>0</v>
      </c>
      <c r="X84" s="1">
        <v>832150</v>
      </c>
      <c r="Y84" s="1">
        <v>0</v>
      </c>
      <c r="Z84" s="1">
        <v>1</v>
      </c>
      <c r="AA84" s="1">
        <v>0</v>
      </c>
      <c r="AB84" s="1">
        <v>0</v>
      </c>
      <c r="AC84" s="1">
        <v>0</v>
      </c>
      <c r="AD84" s="1">
        <v>0</v>
      </c>
      <c r="AE84" s="1">
        <v>0</v>
      </c>
      <c r="AF84" s="1">
        <v>0</v>
      </c>
      <c r="AG84" s="1">
        <v>0</v>
      </c>
      <c r="AH84" s="1">
        <v>0</v>
      </c>
      <c r="AI84" s="1">
        <v>0</v>
      </c>
      <c r="AJ84" s="1">
        <v>0</v>
      </c>
      <c r="AK84" s="1">
        <v>0</v>
      </c>
      <c r="AL84" s="1">
        <v>0</v>
      </c>
      <c r="AM84" s="1">
        <v>0</v>
      </c>
      <c r="AN84" s="1">
        <v>15.123287671232877</v>
      </c>
      <c r="AO84" s="1">
        <v>0</v>
      </c>
      <c r="AP84" s="1">
        <v>0</v>
      </c>
      <c r="AQ84" s="1">
        <v>0</v>
      </c>
      <c r="AR84" s="1">
        <v>0</v>
      </c>
      <c r="AS84" s="1">
        <v>0</v>
      </c>
      <c r="AT84" s="1">
        <v>0</v>
      </c>
      <c r="AU84" s="1">
        <v>0</v>
      </c>
      <c r="AV84" s="1">
        <v>0</v>
      </c>
      <c r="AW84" s="1">
        <v>0</v>
      </c>
      <c r="AX84" s="1">
        <v>0</v>
      </c>
      <c r="AY84" s="1">
        <v>0</v>
      </c>
      <c r="AZ84" s="1">
        <v>0</v>
      </c>
      <c r="BA84" s="1">
        <v>0</v>
      </c>
      <c r="BB84" s="1">
        <v>0</v>
      </c>
      <c r="BC84" s="1">
        <v>0</v>
      </c>
      <c r="BD84" s="1">
        <v>0.106</v>
      </c>
      <c r="BE84" s="1">
        <v>0</v>
      </c>
      <c r="BF84" s="1">
        <v>0</v>
      </c>
      <c r="BG84" s="1">
        <v>0</v>
      </c>
      <c r="BH84" s="1">
        <v>0</v>
      </c>
      <c r="BI84" s="1">
        <v>0</v>
      </c>
      <c r="BJ84" s="1">
        <v>0</v>
      </c>
      <c r="BK84" s="1">
        <v>0</v>
      </c>
      <c r="BL84" s="1">
        <v>0</v>
      </c>
      <c r="BM84" s="1">
        <v>0</v>
      </c>
      <c r="BN84" s="1">
        <v>0</v>
      </c>
      <c r="BO84" s="1">
        <v>0</v>
      </c>
      <c r="BP84" s="1">
        <v>0</v>
      </c>
      <c r="BQ84" s="1">
        <v>0</v>
      </c>
      <c r="BR84" s="1">
        <v>1.4999999999999999E-2</v>
      </c>
      <c r="BS84" s="1">
        <v>0</v>
      </c>
      <c r="BT84" s="1">
        <v>0</v>
      </c>
      <c r="BU84" s="1">
        <v>0</v>
      </c>
      <c r="BV84" s="1">
        <v>0</v>
      </c>
      <c r="BW84" s="1">
        <v>0</v>
      </c>
      <c r="BX84" s="1">
        <v>81.599999999999994</v>
      </c>
      <c r="BY84" s="1">
        <v>0</v>
      </c>
      <c r="BZ84" s="1">
        <v>0</v>
      </c>
      <c r="CA84" s="1">
        <v>0</v>
      </c>
      <c r="CB84" s="1">
        <v>0</v>
      </c>
      <c r="CC84" s="1">
        <v>0</v>
      </c>
      <c r="CD84" s="1">
        <v>0</v>
      </c>
      <c r="CE84" s="1">
        <v>0</v>
      </c>
      <c r="CF84" s="1">
        <v>0</v>
      </c>
      <c r="CG84" s="1">
        <v>0</v>
      </c>
      <c r="CH84" s="1">
        <v>0</v>
      </c>
      <c r="CI84" s="1">
        <v>0</v>
      </c>
      <c r="CJ84" s="1">
        <v>0</v>
      </c>
      <c r="CK84" s="1">
        <v>0</v>
      </c>
      <c r="CL84" s="1">
        <v>0</v>
      </c>
      <c r="CM84" s="1">
        <v>0</v>
      </c>
      <c r="CN84" s="1">
        <v>0</v>
      </c>
      <c r="CO84" s="1">
        <v>0</v>
      </c>
      <c r="CP84" s="1">
        <v>0</v>
      </c>
      <c r="CQ84" s="1">
        <v>0</v>
      </c>
      <c r="CR84" s="1">
        <v>0</v>
      </c>
      <c r="CS84" s="1">
        <v>0</v>
      </c>
      <c r="CT84" s="1">
        <v>0</v>
      </c>
      <c r="CU84" s="1">
        <v>0</v>
      </c>
      <c r="CV84" s="1">
        <v>0</v>
      </c>
      <c r="CW84" s="1">
        <v>0</v>
      </c>
      <c r="CX84" s="1">
        <v>0</v>
      </c>
      <c r="CY84" s="1">
        <v>0</v>
      </c>
      <c r="CZ84" s="1">
        <v>0</v>
      </c>
      <c r="DA84" s="1">
        <v>0</v>
      </c>
      <c r="DB84" s="1">
        <v>0</v>
      </c>
      <c r="DC84" s="1">
        <v>0</v>
      </c>
      <c r="DD84" s="1">
        <v>0</v>
      </c>
      <c r="DE84" s="1">
        <v>0</v>
      </c>
      <c r="DF84" s="1">
        <v>0</v>
      </c>
      <c r="DG84" s="1">
        <v>0</v>
      </c>
      <c r="DH84" s="1">
        <v>0</v>
      </c>
      <c r="DI84" s="1">
        <v>0</v>
      </c>
      <c r="DJ84" s="1">
        <v>0</v>
      </c>
      <c r="DK84" s="1">
        <v>0</v>
      </c>
      <c r="DL84" s="1">
        <v>0</v>
      </c>
      <c r="DM84" s="1">
        <v>0</v>
      </c>
      <c r="DN84" s="1">
        <v>0</v>
      </c>
      <c r="DO84" s="1">
        <v>0</v>
      </c>
      <c r="DP84" s="1">
        <v>0</v>
      </c>
      <c r="DQ84" s="1">
        <v>0</v>
      </c>
      <c r="DR84" s="1">
        <v>0</v>
      </c>
      <c r="DS84" s="1">
        <v>0</v>
      </c>
      <c r="DT84" s="1">
        <v>0</v>
      </c>
      <c r="DU84" s="1">
        <v>0</v>
      </c>
      <c r="DV84" s="1">
        <v>0</v>
      </c>
      <c r="DW84" s="1">
        <v>0</v>
      </c>
      <c r="DX84" s="1">
        <v>0</v>
      </c>
      <c r="DY84" s="1">
        <v>0</v>
      </c>
      <c r="DZ84" s="1">
        <v>0</v>
      </c>
      <c r="EA84" s="1">
        <v>0</v>
      </c>
      <c r="EB84" s="1">
        <v>0</v>
      </c>
      <c r="EC84" s="1">
        <v>0</v>
      </c>
      <c r="ED84" s="1">
        <v>0</v>
      </c>
      <c r="EE84" s="1">
        <v>0</v>
      </c>
      <c r="EF84" s="1">
        <v>0</v>
      </c>
      <c r="EG84" s="1">
        <v>0</v>
      </c>
      <c r="EH84" s="1">
        <v>0</v>
      </c>
      <c r="EI84" s="1">
        <v>0</v>
      </c>
      <c r="EJ84" s="1">
        <v>0</v>
      </c>
      <c r="EK84" s="1">
        <v>0</v>
      </c>
      <c r="EL84" s="1">
        <v>0</v>
      </c>
      <c r="EM84" s="1">
        <v>0</v>
      </c>
      <c r="EN84" s="1">
        <v>0</v>
      </c>
      <c r="EO84" s="1">
        <v>0</v>
      </c>
      <c r="EP84" s="1">
        <v>0</v>
      </c>
      <c r="EQ84" s="1">
        <v>0</v>
      </c>
      <c r="ER84" s="1">
        <v>0</v>
      </c>
      <c r="ES84" s="1">
        <v>0</v>
      </c>
      <c r="ET84" s="1">
        <v>0</v>
      </c>
      <c r="EU84" s="1">
        <v>0</v>
      </c>
      <c r="EV84" s="1">
        <v>0</v>
      </c>
      <c r="EW84" s="1">
        <v>0</v>
      </c>
      <c r="EX84" s="1">
        <v>0</v>
      </c>
      <c r="EY84" s="1">
        <v>0</v>
      </c>
      <c r="EZ84" s="1">
        <v>0</v>
      </c>
      <c r="FA84" s="1">
        <v>0</v>
      </c>
      <c r="FB84" s="1">
        <v>0</v>
      </c>
      <c r="FC84" s="1">
        <v>0</v>
      </c>
      <c r="FD84" s="1">
        <v>0</v>
      </c>
      <c r="FE84" s="1">
        <v>0</v>
      </c>
      <c r="FF84" s="1">
        <v>0</v>
      </c>
      <c r="FG84" s="1">
        <v>0</v>
      </c>
      <c r="FH84" s="1">
        <v>0</v>
      </c>
      <c r="FI84" s="1">
        <v>0</v>
      </c>
      <c r="FJ84" s="1">
        <v>0</v>
      </c>
      <c r="FK84" s="1">
        <v>0</v>
      </c>
      <c r="FL84" s="1">
        <v>0</v>
      </c>
      <c r="FM84" s="1">
        <v>0</v>
      </c>
      <c r="FN84" s="1">
        <v>0</v>
      </c>
      <c r="FO84" s="1">
        <v>0</v>
      </c>
      <c r="FP84" s="1">
        <v>0</v>
      </c>
      <c r="FQ84" s="1">
        <v>0</v>
      </c>
      <c r="FR84" s="1">
        <v>1</v>
      </c>
      <c r="FS84" s="1">
        <v>0</v>
      </c>
      <c r="FT84" s="1">
        <v>0</v>
      </c>
      <c r="FU84" s="1">
        <v>0</v>
      </c>
      <c r="FV84" s="1">
        <v>0</v>
      </c>
      <c r="FW84" s="1">
        <v>0</v>
      </c>
      <c r="FX84" s="1">
        <v>0</v>
      </c>
      <c r="FY84" s="1">
        <v>4.8548409847083125</v>
      </c>
      <c r="FZ84" s="1">
        <v>0</v>
      </c>
      <c r="GA84" s="1">
        <v>0</v>
      </c>
      <c r="GB84" s="1">
        <v>0</v>
      </c>
      <c r="GC84" s="1">
        <v>0</v>
      </c>
      <c r="GD84" s="1">
        <v>0</v>
      </c>
      <c r="GE84" s="1">
        <v>0</v>
      </c>
      <c r="GF84" s="1">
        <v>0</v>
      </c>
      <c r="GG84" s="1">
        <v>0</v>
      </c>
      <c r="GH84" s="1">
        <v>0</v>
      </c>
      <c r="GI84" s="1">
        <v>0</v>
      </c>
      <c r="GJ84" s="1">
        <v>0</v>
      </c>
      <c r="GK84" s="1">
        <v>0</v>
      </c>
      <c r="GL84" s="1">
        <v>0</v>
      </c>
      <c r="GM84" s="1">
        <v>0</v>
      </c>
      <c r="GN84" s="1">
        <v>0</v>
      </c>
      <c r="GO84" s="1">
        <v>0</v>
      </c>
      <c r="GP84" s="1">
        <v>0</v>
      </c>
      <c r="GQ84" s="1">
        <v>0</v>
      </c>
      <c r="GR84" s="1">
        <v>0</v>
      </c>
      <c r="GS84" s="1">
        <v>0</v>
      </c>
      <c r="GT84" s="1">
        <v>0</v>
      </c>
      <c r="GU84" s="1">
        <v>0.33019999999999999</v>
      </c>
      <c r="GV84" s="1">
        <v>0</v>
      </c>
      <c r="GW84" s="1">
        <v>0</v>
      </c>
      <c r="GX84" s="1">
        <v>0</v>
      </c>
      <c r="GY84" s="1">
        <v>0</v>
      </c>
      <c r="GZ84" s="1">
        <v>0</v>
      </c>
      <c r="HA84" s="1">
        <v>0</v>
      </c>
      <c r="HB84" s="1">
        <v>0</v>
      </c>
      <c r="HC84" s="1">
        <v>0</v>
      </c>
      <c r="HD84" s="1">
        <v>0</v>
      </c>
      <c r="HE84" s="1">
        <v>0</v>
      </c>
      <c r="HF84" s="1">
        <v>0</v>
      </c>
      <c r="HG84" s="1">
        <v>0</v>
      </c>
      <c r="HH84" s="1">
        <v>0</v>
      </c>
      <c r="HI84" s="1">
        <v>1.4999999999999999E-2</v>
      </c>
      <c r="HJ84" s="1">
        <v>0</v>
      </c>
      <c r="HK84" s="1">
        <v>0</v>
      </c>
      <c r="HL84" s="1">
        <v>0</v>
      </c>
      <c r="HM84" s="1">
        <v>0</v>
      </c>
      <c r="HN84" s="1">
        <v>0</v>
      </c>
      <c r="HO84" s="1">
        <v>81.599999999999994</v>
      </c>
      <c r="HP84" s="1">
        <v>0</v>
      </c>
      <c r="HQ84" s="1">
        <v>0</v>
      </c>
      <c r="HR84" s="1">
        <v>0</v>
      </c>
      <c r="HS84" s="1">
        <v>0</v>
      </c>
      <c r="HT84" s="1">
        <v>0</v>
      </c>
      <c r="HU84" s="1">
        <v>0</v>
      </c>
      <c r="HV84" s="1">
        <v>0</v>
      </c>
      <c r="HW84" s="1">
        <v>0</v>
      </c>
      <c r="HX84" s="1">
        <v>0</v>
      </c>
      <c r="HY84" s="1">
        <v>0</v>
      </c>
      <c r="HZ84" s="1">
        <v>0</v>
      </c>
      <c r="IA84" s="1">
        <v>0</v>
      </c>
      <c r="IB84" s="1">
        <v>0</v>
      </c>
      <c r="IC84" s="1">
        <v>0</v>
      </c>
      <c r="ID84" s="1">
        <v>0</v>
      </c>
      <c r="IE84" s="1">
        <v>0</v>
      </c>
      <c r="IF84" s="1">
        <v>0</v>
      </c>
      <c r="IG84" s="1">
        <v>0</v>
      </c>
      <c r="IH84" s="1">
        <v>0</v>
      </c>
      <c r="II84" s="1">
        <v>0</v>
      </c>
      <c r="IJ84" s="1">
        <v>0</v>
      </c>
      <c r="IK84" s="1">
        <v>0</v>
      </c>
      <c r="IL84" s="1">
        <v>0</v>
      </c>
      <c r="IM84" s="1">
        <v>0</v>
      </c>
      <c r="IN84" s="1">
        <v>0</v>
      </c>
      <c r="IO84" s="1">
        <v>0</v>
      </c>
      <c r="IP84" s="1">
        <v>0</v>
      </c>
      <c r="IQ84" s="1">
        <v>0</v>
      </c>
      <c r="IR84" s="1">
        <v>0</v>
      </c>
      <c r="IS84" s="1">
        <v>0</v>
      </c>
      <c r="IT84" s="1">
        <v>0</v>
      </c>
      <c r="IU84" s="1">
        <v>0</v>
      </c>
      <c r="IV84" s="1">
        <v>0</v>
      </c>
      <c r="IW84" s="1">
        <v>0</v>
      </c>
      <c r="IX84" s="1">
        <v>0</v>
      </c>
      <c r="IY84" s="1">
        <v>0</v>
      </c>
      <c r="IZ84" s="1">
        <v>0</v>
      </c>
      <c r="JA84" s="1">
        <v>0</v>
      </c>
      <c r="JB84" s="1">
        <v>0</v>
      </c>
      <c r="JC84" s="1">
        <v>0</v>
      </c>
      <c r="JD84" s="1">
        <v>0</v>
      </c>
      <c r="JE84" s="1">
        <v>0</v>
      </c>
      <c r="JF84" s="1">
        <v>0</v>
      </c>
      <c r="JG84" s="1">
        <v>0</v>
      </c>
      <c r="JH84" s="1">
        <v>0</v>
      </c>
      <c r="JI84" s="1">
        <v>0</v>
      </c>
      <c r="JJ84" s="1">
        <v>0</v>
      </c>
      <c r="JK84" s="1">
        <v>0</v>
      </c>
      <c r="JL84" s="1">
        <v>0</v>
      </c>
      <c r="JM84" s="1">
        <v>0</v>
      </c>
      <c r="JN84" s="1">
        <v>0</v>
      </c>
      <c r="JO84" s="1">
        <v>0</v>
      </c>
      <c r="JP84" s="1">
        <v>0</v>
      </c>
      <c r="JQ84" s="1">
        <v>0</v>
      </c>
      <c r="JR84" s="1">
        <v>0</v>
      </c>
      <c r="JS84" s="1">
        <v>0</v>
      </c>
      <c r="JT84" s="1">
        <v>0</v>
      </c>
      <c r="JU84" s="1">
        <v>0</v>
      </c>
      <c r="JV84" s="1">
        <v>0</v>
      </c>
      <c r="JW84" s="1">
        <v>0</v>
      </c>
      <c r="JX84" s="1">
        <v>0</v>
      </c>
      <c r="JY84" s="1">
        <v>0</v>
      </c>
      <c r="JZ84" s="1">
        <v>0</v>
      </c>
      <c r="KA84" s="1">
        <v>0</v>
      </c>
      <c r="KB84" s="1">
        <v>0</v>
      </c>
      <c r="KC84" s="1">
        <v>0</v>
      </c>
      <c r="KD84" s="1">
        <v>0</v>
      </c>
      <c r="KE84" s="1">
        <v>0</v>
      </c>
      <c r="KF84" s="1">
        <v>0</v>
      </c>
      <c r="KG84" s="1">
        <v>0</v>
      </c>
      <c r="KH84" s="1">
        <v>0</v>
      </c>
      <c r="KI84" s="1">
        <v>0</v>
      </c>
      <c r="KJ84" s="1">
        <v>0</v>
      </c>
      <c r="KK84" s="1">
        <v>0</v>
      </c>
      <c r="KL84" s="1">
        <v>0</v>
      </c>
      <c r="KM84" s="1">
        <v>0</v>
      </c>
      <c r="KN84" s="1">
        <v>0</v>
      </c>
      <c r="KO84" s="1">
        <v>0</v>
      </c>
      <c r="KP84" s="1">
        <v>0</v>
      </c>
      <c r="KQ84" s="1">
        <v>0</v>
      </c>
      <c r="KR84" s="1">
        <v>0</v>
      </c>
      <c r="KS84" s="1">
        <v>0</v>
      </c>
      <c r="KT84" s="1">
        <v>0</v>
      </c>
      <c r="KU84" s="1">
        <v>0</v>
      </c>
      <c r="KV84" s="1">
        <v>0</v>
      </c>
      <c r="KW84" s="1">
        <v>0</v>
      </c>
      <c r="KX84" s="1">
        <v>0</v>
      </c>
      <c r="KY84" s="1">
        <v>0</v>
      </c>
      <c r="KZ84" s="1">
        <v>0</v>
      </c>
      <c r="LA84" s="1">
        <v>0</v>
      </c>
      <c r="LB84" s="1">
        <v>0</v>
      </c>
      <c r="LC84" s="1">
        <v>0</v>
      </c>
      <c r="LD84" s="1">
        <v>0</v>
      </c>
      <c r="LE84" s="1">
        <v>0</v>
      </c>
      <c r="LF84" s="1">
        <v>0</v>
      </c>
      <c r="LG84" s="1">
        <v>0</v>
      </c>
      <c r="LH84" s="1">
        <v>0.96399999999999997</v>
      </c>
      <c r="LI84" s="1">
        <v>0.90254545454545465</v>
      </c>
      <c r="LJ84" s="1">
        <v>0</v>
      </c>
      <c r="LK84" s="1">
        <v>0</v>
      </c>
      <c r="LL84" s="1">
        <v>1</v>
      </c>
      <c r="LM84" s="1">
        <v>0.95</v>
      </c>
      <c r="LN84" s="1">
        <v>0</v>
      </c>
      <c r="LO84" s="1">
        <v>1</v>
      </c>
      <c r="LP84" s="1">
        <v>0.78</v>
      </c>
      <c r="LQ84" s="1">
        <v>0</v>
      </c>
      <c r="LR84" s="1">
        <v>0</v>
      </c>
      <c r="LS84" s="1">
        <v>0</v>
      </c>
    </row>
    <row r="85" spans="1:331" ht="15.75" customHeight="1">
      <c r="A85" s="1" t="s">
        <v>350</v>
      </c>
      <c r="B85" s="1" t="s">
        <v>425</v>
      </c>
      <c r="C85" s="1" t="s">
        <v>434</v>
      </c>
      <c r="D85" s="1" t="s">
        <v>420</v>
      </c>
      <c r="E85" s="1" t="s">
        <v>416</v>
      </c>
      <c r="F85" s="1">
        <v>969</v>
      </c>
      <c r="G85" s="1" t="s">
        <v>355</v>
      </c>
      <c r="H85" s="1">
        <v>969</v>
      </c>
      <c r="I85" s="1">
        <v>2.2534883720930234</v>
      </c>
      <c r="J85" s="1">
        <v>0</v>
      </c>
      <c r="K85" s="1" t="s">
        <v>356</v>
      </c>
      <c r="L85" s="1">
        <v>1</v>
      </c>
      <c r="M85" s="1" t="s">
        <v>427</v>
      </c>
      <c r="N85" s="1" t="s">
        <v>435</v>
      </c>
      <c r="O85" s="1" t="s">
        <v>436</v>
      </c>
      <c r="P85" s="1">
        <v>4.7</v>
      </c>
      <c r="Q85" s="1">
        <v>0.93</v>
      </c>
      <c r="R85" s="1">
        <v>0</v>
      </c>
      <c r="S85" s="1">
        <v>0.39</v>
      </c>
      <c r="T85" s="1">
        <v>430</v>
      </c>
      <c r="U85" s="1">
        <v>0</v>
      </c>
      <c r="V85" s="1">
        <v>275</v>
      </c>
      <c r="W85" s="1">
        <v>0</v>
      </c>
      <c r="X85" s="1">
        <v>118250</v>
      </c>
      <c r="Y85" s="1">
        <v>1</v>
      </c>
      <c r="Z85" s="1">
        <v>0</v>
      </c>
      <c r="AA85" s="1">
        <v>0</v>
      </c>
      <c r="AB85" s="1">
        <v>0</v>
      </c>
      <c r="AC85" s="1">
        <v>0</v>
      </c>
      <c r="AD85" s="1">
        <v>0</v>
      </c>
      <c r="AE85" s="1">
        <v>0</v>
      </c>
      <c r="AF85" s="1">
        <v>0</v>
      </c>
      <c r="AG85" s="1">
        <v>0</v>
      </c>
      <c r="AH85" s="1">
        <v>0</v>
      </c>
      <c r="AI85" s="1">
        <v>0</v>
      </c>
      <c r="AJ85" s="1">
        <v>0</v>
      </c>
      <c r="AK85" s="1">
        <v>0</v>
      </c>
      <c r="AL85" s="1">
        <v>0</v>
      </c>
      <c r="AM85" s="1">
        <v>13.726027397260275</v>
      </c>
      <c r="AN85" s="1">
        <v>0</v>
      </c>
      <c r="AO85" s="1">
        <v>0</v>
      </c>
      <c r="AP85" s="1">
        <v>0</v>
      </c>
      <c r="AQ85" s="1">
        <v>0</v>
      </c>
      <c r="AR85" s="1">
        <v>0</v>
      </c>
      <c r="AS85" s="1">
        <v>0</v>
      </c>
      <c r="AT85" s="1">
        <v>0</v>
      </c>
      <c r="AU85" s="1">
        <v>0</v>
      </c>
      <c r="AV85" s="1">
        <v>0</v>
      </c>
      <c r="AW85" s="1">
        <v>0</v>
      </c>
      <c r="AX85" s="1">
        <v>0</v>
      </c>
      <c r="AY85" s="1">
        <v>0</v>
      </c>
      <c r="AZ85" s="1">
        <v>0</v>
      </c>
      <c r="BA85" s="1">
        <v>0</v>
      </c>
      <c r="BB85" s="1">
        <v>0</v>
      </c>
      <c r="BC85" s="1">
        <v>0.106</v>
      </c>
      <c r="BD85" s="1">
        <v>0</v>
      </c>
      <c r="BE85" s="1">
        <v>0</v>
      </c>
      <c r="BF85" s="1">
        <v>0</v>
      </c>
      <c r="BG85" s="1">
        <v>0</v>
      </c>
      <c r="BH85" s="1">
        <v>0</v>
      </c>
      <c r="BI85" s="1">
        <v>0</v>
      </c>
      <c r="BJ85" s="1">
        <v>0</v>
      </c>
      <c r="BK85" s="1">
        <v>0</v>
      </c>
      <c r="BL85" s="1">
        <v>0</v>
      </c>
      <c r="BM85" s="1">
        <v>0</v>
      </c>
      <c r="BN85" s="1">
        <v>0</v>
      </c>
      <c r="BO85" s="1">
        <v>0</v>
      </c>
      <c r="BP85" s="1">
        <v>0</v>
      </c>
      <c r="BQ85" s="1">
        <v>1.4999999999999999E-2</v>
      </c>
      <c r="BR85" s="1">
        <v>0</v>
      </c>
      <c r="BS85" s="1">
        <v>0</v>
      </c>
      <c r="BT85" s="1">
        <v>0</v>
      </c>
      <c r="BU85" s="1">
        <v>0</v>
      </c>
      <c r="BV85" s="1">
        <v>0</v>
      </c>
      <c r="BW85" s="1">
        <v>81.599999999999994</v>
      </c>
      <c r="BX85" s="1">
        <v>0</v>
      </c>
      <c r="BY85" s="1">
        <v>0</v>
      </c>
      <c r="BZ85" s="1">
        <v>0</v>
      </c>
      <c r="CA85" s="1">
        <v>0</v>
      </c>
      <c r="CB85" s="1">
        <v>0</v>
      </c>
      <c r="CC85" s="1">
        <v>0</v>
      </c>
      <c r="CD85" s="1">
        <v>0</v>
      </c>
      <c r="CE85" s="1">
        <v>0</v>
      </c>
      <c r="CF85" s="1">
        <v>0</v>
      </c>
      <c r="CG85" s="1">
        <v>0</v>
      </c>
      <c r="CH85" s="1">
        <v>0</v>
      </c>
      <c r="CI85" s="1">
        <v>0</v>
      </c>
      <c r="CJ85" s="1">
        <v>0</v>
      </c>
      <c r="CK85" s="1">
        <v>0</v>
      </c>
      <c r="CL85" s="1">
        <v>0</v>
      </c>
      <c r="CM85" s="1">
        <v>0</v>
      </c>
      <c r="CN85" s="1">
        <v>0</v>
      </c>
      <c r="CO85" s="1">
        <v>0</v>
      </c>
      <c r="CP85" s="1">
        <v>0</v>
      </c>
      <c r="CQ85" s="1">
        <v>0</v>
      </c>
      <c r="CR85" s="1">
        <v>0</v>
      </c>
      <c r="CS85" s="1">
        <v>0</v>
      </c>
      <c r="CT85" s="1">
        <v>0</v>
      </c>
      <c r="CU85" s="1">
        <v>0</v>
      </c>
      <c r="CV85" s="1">
        <v>0</v>
      </c>
      <c r="CW85" s="1">
        <v>0</v>
      </c>
      <c r="CX85" s="1">
        <v>0</v>
      </c>
      <c r="CY85" s="1">
        <v>0</v>
      </c>
      <c r="CZ85" s="1">
        <v>0</v>
      </c>
      <c r="DA85" s="1">
        <v>0</v>
      </c>
      <c r="DB85" s="1">
        <v>0</v>
      </c>
      <c r="DC85" s="1">
        <v>0</v>
      </c>
      <c r="DD85" s="1">
        <v>0</v>
      </c>
      <c r="DE85" s="1">
        <v>0</v>
      </c>
      <c r="DF85" s="1">
        <v>0</v>
      </c>
      <c r="DG85" s="1">
        <v>0</v>
      </c>
      <c r="DH85" s="1">
        <v>0</v>
      </c>
      <c r="DI85" s="1">
        <v>0</v>
      </c>
      <c r="DJ85" s="1">
        <v>0</v>
      </c>
      <c r="DK85" s="1">
        <v>0</v>
      </c>
      <c r="DL85" s="1">
        <v>0</v>
      </c>
      <c r="DM85" s="1">
        <v>0</v>
      </c>
      <c r="DN85" s="1">
        <v>0</v>
      </c>
      <c r="DO85" s="1">
        <v>0</v>
      </c>
      <c r="DP85" s="1">
        <v>0</v>
      </c>
      <c r="DQ85" s="1">
        <v>0</v>
      </c>
      <c r="DR85" s="1">
        <v>0</v>
      </c>
      <c r="DS85" s="1">
        <v>0</v>
      </c>
      <c r="DT85" s="1">
        <v>0</v>
      </c>
      <c r="DU85" s="1">
        <v>0</v>
      </c>
      <c r="DV85" s="1">
        <v>0</v>
      </c>
      <c r="DW85" s="1">
        <v>0</v>
      </c>
      <c r="DX85" s="1">
        <v>0</v>
      </c>
      <c r="DY85" s="1">
        <v>0</v>
      </c>
      <c r="DZ85" s="1">
        <v>0</v>
      </c>
      <c r="EA85" s="1">
        <v>0</v>
      </c>
      <c r="EB85" s="1">
        <v>0</v>
      </c>
      <c r="EC85" s="1">
        <v>0</v>
      </c>
      <c r="ED85" s="1">
        <v>0</v>
      </c>
      <c r="EE85" s="1">
        <v>0</v>
      </c>
      <c r="EF85" s="1">
        <v>0</v>
      </c>
      <c r="EG85" s="1">
        <v>0</v>
      </c>
      <c r="EH85" s="1">
        <v>0</v>
      </c>
      <c r="EI85" s="1">
        <v>0</v>
      </c>
      <c r="EJ85" s="1">
        <v>0</v>
      </c>
      <c r="EK85" s="1">
        <v>0</v>
      </c>
      <c r="EL85" s="1">
        <v>0</v>
      </c>
      <c r="EM85" s="1">
        <v>0</v>
      </c>
      <c r="EN85" s="1">
        <v>0</v>
      </c>
      <c r="EO85" s="1">
        <v>0</v>
      </c>
      <c r="EP85" s="1">
        <v>0</v>
      </c>
      <c r="EQ85" s="1">
        <v>0</v>
      </c>
      <c r="ER85" s="1">
        <v>0</v>
      </c>
      <c r="ES85" s="1">
        <v>0</v>
      </c>
      <c r="ET85" s="1">
        <v>0</v>
      </c>
      <c r="EU85" s="1">
        <v>0</v>
      </c>
      <c r="EV85" s="1">
        <v>0</v>
      </c>
      <c r="EW85" s="1">
        <v>0</v>
      </c>
      <c r="EX85" s="1">
        <v>0</v>
      </c>
      <c r="EY85" s="1">
        <v>0</v>
      </c>
      <c r="EZ85" s="1">
        <v>0</v>
      </c>
      <c r="FA85" s="1">
        <v>0</v>
      </c>
      <c r="FB85" s="1">
        <v>0</v>
      </c>
      <c r="FC85" s="1">
        <v>0</v>
      </c>
      <c r="FD85" s="1">
        <v>0</v>
      </c>
      <c r="FE85" s="1">
        <v>0</v>
      </c>
      <c r="FF85" s="1">
        <v>0</v>
      </c>
      <c r="FG85" s="1">
        <v>0</v>
      </c>
      <c r="FH85" s="1">
        <v>0</v>
      </c>
      <c r="FI85" s="1">
        <v>0</v>
      </c>
      <c r="FJ85" s="1">
        <v>0</v>
      </c>
      <c r="FK85" s="1">
        <v>0</v>
      </c>
      <c r="FL85" s="1">
        <v>0</v>
      </c>
      <c r="FM85" s="1">
        <v>0</v>
      </c>
      <c r="FN85" s="1">
        <v>0</v>
      </c>
      <c r="FO85" s="1">
        <v>0</v>
      </c>
      <c r="FP85" s="1">
        <v>0</v>
      </c>
      <c r="FQ85" s="1">
        <v>1</v>
      </c>
      <c r="FR85" s="1">
        <v>0</v>
      </c>
      <c r="FS85" s="1">
        <v>0</v>
      </c>
      <c r="FT85" s="1">
        <v>0</v>
      </c>
      <c r="FU85" s="1">
        <v>0</v>
      </c>
      <c r="FV85" s="1">
        <v>0</v>
      </c>
      <c r="FW85" s="1">
        <v>0</v>
      </c>
      <c r="FX85" s="1">
        <v>5.0188303004815085</v>
      </c>
      <c r="FY85" s="1">
        <v>0</v>
      </c>
      <c r="FZ85" s="1">
        <v>0</v>
      </c>
      <c r="GA85" s="1">
        <v>0</v>
      </c>
      <c r="GB85" s="1">
        <v>0</v>
      </c>
      <c r="GC85" s="1">
        <v>0</v>
      </c>
      <c r="GD85" s="1">
        <v>0</v>
      </c>
      <c r="GE85" s="1">
        <v>0</v>
      </c>
      <c r="GF85" s="1">
        <v>0</v>
      </c>
      <c r="GG85" s="1">
        <v>0</v>
      </c>
      <c r="GH85" s="1">
        <v>0</v>
      </c>
      <c r="GI85" s="1">
        <v>0</v>
      </c>
      <c r="GJ85" s="1">
        <v>0</v>
      </c>
      <c r="GK85" s="1">
        <v>0</v>
      </c>
      <c r="GL85" s="1">
        <v>0</v>
      </c>
      <c r="GM85" s="1">
        <v>0</v>
      </c>
      <c r="GN85" s="1">
        <v>0</v>
      </c>
      <c r="GO85" s="1">
        <v>0</v>
      </c>
      <c r="GP85" s="1">
        <v>0</v>
      </c>
      <c r="GQ85" s="1">
        <v>0</v>
      </c>
      <c r="GR85" s="1">
        <v>0</v>
      </c>
      <c r="GS85" s="1">
        <v>0</v>
      </c>
      <c r="GT85" s="1">
        <v>0.28989999999999999</v>
      </c>
      <c r="GU85" s="1">
        <v>0</v>
      </c>
      <c r="GV85" s="1">
        <v>0</v>
      </c>
      <c r="GW85" s="1">
        <v>0</v>
      </c>
      <c r="GX85" s="1">
        <v>0</v>
      </c>
      <c r="GY85" s="1">
        <v>0</v>
      </c>
      <c r="GZ85" s="1">
        <v>0</v>
      </c>
      <c r="HA85" s="1">
        <v>0</v>
      </c>
      <c r="HB85" s="1">
        <v>0</v>
      </c>
      <c r="HC85" s="1">
        <v>0</v>
      </c>
      <c r="HD85" s="1">
        <v>0</v>
      </c>
      <c r="HE85" s="1">
        <v>0</v>
      </c>
      <c r="HF85" s="1">
        <v>0</v>
      </c>
      <c r="HG85" s="1">
        <v>0</v>
      </c>
      <c r="HH85" s="1">
        <v>1.4999999999999999E-2</v>
      </c>
      <c r="HI85" s="1">
        <v>0</v>
      </c>
      <c r="HJ85" s="1">
        <v>0</v>
      </c>
      <c r="HK85" s="1">
        <v>0</v>
      </c>
      <c r="HL85" s="1">
        <v>0</v>
      </c>
      <c r="HM85" s="1">
        <v>0</v>
      </c>
      <c r="HN85" s="1">
        <v>81.599999999999994</v>
      </c>
      <c r="HO85" s="1">
        <v>0</v>
      </c>
      <c r="HP85" s="1">
        <v>0</v>
      </c>
      <c r="HQ85" s="1">
        <v>0</v>
      </c>
      <c r="HR85" s="1">
        <v>0</v>
      </c>
      <c r="HS85" s="1">
        <v>0</v>
      </c>
      <c r="HT85" s="1">
        <v>0</v>
      </c>
      <c r="HU85" s="1">
        <v>0</v>
      </c>
      <c r="HV85" s="1">
        <v>0</v>
      </c>
      <c r="HW85" s="1">
        <v>0</v>
      </c>
      <c r="HX85" s="1">
        <v>0</v>
      </c>
      <c r="HY85" s="1">
        <v>0</v>
      </c>
      <c r="HZ85" s="1">
        <v>0</v>
      </c>
      <c r="IA85" s="1">
        <v>0</v>
      </c>
      <c r="IB85" s="1">
        <v>0</v>
      </c>
      <c r="IC85" s="1">
        <v>0</v>
      </c>
      <c r="ID85" s="1">
        <v>0</v>
      </c>
      <c r="IE85" s="1">
        <v>0</v>
      </c>
      <c r="IF85" s="1">
        <v>0</v>
      </c>
      <c r="IG85" s="1">
        <v>0</v>
      </c>
      <c r="IH85" s="1">
        <v>0</v>
      </c>
      <c r="II85" s="1">
        <v>0</v>
      </c>
      <c r="IJ85" s="1">
        <v>0</v>
      </c>
      <c r="IK85" s="1">
        <v>0</v>
      </c>
      <c r="IL85" s="1">
        <v>0</v>
      </c>
      <c r="IM85" s="1">
        <v>0</v>
      </c>
      <c r="IN85" s="1">
        <v>0</v>
      </c>
      <c r="IO85" s="1">
        <v>0</v>
      </c>
      <c r="IP85" s="1">
        <v>0</v>
      </c>
      <c r="IQ85" s="1">
        <v>0</v>
      </c>
      <c r="IR85" s="1">
        <v>0</v>
      </c>
      <c r="IS85" s="1">
        <v>0</v>
      </c>
      <c r="IT85" s="1">
        <v>0</v>
      </c>
      <c r="IU85" s="1">
        <v>0</v>
      </c>
      <c r="IV85" s="1">
        <v>0</v>
      </c>
      <c r="IW85" s="1">
        <v>0</v>
      </c>
      <c r="IX85" s="1">
        <v>0</v>
      </c>
      <c r="IY85" s="1">
        <v>0</v>
      </c>
      <c r="IZ85" s="1">
        <v>0</v>
      </c>
      <c r="JA85" s="1">
        <v>0</v>
      </c>
      <c r="JB85" s="1">
        <v>0</v>
      </c>
      <c r="JC85" s="1">
        <v>0</v>
      </c>
      <c r="JD85" s="1">
        <v>0</v>
      </c>
      <c r="JE85" s="1">
        <v>0</v>
      </c>
      <c r="JF85" s="1">
        <v>0</v>
      </c>
      <c r="JG85" s="1">
        <v>0</v>
      </c>
      <c r="JH85" s="1">
        <v>0</v>
      </c>
      <c r="JI85" s="1">
        <v>0</v>
      </c>
      <c r="JJ85" s="1">
        <v>0</v>
      </c>
      <c r="JK85" s="1">
        <v>0</v>
      </c>
      <c r="JL85" s="1">
        <v>0</v>
      </c>
      <c r="JM85" s="1">
        <v>0</v>
      </c>
      <c r="JN85" s="1">
        <v>0</v>
      </c>
      <c r="JO85" s="1">
        <v>0</v>
      </c>
      <c r="JP85" s="1">
        <v>0</v>
      </c>
      <c r="JQ85" s="1">
        <v>0</v>
      </c>
      <c r="JR85" s="1">
        <v>0</v>
      </c>
      <c r="JS85" s="1">
        <v>0</v>
      </c>
      <c r="JT85" s="1">
        <v>0</v>
      </c>
      <c r="JU85" s="1">
        <v>0</v>
      </c>
      <c r="JV85" s="1">
        <v>0</v>
      </c>
      <c r="JW85" s="1">
        <v>0</v>
      </c>
      <c r="JX85" s="1">
        <v>0</v>
      </c>
      <c r="JY85" s="1">
        <v>0</v>
      </c>
      <c r="JZ85" s="1">
        <v>0</v>
      </c>
      <c r="KA85" s="1">
        <v>0</v>
      </c>
      <c r="KB85" s="1">
        <v>0</v>
      </c>
      <c r="KC85" s="1">
        <v>0</v>
      </c>
      <c r="KD85" s="1">
        <v>0</v>
      </c>
      <c r="KE85" s="1">
        <v>0</v>
      </c>
      <c r="KF85" s="1">
        <v>0</v>
      </c>
      <c r="KG85" s="1">
        <v>0</v>
      </c>
      <c r="KH85" s="1">
        <v>0</v>
      </c>
      <c r="KI85" s="1">
        <v>0</v>
      </c>
      <c r="KJ85" s="1">
        <v>0</v>
      </c>
      <c r="KK85" s="1">
        <v>0</v>
      </c>
      <c r="KL85" s="1">
        <v>0</v>
      </c>
      <c r="KM85" s="1">
        <v>0</v>
      </c>
      <c r="KN85" s="1">
        <v>0</v>
      </c>
      <c r="KO85" s="1">
        <v>0</v>
      </c>
      <c r="KP85" s="1">
        <v>0</v>
      </c>
      <c r="KQ85" s="1">
        <v>0</v>
      </c>
      <c r="KR85" s="1">
        <v>0</v>
      </c>
      <c r="KS85" s="1">
        <v>0</v>
      </c>
      <c r="KT85" s="1">
        <v>0</v>
      </c>
      <c r="KU85" s="1">
        <v>0</v>
      </c>
      <c r="KV85" s="1">
        <v>0</v>
      </c>
      <c r="KW85" s="1">
        <v>0</v>
      </c>
      <c r="KX85" s="1">
        <v>0</v>
      </c>
      <c r="KY85" s="1">
        <v>0</v>
      </c>
      <c r="KZ85" s="1">
        <v>0</v>
      </c>
      <c r="LA85" s="1">
        <v>0</v>
      </c>
      <c r="LB85" s="1">
        <v>0</v>
      </c>
      <c r="LC85" s="1">
        <v>0</v>
      </c>
      <c r="LD85" s="1">
        <v>0</v>
      </c>
      <c r="LE85" s="1">
        <v>0</v>
      </c>
      <c r="LF85" s="1">
        <v>0</v>
      </c>
      <c r="LG85" s="1">
        <v>0</v>
      </c>
      <c r="LH85" s="1">
        <v>1</v>
      </c>
      <c r="LI85" s="1">
        <v>0.95563636363636373</v>
      </c>
      <c r="LJ85" s="1">
        <v>0</v>
      </c>
      <c r="LK85" s="1">
        <v>0</v>
      </c>
      <c r="LL85" s="1">
        <v>1</v>
      </c>
      <c r="LM85" s="1">
        <v>0.95</v>
      </c>
      <c r="LN85" s="1">
        <v>0</v>
      </c>
      <c r="LO85" s="1">
        <v>1</v>
      </c>
      <c r="LP85" s="1">
        <v>0.78</v>
      </c>
      <c r="LQ85" s="1">
        <v>0</v>
      </c>
      <c r="LR85" s="1">
        <v>9.2065778595203512E-2</v>
      </c>
      <c r="LS85" s="1">
        <v>0</v>
      </c>
    </row>
    <row r="86" spans="1:331" ht="15.75" customHeight="1">
      <c r="A86" s="1" t="s">
        <v>350</v>
      </c>
      <c r="B86" s="1" t="s">
        <v>425</v>
      </c>
      <c r="C86" s="1" t="s">
        <v>434</v>
      </c>
      <c r="D86" s="1" t="s">
        <v>420</v>
      </c>
      <c r="E86" s="1" t="s">
        <v>421</v>
      </c>
      <c r="F86" s="1">
        <v>5289</v>
      </c>
      <c r="G86" s="1" t="s">
        <v>430</v>
      </c>
      <c r="H86" s="1">
        <v>5289</v>
      </c>
      <c r="I86" s="1">
        <v>1.820027529249828</v>
      </c>
      <c r="J86" s="1">
        <v>0</v>
      </c>
      <c r="K86" s="1" t="s">
        <v>431</v>
      </c>
      <c r="L86" s="1">
        <v>1</v>
      </c>
      <c r="M86" s="1" t="s">
        <v>427</v>
      </c>
      <c r="N86" s="1" t="s">
        <v>435</v>
      </c>
      <c r="O86" s="1" t="s">
        <v>436</v>
      </c>
      <c r="P86" s="1">
        <v>4.7</v>
      </c>
      <c r="Q86" s="1">
        <v>0.93</v>
      </c>
      <c r="R86" s="1">
        <v>0</v>
      </c>
      <c r="S86" s="1">
        <v>0.39</v>
      </c>
      <c r="T86" s="1">
        <v>2906</v>
      </c>
      <c r="U86" s="1">
        <v>0</v>
      </c>
      <c r="V86" s="1">
        <v>275</v>
      </c>
      <c r="W86" s="1">
        <v>0</v>
      </c>
      <c r="X86" s="1">
        <v>799150</v>
      </c>
      <c r="Y86" s="1">
        <v>0</v>
      </c>
      <c r="Z86" s="1">
        <v>1</v>
      </c>
      <c r="AA86" s="1">
        <v>0</v>
      </c>
      <c r="AB86" s="1">
        <v>0</v>
      </c>
      <c r="AC86" s="1">
        <v>0</v>
      </c>
      <c r="AD86" s="1">
        <v>0</v>
      </c>
      <c r="AE86" s="1">
        <v>0</v>
      </c>
      <c r="AF86" s="1">
        <v>0</v>
      </c>
      <c r="AG86" s="1">
        <v>0</v>
      </c>
      <c r="AH86" s="1">
        <v>0</v>
      </c>
      <c r="AI86" s="1">
        <v>0</v>
      </c>
      <c r="AJ86" s="1">
        <v>0</v>
      </c>
      <c r="AK86" s="1">
        <v>0</v>
      </c>
      <c r="AL86" s="1">
        <v>0</v>
      </c>
      <c r="AM86" s="1">
        <v>0</v>
      </c>
      <c r="AN86" s="1">
        <v>15.123287671232877</v>
      </c>
      <c r="AO86" s="1">
        <v>0</v>
      </c>
      <c r="AP86" s="1">
        <v>0</v>
      </c>
      <c r="AQ86" s="1">
        <v>0</v>
      </c>
      <c r="AR86" s="1">
        <v>0</v>
      </c>
      <c r="AS86" s="1">
        <v>0</v>
      </c>
      <c r="AT86" s="1">
        <v>0</v>
      </c>
      <c r="AU86" s="1">
        <v>0</v>
      </c>
      <c r="AV86" s="1">
        <v>0</v>
      </c>
      <c r="AW86" s="1">
        <v>0</v>
      </c>
      <c r="AX86" s="1">
        <v>0</v>
      </c>
      <c r="AY86" s="1">
        <v>0</v>
      </c>
      <c r="AZ86" s="1">
        <v>0</v>
      </c>
      <c r="BA86" s="1">
        <v>0</v>
      </c>
      <c r="BB86" s="1">
        <v>0</v>
      </c>
      <c r="BC86" s="1">
        <v>0</v>
      </c>
      <c r="BD86" s="1">
        <v>0.106</v>
      </c>
      <c r="BE86" s="1">
        <v>0</v>
      </c>
      <c r="BF86" s="1">
        <v>0</v>
      </c>
      <c r="BG86" s="1">
        <v>0</v>
      </c>
      <c r="BH86" s="1">
        <v>0</v>
      </c>
      <c r="BI86" s="1">
        <v>0</v>
      </c>
      <c r="BJ86" s="1">
        <v>0</v>
      </c>
      <c r="BK86" s="1">
        <v>0</v>
      </c>
      <c r="BL86" s="1">
        <v>0</v>
      </c>
      <c r="BM86" s="1">
        <v>0</v>
      </c>
      <c r="BN86" s="1">
        <v>0</v>
      </c>
      <c r="BO86" s="1">
        <v>0</v>
      </c>
      <c r="BP86" s="1">
        <v>0</v>
      </c>
      <c r="BQ86" s="1">
        <v>0</v>
      </c>
      <c r="BR86" s="1">
        <v>1.4999999999999999E-2</v>
      </c>
      <c r="BS86" s="1">
        <v>0</v>
      </c>
      <c r="BT86" s="1">
        <v>0</v>
      </c>
      <c r="BU86" s="1">
        <v>0</v>
      </c>
      <c r="BV86" s="1">
        <v>0</v>
      </c>
      <c r="BW86" s="1">
        <v>0</v>
      </c>
      <c r="BX86" s="1">
        <v>81.599999999999994</v>
      </c>
      <c r="BY86" s="1">
        <v>0</v>
      </c>
      <c r="BZ86" s="1">
        <v>0</v>
      </c>
      <c r="CA86" s="1">
        <v>0</v>
      </c>
      <c r="CB86" s="1">
        <v>0</v>
      </c>
      <c r="CC86" s="1">
        <v>0</v>
      </c>
      <c r="CD86" s="1">
        <v>0</v>
      </c>
      <c r="CE86" s="1">
        <v>0</v>
      </c>
      <c r="CF86" s="1">
        <v>0</v>
      </c>
      <c r="CG86" s="1">
        <v>0</v>
      </c>
      <c r="CH86" s="1">
        <v>0</v>
      </c>
      <c r="CI86" s="1">
        <v>0</v>
      </c>
      <c r="CJ86" s="1">
        <v>0</v>
      </c>
      <c r="CK86" s="1">
        <v>0</v>
      </c>
      <c r="CL86" s="1">
        <v>0</v>
      </c>
      <c r="CM86" s="1">
        <v>0</v>
      </c>
      <c r="CN86" s="1">
        <v>0</v>
      </c>
      <c r="CO86" s="1">
        <v>0</v>
      </c>
      <c r="CP86" s="1">
        <v>0</v>
      </c>
      <c r="CQ86" s="1">
        <v>0</v>
      </c>
      <c r="CR86" s="1">
        <v>0</v>
      </c>
      <c r="CS86" s="1">
        <v>0</v>
      </c>
      <c r="CT86" s="1">
        <v>0</v>
      </c>
      <c r="CU86" s="1">
        <v>0</v>
      </c>
      <c r="CV86" s="1">
        <v>0</v>
      </c>
      <c r="CW86" s="1">
        <v>0</v>
      </c>
      <c r="CX86" s="1">
        <v>0</v>
      </c>
      <c r="CY86" s="1">
        <v>0</v>
      </c>
      <c r="CZ86" s="1">
        <v>0</v>
      </c>
      <c r="DA86" s="1">
        <v>0</v>
      </c>
      <c r="DB86" s="1">
        <v>0</v>
      </c>
      <c r="DC86" s="1">
        <v>0</v>
      </c>
      <c r="DD86" s="1">
        <v>0</v>
      </c>
      <c r="DE86" s="1">
        <v>0</v>
      </c>
      <c r="DF86" s="1">
        <v>0</v>
      </c>
      <c r="DG86" s="1">
        <v>0</v>
      </c>
      <c r="DH86" s="1">
        <v>0</v>
      </c>
      <c r="DI86" s="1">
        <v>0</v>
      </c>
      <c r="DJ86" s="1">
        <v>0</v>
      </c>
      <c r="DK86" s="1">
        <v>0</v>
      </c>
      <c r="DL86" s="1">
        <v>0</v>
      </c>
      <c r="DM86" s="1">
        <v>0</v>
      </c>
      <c r="DN86" s="1">
        <v>0</v>
      </c>
      <c r="DO86" s="1">
        <v>0</v>
      </c>
      <c r="DP86" s="1">
        <v>0</v>
      </c>
      <c r="DQ86" s="1">
        <v>0</v>
      </c>
      <c r="DR86" s="1">
        <v>0</v>
      </c>
      <c r="DS86" s="1">
        <v>0</v>
      </c>
      <c r="DT86" s="1">
        <v>0</v>
      </c>
      <c r="DU86" s="1">
        <v>0</v>
      </c>
      <c r="DV86" s="1">
        <v>0</v>
      </c>
      <c r="DW86" s="1">
        <v>0</v>
      </c>
      <c r="DX86" s="1">
        <v>0</v>
      </c>
      <c r="DY86" s="1">
        <v>0</v>
      </c>
      <c r="DZ86" s="1">
        <v>0</v>
      </c>
      <c r="EA86" s="1">
        <v>0</v>
      </c>
      <c r="EB86" s="1">
        <v>0</v>
      </c>
      <c r="EC86" s="1">
        <v>0</v>
      </c>
      <c r="ED86" s="1">
        <v>0</v>
      </c>
      <c r="EE86" s="1">
        <v>0</v>
      </c>
      <c r="EF86" s="1">
        <v>0</v>
      </c>
      <c r="EG86" s="1">
        <v>0</v>
      </c>
      <c r="EH86" s="1">
        <v>0</v>
      </c>
      <c r="EI86" s="1">
        <v>0</v>
      </c>
      <c r="EJ86" s="1">
        <v>0</v>
      </c>
      <c r="EK86" s="1">
        <v>0</v>
      </c>
      <c r="EL86" s="1">
        <v>0</v>
      </c>
      <c r="EM86" s="1">
        <v>0</v>
      </c>
      <c r="EN86" s="1">
        <v>0</v>
      </c>
      <c r="EO86" s="1">
        <v>0</v>
      </c>
      <c r="EP86" s="1">
        <v>0</v>
      </c>
      <c r="EQ86" s="1">
        <v>0</v>
      </c>
      <c r="ER86" s="1">
        <v>0</v>
      </c>
      <c r="ES86" s="1">
        <v>0</v>
      </c>
      <c r="ET86" s="1">
        <v>0</v>
      </c>
      <c r="EU86" s="1">
        <v>0</v>
      </c>
      <c r="EV86" s="1">
        <v>0</v>
      </c>
      <c r="EW86" s="1">
        <v>0</v>
      </c>
      <c r="EX86" s="1">
        <v>0</v>
      </c>
      <c r="EY86" s="1">
        <v>0</v>
      </c>
      <c r="EZ86" s="1">
        <v>0</v>
      </c>
      <c r="FA86" s="1">
        <v>0</v>
      </c>
      <c r="FB86" s="1">
        <v>0</v>
      </c>
      <c r="FC86" s="1">
        <v>0</v>
      </c>
      <c r="FD86" s="1">
        <v>0</v>
      </c>
      <c r="FE86" s="1">
        <v>0</v>
      </c>
      <c r="FF86" s="1">
        <v>0</v>
      </c>
      <c r="FG86" s="1">
        <v>0</v>
      </c>
      <c r="FH86" s="1">
        <v>0</v>
      </c>
      <c r="FI86" s="1">
        <v>0</v>
      </c>
      <c r="FJ86" s="1">
        <v>0</v>
      </c>
      <c r="FK86" s="1">
        <v>0</v>
      </c>
      <c r="FL86" s="1">
        <v>0</v>
      </c>
      <c r="FM86" s="1">
        <v>0</v>
      </c>
      <c r="FN86" s="1">
        <v>0</v>
      </c>
      <c r="FO86" s="1">
        <v>0</v>
      </c>
      <c r="FP86" s="1">
        <v>0</v>
      </c>
      <c r="FQ86" s="1">
        <v>0</v>
      </c>
      <c r="FR86" s="1">
        <v>1</v>
      </c>
      <c r="FS86" s="1">
        <v>0</v>
      </c>
      <c r="FT86" s="1">
        <v>0</v>
      </c>
      <c r="FU86" s="1">
        <v>0</v>
      </c>
      <c r="FV86" s="1">
        <v>0</v>
      </c>
      <c r="FW86" s="1">
        <v>0</v>
      </c>
      <c r="FX86" s="1">
        <v>0</v>
      </c>
      <c r="FY86" s="1">
        <v>4.7498325722983257</v>
      </c>
      <c r="FZ86" s="1">
        <v>0</v>
      </c>
      <c r="GA86" s="1">
        <v>0</v>
      </c>
      <c r="GB86" s="1">
        <v>0</v>
      </c>
      <c r="GC86" s="1">
        <v>0</v>
      </c>
      <c r="GD86" s="1">
        <v>0</v>
      </c>
      <c r="GE86" s="1">
        <v>0</v>
      </c>
      <c r="GF86" s="1">
        <v>0</v>
      </c>
      <c r="GG86" s="1">
        <v>0</v>
      </c>
      <c r="GH86" s="1">
        <v>0</v>
      </c>
      <c r="GI86" s="1">
        <v>0</v>
      </c>
      <c r="GJ86" s="1">
        <v>0</v>
      </c>
      <c r="GK86" s="1">
        <v>0</v>
      </c>
      <c r="GL86" s="1">
        <v>0</v>
      </c>
      <c r="GM86" s="1">
        <v>0</v>
      </c>
      <c r="GN86" s="1">
        <v>0</v>
      </c>
      <c r="GO86" s="1">
        <v>0</v>
      </c>
      <c r="GP86" s="1">
        <v>0</v>
      </c>
      <c r="GQ86" s="1">
        <v>0</v>
      </c>
      <c r="GR86" s="1">
        <v>0</v>
      </c>
      <c r="GS86" s="1">
        <v>0</v>
      </c>
      <c r="GT86" s="1">
        <v>0</v>
      </c>
      <c r="GU86" s="1">
        <v>0.33750000000000002</v>
      </c>
      <c r="GV86" s="1">
        <v>0</v>
      </c>
      <c r="GW86" s="1">
        <v>0</v>
      </c>
      <c r="GX86" s="1">
        <v>0</v>
      </c>
      <c r="GY86" s="1">
        <v>0</v>
      </c>
      <c r="GZ86" s="1">
        <v>0</v>
      </c>
      <c r="HA86" s="1">
        <v>0</v>
      </c>
      <c r="HB86" s="1">
        <v>0</v>
      </c>
      <c r="HC86" s="1">
        <v>0</v>
      </c>
      <c r="HD86" s="1">
        <v>0</v>
      </c>
      <c r="HE86" s="1">
        <v>0</v>
      </c>
      <c r="HF86" s="1">
        <v>0</v>
      </c>
      <c r="HG86" s="1">
        <v>0</v>
      </c>
      <c r="HH86" s="1">
        <v>0</v>
      </c>
      <c r="HI86" s="1">
        <v>1.4999999999999999E-2</v>
      </c>
      <c r="HJ86" s="1">
        <v>0</v>
      </c>
      <c r="HK86" s="1">
        <v>0</v>
      </c>
      <c r="HL86" s="1">
        <v>0</v>
      </c>
      <c r="HM86" s="1">
        <v>0</v>
      </c>
      <c r="HN86" s="1">
        <v>0</v>
      </c>
      <c r="HO86" s="1">
        <v>81.599999999999994</v>
      </c>
      <c r="HP86" s="1">
        <v>0</v>
      </c>
      <c r="HQ86" s="1">
        <v>0</v>
      </c>
      <c r="HR86" s="1">
        <v>0</v>
      </c>
      <c r="HS86" s="1">
        <v>0</v>
      </c>
      <c r="HT86" s="1">
        <v>0</v>
      </c>
      <c r="HU86" s="1">
        <v>0</v>
      </c>
      <c r="HV86" s="1">
        <v>0</v>
      </c>
      <c r="HW86" s="1">
        <v>0</v>
      </c>
      <c r="HX86" s="1">
        <v>0</v>
      </c>
      <c r="HY86" s="1">
        <v>0</v>
      </c>
      <c r="HZ86" s="1">
        <v>0</v>
      </c>
      <c r="IA86" s="1">
        <v>0</v>
      </c>
      <c r="IB86" s="1">
        <v>0</v>
      </c>
      <c r="IC86" s="1">
        <v>0</v>
      </c>
      <c r="ID86" s="1">
        <v>0</v>
      </c>
      <c r="IE86" s="1">
        <v>0</v>
      </c>
      <c r="IF86" s="1">
        <v>0</v>
      </c>
      <c r="IG86" s="1">
        <v>0</v>
      </c>
      <c r="IH86" s="1">
        <v>0</v>
      </c>
      <c r="II86" s="1">
        <v>0</v>
      </c>
      <c r="IJ86" s="1">
        <v>0</v>
      </c>
      <c r="IK86" s="1">
        <v>0</v>
      </c>
      <c r="IL86" s="1">
        <v>0</v>
      </c>
      <c r="IM86" s="1">
        <v>0</v>
      </c>
      <c r="IN86" s="1">
        <v>0</v>
      </c>
      <c r="IO86" s="1">
        <v>0</v>
      </c>
      <c r="IP86" s="1">
        <v>0</v>
      </c>
      <c r="IQ86" s="1">
        <v>0</v>
      </c>
      <c r="IR86" s="1">
        <v>0</v>
      </c>
      <c r="IS86" s="1">
        <v>0</v>
      </c>
      <c r="IT86" s="1">
        <v>0</v>
      </c>
      <c r="IU86" s="1">
        <v>0</v>
      </c>
      <c r="IV86" s="1">
        <v>0</v>
      </c>
      <c r="IW86" s="1">
        <v>0</v>
      </c>
      <c r="IX86" s="1">
        <v>0</v>
      </c>
      <c r="IY86" s="1">
        <v>0</v>
      </c>
      <c r="IZ86" s="1">
        <v>0</v>
      </c>
      <c r="JA86" s="1">
        <v>0</v>
      </c>
      <c r="JB86" s="1">
        <v>0</v>
      </c>
      <c r="JC86" s="1">
        <v>0</v>
      </c>
      <c r="JD86" s="1">
        <v>0</v>
      </c>
      <c r="JE86" s="1">
        <v>0</v>
      </c>
      <c r="JF86" s="1">
        <v>0</v>
      </c>
      <c r="JG86" s="1">
        <v>0</v>
      </c>
      <c r="JH86" s="1">
        <v>0</v>
      </c>
      <c r="JI86" s="1">
        <v>0</v>
      </c>
      <c r="JJ86" s="1">
        <v>0</v>
      </c>
      <c r="JK86" s="1">
        <v>0</v>
      </c>
      <c r="JL86" s="1">
        <v>0</v>
      </c>
      <c r="JM86" s="1">
        <v>0</v>
      </c>
      <c r="JN86" s="1">
        <v>0</v>
      </c>
      <c r="JO86" s="1">
        <v>0</v>
      </c>
      <c r="JP86" s="1">
        <v>0</v>
      </c>
      <c r="JQ86" s="1">
        <v>0</v>
      </c>
      <c r="JR86" s="1">
        <v>0</v>
      </c>
      <c r="JS86" s="1">
        <v>0</v>
      </c>
      <c r="JT86" s="1">
        <v>0</v>
      </c>
      <c r="JU86" s="1">
        <v>0</v>
      </c>
      <c r="JV86" s="1">
        <v>0</v>
      </c>
      <c r="JW86" s="1">
        <v>0</v>
      </c>
      <c r="JX86" s="1">
        <v>0</v>
      </c>
      <c r="JY86" s="1">
        <v>0</v>
      </c>
      <c r="JZ86" s="1">
        <v>0</v>
      </c>
      <c r="KA86" s="1">
        <v>0</v>
      </c>
      <c r="KB86" s="1">
        <v>0</v>
      </c>
      <c r="KC86" s="1">
        <v>0</v>
      </c>
      <c r="KD86" s="1">
        <v>0</v>
      </c>
      <c r="KE86" s="1">
        <v>0</v>
      </c>
      <c r="KF86" s="1">
        <v>0</v>
      </c>
      <c r="KG86" s="1">
        <v>0</v>
      </c>
      <c r="KH86" s="1">
        <v>0</v>
      </c>
      <c r="KI86" s="1">
        <v>0</v>
      </c>
      <c r="KJ86" s="1">
        <v>0</v>
      </c>
      <c r="KK86" s="1">
        <v>0</v>
      </c>
      <c r="KL86" s="1">
        <v>0</v>
      </c>
      <c r="KM86" s="1">
        <v>0</v>
      </c>
      <c r="KN86" s="1">
        <v>0</v>
      </c>
      <c r="KO86" s="1">
        <v>0</v>
      </c>
      <c r="KP86" s="1">
        <v>0</v>
      </c>
      <c r="KQ86" s="1">
        <v>0</v>
      </c>
      <c r="KR86" s="1">
        <v>0</v>
      </c>
      <c r="KS86" s="1">
        <v>0</v>
      </c>
      <c r="KT86" s="1">
        <v>0</v>
      </c>
      <c r="KU86" s="1">
        <v>0</v>
      </c>
      <c r="KV86" s="1">
        <v>0</v>
      </c>
      <c r="KW86" s="1">
        <v>0</v>
      </c>
      <c r="KX86" s="1">
        <v>0</v>
      </c>
      <c r="KY86" s="1">
        <v>0</v>
      </c>
      <c r="KZ86" s="1">
        <v>0</v>
      </c>
      <c r="LA86" s="1">
        <v>0</v>
      </c>
      <c r="LB86" s="1">
        <v>0</v>
      </c>
      <c r="LC86" s="1">
        <v>0</v>
      </c>
      <c r="LD86" s="1">
        <v>0</v>
      </c>
      <c r="LE86" s="1">
        <v>0</v>
      </c>
      <c r="LF86" s="1">
        <v>0</v>
      </c>
      <c r="LG86" s="1">
        <v>0</v>
      </c>
      <c r="LH86" s="1">
        <v>0.96399999999999997</v>
      </c>
      <c r="LI86" s="1">
        <v>0.61054545454545461</v>
      </c>
      <c r="LJ86" s="1">
        <v>0</v>
      </c>
      <c r="LK86" s="1">
        <v>0</v>
      </c>
      <c r="LL86" s="1">
        <v>1</v>
      </c>
      <c r="LM86" s="1">
        <v>0.95</v>
      </c>
      <c r="LN86" s="1">
        <v>0</v>
      </c>
      <c r="LO86" s="1">
        <v>1</v>
      </c>
      <c r="LP86" s="1">
        <v>0.78</v>
      </c>
      <c r="LQ86" s="1">
        <v>0</v>
      </c>
      <c r="LR86" s="1">
        <v>0</v>
      </c>
      <c r="LS86" s="1">
        <v>0</v>
      </c>
    </row>
    <row r="87" spans="1:331" ht="15.75" customHeight="1">
      <c r="A87" s="1" t="s">
        <v>350</v>
      </c>
      <c r="B87" s="1" t="s">
        <v>425</v>
      </c>
      <c r="C87" s="1" t="s">
        <v>437</v>
      </c>
      <c r="D87" s="1" t="s">
        <v>420</v>
      </c>
      <c r="E87" s="1" t="s">
        <v>354</v>
      </c>
      <c r="F87" s="1">
        <v>1699</v>
      </c>
      <c r="G87" s="1" t="s">
        <v>355</v>
      </c>
      <c r="H87" s="1">
        <v>1699</v>
      </c>
      <c r="I87" s="1">
        <v>2.2713903743315509</v>
      </c>
      <c r="J87" s="1">
        <v>0</v>
      </c>
      <c r="K87" s="1" t="s">
        <v>356</v>
      </c>
      <c r="L87" s="1">
        <v>1</v>
      </c>
      <c r="M87" s="1" t="s">
        <v>427</v>
      </c>
      <c r="N87" s="1" t="s">
        <v>435</v>
      </c>
      <c r="O87" s="1" t="s">
        <v>436</v>
      </c>
      <c r="P87" s="1">
        <v>4.7</v>
      </c>
      <c r="Q87" s="1">
        <v>0.93</v>
      </c>
      <c r="R87" s="1">
        <v>0</v>
      </c>
      <c r="S87" s="1">
        <v>0.39</v>
      </c>
      <c r="T87" s="1">
        <v>748</v>
      </c>
      <c r="U87" s="1">
        <v>0</v>
      </c>
      <c r="V87" s="1">
        <v>275</v>
      </c>
      <c r="W87" s="1">
        <v>0</v>
      </c>
      <c r="X87" s="1">
        <v>205700</v>
      </c>
      <c r="Y87" s="1">
        <v>1</v>
      </c>
      <c r="Z87" s="1">
        <v>0</v>
      </c>
      <c r="AA87" s="1">
        <v>0</v>
      </c>
      <c r="AB87" s="1">
        <v>0</v>
      </c>
      <c r="AC87" s="1">
        <v>0</v>
      </c>
      <c r="AD87" s="1">
        <v>0</v>
      </c>
      <c r="AE87" s="1">
        <v>0</v>
      </c>
      <c r="AF87" s="1">
        <v>0</v>
      </c>
      <c r="AG87" s="1">
        <v>0</v>
      </c>
      <c r="AH87" s="1">
        <v>0</v>
      </c>
      <c r="AI87" s="1">
        <v>0</v>
      </c>
      <c r="AJ87" s="1">
        <v>0</v>
      </c>
      <c r="AK87" s="1">
        <v>0</v>
      </c>
      <c r="AL87" s="1">
        <v>0</v>
      </c>
      <c r="AM87" s="1">
        <v>13.726027397260275</v>
      </c>
      <c r="AN87" s="1">
        <v>0</v>
      </c>
      <c r="AO87" s="1">
        <v>0</v>
      </c>
      <c r="AP87" s="1">
        <v>0</v>
      </c>
      <c r="AQ87" s="1">
        <v>0</v>
      </c>
      <c r="AR87" s="1">
        <v>0</v>
      </c>
      <c r="AS87" s="1">
        <v>0</v>
      </c>
      <c r="AT87" s="1">
        <v>0</v>
      </c>
      <c r="AU87" s="1">
        <v>0</v>
      </c>
      <c r="AV87" s="1">
        <v>0</v>
      </c>
      <c r="AW87" s="1">
        <v>0</v>
      </c>
      <c r="AX87" s="1">
        <v>0</v>
      </c>
      <c r="AY87" s="1">
        <v>0</v>
      </c>
      <c r="AZ87" s="1">
        <v>0</v>
      </c>
      <c r="BA87" s="1">
        <v>0</v>
      </c>
      <c r="BB87" s="1">
        <v>0</v>
      </c>
      <c r="BC87" s="1">
        <v>0.106</v>
      </c>
      <c r="BD87" s="1">
        <v>0</v>
      </c>
      <c r="BE87" s="1">
        <v>0</v>
      </c>
      <c r="BF87" s="1">
        <v>0</v>
      </c>
      <c r="BG87" s="1">
        <v>0</v>
      </c>
      <c r="BH87" s="1">
        <v>0</v>
      </c>
      <c r="BI87" s="1">
        <v>0</v>
      </c>
      <c r="BJ87" s="1">
        <v>0</v>
      </c>
      <c r="BK87" s="1">
        <v>0</v>
      </c>
      <c r="BL87" s="1">
        <v>0</v>
      </c>
      <c r="BM87" s="1">
        <v>0</v>
      </c>
      <c r="BN87" s="1">
        <v>0</v>
      </c>
      <c r="BO87" s="1">
        <v>0</v>
      </c>
      <c r="BP87" s="1">
        <v>0</v>
      </c>
      <c r="BQ87" s="1">
        <v>1.4999999999999999E-2</v>
      </c>
      <c r="BR87" s="1">
        <v>0</v>
      </c>
      <c r="BS87" s="1">
        <v>0</v>
      </c>
      <c r="BT87" s="1">
        <v>0</v>
      </c>
      <c r="BU87" s="1">
        <v>0</v>
      </c>
      <c r="BV87" s="1">
        <v>0</v>
      </c>
      <c r="BW87" s="1">
        <v>81.599999999999994</v>
      </c>
      <c r="BX87" s="1">
        <v>0</v>
      </c>
      <c r="BY87" s="1">
        <v>0</v>
      </c>
      <c r="BZ87" s="1">
        <v>0</v>
      </c>
      <c r="CA87" s="1">
        <v>0</v>
      </c>
      <c r="CB87" s="1">
        <v>0</v>
      </c>
      <c r="CC87" s="1">
        <v>0</v>
      </c>
      <c r="CD87" s="1">
        <v>0</v>
      </c>
      <c r="CE87" s="1">
        <v>0</v>
      </c>
      <c r="CF87" s="1">
        <v>0</v>
      </c>
      <c r="CG87" s="1">
        <v>0</v>
      </c>
      <c r="CH87" s="1">
        <v>0</v>
      </c>
      <c r="CI87" s="1">
        <v>0</v>
      </c>
      <c r="CJ87" s="1">
        <v>0</v>
      </c>
      <c r="CK87" s="1">
        <v>0</v>
      </c>
      <c r="CL87" s="1">
        <v>0</v>
      </c>
      <c r="CM87" s="1">
        <v>0</v>
      </c>
      <c r="CN87" s="1">
        <v>0</v>
      </c>
      <c r="CO87" s="1">
        <v>0</v>
      </c>
      <c r="CP87" s="1">
        <v>0</v>
      </c>
      <c r="CQ87" s="1">
        <v>0</v>
      </c>
      <c r="CR87" s="1">
        <v>0</v>
      </c>
      <c r="CS87" s="1">
        <v>0</v>
      </c>
      <c r="CT87" s="1">
        <v>0</v>
      </c>
      <c r="CU87" s="1">
        <v>0</v>
      </c>
      <c r="CV87" s="1">
        <v>0</v>
      </c>
      <c r="CW87" s="1">
        <v>0</v>
      </c>
      <c r="CX87" s="1">
        <v>0</v>
      </c>
      <c r="CY87" s="1">
        <v>0</v>
      </c>
      <c r="CZ87" s="1">
        <v>0</v>
      </c>
      <c r="DA87" s="1">
        <v>0</v>
      </c>
      <c r="DB87" s="1">
        <v>0</v>
      </c>
      <c r="DC87" s="1">
        <v>0</v>
      </c>
      <c r="DD87" s="1">
        <v>0</v>
      </c>
      <c r="DE87" s="1">
        <v>0</v>
      </c>
      <c r="DF87" s="1">
        <v>0</v>
      </c>
      <c r="DG87" s="1">
        <v>0</v>
      </c>
      <c r="DH87" s="1">
        <v>0</v>
      </c>
      <c r="DI87" s="1">
        <v>0</v>
      </c>
      <c r="DJ87" s="1">
        <v>0</v>
      </c>
      <c r="DK87" s="1">
        <v>0</v>
      </c>
      <c r="DL87" s="1">
        <v>0</v>
      </c>
      <c r="DM87" s="1">
        <v>0</v>
      </c>
      <c r="DN87" s="1">
        <v>0</v>
      </c>
      <c r="DO87" s="1">
        <v>0</v>
      </c>
      <c r="DP87" s="1">
        <v>0</v>
      </c>
      <c r="DQ87" s="1">
        <v>0</v>
      </c>
      <c r="DR87" s="1">
        <v>0</v>
      </c>
      <c r="DS87" s="1">
        <v>0</v>
      </c>
      <c r="DT87" s="1">
        <v>0</v>
      </c>
      <c r="DU87" s="1">
        <v>0</v>
      </c>
      <c r="DV87" s="1">
        <v>0</v>
      </c>
      <c r="DW87" s="1">
        <v>0</v>
      </c>
      <c r="DX87" s="1">
        <v>0</v>
      </c>
      <c r="DY87" s="1">
        <v>0</v>
      </c>
      <c r="DZ87" s="1">
        <v>0</v>
      </c>
      <c r="EA87" s="1">
        <v>0</v>
      </c>
      <c r="EB87" s="1">
        <v>0</v>
      </c>
      <c r="EC87" s="1">
        <v>0</v>
      </c>
      <c r="ED87" s="1">
        <v>0</v>
      </c>
      <c r="EE87" s="1">
        <v>0</v>
      </c>
      <c r="EF87" s="1">
        <v>0</v>
      </c>
      <c r="EG87" s="1">
        <v>0</v>
      </c>
      <c r="EH87" s="1">
        <v>0</v>
      </c>
      <c r="EI87" s="1">
        <v>0</v>
      </c>
      <c r="EJ87" s="1">
        <v>0</v>
      </c>
      <c r="EK87" s="1">
        <v>0</v>
      </c>
      <c r="EL87" s="1">
        <v>0</v>
      </c>
      <c r="EM87" s="1">
        <v>0</v>
      </c>
      <c r="EN87" s="1">
        <v>0</v>
      </c>
      <c r="EO87" s="1">
        <v>0</v>
      </c>
      <c r="EP87" s="1">
        <v>0</v>
      </c>
      <c r="EQ87" s="1">
        <v>0</v>
      </c>
      <c r="ER87" s="1">
        <v>0</v>
      </c>
      <c r="ES87" s="1">
        <v>0</v>
      </c>
      <c r="ET87" s="1">
        <v>0</v>
      </c>
      <c r="EU87" s="1">
        <v>0</v>
      </c>
      <c r="EV87" s="1">
        <v>0</v>
      </c>
      <c r="EW87" s="1">
        <v>0</v>
      </c>
      <c r="EX87" s="1">
        <v>0</v>
      </c>
      <c r="EY87" s="1">
        <v>0</v>
      </c>
      <c r="EZ87" s="1">
        <v>0</v>
      </c>
      <c r="FA87" s="1">
        <v>0</v>
      </c>
      <c r="FB87" s="1">
        <v>0</v>
      </c>
      <c r="FC87" s="1">
        <v>0</v>
      </c>
      <c r="FD87" s="1">
        <v>0</v>
      </c>
      <c r="FE87" s="1">
        <v>0</v>
      </c>
      <c r="FF87" s="1">
        <v>0</v>
      </c>
      <c r="FG87" s="1">
        <v>0</v>
      </c>
      <c r="FH87" s="1">
        <v>0</v>
      </c>
      <c r="FI87" s="1">
        <v>0</v>
      </c>
      <c r="FJ87" s="1">
        <v>0</v>
      </c>
      <c r="FK87" s="1">
        <v>0</v>
      </c>
      <c r="FL87" s="1">
        <v>0</v>
      </c>
      <c r="FM87" s="1">
        <v>0</v>
      </c>
      <c r="FN87" s="1">
        <v>0</v>
      </c>
      <c r="FO87" s="1">
        <v>0</v>
      </c>
      <c r="FP87" s="1">
        <v>0</v>
      </c>
      <c r="FQ87" s="1">
        <v>1</v>
      </c>
      <c r="FR87" s="1">
        <v>0</v>
      </c>
      <c r="FS87" s="1">
        <v>0</v>
      </c>
      <c r="FT87" s="1">
        <v>0</v>
      </c>
      <c r="FU87" s="1">
        <v>0</v>
      </c>
      <c r="FV87" s="1">
        <v>0</v>
      </c>
      <c r="FW87" s="1">
        <v>0</v>
      </c>
      <c r="FX87" s="1">
        <v>5.0188303004815085</v>
      </c>
      <c r="FY87" s="1">
        <v>0</v>
      </c>
      <c r="FZ87" s="1">
        <v>0</v>
      </c>
      <c r="GA87" s="1">
        <v>0</v>
      </c>
      <c r="GB87" s="1">
        <v>0</v>
      </c>
      <c r="GC87" s="1">
        <v>0</v>
      </c>
      <c r="GD87" s="1">
        <v>0</v>
      </c>
      <c r="GE87" s="1">
        <v>0</v>
      </c>
      <c r="GF87" s="1">
        <v>0</v>
      </c>
      <c r="GG87" s="1">
        <v>0</v>
      </c>
      <c r="GH87" s="1">
        <v>0</v>
      </c>
      <c r="GI87" s="1">
        <v>0</v>
      </c>
      <c r="GJ87" s="1">
        <v>0</v>
      </c>
      <c r="GK87" s="1">
        <v>0</v>
      </c>
      <c r="GL87" s="1">
        <v>0</v>
      </c>
      <c r="GM87" s="1">
        <v>0</v>
      </c>
      <c r="GN87" s="1">
        <v>0</v>
      </c>
      <c r="GO87" s="1">
        <v>0</v>
      </c>
      <c r="GP87" s="1">
        <v>0</v>
      </c>
      <c r="GQ87" s="1">
        <v>0</v>
      </c>
      <c r="GR87" s="1">
        <v>0</v>
      </c>
      <c r="GS87" s="1">
        <v>0</v>
      </c>
      <c r="GT87" s="1">
        <v>0.28989999999999999</v>
      </c>
      <c r="GU87" s="1">
        <v>0</v>
      </c>
      <c r="GV87" s="1">
        <v>0</v>
      </c>
      <c r="GW87" s="1">
        <v>0</v>
      </c>
      <c r="GX87" s="1">
        <v>0</v>
      </c>
      <c r="GY87" s="1">
        <v>0</v>
      </c>
      <c r="GZ87" s="1">
        <v>0</v>
      </c>
      <c r="HA87" s="1">
        <v>0</v>
      </c>
      <c r="HB87" s="1">
        <v>0</v>
      </c>
      <c r="HC87" s="1">
        <v>0</v>
      </c>
      <c r="HD87" s="1">
        <v>0</v>
      </c>
      <c r="HE87" s="1">
        <v>0</v>
      </c>
      <c r="HF87" s="1">
        <v>0</v>
      </c>
      <c r="HG87" s="1">
        <v>0</v>
      </c>
      <c r="HH87" s="1">
        <v>1.4999999999999999E-2</v>
      </c>
      <c r="HI87" s="1">
        <v>0</v>
      </c>
      <c r="HJ87" s="1">
        <v>0</v>
      </c>
      <c r="HK87" s="1">
        <v>0</v>
      </c>
      <c r="HL87" s="1">
        <v>0</v>
      </c>
      <c r="HM87" s="1">
        <v>0</v>
      </c>
      <c r="HN87" s="1">
        <v>81.599999999999994</v>
      </c>
      <c r="HO87" s="1">
        <v>0</v>
      </c>
      <c r="HP87" s="1">
        <v>0</v>
      </c>
      <c r="HQ87" s="1">
        <v>0</v>
      </c>
      <c r="HR87" s="1">
        <v>0</v>
      </c>
      <c r="HS87" s="1">
        <v>0</v>
      </c>
      <c r="HT87" s="1">
        <v>0</v>
      </c>
      <c r="HU87" s="1">
        <v>0</v>
      </c>
      <c r="HV87" s="1">
        <v>0</v>
      </c>
      <c r="HW87" s="1">
        <v>0</v>
      </c>
      <c r="HX87" s="1">
        <v>0</v>
      </c>
      <c r="HY87" s="1">
        <v>0</v>
      </c>
      <c r="HZ87" s="1">
        <v>0</v>
      </c>
      <c r="IA87" s="1">
        <v>0</v>
      </c>
      <c r="IB87" s="1">
        <v>0</v>
      </c>
      <c r="IC87" s="1">
        <v>0</v>
      </c>
      <c r="ID87" s="1">
        <v>0</v>
      </c>
      <c r="IE87" s="1">
        <v>0</v>
      </c>
      <c r="IF87" s="1">
        <v>0</v>
      </c>
      <c r="IG87" s="1">
        <v>0</v>
      </c>
      <c r="IH87" s="1">
        <v>0</v>
      </c>
      <c r="II87" s="1">
        <v>0</v>
      </c>
      <c r="IJ87" s="1">
        <v>0</v>
      </c>
      <c r="IK87" s="1">
        <v>0</v>
      </c>
      <c r="IL87" s="1">
        <v>0</v>
      </c>
      <c r="IM87" s="1">
        <v>0</v>
      </c>
      <c r="IN87" s="1">
        <v>0</v>
      </c>
      <c r="IO87" s="1">
        <v>0</v>
      </c>
      <c r="IP87" s="1">
        <v>0</v>
      </c>
      <c r="IQ87" s="1">
        <v>0</v>
      </c>
      <c r="IR87" s="1">
        <v>0</v>
      </c>
      <c r="IS87" s="1">
        <v>0</v>
      </c>
      <c r="IT87" s="1">
        <v>0</v>
      </c>
      <c r="IU87" s="1">
        <v>0</v>
      </c>
      <c r="IV87" s="1">
        <v>0</v>
      </c>
      <c r="IW87" s="1">
        <v>0</v>
      </c>
      <c r="IX87" s="1">
        <v>0</v>
      </c>
      <c r="IY87" s="1">
        <v>0</v>
      </c>
      <c r="IZ87" s="1">
        <v>0</v>
      </c>
      <c r="JA87" s="1">
        <v>0</v>
      </c>
      <c r="JB87" s="1">
        <v>0</v>
      </c>
      <c r="JC87" s="1">
        <v>0</v>
      </c>
      <c r="JD87" s="1">
        <v>0</v>
      </c>
      <c r="JE87" s="1">
        <v>0</v>
      </c>
      <c r="JF87" s="1">
        <v>0</v>
      </c>
      <c r="JG87" s="1">
        <v>0</v>
      </c>
      <c r="JH87" s="1">
        <v>0</v>
      </c>
      <c r="JI87" s="1">
        <v>0</v>
      </c>
      <c r="JJ87" s="1">
        <v>0</v>
      </c>
      <c r="JK87" s="1">
        <v>0</v>
      </c>
      <c r="JL87" s="1">
        <v>0</v>
      </c>
      <c r="JM87" s="1">
        <v>0</v>
      </c>
      <c r="JN87" s="1">
        <v>0</v>
      </c>
      <c r="JO87" s="1">
        <v>0</v>
      </c>
      <c r="JP87" s="1">
        <v>0</v>
      </c>
      <c r="JQ87" s="1">
        <v>0</v>
      </c>
      <c r="JR87" s="1">
        <v>0</v>
      </c>
      <c r="JS87" s="1">
        <v>0</v>
      </c>
      <c r="JT87" s="1">
        <v>0</v>
      </c>
      <c r="JU87" s="1">
        <v>0</v>
      </c>
      <c r="JV87" s="1">
        <v>0</v>
      </c>
      <c r="JW87" s="1">
        <v>0</v>
      </c>
      <c r="JX87" s="1">
        <v>0</v>
      </c>
      <c r="JY87" s="1">
        <v>0</v>
      </c>
      <c r="JZ87" s="1">
        <v>0</v>
      </c>
      <c r="KA87" s="1">
        <v>0</v>
      </c>
      <c r="KB87" s="1">
        <v>0</v>
      </c>
      <c r="KC87" s="1">
        <v>0</v>
      </c>
      <c r="KD87" s="1">
        <v>0</v>
      </c>
      <c r="KE87" s="1">
        <v>0</v>
      </c>
      <c r="KF87" s="1">
        <v>0</v>
      </c>
      <c r="KG87" s="1">
        <v>0</v>
      </c>
      <c r="KH87" s="1">
        <v>0</v>
      </c>
      <c r="KI87" s="1">
        <v>0</v>
      </c>
      <c r="KJ87" s="1">
        <v>0</v>
      </c>
      <c r="KK87" s="1">
        <v>0</v>
      </c>
      <c r="KL87" s="1">
        <v>0</v>
      </c>
      <c r="KM87" s="1">
        <v>0</v>
      </c>
      <c r="KN87" s="1">
        <v>0</v>
      </c>
      <c r="KO87" s="1">
        <v>0</v>
      </c>
      <c r="KP87" s="1">
        <v>0</v>
      </c>
      <c r="KQ87" s="1">
        <v>0</v>
      </c>
      <c r="KR87" s="1">
        <v>0</v>
      </c>
      <c r="KS87" s="1">
        <v>0</v>
      </c>
      <c r="KT87" s="1">
        <v>0</v>
      </c>
      <c r="KU87" s="1">
        <v>0</v>
      </c>
      <c r="KV87" s="1">
        <v>0</v>
      </c>
      <c r="KW87" s="1">
        <v>0</v>
      </c>
      <c r="KX87" s="1">
        <v>0</v>
      </c>
      <c r="KY87" s="1">
        <v>0</v>
      </c>
      <c r="KZ87" s="1">
        <v>0</v>
      </c>
      <c r="LA87" s="1">
        <v>0</v>
      </c>
      <c r="LB87" s="1">
        <v>0</v>
      </c>
      <c r="LC87" s="1">
        <v>0</v>
      </c>
      <c r="LD87" s="1">
        <v>0</v>
      </c>
      <c r="LE87" s="1">
        <v>0</v>
      </c>
      <c r="LF87" s="1">
        <v>0</v>
      </c>
      <c r="LG87" s="1">
        <v>0</v>
      </c>
      <c r="LH87" s="1">
        <v>1</v>
      </c>
      <c r="LI87" s="1">
        <v>0.96890909090909083</v>
      </c>
      <c r="LJ87" s="1">
        <v>0</v>
      </c>
      <c r="LK87" s="1">
        <v>0</v>
      </c>
      <c r="LL87" s="1">
        <v>1</v>
      </c>
      <c r="LM87" s="1">
        <v>0.95</v>
      </c>
      <c r="LN87" s="1">
        <v>0</v>
      </c>
      <c r="LO87" s="1">
        <v>1</v>
      </c>
      <c r="LP87" s="1">
        <v>0.78</v>
      </c>
      <c r="LQ87" s="1">
        <v>0</v>
      </c>
      <c r="LR87" s="1">
        <v>9.2065778595203512E-2</v>
      </c>
      <c r="LS87" s="1">
        <v>0</v>
      </c>
    </row>
    <row r="88" spans="1:331" ht="15.75" customHeight="1">
      <c r="A88" s="1" t="s">
        <v>350</v>
      </c>
      <c r="B88" s="1" t="s">
        <v>425</v>
      </c>
      <c r="C88" s="1" t="s">
        <v>437</v>
      </c>
      <c r="D88" s="1" t="s">
        <v>420</v>
      </c>
      <c r="E88" s="1" t="s">
        <v>424</v>
      </c>
      <c r="F88" s="1">
        <v>7904</v>
      </c>
      <c r="G88" s="1" t="s">
        <v>430</v>
      </c>
      <c r="H88" s="1">
        <v>7904</v>
      </c>
      <c r="I88" s="1">
        <v>2.4305043050430504</v>
      </c>
      <c r="J88" s="1">
        <v>0</v>
      </c>
      <c r="K88" s="1" t="s">
        <v>431</v>
      </c>
      <c r="L88" s="1">
        <v>1</v>
      </c>
      <c r="M88" s="1" t="s">
        <v>427</v>
      </c>
      <c r="N88" s="1" t="s">
        <v>435</v>
      </c>
      <c r="O88" s="1" t="s">
        <v>436</v>
      </c>
      <c r="P88" s="1">
        <v>4.7</v>
      </c>
      <c r="Q88" s="1">
        <v>0.93</v>
      </c>
      <c r="R88" s="1">
        <v>0</v>
      </c>
      <c r="S88" s="1">
        <v>0.39</v>
      </c>
      <c r="T88" s="1">
        <v>3252</v>
      </c>
      <c r="U88" s="1">
        <v>0</v>
      </c>
      <c r="V88" s="1">
        <v>275</v>
      </c>
      <c r="W88" s="1">
        <v>0</v>
      </c>
      <c r="X88" s="1">
        <v>894300</v>
      </c>
      <c r="Y88" s="1">
        <v>0</v>
      </c>
      <c r="Z88" s="1">
        <v>1</v>
      </c>
      <c r="AA88" s="1">
        <v>0</v>
      </c>
      <c r="AB88" s="1">
        <v>0</v>
      </c>
      <c r="AC88" s="1">
        <v>0</v>
      </c>
      <c r="AD88" s="1">
        <v>0</v>
      </c>
      <c r="AE88" s="1">
        <v>0</v>
      </c>
      <c r="AF88" s="1">
        <v>0</v>
      </c>
      <c r="AG88" s="1">
        <v>0</v>
      </c>
      <c r="AH88" s="1">
        <v>0</v>
      </c>
      <c r="AI88" s="1">
        <v>0</v>
      </c>
      <c r="AJ88" s="1">
        <v>0</v>
      </c>
      <c r="AK88" s="1">
        <v>0</v>
      </c>
      <c r="AL88" s="1">
        <v>0</v>
      </c>
      <c r="AM88" s="1">
        <v>0</v>
      </c>
      <c r="AN88" s="1">
        <v>15.123287671232877</v>
      </c>
      <c r="AO88" s="1">
        <v>0</v>
      </c>
      <c r="AP88" s="1">
        <v>0</v>
      </c>
      <c r="AQ88" s="1">
        <v>0</v>
      </c>
      <c r="AR88" s="1">
        <v>0</v>
      </c>
      <c r="AS88" s="1">
        <v>0</v>
      </c>
      <c r="AT88" s="1">
        <v>0</v>
      </c>
      <c r="AU88" s="1">
        <v>0</v>
      </c>
      <c r="AV88" s="1">
        <v>0</v>
      </c>
      <c r="AW88" s="1">
        <v>0</v>
      </c>
      <c r="AX88" s="1">
        <v>0</v>
      </c>
      <c r="AY88" s="1">
        <v>0</v>
      </c>
      <c r="AZ88" s="1">
        <v>0</v>
      </c>
      <c r="BA88" s="1">
        <v>0</v>
      </c>
      <c r="BB88" s="1">
        <v>0</v>
      </c>
      <c r="BC88" s="1">
        <v>0</v>
      </c>
      <c r="BD88" s="1">
        <v>0.106</v>
      </c>
      <c r="BE88" s="1">
        <v>0</v>
      </c>
      <c r="BF88" s="1">
        <v>0</v>
      </c>
      <c r="BG88" s="1">
        <v>0</v>
      </c>
      <c r="BH88" s="1">
        <v>0</v>
      </c>
      <c r="BI88" s="1">
        <v>0</v>
      </c>
      <c r="BJ88" s="1">
        <v>0</v>
      </c>
      <c r="BK88" s="1">
        <v>0</v>
      </c>
      <c r="BL88" s="1">
        <v>0</v>
      </c>
      <c r="BM88" s="1">
        <v>0</v>
      </c>
      <c r="BN88" s="1">
        <v>0</v>
      </c>
      <c r="BO88" s="1">
        <v>0</v>
      </c>
      <c r="BP88" s="1">
        <v>0</v>
      </c>
      <c r="BQ88" s="1">
        <v>0</v>
      </c>
      <c r="BR88" s="1">
        <v>1.4999999999999999E-2</v>
      </c>
      <c r="BS88" s="1">
        <v>0</v>
      </c>
      <c r="BT88" s="1">
        <v>0</v>
      </c>
      <c r="BU88" s="1">
        <v>0</v>
      </c>
      <c r="BV88" s="1">
        <v>0</v>
      </c>
      <c r="BW88" s="1">
        <v>0</v>
      </c>
      <c r="BX88" s="1">
        <v>81.599999999999994</v>
      </c>
      <c r="BY88" s="1">
        <v>0</v>
      </c>
      <c r="BZ88" s="1">
        <v>0</v>
      </c>
      <c r="CA88" s="1">
        <v>0</v>
      </c>
      <c r="CB88" s="1">
        <v>0</v>
      </c>
      <c r="CC88" s="1">
        <v>0</v>
      </c>
      <c r="CD88" s="1">
        <v>0</v>
      </c>
      <c r="CE88" s="1">
        <v>0</v>
      </c>
      <c r="CF88" s="1">
        <v>0</v>
      </c>
      <c r="CG88" s="1">
        <v>0</v>
      </c>
      <c r="CH88" s="1">
        <v>0</v>
      </c>
      <c r="CI88" s="1">
        <v>0</v>
      </c>
      <c r="CJ88" s="1">
        <v>0</v>
      </c>
      <c r="CK88" s="1">
        <v>0</v>
      </c>
      <c r="CL88" s="1">
        <v>0</v>
      </c>
      <c r="CM88" s="1">
        <v>0</v>
      </c>
      <c r="CN88" s="1">
        <v>0</v>
      </c>
      <c r="CO88" s="1">
        <v>0</v>
      </c>
      <c r="CP88" s="1">
        <v>0</v>
      </c>
      <c r="CQ88" s="1">
        <v>0</v>
      </c>
      <c r="CR88" s="1">
        <v>0</v>
      </c>
      <c r="CS88" s="1">
        <v>0</v>
      </c>
      <c r="CT88" s="1">
        <v>0</v>
      </c>
      <c r="CU88" s="1">
        <v>0</v>
      </c>
      <c r="CV88" s="1">
        <v>0</v>
      </c>
      <c r="CW88" s="1">
        <v>0</v>
      </c>
      <c r="CX88" s="1">
        <v>0</v>
      </c>
      <c r="CY88" s="1">
        <v>0</v>
      </c>
      <c r="CZ88" s="1">
        <v>0</v>
      </c>
      <c r="DA88" s="1">
        <v>0</v>
      </c>
      <c r="DB88" s="1">
        <v>0</v>
      </c>
      <c r="DC88" s="1">
        <v>0</v>
      </c>
      <c r="DD88" s="1">
        <v>0</v>
      </c>
      <c r="DE88" s="1">
        <v>0</v>
      </c>
      <c r="DF88" s="1">
        <v>0</v>
      </c>
      <c r="DG88" s="1">
        <v>0</v>
      </c>
      <c r="DH88" s="1">
        <v>0</v>
      </c>
      <c r="DI88" s="1">
        <v>0</v>
      </c>
      <c r="DJ88" s="1">
        <v>0</v>
      </c>
      <c r="DK88" s="1">
        <v>0</v>
      </c>
      <c r="DL88" s="1">
        <v>0</v>
      </c>
      <c r="DM88" s="1">
        <v>0</v>
      </c>
      <c r="DN88" s="1">
        <v>0</v>
      </c>
      <c r="DO88" s="1">
        <v>0</v>
      </c>
      <c r="DP88" s="1">
        <v>0</v>
      </c>
      <c r="DQ88" s="1">
        <v>0</v>
      </c>
      <c r="DR88" s="1">
        <v>0</v>
      </c>
      <c r="DS88" s="1">
        <v>0</v>
      </c>
      <c r="DT88" s="1">
        <v>0</v>
      </c>
      <c r="DU88" s="1">
        <v>0</v>
      </c>
      <c r="DV88" s="1">
        <v>0</v>
      </c>
      <c r="DW88" s="1">
        <v>0</v>
      </c>
      <c r="DX88" s="1">
        <v>0</v>
      </c>
      <c r="DY88" s="1">
        <v>0</v>
      </c>
      <c r="DZ88" s="1">
        <v>0</v>
      </c>
      <c r="EA88" s="1">
        <v>0</v>
      </c>
      <c r="EB88" s="1">
        <v>0</v>
      </c>
      <c r="EC88" s="1">
        <v>0</v>
      </c>
      <c r="ED88" s="1">
        <v>0</v>
      </c>
      <c r="EE88" s="1">
        <v>0</v>
      </c>
      <c r="EF88" s="1">
        <v>0</v>
      </c>
      <c r="EG88" s="1">
        <v>0</v>
      </c>
      <c r="EH88" s="1">
        <v>0</v>
      </c>
      <c r="EI88" s="1">
        <v>0</v>
      </c>
      <c r="EJ88" s="1">
        <v>0</v>
      </c>
      <c r="EK88" s="1">
        <v>0</v>
      </c>
      <c r="EL88" s="1">
        <v>0</v>
      </c>
      <c r="EM88" s="1">
        <v>0</v>
      </c>
      <c r="EN88" s="1">
        <v>0</v>
      </c>
      <c r="EO88" s="1">
        <v>0</v>
      </c>
      <c r="EP88" s="1">
        <v>0</v>
      </c>
      <c r="EQ88" s="1">
        <v>0</v>
      </c>
      <c r="ER88" s="1">
        <v>0</v>
      </c>
      <c r="ES88" s="1">
        <v>0</v>
      </c>
      <c r="ET88" s="1">
        <v>0</v>
      </c>
      <c r="EU88" s="1">
        <v>0</v>
      </c>
      <c r="EV88" s="1">
        <v>0</v>
      </c>
      <c r="EW88" s="1">
        <v>0</v>
      </c>
      <c r="EX88" s="1">
        <v>0</v>
      </c>
      <c r="EY88" s="1">
        <v>0</v>
      </c>
      <c r="EZ88" s="1">
        <v>0</v>
      </c>
      <c r="FA88" s="1">
        <v>0</v>
      </c>
      <c r="FB88" s="1">
        <v>0</v>
      </c>
      <c r="FC88" s="1">
        <v>0</v>
      </c>
      <c r="FD88" s="1">
        <v>0</v>
      </c>
      <c r="FE88" s="1">
        <v>0</v>
      </c>
      <c r="FF88" s="1">
        <v>0</v>
      </c>
      <c r="FG88" s="1">
        <v>0</v>
      </c>
      <c r="FH88" s="1">
        <v>0</v>
      </c>
      <c r="FI88" s="1">
        <v>0</v>
      </c>
      <c r="FJ88" s="1">
        <v>0</v>
      </c>
      <c r="FK88" s="1">
        <v>0</v>
      </c>
      <c r="FL88" s="1">
        <v>0</v>
      </c>
      <c r="FM88" s="1">
        <v>0</v>
      </c>
      <c r="FN88" s="1">
        <v>0</v>
      </c>
      <c r="FO88" s="1">
        <v>0</v>
      </c>
      <c r="FP88" s="1">
        <v>0</v>
      </c>
      <c r="FQ88" s="1">
        <v>0</v>
      </c>
      <c r="FR88" s="1">
        <v>1</v>
      </c>
      <c r="FS88" s="1">
        <v>0</v>
      </c>
      <c r="FT88" s="1">
        <v>0</v>
      </c>
      <c r="FU88" s="1">
        <v>0</v>
      </c>
      <c r="FV88" s="1">
        <v>0</v>
      </c>
      <c r="FW88" s="1">
        <v>0</v>
      </c>
      <c r="FX88" s="1">
        <v>0</v>
      </c>
      <c r="FY88" s="1">
        <v>4.6955726219996627</v>
      </c>
      <c r="FZ88" s="1">
        <v>0</v>
      </c>
      <c r="GA88" s="1">
        <v>0</v>
      </c>
      <c r="GB88" s="1">
        <v>0</v>
      </c>
      <c r="GC88" s="1">
        <v>0</v>
      </c>
      <c r="GD88" s="1">
        <v>0</v>
      </c>
      <c r="GE88" s="1">
        <v>0</v>
      </c>
      <c r="GF88" s="1">
        <v>0</v>
      </c>
      <c r="GG88" s="1">
        <v>0</v>
      </c>
      <c r="GH88" s="1">
        <v>0</v>
      </c>
      <c r="GI88" s="1">
        <v>0</v>
      </c>
      <c r="GJ88" s="1">
        <v>0</v>
      </c>
      <c r="GK88" s="1">
        <v>0</v>
      </c>
      <c r="GL88" s="1">
        <v>0</v>
      </c>
      <c r="GM88" s="1">
        <v>0</v>
      </c>
      <c r="GN88" s="1">
        <v>0</v>
      </c>
      <c r="GO88" s="1">
        <v>0</v>
      </c>
      <c r="GP88" s="1">
        <v>0</v>
      </c>
      <c r="GQ88" s="1">
        <v>0</v>
      </c>
      <c r="GR88" s="1">
        <v>0</v>
      </c>
      <c r="GS88" s="1">
        <v>0</v>
      </c>
      <c r="GT88" s="1">
        <v>0</v>
      </c>
      <c r="GU88" s="1">
        <v>0.34139999999999998</v>
      </c>
      <c r="GV88" s="1">
        <v>0</v>
      </c>
      <c r="GW88" s="1">
        <v>0</v>
      </c>
      <c r="GX88" s="1">
        <v>0</v>
      </c>
      <c r="GY88" s="1">
        <v>0</v>
      </c>
      <c r="GZ88" s="1">
        <v>0</v>
      </c>
      <c r="HA88" s="1">
        <v>0</v>
      </c>
      <c r="HB88" s="1">
        <v>0</v>
      </c>
      <c r="HC88" s="1">
        <v>0</v>
      </c>
      <c r="HD88" s="1">
        <v>0</v>
      </c>
      <c r="HE88" s="1">
        <v>0</v>
      </c>
      <c r="HF88" s="1">
        <v>0</v>
      </c>
      <c r="HG88" s="1">
        <v>0</v>
      </c>
      <c r="HH88" s="1">
        <v>0</v>
      </c>
      <c r="HI88" s="1">
        <v>1.4999999999999999E-2</v>
      </c>
      <c r="HJ88" s="1">
        <v>0</v>
      </c>
      <c r="HK88" s="1">
        <v>0</v>
      </c>
      <c r="HL88" s="1">
        <v>0</v>
      </c>
      <c r="HM88" s="1">
        <v>0</v>
      </c>
      <c r="HN88" s="1">
        <v>0</v>
      </c>
      <c r="HO88" s="1">
        <v>81.599999999999994</v>
      </c>
      <c r="HP88" s="1">
        <v>0</v>
      </c>
      <c r="HQ88" s="1">
        <v>0</v>
      </c>
      <c r="HR88" s="1">
        <v>0</v>
      </c>
      <c r="HS88" s="1">
        <v>0</v>
      </c>
      <c r="HT88" s="1">
        <v>0</v>
      </c>
      <c r="HU88" s="1">
        <v>0</v>
      </c>
      <c r="HV88" s="1">
        <v>0</v>
      </c>
      <c r="HW88" s="1">
        <v>0</v>
      </c>
      <c r="HX88" s="1">
        <v>0</v>
      </c>
      <c r="HY88" s="1">
        <v>0</v>
      </c>
      <c r="HZ88" s="1">
        <v>0</v>
      </c>
      <c r="IA88" s="1">
        <v>0</v>
      </c>
      <c r="IB88" s="1">
        <v>0</v>
      </c>
      <c r="IC88" s="1">
        <v>0</v>
      </c>
      <c r="ID88" s="1">
        <v>0</v>
      </c>
      <c r="IE88" s="1">
        <v>0</v>
      </c>
      <c r="IF88" s="1">
        <v>0</v>
      </c>
      <c r="IG88" s="1">
        <v>0</v>
      </c>
      <c r="IH88" s="1">
        <v>0</v>
      </c>
      <c r="II88" s="1">
        <v>0</v>
      </c>
      <c r="IJ88" s="1">
        <v>0</v>
      </c>
      <c r="IK88" s="1">
        <v>0</v>
      </c>
      <c r="IL88" s="1">
        <v>0</v>
      </c>
      <c r="IM88" s="1">
        <v>0</v>
      </c>
      <c r="IN88" s="1">
        <v>0</v>
      </c>
      <c r="IO88" s="1">
        <v>0</v>
      </c>
      <c r="IP88" s="1">
        <v>0</v>
      </c>
      <c r="IQ88" s="1">
        <v>0</v>
      </c>
      <c r="IR88" s="1">
        <v>0</v>
      </c>
      <c r="IS88" s="1">
        <v>0</v>
      </c>
      <c r="IT88" s="1">
        <v>0</v>
      </c>
      <c r="IU88" s="1">
        <v>0</v>
      </c>
      <c r="IV88" s="1">
        <v>0</v>
      </c>
      <c r="IW88" s="1">
        <v>0</v>
      </c>
      <c r="IX88" s="1">
        <v>0</v>
      </c>
      <c r="IY88" s="1">
        <v>0</v>
      </c>
      <c r="IZ88" s="1">
        <v>0</v>
      </c>
      <c r="JA88" s="1">
        <v>0</v>
      </c>
      <c r="JB88" s="1">
        <v>0</v>
      </c>
      <c r="JC88" s="1">
        <v>0</v>
      </c>
      <c r="JD88" s="1">
        <v>0</v>
      </c>
      <c r="JE88" s="1">
        <v>0</v>
      </c>
      <c r="JF88" s="1">
        <v>0</v>
      </c>
      <c r="JG88" s="1">
        <v>0</v>
      </c>
      <c r="JH88" s="1">
        <v>0</v>
      </c>
      <c r="JI88" s="1">
        <v>0</v>
      </c>
      <c r="JJ88" s="1">
        <v>0</v>
      </c>
      <c r="JK88" s="1">
        <v>0</v>
      </c>
      <c r="JL88" s="1">
        <v>0</v>
      </c>
      <c r="JM88" s="1">
        <v>0</v>
      </c>
      <c r="JN88" s="1">
        <v>0</v>
      </c>
      <c r="JO88" s="1">
        <v>0</v>
      </c>
      <c r="JP88" s="1">
        <v>0</v>
      </c>
      <c r="JQ88" s="1">
        <v>0</v>
      </c>
      <c r="JR88" s="1">
        <v>0</v>
      </c>
      <c r="JS88" s="1">
        <v>0</v>
      </c>
      <c r="JT88" s="1">
        <v>0</v>
      </c>
      <c r="JU88" s="1">
        <v>0</v>
      </c>
      <c r="JV88" s="1">
        <v>0</v>
      </c>
      <c r="JW88" s="1">
        <v>0</v>
      </c>
      <c r="JX88" s="1">
        <v>0</v>
      </c>
      <c r="JY88" s="1">
        <v>0</v>
      </c>
      <c r="JZ88" s="1">
        <v>0</v>
      </c>
      <c r="KA88" s="1">
        <v>0</v>
      </c>
      <c r="KB88" s="1">
        <v>0</v>
      </c>
      <c r="KC88" s="1">
        <v>0</v>
      </c>
      <c r="KD88" s="1">
        <v>0</v>
      </c>
      <c r="KE88" s="1">
        <v>0</v>
      </c>
      <c r="KF88" s="1">
        <v>0</v>
      </c>
      <c r="KG88" s="1">
        <v>0</v>
      </c>
      <c r="KH88" s="1">
        <v>0</v>
      </c>
      <c r="KI88" s="1">
        <v>0</v>
      </c>
      <c r="KJ88" s="1">
        <v>0</v>
      </c>
      <c r="KK88" s="1">
        <v>0</v>
      </c>
      <c r="KL88" s="1">
        <v>0</v>
      </c>
      <c r="KM88" s="1">
        <v>0</v>
      </c>
      <c r="KN88" s="1">
        <v>0</v>
      </c>
      <c r="KO88" s="1">
        <v>0</v>
      </c>
      <c r="KP88" s="1">
        <v>0</v>
      </c>
      <c r="KQ88" s="1">
        <v>0</v>
      </c>
      <c r="KR88" s="1">
        <v>0</v>
      </c>
      <c r="KS88" s="1">
        <v>0</v>
      </c>
      <c r="KT88" s="1">
        <v>0</v>
      </c>
      <c r="KU88" s="1">
        <v>0</v>
      </c>
      <c r="KV88" s="1">
        <v>0</v>
      </c>
      <c r="KW88" s="1">
        <v>0</v>
      </c>
      <c r="KX88" s="1">
        <v>0</v>
      </c>
      <c r="KY88" s="1">
        <v>0</v>
      </c>
      <c r="KZ88" s="1">
        <v>0</v>
      </c>
      <c r="LA88" s="1">
        <v>0</v>
      </c>
      <c r="LB88" s="1">
        <v>0</v>
      </c>
      <c r="LC88" s="1">
        <v>0</v>
      </c>
      <c r="LD88" s="1">
        <v>0</v>
      </c>
      <c r="LE88" s="1">
        <v>0</v>
      </c>
      <c r="LF88" s="1">
        <v>0</v>
      </c>
      <c r="LG88" s="1">
        <v>0</v>
      </c>
      <c r="LH88" s="1">
        <v>0.96399999999999997</v>
      </c>
      <c r="LI88" s="1">
        <v>0.80963636363636371</v>
      </c>
      <c r="LJ88" s="1">
        <v>0</v>
      </c>
      <c r="LK88" s="1">
        <v>0</v>
      </c>
      <c r="LL88" s="1">
        <v>1</v>
      </c>
      <c r="LM88" s="1">
        <v>0.95</v>
      </c>
      <c r="LN88" s="1">
        <v>0</v>
      </c>
      <c r="LO88" s="1">
        <v>1</v>
      </c>
      <c r="LP88" s="1">
        <v>0.78</v>
      </c>
      <c r="LQ88" s="1">
        <v>0</v>
      </c>
      <c r="LR88" s="1">
        <v>0</v>
      </c>
      <c r="LS88" s="1">
        <v>0</v>
      </c>
    </row>
    <row r="89" spans="1:331" ht="15.75" customHeight="1">
      <c r="A89" s="1" t="s">
        <v>350</v>
      </c>
      <c r="B89" s="1" t="s">
        <v>425</v>
      </c>
      <c r="C89" s="1" t="s">
        <v>438</v>
      </c>
      <c r="D89" s="1" t="s">
        <v>420</v>
      </c>
      <c r="E89" s="1" t="s">
        <v>444</v>
      </c>
      <c r="F89" s="1">
        <v>2290</v>
      </c>
      <c r="G89" s="1" t="s">
        <v>355</v>
      </c>
      <c r="H89" s="1">
        <v>2290</v>
      </c>
      <c r="I89" s="1">
        <v>2.3511293634496919</v>
      </c>
      <c r="J89" s="1">
        <v>0</v>
      </c>
      <c r="K89" s="1" t="s">
        <v>356</v>
      </c>
      <c r="L89" s="1">
        <v>1</v>
      </c>
      <c r="M89" s="1" t="s">
        <v>427</v>
      </c>
      <c r="N89" s="1" t="s">
        <v>435</v>
      </c>
      <c r="O89" s="1" t="s">
        <v>436</v>
      </c>
      <c r="P89" s="1">
        <v>4.7</v>
      </c>
      <c r="Q89" s="1">
        <v>0.93</v>
      </c>
      <c r="R89" s="1">
        <v>0</v>
      </c>
      <c r="S89" s="1">
        <v>0.39</v>
      </c>
      <c r="T89" s="1">
        <v>974</v>
      </c>
      <c r="U89" s="1">
        <v>0</v>
      </c>
      <c r="V89" s="1">
        <v>275</v>
      </c>
      <c r="W89" s="1">
        <v>0</v>
      </c>
      <c r="X89" s="1">
        <v>267850</v>
      </c>
      <c r="Y89" s="1">
        <v>1</v>
      </c>
      <c r="Z89" s="1">
        <v>0</v>
      </c>
      <c r="AA89" s="1">
        <v>0</v>
      </c>
      <c r="AB89" s="1">
        <v>0</v>
      </c>
      <c r="AC89" s="1">
        <v>0</v>
      </c>
      <c r="AD89" s="1">
        <v>0</v>
      </c>
      <c r="AE89" s="1">
        <v>0</v>
      </c>
      <c r="AF89" s="1">
        <v>0</v>
      </c>
      <c r="AG89" s="1">
        <v>0</v>
      </c>
      <c r="AH89" s="1">
        <v>0</v>
      </c>
      <c r="AI89" s="1">
        <v>0</v>
      </c>
      <c r="AJ89" s="1">
        <v>0</v>
      </c>
      <c r="AK89" s="1">
        <v>0</v>
      </c>
      <c r="AL89" s="1">
        <v>0</v>
      </c>
      <c r="AM89" s="1">
        <v>13.726027397260275</v>
      </c>
      <c r="AN89" s="1">
        <v>0</v>
      </c>
      <c r="AO89" s="1">
        <v>0</v>
      </c>
      <c r="AP89" s="1">
        <v>0</v>
      </c>
      <c r="AQ89" s="1">
        <v>0</v>
      </c>
      <c r="AR89" s="1">
        <v>0</v>
      </c>
      <c r="AS89" s="1">
        <v>0</v>
      </c>
      <c r="AT89" s="1">
        <v>0</v>
      </c>
      <c r="AU89" s="1">
        <v>0</v>
      </c>
      <c r="AV89" s="1">
        <v>0</v>
      </c>
      <c r="AW89" s="1">
        <v>0</v>
      </c>
      <c r="AX89" s="1">
        <v>0</v>
      </c>
      <c r="AY89" s="1">
        <v>0</v>
      </c>
      <c r="AZ89" s="1">
        <v>0</v>
      </c>
      <c r="BA89" s="1">
        <v>0</v>
      </c>
      <c r="BB89" s="1">
        <v>0</v>
      </c>
      <c r="BC89" s="1">
        <v>0.106</v>
      </c>
      <c r="BD89" s="1">
        <v>0</v>
      </c>
      <c r="BE89" s="1">
        <v>0</v>
      </c>
      <c r="BF89" s="1">
        <v>0</v>
      </c>
      <c r="BG89" s="1">
        <v>0</v>
      </c>
      <c r="BH89" s="1">
        <v>0</v>
      </c>
      <c r="BI89" s="1">
        <v>0</v>
      </c>
      <c r="BJ89" s="1">
        <v>0</v>
      </c>
      <c r="BK89" s="1">
        <v>0</v>
      </c>
      <c r="BL89" s="1">
        <v>0</v>
      </c>
      <c r="BM89" s="1">
        <v>0</v>
      </c>
      <c r="BN89" s="1">
        <v>0</v>
      </c>
      <c r="BO89" s="1">
        <v>0</v>
      </c>
      <c r="BP89" s="1">
        <v>0</v>
      </c>
      <c r="BQ89" s="1">
        <v>1.4999999999999999E-2</v>
      </c>
      <c r="BR89" s="1">
        <v>0</v>
      </c>
      <c r="BS89" s="1">
        <v>0</v>
      </c>
      <c r="BT89" s="1">
        <v>0</v>
      </c>
      <c r="BU89" s="1">
        <v>0</v>
      </c>
      <c r="BV89" s="1">
        <v>0</v>
      </c>
      <c r="BW89" s="1">
        <v>81.599999999999994</v>
      </c>
      <c r="BX89" s="1">
        <v>0</v>
      </c>
      <c r="BY89" s="1">
        <v>0</v>
      </c>
      <c r="BZ89" s="1">
        <v>0</v>
      </c>
      <c r="CA89" s="1">
        <v>0</v>
      </c>
      <c r="CB89" s="1">
        <v>0</v>
      </c>
      <c r="CC89" s="1">
        <v>0</v>
      </c>
      <c r="CD89" s="1">
        <v>0</v>
      </c>
      <c r="CE89" s="1">
        <v>0</v>
      </c>
      <c r="CF89" s="1">
        <v>0</v>
      </c>
      <c r="CG89" s="1">
        <v>0</v>
      </c>
      <c r="CH89" s="1">
        <v>0</v>
      </c>
      <c r="CI89" s="1">
        <v>0</v>
      </c>
      <c r="CJ89" s="1">
        <v>0</v>
      </c>
      <c r="CK89" s="1">
        <v>0</v>
      </c>
      <c r="CL89" s="1">
        <v>0</v>
      </c>
      <c r="CM89" s="1">
        <v>0</v>
      </c>
      <c r="CN89" s="1">
        <v>0</v>
      </c>
      <c r="CO89" s="1">
        <v>0</v>
      </c>
      <c r="CP89" s="1">
        <v>0</v>
      </c>
      <c r="CQ89" s="1">
        <v>0</v>
      </c>
      <c r="CR89" s="1">
        <v>0</v>
      </c>
      <c r="CS89" s="1">
        <v>0</v>
      </c>
      <c r="CT89" s="1">
        <v>0</v>
      </c>
      <c r="CU89" s="1">
        <v>0</v>
      </c>
      <c r="CV89" s="1">
        <v>0</v>
      </c>
      <c r="CW89" s="1">
        <v>0</v>
      </c>
      <c r="CX89" s="1">
        <v>0</v>
      </c>
      <c r="CY89" s="1">
        <v>0</v>
      </c>
      <c r="CZ89" s="1">
        <v>0</v>
      </c>
      <c r="DA89" s="1">
        <v>0</v>
      </c>
      <c r="DB89" s="1">
        <v>0</v>
      </c>
      <c r="DC89" s="1">
        <v>0</v>
      </c>
      <c r="DD89" s="1">
        <v>0</v>
      </c>
      <c r="DE89" s="1">
        <v>0</v>
      </c>
      <c r="DF89" s="1">
        <v>0</v>
      </c>
      <c r="DG89" s="1">
        <v>0</v>
      </c>
      <c r="DH89" s="1">
        <v>0</v>
      </c>
      <c r="DI89" s="1">
        <v>0</v>
      </c>
      <c r="DJ89" s="1">
        <v>0</v>
      </c>
      <c r="DK89" s="1">
        <v>0</v>
      </c>
      <c r="DL89" s="1">
        <v>0</v>
      </c>
      <c r="DM89" s="1">
        <v>0</v>
      </c>
      <c r="DN89" s="1">
        <v>0</v>
      </c>
      <c r="DO89" s="1">
        <v>0</v>
      </c>
      <c r="DP89" s="1">
        <v>0</v>
      </c>
      <c r="DQ89" s="1">
        <v>0</v>
      </c>
      <c r="DR89" s="1">
        <v>0</v>
      </c>
      <c r="DS89" s="1">
        <v>0</v>
      </c>
      <c r="DT89" s="1">
        <v>0</v>
      </c>
      <c r="DU89" s="1">
        <v>0</v>
      </c>
      <c r="DV89" s="1">
        <v>0</v>
      </c>
      <c r="DW89" s="1">
        <v>0</v>
      </c>
      <c r="DX89" s="1">
        <v>0</v>
      </c>
      <c r="DY89" s="1">
        <v>0</v>
      </c>
      <c r="DZ89" s="1">
        <v>0</v>
      </c>
      <c r="EA89" s="1">
        <v>0</v>
      </c>
      <c r="EB89" s="1">
        <v>0</v>
      </c>
      <c r="EC89" s="1">
        <v>0</v>
      </c>
      <c r="ED89" s="1">
        <v>0</v>
      </c>
      <c r="EE89" s="1">
        <v>0</v>
      </c>
      <c r="EF89" s="1">
        <v>0</v>
      </c>
      <c r="EG89" s="1">
        <v>0</v>
      </c>
      <c r="EH89" s="1">
        <v>0</v>
      </c>
      <c r="EI89" s="1">
        <v>0</v>
      </c>
      <c r="EJ89" s="1">
        <v>0</v>
      </c>
      <c r="EK89" s="1">
        <v>0</v>
      </c>
      <c r="EL89" s="1">
        <v>0</v>
      </c>
      <c r="EM89" s="1">
        <v>0</v>
      </c>
      <c r="EN89" s="1">
        <v>0</v>
      </c>
      <c r="EO89" s="1">
        <v>0</v>
      </c>
      <c r="EP89" s="1">
        <v>0</v>
      </c>
      <c r="EQ89" s="1">
        <v>0</v>
      </c>
      <c r="ER89" s="1">
        <v>0</v>
      </c>
      <c r="ES89" s="1">
        <v>0</v>
      </c>
      <c r="ET89" s="1">
        <v>0</v>
      </c>
      <c r="EU89" s="1">
        <v>0</v>
      </c>
      <c r="EV89" s="1">
        <v>0</v>
      </c>
      <c r="EW89" s="1">
        <v>0</v>
      </c>
      <c r="EX89" s="1">
        <v>0</v>
      </c>
      <c r="EY89" s="1">
        <v>0</v>
      </c>
      <c r="EZ89" s="1">
        <v>0</v>
      </c>
      <c r="FA89" s="1">
        <v>0</v>
      </c>
      <c r="FB89" s="1">
        <v>0</v>
      </c>
      <c r="FC89" s="1">
        <v>0</v>
      </c>
      <c r="FD89" s="1">
        <v>0</v>
      </c>
      <c r="FE89" s="1">
        <v>0</v>
      </c>
      <c r="FF89" s="1">
        <v>0</v>
      </c>
      <c r="FG89" s="1">
        <v>0</v>
      </c>
      <c r="FH89" s="1">
        <v>0</v>
      </c>
      <c r="FI89" s="1">
        <v>0</v>
      </c>
      <c r="FJ89" s="1">
        <v>0</v>
      </c>
      <c r="FK89" s="1">
        <v>0</v>
      </c>
      <c r="FL89" s="1">
        <v>0</v>
      </c>
      <c r="FM89" s="1">
        <v>0</v>
      </c>
      <c r="FN89" s="1">
        <v>0</v>
      </c>
      <c r="FO89" s="1">
        <v>0</v>
      </c>
      <c r="FP89" s="1">
        <v>0</v>
      </c>
      <c r="FQ89" s="1">
        <v>1</v>
      </c>
      <c r="FR89" s="1">
        <v>0</v>
      </c>
      <c r="FS89" s="1">
        <v>0</v>
      </c>
      <c r="FT89" s="1">
        <v>0</v>
      </c>
      <c r="FU89" s="1">
        <v>0</v>
      </c>
      <c r="FV89" s="1">
        <v>0</v>
      </c>
      <c r="FW89" s="1">
        <v>0</v>
      </c>
      <c r="FX89" s="1">
        <v>5.0188303004815085</v>
      </c>
      <c r="FY89" s="1">
        <v>0</v>
      </c>
      <c r="FZ89" s="1">
        <v>0</v>
      </c>
      <c r="GA89" s="1">
        <v>0</v>
      </c>
      <c r="GB89" s="1">
        <v>0</v>
      </c>
      <c r="GC89" s="1">
        <v>0</v>
      </c>
      <c r="GD89" s="1">
        <v>0</v>
      </c>
      <c r="GE89" s="1">
        <v>0</v>
      </c>
      <c r="GF89" s="1">
        <v>0</v>
      </c>
      <c r="GG89" s="1">
        <v>0</v>
      </c>
      <c r="GH89" s="1">
        <v>0</v>
      </c>
      <c r="GI89" s="1">
        <v>0</v>
      </c>
      <c r="GJ89" s="1">
        <v>0</v>
      </c>
      <c r="GK89" s="1">
        <v>0</v>
      </c>
      <c r="GL89" s="1">
        <v>0</v>
      </c>
      <c r="GM89" s="1">
        <v>0</v>
      </c>
      <c r="GN89" s="1">
        <v>0</v>
      </c>
      <c r="GO89" s="1">
        <v>0</v>
      </c>
      <c r="GP89" s="1">
        <v>0</v>
      </c>
      <c r="GQ89" s="1">
        <v>0</v>
      </c>
      <c r="GR89" s="1">
        <v>0</v>
      </c>
      <c r="GS89" s="1">
        <v>0</v>
      </c>
      <c r="GT89" s="1">
        <v>0.28989999999999999</v>
      </c>
      <c r="GU89" s="1">
        <v>0</v>
      </c>
      <c r="GV89" s="1">
        <v>0</v>
      </c>
      <c r="GW89" s="1">
        <v>0</v>
      </c>
      <c r="GX89" s="1">
        <v>0</v>
      </c>
      <c r="GY89" s="1">
        <v>0</v>
      </c>
      <c r="GZ89" s="1">
        <v>0</v>
      </c>
      <c r="HA89" s="1">
        <v>0</v>
      </c>
      <c r="HB89" s="1">
        <v>0</v>
      </c>
      <c r="HC89" s="1">
        <v>0</v>
      </c>
      <c r="HD89" s="1">
        <v>0</v>
      </c>
      <c r="HE89" s="1">
        <v>0</v>
      </c>
      <c r="HF89" s="1">
        <v>0</v>
      </c>
      <c r="HG89" s="1">
        <v>0</v>
      </c>
      <c r="HH89" s="1">
        <v>1.4999999999999999E-2</v>
      </c>
      <c r="HI89" s="1">
        <v>0</v>
      </c>
      <c r="HJ89" s="1">
        <v>0</v>
      </c>
      <c r="HK89" s="1">
        <v>0</v>
      </c>
      <c r="HL89" s="1">
        <v>0</v>
      </c>
      <c r="HM89" s="1">
        <v>0</v>
      </c>
      <c r="HN89" s="1">
        <v>81.599999999999994</v>
      </c>
      <c r="HO89" s="1">
        <v>0</v>
      </c>
      <c r="HP89" s="1">
        <v>0</v>
      </c>
      <c r="HQ89" s="1">
        <v>0</v>
      </c>
      <c r="HR89" s="1">
        <v>0</v>
      </c>
      <c r="HS89" s="1">
        <v>0</v>
      </c>
      <c r="HT89" s="1">
        <v>0</v>
      </c>
      <c r="HU89" s="1">
        <v>0</v>
      </c>
      <c r="HV89" s="1">
        <v>0</v>
      </c>
      <c r="HW89" s="1">
        <v>0</v>
      </c>
      <c r="HX89" s="1">
        <v>0</v>
      </c>
      <c r="HY89" s="1">
        <v>0</v>
      </c>
      <c r="HZ89" s="1">
        <v>0</v>
      </c>
      <c r="IA89" s="1">
        <v>0</v>
      </c>
      <c r="IB89" s="1">
        <v>0</v>
      </c>
      <c r="IC89" s="1">
        <v>0</v>
      </c>
      <c r="ID89" s="1">
        <v>0</v>
      </c>
      <c r="IE89" s="1">
        <v>0</v>
      </c>
      <c r="IF89" s="1">
        <v>0</v>
      </c>
      <c r="IG89" s="1">
        <v>0</v>
      </c>
      <c r="IH89" s="1">
        <v>0</v>
      </c>
      <c r="II89" s="1">
        <v>0</v>
      </c>
      <c r="IJ89" s="1">
        <v>0</v>
      </c>
      <c r="IK89" s="1">
        <v>0</v>
      </c>
      <c r="IL89" s="1">
        <v>0</v>
      </c>
      <c r="IM89" s="1">
        <v>0</v>
      </c>
      <c r="IN89" s="1">
        <v>0</v>
      </c>
      <c r="IO89" s="1">
        <v>0</v>
      </c>
      <c r="IP89" s="1">
        <v>0</v>
      </c>
      <c r="IQ89" s="1">
        <v>0</v>
      </c>
      <c r="IR89" s="1">
        <v>0</v>
      </c>
      <c r="IS89" s="1">
        <v>0</v>
      </c>
      <c r="IT89" s="1">
        <v>0</v>
      </c>
      <c r="IU89" s="1">
        <v>0</v>
      </c>
      <c r="IV89" s="1">
        <v>0</v>
      </c>
      <c r="IW89" s="1">
        <v>0</v>
      </c>
      <c r="IX89" s="1">
        <v>0</v>
      </c>
      <c r="IY89" s="1">
        <v>0</v>
      </c>
      <c r="IZ89" s="1">
        <v>0</v>
      </c>
      <c r="JA89" s="1">
        <v>0</v>
      </c>
      <c r="JB89" s="1">
        <v>0</v>
      </c>
      <c r="JC89" s="1">
        <v>0</v>
      </c>
      <c r="JD89" s="1">
        <v>0</v>
      </c>
      <c r="JE89" s="1">
        <v>0</v>
      </c>
      <c r="JF89" s="1">
        <v>0</v>
      </c>
      <c r="JG89" s="1">
        <v>0</v>
      </c>
      <c r="JH89" s="1">
        <v>0</v>
      </c>
      <c r="JI89" s="1">
        <v>0</v>
      </c>
      <c r="JJ89" s="1">
        <v>0</v>
      </c>
      <c r="JK89" s="1">
        <v>0</v>
      </c>
      <c r="JL89" s="1">
        <v>0</v>
      </c>
      <c r="JM89" s="1">
        <v>0</v>
      </c>
      <c r="JN89" s="1">
        <v>0</v>
      </c>
      <c r="JO89" s="1">
        <v>0</v>
      </c>
      <c r="JP89" s="1">
        <v>0</v>
      </c>
      <c r="JQ89" s="1">
        <v>0</v>
      </c>
      <c r="JR89" s="1">
        <v>0</v>
      </c>
      <c r="JS89" s="1">
        <v>0</v>
      </c>
      <c r="JT89" s="1">
        <v>0</v>
      </c>
      <c r="JU89" s="1">
        <v>0</v>
      </c>
      <c r="JV89" s="1">
        <v>0</v>
      </c>
      <c r="JW89" s="1">
        <v>0</v>
      </c>
      <c r="JX89" s="1">
        <v>0</v>
      </c>
      <c r="JY89" s="1">
        <v>0</v>
      </c>
      <c r="JZ89" s="1">
        <v>0</v>
      </c>
      <c r="KA89" s="1">
        <v>0</v>
      </c>
      <c r="KB89" s="1">
        <v>0</v>
      </c>
      <c r="KC89" s="1">
        <v>0</v>
      </c>
      <c r="KD89" s="1">
        <v>0</v>
      </c>
      <c r="KE89" s="1">
        <v>0</v>
      </c>
      <c r="KF89" s="1">
        <v>0</v>
      </c>
      <c r="KG89" s="1">
        <v>0</v>
      </c>
      <c r="KH89" s="1">
        <v>0</v>
      </c>
      <c r="KI89" s="1">
        <v>0</v>
      </c>
      <c r="KJ89" s="1">
        <v>0</v>
      </c>
      <c r="KK89" s="1">
        <v>0</v>
      </c>
      <c r="KL89" s="1">
        <v>0</v>
      </c>
      <c r="KM89" s="1">
        <v>0</v>
      </c>
      <c r="KN89" s="1">
        <v>0</v>
      </c>
      <c r="KO89" s="1">
        <v>0</v>
      </c>
      <c r="KP89" s="1">
        <v>0</v>
      </c>
      <c r="KQ89" s="1">
        <v>0</v>
      </c>
      <c r="KR89" s="1">
        <v>0</v>
      </c>
      <c r="KS89" s="1">
        <v>0</v>
      </c>
      <c r="KT89" s="1">
        <v>0</v>
      </c>
      <c r="KU89" s="1">
        <v>0</v>
      </c>
      <c r="KV89" s="1">
        <v>0</v>
      </c>
      <c r="KW89" s="1">
        <v>0</v>
      </c>
      <c r="KX89" s="1">
        <v>0</v>
      </c>
      <c r="KY89" s="1">
        <v>0</v>
      </c>
      <c r="KZ89" s="1">
        <v>0</v>
      </c>
      <c r="LA89" s="1">
        <v>0</v>
      </c>
      <c r="LB89" s="1">
        <v>0</v>
      </c>
      <c r="LC89" s="1">
        <v>0</v>
      </c>
      <c r="LD89" s="1">
        <v>0</v>
      </c>
      <c r="LE89" s="1">
        <v>0</v>
      </c>
      <c r="LF89" s="1">
        <v>0</v>
      </c>
      <c r="LG89" s="1">
        <v>0</v>
      </c>
      <c r="LH89" s="1">
        <v>1</v>
      </c>
      <c r="LI89" s="1">
        <v>0.99545454545454548</v>
      </c>
      <c r="LJ89" s="1">
        <v>0</v>
      </c>
      <c r="LK89" s="1">
        <v>0</v>
      </c>
      <c r="LL89" s="1">
        <v>1</v>
      </c>
      <c r="LM89" s="1">
        <v>0.95</v>
      </c>
      <c r="LN89" s="1">
        <v>0</v>
      </c>
      <c r="LO89" s="1">
        <v>1</v>
      </c>
      <c r="LP89" s="1">
        <v>0.78</v>
      </c>
      <c r="LQ89" s="1">
        <v>0</v>
      </c>
      <c r="LR89" s="1">
        <v>9.2065778595203512E-2</v>
      </c>
      <c r="LS89" s="1">
        <v>0</v>
      </c>
    </row>
    <row r="90" spans="1:331" ht="15.75" customHeight="1">
      <c r="A90" s="1" t="s">
        <v>350</v>
      </c>
      <c r="B90" s="1" t="s">
        <v>425</v>
      </c>
      <c r="C90" s="1" t="s">
        <v>438</v>
      </c>
      <c r="D90" s="1" t="s">
        <v>420</v>
      </c>
      <c r="E90" s="1" t="s">
        <v>445</v>
      </c>
      <c r="F90" s="1">
        <v>8012</v>
      </c>
      <c r="G90" s="1" t="s">
        <v>430</v>
      </c>
      <c r="H90" s="1">
        <v>8012</v>
      </c>
      <c r="I90" s="1">
        <v>2.647719762062128</v>
      </c>
      <c r="J90" s="1">
        <v>0</v>
      </c>
      <c r="K90" s="1" t="s">
        <v>431</v>
      </c>
      <c r="L90" s="1">
        <v>1</v>
      </c>
      <c r="M90" s="1" t="s">
        <v>427</v>
      </c>
      <c r="N90" s="1" t="s">
        <v>435</v>
      </c>
      <c r="O90" s="1" t="s">
        <v>436</v>
      </c>
      <c r="P90" s="1">
        <v>4.7</v>
      </c>
      <c r="Q90" s="1">
        <v>0.93</v>
      </c>
      <c r="R90" s="1">
        <v>0</v>
      </c>
      <c r="S90" s="1">
        <v>0.39</v>
      </c>
      <c r="T90" s="1">
        <v>3026</v>
      </c>
      <c r="U90" s="1">
        <v>0</v>
      </c>
      <c r="V90" s="1">
        <v>275</v>
      </c>
      <c r="W90" s="1">
        <v>0</v>
      </c>
      <c r="X90" s="1">
        <v>832150</v>
      </c>
      <c r="Y90" s="1">
        <v>0</v>
      </c>
      <c r="Z90" s="1">
        <v>1</v>
      </c>
      <c r="AA90" s="1">
        <v>0</v>
      </c>
      <c r="AB90" s="1">
        <v>0</v>
      </c>
      <c r="AC90" s="1">
        <v>0</v>
      </c>
      <c r="AD90" s="1">
        <v>0</v>
      </c>
      <c r="AE90" s="1">
        <v>0</v>
      </c>
      <c r="AF90" s="1">
        <v>0</v>
      </c>
      <c r="AG90" s="1">
        <v>0</v>
      </c>
      <c r="AH90" s="1">
        <v>0</v>
      </c>
      <c r="AI90" s="1">
        <v>0</v>
      </c>
      <c r="AJ90" s="1">
        <v>0</v>
      </c>
      <c r="AK90" s="1">
        <v>0</v>
      </c>
      <c r="AL90" s="1">
        <v>0</v>
      </c>
      <c r="AM90" s="1">
        <v>0</v>
      </c>
      <c r="AN90" s="1">
        <v>15.123287671232877</v>
      </c>
      <c r="AO90" s="1">
        <v>0</v>
      </c>
      <c r="AP90" s="1">
        <v>0</v>
      </c>
      <c r="AQ90" s="1">
        <v>0</v>
      </c>
      <c r="AR90" s="1">
        <v>0</v>
      </c>
      <c r="AS90" s="1">
        <v>0</v>
      </c>
      <c r="AT90" s="1">
        <v>0</v>
      </c>
      <c r="AU90" s="1">
        <v>0</v>
      </c>
      <c r="AV90" s="1">
        <v>0</v>
      </c>
      <c r="AW90" s="1">
        <v>0</v>
      </c>
      <c r="AX90" s="1">
        <v>0</v>
      </c>
      <c r="AY90" s="1">
        <v>0</v>
      </c>
      <c r="AZ90" s="1">
        <v>0</v>
      </c>
      <c r="BA90" s="1">
        <v>0</v>
      </c>
      <c r="BB90" s="1">
        <v>0</v>
      </c>
      <c r="BC90" s="1">
        <v>0</v>
      </c>
      <c r="BD90" s="1">
        <v>0.106</v>
      </c>
      <c r="BE90" s="1">
        <v>0</v>
      </c>
      <c r="BF90" s="1">
        <v>0</v>
      </c>
      <c r="BG90" s="1">
        <v>0</v>
      </c>
      <c r="BH90" s="1">
        <v>0</v>
      </c>
      <c r="BI90" s="1">
        <v>0</v>
      </c>
      <c r="BJ90" s="1">
        <v>0</v>
      </c>
      <c r="BK90" s="1">
        <v>0</v>
      </c>
      <c r="BL90" s="1">
        <v>0</v>
      </c>
      <c r="BM90" s="1">
        <v>0</v>
      </c>
      <c r="BN90" s="1">
        <v>0</v>
      </c>
      <c r="BO90" s="1">
        <v>0</v>
      </c>
      <c r="BP90" s="1">
        <v>0</v>
      </c>
      <c r="BQ90" s="1">
        <v>0</v>
      </c>
      <c r="BR90" s="1">
        <v>1.4999999999999999E-2</v>
      </c>
      <c r="BS90" s="1">
        <v>0</v>
      </c>
      <c r="BT90" s="1">
        <v>0</v>
      </c>
      <c r="BU90" s="1">
        <v>0</v>
      </c>
      <c r="BV90" s="1">
        <v>0</v>
      </c>
      <c r="BW90" s="1">
        <v>0</v>
      </c>
      <c r="BX90" s="1">
        <v>81.599999999999994</v>
      </c>
      <c r="BY90" s="1">
        <v>0</v>
      </c>
      <c r="BZ90" s="1">
        <v>0</v>
      </c>
      <c r="CA90" s="1">
        <v>0</v>
      </c>
      <c r="CB90" s="1">
        <v>0</v>
      </c>
      <c r="CC90" s="1">
        <v>0</v>
      </c>
      <c r="CD90" s="1">
        <v>0</v>
      </c>
      <c r="CE90" s="1">
        <v>0</v>
      </c>
      <c r="CF90" s="1">
        <v>0</v>
      </c>
      <c r="CG90" s="1">
        <v>0</v>
      </c>
      <c r="CH90" s="1">
        <v>0</v>
      </c>
      <c r="CI90" s="1">
        <v>0</v>
      </c>
      <c r="CJ90" s="1">
        <v>0</v>
      </c>
      <c r="CK90" s="1">
        <v>0</v>
      </c>
      <c r="CL90" s="1">
        <v>0</v>
      </c>
      <c r="CM90" s="1">
        <v>0</v>
      </c>
      <c r="CN90" s="1">
        <v>0</v>
      </c>
      <c r="CO90" s="1">
        <v>0</v>
      </c>
      <c r="CP90" s="1">
        <v>0</v>
      </c>
      <c r="CQ90" s="1">
        <v>0</v>
      </c>
      <c r="CR90" s="1">
        <v>0</v>
      </c>
      <c r="CS90" s="1">
        <v>0</v>
      </c>
      <c r="CT90" s="1">
        <v>0</v>
      </c>
      <c r="CU90" s="1">
        <v>0</v>
      </c>
      <c r="CV90" s="1">
        <v>0</v>
      </c>
      <c r="CW90" s="1">
        <v>0</v>
      </c>
      <c r="CX90" s="1">
        <v>0</v>
      </c>
      <c r="CY90" s="1">
        <v>0</v>
      </c>
      <c r="CZ90" s="1">
        <v>0</v>
      </c>
      <c r="DA90" s="1">
        <v>0</v>
      </c>
      <c r="DB90" s="1">
        <v>0</v>
      </c>
      <c r="DC90" s="1">
        <v>0</v>
      </c>
      <c r="DD90" s="1">
        <v>0</v>
      </c>
      <c r="DE90" s="1">
        <v>0</v>
      </c>
      <c r="DF90" s="1">
        <v>0</v>
      </c>
      <c r="DG90" s="1">
        <v>0</v>
      </c>
      <c r="DH90" s="1">
        <v>0</v>
      </c>
      <c r="DI90" s="1">
        <v>0</v>
      </c>
      <c r="DJ90" s="1">
        <v>0</v>
      </c>
      <c r="DK90" s="1">
        <v>0</v>
      </c>
      <c r="DL90" s="1">
        <v>0</v>
      </c>
      <c r="DM90" s="1">
        <v>0</v>
      </c>
      <c r="DN90" s="1">
        <v>0</v>
      </c>
      <c r="DO90" s="1">
        <v>0</v>
      </c>
      <c r="DP90" s="1">
        <v>0</v>
      </c>
      <c r="DQ90" s="1">
        <v>0</v>
      </c>
      <c r="DR90" s="1">
        <v>0</v>
      </c>
      <c r="DS90" s="1">
        <v>0</v>
      </c>
      <c r="DT90" s="1">
        <v>0</v>
      </c>
      <c r="DU90" s="1">
        <v>0</v>
      </c>
      <c r="DV90" s="1">
        <v>0</v>
      </c>
      <c r="DW90" s="1">
        <v>0</v>
      </c>
      <c r="DX90" s="1">
        <v>0</v>
      </c>
      <c r="DY90" s="1">
        <v>0</v>
      </c>
      <c r="DZ90" s="1">
        <v>0</v>
      </c>
      <c r="EA90" s="1">
        <v>0</v>
      </c>
      <c r="EB90" s="1">
        <v>0</v>
      </c>
      <c r="EC90" s="1">
        <v>0</v>
      </c>
      <c r="ED90" s="1">
        <v>0</v>
      </c>
      <c r="EE90" s="1">
        <v>0</v>
      </c>
      <c r="EF90" s="1">
        <v>0</v>
      </c>
      <c r="EG90" s="1">
        <v>0</v>
      </c>
      <c r="EH90" s="1">
        <v>0</v>
      </c>
      <c r="EI90" s="1">
        <v>0</v>
      </c>
      <c r="EJ90" s="1">
        <v>0</v>
      </c>
      <c r="EK90" s="1">
        <v>0</v>
      </c>
      <c r="EL90" s="1">
        <v>0</v>
      </c>
      <c r="EM90" s="1">
        <v>0</v>
      </c>
      <c r="EN90" s="1">
        <v>0</v>
      </c>
      <c r="EO90" s="1">
        <v>0</v>
      </c>
      <c r="EP90" s="1">
        <v>0</v>
      </c>
      <c r="EQ90" s="1">
        <v>0</v>
      </c>
      <c r="ER90" s="1">
        <v>0</v>
      </c>
      <c r="ES90" s="1">
        <v>0</v>
      </c>
      <c r="ET90" s="1">
        <v>0</v>
      </c>
      <c r="EU90" s="1">
        <v>0</v>
      </c>
      <c r="EV90" s="1">
        <v>0</v>
      </c>
      <c r="EW90" s="1">
        <v>0</v>
      </c>
      <c r="EX90" s="1">
        <v>0</v>
      </c>
      <c r="EY90" s="1">
        <v>0</v>
      </c>
      <c r="EZ90" s="1">
        <v>0</v>
      </c>
      <c r="FA90" s="1">
        <v>0</v>
      </c>
      <c r="FB90" s="1">
        <v>0</v>
      </c>
      <c r="FC90" s="1">
        <v>0</v>
      </c>
      <c r="FD90" s="1">
        <v>0</v>
      </c>
      <c r="FE90" s="1">
        <v>0</v>
      </c>
      <c r="FF90" s="1">
        <v>0</v>
      </c>
      <c r="FG90" s="1">
        <v>0</v>
      </c>
      <c r="FH90" s="1">
        <v>0</v>
      </c>
      <c r="FI90" s="1">
        <v>0</v>
      </c>
      <c r="FJ90" s="1">
        <v>0</v>
      </c>
      <c r="FK90" s="1">
        <v>0</v>
      </c>
      <c r="FL90" s="1">
        <v>0</v>
      </c>
      <c r="FM90" s="1">
        <v>0</v>
      </c>
      <c r="FN90" s="1">
        <v>0</v>
      </c>
      <c r="FO90" s="1">
        <v>0</v>
      </c>
      <c r="FP90" s="1">
        <v>0</v>
      </c>
      <c r="FQ90" s="1">
        <v>0</v>
      </c>
      <c r="FR90" s="1">
        <v>1</v>
      </c>
      <c r="FS90" s="1">
        <v>0</v>
      </c>
      <c r="FT90" s="1">
        <v>0</v>
      </c>
      <c r="FU90" s="1">
        <v>0</v>
      </c>
      <c r="FV90" s="1">
        <v>0</v>
      </c>
      <c r="FW90" s="1">
        <v>0</v>
      </c>
      <c r="FX90" s="1">
        <v>0</v>
      </c>
      <c r="FY90" s="1">
        <v>4.8548409847083125</v>
      </c>
      <c r="FZ90" s="1">
        <v>0</v>
      </c>
      <c r="GA90" s="1">
        <v>0</v>
      </c>
      <c r="GB90" s="1">
        <v>0</v>
      </c>
      <c r="GC90" s="1">
        <v>0</v>
      </c>
      <c r="GD90" s="1">
        <v>0</v>
      </c>
      <c r="GE90" s="1">
        <v>0</v>
      </c>
      <c r="GF90" s="1">
        <v>0</v>
      </c>
      <c r="GG90" s="1">
        <v>0</v>
      </c>
      <c r="GH90" s="1">
        <v>0</v>
      </c>
      <c r="GI90" s="1">
        <v>0</v>
      </c>
      <c r="GJ90" s="1">
        <v>0</v>
      </c>
      <c r="GK90" s="1">
        <v>0</v>
      </c>
      <c r="GL90" s="1">
        <v>0</v>
      </c>
      <c r="GM90" s="1">
        <v>0</v>
      </c>
      <c r="GN90" s="1">
        <v>0</v>
      </c>
      <c r="GO90" s="1">
        <v>0</v>
      </c>
      <c r="GP90" s="1">
        <v>0</v>
      </c>
      <c r="GQ90" s="1">
        <v>0</v>
      </c>
      <c r="GR90" s="1">
        <v>0</v>
      </c>
      <c r="GS90" s="1">
        <v>0</v>
      </c>
      <c r="GT90" s="1">
        <v>0</v>
      </c>
      <c r="GU90" s="1">
        <v>0.33019999999999999</v>
      </c>
      <c r="GV90" s="1">
        <v>0</v>
      </c>
      <c r="GW90" s="1">
        <v>0</v>
      </c>
      <c r="GX90" s="1">
        <v>0</v>
      </c>
      <c r="GY90" s="1">
        <v>0</v>
      </c>
      <c r="GZ90" s="1">
        <v>0</v>
      </c>
      <c r="HA90" s="1">
        <v>0</v>
      </c>
      <c r="HB90" s="1">
        <v>0</v>
      </c>
      <c r="HC90" s="1">
        <v>0</v>
      </c>
      <c r="HD90" s="1">
        <v>0</v>
      </c>
      <c r="HE90" s="1">
        <v>0</v>
      </c>
      <c r="HF90" s="1">
        <v>0</v>
      </c>
      <c r="HG90" s="1">
        <v>0</v>
      </c>
      <c r="HH90" s="1">
        <v>0</v>
      </c>
      <c r="HI90" s="1">
        <v>1.4999999999999999E-2</v>
      </c>
      <c r="HJ90" s="1">
        <v>0</v>
      </c>
      <c r="HK90" s="1">
        <v>0</v>
      </c>
      <c r="HL90" s="1">
        <v>0</v>
      </c>
      <c r="HM90" s="1">
        <v>0</v>
      </c>
      <c r="HN90" s="1">
        <v>0</v>
      </c>
      <c r="HO90" s="1">
        <v>81.599999999999994</v>
      </c>
      <c r="HP90" s="1">
        <v>0</v>
      </c>
      <c r="HQ90" s="1">
        <v>0</v>
      </c>
      <c r="HR90" s="1">
        <v>0</v>
      </c>
      <c r="HS90" s="1">
        <v>0</v>
      </c>
      <c r="HT90" s="1">
        <v>0</v>
      </c>
      <c r="HU90" s="1">
        <v>0</v>
      </c>
      <c r="HV90" s="1">
        <v>0</v>
      </c>
      <c r="HW90" s="1">
        <v>0</v>
      </c>
      <c r="HX90" s="1">
        <v>0</v>
      </c>
      <c r="HY90" s="1">
        <v>0</v>
      </c>
      <c r="HZ90" s="1">
        <v>0</v>
      </c>
      <c r="IA90" s="1">
        <v>0</v>
      </c>
      <c r="IB90" s="1">
        <v>0</v>
      </c>
      <c r="IC90" s="1">
        <v>0</v>
      </c>
      <c r="ID90" s="1">
        <v>0</v>
      </c>
      <c r="IE90" s="1">
        <v>0</v>
      </c>
      <c r="IF90" s="1">
        <v>0</v>
      </c>
      <c r="IG90" s="1">
        <v>0</v>
      </c>
      <c r="IH90" s="1">
        <v>0</v>
      </c>
      <c r="II90" s="1">
        <v>0</v>
      </c>
      <c r="IJ90" s="1">
        <v>0</v>
      </c>
      <c r="IK90" s="1">
        <v>0</v>
      </c>
      <c r="IL90" s="1">
        <v>0</v>
      </c>
      <c r="IM90" s="1">
        <v>0</v>
      </c>
      <c r="IN90" s="1">
        <v>0</v>
      </c>
      <c r="IO90" s="1">
        <v>0</v>
      </c>
      <c r="IP90" s="1">
        <v>0</v>
      </c>
      <c r="IQ90" s="1">
        <v>0</v>
      </c>
      <c r="IR90" s="1">
        <v>0</v>
      </c>
      <c r="IS90" s="1">
        <v>0</v>
      </c>
      <c r="IT90" s="1">
        <v>0</v>
      </c>
      <c r="IU90" s="1">
        <v>0</v>
      </c>
      <c r="IV90" s="1">
        <v>0</v>
      </c>
      <c r="IW90" s="1">
        <v>0</v>
      </c>
      <c r="IX90" s="1">
        <v>0</v>
      </c>
      <c r="IY90" s="1">
        <v>0</v>
      </c>
      <c r="IZ90" s="1">
        <v>0</v>
      </c>
      <c r="JA90" s="1">
        <v>0</v>
      </c>
      <c r="JB90" s="1">
        <v>0</v>
      </c>
      <c r="JC90" s="1">
        <v>0</v>
      </c>
      <c r="JD90" s="1">
        <v>0</v>
      </c>
      <c r="JE90" s="1">
        <v>0</v>
      </c>
      <c r="JF90" s="1">
        <v>0</v>
      </c>
      <c r="JG90" s="1">
        <v>0</v>
      </c>
      <c r="JH90" s="1">
        <v>0</v>
      </c>
      <c r="JI90" s="1">
        <v>0</v>
      </c>
      <c r="JJ90" s="1">
        <v>0</v>
      </c>
      <c r="JK90" s="1">
        <v>0</v>
      </c>
      <c r="JL90" s="1">
        <v>0</v>
      </c>
      <c r="JM90" s="1">
        <v>0</v>
      </c>
      <c r="JN90" s="1">
        <v>0</v>
      </c>
      <c r="JO90" s="1">
        <v>0</v>
      </c>
      <c r="JP90" s="1">
        <v>0</v>
      </c>
      <c r="JQ90" s="1">
        <v>0</v>
      </c>
      <c r="JR90" s="1">
        <v>0</v>
      </c>
      <c r="JS90" s="1">
        <v>0</v>
      </c>
      <c r="JT90" s="1">
        <v>0</v>
      </c>
      <c r="JU90" s="1">
        <v>0</v>
      </c>
      <c r="JV90" s="1">
        <v>0</v>
      </c>
      <c r="JW90" s="1">
        <v>0</v>
      </c>
      <c r="JX90" s="1">
        <v>0</v>
      </c>
      <c r="JY90" s="1">
        <v>0</v>
      </c>
      <c r="JZ90" s="1">
        <v>0</v>
      </c>
      <c r="KA90" s="1">
        <v>0</v>
      </c>
      <c r="KB90" s="1">
        <v>0</v>
      </c>
      <c r="KC90" s="1">
        <v>0</v>
      </c>
      <c r="KD90" s="1">
        <v>0</v>
      </c>
      <c r="KE90" s="1">
        <v>0</v>
      </c>
      <c r="KF90" s="1">
        <v>0</v>
      </c>
      <c r="KG90" s="1">
        <v>0</v>
      </c>
      <c r="KH90" s="1">
        <v>0</v>
      </c>
      <c r="KI90" s="1">
        <v>0</v>
      </c>
      <c r="KJ90" s="1">
        <v>0</v>
      </c>
      <c r="KK90" s="1">
        <v>0</v>
      </c>
      <c r="KL90" s="1">
        <v>0</v>
      </c>
      <c r="KM90" s="1">
        <v>0</v>
      </c>
      <c r="KN90" s="1">
        <v>0</v>
      </c>
      <c r="KO90" s="1">
        <v>0</v>
      </c>
      <c r="KP90" s="1">
        <v>0</v>
      </c>
      <c r="KQ90" s="1">
        <v>0</v>
      </c>
      <c r="KR90" s="1">
        <v>0</v>
      </c>
      <c r="KS90" s="1">
        <v>0</v>
      </c>
      <c r="KT90" s="1">
        <v>0</v>
      </c>
      <c r="KU90" s="1">
        <v>0</v>
      </c>
      <c r="KV90" s="1">
        <v>0</v>
      </c>
      <c r="KW90" s="1">
        <v>0</v>
      </c>
      <c r="KX90" s="1">
        <v>0</v>
      </c>
      <c r="KY90" s="1">
        <v>0</v>
      </c>
      <c r="KZ90" s="1">
        <v>0</v>
      </c>
      <c r="LA90" s="1">
        <v>0</v>
      </c>
      <c r="LB90" s="1">
        <v>0</v>
      </c>
      <c r="LC90" s="1">
        <v>0</v>
      </c>
      <c r="LD90" s="1">
        <v>0</v>
      </c>
      <c r="LE90" s="1">
        <v>0</v>
      </c>
      <c r="LF90" s="1">
        <v>0</v>
      </c>
      <c r="LG90" s="1">
        <v>0</v>
      </c>
      <c r="LH90" s="1">
        <v>0.96399999999999997</v>
      </c>
      <c r="LI90" s="1">
        <v>0.90254545454545465</v>
      </c>
      <c r="LJ90" s="1">
        <v>0</v>
      </c>
      <c r="LK90" s="1">
        <v>0</v>
      </c>
      <c r="LL90" s="1">
        <v>1</v>
      </c>
      <c r="LM90" s="1">
        <v>0.95</v>
      </c>
      <c r="LN90" s="1">
        <v>0</v>
      </c>
      <c r="LO90" s="1">
        <v>1</v>
      </c>
      <c r="LP90" s="1">
        <v>0.78</v>
      </c>
      <c r="LQ90" s="1">
        <v>0</v>
      </c>
      <c r="LR90" s="1">
        <v>0</v>
      </c>
      <c r="LS90" s="1">
        <v>0</v>
      </c>
    </row>
    <row r="91" spans="1:331" ht="15.75" customHeight="1">
      <c r="A91" s="1" t="s">
        <v>350</v>
      </c>
      <c r="B91" s="1" t="s">
        <v>425</v>
      </c>
      <c r="C91" s="1" t="s">
        <v>426</v>
      </c>
      <c r="D91" s="1" t="s">
        <v>420</v>
      </c>
      <c r="E91" s="1" t="s">
        <v>416</v>
      </c>
      <c r="F91" s="1">
        <v>680</v>
      </c>
      <c r="G91" s="1" t="s">
        <v>355</v>
      </c>
      <c r="H91" s="1">
        <v>680</v>
      </c>
      <c r="I91" s="1">
        <v>0.89121887287024903</v>
      </c>
      <c r="J91" s="1">
        <v>0</v>
      </c>
      <c r="K91" s="1" t="s">
        <v>356</v>
      </c>
      <c r="L91" s="1">
        <v>1</v>
      </c>
      <c r="M91" s="1" t="s">
        <v>427</v>
      </c>
      <c r="N91" s="1" t="s">
        <v>428</v>
      </c>
      <c r="O91" s="1" t="s">
        <v>429</v>
      </c>
      <c r="P91" s="1">
        <v>3.7</v>
      </c>
      <c r="Q91" s="1">
        <v>0.92</v>
      </c>
      <c r="R91" s="1">
        <v>0</v>
      </c>
      <c r="S91" s="1">
        <v>0.3</v>
      </c>
      <c r="T91" s="1">
        <v>763</v>
      </c>
      <c r="U91" s="1">
        <v>0</v>
      </c>
      <c r="V91" s="1">
        <v>275</v>
      </c>
      <c r="W91" s="1">
        <v>0</v>
      </c>
      <c r="X91" s="1">
        <v>209825</v>
      </c>
      <c r="Y91" s="1">
        <v>1</v>
      </c>
      <c r="Z91" s="1">
        <v>0</v>
      </c>
      <c r="AA91" s="1">
        <v>0</v>
      </c>
      <c r="AB91" s="1">
        <v>0</v>
      </c>
      <c r="AC91" s="1">
        <v>0</v>
      </c>
      <c r="AD91" s="1">
        <v>0</v>
      </c>
      <c r="AE91" s="1">
        <v>0</v>
      </c>
      <c r="AF91" s="1">
        <v>0</v>
      </c>
      <c r="AG91" s="1">
        <v>0</v>
      </c>
      <c r="AH91" s="1">
        <v>0</v>
      </c>
      <c r="AI91" s="1">
        <v>0</v>
      </c>
      <c r="AJ91" s="1">
        <v>0</v>
      </c>
      <c r="AK91" s="1">
        <v>0</v>
      </c>
      <c r="AL91" s="1">
        <v>0</v>
      </c>
      <c r="AM91" s="1">
        <v>5.506849315068493</v>
      </c>
      <c r="AN91" s="1">
        <v>0</v>
      </c>
      <c r="AO91" s="1">
        <v>0</v>
      </c>
      <c r="AP91" s="1">
        <v>0</v>
      </c>
      <c r="AQ91" s="1">
        <v>0</v>
      </c>
      <c r="AR91" s="1">
        <v>0</v>
      </c>
      <c r="AS91" s="1">
        <v>0</v>
      </c>
      <c r="AT91" s="1">
        <v>0</v>
      </c>
      <c r="AU91" s="1">
        <v>0</v>
      </c>
      <c r="AV91" s="1">
        <v>0</v>
      </c>
      <c r="AW91" s="1">
        <v>0</v>
      </c>
      <c r="AX91" s="1">
        <v>0</v>
      </c>
      <c r="AY91" s="1">
        <v>0</v>
      </c>
      <c r="AZ91" s="1">
        <v>0</v>
      </c>
      <c r="BA91" s="1">
        <v>0</v>
      </c>
      <c r="BB91" s="1">
        <v>0</v>
      </c>
      <c r="BC91" s="1">
        <v>0.108</v>
      </c>
      <c r="BD91" s="1">
        <v>0</v>
      </c>
      <c r="BE91" s="1">
        <v>0</v>
      </c>
      <c r="BF91" s="1">
        <v>0</v>
      </c>
      <c r="BG91" s="1">
        <v>0</v>
      </c>
      <c r="BH91" s="1">
        <v>0</v>
      </c>
      <c r="BI91" s="1">
        <v>0</v>
      </c>
      <c r="BJ91" s="1">
        <v>0</v>
      </c>
      <c r="BK91" s="1">
        <v>0</v>
      </c>
      <c r="BL91" s="1">
        <v>0</v>
      </c>
      <c r="BM91" s="1">
        <v>0</v>
      </c>
      <c r="BN91" s="1">
        <v>0</v>
      </c>
      <c r="BO91" s="1">
        <v>0</v>
      </c>
      <c r="BP91" s="1">
        <v>0</v>
      </c>
      <c r="BQ91" s="1">
        <v>1.4999999999999999E-2</v>
      </c>
      <c r="BR91" s="1">
        <v>0</v>
      </c>
      <c r="BS91" s="1">
        <v>0</v>
      </c>
      <c r="BT91" s="1">
        <v>0</v>
      </c>
      <c r="BU91" s="1">
        <v>0</v>
      </c>
      <c r="BV91" s="1">
        <v>0</v>
      </c>
      <c r="BW91" s="1">
        <v>81.599999999999994</v>
      </c>
      <c r="BX91" s="1">
        <v>0</v>
      </c>
      <c r="BY91" s="1">
        <v>0</v>
      </c>
      <c r="BZ91" s="1">
        <v>0</v>
      </c>
      <c r="CA91" s="1">
        <v>0</v>
      </c>
      <c r="CB91" s="1">
        <v>0</v>
      </c>
      <c r="CC91" s="1">
        <v>0</v>
      </c>
      <c r="CD91" s="1">
        <v>0</v>
      </c>
      <c r="CE91" s="1">
        <v>0</v>
      </c>
      <c r="CF91" s="1">
        <v>0</v>
      </c>
      <c r="CG91" s="1">
        <v>0</v>
      </c>
      <c r="CH91" s="1">
        <v>0</v>
      </c>
      <c r="CI91" s="1">
        <v>0</v>
      </c>
      <c r="CJ91" s="1">
        <v>0</v>
      </c>
      <c r="CK91" s="1">
        <v>0</v>
      </c>
      <c r="CL91" s="1">
        <v>0</v>
      </c>
      <c r="CM91" s="1">
        <v>0</v>
      </c>
      <c r="CN91" s="1">
        <v>0</v>
      </c>
      <c r="CO91" s="1">
        <v>0</v>
      </c>
      <c r="CP91" s="1">
        <v>0</v>
      </c>
      <c r="CQ91" s="1">
        <v>0</v>
      </c>
      <c r="CR91" s="1">
        <v>0</v>
      </c>
      <c r="CS91" s="1">
        <v>0</v>
      </c>
      <c r="CT91" s="1">
        <v>0</v>
      </c>
      <c r="CU91" s="1">
        <v>0</v>
      </c>
      <c r="CV91" s="1">
        <v>0</v>
      </c>
      <c r="CW91" s="1">
        <v>0</v>
      </c>
      <c r="CX91" s="1">
        <v>0</v>
      </c>
      <c r="CY91" s="1">
        <v>0</v>
      </c>
      <c r="CZ91" s="1">
        <v>0</v>
      </c>
      <c r="DA91" s="1">
        <v>0</v>
      </c>
      <c r="DB91" s="1">
        <v>0</v>
      </c>
      <c r="DC91" s="1">
        <v>0</v>
      </c>
      <c r="DD91" s="1">
        <v>0</v>
      </c>
      <c r="DE91" s="1">
        <v>0</v>
      </c>
      <c r="DF91" s="1">
        <v>0</v>
      </c>
      <c r="DG91" s="1">
        <v>0</v>
      </c>
      <c r="DH91" s="1">
        <v>0</v>
      </c>
      <c r="DI91" s="1">
        <v>0</v>
      </c>
      <c r="DJ91" s="1">
        <v>0</v>
      </c>
      <c r="DK91" s="1">
        <v>0</v>
      </c>
      <c r="DL91" s="1">
        <v>0</v>
      </c>
      <c r="DM91" s="1">
        <v>0</v>
      </c>
      <c r="DN91" s="1">
        <v>0</v>
      </c>
      <c r="DO91" s="1">
        <v>0</v>
      </c>
      <c r="DP91" s="1">
        <v>0</v>
      </c>
      <c r="DQ91" s="1">
        <v>0</v>
      </c>
      <c r="DR91" s="1">
        <v>0</v>
      </c>
      <c r="DS91" s="1">
        <v>0</v>
      </c>
      <c r="DT91" s="1">
        <v>0</v>
      </c>
      <c r="DU91" s="1">
        <v>0</v>
      </c>
      <c r="DV91" s="1">
        <v>0</v>
      </c>
      <c r="DW91" s="1">
        <v>0</v>
      </c>
      <c r="DX91" s="1">
        <v>0</v>
      </c>
      <c r="DY91" s="1">
        <v>0</v>
      </c>
      <c r="DZ91" s="1">
        <v>0</v>
      </c>
      <c r="EA91" s="1">
        <v>0</v>
      </c>
      <c r="EB91" s="1">
        <v>0</v>
      </c>
      <c r="EC91" s="1">
        <v>0</v>
      </c>
      <c r="ED91" s="1">
        <v>0</v>
      </c>
      <c r="EE91" s="1">
        <v>0</v>
      </c>
      <c r="EF91" s="1">
        <v>0</v>
      </c>
      <c r="EG91" s="1">
        <v>0</v>
      </c>
      <c r="EH91" s="1">
        <v>0</v>
      </c>
      <c r="EI91" s="1">
        <v>0</v>
      </c>
      <c r="EJ91" s="1">
        <v>0</v>
      </c>
      <c r="EK91" s="1">
        <v>0</v>
      </c>
      <c r="EL91" s="1">
        <v>0</v>
      </c>
      <c r="EM91" s="1">
        <v>0</v>
      </c>
      <c r="EN91" s="1">
        <v>0</v>
      </c>
      <c r="EO91" s="1">
        <v>0</v>
      </c>
      <c r="EP91" s="1">
        <v>0</v>
      </c>
      <c r="EQ91" s="1">
        <v>0</v>
      </c>
      <c r="ER91" s="1">
        <v>0</v>
      </c>
      <c r="ES91" s="1">
        <v>0</v>
      </c>
      <c r="ET91" s="1">
        <v>0</v>
      </c>
      <c r="EU91" s="1">
        <v>0</v>
      </c>
      <c r="EV91" s="1">
        <v>0</v>
      </c>
      <c r="EW91" s="1">
        <v>0</v>
      </c>
      <c r="EX91" s="1">
        <v>0</v>
      </c>
      <c r="EY91" s="1">
        <v>0</v>
      </c>
      <c r="EZ91" s="1">
        <v>0</v>
      </c>
      <c r="FA91" s="1">
        <v>0</v>
      </c>
      <c r="FB91" s="1">
        <v>0</v>
      </c>
      <c r="FC91" s="1">
        <v>0</v>
      </c>
      <c r="FD91" s="1">
        <v>0</v>
      </c>
      <c r="FE91" s="1">
        <v>0</v>
      </c>
      <c r="FF91" s="1">
        <v>0</v>
      </c>
      <c r="FG91" s="1">
        <v>0</v>
      </c>
      <c r="FH91" s="1">
        <v>0</v>
      </c>
      <c r="FI91" s="1">
        <v>0</v>
      </c>
      <c r="FJ91" s="1">
        <v>0</v>
      </c>
      <c r="FK91" s="1">
        <v>0</v>
      </c>
      <c r="FL91" s="1">
        <v>0</v>
      </c>
      <c r="FM91" s="1">
        <v>0</v>
      </c>
      <c r="FN91" s="1">
        <v>0</v>
      </c>
      <c r="FO91" s="1">
        <v>0</v>
      </c>
      <c r="FP91" s="1">
        <v>0</v>
      </c>
      <c r="FQ91" s="1">
        <v>1</v>
      </c>
      <c r="FR91" s="1">
        <v>0</v>
      </c>
      <c r="FS91" s="1">
        <v>0</v>
      </c>
      <c r="FT91" s="1">
        <v>0</v>
      </c>
      <c r="FU91" s="1">
        <v>0</v>
      </c>
      <c r="FV91" s="1">
        <v>0</v>
      </c>
      <c r="FW91" s="1">
        <v>0</v>
      </c>
      <c r="FX91" s="1">
        <v>2.0381758945421424</v>
      </c>
      <c r="FY91" s="1">
        <v>0</v>
      </c>
      <c r="FZ91" s="1">
        <v>0</v>
      </c>
      <c r="GA91" s="1">
        <v>0</v>
      </c>
      <c r="GB91" s="1">
        <v>0</v>
      </c>
      <c r="GC91" s="1">
        <v>0</v>
      </c>
      <c r="GD91" s="1">
        <v>0</v>
      </c>
      <c r="GE91" s="1">
        <v>0</v>
      </c>
      <c r="GF91" s="1">
        <v>0</v>
      </c>
      <c r="GG91" s="1">
        <v>0</v>
      </c>
      <c r="GH91" s="1">
        <v>0</v>
      </c>
      <c r="GI91" s="1">
        <v>0</v>
      </c>
      <c r="GJ91" s="1">
        <v>0</v>
      </c>
      <c r="GK91" s="1">
        <v>0</v>
      </c>
      <c r="GL91" s="1">
        <v>0</v>
      </c>
      <c r="GM91" s="1">
        <v>0</v>
      </c>
      <c r="GN91" s="1">
        <v>0</v>
      </c>
      <c r="GO91" s="1">
        <v>0</v>
      </c>
      <c r="GP91" s="1">
        <v>0</v>
      </c>
      <c r="GQ91" s="1">
        <v>0</v>
      </c>
      <c r="GR91" s="1">
        <v>0</v>
      </c>
      <c r="GS91" s="1">
        <v>0</v>
      </c>
      <c r="GT91" s="1">
        <v>0.2918</v>
      </c>
      <c r="GU91" s="1">
        <v>0</v>
      </c>
      <c r="GV91" s="1">
        <v>0</v>
      </c>
      <c r="GW91" s="1">
        <v>0</v>
      </c>
      <c r="GX91" s="1">
        <v>0</v>
      </c>
      <c r="GY91" s="1">
        <v>0</v>
      </c>
      <c r="GZ91" s="1">
        <v>0</v>
      </c>
      <c r="HA91" s="1">
        <v>0</v>
      </c>
      <c r="HB91" s="1">
        <v>0</v>
      </c>
      <c r="HC91" s="1">
        <v>0</v>
      </c>
      <c r="HD91" s="1">
        <v>0</v>
      </c>
      <c r="HE91" s="1">
        <v>0</v>
      </c>
      <c r="HF91" s="1">
        <v>0</v>
      </c>
      <c r="HG91" s="1">
        <v>0</v>
      </c>
      <c r="HH91" s="1">
        <v>1.4999999999999999E-2</v>
      </c>
      <c r="HI91" s="1">
        <v>0</v>
      </c>
      <c r="HJ91" s="1">
        <v>0</v>
      </c>
      <c r="HK91" s="1">
        <v>0</v>
      </c>
      <c r="HL91" s="1">
        <v>0</v>
      </c>
      <c r="HM91" s="1">
        <v>0</v>
      </c>
      <c r="HN91" s="1">
        <v>81.599999999999994</v>
      </c>
      <c r="HO91" s="1">
        <v>0</v>
      </c>
      <c r="HP91" s="1">
        <v>0</v>
      </c>
      <c r="HQ91" s="1">
        <v>0</v>
      </c>
      <c r="HR91" s="1">
        <v>0</v>
      </c>
      <c r="HS91" s="1">
        <v>0</v>
      </c>
      <c r="HT91" s="1">
        <v>0</v>
      </c>
      <c r="HU91" s="1">
        <v>0</v>
      </c>
      <c r="HV91" s="1">
        <v>0</v>
      </c>
      <c r="HW91" s="1">
        <v>0</v>
      </c>
      <c r="HX91" s="1">
        <v>0</v>
      </c>
      <c r="HY91" s="1">
        <v>0</v>
      </c>
      <c r="HZ91" s="1">
        <v>0</v>
      </c>
      <c r="IA91" s="1">
        <v>0</v>
      </c>
      <c r="IB91" s="1">
        <v>0</v>
      </c>
      <c r="IC91" s="1">
        <v>0</v>
      </c>
      <c r="ID91" s="1">
        <v>0</v>
      </c>
      <c r="IE91" s="1">
        <v>0</v>
      </c>
      <c r="IF91" s="1">
        <v>0</v>
      </c>
      <c r="IG91" s="1">
        <v>0</v>
      </c>
      <c r="IH91" s="1">
        <v>0</v>
      </c>
      <c r="II91" s="1">
        <v>0</v>
      </c>
      <c r="IJ91" s="1">
        <v>0</v>
      </c>
      <c r="IK91" s="1">
        <v>0</v>
      </c>
      <c r="IL91" s="1">
        <v>0</v>
      </c>
      <c r="IM91" s="1">
        <v>0</v>
      </c>
      <c r="IN91" s="1">
        <v>0</v>
      </c>
      <c r="IO91" s="1">
        <v>0</v>
      </c>
      <c r="IP91" s="1">
        <v>0</v>
      </c>
      <c r="IQ91" s="1">
        <v>0</v>
      </c>
      <c r="IR91" s="1">
        <v>0</v>
      </c>
      <c r="IS91" s="1">
        <v>0</v>
      </c>
      <c r="IT91" s="1">
        <v>0</v>
      </c>
      <c r="IU91" s="1">
        <v>0</v>
      </c>
      <c r="IV91" s="1">
        <v>0</v>
      </c>
      <c r="IW91" s="1">
        <v>0</v>
      </c>
      <c r="IX91" s="1">
        <v>0</v>
      </c>
      <c r="IY91" s="1">
        <v>0</v>
      </c>
      <c r="IZ91" s="1">
        <v>0</v>
      </c>
      <c r="JA91" s="1">
        <v>0</v>
      </c>
      <c r="JB91" s="1">
        <v>0</v>
      </c>
      <c r="JC91" s="1">
        <v>0</v>
      </c>
      <c r="JD91" s="1">
        <v>0</v>
      </c>
      <c r="JE91" s="1">
        <v>0</v>
      </c>
      <c r="JF91" s="1">
        <v>0</v>
      </c>
      <c r="JG91" s="1">
        <v>0</v>
      </c>
      <c r="JH91" s="1">
        <v>0</v>
      </c>
      <c r="JI91" s="1">
        <v>0</v>
      </c>
      <c r="JJ91" s="1">
        <v>0</v>
      </c>
      <c r="JK91" s="1">
        <v>0</v>
      </c>
      <c r="JL91" s="1">
        <v>0</v>
      </c>
      <c r="JM91" s="1">
        <v>0</v>
      </c>
      <c r="JN91" s="1">
        <v>0</v>
      </c>
      <c r="JO91" s="1">
        <v>0</v>
      </c>
      <c r="JP91" s="1">
        <v>0</v>
      </c>
      <c r="JQ91" s="1">
        <v>0</v>
      </c>
      <c r="JR91" s="1">
        <v>0</v>
      </c>
      <c r="JS91" s="1">
        <v>0</v>
      </c>
      <c r="JT91" s="1">
        <v>0</v>
      </c>
      <c r="JU91" s="1">
        <v>0</v>
      </c>
      <c r="JV91" s="1">
        <v>0</v>
      </c>
      <c r="JW91" s="1">
        <v>0</v>
      </c>
      <c r="JX91" s="1">
        <v>0</v>
      </c>
      <c r="JY91" s="1">
        <v>0</v>
      </c>
      <c r="JZ91" s="1">
        <v>0</v>
      </c>
      <c r="KA91" s="1">
        <v>0</v>
      </c>
      <c r="KB91" s="1">
        <v>0</v>
      </c>
      <c r="KC91" s="1">
        <v>0</v>
      </c>
      <c r="KD91" s="1">
        <v>0</v>
      </c>
      <c r="KE91" s="1">
        <v>0</v>
      </c>
      <c r="KF91" s="1">
        <v>0</v>
      </c>
      <c r="KG91" s="1">
        <v>0</v>
      </c>
      <c r="KH91" s="1">
        <v>0</v>
      </c>
      <c r="KI91" s="1">
        <v>0</v>
      </c>
      <c r="KJ91" s="1">
        <v>0</v>
      </c>
      <c r="KK91" s="1">
        <v>0</v>
      </c>
      <c r="KL91" s="1">
        <v>0</v>
      </c>
      <c r="KM91" s="1">
        <v>0</v>
      </c>
      <c r="KN91" s="1">
        <v>0</v>
      </c>
      <c r="KO91" s="1">
        <v>0</v>
      </c>
      <c r="KP91" s="1">
        <v>0</v>
      </c>
      <c r="KQ91" s="1">
        <v>0</v>
      </c>
      <c r="KR91" s="1">
        <v>0</v>
      </c>
      <c r="KS91" s="1">
        <v>0</v>
      </c>
      <c r="KT91" s="1">
        <v>0</v>
      </c>
      <c r="KU91" s="1">
        <v>0</v>
      </c>
      <c r="KV91" s="1">
        <v>0</v>
      </c>
      <c r="KW91" s="1">
        <v>0</v>
      </c>
      <c r="KX91" s="1">
        <v>0</v>
      </c>
      <c r="KY91" s="1">
        <v>0</v>
      </c>
      <c r="KZ91" s="1">
        <v>0</v>
      </c>
      <c r="LA91" s="1">
        <v>0</v>
      </c>
      <c r="LB91" s="1">
        <v>0</v>
      </c>
      <c r="LC91" s="1">
        <v>0</v>
      </c>
      <c r="LD91" s="1">
        <v>0</v>
      </c>
      <c r="LE91" s="1">
        <v>0</v>
      </c>
      <c r="LF91" s="1">
        <v>0</v>
      </c>
      <c r="LG91" s="1">
        <v>0</v>
      </c>
      <c r="LH91" s="1">
        <v>0.97699999999999998</v>
      </c>
      <c r="LI91" s="1">
        <v>0.97727090909090908</v>
      </c>
      <c r="LJ91" s="1">
        <v>0</v>
      </c>
      <c r="LK91" s="1">
        <v>0</v>
      </c>
      <c r="LL91" s="1">
        <v>1</v>
      </c>
      <c r="LM91" s="1">
        <v>0.95</v>
      </c>
      <c r="LN91" s="1">
        <v>0</v>
      </c>
      <c r="LO91" s="1">
        <v>1</v>
      </c>
      <c r="LP91" s="1">
        <v>0.78</v>
      </c>
      <c r="LQ91" s="1">
        <v>0</v>
      </c>
      <c r="LR91" s="1">
        <v>8.6219845700276451E-2</v>
      </c>
      <c r="LS91" s="1">
        <v>0</v>
      </c>
    </row>
    <row r="92" spans="1:331" ht="15.75" customHeight="1">
      <c r="A92" s="1" t="s">
        <v>350</v>
      </c>
      <c r="B92" s="1" t="s">
        <v>425</v>
      </c>
      <c r="C92" s="1" t="s">
        <v>426</v>
      </c>
      <c r="D92" s="1" t="s">
        <v>420</v>
      </c>
      <c r="E92" s="1" t="s">
        <v>416</v>
      </c>
      <c r="F92" s="1">
        <v>13920</v>
      </c>
      <c r="G92" s="1" t="s">
        <v>430</v>
      </c>
      <c r="H92" s="1">
        <v>13920</v>
      </c>
      <c r="I92" s="1">
        <v>1.7908143573909687</v>
      </c>
      <c r="J92" s="1">
        <v>0</v>
      </c>
      <c r="K92" s="1" t="s">
        <v>431</v>
      </c>
      <c r="L92" s="1">
        <v>1</v>
      </c>
      <c r="M92" s="1" t="s">
        <v>427</v>
      </c>
      <c r="N92" s="1" t="s">
        <v>428</v>
      </c>
      <c r="O92" s="1" t="s">
        <v>429</v>
      </c>
      <c r="P92" s="1">
        <v>3.7</v>
      </c>
      <c r="Q92" s="1">
        <v>0.92</v>
      </c>
      <c r="R92" s="1">
        <v>0</v>
      </c>
      <c r="S92" s="1">
        <v>0.3</v>
      </c>
      <c r="T92" s="1">
        <v>7773</v>
      </c>
      <c r="U92" s="1">
        <v>0</v>
      </c>
      <c r="V92" s="1">
        <v>275</v>
      </c>
      <c r="W92" s="1">
        <v>0</v>
      </c>
      <c r="X92" s="1">
        <v>2137575</v>
      </c>
      <c r="Y92" s="1">
        <v>0</v>
      </c>
      <c r="Z92" s="1">
        <v>1</v>
      </c>
      <c r="AA92" s="1">
        <v>0</v>
      </c>
      <c r="AB92" s="1">
        <v>0</v>
      </c>
      <c r="AC92" s="1">
        <v>0</v>
      </c>
      <c r="AD92" s="1">
        <v>0</v>
      </c>
      <c r="AE92" s="1">
        <v>0</v>
      </c>
      <c r="AF92" s="1">
        <v>0</v>
      </c>
      <c r="AG92" s="1">
        <v>0</v>
      </c>
      <c r="AH92" s="1">
        <v>0</v>
      </c>
      <c r="AI92" s="1">
        <v>0</v>
      </c>
      <c r="AJ92" s="1">
        <v>0</v>
      </c>
      <c r="AK92" s="1">
        <v>0</v>
      </c>
      <c r="AL92" s="1">
        <v>0</v>
      </c>
      <c r="AM92" s="1">
        <v>0</v>
      </c>
      <c r="AN92" s="1">
        <v>15.643835616438356</v>
      </c>
      <c r="AO92" s="1">
        <v>0</v>
      </c>
      <c r="AP92" s="1">
        <v>0</v>
      </c>
      <c r="AQ92" s="1">
        <v>0</v>
      </c>
      <c r="AR92" s="1">
        <v>0</v>
      </c>
      <c r="AS92" s="1">
        <v>0</v>
      </c>
      <c r="AT92" s="1">
        <v>0</v>
      </c>
      <c r="AU92" s="1">
        <v>0</v>
      </c>
      <c r="AV92" s="1">
        <v>0</v>
      </c>
      <c r="AW92" s="1">
        <v>0</v>
      </c>
      <c r="AX92" s="1">
        <v>0</v>
      </c>
      <c r="AY92" s="1">
        <v>0</v>
      </c>
      <c r="AZ92" s="1">
        <v>0</v>
      </c>
      <c r="BA92" s="1">
        <v>0</v>
      </c>
      <c r="BB92" s="1">
        <v>0</v>
      </c>
      <c r="BC92" s="1">
        <v>0</v>
      </c>
      <c r="BD92" s="1">
        <v>0.129</v>
      </c>
      <c r="BE92" s="1">
        <v>0</v>
      </c>
      <c r="BF92" s="1">
        <v>0</v>
      </c>
      <c r="BG92" s="1">
        <v>0</v>
      </c>
      <c r="BH92" s="1">
        <v>0</v>
      </c>
      <c r="BI92" s="1">
        <v>0</v>
      </c>
      <c r="BJ92" s="1">
        <v>0</v>
      </c>
      <c r="BK92" s="1">
        <v>0</v>
      </c>
      <c r="BL92" s="1">
        <v>0</v>
      </c>
      <c r="BM92" s="1">
        <v>0</v>
      </c>
      <c r="BN92" s="1">
        <v>0</v>
      </c>
      <c r="BO92" s="1">
        <v>0</v>
      </c>
      <c r="BP92" s="1">
        <v>0</v>
      </c>
      <c r="BQ92" s="1">
        <v>0</v>
      </c>
      <c r="BR92" s="1">
        <v>1.4999999999999999E-2</v>
      </c>
      <c r="BS92" s="1">
        <v>0</v>
      </c>
      <c r="BT92" s="1">
        <v>0</v>
      </c>
      <c r="BU92" s="1">
        <v>0</v>
      </c>
      <c r="BV92" s="1">
        <v>0</v>
      </c>
      <c r="BW92" s="1">
        <v>0</v>
      </c>
      <c r="BX92" s="1">
        <v>81.599999999999994</v>
      </c>
      <c r="BY92" s="1">
        <v>0</v>
      </c>
      <c r="BZ92" s="1">
        <v>0</v>
      </c>
      <c r="CA92" s="1">
        <v>0</v>
      </c>
      <c r="CB92" s="1">
        <v>0</v>
      </c>
      <c r="CC92" s="1">
        <v>0</v>
      </c>
      <c r="CD92" s="1">
        <v>0</v>
      </c>
      <c r="CE92" s="1">
        <v>0</v>
      </c>
      <c r="CF92" s="1">
        <v>0</v>
      </c>
      <c r="CG92" s="1">
        <v>0</v>
      </c>
      <c r="CH92" s="1">
        <v>0</v>
      </c>
      <c r="CI92" s="1">
        <v>0</v>
      </c>
      <c r="CJ92" s="1">
        <v>0</v>
      </c>
      <c r="CK92" s="1">
        <v>0</v>
      </c>
      <c r="CL92" s="1">
        <v>0</v>
      </c>
      <c r="CM92" s="1">
        <v>0</v>
      </c>
      <c r="CN92" s="1">
        <v>0</v>
      </c>
      <c r="CO92" s="1">
        <v>0</v>
      </c>
      <c r="CP92" s="1">
        <v>0</v>
      </c>
      <c r="CQ92" s="1">
        <v>0</v>
      </c>
      <c r="CR92" s="1">
        <v>0</v>
      </c>
      <c r="CS92" s="1">
        <v>0</v>
      </c>
      <c r="CT92" s="1">
        <v>0</v>
      </c>
      <c r="CU92" s="1">
        <v>0</v>
      </c>
      <c r="CV92" s="1">
        <v>0</v>
      </c>
      <c r="CW92" s="1">
        <v>0</v>
      </c>
      <c r="CX92" s="1">
        <v>0</v>
      </c>
      <c r="CY92" s="1">
        <v>0</v>
      </c>
      <c r="CZ92" s="1">
        <v>0</v>
      </c>
      <c r="DA92" s="1">
        <v>0</v>
      </c>
      <c r="DB92" s="1">
        <v>0</v>
      </c>
      <c r="DC92" s="1">
        <v>0</v>
      </c>
      <c r="DD92" s="1">
        <v>0</v>
      </c>
      <c r="DE92" s="1">
        <v>0</v>
      </c>
      <c r="DF92" s="1">
        <v>0</v>
      </c>
      <c r="DG92" s="1">
        <v>0</v>
      </c>
      <c r="DH92" s="1">
        <v>0</v>
      </c>
      <c r="DI92" s="1">
        <v>0</v>
      </c>
      <c r="DJ92" s="1">
        <v>0</v>
      </c>
      <c r="DK92" s="1">
        <v>0</v>
      </c>
      <c r="DL92" s="1">
        <v>0</v>
      </c>
      <c r="DM92" s="1">
        <v>0</v>
      </c>
      <c r="DN92" s="1">
        <v>0</v>
      </c>
      <c r="DO92" s="1">
        <v>0</v>
      </c>
      <c r="DP92" s="1">
        <v>0</v>
      </c>
      <c r="DQ92" s="1">
        <v>0</v>
      </c>
      <c r="DR92" s="1">
        <v>0</v>
      </c>
      <c r="DS92" s="1">
        <v>0</v>
      </c>
      <c r="DT92" s="1">
        <v>0</v>
      </c>
      <c r="DU92" s="1">
        <v>0</v>
      </c>
      <c r="DV92" s="1">
        <v>0</v>
      </c>
      <c r="DW92" s="1">
        <v>0</v>
      </c>
      <c r="DX92" s="1">
        <v>0</v>
      </c>
      <c r="DY92" s="1">
        <v>0</v>
      </c>
      <c r="DZ92" s="1">
        <v>0</v>
      </c>
      <c r="EA92" s="1">
        <v>0</v>
      </c>
      <c r="EB92" s="1">
        <v>0</v>
      </c>
      <c r="EC92" s="1">
        <v>0</v>
      </c>
      <c r="ED92" s="1">
        <v>0</v>
      </c>
      <c r="EE92" s="1">
        <v>0</v>
      </c>
      <c r="EF92" s="1">
        <v>0</v>
      </c>
      <c r="EG92" s="1">
        <v>0</v>
      </c>
      <c r="EH92" s="1">
        <v>0</v>
      </c>
      <c r="EI92" s="1">
        <v>0</v>
      </c>
      <c r="EJ92" s="1">
        <v>0</v>
      </c>
      <c r="EK92" s="1">
        <v>0</v>
      </c>
      <c r="EL92" s="1">
        <v>0</v>
      </c>
      <c r="EM92" s="1">
        <v>0</v>
      </c>
      <c r="EN92" s="1">
        <v>0</v>
      </c>
      <c r="EO92" s="1">
        <v>0</v>
      </c>
      <c r="EP92" s="1">
        <v>0</v>
      </c>
      <c r="EQ92" s="1">
        <v>0</v>
      </c>
      <c r="ER92" s="1">
        <v>0</v>
      </c>
      <c r="ES92" s="1">
        <v>0</v>
      </c>
      <c r="ET92" s="1">
        <v>0</v>
      </c>
      <c r="EU92" s="1">
        <v>0</v>
      </c>
      <c r="EV92" s="1">
        <v>0</v>
      </c>
      <c r="EW92" s="1">
        <v>0</v>
      </c>
      <c r="EX92" s="1">
        <v>0</v>
      </c>
      <c r="EY92" s="1">
        <v>0</v>
      </c>
      <c r="EZ92" s="1">
        <v>0</v>
      </c>
      <c r="FA92" s="1">
        <v>0</v>
      </c>
      <c r="FB92" s="1">
        <v>0</v>
      </c>
      <c r="FC92" s="1">
        <v>0</v>
      </c>
      <c r="FD92" s="1">
        <v>0</v>
      </c>
      <c r="FE92" s="1">
        <v>0</v>
      </c>
      <c r="FF92" s="1">
        <v>0</v>
      </c>
      <c r="FG92" s="1">
        <v>0</v>
      </c>
      <c r="FH92" s="1">
        <v>0</v>
      </c>
      <c r="FI92" s="1">
        <v>0</v>
      </c>
      <c r="FJ92" s="1">
        <v>0</v>
      </c>
      <c r="FK92" s="1">
        <v>0</v>
      </c>
      <c r="FL92" s="1">
        <v>0</v>
      </c>
      <c r="FM92" s="1">
        <v>0</v>
      </c>
      <c r="FN92" s="1">
        <v>0</v>
      </c>
      <c r="FO92" s="1">
        <v>0</v>
      </c>
      <c r="FP92" s="1">
        <v>0</v>
      </c>
      <c r="FQ92" s="1">
        <v>0</v>
      </c>
      <c r="FR92" s="1">
        <v>1</v>
      </c>
      <c r="FS92" s="1">
        <v>0</v>
      </c>
      <c r="FT92" s="1">
        <v>0</v>
      </c>
      <c r="FU92" s="1">
        <v>0</v>
      </c>
      <c r="FV92" s="1">
        <v>0</v>
      </c>
      <c r="FW92" s="1">
        <v>0</v>
      </c>
      <c r="FX92" s="1">
        <v>0</v>
      </c>
      <c r="FY92" s="1">
        <v>5.9599964398126044</v>
      </c>
      <c r="FZ92" s="1">
        <v>0</v>
      </c>
      <c r="GA92" s="1">
        <v>0</v>
      </c>
      <c r="GB92" s="1">
        <v>0</v>
      </c>
      <c r="GC92" s="1">
        <v>0</v>
      </c>
      <c r="GD92" s="1">
        <v>0</v>
      </c>
      <c r="GE92" s="1">
        <v>0</v>
      </c>
      <c r="GF92" s="1">
        <v>0</v>
      </c>
      <c r="GG92" s="1">
        <v>0</v>
      </c>
      <c r="GH92" s="1">
        <v>0</v>
      </c>
      <c r="GI92" s="1">
        <v>0</v>
      </c>
      <c r="GJ92" s="1">
        <v>0</v>
      </c>
      <c r="GK92" s="1">
        <v>0</v>
      </c>
      <c r="GL92" s="1">
        <v>0</v>
      </c>
      <c r="GM92" s="1">
        <v>0</v>
      </c>
      <c r="GN92" s="1">
        <v>0</v>
      </c>
      <c r="GO92" s="1">
        <v>0</v>
      </c>
      <c r="GP92" s="1">
        <v>0</v>
      </c>
      <c r="GQ92" s="1">
        <v>0</v>
      </c>
      <c r="GR92" s="1">
        <v>0</v>
      </c>
      <c r="GS92" s="1">
        <v>0</v>
      </c>
      <c r="GT92" s="1">
        <v>0</v>
      </c>
      <c r="GU92" s="1">
        <v>0.33860000000000001</v>
      </c>
      <c r="GV92" s="1">
        <v>0</v>
      </c>
      <c r="GW92" s="1">
        <v>0</v>
      </c>
      <c r="GX92" s="1">
        <v>0</v>
      </c>
      <c r="GY92" s="1">
        <v>0</v>
      </c>
      <c r="GZ92" s="1">
        <v>0</v>
      </c>
      <c r="HA92" s="1">
        <v>0</v>
      </c>
      <c r="HB92" s="1">
        <v>0</v>
      </c>
      <c r="HC92" s="1">
        <v>0</v>
      </c>
      <c r="HD92" s="1">
        <v>0</v>
      </c>
      <c r="HE92" s="1">
        <v>0</v>
      </c>
      <c r="HF92" s="1">
        <v>0</v>
      </c>
      <c r="HG92" s="1">
        <v>0</v>
      </c>
      <c r="HH92" s="1">
        <v>0</v>
      </c>
      <c r="HI92" s="1">
        <v>1.4999999999999999E-2</v>
      </c>
      <c r="HJ92" s="1">
        <v>0</v>
      </c>
      <c r="HK92" s="1">
        <v>0</v>
      </c>
      <c r="HL92" s="1">
        <v>0</v>
      </c>
      <c r="HM92" s="1">
        <v>0</v>
      </c>
      <c r="HN92" s="1">
        <v>0</v>
      </c>
      <c r="HO92" s="1">
        <v>81.599999999999994</v>
      </c>
      <c r="HP92" s="1">
        <v>0</v>
      </c>
      <c r="HQ92" s="1">
        <v>0</v>
      </c>
      <c r="HR92" s="1">
        <v>0</v>
      </c>
      <c r="HS92" s="1">
        <v>0</v>
      </c>
      <c r="HT92" s="1">
        <v>0</v>
      </c>
      <c r="HU92" s="1">
        <v>0</v>
      </c>
      <c r="HV92" s="1">
        <v>0</v>
      </c>
      <c r="HW92" s="1">
        <v>0</v>
      </c>
      <c r="HX92" s="1">
        <v>0</v>
      </c>
      <c r="HY92" s="1">
        <v>0</v>
      </c>
      <c r="HZ92" s="1">
        <v>0</v>
      </c>
      <c r="IA92" s="1">
        <v>0</v>
      </c>
      <c r="IB92" s="1">
        <v>0</v>
      </c>
      <c r="IC92" s="1">
        <v>0</v>
      </c>
      <c r="ID92" s="1">
        <v>0</v>
      </c>
      <c r="IE92" s="1">
        <v>0</v>
      </c>
      <c r="IF92" s="1">
        <v>0</v>
      </c>
      <c r="IG92" s="1">
        <v>0</v>
      </c>
      <c r="IH92" s="1">
        <v>0</v>
      </c>
      <c r="II92" s="1">
        <v>0</v>
      </c>
      <c r="IJ92" s="1">
        <v>0</v>
      </c>
      <c r="IK92" s="1">
        <v>0</v>
      </c>
      <c r="IL92" s="1">
        <v>0</v>
      </c>
      <c r="IM92" s="1">
        <v>0</v>
      </c>
      <c r="IN92" s="1">
        <v>0</v>
      </c>
      <c r="IO92" s="1">
        <v>0</v>
      </c>
      <c r="IP92" s="1">
        <v>0</v>
      </c>
      <c r="IQ92" s="1">
        <v>0</v>
      </c>
      <c r="IR92" s="1">
        <v>0</v>
      </c>
      <c r="IS92" s="1">
        <v>0</v>
      </c>
      <c r="IT92" s="1">
        <v>0</v>
      </c>
      <c r="IU92" s="1">
        <v>0</v>
      </c>
      <c r="IV92" s="1">
        <v>0</v>
      </c>
      <c r="IW92" s="1">
        <v>0</v>
      </c>
      <c r="IX92" s="1">
        <v>0</v>
      </c>
      <c r="IY92" s="1">
        <v>0</v>
      </c>
      <c r="IZ92" s="1">
        <v>0</v>
      </c>
      <c r="JA92" s="1">
        <v>0</v>
      </c>
      <c r="JB92" s="1">
        <v>0</v>
      </c>
      <c r="JC92" s="1">
        <v>0</v>
      </c>
      <c r="JD92" s="1">
        <v>0</v>
      </c>
      <c r="JE92" s="1">
        <v>0</v>
      </c>
      <c r="JF92" s="1">
        <v>0</v>
      </c>
      <c r="JG92" s="1">
        <v>0</v>
      </c>
      <c r="JH92" s="1">
        <v>0</v>
      </c>
      <c r="JI92" s="1">
        <v>0</v>
      </c>
      <c r="JJ92" s="1">
        <v>0</v>
      </c>
      <c r="JK92" s="1">
        <v>0</v>
      </c>
      <c r="JL92" s="1">
        <v>0</v>
      </c>
      <c r="JM92" s="1">
        <v>0</v>
      </c>
      <c r="JN92" s="1">
        <v>0</v>
      </c>
      <c r="JO92" s="1">
        <v>0</v>
      </c>
      <c r="JP92" s="1">
        <v>0</v>
      </c>
      <c r="JQ92" s="1">
        <v>0</v>
      </c>
      <c r="JR92" s="1">
        <v>0</v>
      </c>
      <c r="JS92" s="1">
        <v>0</v>
      </c>
      <c r="JT92" s="1">
        <v>0</v>
      </c>
      <c r="JU92" s="1">
        <v>0</v>
      </c>
      <c r="JV92" s="1">
        <v>0</v>
      </c>
      <c r="JW92" s="1">
        <v>0</v>
      </c>
      <c r="JX92" s="1">
        <v>0</v>
      </c>
      <c r="JY92" s="1">
        <v>0</v>
      </c>
      <c r="JZ92" s="1">
        <v>0</v>
      </c>
      <c r="KA92" s="1">
        <v>0</v>
      </c>
      <c r="KB92" s="1">
        <v>0</v>
      </c>
      <c r="KC92" s="1">
        <v>0</v>
      </c>
      <c r="KD92" s="1">
        <v>0</v>
      </c>
      <c r="KE92" s="1">
        <v>0</v>
      </c>
      <c r="KF92" s="1">
        <v>0</v>
      </c>
      <c r="KG92" s="1">
        <v>0</v>
      </c>
      <c r="KH92" s="1">
        <v>0</v>
      </c>
      <c r="KI92" s="1">
        <v>0</v>
      </c>
      <c r="KJ92" s="1">
        <v>0</v>
      </c>
      <c r="KK92" s="1">
        <v>0</v>
      </c>
      <c r="KL92" s="1">
        <v>0</v>
      </c>
      <c r="KM92" s="1">
        <v>0</v>
      </c>
      <c r="KN92" s="1">
        <v>0</v>
      </c>
      <c r="KO92" s="1">
        <v>0</v>
      </c>
      <c r="KP92" s="1">
        <v>0</v>
      </c>
      <c r="KQ92" s="1">
        <v>0</v>
      </c>
      <c r="KR92" s="1">
        <v>0</v>
      </c>
      <c r="KS92" s="1">
        <v>0</v>
      </c>
      <c r="KT92" s="1">
        <v>0</v>
      </c>
      <c r="KU92" s="1">
        <v>0</v>
      </c>
      <c r="KV92" s="1">
        <v>0</v>
      </c>
      <c r="KW92" s="1">
        <v>0</v>
      </c>
      <c r="KX92" s="1">
        <v>0</v>
      </c>
      <c r="KY92" s="1">
        <v>0</v>
      </c>
      <c r="KZ92" s="1">
        <v>0</v>
      </c>
      <c r="LA92" s="1">
        <v>0</v>
      </c>
      <c r="LB92" s="1">
        <v>0</v>
      </c>
      <c r="LC92" s="1">
        <v>0</v>
      </c>
      <c r="LD92" s="1">
        <v>0</v>
      </c>
      <c r="LE92" s="1">
        <v>0</v>
      </c>
      <c r="LF92" s="1">
        <v>0</v>
      </c>
      <c r="LG92" s="1">
        <v>0</v>
      </c>
      <c r="LH92" s="1">
        <v>0.96599999999999997</v>
      </c>
      <c r="LI92" s="1">
        <v>0.68500545454545458</v>
      </c>
      <c r="LJ92" s="1">
        <v>0</v>
      </c>
      <c r="LK92" s="1">
        <v>0</v>
      </c>
      <c r="LL92" s="1">
        <v>1</v>
      </c>
      <c r="LM92" s="1">
        <v>0.95</v>
      </c>
      <c r="LN92" s="1">
        <v>0</v>
      </c>
      <c r="LO92" s="1">
        <v>1</v>
      </c>
      <c r="LP92" s="1">
        <v>0.78</v>
      </c>
      <c r="LQ92" s="1">
        <v>0</v>
      </c>
      <c r="LR92" s="1">
        <v>4.9433106575963719E-2</v>
      </c>
      <c r="LS92" s="1">
        <v>0</v>
      </c>
    </row>
    <row r="93" spans="1:331" ht="15.75" customHeight="1">
      <c r="A93" s="1" t="s">
        <v>350</v>
      </c>
      <c r="B93" s="1" t="s">
        <v>425</v>
      </c>
      <c r="C93" s="1" t="s">
        <v>446</v>
      </c>
      <c r="D93" s="1" t="s">
        <v>420</v>
      </c>
      <c r="E93" s="1" t="s">
        <v>416</v>
      </c>
      <c r="F93" s="1">
        <v>962</v>
      </c>
      <c r="G93" s="1" t="s">
        <v>355</v>
      </c>
      <c r="H93" s="1">
        <v>962</v>
      </c>
      <c r="I93" s="1">
        <v>0.87454545454545451</v>
      </c>
      <c r="J93" s="1">
        <v>0</v>
      </c>
      <c r="K93" s="1" t="s">
        <v>356</v>
      </c>
      <c r="L93" s="1">
        <v>1</v>
      </c>
      <c r="M93" s="1" t="s">
        <v>427</v>
      </c>
      <c r="N93" s="1" t="s">
        <v>428</v>
      </c>
      <c r="O93" s="1" t="s">
        <v>429</v>
      </c>
      <c r="P93" s="1">
        <v>3.7</v>
      </c>
      <c r="Q93" s="1">
        <v>0.92</v>
      </c>
      <c r="R93" s="1">
        <v>0</v>
      </c>
      <c r="S93" s="1">
        <v>0.3</v>
      </c>
      <c r="T93" s="1">
        <v>1100</v>
      </c>
      <c r="U93" s="1">
        <v>0</v>
      </c>
      <c r="V93" s="1">
        <v>275</v>
      </c>
      <c r="W93" s="1">
        <v>0</v>
      </c>
      <c r="X93" s="1">
        <v>302500</v>
      </c>
      <c r="Y93" s="1">
        <v>1</v>
      </c>
      <c r="Z93" s="1">
        <v>0</v>
      </c>
      <c r="AA93" s="1">
        <v>0</v>
      </c>
      <c r="AB93" s="1">
        <v>0</v>
      </c>
      <c r="AC93" s="1">
        <v>0</v>
      </c>
      <c r="AD93" s="1">
        <v>0</v>
      </c>
      <c r="AE93" s="1">
        <v>0</v>
      </c>
      <c r="AF93" s="1">
        <v>0</v>
      </c>
      <c r="AG93" s="1">
        <v>0</v>
      </c>
      <c r="AH93" s="1">
        <v>0</v>
      </c>
      <c r="AI93" s="1">
        <v>0</v>
      </c>
      <c r="AJ93" s="1">
        <v>0</v>
      </c>
      <c r="AK93" s="1">
        <v>0</v>
      </c>
      <c r="AL93" s="1">
        <v>0</v>
      </c>
      <c r="AM93" s="1">
        <v>5.506849315068493</v>
      </c>
      <c r="AN93" s="1">
        <v>0</v>
      </c>
      <c r="AO93" s="1">
        <v>0</v>
      </c>
      <c r="AP93" s="1">
        <v>0</v>
      </c>
      <c r="AQ93" s="1">
        <v>0</v>
      </c>
      <c r="AR93" s="1">
        <v>0</v>
      </c>
      <c r="AS93" s="1">
        <v>0</v>
      </c>
      <c r="AT93" s="1">
        <v>0</v>
      </c>
      <c r="AU93" s="1">
        <v>0</v>
      </c>
      <c r="AV93" s="1">
        <v>0</v>
      </c>
      <c r="AW93" s="1">
        <v>0</v>
      </c>
      <c r="AX93" s="1">
        <v>0</v>
      </c>
      <c r="AY93" s="1">
        <v>0</v>
      </c>
      <c r="AZ93" s="1">
        <v>0</v>
      </c>
      <c r="BA93" s="1">
        <v>0</v>
      </c>
      <c r="BB93" s="1">
        <v>0</v>
      </c>
      <c r="BC93" s="1">
        <v>0.108</v>
      </c>
      <c r="BD93" s="1">
        <v>0</v>
      </c>
      <c r="BE93" s="1">
        <v>0</v>
      </c>
      <c r="BF93" s="1">
        <v>0</v>
      </c>
      <c r="BG93" s="1">
        <v>0</v>
      </c>
      <c r="BH93" s="1">
        <v>0</v>
      </c>
      <c r="BI93" s="1">
        <v>0</v>
      </c>
      <c r="BJ93" s="1">
        <v>0</v>
      </c>
      <c r="BK93" s="1">
        <v>0</v>
      </c>
      <c r="BL93" s="1">
        <v>0</v>
      </c>
      <c r="BM93" s="1">
        <v>0</v>
      </c>
      <c r="BN93" s="1">
        <v>0</v>
      </c>
      <c r="BO93" s="1">
        <v>0</v>
      </c>
      <c r="BP93" s="1">
        <v>0</v>
      </c>
      <c r="BQ93" s="1">
        <v>1.4999999999999999E-2</v>
      </c>
      <c r="BR93" s="1">
        <v>0</v>
      </c>
      <c r="BS93" s="1">
        <v>0</v>
      </c>
      <c r="BT93" s="1">
        <v>0</v>
      </c>
      <c r="BU93" s="1">
        <v>0</v>
      </c>
      <c r="BV93" s="1">
        <v>0</v>
      </c>
      <c r="BW93" s="1">
        <v>81.599999999999994</v>
      </c>
      <c r="BX93" s="1">
        <v>0</v>
      </c>
      <c r="BY93" s="1">
        <v>0</v>
      </c>
      <c r="BZ93" s="1">
        <v>0</v>
      </c>
      <c r="CA93" s="1">
        <v>0</v>
      </c>
      <c r="CB93" s="1">
        <v>0</v>
      </c>
      <c r="CC93" s="1">
        <v>0</v>
      </c>
      <c r="CD93" s="1">
        <v>0</v>
      </c>
      <c r="CE93" s="1">
        <v>0</v>
      </c>
      <c r="CF93" s="1">
        <v>0</v>
      </c>
      <c r="CG93" s="1">
        <v>0</v>
      </c>
      <c r="CH93" s="1">
        <v>0</v>
      </c>
      <c r="CI93" s="1">
        <v>0</v>
      </c>
      <c r="CJ93" s="1">
        <v>0</v>
      </c>
      <c r="CK93" s="1">
        <v>0</v>
      </c>
      <c r="CL93" s="1">
        <v>0</v>
      </c>
      <c r="CM93" s="1">
        <v>0</v>
      </c>
      <c r="CN93" s="1">
        <v>0</v>
      </c>
      <c r="CO93" s="1">
        <v>0</v>
      </c>
      <c r="CP93" s="1">
        <v>0</v>
      </c>
      <c r="CQ93" s="1">
        <v>0</v>
      </c>
      <c r="CR93" s="1">
        <v>0</v>
      </c>
      <c r="CS93" s="1">
        <v>0</v>
      </c>
      <c r="CT93" s="1">
        <v>0</v>
      </c>
      <c r="CU93" s="1">
        <v>0</v>
      </c>
      <c r="CV93" s="1">
        <v>0</v>
      </c>
      <c r="CW93" s="1">
        <v>0</v>
      </c>
      <c r="CX93" s="1">
        <v>0</v>
      </c>
      <c r="CY93" s="1">
        <v>0</v>
      </c>
      <c r="CZ93" s="1">
        <v>0</v>
      </c>
      <c r="DA93" s="1">
        <v>0</v>
      </c>
      <c r="DB93" s="1">
        <v>0</v>
      </c>
      <c r="DC93" s="1">
        <v>0</v>
      </c>
      <c r="DD93" s="1">
        <v>0</v>
      </c>
      <c r="DE93" s="1">
        <v>0</v>
      </c>
      <c r="DF93" s="1">
        <v>0</v>
      </c>
      <c r="DG93" s="1">
        <v>0</v>
      </c>
      <c r="DH93" s="1">
        <v>0</v>
      </c>
      <c r="DI93" s="1">
        <v>0</v>
      </c>
      <c r="DJ93" s="1">
        <v>0</v>
      </c>
      <c r="DK93" s="1">
        <v>0</v>
      </c>
      <c r="DL93" s="1">
        <v>0</v>
      </c>
      <c r="DM93" s="1">
        <v>0</v>
      </c>
      <c r="DN93" s="1">
        <v>0</v>
      </c>
      <c r="DO93" s="1">
        <v>0</v>
      </c>
      <c r="DP93" s="1">
        <v>0</v>
      </c>
      <c r="DQ93" s="1">
        <v>0</v>
      </c>
      <c r="DR93" s="1">
        <v>0</v>
      </c>
      <c r="DS93" s="1">
        <v>0</v>
      </c>
      <c r="DT93" s="1">
        <v>0</v>
      </c>
      <c r="DU93" s="1">
        <v>0</v>
      </c>
      <c r="DV93" s="1">
        <v>0</v>
      </c>
      <c r="DW93" s="1">
        <v>0</v>
      </c>
      <c r="DX93" s="1">
        <v>0</v>
      </c>
      <c r="DY93" s="1">
        <v>0</v>
      </c>
      <c r="DZ93" s="1">
        <v>0</v>
      </c>
      <c r="EA93" s="1">
        <v>0</v>
      </c>
      <c r="EB93" s="1">
        <v>0</v>
      </c>
      <c r="EC93" s="1">
        <v>0</v>
      </c>
      <c r="ED93" s="1">
        <v>0</v>
      </c>
      <c r="EE93" s="1">
        <v>0</v>
      </c>
      <c r="EF93" s="1">
        <v>0</v>
      </c>
      <c r="EG93" s="1">
        <v>0</v>
      </c>
      <c r="EH93" s="1">
        <v>0</v>
      </c>
      <c r="EI93" s="1">
        <v>0</v>
      </c>
      <c r="EJ93" s="1">
        <v>0</v>
      </c>
      <c r="EK93" s="1">
        <v>0</v>
      </c>
      <c r="EL93" s="1">
        <v>0</v>
      </c>
      <c r="EM93" s="1">
        <v>0</v>
      </c>
      <c r="EN93" s="1">
        <v>0</v>
      </c>
      <c r="EO93" s="1">
        <v>0</v>
      </c>
      <c r="EP93" s="1">
        <v>0</v>
      </c>
      <c r="EQ93" s="1">
        <v>0</v>
      </c>
      <c r="ER93" s="1">
        <v>0</v>
      </c>
      <c r="ES93" s="1">
        <v>0</v>
      </c>
      <c r="ET93" s="1">
        <v>0</v>
      </c>
      <c r="EU93" s="1">
        <v>0</v>
      </c>
      <c r="EV93" s="1">
        <v>0</v>
      </c>
      <c r="EW93" s="1">
        <v>0</v>
      </c>
      <c r="EX93" s="1">
        <v>0</v>
      </c>
      <c r="EY93" s="1">
        <v>0</v>
      </c>
      <c r="EZ93" s="1">
        <v>0</v>
      </c>
      <c r="FA93" s="1">
        <v>0</v>
      </c>
      <c r="FB93" s="1">
        <v>0</v>
      </c>
      <c r="FC93" s="1">
        <v>0</v>
      </c>
      <c r="FD93" s="1">
        <v>0</v>
      </c>
      <c r="FE93" s="1">
        <v>0</v>
      </c>
      <c r="FF93" s="1">
        <v>0</v>
      </c>
      <c r="FG93" s="1">
        <v>0</v>
      </c>
      <c r="FH93" s="1">
        <v>0</v>
      </c>
      <c r="FI93" s="1">
        <v>0</v>
      </c>
      <c r="FJ93" s="1">
        <v>0</v>
      </c>
      <c r="FK93" s="1">
        <v>0</v>
      </c>
      <c r="FL93" s="1">
        <v>0</v>
      </c>
      <c r="FM93" s="1">
        <v>0</v>
      </c>
      <c r="FN93" s="1">
        <v>0</v>
      </c>
      <c r="FO93" s="1">
        <v>0</v>
      </c>
      <c r="FP93" s="1">
        <v>0</v>
      </c>
      <c r="FQ93" s="1">
        <v>1</v>
      </c>
      <c r="FR93" s="1">
        <v>0</v>
      </c>
      <c r="FS93" s="1">
        <v>0</v>
      </c>
      <c r="FT93" s="1">
        <v>0</v>
      </c>
      <c r="FU93" s="1">
        <v>0</v>
      </c>
      <c r="FV93" s="1">
        <v>0</v>
      </c>
      <c r="FW93" s="1">
        <v>0</v>
      </c>
      <c r="FX93" s="1">
        <v>2.0430770389123913</v>
      </c>
      <c r="FY93" s="1">
        <v>0</v>
      </c>
      <c r="FZ93" s="1">
        <v>0</v>
      </c>
      <c r="GA93" s="1">
        <v>0</v>
      </c>
      <c r="GB93" s="1">
        <v>0</v>
      </c>
      <c r="GC93" s="1">
        <v>0</v>
      </c>
      <c r="GD93" s="1">
        <v>0</v>
      </c>
      <c r="GE93" s="1">
        <v>0</v>
      </c>
      <c r="GF93" s="1">
        <v>0</v>
      </c>
      <c r="GG93" s="1">
        <v>0</v>
      </c>
      <c r="GH93" s="1">
        <v>0</v>
      </c>
      <c r="GI93" s="1">
        <v>0</v>
      </c>
      <c r="GJ93" s="1">
        <v>0</v>
      </c>
      <c r="GK93" s="1">
        <v>0</v>
      </c>
      <c r="GL93" s="1">
        <v>0</v>
      </c>
      <c r="GM93" s="1">
        <v>0</v>
      </c>
      <c r="GN93" s="1">
        <v>0</v>
      </c>
      <c r="GO93" s="1">
        <v>0</v>
      </c>
      <c r="GP93" s="1">
        <v>0</v>
      </c>
      <c r="GQ93" s="1">
        <v>0</v>
      </c>
      <c r="GR93" s="1">
        <v>0</v>
      </c>
      <c r="GS93" s="1">
        <v>0</v>
      </c>
      <c r="GT93" s="1">
        <v>0.29110000000000003</v>
      </c>
      <c r="GU93" s="1">
        <v>0</v>
      </c>
      <c r="GV93" s="1">
        <v>0</v>
      </c>
      <c r="GW93" s="1">
        <v>0</v>
      </c>
      <c r="GX93" s="1">
        <v>0</v>
      </c>
      <c r="GY93" s="1">
        <v>0</v>
      </c>
      <c r="GZ93" s="1">
        <v>0</v>
      </c>
      <c r="HA93" s="1">
        <v>0</v>
      </c>
      <c r="HB93" s="1">
        <v>0</v>
      </c>
      <c r="HC93" s="1">
        <v>0</v>
      </c>
      <c r="HD93" s="1">
        <v>0</v>
      </c>
      <c r="HE93" s="1">
        <v>0</v>
      </c>
      <c r="HF93" s="1">
        <v>0</v>
      </c>
      <c r="HG93" s="1">
        <v>0</v>
      </c>
      <c r="HH93" s="1">
        <v>1.4999999999999999E-2</v>
      </c>
      <c r="HI93" s="1">
        <v>0</v>
      </c>
      <c r="HJ93" s="1">
        <v>0</v>
      </c>
      <c r="HK93" s="1">
        <v>0</v>
      </c>
      <c r="HL93" s="1">
        <v>0</v>
      </c>
      <c r="HM93" s="1">
        <v>0</v>
      </c>
      <c r="HN93" s="1">
        <v>81.599999999999994</v>
      </c>
      <c r="HO93" s="1">
        <v>0</v>
      </c>
      <c r="HP93" s="1">
        <v>0</v>
      </c>
      <c r="HQ93" s="1">
        <v>0</v>
      </c>
      <c r="HR93" s="1">
        <v>0</v>
      </c>
      <c r="HS93" s="1">
        <v>0</v>
      </c>
      <c r="HT93" s="1">
        <v>0</v>
      </c>
      <c r="HU93" s="1">
        <v>0</v>
      </c>
      <c r="HV93" s="1">
        <v>0</v>
      </c>
      <c r="HW93" s="1">
        <v>0</v>
      </c>
      <c r="HX93" s="1">
        <v>0</v>
      </c>
      <c r="HY93" s="1">
        <v>0</v>
      </c>
      <c r="HZ93" s="1">
        <v>0</v>
      </c>
      <c r="IA93" s="1">
        <v>0</v>
      </c>
      <c r="IB93" s="1">
        <v>0</v>
      </c>
      <c r="IC93" s="1">
        <v>0</v>
      </c>
      <c r="ID93" s="1">
        <v>0</v>
      </c>
      <c r="IE93" s="1">
        <v>0</v>
      </c>
      <c r="IF93" s="1">
        <v>0</v>
      </c>
      <c r="IG93" s="1">
        <v>0</v>
      </c>
      <c r="IH93" s="1">
        <v>0</v>
      </c>
      <c r="II93" s="1">
        <v>0</v>
      </c>
      <c r="IJ93" s="1">
        <v>0</v>
      </c>
      <c r="IK93" s="1">
        <v>0</v>
      </c>
      <c r="IL93" s="1">
        <v>0</v>
      </c>
      <c r="IM93" s="1">
        <v>0</v>
      </c>
      <c r="IN93" s="1">
        <v>0</v>
      </c>
      <c r="IO93" s="1">
        <v>0</v>
      </c>
      <c r="IP93" s="1">
        <v>0</v>
      </c>
      <c r="IQ93" s="1">
        <v>0</v>
      </c>
      <c r="IR93" s="1">
        <v>0</v>
      </c>
      <c r="IS93" s="1">
        <v>0</v>
      </c>
      <c r="IT93" s="1">
        <v>0</v>
      </c>
      <c r="IU93" s="1">
        <v>0</v>
      </c>
      <c r="IV93" s="1">
        <v>0</v>
      </c>
      <c r="IW93" s="1">
        <v>0</v>
      </c>
      <c r="IX93" s="1">
        <v>0</v>
      </c>
      <c r="IY93" s="1">
        <v>0</v>
      </c>
      <c r="IZ93" s="1">
        <v>0</v>
      </c>
      <c r="JA93" s="1">
        <v>0</v>
      </c>
      <c r="JB93" s="1">
        <v>0</v>
      </c>
      <c r="JC93" s="1">
        <v>0</v>
      </c>
      <c r="JD93" s="1">
        <v>0</v>
      </c>
      <c r="JE93" s="1">
        <v>0</v>
      </c>
      <c r="JF93" s="1">
        <v>0</v>
      </c>
      <c r="JG93" s="1">
        <v>0</v>
      </c>
      <c r="JH93" s="1">
        <v>0</v>
      </c>
      <c r="JI93" s="1">
        <v>0</v>
      </c>
      <c r="JJ93" s="1">
        <v>0</v>
      </c>
      <c r="JK93" s="1">
        <v>0</v>
      </c>
      <c r="JL93" s="1">
        <v>0</v>
      </c>
      <c r="JM93" s="1">
        <v>0</v>
      </c>
      <c r="JN93" s="1">
        <v>0</v>
      </c>
      <c r="JO93" s="1">
        <v>0</v>
      </c>
      <c r="JP93" s="1">
        <v>0</v>
      </c>
      <c r="JQ93" s="1">
        <v>0</v>
      </c>
      <c r="JR93" s="1">
        <v>0</v>
      </c>
      <c r="JS93" s="1">
        <v>0</v>
      </c>
      <c r="JT93" s="1">
        <v>0</v>
      </c>
      <c r="JU93" s="1">
        <v>0</v>
      </c>
      <c r="JV93" s="1">
        <v>0</v>
      </c>
      <c r="JW93" s="1">
        <v>0</v>
      </c>
      <c r="JX93" s="1">
        <v>0</v>
      </c>
      <c r="JY93" s="1">
        <v>0</v>
      </c>
      <c r="JZ93" s="1">
        <v>0</v>
      </c>
      <c r="KA93" s="1">
        <v>0</v>
      </c>
      <c r="KB93" s="1">
        <v>0</v>
      </c>
      <c r="KC93" s="1">
        <v>0</v>
      </c>
      <c r="KD93" s="1">
        <v>0</v>
      </c>
      <c r="KE93" s="1">
        <v>0</v>
      </c>
      <c r="KF93" s="1">
        <v>0</v>
      </c>
      <c r="KG93" s="1">
        <v>0</v>
      </c>
      <c r="KH93" s="1">
        <v>0</v>
      </c>
      <c r="KI93" s="1">
        <v>0</v>
      </c>
      <c r="KJ93" s="1">
        <v>0</v>
      </c>
      <c r="KK93" s="1">
        <v>0</v>
      </c>
      <c r="KL93" s="1">
        <v>0</v>
      </c>
      <c r="KM93" s="1">
        <v>0</v>
      </c>
      <c r="KN93" s="1">
        <v>0</v>
      </c>
      <c r="KO93" s="1">
        <v>0</v>
      </c>
      <c r="KP93" s="1">
        <v>0</v>
      </c>
      <c r="KQ93" s="1">
        <v>0</v>
      </c>
      <c r="KR93" s="1">
        <v>0</v>
      </c>
      <c r="KS93" s="1">
        <v>0</v>
      </c>
      <c r="KT93" s="1">
        <v>0</v>
      </c>
      <c r="KU93" s="1">
        <v>0</v>
      </c>
      <c r="KV93" s="1">
        <v>0</v>
      </c>
      <c r="KW93" s="1">
        <v>0</v>
      </c>
      <c r="KX93" s="1">
        <v>0</v>
      </c>
      <c r="KY93" s="1">
        <v>0</v>
      </c>
      <c r="KZ93" s="1">
        <v>0</v>
      </c>
      <c r="LA93" s="1">
        <v>0</v>
      </c>
      <c r="LB93" s="1">
        <v>0</v>
      </c>
      <c r="LC93" s="1">
        <v>0</v>
      </c>
      <c r="LD93" s="1">
        <v>0</v>
      </c>
      <c r="LE93" s="1">
        <v>0</v>
      </c>
      <c r="LF93" s="1">
        <v>0</v>
      </c>
      <c r="LG93" s="1">
        <v>0</v>
      </c>
      <c r="LH93" s="1">
        <v>0.97699999999999998</v>
      </c>
      <c r="LI93" s="1">
        <v>0.96054727272727281</v>
      </c>
      <c r="LJ93" s="1">
        <v>0</v>
      </c>
      <c r="LK93" s="1">
        <v>0</v>
      </c>
      <c r="LL93" s="1">
        <v>1</v>
      </c>
      <c r="LM93" s="1">
        <v>0.95</v>
      </c>
      <c r="LN93" s="1">
        <v>0</v>
      </c>
      <c r="LO93" s="1">
        <v>1</v>
      </c>
      <c r="LP93" s="1">
        <v>0.78</v>
      </c>
      <c r="LQ93" s="1">
        <v>0</v>
      </c>
      <c r="LR93" s="1">
        <v>8.6219845700276451E-2</v>
      </c>
      <c r="LS93" s="1">
        <v>0</v>
      </c>
    </row>
    <row r="94" spans="1:331" ht="15.75" customHeight="1">
      <c r="A94" s="1" t="s">
        <v>350</v>
      </c>
      <c r="B94" s="1" t="s">
        <v>425</v>
      </c>
      <c r="C94" s="1" t="s">
        <v>446</v>
      </c>
      <c r="D94" s="1" t="s">
        <v>420</v>
      </c>
      <c r="E94" s="1" t="s">
        <v>416</v>
      </c>
      <c r="F94" s="1">
        <v>16974</v>
      </c>
      <c r="G94" s="1" t="s">
        <v>430</v>
      </c>
      <c r="H94" s="1">
        <v>16974</v>
      </c>
      <c r="I94" s="1">
        <v>1.926892950391645</v>
      </c>
      <c r="J94" s="1">
        <v>0</v>
      </c>
      <c r="K94" s="1" t="s">
        <v>431</v>
      </c>
      <c r="L94" s="1">
        <v>1</v>
      </c>
      <c r="M94" s="1" t="s">
        <v>427</v>
      </c>
      <c r="N94" s="1" t="s">
        <v>428</v>
      </c>
      <c r="O94" s="1" t="s">
        <v>429</v>
      </c>
      <c r="P94" s="1">
        <v>3.7</v>
      </c>
      <c r="Q94" s="1">
        <v>0.92</v>
      </c>
      <c r="R94" s="1">
        <v>0</v>
      </c>
      <c r="S94" s="1">
        <v>0.3</v>
      </c>
      <c r="T94" s="1">
        <v>8809</v>
      </c>
      <c r="U94" s="1">
        <v>0</v>
      </c>
      <c r="V94" s="1">
        <v>275</v>
      </c>
      <c r="W94" s="1">
        <v>0</v>
      </c>
      <c r="X94" s="1">
        <v>2422475</v>
      </c>
      <c r="Y94" s="1">
        <v>0</v>
      </c>
      <c r="Z94" s="1">
        <v>1</v>
      </c>
      <c r="AA94" s="1">
        <v>0</v>
      </c>
      <c r="AB94" s="1">
        <v>0</v>
      </c>
      <c r="AC94" s="1">
        <v>0</v>
      </c>
      <c r="AD94" s="1">
        <v>0</v>
      </c>
      <c r="AE94" s="1">
        <v>0</v>
      </c>
      <c r="AF94" s="1">
        <v>0</v>
      </c>
      <c r="AG94" s="1">
        <v>0</v>
      </c>
      <c r="AH94" s="1">
        <v>0</v>
      </c>
      <c r="AI94" s="1">
        <v>0</v>
      </c>
      <c r="AJ94" s="1">
        <v>0</v>
      </c>
      <c r="AK94" s="1">
        <v>0</v>
      </c>
      <c r="AL94" s="1">
        <v>0</v>
      </c>
      <c r="AM94" s="1">
        <v>0</v>
      </c>
      <c r="AN94" s="1">
        <v>15.643835616438356</v>
      </c>
      <c r="AO94" s="1">
        <v>0</v>
      </c>
      <c r="AP94" s="1">
        <v>0</v>
      </c>
      <c r="AQ94" s="1">
        <v>0</v>
      </c>
      <c r="AR94" s="1">
        <v>0</v>
      </c>
      <c r="AS94" s="1">
        <v>0</v>
      </c>
      <c r="AT94" s="1">
        <v>0</v>
      </c>
      <c r="AU94" s="1">
        <v>0</v>
      </c>
      <c r="AV94" s="1">
        <v>0</v>
      </c>
      <c r="AW94" s="1">
        <v>0</v>
      </c>
      <c r="AX94" s="1">
        <v>0</v>
      </c>
      <c r="AY94" s="1">
        <v>0</v>
      </c>
      <c r="AZ94" s="1">
        <v>0</v>
      </c>
      <c r="BA94" s="1">
        <v>0</v>
      </c>
      <c r="BB94" s="1">
        <v>0</v>
      </c>
      <c r="BC94" s="1">
        <v>0</v>
      </c>
      <c r="BD94" s="1">
        <v>0.129</v>
      </c>
      <c r="BE94" s="1">
        <v>0</v>
      </c>
      <c r="BF94" s="1">
        <v>0</v>
      </c>
      <c r="BG94" s="1">
        <v>0</v>
      </c>
      <c r="BH94" s="1">
        <v>0</v>
      </c>
      <c r="BI94" s="1">
        <v>0</v>
      </c>
      <c r="BJ94" s="1">
        <v>0</v>
      </c>
      <c r="BK94" s="1">
        <v>0</v>
      </c>
      <c r="BL94" s="1">
        <v>0</v>
      </c>
      <c r="BM94" s="1">
        <v>0</v>
      </c>
      <c r="BN94" s="1">
        <v>0</v>
      </c>
      <c r="BO94" s="1">
        <v>0</v>
      </c>
      <c r="BP94" s="1">
        <v>0</v>
      </c>
      <c r="BQ94" s="1">
        <v>0</v>
      </c>
      <c r="BR94" s="1">
        <v>1.4999999999999999E-2</v>
      </c>
      <c r="BS94" s="1">
        <v>0</v>
      </c>
      <c r="BT94" s="1">
        <v>0</v>
      </c>
      <c r="BU94" s="1">
        <v>0</v>
      </c>
      <c r="BV94" s="1">
        <v>0</v>
      </c>
      <c r="BW94" s="1">
        <v>0</v>
      </c>
      <c r="BX94" s="1">
        <v>81.599999999999994</v>
      </c>
      <c r="BY94" s="1">
        <v>0</v>
      </c>
      <c r="BZ94" s="1">
        <v>0</v>
      </c>
      <c r="CA94" s="1">
        <v>0</v>
      </c>
      <c r="CB94" s="1">
        <v>0</v>
      </c>
      <c r="CC94" s="1">
        <v>0</v>
      </c>
      <c r="CD94" s="1">
        <v>0</v>
      </c>
      <c r="CE94" s="1">
        <v>0</v>
      </c>
      <c r="CF94" s="1">
        <v>0</v>
      </c>
      <c r="CG94" s="1">
        <v>0</v>
      </c>
      <c r="CH94" s="1">
        <v>0</v>
      </c>
      <c r="CI94" s="1">
        <v>0</v>
      </c>
      <c r="CJ94" s="1">
        <v>0</v>
      </c>
      <c r="CK94" s="1">
        <v>0</v>
      </c>
      <c r="CL94" s="1">
        <v>0</v>
      </c>
      <c r="CM94" s="1">
        <v>0</v>
      </c>
      <c r="CN94" s="1">
        <v>0</v>
      </c>
      <c r="CO94" s="1">
        <v>0</v>
      </c>
      <c r="CP94" s="1">
        <v>0</v>
      </c>
      <c r="CQ94" s="1">
        <v>0</v>
      </c>
      <c r="CR94" s="1">
        <v>0</v>
      </c>
      <c r="CS94" s="1">
        <v>0</v>
      </c>
      <c r="CT94" s="1">
        <v>0</v>
      </c>
      <c r="CU94" s="1">
        <v>0</v>
      </c>
      <c r="CV94" s="1">
        <v>0</v>
      </c>
      <c r="CW94" s="1">
        <v>0</v>
      </c>
      <c r="CX94" s="1">
        <v>0</v>
      </c>
      <c r="CY94" s="1">
        <v>0</v>
      </c>
      <c r="CZ94" s="1">
        <v>0</v>
      </c>
      <c r="DA94" s="1">
        <v>0</v>
      </c>
      <c r="DB94" s="1">
        <v>0</v>
      </c>
      <c r="DC94" s="1">
        <v>0</v>
      </c>
      <c r="DD94" s="1">
        <v>0</v>
      </c>
      <c r="DE94" s="1">
        <v>0</v>
      </c>
      <c r="DF94" s="1">
        <v>0</v>
      </c>
      <c r="DG94" s="1">
        <v>0</v>
      </c>
      <c r="DH94" s="1">
        <v>0</v>
      </c>
      <c r="DI94" s="1">
        <v>0</v>
      </c>
      <c r="DJ94" s="1">
        <v>0</v>
      </c>
      <c r="DK94" s="1">
        <v>0</v>
      </c>
      <c r="DL94" s="1">
        <v>0</v>
      </c>
      <c r="DM94" s="1">
        <v>0</v>
      </c>
      <c r="DN94" s="1">
        <v>0</v>
      </c>
      <c r="DO94" s="1">
        <v>0</v>
      </c>
      <c r="DP94" s="1">
        <v>0</v>
      </c>
      <c r="DQ94" s="1">
        <v>0</v>
      </c>
      <c r="DR94" s="1">
        <v>0</v>
      </c>
      <c r="DS94" s="1">
        <v>0</v>
      </c>
      <c r="DT94" s="1">
        <v>0</v>
      </c>
      <c r="DU94" s="1">
        <v>0</v>
      </c>
      <c r="DV94" s="1">
        <v>0</v>
      </c>
      <c r="DW94" s="1">
        <v>0</v>
      </c>
      <c r="DX94" s="1">
        <v>0</v>
      </c>
      <c r="DY94" s="1">
        <v>0</v>
      </c>
      <c r="DZ94" s="1">
        <v>0</v>
      </c>
      <c r="EA94" s="1">
        <v>0</v>
      </c>
      <c r="EB94" s="1">
        <v>0</v>
      </c>
      <c r="EC94" s="1">
        <v>0</v>
      </c>
      <c r="ED94" s="1">
        <v>0</v>
      </c>
      <c r="EE94" s="1">
        <v>0</v>
      </c>
      <c r="EF94" s="1">
        <v>0</v>
      </c>
      <c r="EG94" s="1">
        <v>0</v>
      </c>
      <c r="EH94" s="1">
        <v>0</v>
      </c>
      <c r="EI94" s="1">
        <v>0</v>
      </c>
      <c r="EJ94" s="1">
        <v>0</v>
      </c>
      <c r="EK94" s="1">
        <v>0</v>
      </c>
      <c r="EL94" s="1">
        <v>0</v>
      </c>
      <c r="EM94" s="1">
        <v>0</v>
      </c>
      <c r="EN94" s="1">
        <v>0</v>
      </c>
      <c r="EO94" s="1">
        <v>0</v>
      </c>
      <c r="EP94" s="1">
        <v>0</v>
      </c>
      <c r="EQ94" s="1">
        <v>0</v>
      </c>
      <c r="ER94" s="1">
        <v>0</v>
      </c>
      <c r="ES94" s="1">
        <v>0</v>
      </c>
      <c r="ET94" s="1">
        <v>0</v>
      </c>
      <c r="EU94" s="1">
        <v>0</v>
      </c>
      <c r="EV94" s="1">
        <v>0</v>
      </c>
      <c r="EW94" s="1">
        <v>0</v>
      </c>
      <c r="EX94" s="1">
        <v>0</v>
      </c>
      <c r="EY94" s="1">
        <v>0</v>
      </c>
      <c r="EZ94" s="1">
        <v>0</v>
      </c>
      <c r="FA94" s="1">
        <v>0</v>
      </c>
      <c r="FB94" s="1">
        <v>0</v>
      </c>
      <c r="FC94" s="1">
        <v>0</v>
      </c>
      <c r="FD94" s="1">
        <v>0</v>
      </c>
      <c r="FE94" s="1">
        <v>0</v>
      </c>
      <c r="FF94" s="1">
        <v>0</v>
      </c>
      <c r="FG94" s="1">
        <v>0</v>
      </c>
      <c r="FH94" s="1">
        <v>0</v>
      </c>
      <c r="FI94" s="1">
        <v>0</v>
      </c>
      <c r="FJ94" s="1">
        <v>0</v>
      </c>
      <c r="FK94" s="1">
        <v>0</v>
      </c>
      <c r="FL94" s="1">
        <v>0</v>
      </c>
      <c r="FM94" s="1">
        <v>0</v>
      </c>
      <c r="FN94" s="1">
        <v>0</v>
      </c>
      <c r="FO94" s="1">
        <v>0</v>
      </c>
      <c r="FP94" s="1">
        <v>0</v>
      </c>
      <c r="FQ94" s="1">
        <v>0</v>
      </c>
      <c r="FR94" s="1">
        <v>1</v>
      </c>
      <c r="FS94" s="1">
        <v>0</v>
      </c>
      <c r="FT94" s="1">
        <v>0</v>
      </c>
      <c r="FU94" s="1">
        <v>0</v>
      </c>
      <c r="FV94" s="1">
        <v>0</v>
      </c>
      <c r="FW94" s="1">
        <v>0</v>
      </c>
      <c r="FX94" s="1">
        <v>0</v>
      </c>
      <c r="FY94" s="1">
        <v>5.9302227285352567</v>
      </c>
      <c r="FZ94" s="1">
        <v>0</v>
      </c>
      <c r="GA94" s="1">
        <v>0</v>
      </c>
      <c r="GB94" s="1">
        <v>0</v>
      </c>
      <c r="GC94" s="1">
        <v>0</v>
      </c>
      <c r="GD94" s="1">
        <v>0</v>
      </c>
      <c r="GE94" s="1">
        <v>0</v>
      </c>
      <c r="GF94" s="1">
        <v>0</v>
      </c>
      <c r="GG94" s="1">
        <v>0</v>
      </c>
      <c r="GH94" s="1">
        <v>0</v>
      </c>
      <c r="GI94" s="1">
        <v>0</v>
      </c>
      <c r="GJ94" s="1">
        <v>0</v>
      </c>
      <c r="GK94" s="1">
        <v>0</v>
      </c>
      <c r="GL94" s="1">
        <v>0</v>
      </c>
      <c r="GM94" s="1">
        <v>0</v>
      </c>
      <c r="GN94" s="1">
        <v>0</v>
      </c>
      <c r="GO94" s="1">
        <v>0</v>
      </c>
      <c r="GP94" s="1">
        <v>0</v>
      </c>
      <c r="GQ94" s="1">
        <v>0</v>
      </c>
      <c r="GR94" s="1">
        <v>0</v>
      </c>
      <c r="GS94" s="1">
        <v>0</v>
      </c>
      <c r="GT94" s="1">
        <v>0</v>
      </c>
      <c r="GU94" s="1">
        <v>0.34029999999999999</v>
      </c>
      <c r="GV94" s="1">
        <v>0</v>
      </c>
      <c r="GW94" s="1">
        <v>0</v>
      </c>
      <c r="GX94" s="1">
        <v>0</v>
      </c>
      <c r="GY94" s="1">
        <v>0</v>
      </c>
      <c r="GZ94" s="1">
        <v>0</v>
      </c>
      <c r="HA94" s="1">
        <v>0</v>
      </c>
      <c r="HB94" s="1">
        <v>0</v>
      </c>
      <c r="HC94" s="1">
        <v>0</v>
      </c>
      <c r="HD94" s="1">
        <v>0</v>
      </c>
      <c r="HE94" s="1">
        <v>0</v>
      </c>
      <c r="HF94" s="1">
        <v>0</v>
      </c>
      <c r="HG94" s="1">
        <v>0</v>
      </c>
      <c r="HH94" s="1">
        <v>0</v>
      </c>
      <c r="HI94" s="1">
        <v>1.4999999999999999E-2</v>
      </c>
      <c r="HJ94" s="1">
        <v>0</v>
      </c>
      <c r="HK94" s="1">
        <v>0</v>
      </c>
      <c r="HL94" s="1">
        <v>0</v>
      </c>
      <c r="HM94" s="1">
        <v>0</v>
      </c>
      <c r="HN94" s="1">
        <v>0</v>
      </c>
      <c r="HO94" s="1">
        <v>81.599999999999994</v>
      </c>
      <c r="HP94" s="1">
        <v>0</v>
      </c>
      <c r="HQ94" s="1">
        <v>0</v>
      </c>
      <c r="HR94" s="1">
        <v>0</v>
      </c>
      <c r="HS94" s="1">
        <v>0</v>
      </c>
      <c r="HT94" s="1">
        <v>0</v>
      </c>
      <c r="HU94" s="1">
        <v>0</v>
      </c>
      <c r="HV94" s="1">
        <v>0</v>
      </c>
      <c r="HW94" s="1">
        <v>0</v>
      </c>
      <c r="HX94" s="1">
        <v>0</v>
      </c>
      <c r="HY94" s="1">
        <v>0</v>
      </c>
      <c r="HZ94" s="1">
        <v>0</v>
      </c>
      <c r="IA94" s="1">
        <v>0</v>
      </c>
      <c r="IB94" s="1">
        <v>0</v>
      </c>
      <c r="IC94" s="1">
        <v>0</v>
      </c>
      <c r="ID94" s="1">
        <v>0</v>
      </c>
      <c r="IE94" s="1">
        <v>0</v>
      </c>
      <c r="IF94" s="1">
        <v>0</v>
      </c>
      <c r="IG94" s="1">
        <v>0</v>
      </c>
      <c r="IH94" s="1">
        <v>0</v>
      </c>
      <c r="II94" s="1">
        <v>0</v>
      </c>
      <c r="IJ94" s="1">
        <v>0</v>
      </c>
      <c r="IK94" s="1">
        <v>0</v>
      </c>
      <c r="IL94" s="1">
        <v>0</v>
      </c>
      <c r="IM94" s="1">
        <v>0</v>
      </c>
      <c r="IN94" s="1">
        <v>0</v>
      </c>
      <c r="IO94" s="1">
        <v>0</v>
      </c>
      <c r="IP94" s="1">
        <v>0</v>
      </c>
      <c r="IQ94" s="1">
        <v>0</v>
      </c>
      <c r="IR94" s="1">
        <v>0</v>
      </c>
      <c r="IS94" s="1">
        <v>0</v>
      </c>
      <c r="IT94" s="1">
        <v>0</v>
      </c>
      <c r="IU94" s="1">
        <v>0</v>
      </c>
      <c r="IV94" s="1">
        <v>0</v>
      </c>
      <c r="IW94" s="1">
        <v>0</v>
      </c>
      <c r="IX94" s="1">
        <v>0</v>
      </c>
      <c r="IY94" s="1">
        <v>0</v>
      </c>
      <c r="IZ94" s="1">
        <v>0</v>
      </c>
      <c r="JA94" s="1">
        <v>0</v>
      </c>
      <c r="JB94" s="1">
        <v>0</v>
      </c>
      <c r="JC94" s="1">
        <v>0</v>
      </c>
      <c r="JD94" s="1">
        <v>0</v>
      </c>
      <c r="JE94" s="1">
        <v>0</v>
      </c>
      <c r="JF94" s="1">
        <v>0</v>
      </c>
      <c r="JG94" s="1">
        <v>0</v>
      </c>
      <c r="JH94" s="1">
        <v>0</v>
      </c>
      <c r="JI94" s="1">
        <v>0</v>
      </c>
      <c r="JJ94" s="1">
        <v>0</v>
      </c>
      <c r="JK94" s="1">
        <v>0</v>
      </c>
      <c r="JL94" s="1">
        <v>0</v>
      </c>
      <c r="JM94" s="1">
        <v>0</v>
      </c>
      <c r="JN94" s="1">
        <v>0</v>
      </c>
      <c r="JO94" s="1">
        <v>0</v>
      </c>
      <c r="JP94" s="1">
        <v>0</v>
      </c>
      <c r="JQ94" s="1">
        <v>0</v>
      </c>
      <c r="JR94" s="1">
        <v>0</v>
      </c>
      <c r="JS94" s="1">
        <v>0</v>
      </c>
      <c r="JT94" s="1">
        <v>0</v>
      </c>
      <c r="JU94" s="1">
        <v>0</v>
      </c>
      <c r="JV94" s="1">
        <v>0</v>
      </c>
      <c r="JW94" s="1">
        <v>0</v>
      </c>
      <c r="JX94" s="1">
        <v>0</v>
      </c>
      <c r="JY94" s="1">
        <v>0</v>
      </c>
      <c r="JZ94" s="1">
        <v>0</v>
      </c>
      <c r="KA94" s="1">
        <v>0</v>
      </c>
      <c r="KB94" s="1">
        <v>0</v>
      </c>
      <c r="KC94" s="1">
        <v>0</v>
      </c>
      <c r="KD94" s="1">
        <v>0</v>
      </c>
      <c r="KE94" s="1">
        <v>0</v>
      </c>
      <c r="KF94" s="1">
        <v>0</v>
      </c>
      <c r="KG94" s="1">
        <v>0</v>
      </c>
      <c r="KH94" s="1">
        <v>0</v>
      </c>
      <c r="KI94" s="1">
        <v>0</v>
      </c>
      <c r="KJ94" s="1">
        <v>0</v>
      </c>
      <c r="KK94" s="1">
        <v>0</v>
      </c>
      <c r="KL94" s="1">
        <v>0</v>
      </c>
      <c r="KM94" s="1">
        <v>0</v>
      </c>
      <c r="KN94" s="1">
        <v>0</v>
      </c>
      <c r="KO94" s="1">
        <v>0</v>
      </c>
      <c r="KP94" s="1">
        <v>0</v>
      </c>
      <c r="KQ94" s="1">
        <v>0</v>
      </c>
      <c r="KR94" s="1">
        <v>0</v>
      </c>
      <c r="KS94" s="1">
        <v>0</v>
      </c>
      <c r="KT94" s="1">
        <v>0</v>
      </c>
      <c r="KU94" s="1">
        <v>0</v>
      </c>
      <c r="KV94" s="1">
        <v>0</v>
      </c>
      <c r="KW94" s="1">
        <v>0</v>
      </c>
      <c r="KX94" s="1">
        <v>0</v>
      </c>
      <c r="KY94" s="1">
        <v>0</v>
      </c>
      <c r="KZ94" s="1">
        <v>0</v>
      </c>
      <c r="LA94" s="1">
        <v>0</v>
      </c>
      <c r="LB94" s="1">
        <v>0</v>
      </c>
      <c r="LC94" s="1">
        <v>0</v>
      </c>
      <c r="LD94" s="1">
        <v>0</v>
      </c>
      <c r="LE94" s="1">
        <v>0</v>
      </c>
      <c r="LF94" s="1">
        <v>0</v>
      </c>
      <c r="LG94" s="1">
        <v>0</v>
      </c>
      <c r="LH94" s="1">
        <v>0.96599999999999997</v>
      </c>
      <c r="LI94" s="1">
        <v>0.73491090909090906</v>
      </c>
      <c r="LJ94" s="1">
        <v>0</v>
      </c>
      <c r="LK94" s="1">
        <v>0</v>
      </c>
      <c r="LL94" s="1">
        <v>1</v>
      </c>
      <c r="LM94" s="1">
        <v>0.95</v>
      </c>
      <c r="LN94" s="1">
        <v>0</v>
      </c>
      <c r="LO94" s="1">
        <v>1</v>
      </c>
      <c r="LP94" s="1">
        <v>0.78</v>
      </c>
      <c r="LQ94" s="1">
        <v>0</v>
      </c>
      <c r="LR94" s="1">
        <v>4.9433106575963719E-2</v>
      </c>
      <c r="LS94" s="1">
        <v>0</v>
      </c>
    </row>
    <row r="95" spans="1:331" ht="15.75" customHeight="1">
      <c r="A95" s="1" t="s">
        <v>350</v>
      </c>
      <c r="B95" s="1" t="s">
        <v>425</v>
      </c>
      <c r="C95" s="1" t="s">
        <v>447</v>
      </c>
      <c r="D95" s="1" t="s">
        <v>420</v>
      </c>
      <c r="E95" s="1" t="s">
        <v>416</v>
      </c>
      <c r="F95" s="1">
        <v>1002</v>
      </c>
      <c r="G95" s="1" t="s">
        <v>355</v>
      </c>
      <c r="H95" s="1">
        <v>1002</v>
      </c>
      <c r="I95" s="1">
        <v>0.90514905149051494</v>
      </c>
      <c r="J95" s="1">
        <v>0</v>
      </c>
      <c r="K95" s="1" t="s">
        <v>356</v>
      </c>
      <c r="L95" s="1">
        <v>1</v>
      </c>
      <c r="M95" s="1" t="s">
        <v>427</v>
      </c>
      <c r="N95" s="1" t="s">
        <v>428</v>
      </c>
      <c r="O95" s="1" t="s">
        <v>429</v>
      </c>
      <c r="P95" s="1">
        <v>3.7</v>
      </c>
      <c r="Q95" s="1">
        <v>0.92</v>
      </c>
      <c r="R95" s="1">
        <v>0</v>
      </c>
      <c r="S95" s="1">
        <v>0.3</v>
      </c>
      <c r="T95" s="1">
        <v>1107</v>
      </c>
      <c r="U95" s="1">
        <v>0</v>
      </c>
      <c r="V95" s="1">
        <v>275</v>
      </c>
      <c r="W95" s="1">
        <v>0</v>
      </c>
      <c r="X95" s="1">
        <v>304425</v>
      </c>
      <c r="Y95" s="1">
        <v>1</v>
      </c>
      <c r="Z95" s="1">
        <v>0</v>
      </c>
      <c r="AA95" s="1">
        <v>0</v>
      </c>
      <c r="AB95" s="1">
        <v>0</v>
      </c>
      <c r="AC95" s="1">
        <v>0</v>
      </c>
      <c r="AD95" s="1">
        <v>0</v>
      </c>
      <c r="AE95" s="1">
        <v>0</v>
      </c>
      <c r="AF95" s="1">
        <v>0</v>
      </c>
      <c r="AG95" s="1">
        <v>0</v>
      </c>
      <c r="AH95" s="1">
        <v>0</v>
      </c>
      <c r="AI95" s="1">
        <v>0</v>
      </c>
      <c r="AJ95" s="1">
        <v>0</v>
      </c>
      <c r="AK95" s="1">
        <v>0</v>
      </c>
      <c r="AL95" s="1">
        <v>0</v>
      </c>
      <c r="AM95" s="1">
        <v>5.506849315068493</v>
      </c>
      <c r="AN95" s="1">
        <v>0</v>
      </c>
      <c r="AO95" s="1">
        <v>0</v>
      </c>
      <c r="AP95" s="1">
        <v>0</v>
      </c>
      <c r="AQ95" s="1">
        <v>0</v>
      </c>
      <c r="AR95" s="1">
        <v>0</v>
      </c>
      <c r="AS95" s="1">
        <v>0</v>
      </c>
      <c r="AT95" s="1">
        <v>0</v>
      </c>
      <c r="AU95" s="1">
        <v>0</v>
      </c>
      <c r="AV95" s="1">
        <v>0</v>
      </c>
      <c r="AW95" s="1">
        <v>0</v>
      </c>
      <c r="AX95" s="1">
        <v>0</v>
      </c>
      <c r="AY95" s="1">
        <v>0</v>
      </c>
      <c r="AZ95" s="1">
        <v>0</v>
      </c>
      <c r="BA95" s="1">
        <v>0</v>
      </c>
      <c r="BB95" s="1">
        <v>0</v>
      </c>
      <c r="BC95" s="1">
        <v>0.108</v>
      </c>
      <c r="BD95" s="1">
        <v>0</v>
      </c>
      <c r="BE95" s="1">
        <v>0</v>
      </c>
      <c r="BF95" s="1">
        <v>0</v>
      </c>
      <c r="BG95" s="1">
        <v>0</v>
      </c>
      <c r="BH95" s="1">
        <v>0</v>
      </c>
      <c r="BI95" s="1">
        <v>0</v>
      </c>
      <c r="BJ95" s="1">
        <v>0</v>
      </c>
      <c r="BK95" s="1">
        <v>0</v>
      </c>
      <c r="BL95" s="1">
        <v>0</v>
      </c>
      <c r="BM95" s="1">
        <v>0</v>
      </c>
      <c r="BN95" s="1">
        <v>0</v>
      </c>
      <c r="BO95" s="1">
        <v>0</v>
      </c>
      <c r="BP95" s="1">
        <v>0</v>
      </c>
      <c r="BQ95" s="1">
        <v>1.4999999999999999E-2</v>
      </c>
      <c r="BR95" s="1">
        <v>0</v>
      </c>
      <c r="BS95" s="1">
        <v>0</v>
      </c>
      <c r="BT95" s="1">
        <v>0</v>
      </c>
      <c r="BU95" s="1">
        <v>0</v>
      </c>
      <c r="BV95" s="1">
        <v>0</v>
      </c>
      <c r="BW95" s="1">
        <v>81.599999999999994</v>
      </c>
      <c r="BX95" s="1">
        <v>0</v>
      </c>
      <c r="BY95" s="1">
        <v>0</v>
      </c>
      <c r="BZ95" s="1">
        <v>0</v>
      </c>
      <c r="CA95" s="1">
        <v>0</v>
      </c>
      <c r="CB95" s="1">
        <v>0</v>
      </c>
      <c r="CC95" s="1">
        <v>0</v>
      </c>
      <c r="CD95" s="1">
        <v>0</v>
      </c>
      <c r="CE95" s="1">
        <v>0</v>
      </c>
      <c r="CF95" s="1">
        <v>0</v>
      </c>
      <c r="CG95" s="1">
        <v>0</v>
      </c>
      <c r="CH95" s="1">
        <v>0</v>
      </c>
      <c r="CI95" s="1">
        <v>0</v>
      </c>
      <c r="CJ95" s="1">
        <v>0</v>
      </c>
      <c r="CK95" s="1">
        <v>0</v>
      </c>
      <c r="CL95" s="1">
        <v>0</v>
      </c>
      <c r="CM95" s="1">
        <v>0</v>
      </c>
      <c r="CN95" s="1">
        <v>0</v>
      </c>
      <c r="CO95" s="1">
        <v>0</v>
      </c>
      <c r="CP95" s="1">
        <v>0</v>
      </c>
      <c r="CQ95" s="1">
        <v>0</v>
      </c>
      <c r="CR95" s="1">
        <v>0</v>
      </c>
      <c r="CS95" s="1">
        <v>0</v>
      </c>
      <c r="CT95" s="1">
        <v>0</v>
      </c>
      <c r="CU95" s="1">
        <v>0</v>
      </c>
      <c r="CV95" s="1">
        <v>0</v>
      </c>
      <c r="CW95" s="1">
        <v>0</v>
      </c>
      <c r="CX95" s="1">
        <v>0</v>
      </c>
      <c r="CY95" s="1">
        <v>0</v>
      </c>
      <c r="CZ95" s="1">
        <v>0</v>
      </c>
      <c r="DA95" s="1">
        <v>0</v>
      </c>
      <c r="DB95" s="1">
        <v>0</v>
      </c>
      <c r="DC95" s="1">
        <v>0</v>
      </c>
      <c r="DD95" s="1">
        <v>0</v>
      </c>
      <c r="DE95" s="1">
        <v>0</v>
      </c>
      <c r="DF95" s="1">
        <v>0</v>
      </c>
      <c r="DG95" s="1">
        <v>0</v>
      </c>
      <c r="DH95" s="1">
        <v>0</v>
      </c>
      <c r="DI95" s="1">
        <v>0</v>
      </c>
      <c r="DJ95" s="1">
        <v>0</v>
      </c>
      <c r="DK95" s="1">
        <v>0</v>
      </c>
      <c r="DL95" s="1">
        <v>0</v>
      </c>
      <c r="DM95" s="1">
        <v>0</v>
      </c>
      <c r="DN95" s="1">
        <v>0</v>
      </c>
      <c r="DO95" s="1">
        <v>0</v>
      </c>
      <c r="DP95" s="1">
        <v>0</v>
      </c>
      <c r="DQ95" s="1">
        <v>0</v>
      </c>
      <c r="DR95" s="1">
        <v>0</v>
      </c>
      <c r="DS95" s="1">
        <v>0</v>
      </c>
      <c r="DT95" s="1">
        <v>0</v>
      </c>
      <c r="DU95" s="1">
        <v>0</v>
      </c>
      <c r="DV95" s="1">
        <v>0</v>
      </c>
      <c r="DW95" s="1">
        <v>0</v>
      </c>
      <c r="DX95" s="1">
        <v>0</v>
      </c>
      <c r="DY95" s="1">
        <v>0</v>
      </c>
      <c r="DZ95" s="1">
        <v>0</v>
      </c>
      <c r="EA95" s="1">
        <v>0</v>
      </c>
      <c r="EB95" s="1">
        <v>0</v>
      </c>
      <c r="EC95" s="1">
        <v>0</v>
      </c>
      <c r="ED95" s="1">
        <v>0</v>
      </c>
      <c r="EE95" s="1">
        <v>0</v>
      </c>
      <c r="EF95" s="1">
        <v>0</v>
      </c>
      <c r="EG95" s="1">
        <v>0</v>
      </c>
      <c r="EH95" s="1">
        <v>0</v>
      </c>
      <c r="EI95" s="1">
        <v>0</v>
      </c>
      <c r="EJ95" s="1">
        <v>0</v>
      </c>
      <c r="EK95" s="1">
        <v>0</v>
      </c>
      <c r="EL95" s="1">
        <v>0</v>
      </c>
      <c r="EM95" s="1">
        <v>0</v>
      </c>
      <c r="EN95" s="1">
        <v>0</v>
      </c>
      <c r="EO95" s="1">
        <v>0</v>
      </c>
      <c r="EP95" s="1">
        <v>0</v>
      </c>
      <c r="EQ95" s="1">
        <v>0</v>
      </c>
      <c r="ER95" s="1">
        <v>0</v>
      </c>
      <c r="ES95" s="1">
        <v>0</v>
      </c>
      <c r="ET95" s="1">
        <v>0</v>
      </c>
      <c r="EU95" s="1">
        <v>0</v>
      </c>
      <c r="EV95" s="1">
        <v>0</v>
      </c>
      <c r="EW95" s="1">
        <v>0</v>
      </c>
      <c r="EX95" s="1">
        <v>0</v>
      </c>
      <c r="EY95" s="1">
        <v>0</v>
      </c>
      <c r="EZ95" s="1">
        <v>0</v>
      </c>
      <c r="FA95" s="1">
        <v>0</v>
      </c>
      <c r="FB95" s="1">
        <v>0</v>
      </c>
      <c r="FC95" s="1">
        <v>0</v>
      </c>
      <c r="FD95" s="1">
        <v>0</v>
      </c>
      <c r="FE95" s="1">
        <v>0</v>
      </c>
      <c r="FF95" s="1">
        <v>0</v>
      </c>
      <c r="FG95" s="1">
        <v>0</v>
      </c>
      <c r="FH95" s="1">
        <v>0</v>
      </c>
      <c r="FI95" s="1">
        <v>0</v>
      </c>
      <c r="FJ95" s="1">
        <v>0</v>
      </c>
      <c r="FK95" s="1">
        <v>0</v>
      </c>
      <c r="FL95" s="1">
        <v>0</v>
      </c>
      <c r="FM95" s="1">
        <v>0</v>
      </c>
      <c r="FN95" s="1">
        <v>0</v>
      </c>
      <c r="FO95" s="1">
        <v>0</v>
      </c>
      <c r="FP95" s="1">
        <v>0</v>
      </c>
      <c r="FQ95" s="1">
        <v>1</v>
      </c>
      <c r="FR95" s="1">
        <v>0</v>
      </c>
      <c r="FS95" s="1">
        <v>0</v>
      </c>
      <c r="FT95" s="1">
        <v>0</v>
      </c>
      <c r="FU95" s="1">
        <v>0</v>
      </c>
      <c r="FV95" s="1">
        <v>0</v>
      </c>
      <c r="FW95" s="1">
        <v>0</v>
      </c>
      <c r="FX95" s="1">
        <v>2.048001811389109</v>
      </c>
      <c r="FY95" s="1">
        <v>0</v>
      </c>
      <c r="FZ95" s="1">
        <v>0</v>
      </c>
      <c r="GA95" s="1">
        <v>0</v>
      </c>
      <c r="GB95" s="1">
        <v>0</v>
      </c>
      <c r="GC95" s="1">
        <v>0</v>
      </c>
      <c r="GD95" s="1">
        <v>0</v>
      </c>
      <c r="GE95" s="1">
        <v>0</v>
      </c>
      <c r="GF95" s="1">
        <v>0</v>
      </c>
      <c r="GG95" s="1">
        <v>0</v>
      </c>
      <c r="GH95" s="1">
        <v>0</v>
      </c>
      <c r="GI95" s="1">
        <v>0</v>
      </c>
      <c r="GJ95" s="1">
        <v>0</v>
      </c>
      <c r="GK95" s="1">
        <v>0</v>
      </c>
      <c r="GL95" s="1">
        <v>0</v>
      </c>
      <c r="GM95" s="1">
        <v>0</v>
      </c>
      <c r="GN95" s="1">
        <v>0</v>
      </c>
      <c r="GO95" s="1">
        <v>0</v>
      </c>
      <c r="GP95" s="1">
        <v>0</v>
      </c>
      <c r="GQ95" s="1">
        <v>0</v>
      </c>
      <c r="GR95" s="1">
        <v>0</v>
      </c>
      <c r="GS95" s="1">
        <v>0</v>
      </c>
      <c r="GT95" s="1">
        <v>0.29039999999999999</v>
      </c>
      <c r="GU95" s="1">
        <v>0</v>
      </c>
      <c r="GV95" s="1">
        <v>0</v>
      </c>
      <c r="GW95" s="1">
        <v>0</v>
      </c>
      <c r="GX95" s="1">
        <v>0</v>
      </c>
      <c r="GY95" s="1">
        <v>0</v>
      </c>
      <c r="GZ95" s="1">
        <v>0</v>
      </c>
      <c r="HA95" s="1">
        <v>0</v>
      </c>
      <c r="HB95" s="1">
        <v>0</v>
      </c>
      <c r="HC95" s="1">
        <v>0</v>
      </c>
      <c r="HD95" s="1">
        <v>0</v>
      </c>
      <c r="HE95" s="1">
        <v>0</v>
      </c>
      <c r="HF95" s="1">
        <v>0</v>
      </c>
      <c r="HG95" s="1">
        <v>0</v>
      </c>
      <c r="HH95" s="1">
        <v>1.4999999999999999E-2</v>
      </c>
      <c r="HI95" s="1">
        <v>0</v>
      </c>
      <c r="HJ95" s="1">
        <v>0</v>
      </c>
      <c r="HK95" s="1">
        <v>0</v>
      </c>
      <c r="HL95" s="1">
        <v>0</v>
      </c>
      <c r="HM95" s="1">
        <v>0</v>
      </c>
      <c r="HN95" s="1">
        <v>81.599999999999994</v>
      </c>
      <c r="HO95" s="1">
        <v>0</v>
      </c>
      <c r="HP95" s="1">
        <v>0</v>
      </c>
      <c r="HQ95" s="1">
        <v>0</v>
      </c>
      <c r="HR95" s="1">
        <v>0</v>
      </c>
      <c r="HS95" s="1">
        <v>0</v>
      </c>
      <c r="HT95" s="1">
        <v>0</v>
      </c>
      <c r="HU95" s="1">
        <v>0</v>
      </c>
      <c r="HV95" s="1">
        <v>0</v>
      </c>
      <c r="HW95" s="1">
        <v>0</v>
      </c>
      <c r="HX95" s="1">
        <v>0</v>
      </c>
      <c r="HY95" s="1">
        <v>0</v>
      </c>
      <c r="HZ95" s="1">
        <v>0</v>
      </c>
      <c r="IA95" s="1">
        <v>0</v>
      </c>
      <c r="IB95" s="1">
        <v>0</v>
      </c>
      <c r="IC95" s="1">
        <v>0</v>
      </c>
      <c r="ID95" s="1">
        <v>0</v>
      </c>
      <c r="IE95" s="1">
        <v>0</v>
      </c>
      <c r="IF95" s="1">
        <v>0</v>
      </c>
      <c r="IG95" s="1">
        <v>0</v>
      </c>
      <c r="IH95" s="1">
        <v>0</v>
      </c>
      <c r="II95" s="1">
        <v>0</v>
      </c>
      <c r="IJ95" s="1">
        <v>0</v>
      </c>
      <c r="IK95" s="1">
        <v>0</v>
      </c>
      <c r="IL95" s="1">
        <v>0</v>
      </c>
      <c r="IM95" s="1">
        <v>0</v>
      </c>
      <c r="IN95" s="1">
        <v>0</v>
      </c>
      <c r="IO95" s="1">
        <v>0</v>
      </c>
      <c r="IP95" s="1">
        <v>0</v>
      </c>
      <c r="IQ95" s="1">
        <v>0</v>
      </c>
      <c r="IR95" s="1">
        <v>0</v>
      </c>
      <c r="IS95" s="1">
        <v>0</v>
      </c>
      <c r="IT95" s="1">
        <v>0</v>
      </c>
      <c r="IU95" s="1">
        <v>0</v>
      </c>
      <c r="IV95" s="1">
        <v>0</v>
      </c>
      <c r="IW95" s="1">
        <v>0</v>
      </c>
      <c r="IX95" s="1">
        <v>0</v>
      </c>
      <c r="IY95" s="1">
        <v>0</v>
      </c>
      <c r="IZ95" s="1">
        <v>0</v>
      </c>
      <c r="JA95" s="1">
        <v>0</v>
      </c>
      <c r="JB95" s="1">
        <v>0</v>
      </c>
      <c r="JC95" s="1">
        <v>0</v>
      </c>
      <c r="JD95" s="1">
        <v>0</v>
      </c>
      <c r="JE95" s="1">
        <v>0</v>
      </c>
      <c r="JF95" s="1">
        <v>0</v>
      </c>
      <c r="JG95" s="1">
        <v>0</v>
      </c>
      <c r="JH95" s="1">
        <v>0</v>
      </c>
      <c r="JI95" s="1">
        <v>0</v>
      </c>
      <c r="JJ95" s="1">
        <v>0</v>
      </c>
      <c r="JK95" s="1">
        <v>0</v>
      </c>
      <c r="JL95" s="1">
        <v>0</v>
      </c>
      <c r="JM95" s="1">
        <v>0</v>
      </c>
      <c r="JN95" s="1">
        <v>0</v>
      </c>
      <c r="JO95" s="1">
        <v>0</v>
      </c>
      <c r="JP95" s="1">
        <v>0</v>
      </c>
      <c r="JQ95" s="1">
        <v>0</v>
      </c>
      <c r="JR95" s="1">
        <v>0</v>
      </c>
      <c r="JS95" s="1">
        <v>0</v>
      </c>
      <c r="JT95" s="1">
        <v>0</v>
      </c>
      <c r="JU95" s="1">
        <v>0</v>
      </c>
      <c r="JV95" s="1">
        <v>0</v>
      </c>
      <c r="JW95" s="1">
        <v>0</v>
      </c>
      <c r="JX95" s="1">
        <v>0</v>
      </c>
      <c r="JY95" s="1">
        <v>0</v>
      </c>
      <c r="JZ95" s="1">
        <v>0</v>
      </c>
      <c r="KA95" s="1">
        <v>0</v>
      </c>
      <c r="KB95" s="1">
        <v>0</v>
      </c>
      <c r="KC95" s="1">
        <v>0</v>
      </c>
      <c r="KD95" s="1">
        <v>0</v>
      </c>
      <c r="KE95" s="1">
        <v>0</v>
      </c>
      <c r="KF95" s="1">
        <v>0</v>
      </c>
      <c r="KG95" s="1">
        <v>0</v>
      </c>
      <c r="KH95" s="1">
        <v>0</v>
      </c>
      <c r="KI95" s="1">
        <v>0</v>
      </c>
      <c r="KJ95" s="1">
        <v>0</v>
      </c>
      <c r="KK95" s="1">
        <v>0</v>
      </c>
      <c r="KL95" s="1">
        <v>0</v>
      </c>
      <c r="KM95" s="1">
        <v>0</v>
      </c>
      <c r="KN95" s="1">
        <v>0</v>
      </c>
      <c r="KO95" s="1">
        <v>0</v>
      </c>
      <c r="KP95" s="1">
        <v>0</v>
      </c>
      <c r="KQ95" s="1">
        <v>0</v>
      </c>
      <c r="KR95" s="1">
        <v>0</v>
      </c>
      <c r="KS95" s="1">
        <v>0</v>
      </c>
      <c r="KT95" s="1">
        <v>0</v>
      </c>
      <c r="KU95" s="1">
        <v>0</v>
      </c>
      <c r="KV95" s="1">
        <v>0</v>
      </c>
      <c r="KW95" s="1">
        <v>0</v>
      </c>
      <c r="KX95" s="1">
        <v>0</v>
      </c>
      <c r="KY95" s="1">
        <v>0</v>
      </c>
      <c r="KZ95" s="1">
        <v>0</v>
      </c>
      <c r="LA95" s="1">
        <v>0</v>
      </c>
      <c r="LB95" s="1">
        <v>0</v>
      </c>
      <c r="LC95" s="1">
        <v>0</v>
      </c>
      <c r="LD95" s="1">
        <v>0</v>
      </c>
      <c r="LE95" s="1">
        <v>0</v>
      </c>
      <c r="LF95" s="1">
        <v>0</v>
      </c>
      <c r="LG95" s="1">
        <v>0</v>
      </c>
      <c r="LH95" s="1">
        <v>0.97699999999999998</v>
      </c>
      <c r="LI95" s="1">
        <v>0.99545454545454548</v>
      </c>
      <c r="LJ95" s="1">
        <v>0</v>
      </c>
      <c r="LK95" s="1">
        <v>0</v>
      </c>
      <c r="LL95" s="1">
        <v>1</v>
      </c>
      <c r="LM95" s="1">
        <v>0.95</v>
      </c>
      <c r="LN95" s="1">
        <v>0</v>
      </c>
      <c r="LO95" s="1">
        <v>1</v>
      </c>
      <c r="LP95" s="1">
        <v>0.78</v>
      </c>
      <c r="LQ95" s="1">
        <v>0</v>
      </c>
      <c r="LR95" s="1">
        <v>8.6219845700276451E-2</v>
      </c>
      <c r="LS95" s="1">
        <v>0</v>
      </c>
    </row>
    <row r="96" spans="1:331" ht="15.75" customHeight="1">
      <c r="A96" s="1" t="s">
        <v>350</v>
      </c>
      <c r="B96" s="1" t="s">
        <v>425</v>
      </c>
      <c r="C96" s="1" t="s">
        <v>447</v>
      </c>
      <c r="D96" s="1" t="s">
        <v>420</v>
      </c>
      <c r="E96" s="1" t="s">
        <v>416</v>
      </c>
      <c r="F96" s="1">
        <v>23208</v>
      </c>
      <c r="G96" s="1" t="s">
        <v>430</v>
      </c>
      <c r="H96" s="1">
        <v>23208</v>
      </c>
      <c r="I96" s="1">
        <v>2.6096930169796471</v>
      </c>
      <c r="J96" s="1">
        <v>0</v>
      </c>
      <c r="K96" s="1" t="s">
        <v>431</v>
      </c>
      <c r="L96" s="1">
        <v>1</v>
      </c>
      <c r="M96" s="1" t="s">
        <v>427</v>
      </c>
      <c r="N96" s="1" t="s">
        <v>428</v>
      </c>
      <c r="O96" s="1" t="s">
        <v>429</v>
      </c>
      <c r="P96" s="1">
        <v>3.7</v>
      </c>
      <c r="Q96" s="1">
        <v>0.92</v>
      </c>
      <c r="R96" s="1">
        <v>0</v>
      </c>
      <c r="S96" s="1">
        <v>0.3</v>
      </c>
      <c r="T96" s="1">
        <v>8893</v>
      </c>
      <c r="U96" s="1">
        <v>0</v>
      </c>
      <c r="V96" s="1">
        <v>275</v>
      </c>
      <c r="W96" s="1">
        <v>0</v>
      </c>
      <c r="X96" s="1">
        <v>2445575</v>
      </c>
      <c r="Y96" s="1">
        <v>0</v>
      </c>
      <c r="Z96" s="1">
        <v>1</v>
      </c>
      <c r="AA96" s="1">
        <v>0</v>
      </c>
      <c r="AB96" s="1">
        <v>0</v>
      </c>
      <c r="AC96" s="1">
        <v>0</v>
      </c>
      <c r="AD96" s="1">
        <v>0</v>
      </c>
      <c r="AE96" s="1">
        <v>0</v>
      </c>
      <c r="AF96" s="1">
        <v>0</v>
      </c>
      <c r="AG96" s="1">
        <v>0</v>
      </c>
      <c r="AH96" s="1">
        <v>0</v>
      </c>
      <c r="AI96" s="1">
        <v>0</v>
      </c>
      <c r="AJ96" s="1">
        <v>0</v>
      </c>
      <c r="AK96" s="1">
        <v>0</v>
      </c>
      <c r="AL96" s="1">
        <v>0</v>
      </c>
      <c r="AM96" s="1">
        <v>0</v>
      </c>
      <c r="AN96" s="1">
        <v>15.643835616438356</v>
      </c>
      <c r="AO96" s="1">
        <v>0</v>
      </c>
      <c r="AP96" s="1">
        <v>0</v>
      </c>
      <c r="AQ96" s="1">
        <v>0</v>
      </c>
      <c r="AR96" s="1">
        <v>0</v>
      </c>
      <c r="AS96" s="1">
        <v>0</v>
      </c>
      <c r="AT96" s="1">
        <v>0</v>
      </c>
      <c r="AU96" s="1">
        <v>0</v>
      </c>
      <c r="AV96" s="1">
        <v>0</v>
      </c>
      <c r="AW96" s="1">
        <v>0</v>
      </c>
      <c r="AX96" s="1">
        <v>0</v>
      </c>
      <c r="AY96" s="1">
        <v>0</v>
      </c>
      <c r="AZ96" s="1">
        <v>0</v>
      </c>
      <c r="BA96" s="1">
        <v>0</v>
      </c>
      <c r="BB96" s="1">
        <v>0</v>
      </c>
      <c r="BC96" s="1">
        <v>0</v>
      </c>
      <c r="BD96" s="1">
        <v>0.129</v>
      </c>
      <c r="BE96" s="1">
        <v>0</v>
      </c>
      <c r="BF96" s="1">
        <v>0</v>
      </c>
      <c r="BG96" s="1">
        <v>0</v>
      </c>
      <c r="BH96" s="1">
        <v>0</v>
      </c>
      <c r="BI96" s="1">
        <v>0</v>
      </c>
      <c r="BJ96" s="1">
        <v>0</v>
      </c>
      <c r="BK96" s="1">
        <v>0</v>
      </c>
      <c r="BL96" s="1">
        <v>0</v>
      </c>
      <c r="BM96" s="1">
        <v>0</v>
      </c>
      <c r="BN96" s="1">
        <v>0</v>
      </c>
      <c r="BO96" s="1">
        <v>0</v>
      </c>
      <c r="BP96" s="1">
        <v>0</v>
      </c>
      <c r="BQ96" s="1">
        <v>0</v>
      </c>
      <c r="BR96" s="1">
        <v>1.4999999999999999E-2</v>
      </c>
      <c r="BS96" s="1">
        <v>0</v>
      </c>
      <c r="BT96" s="1">
        <v>0</v>
      </c>
      <c r="BU96" s="1">
        <v>0</v>
      </c>
      <c r="BV96" s="1">
        <v>0</v>
      </c>
      <c r="BW96" s="1">
        <v>0</v>
      </c>
      <c r="BX96" s="1">
        <v>81.599999999999994</v>
      </c>
      <c r="BY96" s="1">
        <v>0</v>
      </c>
      <c r="BZ96" s="1">
        <v>0</v>
      </c>
      <c r="CA96" s="1">
        <v>0</v>
      </c>
      <c r="CB96" s="1">
        <v>0</v>
      </c>
      <c r="CC96" s="1">
        <v>0</v>
      </c>
      <c r="CD96" s="1">
        <v>0</v>
      </c>
      <c r="CE96" s="1">
        <v>0</v>
      </c>
      <c r="CF96" s="1">
        <v>0</v>
      </c>
      <c r="CG96" s="1">
        <v>0</v>
      </c>
      <c r="CH96" s="1">
        <v>0</v>
      </c>
      <c r="CI96" s="1">
        <v>0</v>
      </c>
      <c r="CJ96" s="1">
        <v>0</v>
      </c>
      <c r="CK96" s="1">
        <v>0</v>
      </c>
      <c r="CL96" s="1">
        <v>0</v>
      </c>
      <c r="CM96" s="1">
        <v>0</v>
      </c>
      <c r="CN96" s="1">
        <v>0</v>
      </c>
      <c r="CO96" s="1">
        <v>0</v>
      </c>
      <c r="CP96" s="1">
        <v>0</v>
      </c>
      <c r="CQ96" s="1">
        <v>0</v>
      </c>
      <c r="CR96" s="1">
        <v>0</v>
      </c>
      <c r="CS96" s="1">
        <v>0</v>
      </c>
      <c r="CT96" s="1">
        <v>0</v>
      </c>
      <c r="CU96" s="1">
        <v>0</v>
      </c>
      <c r="CV96" s="1">
        <v>0</v>
      </c>
      <c r="CW96" s="1">
        <v>0</v>
      </c>
      <c r="CX96" s="1">
        <v>0</v>
      </c>
      <c r="CY96" s="1">
        <v>0</v>
      </c>
      <c r="CZ96" s="1">
        <v>0</v>
      </c>
      <c r="DA96" s="1">
        <v>0</v>
      </c>
      <c r="DB96" s="1">
        <v>0</v>
      </c>
      <c r="DC96" s="1">
        <v>0</v>
      </c>
      <c r="DD96" s="1">
        <v>0</v>
      </c>
      <c r="DE96" s="1">
        <v>0</v>
      </c>
      <c r="DF96" s="1">
        <v>0</v>
      </c>
      <c r="DG96" s="1">
        <v>0</v>
      </c>
      <c r="DH96" s="1">
        <v>0</v>
      </c>
      <c r="DI96" s="1">
        <v>0</v>
      </c>
      <c r="DJ96" s="1">
        <v>0</v>
      </c>
      <c r="DK96" s="1">
        <v>0</v>
      </c>
      <c r="DL96" s="1">
        <v>0</v>
      </c>
      <c r="DM96" s="1">
        <v>0</v>
      </c>
      <c r="DN96" s="1">
        <v>0</v>
      </c>
      <c r="DO96" s="1">
        <v>0</v>
      </c>
      <c r="DP96" s="1">
        <v>0</v>
      </c>
      <c r="DQ96" s="1">
        <v>0</v>
      </c>
      <c r="DR96" s="1">
        <v>0</v>
      </c>
      <c r="DS96" s="1">
        <v>0</v>
      </c>
      <c r="DT96" s="1">
        <v>0</v>
      </c>
      <c r="DU96" s="1">
        <v>0</v>
      </c>
      <c r="DV96" s="1">
        <v>0</v>
      </c>
      <c r="DW96" s="1">
        <v>0</v>
      </c>
      <c r="DX96" s="1">
        <v>0</v>
      </c>
      <c r="DY96" s="1">
        <v>0</v>
      </c>
      <c r="DZ96" s="1">
        <v>0</v>
      </c>
      <c r="EA96" s="1">
        <v>0</v>
      </c>
      <c r="EB96" s="1">
        <v>0</v>
      </c>
      <c r="EC96" s="1">
        <v>0</v>
      </c>
      <c r="ED96" s="1">
        <v>0</v>
      </c>
      <c r="EE96" s="1">
        <v>0</v>
      </c>
      <c r="EF96" s="1">
        <v>0</v>
      </c>
      <c r="EG96" s="1">
        <v>0</v>
      </c>
      <c r="EH96" s="1">
        <v>0</v>
      </c>
      <c r="EI96" s="1">
        <v>0</v>
      </c>
      <c r="EJ96" s="1">
        <v>0</v>
      </c>
      <c r="EK96" s="1">
        <v>0</v>
      </c>
      <c r="EL96" s="1">
        <v>0</v>
      </c>
      <c r="EM96" s="1">
        <v>0</v>
      </c>
      <c r="EN96" s="1">
        <v>0</v>
      </c>
      <c r="EO96" s="1">
        <v>0</v>
      </c>
      <c r="EP96" s="1">
        <v>0</v>
      </c>
      <c r="EQ96" s="1">
        <v>0</v>
      </c>
      <c r="ER96" s="1">
        <v>0</v>
      </c>
      <c r="ES96" s="1">
        <v>0</v>
      </c>
      <c r="ET96" s="1">
        <v>0</v>
      </c>
      <c r="EU96" s="1">
        <v>0</v>
      </c>
      <c r="EV96" s="1">
        <v>0</v>
      </c>
      <c r="EW96" s="1">
        <v>0</v>
      </c>
      <c r="EX96" s="1">
        <v>0</v>
      </c>
      <c r="EY96" s="1">
        <v>0</v>
      </c>
      <c r="EZ96" s="1">
        <v>0</v>
      </c>
      <c r="FA96" s="1">
        <v>0</v>
      </c>
      <c r="FB96" s="1">
        <v>0</v>
      </c>
      <c r="FC96" s="1">
        <v>0</v>
      </c>
      <c r="FD96" s="1">
        <v>0</v>
      </c>
      <c r="FE96" s="1">
        <v>0</v>
      </c>
      <c r="FF96" s="1">
        <v>0</v>
      </c>
      <c r="FG96" s="1">
        <v>0</v>
      </c>
      <c r="FH96" s="1">
        <v>0</v>
      </c>
      <c r="FI96" s="1">
        <v>0</v>
      </c>
      <c r="FJ96" s="1">
        <v>0</v>
      </c>
      <c r="FK96" s="1">
        <v>0</v>
      </c>
      <c r="FL96" s="1">
        <v>0</v>
      </c>
      <c r="FM96" s="1">
        <v>0</v>
      </c>
      <c r="FN96" s="1">
        <v>0</v>
      </c>
      <c r="FO96" s="1">
        <v>0</v>
      </c>
      <c r="FP96" s="1">
        <v>0</v>
      </c>
      <c r="FQ96" s="1">
        <v>0</v>
      </c>
      <c r="FR96" s="1">
        <v>1</v>
      </c>
      <c r="FS96" s="1">
        <v>0</v>
      </c>
      <c r="FT96" s="1">
        <v>0</v>
      </c>
      <c r="FU96" s="1">
        <v>0</v>
      </c>
      <c r="FV96" s="1">
        <v>0</v>
      </c>
      <c r="FW96" s="1">
        <v>0</v>
      </c>
      <c r="FX96" s="1">
        <v>0</v>
      </c>
      <c r="FY96" s="1">
        <v>5.924999396713293</v>
      </c>
      <c r="FZ96" s="1">
        <v>0</v>
      </c>
      <c r="GA96" s="1">
        <v>0</v>
      </c>
      <c r="GB96" s="1">
        <v>0</v>
      </c>
      <c r="GC96" s="1">
        <v>0</v>
      </c>
      <c r="GD96" s="1">
        <v>0</v>
      </c>
      <c r="GE96" s="1">
        <v>0</v>
      </c>
      <c r="GF96" s="1">
        <v>0</v>
      </c>
      <c r="GG96" s="1">
        <v>0</v>
      </c>
      <c r="GH96" s="1">
        <v>0</v>
      </c>
      <c r="GI96" s="1">
        <v>0</v>
      </c>
      <c r="GJ96" s="1">
        <v>0</v>
      </c>
      <c r="GK96" s="1">
        <v>0</v>
      </c>
      <c r="GL96" s="1">
        <v>0</v>
      </c>
      <c r="GM96" s="1">
        <v>0</v>
      </c>
      <c r="GN96" s="1">
        <v>0</v>
      </c>
      <c r="GO96" s="1">
        <v>0</v>
      </c>
      <c r="GP96" s="1">
        <v>0</v>
      </c>
      <c r="GQ96" s="1">
        <v>0</v>
      </c>
      <c r="GR96" s="1">
        <v>0</v>
      </c>
      <c r="GS96" s="1">
        <v>0</v>
      </c>
      <c r="GT96" s="1">
        <v>0</v>
      </c>
      <c r="GU96" s="1">
        <v>0.34060000000000001</v>
      </c>
      <c r="GV96" s="1">
        <v>0</v>
      </c>
      <c r="GW96" s="1">
        <v>0</v>
      </c>
      <c r="GX96" s="1">
        <v>0</v>
      </c>
      <c r="GY96" s="1">
        <v>0</v>
      </c>
      <c r="GZ96" s="1">
        <v>0</v>
      </c>
      <c r="HA96" s="1">
        <v>0</v>
      </c>
      <c r="HB96" s="1">
        <v>0</v>
      </c>
      <c r="HC96" s="1">
        <v>0</v>
      </c>
      <c r="HD96" s="1">
        <v>0</v>
      </c>
      <c r="HE96" s="1">
        <v>0</v>
      </c>
      <c r="HF96" s="1">
        <v>0</v>
      </c>
      <c r="HG96" s="1">
        <v>0</v>
      </c>
      <c r="HH96" s="1">
        <v>0</v>
      </c>
      <c r="HI96" s="1">
        <v>1.4999999999999999E-2</v>
      </c>
      <c r="HJ96" s="1">
        <v>0</v>
      </c>
      <c r="HK96" s="1">
        <v>0</v>
      </c>
      <c r="HL96" s="1">
        <v>0</v>
      </c>
      <c r="HM96" s="1">
        <v>0</v>
      </c>
      <c r="HN96" s="1">
        <v>0</v>
      </c>
      <c r="HO96" s="1">
        <v>81.599999999999994</v>
      </c>
      <c r="HP96" s="1">
        <v>0</v>
      </c>
      <c r="HQ96" s="1">
        <v>0</v>
      </c>
      <c r="HR96" s="1">
        <v>0</v>
      </c>
      <c r="HS96" s="1">
        <v>0</v>
      </c>
      <c r="HT96" s="1">
        <v>0</v>
      </c>
      <c r="HU96" s="1">
        <v>0</v>
      </c>
      <c r="HV96" s="1">
        <v>0</v>
      </c>
      <c r="HW96" s="1">
        <v>0</v>
      </c>
      <c r="HX96" s="1">
        <v>0</v>
      </c>
      <c r="HY96" s="1">
        <v>0</v>
      </c>
      <c r="HZ96" s="1">
        <v>0</v>
      </c>
      <c r="IA96" s="1">
        <v>0</v>
      </c>
      <c r="IB96" s="1">
        <v>0</v>
      </c>
      <c r="IC96" s="1">
        <v>0</v>
      </c>
      <c r="ID96" s="1">
        <v>0</v>
      </c>
      <c r="IE96" s="1">
        <v>0</v>
      </c>
      <c r="IF96" s="1">
        <v>0</v>
      </c>
      <c r="IG96" s="1">
        <v>0</v>
      </c>
      <c r="IH96" s="1">
        <v>0</v>
      </c>
      <c r="II96" s="1">
        <v>0</v>
      </c>
      <c r="IJ96" s="1">
        <v>0</v>
      </c>
      <c r="IK96" s="1">
        <v>0</v>
      </c>
      <c r="IL96" s="1">
        <v>0</v>
      </c>
      <c r="IM96" s="1">
        <v>0</v>
      </c>
      <c r="IN96" s="1">
        <v>0</v>
      </c>
      <c r="IO96" s="1">
        <v>0</v>
      </c>
      <c r="IP96" s="1">
        <v>0</v>
      </c>
      <c r="IQ96" s="1">
        <v>0</v>
      </c>
      <c r="IR96" s="1">
        <v>0</v>
      </c>
      <c r="IS96" s="1">
        <v>0</v>
      </c>
      <c r="IT96" s="1">
        <v>0</v>
      </c>
      <c r="IU96" s="1">
        <v>0</v>
      </c>
      <c r="IV96" s="1">
        <v>0</v>
      </c>
      <c r="IW96" s="1">
        <v>0</v>
      </c>
      <c r="IX96" s="1">
        <v>0</v>
      </c>
      <c r="IY96" s="1">
        <v>0</v>
      </c>
      <c r="IZ96" s="1">
        <v>0</v>
      </c>
      <c r="JA96" s="1">
        <v>0</v>
      </c>
      <c r="JB96" s="1">
        <v>0</v>
      </c>
      <c r="JC96" s="1">
        <v>0</v>
      </c>
      <c r="JD96" s="1">
        <v>0</v>
      </c>
      <c r="JE96" s="1">
        <v>0</v>
      </c>
      <c r="JF96" s="1">
        <v>0</v>
      </c>
      <c r="JG96" s="1">
        <v>0</v>
      </c>
      <c r="JH96" s="1">
        <v>0</v>
      </c>
      <c r="JI96" s="1">
        <v>0</v>
      </c>
      <c r="JJ96" s="1">
        <v>0</v>
      </c>
      <c r="JK96" s="1">
        <v>0</v>
      </c>
      <c r="JL96" s="1">
        <v>0</v>
      </c>
      <c r="JM96" s="1">
        <v>0</v>
      </c>
      <c r="JN96" s="1">
        <v>0</v>
      </c>
      <c r="JO96" s="1">
        <v>0</v>
      </c>
      <c r="JP96" s="1">
        <v>0</v>
      </c>
      <c r="JQ96" s="1">
        <v>0</v>
      </c>
      <c r="JR96" s="1">
        <v>0</v>
      </c>
      <c r="JS96" s="1">
        <v>0</v>
      </c>
      <c r="JT96" s="1">
        <v>0</v>
      </c>
      <c r="JU96" s="1">
        <v>0</v>
      </c>
      <c r="JV96" s="1">
        <v>0</v>
      </c>
      <c r="JW96" s="1">
        <v>0</v>
      </c>
      <c r="JX96" s="1">
        <v>0</v>
      </c>
      <c r="JY96" s="1">
        <v>0</v>
      </c>
      <c r="JZ96" s="1">
        <v>0</v>
      </c>
      <c r="KA96" s="1">
        <v>0</v>
      </c>
      <c r="KB96" s="1">
        <v>0</v>
      </c>
      <c r="KC96" s="1">
        <v>0</v>
      </c>
      <c r="KD96" s="1">
        <v>0</v>
      </c>
      <c r="KE96" s="1">
        <v>0</v>
      </c>
      <c r="KF96" s="1">
        <v>0</v>
      </c>
      <c r="KG96" s="1">
        <v>0</v>
      </c>
      <c r="KH96" s="1">
        <v>0</v>
      </c>
      <c r="KI96" s="1">
        <v>0</v>
      </c>
      <c r="KJ96" s="1">
        <v>0</v>
      </c>
      <c r="KK96" s="1">
        <v>0</v>
      </c>
      <c r="KL96" s="1">
        <v>0</v>
      </c>
      <c r="KM96" s="1">
        <v>0</v>
      </c>
      <c r="KN96" s="1">
        <v>0</v>
      </c>
      <c r="KO96" s="1">
        <v>0</v>
      </c>
      <c r="KP96" s="1">
        <v>0</v>
      </c>
      <c r="KQ96" s="1">
        <v>0</v>
      </c>
      <c r="KR96" s="1">
        <v>0</v>
      </c>
      <c r="KS96" s="1">
        <v>0</v>
      </c>
      <c r="KT96" s="1">
        <v>0</v>
      </c>
      <c r="KU96" s="1">
        <v>0</v>
      </c>
      <c r="KV96" s="1">
        <v>0</v>
      </c>
      <c r="KW96" s="1">
        <v>0</v>
      </c>
      <c r="KX96" s="1">
        <v>0</v>
      </c>
      <c r="KY96" s="1">
        <v>0</v>
      </c>
      <c r="KZ96" s="1">
        <v>0</v>
      </c>
      <c r="LA96" s="1">
        <v>0</v>
      </c>
      <c r="LB96" s="1">
        <v>0</v>
      </c>
      <c r="LC96" s="1">
        <v>0</v>
      </c>
      <c r="LD96" s="1">
        <v>0</v>
      </c>
      <c r="LE96" s="1">
        <v>0</v>
      </c>
      <c r="LF96" s="1">
        <v>0</v>
      </c>
      <c r="LG96" s="1">
        <v>0</v>
      </c>
      <c r="LH96" s="1">
        <v>0.96599999999999997</v>
      </c>
      <c r="LI96" s="1">
        <v>0.99545454545454548</v>
      </c>
      <c r="LJ96" s="1">
        <v>0</v>
      </c>
      <c r="LK96" s="1">
        <v>0</v>
      </c>
      <c r="LL96" s="1">
        <v>1</v>
      </c>
      <c r="LM96" s="1">
        <v>0.95</v>
      </c>
      <c r="LN96" s="1">
        <v>0</v>
      </c>
      <c r="LO96" s="1">
        <v>1</v>
      </c>
      <c r="LP96" s="1">
        <v>0.78</v>
      </c>
      <c r="LQ96" s="1">
        <v>0</v>
      </c>
      <c r="LR96" s="1">
        <v>4.9433106575963719E-2</v>
      </c>
      <c r="LS96" s="1">
        <v>0</v>
      </c>
    </row>
    <row r="97" spans="1:331" ht="15.75" customHeight="1">
      <c r="A97" s="1" t="s">
        <v>350</v>
      </c>
      <c r="B97" s="1" t="s">
        <v>448</v>
      </c>
      <c r="C97" s="1" t="s">
        <v>449</v>
      </c>
      <c r="D97" s="1" t="s">
        <v>353</v>
      </c>
      <c r="E97" s="1" t="s">
        <v>421</v>
      </c>
      <c r="F97" s="1">
        <v>826</v>
      </c>
      <c r="G97" s="1" t="s">
        <v>355</v>
      </c>
      <c r="H97" s="1">
        <v>826</v>
      </c>
      <c r="I97" s="1">
        <v>2.3475913031121218E-2</v>
      </c>
      <c r="J97" s="1">
        <v>0</v>
      </c>
      <c r="K97" s="1" t="s">
        <v>356</v>
      </c>
      <c r="L97" s="1">
        <v>1</v>
      </c>
      <c r="M97" s="1" t="s">
        <v>427</v>
      </c>
      <c r="N97" s="1" t="s">
        <v>450</v>
      </c>
      <c r="O97" s="1" t="s">
        <v>451</v>
      </c>
      <c r="P97" s="1">
        <v>4.7</v>
      </c>
      <c r="Q97" s="1">
        <v>0.81830000000000003</v>
      </c>
      <c r="R97" s="1">
        <v>0</v>
      </c>
      <c r="S97" s="1">
        <v>0.31</v>
      </c>
      <c r="T97" s="1">
        <v>35185</v>
      </c>
      <c r="U97" s="1">
        <v>0</v>
      </c>
      <c r="V97" s="1">
        <v>6</v>
      </c>
      <c r="W97" s="1">
        <v>0</v>
      </c>
      <c r="X97" s="1">
        <v>211110</v>
      </c>
      <c r="Y97" s="1">
        <v>1</v>
      </c>
      <c r="Z97" s="1">
        <v>0</v>
      </c>
      <c r="AA97" s="1">
        <v>0</v>
      </c>
      <c r="AB97" s="1">
        <v>0</v>
      </c>
      <c r="AC97" s="1">
        <v>0</v>
      </c>
      <c r="AD97" s="1">
        <v>0</v>
      </c>
      <c r="AE97" s="1">
        <v>0</v>
      </c>
      <c r="AF97" s="1">
        <v>0</v>
      </c>
      <c r="AG97" s="1">
        <v>0</v>
      </c>
      <c r="AH97" s="1">
        <v>0</v>
      </c>
      <c r="AI97" s="1">
        <v>0</v>
      </c>
      <c r="AJ97" s="1">
        <v>0</v>
      </c>
      <c r="AK97" s="1">
        <v>0</v>
      </c>
      <c r="AL97" s="1">
        <v>0</v>
      </c>
      <c r="AM97" s="1">
        <v>13.780821917808218</v>
      </c>
      <c r="AN97" s="1">
        <v>0</v>
      </c>
      <c r="AO97" s="1">
        <v>0</v>
      </c>
      <c r="AP97" s="1">
        <v>0</v>
      </c>
      <c r="AQ97" s="1">
        <v>0</v>
      </c>
      <c r="AR97" s="1">
        <v>0</v>
      </c>
      <c r="AS97" s="1">
        <v>0</v>
      </c>
      <c r="AT97" s="1">
        <v>0</v>
      </c>
      <c r="AU97" s="1">
        <v>0</v>
      </c>
      <c r="AV97" s="1">
        <v>0</v>
      </c>
      <c r="AW97" s="1">
        <v>0</v>
      </c>
      <c r="AX97" s="1">
        <v>0</v>
      </c>
      <c r="AY97" s="1">
        <v>0</v>
      </c>
      <c r="AZ97" s="1">
        <v>0</v>
      </c>
      <c r="BA97" s="1">
        <v>0</v>
      </c>
      <c r="BB97" s="1">
        <v>0</v>
      </c>
      <c r="BC97" s="1">
        <v>0.1</v>
      </c>
      <c r="BD97" s="1">
        <v>0</v>
      </c>
      <c r="BE97" s="1">
        <v>0</v>
      </c>
      <c r="BF97" s="1">
        <v>0</v>
      </c>
      <c r="BG97" s="1">
        <v>0</v>
      </c>
      <c r="BH97" s="1">
        <v>0</v>
      </c>
      <c r="BI97" s="1">
        <v>0</v>
      </c>
      <c r="BJ97" s="1">
        <v>0</v>
      </c>
      <c r="BK97" s="1">
        <v>0</v>
      </c>
      <c r="BL97" s="1">
        <v>0</v>
      </c>
      <c r="BM97" s="1">
        <v>0</v>
      </c>
      <c r="BN97" s="1">
        <v>0</v>
      </c>
      <c r="BO97" s="1">
        <v>0</v>
      </c>
      <c r="BP97" s="1">
        <v>0</v>
      </c>
      <c r="BQ97" s="1">
        <v>1.5599999999999999E-2</v>
      </c>
      <c r="BR97" s="1">
        <v>0</v>
      </c>
      <c r="BS97" s="1">
        <v>0</v>
      </c>
      <c r="BT97" s="1">
        <v>0</v>
      </c>
      <c r="BU97" s="1">
        <v>0</v>
      </c>
      <c r="BV97" s="1">
        <v>0</v>
      </c>
      <c r="BW97" s="1">
        <v>63.7</v>
      </c>
      <c r="BX97" s="1">
        <v>0</v>
      </c>
      <c r="BY97" s="1">
        <v>0</v>
      </c>
      <c r="BZ97" s="1">
        <v>0</v>
      </c>
      <c r="CA97" s="1">
        <v>0</v>
      </c>
      <c r="CB97" s="1">
        <v>0</v>
      </c>
      <c r="CC97" s="1">
        <v>0</v>
      </c>
      <c r="CD97" s="1">
        <v>0</v>
      </c>
      <c r="CE97" s="1">
        <v>0</v>
      </c>
      <c r="CF97" s="1">
        <v>0</v>
      </c>
      <c r="CG97" s="1">
        <v>0</v>
      </c>
      <c r="CH97" s="1">
        <v>0</v>
      </c>
      <c r="CI97" s="1">
        <v>0</v>
      </c>
      <c r="CJ97" s="1">
        <v>0</v>
      </c>
      <c r="CK97" s="1">
        <v>0</v>
      </c>
      <c r="CL97" s="1">
        <v>0</v>
      </c>
      <c r="CM97" s="1">
        <v>0</v>
      </c>
      <c r="CN97" s="1">
        <v>0</v>
      </c>
      <c r="CO97" s="1">
        <v>0</v>
      </c>
      <c r="CP97" s="1">
        <v>0</v>
      </c>
      <c r="CQ97" s="1">
        <v>0</v>
      </c>
      <c r="CR97" s="1">
        <v>0</v>
      </c>
      <c r="CS97" s="1">
        <v>0</v>
      </c>
      <c r="CT97" s="1">
        <v>0</v>
      </c>
      <c r="CU97" s="1">
        <v>0</v>
      </c>
      <c r="CV97" s="1">
        <v>0</v>
      </c>
      <c r="CW97" s="1">
        <v>0</v>
      </c>
      <c r="CX97" s="1">
        <v>0</v>
      </c>
      <c r="CY97" s="1">
        <v>0</v>
      </c>
      <c r="CZ97" s="1">
        <v>0</v>
      </c>
      <c r="DA97" s="1">
        <v>0</v>
      </c>
      <c r="DB97" s="1">
        <v>0</v>
      </c>
      <c r="DC97" s="1">
        <v>0</v>
      </c>
      <c r="DD97" s="1">
        <v>0</v>
      </c>
      <c r="DE97" s="1">
        <v>0</v>
      </c>
      <c r="DF97" s="1">
        <v>0</v>
      </c>
      <c r="DG97" s="1">
        <v>0</v>
      </c>
      <c r="DH97" s="1">
        <v>0</v>
      </c>
      <c r="DI97" s="1">
        <v>0</v>
      </c>
      <c r="DJ97" s="1">
        <v>0</v>
      </c>
      <c r="DK97" s="1">
        <v>0</v>
      </c>
      <c r="DL97" s="1">
        <v>0</v>
      </c>
      <c r="DM97" s="1">
        <v>0</v>
      </c>
      <c r="DN97" s="1">
        <v>0</v>
      </c>
      <c r="DO97" s="1">
        <v>0</v>
      </c>
      <c r="DP97" s="1">
        <v>0</v>
      </c>
      <c r="DQ97" s="1">
        <v>0</v>
      </c>
      <c r="DR97" s="1">
        <v>0</v>
      </c>
      <c r="DS97" s="1">
        <v>0</v>
      </c>
      <c r="DT97" s="1">
        <v>0</v>
      </c>
      <c r="DU97" s="1">
        <v>0</v>
      </c>
      <c r="DV97" s="1">
        <v>0</v>
      </c>
      <c r="DW97" s="1">
        <v>0</v>
      </c>
      <c r="DX97" s="1">
        <v>0</v>
      </c>
      <c r="DY97" s="1">
        <v>0</v>
      </c>
      <c r="DZ97" s="1">
        <v>0</v>
      </c>
      <c r="EA97" s="1">
        <v>0</v>
      </c>
      <c r="EB97" s="1">
        <v>0</v>
      </c>
      <c r="EC97" s="1">
        <v>0</v>
      </c>
      <c r="ED97" s="1">
        <v>0</v>
      </c>
      <c r="EE97" s="1">
        <v>0</v>
      </c>
      <c r="EF97" s="1">
        <v>0</v>
      </c>
      <c r="EG97" s="1">
        <v>0</v>
      </c>
      <c r="EH97" s="1">
        <v>0</v>
      </c>
      <c r="EI97" s="1">
        <v>0</v>
      </c>
      <c r="EJ97" s="1">
        <v>0</v>
      </c>
      <c r="EK97" s="1">
        <v>0</v>
      </c>
      <c r="EL97" s="1">
        <v>0</v>
      </c>
      <c r="EM97" s="1">
        <v>0</v>
      </c>
      <c r="EN97" s="1">
        <v>0</v>
      </c>
      <c r="EO97" s="1">
        <v>0</v>
      </c>
      <c r="EP97" s="1">
        <v>0</v>
      </c>
      <c r="EQ97" s="1">
        <v>0</v>
      </c>
      <c r="ER97" s="1">
        <v>0</v>
      </c>
      <c r="ES97" s="1">
        <v>0</v>
      </c>
      <c r="ET97" s="1">
        <v>0</v>
      </c>
      <c r="EU97" s="1">
        <v>0</v>
      </c>
      <c r="EV97" s="1">
        <v>0</v>
      </c>
      <c r="EW97" s="1">
        <v>0</v>
      </c>
      <c r="EX97" s="1">
        <v>0</v>
      </c>
      <c r="EY97" s="1">
        <v>0</v>
      </c>
      <c r="EZ97" s="1">
        <v>0</v>
      </c>
      <c r="FA97" s="1">
        <v>0</v>
      </c>
      <c r="FB97" s="1">
        <v>0</v>
      </c>
      <c r="FC97" s="1">
        <v>0</v>
      </c>
      <c r="FD97" s="1">
        <v>0</v>
      </c>
      <c r="FE97" s="1">
        <v>0</v>
      </c>
      <c r="FF97" s="1">
        <v>0</v>
      </c>
      <c r="FG97" s="1">
        <v>0</v>
      </c>
      <c r="FH97" s="1">
        <v>0</v>
      </c>
      <c r="FI97" s="1">
        <v>0</v>
      </c>
      <c r="FJ97" s="1">
        <v>0</v>
      </c>
      <c r="FK97" s="1">
        <v>0</v>
      </c>
      <c r="FL97" s="1">
        <v>0</v>
      </c>
      <c r="FM97" s="1">
        <v>0</v>
      </c>
      <c r="FN97" s="1">
        <v>0</v>
      </c>
      <c r="FO97" s="1">
        <v>0</v>
      </c>
      <c r="FP97" s="1">
        <v>0</v>
      </c>
      <c r="FQ97" s="1">
        <v>1</v>
      </c>
      <c r="FR97" s="1">
        <v>0</v>
      </c>
      <c r="FS97" s="1">
        <v>0</v>
      </c>
      <c r="FT97" s="1">
        <v>0</v>
      </c>
      <c r="FU97" s="1">
        <v>0</v>
      </c>
      <c r="FV97" s="1">
        <v>0</v>
      </c>
      <c r="FW97" s="1">
        <v>0</v>
      </c>
      <c r="FX97" s="1">
        <v>5.7902613100034541</v>
      </c>
      <c r="FY97" s="1">
        <v>0</v>
      </c>
      <c r="FZ97" s="1">
        <v>0</v>
      </c>
      <c r="GA97" s="1">
        <v>0</v>
      </c>
      <c r="GB97" s="1">
        <v>0</v>
      </c>
      <c r="GC97" s="1">
        <v>0</v>
      </c>
      <c r="GD97" s="1">
        <v>0</v>
      </c>
      <c r="GE97" s="1">
        <v>0</v>
      </c>
      <c r="GF97" s="1">
        <v>0</v>
      </c>
      <c r="GG97" s="1">
        <v>0</v>
      </c>
      <c r="GH97" s="1">
        <v>0</v>
      </c>
      <c r="GI97" s="1">
        <v>0</v>
      </c>
      <c r="GJ97" s="1">
        <v>0</v>
      </c>
      <c r="GK97" s="1">
        <v>0</v>
      </c>
      <c r="GL97" s="1">
        <v>0</v>
      </c>
      <c r="GM97" s="1">
        <v>0</v>
      </c>
      <c r="GN97" s="1">
        <v>0</v>
      </c>
      <c r="GO97" s="1">
        <v>0</v>
      </c>
      <c r="GP97" s="1">
        <v>0</v>
      </c>
      <c r="GQ97" s="1">
        <v>0</v>
      </c>
      <c r="GR97" s="1">
        <v>0</v>
      </c>
      <c r="GS97" s="1">
        <v>0</v>
      </c>
      <c r="GT97" s="1">
        <v>0.23799999999999999</v>
      </c>
      <c r="GU97" s="1">
        <v>0</v>
      </c>
      <c r="GV97" s="1">
        <v>0</v>
      </c>
      <c r="GW97" s="1">
        <v>0</v>
      </c>
      <c r="GX97" s="1">
        <v>0</v>
      </c>
      <c r="GY97" s="1">
        <v>0</v>
      </c>
      <c r="GZ97" s="1">
        <v>0</v>
      </c>
      <c r="HA97" s="1">
        <v>0</v>
      </c>
      <c r="HB97" s="1">
        <v>0</v>
      </c>
      <c r="HC97" s="1">
        <v>0</v>
      </c>
      <c r="HD97" s="1">
        <v>0</v>
      </c>
      <c r="HE97" s="1">
        <v>0</v>
      </c>
      <c r="HF97" s="1">
        <v>0</v>
      </c>
      <c r="HG97" s="1">
        <v>0</v>
      </c>
      <c r="HH97" s="1">
        <v>1.5599999999999999E-2</v>
      </c>
      <c r="HI97" s="1">
        <v>0</v>
      </c>
      <c r="HJ97" s="1">
        <v>0</v>
      </c>
      <c r="HK97" s="1">
        <v>0</v>
      </c>
      <c r="HL97" s="1">
        <v>0</v>
      </c>
      <c r="HM97" s="1">
        <v>0</v>
      </c>
      <c r="HN97" s="1">
        <v>63.7</v>
      </c>
      <c r="HO97" s="1">
        <v>0</v>
      </c>
      <c r="HP97" s="1">
        <v>0</v>
      </c>
      <c r="HQ97" s="1">
        <v>0</v>
      </c>
      <c r="HR97" s="1">
        <v>0</v>
      </c>
      <c r="HS97" s="1">
        <v>0</v>
      </c>
      <c r="HT97" s="1">
        <v>0</v>
      </c>
      <c r="HU97" s="1">
        <v>0</v>
      </c>
      <c r="HV97" s="1">
        <v>0</v>
      </c>
      <c r="HW97" s="1">
        <v>0</v>
      </c>
      <c r="HX97" s="1">
        <v>0</v>
      </c>
      <c r="HY97" s="1">
        <v>0</v>
      </c>
      <c r="HZ97" s="1">
        <v>0</v>
      </c>
      <c r="IA97" s="1">
        <v>0</v>
      </c>
      <c r="IB97" s="1">
        <v>0</v>
      </c>
      <c r="IC97" s="1">
        <v>0</v>
      </c>
      <c r="ID97" s="1">
        <v>0</v>
      </c>
      <c r="IE97" s="1">
        <v>0</v>
      </c>
      <c r="IF97" s="1">
        <v>0</v>
      </c>
      <c r="IG97" s="1">
        <v>0</v>
      </c>
      <c r="IH97" s="1">
        <v>0</v>
      </c>
      <c r="II97" s="1">
        <v>0</v>
      </c>
      <c r="IJ97" s="1">
        <v>0</v>
      </c>
      <c r="IK97" s="1">
        <v>0</v>
      </c>
      <c r="IL97" s="1">
        <v>0</v>
      </c>
      <c r="IM97" s="1">
        <v>0</v>
      </c>
      <c r="IN97" s="1">
        <v>0</v>
      </c>
      <c r="IO97" s="1">
        <v>0</v>
      </c>
      <c r="IP97" s="1">
        <v>0</v>
      </c>
      <c r="IQ97" s="1">
        <v>0</v>
      </c>
      <c r="IR97" s="1">
        <v>0</v>
      </c>
      <c r="IS97" s="1">
        <v>0</v>
      </c>
      <c r="IT97" s="1">
        <v>0</v>
      </c>
      <c r="IU97" s="1">
        <v>0</v>
      </c>
      <c r="IV97" s="1">
        <v>0</v>
      </c>
      <c r="IW97" s="1">
        <v>0</v>
      </c>
      <c r="IX97" s="1">
        <v>0</v>
      </c>
      <c r="IY97" s="1">
        <v>0</v>
      </c>
      <c r="IZ97" s="1">
        <v>0</v>
      </c>
      <c r="JA97" s="1">
        <v>0</v>
      </c>
      <c r="JB97" s="1">
        <v>0</v>
      </c>
      <c r="JC97" s="1">
        <v>0</v>
      </c>
      <c r="JD97" s="1">
        <v>0</v>
      </c>
      <c r="JE97" s="1">
        <v>0</v>
      </c>
      <c r="JF97" s="1">
        <v>0</v>
      </c>
      <c r="JG97" s="1">
        <v>0</v>
      </c>
      <c r="JH97" s="1">
        <v>0</v>
      </c>
      <c r="JI97" s="1">
        <v>0</v>
      </c>
      <c r="JJ97" s="1">
        <v>0</v>
      </c>
      <c r="JK97" s="1">
        <v>0</v>
      </c>
      <c r="JL97" s="1">
        <v>0</v>
      </c>
      <c r="JM97" s="1">
        <v>0</v>
      </c>
      <c r="JN97" s="1">
        <v>0</v>
      </c>
      <c r="JO97" s="1">
        <v>0</v>
      </c>
      <c r="JP97" s="1">
        <v>0</v>
      </c>
      <c r="JQ97" s="1">
        <v>0</v>
      </c>
      <c r="JR97" s="1">
        <v>0</v>
      </c>
      <c r="JS97" s="1">
        <v>0</v>
      </c>
      <c r="JT97" s="1">
        <v>0</v>
      </c>
      <c r="JU97" s="1">
        <v>0</v>
      </c>
      <c r="JV97" s="1">
        <v>0</v>
      </c>
      <c r="JW97" s="1">
        <v>0</v>
      </c>
      <c r="JX97" s="1">
        <v>0</v>
      </c>
      <c r="JY97" s="1">
        <v>0</v>
      </c>
      <c r="JZ97" s="1">
        <v>0</v>
      </c>
      <c r="KA97" s="1">
        <v>0</v>
      </c>
      <c r="KB97" s="1">
        <v>0</v>
      </c>
      <c r="KC97" s="1">
        <v>0</v>
      </c>
      <c r="KD97" s="1">
        <v>0</v>
      </c>
      <c r="KE97" s="1">
        <v>0</v>
      </c>
      <c r="KF97" s="1">
        <v>0</v>
      </c>
      <c r="KG97" s="1">
        <v>0</v>
      </c>
      <c r="KH97" s="1">
        <v>0</v>
      </c>
      <c r="KI97" s="1">
        <v>0</v>
      </c>
      <c r="KJ97" s="1">
        <v>0</v>
      </c>
      <c r="KK97" s="1">
        <v>0</v>
      </c>
      <c r="KL97" s="1">
        <v>0</v>
      </c>
      <c r="KM97" s="1">
        <v>0</v>
      </c>
      <c r="KN97" s="1">
        <v>0</v>
      </c>
      <c r="KO97" s="1">
        <v>0</v>
      </c>
      <c r="KP97" s="1">
        <v>0</v>
      </c>
      <c r="KQ97" s="1">
        <v>0</v>
      </c>
      <c r="KR97" s="1">
        <v>0</v>
      </c>
      <c r="KS97" s="1">
        <v>0</v>
      </c>
      <c r="KT97" s="1">
        <v>0</v>
      </c>
      <c r="KU97" s="1">
        <v>0</v>
      </c>
      <c r="KV97" s="1">
        <v>0</v>
      </c>
      <c r="KW97" s="1">
        <v>0</v>
      </c>
      <c r="KX97" s="1">
        <v>0</v>
      </c>
      <c r="KY97" s="1">
        <v>0</v>
      </c>
      <c r="KZ97" s="1">
        <v>0</v>
      </c>
      <c r="LA97" s="1">
        <v>0</v>
      </c>
      <c r="LB97" s="1">
        <v>0</v>
      </c>
      <c r="LC97" s="1">
        <v>0</v>
      </c>
      <c r="LD97" s="1">
        <v>0</v>
      </c>
      <c r="LE97" s="1">
        <v>0</v>
      </c>
      <c r="LF97" s="1">
        <v>0</v>
      </c>
      <c r="LG97" s="1">
        <v>0</v>
      </c>
      <c r="LH97" s="1">
        <v>0.66667614040073897</v>
      </c>
      <c r="LI97" s="1">
        <v>1</v>
      </c>
      <c r="LJ97" s="1">
        <v>0</v>
      </c>
      <c r="LK97" s="1">
        <v>0</v>
      </c>
      <c r="LL97" s="1">
        <v>1</v>
      </c>
      <c r="LM97" s="1">
        <v>0.95</v>
      </c>
      <c r="LN97" s="1">
        <v>11</v>
      </c>
      <c r="LO97" s="1">
        <v>1</v>
      </c>
      <c r="LP97" s="1">
        <v>0.78</v>
      </c>
      <c r="LQ97" s="1">
        <v>0</v>
      </c>
      <c r="LR97" s="1">
        <v>3.6100000000000021E-2</v>
      </c>
      <c r="LS97" s="1">
        <v>0</v>
      </c>
    </row>
    <row r="98" spans="1:331" ht="15.75" customHeight="1">
      <c r="A98" s="1" t="s">
        <v>350</v>
      </c>
      <c r="B98" s="1" t="s">
        <v>448</v>
      </c>
      <c r="C98" s="1" t="s">
        <v>449</v>
      </c>
      <c r="D98" s="1" t="s">
        <v>420</v>
      </c>
      <c r="E98" s="1" t="s">
        <v>421</v>
      </c>
      <c r="F98" s="1">
        <v>81469</v>
      </c>
      <c r="G98" s="1" t="s">
        <v>355</v>
      </c>
      <c r="H98" s="1">
        <v>81469</v>
      </c>
      <c r="I98" s="1">
        <v>0.98612842704109427</v>
      </c>
      <c r="J98" s="1">
        <v>0</v>
      </c>
      <c r="K98" s="1" t="s">
        <v>356</v>
      </c>
      <c r="L98" s="1">
        <v>1</v>
      </c>
      <c r="M98" s="1" t="s">
        <v>427</v>
      </c>
      <c r="N98" s="1" t="s">
        <v>450</v>
      </c>
      <c r="O98" s="1" t="s">
        <v>451</v>
      </c>
      <c r="P98" s="1">
        <v>4.7</v>
      </c>
      <c r="Q98" s="1">
        <v>0.81830000000000003</v>
      </c>
      <c r="R98" s="1">
        <v>0</v>
      </c>
      <c r="S98" s="1">
        <v>0.31</v>
      </c>
      <c r="T98" s="1">
        <v>82615</v>
      </c>
      <c r="U98" s="1">
        <v>0</v>
      </c>
      <c r="V98" s="1">
        <v>228</v>
      </c>
      <c r="W98" s="1">
        <v>0</v>
      </c>
      <c r="X98" s="1">
        <v>18836220</v>
      </c>
      <c r="Y98" s="1">
        <v>1</v>
      </c>
      <c r="Z98" s="1">
        <v>0</v>
      </c>
      <c r="AA98" s="1">
        <v>0</v>
      </c>
      <c r="AB98" s="1">
        <v>0</v>
      </c>
      <c r="AC98" s="1">
        <v>0</v>
      </c>
      <c r="AD98" s="1">
        <v>0</v>
      </c>
      <c r="AE98" s="1">
        <v>0</v>
      </c>
      <c r="AF98" s="1">
        <v>0</v>
      </c>
      <c r="AG98" s="1">
        <v>0</v>
      </c>
      <c r="AH98" s="1">
        <v>0</v>
      </c>
      <c r="AI98" s="1">
        <v>0</v>
      </c>
      <c r="AJ98" s="1">
        <v>0</v>
      </c>
      <c r="AK98" s="1">
        <v>0</v>
      </c>
      <c r="AL98" s="1">
        <v>0</v>
      </c>
      <c r="AM98" s="1">
        <v>13.780821917808218</v>
      </c>
      <c r="AN98" s="1">
        <v>0</v>
      </c>
      <c r="AO98" s="1">
        <v>0</v>
      </c>
      <c r="AP98" s="1">
        <v>0</v>
      </c>
      <c r="AQ98" s="1">
        <v>0</v>
      </c>
      <c r="AR98" s="1">
        <v>0</v>
      </c>
      <c r="AS98" s="1">
        <v>0</v>
      </c>
      <c r="AT98" s="1">
        <v>0</v>
      </c>
      <c r="AU98" s="1">
        <v>0</v>
      </c>
      <c r="AV98" s="1">
        <v>0</v>
      </c>
      <c r="AW98" s="1">
        <v>0</v>
      </c>
      <c r="AX98" s="1">
        <v>0</v>
      </c>
      <c r="AY98" s="1">
        <v>0</v>
      </c>
      <c r="AZ98" s="1">
        <v>0</v>
      </c>
      <c r="BA98" s="1">
        <v>0</v>
      </c>
      <c r="BB98" s="1">
        <v>0</v>
      </c>
      <c r="BC98" s="1">
        <v>0.1</v>
      </c>
      <c r="BD98" s="1">
        <v>0</v>
      </c>
      <c r="BE98" s="1">
        <v>0</v>
      </c>
      <c r="BF98" s="1">
        <v>0</v>
      </c>
      <c r="BG98" s="1">
        <v>0</v>
      </c>
      <c r="BH98" s="1">
        <v>0</v>
      </c>
      <c r="BI98" s="1">
        <v>0</v>
      </c>
      <c r="BJ98" s="1">
        <v>0</v>
      </c>
      <c r="BK98" s="1">
        <v>0</v>
      </c>
      <c r="BL98" s="1">
        <v>0</v>
      </c>
      <c r="BM98" s="1">
        <v>0</v>
      </c>
      <c r="BN98" s="1">
        <v>0</v>
      </c>
      <c r="BO98" s="1">
        <v>0</v>
      </c>
      <c r="BP98" s="1">
        <v>0</v>
      </c>
      <c r="BQ98" s="1">
        <v>1.5599999999999999E-2</v>
      </c>
      <c r="BR98" s="1">
        <v>0</v>
      </c>
      <c r="BS98" s="1">
        <v>0</v>
      </c>
      <c r="BT98" s="1">
        <v>0</v>
      </c>
      <c r="BU98" s="1">
        <v>0</v>
      </c>
      <c r="BV98" s="1">
        <v>0</v>
      </c>
      <c r="BW98" s="1">
        <v>63.7</v>
      </c>
      <c r="BX98" s="1">
        <v>0</v>
      </c>
      <c r="BY98" s="1">
        <v>0</v>
      </c>
      <c r="BZ98" s="1">
        <v>0</v>
      </c>
      <c r="CA98" s="1">
        <v>0</v>
      </c>
      <c r="CB98" s="1">
        <v>0</v>
      </c>
      <c r="CC98" s="1">
        <v>0</v>
      </c>
      <c r="CD98" s="1">
        <v>0</v>
      </c>
      <c r="CE98" s="1">
        <v>0</v>
      </c>
      <c r="CF98" s="1">
        <v>0</v>
      </c>
      <c r="CG98" s="1">
        <v>0</v>
      </c>
      <c r="CH98" s="1">
        <v>0</v>
      </c>
      <c r="CI98" s="1">
        <v>0</v>
      </c>
      <c r="CJ98" s="1">
        <v>0</v>
      </c>
      <c r="CK98" s="1">
        <v>0</v>
      </c>
      <c r="CL98" s="1">
        <v>0</v>
      </c>
      <c r="CM98" s="1">
        <v>0</v>
      </c>
      <c r="CN98" s="1">
        <v>0</v>
      </c>
      <c r="CO98" s="1">
        <v>0</v>
      </c>
      <c r="CP98" s="1">
        <v>0</v>
      </c>
      <c r="CQ98" s="1">
        <v>0</v>
      </c>
      <c r="CR98" s="1">
        <v>0</v>
      </c>
      <c r="CS98" s="1">
        <v>0</v>
      </c>
      <c r="CT98" s="1">
        <v>0</v>
      </c>
      <c r="CU98" s="1">
        <v>0</v>
      </c>
      <c r="CV98" s="1">
        <v>0</v>
      </c>
      <c r="CW98" s="1">
        <v>0</v>
      </c>
      <c r="CX98" s="1">
        <v>0</v>
      </c>
      <c r="CY98" s="1">
        <v>0</v>
      </c>
      <c r="CZ98" s="1">
        <v>0</v>
      </c>
      <c r="DA98" s="1">
        <v>0</v>
      </c>
      <c r="DB98" s="1">
        <v>0</v>
      </c>
      <c r="DC98" s="1">
        <v>0</v>
      </c>
      <c r="DD98" s="1">
        <v>0</v>
      </c>
      <c r="DE98" s="1">
        <v>0</v>
      </c>
      <c r="DF98" s="1">
        <v>0</v>
      </c>
      <c r="DG98" s="1">
        <v>0</v>
      </c>
      <c r="DH98" s="1">
        <v>0</v>
      </c>
      <c r="DI98" s="1">
        <v>0</v>
      </c>
      <c r="DJ98" s="1">
        <v>0</v>
      </c>
      <c r="DK98" s="1">
        <v>0</v>
      </c>
      <c r="DL98" s="1">
        <v>0</v>
      </c>
      <c r="DM98" s="1">
        <v>0</v>
      </c>
      <c r="DN98" s="1">
        <v>0</v>
      </c>
      <c r="DO98" s="1">
        <v>0</v>
      </c>
      <c r="DP98" s="1">
        <v>0</v>
      </c>
      <c r="DQ98" s="1">
        <v>0</v>
      </c>
      <c r="DR98" s="1">
        <v>0</v>
      </c>
      <c r="DS98" s="1">
        <v>0</v>
      </c>
      <c r="DT98" s="1">
        <v>0</v>
      </c>
      <c r="DU98" s="1">
        <v>0</v>
      </c>
      <c r="DV98" s="1">
        <v>0</v>
      </c>
      <c r="DW98" s="1">
        <v>0</v>
      </c>
      <c r="DX98" s="1">
        <v>0</v>
      </c>
      <c r="DY98" s="1">
        <v>0</v>
      </c>
      <c r="DZ98" s="1">
        <v>0</v>
      </c>
      <c r="EA98" s="1">
        <v>0</v>
      </c>
      <c r="EB98" s="1">
        <v>0</v>
      </c>
      <c r="EC98" s="1">
        <v>0</v>
      </c>
      <c r="ED98" s="1">
        <v>0</v>
      </c>
      <c r="EE98" s="1">
        <v>0</v>
      </c>
      <c r="EF98" s="1">
        <v>0</v>
      </c>
      <c r="EG98" s="1">
        <v>0</v>
      </c>
      <c r="EH98" s="1">
        <v>0</v>
      </c>
      <c r="EI98" s="1">
        <v>0</v>
      </c>
      <c r="EJ98" s="1">
        <v>0</v>
      </c>
      <c r="EK98" s="1">
        <v>0</v>
      </c>
      <c r="EL98" s="1">
        <v>0</v>
      </c>
      <c r="EM98" s="1">
        <v>0</v>
      </c>
      <c r="EN98" s="1">
        <v>0</v>
      </c>
      <c r="EO98" s="1">
        <v>0</v>
      </c>
      <c r="EP98" s="1">
        <v>0</v>
      </c>
      <c r="EQ98" s="1">
        <v>0</v>
      </c>
      <c r="ER98" s="1">
        <v>0</v>
      </c>
      <c r="ES98" s="1">
        <v>0</v>
      </c>
      <c r="ET98" s="1">
        <v>0</v>
      </c>
      <c r="EU98" s="1">
        <v>0</v>
      </c>
      <c r="EV98" s="1">
        <v>0</v>
      </c>
      <c r="EW98" s="1">
        <v>0</v>
      </c>
      <c r="EX98" s="1">
        <v>0</v>
      </c>
      <c r="EY98" s="1">
        <v>0</v>
      </c>
      <c r="EZ98" s="1">
        <v>0</v>
      </c>
      <c r="FA98" s="1">
        <v>0</v>
      </c>
      <c r="FB98" s="1">
        <v>0</v>
      </c>
      <c r="FC98" s="1">
        <v>0</v>
      </c>
      <c r="FD98" s="1">
        <v>0</v>
      </c>
      <c r="FE98" s="1">
        <v>0</v>
      </c>
      <c r="FF98" s="1">
        <v>0</v>
      </c>
      <c r="FG98" s="1">
        <v>0</v>
      </c>
      <c r="FH98" s="1">
        <v>0</v>
      </c>
      <c r="FI98" s="1">
        <v>0</v>
      </c>
      <c r="FJ98" s="1">
        <v>0</v>
      </c>
      <c r="FK98" s="1">
        <v>0</v>
      </c>
      <c r="FL98" s="1">
        <v>0</v>
      </c>
      <c r="FM98" s="1">
        <v>0</v>
      </c>
      <c r="FN98" s="1">
        <v>0</v>
      </c>
      <c r="FO98" s="1">
        <v>0</v>
      </c>
      <c r="FP98" s="1">
        <v>0</v>
      </c>
      <c r="FQ98" s="1">
        <v>1</v>
      </c>
      <c r="FR98" s="1">
        <v>0</v>
      </c>
      <c r="FS98" s="1">
        <v>0</v>
      </c>
      <c r="FT98" s="1">
        <v>0</v>
      </c>
      <c r="FU98" s="1">
        <v>0</v>
      </c>
      <c r="FV98" s="1">
        <v>0</v>
      </c>
      <c r="FW98" s="1">
        <v>0</v>
      </c>
      <c r="FX98" s="1">
        <v>4.7194595608932257</v>
      </c>
      <c r="FY98" s="1">
        <v>0</v>
      </c>
      <c r="FZ98" s="1">
        <v>0</v>
      </c>
      <c r="GA98" s="1">
        <v>0</v>
      </c>
      <c r="GB98" s="1">
        <v>0</v>
      </c>
      <c r="GC98" s="1">
        <v>0</v>
      </c>
      <c r="GD98" s="1">
        <v>0</v>
      </c>
      <c r="GE98" s="1">
        <v>0</v>
      </c>
      <c r="GF98" s="1">
        <v>0</v>
      </c>
      <c r="GG98" s="1">
        <v>0</v>
      </c>
      <c r="GH98" s="1">
        <v>0</v>
      </c>
      <c r="GI98" s="1">
        <v>0</v>
      </c>
      <c r="GJ98" s="1">
        <v>0</v>
      </c>
      <c r="GK98" s="1">
        <v>0</v>
      </c>
      <c r="GL98" s="1">
        <v>0</v>
      </c>
      <c r="GM98" s="1">
        <v>0</v>
      </c>
      <c r="GN98" s="1">
        <v>0</v>
      </c>
      <c r="GO98" s="1">
        <v>0</v>
      </c>
      <c r="GP98" s="1">
        <v>0</v>
      </c>
      <c r="GQ98" s="1">
        <v>0</v>
      </c>
      <c r="GR98" s="1">
        <v>0</v>
      </c>
      <c r="GS98" s="1">
        <v>0</v>
      </c>
      <c r="GT98" s="1">
        <v>0.29199999999999998</v>
      </c>
      <c r="GU98" s="1">
        <v>0</v>
      </c>
      <c r="GV98" s="1">
        <v>0</v>
      </c>
      <c r="GW98" s="1">
        <v>0</v>
      </c>
      <c r="GX98" s="1">
        <v>0</v>
      </c>
      <c r="GY98" s="1">
        <v>0</v>
      </c>
      <c r="GZ98" s="1">
        <v>0</v>
      </c>
      <c r="HA98" s="1">
        <v>0</v>
      </c>
      <c r="HB98" s="1">
        <v>0</v>
      </c>
      <c r="HC98" s="1">
        <v>0</v>
      </c>
      <c r="HD98" s="1">
        <v>0</v>
      </c>
      <c r="HE98" s="1">
        <v>0</v>
      </c>
      <c r="HF98" s="1">
        <v>0</v>
      </c>
      <c r="HG98" s="1">
        <v>0</v>
      </c>
      <c r="HH98" s="1">
        <v>1.5599999999999999E-2</v>
      </c>
      <c r="HI98" s="1">
        <v>0</v>
      </c>
      <c r="HJ98" s="1">
        <v>0</v>
      </c>
      <c r="HK98" s="1">
        <v>0</v>
      </c>
      <c r="HL98" s="1">
        <v>0</v>
      </c>
      <c r="HM98" s="1">
        <v>0</v>
      </c>
      <c r="HN98" s="1">
        <v>63.7</v>
      </c>
      <c r="HO98" s="1">
        <v>0</v>
      </c>
      <c r="HP98" s="1">
        <v>0</v>
      </c>
      <c r="HQ98" s="1">
        <v>0</v>
      </c>
      <c r="HR98" s="1">
        <v>0</v>
      </c>
      <c r="HS98" s="1">
        <v>0</v>
      </c>
      <c r="HT98" s="1">
        <v>0</v>
      </c>
      <c r="HU98" s="1">
        <v>0</v>
      </c>
      <c r="HV98" s="1">
        <v>0</v>
      </c>
      <c r="HW98" s="1">
        <v>0</v>
      </c>
      <c r="HX98" s="1">
        <v>0</v>
      </c>
      <c r="HY98" s="1">
        <v>0</v>
      </c>
      <c r="HZ98" s="1">
        <v>0</v>
      </c>
      <c r="IA98" s="1">
        <v>0</v>
      </c>
      <c r="IB98" s="1">
        <v>0</v>
      </c>
      <c r="IC98" s="1">
        <v>0</v>
      </c>
      <c r="ID98" s="1">
        <v>0</v>
      </c>
      <c r="IE98" s="1">
        <v>0</v>
      </c>
      <c r="IF98" s="1">
        <v>0</v>
      </c>
      <c r="IG98" s="1">
        <v>0</v>
      </c>
      <c r="IH98" s="1">
        <v>0</v>
      </c>
      <c r="II98" s="1">
        <v>0</v>
      </c>
      <c r="IJ98" s="1">
        <v>0</v>
      </c>
      <c r="IK98" s="1">
        <v>0</v>
      </c>
      <c r="IL98" s="1">
        <v>0</v>
      </c>
      <c r="IM98" s="1">
        <v>0</v>
      </c>
      <c r="IN98" s="1">
        <v>0</v>
      </c>
      <c r="IO98" s="1">
        <v>0</v>
      </c>
      <c r="IP98" s="1">
        <v>0</v>
      </c>
      <c r="IQ98" s="1">
        <v>0</v>
      </c>
      <c r="IR98" s="1">
        <v>0</v>
      </c>
      <c r="IS98" s="1">
        <v>0</v>
      </c>
      <c r="IT98" s="1">
        <v>0</v>
      </c>
      <c r="IU98" s="1">
        <v>0</v>
      </c>
      <c r="IV98" s="1">
        <v>0</v>
      </c>
      <c r="IW98" s="1">
        <v>0</v>
      </c>
      <c r="IX98" s="1">
        <v>0</v>
      </c>
      <c r="IY98" s="1">
        <v>0</v>
      </c>
      <c r="IZ98" s="1">
        <v>0</v>
      </c>
      <c r="JA98" s="1">
        <v>0</v>
      </c>
      <c r="JB98" s="1">
        <v>0</v>
      </c>
      <c r="JC98" s="1">
        <v>0</v>
      </c>
      <c r="JD98" s="1">
        <v>0</v>
      </c>
      <c r="JE98" s="1">
        <v>0</v>
      </c>
      <c r="JF98" s="1">
        <v>0</v>
      </c>
      <c r="JG98" s="1">
        <v>0</v>
      </c>
      <c r="JH98" s="1">
        <v>0</v>
      </c>
      <c r="JI98" s="1">
        <v>0</v>
      </c>
      <c r="JJ98" s="1">
        <v>0</v>
      </c>
      <c r="JK98" s="1">
        <v>0</v>
      </c>
      <c r="JL98" s="1">
        <v>0</v>
      </c>
      <c r="JM98" s="1">
        <v>0</v>
      </c>
      <c r="JN98" s="1">
        <v>0</v>
      </c>
      <c r="JO98" s="1">
        <v>0</v>
      </c>
      <c r="JP98" s="1">
        <v>0</v>
      </c>
      <c r="JQ98" s="1">
        <v>0</v>
      </c>
      <c r="JR98" s="1">
        <v>0</v>
      </c>
      <c r="JS98" s="1">
        <v>0</v>
      </c>
      <c r="JT98" s="1">
        <v>0</v>
      </c>
      <c r="JU98" s="1">
        <v>0</v>
      </c>
      <c r="JV98" s="1">
        <v>0</v>
      </c>
      <c r="JW98" s="1">
        <v>0</v>
      </c>
      <c r="JX98" s="1">
        <v>0</v>
      </c>
      <c r="JY98" s="1">
        <v>0</v>
      </c>
      <c r="JZ98" s="1">
        <v>0</v>
      </c>
      <c r="KA98" s="1">
        <v>0</v>
      </c>
      <c r="KB98" s="1">
        <v>0</v>
      </c>
      <c r="KC98" s="1">
        <v>0</v>
      </c>
      <c r="KD98" s="1">
        <v>0</v>
      </c>
      <c r="KE98" s="1">
        <v>0</v>
      </c>
      <c r="KF98" s="1">
        <v>0</v>
      </c>
      <c r="KG98" s="1">
        <v>0</v>
      </c>
      <c r="KH98" s="1">
        <v>0</v>
      </c>
      <c r="KI98" s="1">
        <v>0</v>
      </c>
      <c r="KJ98" s="1">
        <v>0</v>
      </c>
      <c r="KK98" s="1">
        <v>0</v>
      </c>
      <c r="KL98" s="1">
        <v>0</v>
      </c>
      <c r="KM98" s="1">
        <v>0</v>
      </c>
      <c r="KN98" s="1">
        <v>0</v>
      </c>
      <c r="KO98" s="1">
        <v>0</v>
      </c>
      <c r="KP98" s="1">
        <v>0</v>
      </c>
      <c r="KQ98" s="1">
        <v>0</v>
      </c>
      <c r="KR98" s="1">
        <v>0</v>
      </c>
      <c r="KS98" s="1">
        <v>0</v>
      </c>
      <c r="KT98" s="1">
        <v>0</v>
      </c>
      <c r="KU98" s="1">
        <v>0</v>
      </c>
      <c r="KV98" s="1">
        <v>0</v>
      </c>
      <c r="KW98" s="1">
        <v>0</v>
      </c>
      <c r="KX98" s="1">
        <v>0</v>
      </c>
      <c r="KY98" s="1">
        <v>0</v>
      </c>
      <c r="KZ98" s="1">
        <v>0</v>
      </c>
      <c r="LA98" s="1">
        <v>0</v>
      </c>
      <c r="LB98" s="1">
        <v>0</v>
      </c>
      <c r="LC98" s="1">
        <v>0</v>
      </c>
      <c r="LD98" s="1">
        <v>0</v>
      </c>
      <c r="LE98" s="1">
        <v>0</v>
      </c>
      <c r="LF98" s="1">
        <v>0</v>
      </c>
      <c r="LG98" s="1">
        <v>0</v>
      </c>
      <c r="LH98" s="1">
        <v>0.92759999999999998</v>
      </c>
      <c r="LI98" s="1">
        <v>0.70751074260122249</v>
      </c>
      <c r="LJ98" s="1">
        <v>0</v>
      </c>
      <c r="LK98" s="1">
        <v>0</v>
      </c>
      <c r="LL98" s="1">
        <v>1</v>
      </c>
      <c r="LM98" s="1">
        <v>0.95</v>
      </c>
      <c r="LN98" s="1">
        <v>120</v>
      </c>
      <c r="LO98" s="1">
        <v>1</v>
      </c>
      <c r="LP98" s="1">
        <v>0.78</v>
      </c>
      <c r="LQ98" s="1">
        <v>0</v>
      </c>
      <c r="LR98" s="1">
        <v>5.7000000000000051E-2</v>
      </c>
      <c r="LS98" s="1">
        <v>0</v>
      </c>
    </row>
    <row r="99" spans="1:331" ht="15.75" customHeight="1">
      <c r="A99" s="1" t="s">
        <v>350</v>
      </c>
      <c r="B99" s="1" t="s">
        <v>448</v>
      </c>
      <c r="C99" s="1" t="s">
        <v>449</v>
      </c>
      <c r="D99" s="1" t="s">
        <v>422</v>
      </c>
      <c r="E99" s="1" t="s">
        <v>421</v>
      </c>
      <c r="F99" s="1">
        <v>183191</v>
      </c>
      <c r="G99" s="1" t="s">
        <v>355</v>
      </c>
      <c r="H99" s="1">
        <v>183191</v>
      </c>
      <c r="I99" s="1">
        <v>1.2444026302203626</v>
      </c>
      <c r="J99" s="1">
        <v>0</v>
      </c>
      <c r="K99" s="1" t="s">
        <v>356</v>
      </c>
      <c r="L99" s="1">
        <v>1</v>
      </c>
      <c r="M99" s="1" t="s">
        <v>427</v>
      </c>
      <c r="N99" s="1" t="s">
        <v>450</v>
      </c>
      <c r="O99" s="1" t="s">
        <v>451</v>
      </c>
      <c r="P99" s="1">
        <v>4.7</v>
      </c>
      <c r="Q99" s="1">
        <v>0.81830000000000003</v>
      </c>
      <c r="R99" s="1">
        <v>0</v>
      </c>
      <c r="S99" s="1">
        <v>0.31</v>
      </c>
      <c r="T99" s="1">
        <v>147212</v>
      </c>
      <c r="U99" s="1">
        <v>0</v>
      </c>
      <c r="V99" s="1">
        <v>245</v>
      </c>
      <c r="W99" s="1">
        <v>0</v>
      </c>
      <c r="X99" s="1">
        <v>36066940</v>
      </c>
      <c r="Y99" s="1">
        <v>1</v>
      </c>
      <c r="Z99" s="1">
        <v>0</v>
      </c>
      <c r="AA99" s="1">
        <v>0</v>
      </c>
      <c r="AB99" s="1">
        <v>0</v>
      </c>
      <c r="AC99" s="1">
        <v>0</v>
      </c>
      <c r="AD99" s="1">
        <v>0</v>
      </c>
      <c r="AE99" s="1">
        <v>0</v>
      </c>
      <c r="AF99" s="1">
        <v>0</v>
      </c>
      <c r="AG99" s="1">
        <v>0</v>
      </c>
      <c r="AH99" s="1">
        <v>0</v>
      </c>
      <c r="AI99" s="1">
        <v>0</v>
      </c>
      <c r="AJ99" s="1">
        <v>0</v>
      </c>
      <c r="AK99" s="1">
        <v>0</v>
      </c>
      <c r="AL99" s="1">
        <v>0</v>
      </c>
      <c r="AM99" s="1">
        <v>13.780821917808218</v>
      </c>
      <c r="AN99" s="1">
        <v>0</v>
      </c>
      <c r="AO99" s="1">
        <v>0</v>
      </c>
      <c r="AP99" s="1">
        <v>0</v>
      </c>
      <c r="AQ99" s="1">
        <v>0</v>
      </c>
      <c r="AR99" s="1">
        <v>0</v>
      </c>
      <c r="AS99" s="1">
        <v>0</v>
      </c>
      <c r="AT99" s="1">
        <v>0</v>
      </c>
      <c r="AU99" s="1">
        <v>0</v>
      </c>
      <c r="AV99" s="1">
        <v>0</v>
      </c>
      <c r="AW99" s="1">
        <v>0</v>
      </c>
      <c r="AX99" s="1">
        <v>0</v>
      </c>
      <c r="AY99" s="1">
        <v>0</v>
      </c>
      <c r="AZ99" s="1">
        <v>0</v>
      </c>
      <c r="BA99" s="1">
        <v>0</v>
      </c>
      <c r="BB99" s="1">
        <v>0</v>
      </c>
      <c r="BC99" s="1">
        <v>0.1</v>
      </c>
      <c r="BD99" s="1">
        <v>0</v>
      </c>
      <c r="BE99" s="1">
        <v>0</v>
      </c>
      <c r="BF99" s="1">
        <v>0</v>
      </c>
      <c r="BG99" s="1">
        <v>0</v>
      </c>
      <c r="BH99" s="1">
        <v>0</v>
      </c>
      <c r="BI99" s="1">
        <v>0</v>
      </c>
      <c r="BJ99" s="1">
        <v>0</v>
      </c>
      <c r="BK99" s="1">
        <v>0</v>
      </c>
      <c r="BL99" s="1">
        <v>0</v>
      </c>
      <c r="BM99" s="1">
        <v>0</v>
      </c>
      <c r="BN99" s="1">
        <v>0</v>
      </c>
      <c r="BO99" s="1">
        <v>0</v>
      </c>
      <c r="BP99" s="1">
        <v>0</v>
      </c>
      <c r="BQ99" s="1">
        <v>1.5599999999999999E-2</v>
      </c>
      <c r="BR99" s="1">
        <v>0</v>
      </c>
      <c r="BS99" s="1">
        <v>0</v>
      </c>
      <c r="BT99" s="1">
        <v>0</v>
      </c>
      <c r="BU99" s="1">
        <v>0</v>
      </c>
      <c r="BV99" s="1">
        <v>0</v>
      </c>
      <c r="BW99" s="1">
        <v>63.7</v>
      </c>
      <c r="BX99" s="1">
        <v>0</v>
      </c>
      <c r="BY99" s="1">
        <v>0</v>
      </c>
      <c r="BZ99" s="1">
        <v>0</v>
      </c>
      <c r="CA99" s="1">
        <v>0</v>
      </c>
      <c r="CB99" s="1">
        <v>0</v>
      </c>
      <c r="CC99" s="1">
        <v>0</v>
      </c>
      <c r="CD99" s="1">
        <v>0</v>
      </c>
      <c r="CE99" s="1">
        <v>0</v>
      </c>
      <c r="CF99" s="1">
        <v>0</v>
      </c>
      <c r="CG99" s="1">
        <v>0</v>
      </c>
      <c r="CH99" s="1">
        <v>0</v>
      </c>
      <c r="CI99" s="1">
        <v>0</v>
      </c>
      <c r="CJ99" s="1">
        <v>0</v>
      </c>
      <c r="CK99" s="1">
        <v>0</v>
      </c>
      <c r="CL99" s="1">
        <v>0</v>
      </c>
      <c r="CM99" s="1">
        <v>0</v>
      </c>
      <c r="CN99" s="1">
        <v>0</v>
      </c>
      <c r="CO99" s="1">
        <v>0</v>
      </c>
      <c r="CP99" s="1">
        <v>0</v>
      </c>
      <c r="CQ99" s="1">
        <v>0</v>
      </c>
      <c r="CR99" s="1">
        <v>0</v>
      </c>
      <c r="CS99" s="1">
        <v>0</v>
      </c>
      <c r="CT99" s="1">
        <v>0</v>
      </c>
      <c r="CU99" s="1">
        <v>0</v>
      </c>
      <c r="CV99" s="1">
        <v>0</v>
      </c>
      <c r="CW99" s="1">
        <v>0</v>
      </c>
      <c r="CX99" s="1">
        <v>0</v>
      </c>
      <c r="CY99" s="1">
        <v>0</v>
      </c>
      <c r="CZ99" s="1">
        <v>0</v>
      </c>
      <c r="DA99" s="1">
        <v>0</v>
      </c>
      <c r="DB99" s="1">
        <v>0</v>
      </c>
      <c r="DC99" s="1">
        <v>0</v>
      </c>
      <c r="DD99" s="1">
        <v>0</v>
      </c>
      <c r="DE99" s="1">
        <v>0</v>
      </c>
      <c r="DF99" s="1">
        <v>0</v>
      </c>
      <c r="DG99" s="1">
        <v>0</v>
      </c>
      <c r="DH99" s="1">
        <v>0</v>
      </c>
      <c r="DI99" s="1">
        <v>0</v>
      </c>
      <c r="DJ99" s="1">
        <v>0</v>
      </c>
      <c r="DK99" s="1">
        <v>0</v>
      </c>
      <c r="DL99" s="1">
        <v>0</v>
      </c>
      <c r="DM99" s="1">
        <v>0</v>
      </c>
      <c r="DN99" s="1">
        <v>0</v>
      </c>
      <c r="DO99" s="1">
        <v>0</v>
      </c>
      <c r="DP99" s="1">
        <v>0</v>
      </c>
      <c r="DQ99" s="1">
        <v>0</v>
      </c>
      <c r="DR99" s="1">
        <v>0</v>
      </c>
      <c r="DS99" s="1">
        <v>0</v>
      </c>
      <c r="DT99" s="1">
        <v>0</v>
      </c>
      <c r="DU99" s="1">
        <v>0</v>
      </c>
      <c r="DV99" s="1">
        <v>0</v>
      </c>
      <c r="DW99" s="1">
        <v>0</v>
      </c>
      <c r="DX99" s="1">
        <v>0</v>
      </c>
      <c r="DY99" s="1">
        <v>0</v>
      </c>
      <c r="DZ99" s="1">
        <v>0</v>
      </c>
      <c r="EA99" s="1">
        <v>0</v>
      </c>
      <c r="EB99" s="1">
        <v>0</v>
      </c>
      <c r="EC99" s="1">
        <v>0</v>
      </c>
      <c r="ED99" s="1">
        <v>0</v>
      </c>
      <c r="EE99" s="1">
        <v>0</v>
      </c>
      <c r="EF99" s="1">
        <v>0</v>
      </c>
      <c r="EG99" s="1">
        <v>0</v>
      </c>
      <c r="EH99" s="1">
        <v>0</v>
      </c>
      <c r="EI99" s="1">
        <v>0</v>
      </c>
      <c r="EJ99" s="1">
        <v>0</v>
      </c>
      <c r="EK99" s="1">
        <v>0</v>
      </c>
      <c r="EL99" s="1">
        <v>0</v>
      </c>
      <c r="EM99" s="1">
        <v>0</v>
      </c>
      <c r="EN99" s="1">
        <v>0</v>
      </c>
      <c r="EO99" s="1">
        <v>0</v>
      </c>
      <c r="EP99" s="1">
        <v>0</v>
      </c>
      <c r="EQ99" s="1">
        <v>0</v>
      </c>
      <c r="ER99" s="1">
        <v>0</v>
      </c>
      <c r="ES99" s="1">
        <v>0</v>
      </c>
      <c r="ET99" s="1">
        <v>0</v>
      </c>
      <c r="EU99" s="1">
        <v>0</v>
      </c>
      <c r="EV99" s="1">
        <v>0</v>
      </c>
      <c r="EW99" s="1">
        <v>0</v>
      </c>
      <c r="EX99" s="1">
        <v>0</v>
      </c>
      <c r="EY99" s="1">
        <v>0</v>
      </c>
      <c r="EZ99" s="1">
        <v>0</v>
      </c>
      <c r="FA99" s="1">
        <v>0</v>
      </c>
      <c r="FB99" s="1">
        <v>0</v>
      </c>
      <c r="FC99" s="1">
        <v>0</v>
      </c>
      <c r="FD99" s="1">
        <v>0</v>
      </c>
      <c r="FE99" s="1">
        <v>0</v>
      </c>
      <c r="FF99" s="1">
        <v>0</v>
      </c>
      <c r="FG99" s="1">
        <v>0</v>
      </c>
      <c r="FH99" s="1">
        <v>0</v>
      </c>
      <c r="FI99" s="1">
        <v>0</v>
      </c>
      <c r="FJ99" s="1">
        <v>0</v>
      </c>
      <c r="FK99" s="1">
        <v>0</v>
      </c>
      <c r="FL99" s="1">
        <v>0</v>
      </c>
      <c r="FM99" s="1">
        <v>0</v>
      </c>
      <c r="FN99" s="1">
        <v>0</v>
      </c>
      <c r="FO99" s="1">
        <v>0</v>
      </c>
      <c r="FP99" s="1">
        <v>0</v>
      </c>
      <c r="FQ99" s="1">
        <v>1</v>
      </c>
      <c r="FR99" s="1">
        <v>0</v>
      </c>
      <c r="FS99" s="1">
        <v>0</v>
      </c>
      <c r="FT99" s="1">
        <v>0</v>
      </c>
      <c r="FU99" s="1">
        <v>0</v>
      </c>
      <c r="FV99" s="1">
        <v>0</v>
      </c>
      <c r="FW99" s="1">
        <v>0</v>
      </c>
      <c r="FX99" s="1">
        <v>4.7324251091374379</v>
      </c>
      <c r="FY99" s="1">
        <v>0</v>
      </c>
      <c r="FZ99" s="1">
        <v>0</v>
      </c>
      <c r="GA99" s="1">
        <v>0</v>
      </c>
      <c r="GB99" s="1">
        <v>0</v>
      </c>
      <c r="GC99" s="1">
        <v>0</v>
      </c>
      <c r="GD99" s="1">
        <v>0</v>
      </c>
      <c r="GE99" s="1">
        <v>0</v>
      </c>
      <c r="GF99" s="1">
        <v>0</v>
      </c>
      <c r="GG99" s="1">
        <v>0</v>
      </c>
      <c r="GH99" s="1">
        <v>0</v>
      </c>
      <c r="GI99" s="1">
        <v>0</v>
      </c>
      <c r="GJ99" s="1">
        <v>0</v>
      </c>
      <c r="GK99" s="1">
        <v>0</v>
      </c>
      <c r="GL99" s="1">
        <v>0</v>
      </c>
      <c r="GM99" s="1">
        <v>0</v>
      </c>
      <c r="GN99" s="1">
        <v>0</v>
      </c>
      <c r="GO99" s="1">
        <v>0</v>
      </c>
      <c r="GP99" s="1">
        <v>0</v>
      </c>
      <c r="GQ99" s="1">
        <v>0</v>
      </c>
      <c r="GR99" s="1">
        <v>0</v>
      </c>
      <c r="GS99" s="1">
        <v>0</v>
      </c>
      <c r="GT99" s="1">
        <v>0.29120000000000001</v>
      </c>
      <c r="GU99" s="1">
        <v>0</v>
      </c>
      <c r="GV99" s="1">
        <v>0</v>
      </c>
      <c r="GW99" s="1">
        <v>0</v>
      </c>
      <c r="GX99" s="1">
        <v>0</v>
      </c>
      <c r="GY99" s="1">
        <v>0</v>
      </c>
      <c r="GZ99" s="1">
        <v>0</v>
      </c>
      <c r="HA99" s="1">
        <v>0</v>
      </c>
      <c r="HB99" s="1">
        <v>0</v>
      </c>
      <c r="HC99" s="1">
        <v>0</v>
      </c>
      <c r="HD99" s="1">
        <v>0</v>
      </c>
      <c r="HE99" s="1">
        <v>0</v>
      </c>
      <c r="HF99" s="1">
        <v>0</v>
      </c>
      <c r="HG99" s="1">
        <v>0</v>
      </c>
      <c r="HH99" s="1">
        <v>1.5599999999999999E-2</v>
      </c>
      <c r="HI99" s="1">
        <v>0</v>
      </c>
      <c r="HJ99" s="1">
        <v>0</v>
      </c>
      <c r="HK99" s="1">
        <v>0</v>
      </c>
      <c r="HL99" s="1">
        <v>0</v>
      </c>
      <c r="HM99" s="1">
        <v>0</v>
      </c>
      <c r="HN99" s="1">
        <v>63.7</v>
      </c>
      <c r="HO99" s="1">
        <v>0</v>
      </c>
      <c r="HP99" s="1">
        <v>0</v>
      </c>
      <c r="HQ99" s="1">
        <v>0</v>
      </c>
      <c r="HR99" s="1">
        <v>0</v>
      </c>
      <c r="HS99" s="1">
        <v>0</v>
      </c>
      <c r="HT99" s="1">
        <v>0</v>
      </c>
      <c r="HU99" s="1">
        <v>0</v>
      </c>
      <c r="HV99" s="1">
        <v>0</v>
      </c>
      <c r="HW99" s="1">
        <v>0</v>
      </c>
      <c r="HX99" s="1">
        <v>0</v>
      </c>
      <c r="HY99" s="1">
        <v>0</v>
      </c>
      <c r="HZ99" s="1">
        <v>0</v>
      </c>
      <c r="IA99" s="1">
        <v>0</v>
      </c>
      <c r="IB99" s="1">
        <v>0</v>
      </c>
      <c r="IC99" s="1">
        <v>0</v>
      </c>
      <c r="ID99" s="1">
        <v>0</v>
      </c>
      <c r="IE99" s="1">
        <v>0</v>
      </c>
      <c r="IF99" s="1">
        <v>0</v>
      </c>
      <c r="IG99" s="1">
        <v>0</v>
      </c>
      <c r="IH99" s="1">
        <v>0</v>
      </c>
      <c r="II99" s="1">
        <v>0</v>
      </c>
      <c r="IJ99" s="1">
        <v>0</v>
      </c>
      <c r="IK99" s="1">
        <v>0</v>
      </c>
      <c r="IL99" s="1">
        <v>0</v>
      </c>
      <c r="IM99" s="1">
        <v>0</v>
      </c>
      <c r="IN99" s="1">
        <v>0</v>
      </c>
      <c r="IO99" s="1">
        <v>0</v>
      </c>
      <c r="IP99" s="1">
        <v>0</v>
      </c>
      <c r="IQ99" s="1">
        <v>0</v>
      </c>
      <c r="IR99" s="1">
        <v>0</v>
      </c>
      <c r="IS99" s="1">
        <v>0</v>
      </c>
      <c r="IT99" s="1">
        <v>0</v>
      </c>
      <c r="IU99" s="1">
        <v>0</v>
      </c>
      <c r="IV99" s="1">
        <v>0</v>
      </c>
      <c r="IW99" s="1">
        <v>0</v>
      </c>
      <c r="IX99" s="1">
        <v>0</v>
      </c>
      <c r="IY99" s="1">
        <v>0</v>
      </c>
      <c r="IZ99" s="1">
        <v>0</v>
      </c>
      <c r="JA99" s="1">
        <v>0</v>
      </c>
      <c r="JB99" s="1">
        <v>0</v>
      </c>
      <c r="JC99" s="1">
        <v>0</v>
      </c>
      <c r="JD99" s="1">
        <v>0</v>
      </c>
      <c r="JE99" s="1">
        <v>0</v>
      </c>
      <c r="JF99" s="1">
        <v>0</v>
      </c>
      <c r="JG99" s="1">
        <v>0</v>
      </c>
      <c r="JH99" s="1">
        <v>0</v>
      </c>
      <c r="JI99" s="1">
        <v>0</v>
      </c>
      <c r="JJ99" s="1">
        <v>0</v>
      </c>
      <c r="JK99" s="1">
        <v>0</v>
      </c>
      <c r="JL99" s="1">
        <v>0</v>
      </c>
      <c r="JM99" s="1">
        <v>0</v>
      </c>
      <c r="JN99" s="1">
        <v>0</v>
      </c>
      <c r="JO99" s="1">
        <v>0</v>
      </c>
      <c r="JP99" s="1">
        <v>0</v>
      </c>
      <c r="JQ99" s="1">
        <v>0</v>
      </c>
      <c r="JR99" s="1">
        <v>0</v>
      </c>
      <c r="JS99" s="1">
        <v>0</v>
      </c>
      <c r="JT99" s="1">
        <v>0</v>
      </c>
      <c r="JU99" s="1">
        <v>0</v>
      </c>
      <c r="JV99" s="1">
        <v>0</v>
      </c>
      <c r="JW99" s="1">
        <v>0</v>
      </c>
      <c r="JX99" s="1">
        <v>0</v>
      </c>
      <c r="JY99" s="1">
        <v>0</v>
      </c>
      <c r="JZ99" s="1">
        <v>0</v>
      </c>
      <c r="KA99" s="1">
        <v>0</v>
      </c>
      <c r="KB99" s="1">
        <v>0</v>
      </c>
      <c r="KC99" s="1">
        <v>0</v>
      </c>
      <c r="KD99" s="1">
        <v>0</v>
      </c>
      <c r="KE99" s="1">
        <v>0</v>
      </c>
      <c r="KF99" s="1">
        <v>0</v>
      </c>
      <c r="KG99" s="1">
        <v>0</v>
      </c>
      <c r="KH99" s="1">
        <v>0</v>
      </c>
      <c r="KI99" s="1">
        <v>0</v>
      </c>
      <c r="KJ99" s="1">
        <v>0</v>
      </c>
      <c r="KK99" s="1">
        <v>0</v>
      </c>
      <c r="KL99" s="1">
        <v>0</v>
      </c>
      <c r="KM99" s="1">
        <v>0</v>
      </c>
      <c r="KN99" s="1">
        <v>0</v>
      </c>
      <c r="KO99" s="1">
        <v>0</v>
      </c>
      <c r="KP99" s="1">
        <v>0</v>
      </c>
      <c r="KQ99" s="1">
        <v>0</v>
      </c>
      <c r="KR99" s="1">
        <v>0</v>
      </c>
      <c r="KS99" s="1">
        <v>0</v>
      </c>
      <c r="KT99" s="1">
        <v>0</v>
      </c>
      <c r="KU99" s="1">
        <v>0</v>
      </c>
      <c r="KV99" s="1">
        <v>0</v>
      </c>
      <c r="KW99" s="1">
        <v>0</v>
      </c>
      <c r="KX99" s="1">
        <v>0</v>
      </c>
      <c r="KY99" s="1">
        <v>0</v>
      </c>
      <c r="KZ99" s="1">
        <v>0</v>
      </c>
      <c r="LA99" s="1">
        <v>0</v>
      </c>
      <c r="LB99" s="1">
        <v>0</v>
      </c>
      <c r="LC99" s="1">
        <v>0</v>
      </c>
      <c r="LD99" s="1">
        <v>0</v>
      </c>
      <c r="LE99" s="1">
        <v>0</v>
      </c>
      <c r="LF99" s="1">
        <v>0</v>
      </c>
      <c r="LG99" s="1">
        <v>0</v>
      </c>
      <c r="LH99" s="1">
        <v>0.79626660870037769</v>
      </c>
      <c r="LI99" s="1">
        <v>0.92149999999999999</v>
      </c>
      <c r="LJ99" s="1">
        <v>0</v>
      </c>
      <c r="LK99" s="1">
        <v>0</v>
      </c>
      <c r="LL99" s="1">
        <v>1</v>
      </c>
      <c r="LM99" s="1">
        <v>0.95</v>
      </c>
      <c r="LN99" s="1">
        <v>0</v>
      </c>
      <c r="LO99" s="1">
        <v>1</v>
      </c>
      <c r="LP99" s="1">
        <v>0.78</v>
      </c>
      <c r="LQ99" s="1">
        <v>0</v>
      </c>
      <c r="LR99" s="1">
        <v>9.4999999999999529E-3</v>
      </c>
      <c r="LS99" s="1">
        <v>0</v>
      </c>
    </row>
    <row r="100" spans="1:331" ht="15.75" customHeight="1">
      <c r="A100" s="1" t="s">
        <v>452</v>
      </c>
      <c r="B100" s="1" t="s">
        <v>453</v>
      </c>
      <c r="C100" s="1" t="s">
        <v>454</v>
      </c>
      <c r="D100" s="1" t="s">
        <v>353</v>
      </c>
      <c r="E100" s="1" t="s">
        <v>421</v>
      </c>
      <c r="F100" s="1">
        <v>2234.4785000000002</v>
      </c>
      <c r="G100" s="1" t="s">
        <v>455</v>
      </c>
      <c r="H100" s="1">
        <v>2234.4785000000002</v>
      </c>
      <c r="I100" s="1">
        <v>0.23718060715422992</v>
      </c>
      <c r="J100" s="1">
        <v>0</v>
      </c>
      <c r="K100" s="1" t="s">
        <v>456</v>
      </c>
      <c r="L100" s="1">
        <v>1</v>
      </c>
      <c r="M100" s="1" t="s">
        <v>427</v>
      </c>
      <c r="N100" s="1" t="s">
        <v>428</v>
      </c>
      <c r="O100" s="1" t="s">
        <v>429</v>
      </c>
      <c r="P100" s="1">
        <v>4.4000000000000004</v>
      </c>
      <c r="Q100" s="1">
        <v>0.92679999999999996</v>
      </c>
      <c r="R100" s="1">
        <v>0</v>
      </c>
      <c r="S100" s="1">
        <v>0.3</v>
      </c>
      <c r="T100" s="1">
        <v>9421</v>
      </c>
      <c r="U100" s="1">
        <v>0</v>
      </c>
      <c r="V100" s="1">
        <v>70.999976851846441</v>
      </c>
      <c r="W100" s="1">
        <v>0</v>
      </c>
      <c r="X100" s="1">
        <v>668890.78192124527</v>
      </c>
      <c r="Y100" s="1">
        <v>1</v>
      </c>
      <c r="Z100" s="1">
        <v>0</v>
      </c>
      <c r="AA100" s="1">
        <v>0</v>
      </c>
      <c r="AB100" s="1">
        <v>0</v>
      </c>
      <c r="AC100" s="1">
        <v>0</v>
      </c>
      <c r="AD100" s="1">
        <v>0</v>
      </c>
      <c r="AE100" s="1">
        <v>0</v>
      </c>
      <c r="AF100" s="1">
        <v>0</v>
      </c>
      <c r="AG100" s="1">
        <v>0</v>
      </c>
      <c r="AH100" s="1">
        <v>0</v>
      </c>
      <c r="AI100" s="1">
        <v>0</v>
      </c>
      <c r="AJ100" s="1">
        <v>0</v>
      </c>
      <c r="AK100" s="1">
        <v>0</v>
      </c>
      <c r="AL100" s="1">
        <v>0</v>
      </c>
      <c r="AM100" s="1">
        <v>11.210958904109591</v>
      </c>
      <c r="AN100" s="1">
        <v>0</v>
      </c>
      <c r="AO100" s="1">
        <v>0</v>
      </c>
      <c r="AP100" s="1">
        <v>0</v>
      </c>
      <c r="AQ100" s="1">
        <v>0</v>
      </c>
      <c r="AR100" s="1">
        <v>0</v>
      </c>
      <c r="AS100" s="1">
        <v>0</v>
      </c>
      <c r="AT100" s="1">
        <v>0</v>
      </c>
      <c r="AU100" s="1">
        <v>0</v>
      </c>
      <c r="AV100" s="1">
        <v>0</v>
      </c>
      <c r="AW100" s="1">
        <v>0</v>
      </c>
      <c r="AX100" s="1">
        <v>0</v>
      </c>
      <c r="AY100" s="1">
        <v>0</v>
      </c>
      <c r="AZ100" s="1">
        <v>0</v>
      </c>
      <c r="BA100" s="1">
        <v>0</v>
      </c>
      <c r="BB100" s="1">
        <v>0</v>
      </c>
      <c r="BC100" s="1">
        <v>0.2</v>
      </c>
      <c r="BD100" s="1">
        <v>0</v>
      </c>
      <c r="BE100" s="1">
        <v>0</v>
      </c>
      <c r="BF100" s="1">
        <v>0</v>
      </c>
      <c r="BG100" s="1">
        <v>0</v>
      </c>
      <c r="BH100" s="1">
        <v>0</v>
      </c>
      <c r="BI100" s="1">
        <v>0</v>
      </c>
      <c r="BJ100" s="1">
        <v>0</v>
      </c>
      <c r="BK100" s="1">
        <v>0</v>
      </c>
      <c r="BL100" s="1">
        <v>0</v>
      </c>
      <c r="BM100" s="1">
        <v>0</v>
      </c>
      <c r="BN100" s="1">
        <v>0</v>
      </c>
      <c r="BO100" s="1">
        <v>0</v>
      </c>
      <c r="BP100" s="1">
        <v>0</v>
      </c>
      <c r="BQ100" s="1">
        <v>1.5599999999999999E-2</v>
      </c>
      <c r="BR100" s="1">
        <v>0</v>
      </c>
      <c r="BS100" s="1">
        <v>0</v>
      </c>
      <c r="BT100" s="1">
        <v>0</v>
      </c>
      <c r="BU100" s="1">
        <v>0</v>
      </c>
      <c r="BV100" s="1">
        <v>0</v>
      </c>
      <c r="BW100" s="1">
        <v>63.7</v>
      </c>
      <c r="BX100" s="1">
        <v>0</v>
      </c>
      <c r="BY100" s="1">
        <v>0</v>
      </c>
      <c r="BZ100" s="1">
        <v>0</v>
      </c>
      <c r="CA100" s="1">
        <v>0</v>
      </c>
      <c r="CB100" s="1">
        <v>0</v>
      </c>
      <c r="CC100" s="1">
        <v>0</v>
      </c>
      <c r="CD100" s="1">
        <v>0</v>
      </c>
      <c r="CE100" s="1">
        <v>0</v>
      </c>
      <c r="CF100" s="1">
        <v>0</v>
      </c>
      <c r="CG100" s="1">
        <v>0</v>
      </c>
      <c r="CH100" s="1">
        <v>0</v>
      </c>
      <c r="CI100" s="1">
        <v>0</v>
      </c>
      <c r="CJ100" s="1">
        <v>0</v>
      </c>
      <c r="CK100" s="1">
        <v>0</v>
      </c>
      <c r="CL100" s="1">
        <v>0</v>
      </c>
      <c r="CM100" s="1">
        <v>0</v>
      </c>
      <c r="CN100" s="1">
        <v>0</v>
      </c>
      <c r="CO100" s="1">
        <v>0</v>
      </c>
      <c r="CP100" s="1">
        <v>0</v>
      </c>
      <c r="CQ100" s="1">
        <v>0</v>
      </c>
      <c r="CR100" s="1">
        <v>0</v>
      </c>
      <c r="CS100" s="1">
        <v>0</v>
      </c>
      <c r="CT100" s="1">
        <v>0</v>
      </c>
      <c r="CU100" s="1">
        <v>0</v>
      </c>
      <c r="CV100" s="1">
        <v>0</v>
      </c>
      <c r="CW100" s="1">
        <v>0</v>
      </c>
      <c r="CX100" s="1">
        <v>0</v>
      </c>
      <c r="CY100" s="1">
        <v>0</v>
      </c>
      <c r="CZ100" s="1">
        <v>0</v>
      </c>
      <c r="DA100" s="1">
        <v>0</v>
      </c>
      <c r="DB100" s="1">
        <v>0</v>
      </c>
      <c r="DC100" s="1">
        <v>0</v>
      </c>
      <c r="DD100" s="1">
        <v>0</v>
      </c>
      <c r="DE100" s="1">
        <v>0</v>
      </c>
      <c r="DF100" s="1">
        <v>0</v>
      </c>
      <c r="DG100" s="1">
        <v>0</v>
      </c>
      <c r="DH100" s="1">
        <v>0</v>
      </c>
      <c r="DI100" s="1">
        <v>0</v>
      </c>
      <c r="DJ100" s="1">
        <v>0</v>
      </c>
      <c r="DK100" s="1">
        <v>0</v>
      </c>
      <c r="DL100" s="1">
        <v>0</v>
      </c>
      <c r="DM100" s="1">
        <v>0</v>
      </c>
      <c r="DN100" s="1">
        <v>0</v>
      </c>
      <c r="DO100" s="1">
        <v>0</v>
      </c>
      <c r="DP100" s="1">
        <v>0</v>
      </c>
      <c r="DQ100" s="1">
        <v>0</v>
      </c>
      <c r="DR100" s="1">
        <v>0</v>
      </c>
      <c r="DS100" s="1">
        <v>0</v>
      </c>
      <c r="DT100" s="1">
        <v>0</v>
      </c>
      <c r="DU100" s="1">
        <v>0</v>
      </c>
      <c r="DV100" s="1">
        <v>0</v>
      </c>
      <c r="DW100" s="1">
        <v>0</v>
      </c>
      <c r="DX100" s="1">
        <v>0</v>
      </c>
      <c r="DY100" s="1">
        <v>0</v>
      </c>
      <c r="DZ100" s="1">
        <v>0</v>
      </c>
      <c r="EA100" s="1">
        <v>0</v>
      </c>
      <c r="EB100" s="1">
        <v>0</v>
      </c>
      <c r="EC100" s="1">
        <v>0</v>
      </c>
      <c r="ED100" s="1">
        <v>0</v>
      </c>
      <c r="EE100" s="1">
        <v>0</v>
      </c>
      <c r="EF100" s="1">
        <v>0</v>
      </c>
      <c r="EG100" s="1">
        <v>0</v>
      </c>
      <c r="EH100" s="1">
        <v>0</v>
      </c>
      <c r="EI100" s="1">
        <v>0</v>
      </c>
      <c r="EJ100" s="1">
        <v>0</v>
      </c>
      <c r="EK100" s="1">
        <v>0</v>
      </c>
      <c r="EL100" s="1">
        <v>0</v>
      </c>
      <c r="EM100" s="1">
        <v>0</v>
      </c>
      <c r="EN100" s="1">
        <v>0</v>
      </c>
      <c r="EO100" s="1">
        <v>0</v>
      </c>
      <c r="EP100" s="1">
        <v>0</v>
      </c>
      <c r="EQ100" s="1">
        <v>0</v>
      </c>
      <c r="ER100" s="1">
        <v>0</v>
      </c>
      <c r="ES100" s="1">
        <v>0</v>
      </c>
      <c r="ET100" s="1">
        <v>0</v>
      </c>
      <c r="EU100" s="1">
        <v>0</v>
      </c>
      <c r="EV100" s="1">
        <v>0</v>
      </c>
      <c r="EW100" s="1">
        <v>0</v>
      </c>
      <c r="EX100" s="1">
        <v>0</v>
      </c>
      <c r="EY100" s="1">
        <v>0</v>
      </c>
      <c r="EZ100" s="1">
        <v>0</v>
      </c>
      <c r="FA100" s="1">
        <v>0</v>
      </c>
      <c r="FB100" s="1">
        <v>0</v>
      </c>
      <c r="FC100" s="1">
        <v>0</v>
      </c>
      <c r="FD100" s="1">
        <v>0</v>
      </c>
      <c r="FE100" s="1">
        <v>0</v>
      </c>
      <c r="FF100" s="1">
        <v>0</v>
      </c>
      <c r="FG100" s="1">
        <v>0</v>
      </c>
      <c r="FH100" s="1">
        <v>0</v>
      </c>
      <c r="FI100" s="1">
        <v>0</v>
      </c>
      <c r="FJ100" s="1">
        <v>0</v>
      </c>
      <c r="FK100" s="1">
        <v>0</v>
      </c>
      <c r="FL100" s="1">
        <v>0</v>
      </c>
      <c r="FM100" s="1">
        <v>0</v>
      </c>
      <c r="FN100" s="1">
        <v>0</v>
      </c>
      <c r="FO100" s="1">
        <v>0</v>
      </c>
      <c r="FP100" s="1">
        <v>0</v>
      </c>
      <c r="FQ100" s="1">
        <v>0</v>
      </c>
      <c r="FR100" s="1">
        <v>0</v>
      </c>
      <c r="FS100" s="1">
        <v>0</v>
      </c>
      <c r="FT100" s="1">
        <v>0</v>
      </c>
      <c r="FU100" s="1">
        <v>1</v>
      </c>
      <c r="FV100" s="1">
        <v>0</v>
      </c>
      <c r="FW100" s="1">
        <v>0</v>
      </c>
      <c r="FX100" s="1">
        <v>0</v>
      </c>
      <c r="FY100" s="1">
        <v>0</v>
      </c>
      <c r="FZ100" s="1">
        <v>0</v>
      </c>
      <c r="GA100" s="1">
        <v>0</v>
      </c>
      <c r="GB100" s="1">
        <v>0.54</v>
      </c>
      <c r="GC100" s="1">
        <v>0</v>
      </c>
      <c r="GD100" s="1">
        <v>0</v>
      </c>
      <c r="GE100" s="1">
        <v>0</v>
      </c>
      <c r="GF100" s="1">
        <v>0</v>
      </c>
      <c r="GG100" s="1">
        <v>0</v>
      </c>
      <c r="GH100" s="1">
        <v>0</v>
      </c>
      <c r="GI100" s="1">
        <v>0</v>
      </c>
      <c r="GJ100" s="1">
        <v>0</v>
      </c>
      <c r="GK100" s="1">
        <v>0</v>
      </c>
      <c r="GL100" s="1">
        <v>0</v>
      </c>
      <c r="GM100" s="1">
        <v>0</v>
      </c>
      <c r="GN100" s="1">
        <v>0</v>
      </c>
      <c r="GO100" s="1">
        <v>0</v>
      </c>
      <c r="GP100" s="1">
        <v>0</v>
      </c>
      <c r="GQ100" s="1">
        <v>0</v>
      </c>
      <c r="GR100" s="1">
        <v>0</v>
      </c>
      <c r="GS100" s="1">
        <v>0</v>
      </c>
      <c r="GT100" s="1">
        <v>0</v>
      </c>
      <c r="GU100" s="1">
        <v>0</v>
      </c>
      <c r="GV100" s="1">
        <v>0</v>
      </c>
      <c r="GW100" s="1">
        <v>0</v>
      </c>
      <c r="GX100" s="1">
        <v>0.6</v>
      </c>
      <c r="GY100" s="1">
        <v>0</v>
      </c>
      <c r="GZ100" s="1">
        <v>0</v>
      </c>
      <c r="HA100" s="1">
        <v>0</v>
      </c>
      <c r="HB100" s="1">
        <v>0</v>
      </c>
      <c r="HC100" s="1">
        <v>0</v>
      </c>
      <c r="HD100" s="1">
        <v>0</v>
      </c>
      <c r="HE100" s="1">
        <v>0</v>
      </c>
      <c r="HF100" s="1">
        <v>0</v>
      </c>
      <c r="HG100" s="1">
        <v>0</v>
      </c>
      <c r="HH100" s="1">
        <v>0</v>
      </c>
      <c r="HI100" s="1">
        <v>0</v>
      </c>
      <c r="HJ100" s="1">
        <v>0</v>
      </c>
      <c r="HK100" s="1">
        <v>0</v>
      </c>
      <c r="HL100" s="1">
        <v>2.41E-2</v>
      </c>
      <c r="HM100" s="1">
        <v>0</v>
      </c>
      <c r="HN100" s="1">
        <v>0</v>
      </c>
      <c r="HO100" s="1">
        <v>0</v>
      </c>
      <c r="HP100" s="1">
        <v>0</v>
      </c>
      <c r="HQ100" s="1">
        <v>0</v>
      </c>
      <c r="HR100" s="1">
        <v>0</v>
      </c>
      <c r="HS100" s="1">
        <v>0</v>
      </c>
      <c r="HT100" s="1">
        <v>0</v>
      </c>
      <c r="HU100" s="1">
        <v>0</v>
      </c>
      <c r="HV100" s="1">
        <v>0</v>
      </c>
      <c r="HW100" s="1">
        <v>0</v>
      </c>
      <c r="HX100" s="1">
        <v>0</v>
      </c>
      <c r="HY100" s="1">
        <v>0</v>
      </c>
      <c r="HZ100" s="1">
        <v>0</v>
      </c>
      <c r="IA100" s="1">
        <v>0</v>
      </c>
      <c r="IB100" s="1">
        <v>0</v>
      </c>
      <c r="IC100" s="1">
        <v>0</v>
      </c>
      <c r="ID100" s="1">
        <v>0</v>
      </c>
      <c r="IE100" s="1">
        <v>0</v>
      </c>
      <c r="IF100" s="1">
        <v>0</v>
      </c>
      <c r="IG100" s="1">
        <v>0</v>
      </c>
      <c r="IH100" s="1">
        <v>0</v>
      </c>
      <c r="II100" s="1">
        <v>0</v>
      </c>
      <c r="IJ100" s="1">
        <v>0</v>
      </c>
      <c r="IK100" s="1">
        <v>0</v>
      </c>
      <c r="IL100" s="1">
        <v>0</v>
      </c>
      <c r="IM100" s="1">
        <v>0</v>
      </c>
      <c r="IN100" s="1">
        <v>0</v>
      </c>
      <c r="IO100" s="1">
        <v>0</v>
      </c>
      <c r="IP100" s="1">
        <v>0</v>
      </c>
      <c r="IQ100" s="1">
        <v>0</v>
      </c>
      <c r="IR100" s="1">
        <v>0</v>
      </c>
      <c r="IS100" s="1">
        <v>0</v>
      </c>
      <c r="IT100" s="1">
        <v>0</v>
      </c>
      <c r="IU100" s="1">
        <v>0</v>
      </c>
      <c r="IV100" s="1">
        <v>0</v>
      </c>
      <c r="IW100" s="1">
        <v>0</v>
      </c>
      <c r="IX100" s="1">
        <v>0</v>
      </c>
      <c r="IY100" s="1">
        <v>0</v>
      </c>
      <c r="IZ100" s="1">
        <v>0</v>
      </c>
      <c r="JA100" s="1">
        <v>0</v>
      </c>
      <c r="JB100" s="1">
        <v>0</v>
      </c>
      <c r="JC100" s="1">
        <v>0</v>
      </c>
      <c r="JD100" s="1">
        <v>0</v>
      </c>
      <c r="JE100" s="1">
        <v>0</v>
      </c>
      <c r="JF100" s="1">
        <v>0</v>
      </c>
      <c r="JG100" s="1">
        <v>0</v>
      </c>
      <c r="JH100" s="1">
        <v>0</v>
      </c>
      <c r="JI100" s="1">
        <v>0</v>
      </c>
      <c r="JJ100" s="1">
        <v>0</v>
      </c>
      <c r="JK100" s="1">
        <v>0</v>
      </c>
      <c r="JL100" s="1">
        <v>0</v>
      </c>
      <c r="JM100" s="1">
        <v>0</v>
      </c>
      <c r="JN100" s="1">
        <v>0</v>
      </c>
      <c r="JO100" s="1">
        <v>0</v>
      </c>
      <c r="JP100" s="1">
        <v>0</v>
      </c>
      <c r="JQ100" s="1">
        <v>0</v>
      </c>
      <c r="JR100" s="1">
        <v>0</v>
      </c>
      <c r="JS100" s="1">
        <v>0</v>
      </c>
      <c r="JT100" s="1">
        <v>0</v>
      </c>
      <c r="JU100" s="1">
        <v>0</v>
      </c>
      <c r="JV100" s="1">
        <v>0</v>
      </c>
      <c r="JW100" s="1">
        <v>0</v>
      </c>
      <c r="JX100" s="1">
        <v>0</v>
      </c>
      <c r="JY100" s="1">
        <v>0</v>
      </c>
      <c r="JZ100" s="1">
        <v>0</v>
      </c>
      <c r="KA100" s="1">
        <v>0</v>
      </c>
      <c r="KB100" s="1">
        <v>0</v>
      </c>
      <c r="KC100" s="1">
        <v>0</v>
      </c>
      <c r="KD100" s="1">
        <v>0</v>
      </c>
      <c r="KE100" s="1">
        <v>0</v>
      </c>
      <c r="KF100" s="1">
        <v>0</v>
      </c>
      <c r="KG100" s="1">
        <v>0</v>
      </c>
      <c r="KH100" s="1">
        <v>0</v>
      </c>
      <c r="KI100" s="1">
        <v>0</v>
      </c>
      <c r="KJ100" s="1">
        <v>0</v>
      </c>
      <c r="KK100" s="1">
        <v>0</v>
      </c>
      <c r="KL100" s="1">
        <v>0</v>
      </c>
      <c r="KM100" s="1">
        <v>0</v>
      </c>
      <c r="KN100" s="1">
        <v>0</v>
      </c>
      <c r="KO100" s="1">
        <v>0</v>
      </c>
      <c r="KP100" s="1">
        <v>0</v>
      </c>
      <c r="KQ100" s="1">
        <v>0</v>
      </c>
      <c r="KR100" s="1">
        <v>0</v>
      </c>
      <c r="KS100" s="1">
        <v>0</v>
      </c>
      <c r="KT100" s="1">
        <v>0</v>
      </c>
      <c r="KU100" s="1">
        <v>0</v>
      </c>
      <c r="KV100" s="1">
        <v>0</v>
      </c>
      <c r="KW100" s="1">
        <v>0</v>
      </c>
      <c r="KX100" s="1">
        <v>0</v>
      </c>
      <c r="KY100" s="1">
        <v>0</v>
      </c>
      <c r="KZ100" s="1">
        <v>0</v>
      </c>
      <c r="LA100" s="1">
        <v>0</v>
      </c>
      <c r="LB100" s="1">
        <v>0</v>
      </c>
      <c r="LC100" s="1">
        <v>0</v>
      </c>
      <c r="LD100" s="1">
        <v>0</v>
      </c>
      <c r="LE100" s="1">
        <v>0</v>
      </c>
      <c r="LF100" s="1">
        <v>0</v>
      </c>
      <c r="LG100" s="1">
        <v>0</v>
      </c>
      <c r="LH100" s="1">
        <v>1</v>
      </c>
      <c r="LI100" s="1">
        <v>0.3911458333333333</v>
      </c>
      <c r="LJ100" s="1">
        <v>0</v>
      </c>
      <c r="LK100" s="1">
        <v>0</v>
      </c>
      <c r="LL100" s="1">
        <v>1</v>
      </c>
      <c r="LM100" s="1">
        <v>0.95</v>
      </c>
      <c r="LN100" s="1">
        <v>0</v>
      </c>
      <c r="LO100" s="1">
        <v>1</v>
      </c>
      <c r="LP100" s="1">
        <v>0.78</v>
      </c>
      <c r="LQ100" s="1">
        <v>0</v>
      </c>
      <c r="LR100" s="1">
        <v>9.3010752688172035E-2</v>
      </c>
      <c r="LS100" s="1">
        <v>0</v>
      </c>
    </row>
    <row r="101" spans="1:331" ht="15.75" customHeight="1">
      <c r="A101" s="1" t="s">
        <v>452</v>
      </c>
      <c r="B101" s="1" t="s">
        <v>453</v>
      </c>
      <c r="C101" s="1" t="s">
        <v>454</v>
      </c>
      <c r="D101" s="1" t="s">
        <v>353</v>
      </c>
      <c r="E101" s="1" t="s">
        <v>457</v>
      </c>
      <c r="F101" s="1">
        <v>84.59</v>
      </c>
      <c r="G101" s="1" t="s">
        <v>455</v>
      </c>
      <c r="H101" s="1">
        <v>84.59</v>
      </c>
      <c r="I101" s="1">
        <v>0.40473684210526317</v>
      </c>
      <c r="J101" s="1">
        <v>0</v>
      </c>
      <c r="K101" s="1" t="s">
        <v>456</v>
      </c>
      <c r="L101" s="1">
        <v>1</v>
      </c>
      <c r="M101" s="1" t="s">
        <v>427</v>
      </c>
      <c r="N101" s="1" t="s">
        <v>428</v>
      </c>
      <c r="O101" s="1" t="s">
        <v>429</v>
      </c>
      <c r="P101" s="1">
        <v>4.4000000000000004</v>
      </c>
      <c r="Q101" s="1">
        <v>0.91500000000000004</v>
      </c>
      <c r="R101" s="1">
        <v>0</v>
      </c>
      <c r="S101" s="1">
        <v>0.3</v>
      </c>
      <c r="T101" s="1">
        <v>209</v>
      </c>
      <c r="U101" s="1">
        <v>0</v>
      </c>
      <c r="V101" s="1">
        <v>70.999976851846441</v>
      </c>
      <c r="W101" s="1">
        <v>0</v>
      </c>
      <c r="X101" s="1">
        <v>14838.995162035906</v>
      </c>
      <c r="Y101" s="1">
        <v>1</v>
      </c>
      <c r="Z101" s="1">
        <v>0</v>
      </c>
      <c r="AA101" s="1">
        <v>0</v>
      </c>
      <c r="AB101" s="1">
        <v>0</v>
      </c>
      <c r="AC101" s="1">
        <v>0</v>
      </c>
      <c r="AD101" s="1">
        <v>0</v>
      </c>
      <c r="AE101" s="1">
        <v>0</v>
      </c>
      <c r="AF101" s="1">
        <v>0</v>
      </c>
      <c r="AG101" s="1">
        <v>0</v>
      </c>
      <c r="AH101" s="1">
        <v>0</v>
      </c>
      <c r="AI101" s="1">
        <v>0</v>
      </c>
      <c r="AJ101" s="1">
        <v>0</v>
      </c>
      <c r="AK101" s="1">
        <v>0</v>
      </c>
      <c r="AL101" s="1">
        <v>0</v>
      </c>
      <c r="AM101" s="1">
        <v>14.567945205479452</v>
      </c>
      <c r="AN101" s="1">
        <v>0</v>
      </c>
      <c r="AO101" s="1">
        <v>0</v>
      </c>
      <c r="AP101" s="1">
        <v>0</v>
      </c>
      <c r="AQ101" s="1">
        <v>0</v>
      </c>
      <c r="AR101" s="1">
        <v>0</v>
      </c>
      <c r="AS101" s="1">
        <v>0</v>
      </c>
      <c r="AT101" s="1">
        <v>0</v>
      </c>
      <c r="AU101" s="1">
        <v>0</v>
      </c>
      <c r="AV101" s="1">
        <v>0</v>
      </c>
      <c r="AW101" s="1">
        <v>0</v>
      </c>
      <c r="AX101" s="1">
        <v>0</v>
      </c>
      <c r="AY101" s="1">
        <v>0</v>
      </c>
      <c r="AZ101" s="1">
        <v>0</v>
      </c>
      <c r="BA101" s="1">
        <v>0</v>
      </c>
      <c r="BB101" s="1">
        <v>0</v>
      </c>
      <c r="BC101" s="1">
        <v>0.2</v>
      </c>
      <c r="BD101" s="1">
        <v>0</v>
      </c>
      <c r="BE101" s="1">
        <v>0</v>
      </c>
      <c r="BF101" s="1">
        <v>0</v>
      </c>
      <c r="BG101" s="1">
        <v>0</v>
      </c>
      <c r="BH101" s="1">
        <v>0</v>
      </c>
      <c r="BI101" s="1">
        <v>0</v>
      </c>
      <c r="BJ101" s="1">
        <v>0</v>
      </c>
      <c r="BK101" s="1">
        <v>0</v>
      </c>
      <c r="BL101" s="1">
        <v>0</v>
      </c>
      <c r="BM101" s="1">
        <v>0</v>
      </c>
      <c r="BN101" s="1">
        <v>0</v>
      </c>
      <c r="BO101" s="1">
        <v>0</v>
      </c>
      <c r="BP101" s="1">
        <v>0</v>
      </c>
      <c r="BQ101" s="1">
        <v>1.5599999999999999E-2</v>
      </c>
      <c r="BR101" s="1">
        <v>0</v>
      </c>
      <c r="BS101" s="1">
        <v>0</v>
      </c>
      <c r="BT101" s="1">
        <v>0</v>
      </c>
      <c r="BU101" s="1">
        <v>0</v>
      </c>
      <c r="BV101" s="1">
        <v>0</v>
      </c>
      <c r="BW101" s="1">
        <v>63.7</v>
      </c>
      <c r="BX101" s="1">
        <v>0</v>
      </c>
      <c r="BY101" s="1">
        <v>0</v>
      </c>
      <c r="BZ101" s="1">
        <v>0</v>
      </c>
      <c r="CA101" s="1">
        <v>0</v>
      </c>
      <c r="CB101" s="1">
        <v>0</v>
      </c>
      <c r="CC101" s="1">
        <v>0</v>
      </c>
      <c r="CD101" s="1">
        <v>0</v>
      </c>
      <c r="CE101" s="1">
        <v>0</v>
      </c>
      <c r="CF101" s="1">
        <v>0</v>
      </c>
      <c r="CG101" s="1">
        <v>0</v>
      </c>
      <c r="CH101" s="1">
        <v>0</v>
      </c>
      <c r="CI101" s="1">
        <v>0</v>
      </c>
      <c r="CJ101" s="1">
        <v>0</v>
      </c>
      <c r="CK101" s="1">
        <v>0</v>
      </c>
      <c r="CL101" s="1">
        <v>0</v>
      </c>
      <c r="CM101" s="1">
        <v>0</v>
      </c>
      <c r="CN101" s="1">
        <v>0</v>
      </c>
      <c r="CO101" s="1">
        <v>0</v>
      </c>
      <c r="CP101" s="1">
        <v>0</v>
      </c>
      <c r="CQ101" s="1">
        <v>0</v>
      </c>
      <c r="CR101" s="1">
        <v>0</v>
      </c>
      <c r="CS101" s="1">
        <v>0</v>
      </c>
      <c r="CT101" s="1">
        <v>0</v>
      </c>
      <c r="CU101" s="1">
        <v>0</v>
      </c>
      <c r="CV101" s="1">
        <v>0</v>
      </c>
      <c r="CW101" s="1">
        <v>0</v>
      </c>
      <c r="CX101" s="1">
        <v>0</v>
      </c>
      <c r="CY101" s="1">
        <v>0</v>
      </c>
      <c r="CZ101" s="1">
        <v>0</v>
      </c>
      <c r="DA101" s="1">
        <v>0</v>
      </c>
      <c r="DB101" s="1">
        <v>0</v>
      </c>
      <c r="DC101" s="1">
        <v>0</v>
      </c>
      <c r="DD101" s="1">
        <v>0</v>
      </c>
      <c r="DE101" s="1">
        <v>0</v>
      </c>
      <c r="DF101" s="1">
        <v>0</v>
      </c>
      <c r="DG101" s="1">
        <v>0</v>
      </c>
      <c r="DH101" s="1">
        <v>0</v>
      </c>
      <c r="DI101" s="1">
        <v>0</v>
      </c>
      <c r="DJ101" s="1">
        <v>0</v>
      </c>
      <c r="DK101" s="1">
        <v>0</v>
      </c>
      <c r="DL101" s="1">
        <v>0</v>
      </c>
      <c r="DM101" s="1">
        <v>0</v>
      </c>
      <c r="DN101" s="1">
        <v>0</v>
      </c>
      <c r="DO101" s="1">
        <v>0</v>
      </c>
      <c r="DP101" s="1">
        <v>0</v>
      </c>
      <c r="DQ101" s="1">
        <v>0</v>
      </c>
      <c r="DR101" s="1">
        <v>0</v>
      </c>
      <c r="DS101" s="1">
        <v>0</v>
      </c>
      <c r="DT101" s="1">
        <v>0</v>
      </c>
      <c r="DU101" s="1">
        <v>0</v>
      </c>
      <c r="DV101" s="1">
        <v>0</v>
      </c>
      <c r="DW101" s="1">
        <v>0</v>
      </c>
      <c r="DX101" s="1">
        <v>0</v>
      </c>
      <c r="DY101" s="1">
        <v>0</v>
      </c>
      <c r="DZ101" s="1">
        <v>0</v>
      </c>
      <c r="EA101" s="1">
        <v>0</v>
      </c>
      <c r="EB101" s="1">
        <v>0</v>
      </c>
      <c r="EC101" s="1">
        <v>0</v>
      </c>
      <c r="ED101" s="1">
        <v>0</v>
      </c>
      <c r="EE101" s="1">
        <v>0</v>
      </c>
      <c r="EF101" s="1">
        <v>0</v>
      </c>
      <c r="EG101" s="1">
        <v>0</v>
      </c>
      <c r="EH101" s="1">
        <v>0</v>
      </c>
      <c r="EI101" s="1">
        <v>0</v>
      </c>
      <c r="EJ101" s="1">
        <v>0</v>
      </c>
      <c r="EK101" s="1">
        <v>0</v>
      </c>
      <c r="EL101" s="1">
        <v>0</v>
      </c>
      <c r="EM101" s="1">
        <v>0</v>
      </c>
      <c r="EN101" s="1">
        <v>0</v>
      </c>
      <c r="EO101" s="1">
        <v>0</v>
      </c>
      <c r="EP101" s="1">
        <v>0</v>
      </c>
      <c r="EQ101" s="1">
        <v>0</v>
      </c>
      <c r="ER101" s="1">
        <v>0</v>
      </c>
      <c r="ES101" s="1">
        <v>0</v>
      </c>
      <c r="ET101" s="1">
        <v>0</v>
      </c>
      <c r="EU101" s="1">
        <v>0</v>
      </c>
      <c r="EV101" s="1">
        <v>0</v>
      </c>
      <c r="EW101" s="1">
        <v>0</v>
      </c>
      <c r="EX101" s="1">
        <v>0</v>
      </c>
      <c r="EY101" s="1">
        <v>0</v>
      </c>
      <c r="EZ101" s="1">
        <v>0</v>
      </c>
      <c r="FA101" s="1">
        <v>0</v>
      </c>
      <c r="FB101" s="1">
        <v>0</v>
      </c>
      <c r="FC101" s="1">
        <v>0</v>
      </c>
      <c r="FD101" s="1">
        <v>0</v>
      </c>
      <c r="FE101" s="1">
        <v>0</v>
      </c>
      <c r="FF101" s="1">
        <v>0</v>
      </c>
      <c r="FG101" s="1">
        <v>0</v>
      </c>
      <c r="FH101" s="1">
        <v>0</v>
      </c>
      <c r="FI101" s="1">
        <v>0</v>
      </c>
      <c r="FJ101" s="1">
        <v>0</v>
      </c>
      <c r="FK101" s="1">
        <v>0</v>
      </c>
      <c r="FL101" s="1">
        <v>0</v>
      </c>
      <c r="FM101" s="1">
        <v>0</v>
      </c>
      <c r="FN101" s="1">
        <v>0</v>
      </c>
      <c r="FO101" s="1">
        <v>0</v>
      </c>
      <c r="FP101" s="1">
        <v>0</v>
      </c>
      <c r="FQ101" s="1">
        <v>0</v>
      </c>
      <c r="FR101" s="1">
        <v>0</v>
      </c>
      <c r="FS101" s="1">
        <v>0</v>
      </c>
      <c r="FT101" s="1">
        <v>0</v>
      </c>
      <c r="FU101" s="1">
        <v>1</v>
      </c>
      <c r="FV101" s="1">
        <v>0</v>
      </c>
      <c r="FW101" s="1">
        <v>0</v>
      </c>
      <c r="FX101" s="1">
        <v>0</v>
      </c>
      <c r="FY101" s="1">
        <v>0</v>
      </c>
      <c r="FZ101" s="1">
        <v>0</v>
      </c>
      <c r="GA101" s="1">
        <v>0</v>
      </c>
      <c r="GB101" s="1">
        <v>1.27</v>
      </c>
      <c r="GC101" s="1">
        <v>0</v>
      </c>
      <c r="GD101" s="1">
        <v>0</v>
      </c>
      <c r="GE101" s="1">
        <v>0</v>
      </c>
      <c r="GF101" s="1">
        <v>0</v>
      </c>
      <c r="GG101" s="1">
        <v>0</v>
      </c>
      <c r="GH101" s="1">
        <v>0</v>
      </c>
      <c r="GI101" s="1">
        <v>0</v>
      </c>
      <c r="GJ101" s="1">
        <v>0</v>
      </c>
      <c r="GK101" s="1">
        <v>0</v>
      </c>
      <c r="GL101" s="1">
        <v>0</v>
      </c>
      <c r="GM101" s="1">
        <v>0</v>
      </c>
      <c r="GN101" s="1">
        <v>0</v>
      </c>
      <c r="GO101" s="1">
        <v>0</v>
      </c>
      <c r="GP101" s="1">
        <v>0</v>
      </c>
      <c r="GQ101" s="1">
        <v>0</v>
      </c>
      <c r="GR101" s="1">
        <v>0</v>
      </c>
      <c r="GS101" s="1">
        <v>0</v>
      </c>
      <c r="GT101" s="1">
        <v>0</v>
      </c>
      <c r="GU101" s="1">
        <v>0</v>
      </c>
      <c r="GV101" s="1">
        <v>0</v>
      </c>
      <c r="GW101" s="1">
        <v>0</v>
      </c>
      <c r="GX101" s="1">
        <v>0.6</v>
      </c>
      <c r="GY101" s="1">
        <v>0</v>
      </c>
      <c r="GZ101" s="1">
        <v>0</v>
      </c>
      <c r="HA101" s="1">
        <v>0</v>
      </c>
      <c r="HB101" s="1">
        <v>0</v>
      </c>
      <c r="HC101" s="1">
        <v>0</v>
      </c>
      <c r="HD101" s="1">
        <v>0</v>
      </c>
      <c r="HE101" s="1">
        <v>0</v>
      </c>
      <c r="HF101" s="1">
        <v>0</v>
      </c>
      <c r="HG101" s="1">
        <v>0</v>
      </c>
      <c r="HH101" s="1">
        <v>0</v>
      </c>
      <c r="HI101" s="1">
        <v>0</v>
      </c>
      <c r="HJ101" s="1">
        <v>0</v>
      </c>
      <c r="HK101" s="1">
        <v>0</v>
      </c>
      <c r="HL101" s="1">
        <v>2.41E-2</v>
      </c>
      <c r="HM101" s="1">
        <v>0</v>
      </c>
      <c r="HN101" s="1">
        <v>0</v>
      </c>
      <c r="HO101" s="1">
        <v>0</v>
      </c>
      <c r="HP101" s="1">
        <v>0</v>
      </c>
      <c r="HQ101" s="1">
        <v>0</v>
      </c>
      <c r="HR101" s="1">
        <v>0</v>
      </c>
      <c r="HS101" s="1">
        <v>0</v>
      </c>
      <c r="HT101" s="1">
        <v>0</v>
      </c>
      <c r="HU101" s="1">
        <v>0</v>
      </c>
      <c r="HV101" s="1">
        <v>0</v>
      </c>
      <c r="HW101" s="1">
        <v>0</v>
      </c>
      <c r="HX101" s="1">
        <v>0</v>
      </c>
      <c r="HY101" s="1">
        <v>0</v>
      </c>
      <c r="HZ101" s="1">
        <v>0</v>
      </c>
      <c r="IA101" s="1">
        <v>0</v>
      </c>
      <c r="IB101" s="1">
        <v>0</v>
      </c>
      <c r="IC101" s="1">
        <v>0</v>
      </c>
      <c r="ID101" s="1">
        <v>0</v>
      </c>
      <c r="IE101" s="1">
        <v>0</v>
      </c>
      <c r="IF101" s="1">
        <v>0</v>
      </c>
      <c r="IG101" s="1">
        <v>0</v>
      </c>
      <c r="IH101" s="1">
        <v>0</v>
      </c>
      <c r="II101" s="1">
        <v>0</v>
      </c>
      <c r="IJ101" s="1">
        <v>0</v>
      </c>
      <c r="IK101" s="1">
        <v>0</v>
      </c>
      <c r="IL101" s="1">
        <v>0</v>
      </c>
      <c r="IM101" s="1">
        <v>0</v>
      </c>
      <c r="IN101" s="1">
        <v>0</v>
      </c>
      <c r="IO101" s="1">
        <v>0</v>
      </c>
      <c r="IP101" s="1">
        <v>0</v>
      </c>
      <c r="IQ101" s="1">
        <v>0</v>
      </c>
      <c r="IR101" s="1">
        <v>0</v>
      </c>
      <c r="IS101" s="1">
        <v>0</v>
      </c>
      <c r="IT101" s="1">
        <v>0</v>
      </c>
      <c r="IU101" s="1">
        <v>0</v>
      </c>
      <c r="IV101" s="1">
        <v>0</v>
      </c>
      <c r="IW101" s="1">
        <v>0</v>
      </c>
      <c r="IX101" s="1">
        <v>0</v>
      </c>
      <c r="IY101" s="1">
        <v>0</v>
      </c>
      <c r="IZ101" s="1">
        <v>0</v>
      </c>
      <c r="JA101" s="1">
        <v>0</v>
      </c>
      <c r="JB101" s="1">
        <v>0</v>
      </c>
      <c r="JC101" s="1">
        <v>0</v>
      </c>
      <c r="JD101" s="1">
        <v>0</v>
      </c>
      <c r="JE101" s="1">
        <v>0</v>
      </c>
      <c r="JF101" s="1">
        <v>0</v>
      </c>
      <c r="JG101" s="1">
        <v>0</v>
      </c>
      <c r="JH101" s="1">
        <v>0</v>
      </c>
      <c r="JI101" s="1">
        <v>0</v>
      </c>
      <c r="JJ101" s="1">
        <v>0</v>
      </c>
      <c r="JK101" s="1">
        <v>0</v>
      </c>
      <c r="JL101" s="1">
        <v>0</v>
      </c>
      <c r="JM101" s="1">
        <v>0</v>
      </c>
      <c r="JN101" s="1">
        <v>0</v>
      </c>
      <c r="JO101" s="1">
        <v>0</v>
      </c>
      <c r="JP101" s="1">
        <v>0</v>
      </c>
      <c r="JQ101" s="1">
        <v>0</v>
      </c>
      <c r="JR101" s="1">
        <v>0</v>
      </c>
      <c r="JS101" s="1">
        <v>0</v>
      </c>
      <c r="JT101" s="1">
        <v>0</v>
      </c>
      <c r="JU101" s="1">
        <v>0</v>
      </c>
      <c r="JV101" s="1">
        <v>0</v>
      </c>
      <c r="JW101" s="1">
        <v>0</v>
      </c>
      <c r="JX101" s="1">
        <v>0</v>
      </c>
      <c r="JY101" s="1">
        <v>0</v>
      </c>
      <c r="JZ101" s="1">
        <v>0</v>
      </c>
      <c r="KA101" s="1">
        <v>0</v>
      </c>
      <c r="KB101" s="1">
        <v>0</v>
      </c>
      <c r="KC101" s="1">
        <v>0</v>
      </c>
      <c r="KD101" s="1">
        <v>0</v>
      </c>
      <c r="KE101" s="1">
        <v>0</v>
      </c>
      <c r="KF101" s="1">
        <v>0</v>
      </c>
      <c r="KG101" s="1">
        <v>0</v>
      </c>
      <c r="KH101" s="1">
        <v>0</v>
      </c>
      <c r="KI101" s="1">
        <v>0</v>
      </c>
      <c r="KJ101" s="1">
        <v>0</v>
      </c>
      <c r="KK101" s="1">
        <v>0</v>
      </c>
      <c r="KL101" s="1">
        <v>0</v>
      </c>
      <c r="KM101" s="1">
        <v>0</v>
      </c>
      <c r="KN101" s="1">
        <v>0</v>
      </c>
      <c r="KO101" s="1">
        <v>0</v>
      </c>
      <c r="KP101" s="1">
        <v>0</v>
      </c>
      <c r="KQ101" s="1">
        <v>0</v>
      </c>
      <c r="KR101" s="1">
        <v>0</v>
      </c>
      <c r="KS101" s="1">
        <v>0</v>
      </c>
      <c r="KT101" s="1">
        <v>0</v>
      </c>
      <c r="KU101" s="1">
        <v>0</v>
      </c>
      <c r="KV101" s="1">
        <v>0</v>
      </c>
      <c r="KW101" s="1">
        <v>0</v>
      </c>
      <c r="KX101" s="1">
        <v>0</v>
      </c>
      <c r="KY101" s="1">
        <v>0</v>
      </c>
      <c r="KZ101" s="1">
        <v>0</v>
      </c>
      <c r="LA101" s="1">
        <v>0</v>
      </c>
      <c r="LB101" s="1">
        <v>0</v>
      </c>
      <c r="LC101" s="1">
        <v>0</v>
      </c>
      <c r="LD101" s="1">
        <v>0</v>
      </c>
      <c r="LE101" s="1">
        <v>0</v>
      </c>
      <c r="LF101" s="1">
        <v>0</v>
      </c>
      <c r="LG101" s="1">
        <v>0</v>
      </c>
      <c r="LH101" s="1">
        <v>1</v>
      </c>
      <c r="LI101" s="1">
        <v>0.46875</v>
      </c>
      <c r="LJ101" s="1">
        <v>0</v>
      </c>
      <c r="LK101" s="1">
        <v>0</v>
      </c>
      <c r="LL101" s="1">
        <v>1</v>
      </c>
      <c r="LM101" s="1">
        <v>0.95</v>
      </c>
      <c r="LN101" s="1">
        <v>0</v>
      </c>
      <c r="LO101" s="1">
        <v>1</v>
      </c>
      <c r="LP101" s="1">
        <v>0.78</v>
      </c>
      <c r="LQ101" s="1">
        <v>0</v>
      </c>
      <c r="LR101" s="1">
        <v>0</v>
      </c>
      <c r="LS101" s="1">
        <v>0</v>
      </c>
    </row>
    <row r="102" spans="1:331" ht="15.75" customHeight="1">
      <c r="A102" s="1" t="s">
        <v>452</v>
      </c>
      <c r="B102" s="1" t="s">
        <v>453</v>
      </c>
      <c r="C102" s="1" t="s">
        <v>458</v>
      </c>
      <c r="D102" s="1" t="s">
        <v>353</v>
      </c>
      <c r="E102" s="1" t="s">
        <v>421</v>
      </c>
      <c r="F102" s="1">
        <v>38179</v>
      </c>
      <c r="G102" s="1" t="s">
        <v>455</v>
      </c>
      <c r="H102" s="1">
        <v>38179</v>
      </c>
      <c r="I102" s="1">
        <v>1.3674916723378345</v>
      </c>
      <c r="J102" s="1">
        <v>0</v>
      </c>
      <c r="K102" s="1" t="s">
        <v>456</v>
      </c>
      <c r="L102" s="1">
        <v>1</v>
      </c>
      <c r="M102" s="1" t="s">
        <v>427</v>
      </c>
      <c r="N102" s="1" t="s">
        <v>428</v>
      </c>
      <c r="O102" s="1" t="s">
        <v>429</v>
      </c>
      <c r="P102" s="1">
        <v>4</v>
      </c>
      <c r="Q102" s="1">
        <v>0.92679999999999996</v>
      </c>
      <c r="R102" s="1">
        <v>0</v>
      </c>
      <c r="S102" s="1">
        <v>0.3</v>
      </c>
      <c r="T102" s="1">
        <v>27919</v>
      </c>
      <c r="U102" s="1">
        <v>0</v>
      </c>
      <c r="V102" s="1">
        <v>126</v>
      </c>
      <c r="W102" s="1">
        <v>0</v>
      </c>
      <c r="X102" s="1">
        <v>3517794</v>
      </c>
      <c r="Y102" s="1">
        <v>1</v>
      </c>
      <c r="Z102" s="1">
        <v>0</v>
      </c>
      <c r="AA102" s="1">
        <v>0</v>
      </c>
      <c r="AB102" s="1">
        <v>0</v>
      </c>
      <c r="AC102" s="1">
        <v>0</v>
      </c>
      <c r="AD102" s="1">
        <v>0</v>
      </c>
      <c r="AE102" s="1">
        <v>0</v>
      </c>
      <c r="AF102" s="1">
        <v>0</v>
      </c>
      <c r="AG102" s="1">
        <v>0</v>
      </c>
      <c r="AH102" s="1">
        <v>0</v>
      </c>
      <c r="AI102" s="1">
        <v>0</v>
      </c>
      <c r="AJ102" s="1">
        <v>0</v>
      </c>
      <c r="AK102" s="1">
        <v>0</v>
      </c>
      <c r="AL102" s="1">
        <v>0</v>
      </c>
      <c r="AM102" s="1">
        <v>18.698082191780824</v>
      </c>
      <c r="AN102" s="1">
        <v>0</v>
      </c>
      <c r="AO102" s="1">
        <v>0</v>
      </c>
      <c r="AP102" s="1">
        <v>0</v>
      </c>
      <c r="AQ102" s="1">
        <v>0</v>
      </c>
      <c r="AR102" s="1">
        <v>0</v>
      </c>
      <c r="AS102" s="1">
        <v>0</v>
      </c>
      <c r="AT102" s="1">
        <v>0</v>
      </c>
      <c r="AU102" s="1">
        <v>0</v>
      </c>
      <c r="AV102" s="1">
        <v>0</v>
      </c>
      <c r="AW102" s="1">
        <v>0</v>
      </c>
      <c r="AX102" s="1">
        <v>0</v>
      </c>
      <c r="AY102" s="1">
        <v>0</v>
      </c>
      <c r="AZ102" s="1">
        <v>0</v>
      </c>
      <c r="BA102" s="1">
        <v>0</v>
      </c>
      <c r="BB102" s="1">
        <v>0</v>
      </c>
      <c r="BC102" s="1">
        <v>0.2</v>
      </c>
      <c r="BD102" s="1">
        <v>0</v>
      </c>
      <c r="BE102" s="1">
        <v>0</v>
      </c>
      <c r="BF102" s="1">
        <v>0</v>
      </c>
      <c r="BG102" s="1">
        <v>0</v>
      </c>
      <c r="BH102" s="1">
        <v>0</v>
      </c>
      <c r="BI102" s="1">
        <v>0</v>
      </c>
      <c r="BJ102" s="1">
        <v>0</v>
      </c>
      <c r="BK102" s="1">
        <v>0</v>
      </c>
      <c r="BL102" s="1">
        <v>0</v>
      </c>
      <c r="BM102" s="1">
        <v>0</v>
      </c>
      <c r="BN102" s="1">
        <v>0</v>
      </c>
      <c r="BO102" s="1">
        <v>0</v>
      </c>
      <c r="BP102" s="1">
        <v>0</v>
      </c>
      <c r="BQ102" s="1">
        <v>1.5599999999999999E-2</v>
      </c>
      <c r="BR102" s="1">
        <v>0</v>
      </c>
      <c r="BS102" s="1">
        <v>0</v>
      </c>
      <c r="BT102" s="1">
        <v>0</v>
      </c>
      <c r="BU102" s="1">
        <v>0</v>
      </c>
      <c r="BV102" s="1">
        <v>0</v>
      </c>
      <c r="BW102" s="1">
        <v>63.7</v>
      </c>
      <c r="BX102" s="1">
        <v>0</v>
      </c>
      <c r="BY102" s="1">
        <v>0</v>
      </c>
      <c r="BZ102" s="1">
        <v>0</v>
      </c>
      <c r="CA102" s="1">
        <v>0</v>
      </c>
      <c r="CB102" s="1">
        <v>0</v>
      </c>
      <c r="CC102" s="1">
        <v>0</v>
      </c>
      <c r="CD102" s="1">
        <v>0</v>
      </c>
      <c r="CE102" s="1">
        <v>0</v>
      </c>
      <c r="CF102" s="1">
        <v>0</v>
      </c>
      <c r="CG102" s="1">
        <v>0</v>
      </c>
      <c r="CH102" s="1">
        <v>0</v>
      </c>
      <c r="CI102" s="1">
        <v>0</v>
      </c>
      <c r="CJ102" s="1">
        <v>0</v>
      </c>
      <c r="CK102" s="1">
        <v>0</v>
      </c>
      <c r="CL102" s="1">
        <v>0</v>
      </c>
      <c r="CM102" s="1">
        <v>0</v>
      </c>
      <c r="CN102" s="1">
        <v>0</v>
      </c>
      <c r="CO102" s="1">
        <v>0</v>
      </c>
      <c r="CP102" s="1">
        <v>0</v>
      </c>
      <c r="CQ102" s="1">
        <v>0</v>
      </c>
      <c r="CR102" s="1">
        <v>0</v>
      </c>
      <c r="CS102" s="1">
        <v>0</v>
      </c>
      <c r="CT102" s="1">
        <v>0</v>
      </c>
      <c r="CU102" s="1">
        <v>0</v>
      </c>
      <c r="CV102" s="1">
        <v>0</v>
      </c>
      <c r="CW102" s="1">
        <v>0</v>
      </c>
      <c r="CX102" s="1">
        <v>0</v>
      </c>
      <c r="CY102" s="1">
        <v>0</v>
      </c>
      <c r="CZ102" s="1">
        <v>0</v>
      </c>
      <c r="DA102" s="1">
        <v>0</v>
      </c>
      <c r="DB102" s="1">
        <v>0</v>
      </c>
      <c r="DC102" s="1">
        <v>0</v>
      </c>
      <c r="DD102" s="1">
        <v>0</v>
      </c>
      <c r="DE102" s="1">
        <v>0</v>
      </c>
      <c r="DF102" s="1">
        <v>0</v>
      </c>
      <c r="DG102" s="1">
        <v>0</v>
      </c>
      <c r="DH102" s="1">
        <v>0</v>
      </c>
      <c r="DI102" s="1">
        <v>0</v>
      </c>
      <c r="DJ102" s="1">
        <v>0</v>
      </c>
      <c r="DK102" s="1">
        <v>0</v>
      </c>
      <c r="DL102" s="1">
        <v>0</v>
      </c>
      <c r="DM102" s="1">
        <v>0</v>
      </c>
      <c r="DN102" s="1">
        <v>0</v>
      </c>
      <c r="DO102" s="1">
        <v>0</v>
      </c>
      <c r="DP102" s="1">
        <v>0</v>
      </c>
      <c r="DQ102" s="1">
        <v>0</v>
      </c>
      <c r="DR102" s="1">
        <v>0</v>
      </c>
      <c r="DS102" s="1">
        <v>0</v>
      </c>
      <c r="DT102" s="1">
        <v>0</v>
      </c>
      <c r="DU102" s="1">
        <v>0</v>
      </c>
      <c r="DV102" s="1">
        <v>0</v>
      </c>
      <c r="DW102" s="1">
        <v>0</v>
      </c>
      <c r="DX102" s="1">
        <v>0</v>
      </c>
      <c r="DY102" s="1">
        <v>0</v>
      </c>
      <c r="DZ102" s="1">
        <v>0</v>
      </c>
      <c r="EA102" s="1">
        <v>0</v>
      </c>
      <c r="EB102" s="1">
        <v>0</v>
      </c>
      <c r="EC102" s="1">
        <v>0</v>
      </c>
      <c r="ED102" s="1">
        <v>0</v>
      </c>
      <c r="EE102" s="1">
        <v>0</v>
      </c>
      <c r="EF102" s="1">
        <v>0</v>
      </c>
      <c r="EG102" s="1">
        <v>0</v>
      </c>
      <c r="EH102" s="1">
        <v>0</v>
      </c>
      <c r="EI102" s="1">
        <v>0</v>
      </c>
      <c r="EJ102" s="1">
        <v>0</v>
      </c>
      <c r="EK102" s="1">
        <v>0</v>
      </c>
      <c r="EL102" s="1">
        <v>0</v>
      </c>
      <c r="EM102" s="1">
        <v>0</v>
      </c>
      <c r="EN102" s="1">
        <v>0</v>
      </c>
      <c r="EO102" s="1">
        <v>0</v>
      </c>
      <c r="EP102" s="1">
        <v>0</v>
      </c>
      <c r="EQ102" s="1">
        <v>0</v>
      </c>
      <c r="ER102" s="1">
        <v>0</v>
      </c>
      <c r="ES102" s="1">
        <v>0</v>
      </c>
      <c r="ET102" s="1">
        <v>0</v>
      </c>
      <c r="EU102" s="1">
        <v>0</v>
      </c>
      <c r="EV102" s="1">
        <v>0</v>
      </c>
      <c r="EW102" s="1">
        <v>0</v>
      </c>
      <c r="EX102" s="1">
        <v>0</v>
      </c>
      <c r="EY102" s="1">
        <v>0</v>
      </c>
      <c r="EZ102" s="1">
        <v>0</v>
      </c>
      <c r="FA102" s="1">
        <v>0</v>
      </c>
      <c r="FB102" s="1">
        <v>0</v>
      </c>
      <c r="FC102" s="1">
        <v>0</v>
      </c>
      <c r="FD102" s="1">
        <v>0</v>
      </c>
      <c r="FE102" s="1">
        <v>0</v>
      </c>
      <c r="FF102" s="1">
        <v>0</v>
      </c>
      <c r="FG102" s="1">
        <v>0</v>
      </c>
      <c r="FH102" s="1">
        <v>0</v>
      </c>
      <c r="FI102" s="1">
        <v>0</v>
      </c>
      <c r="FJ102" s="1">
        <v>0</v>
      </c>
      <c r="FK102" s="1">
        <v>0</v>
      </c>
      <c r="FL102" s="1">
        <v>0</v>
      </c>
      <c r="FM102" s="1">
        <v>0</v>
      </c>
      <c r="FN102" s="1">
        <v>0</v>
      </c>
      <c r="FO102" s="1">
        <v>0</v>
      </c>
      <c r="FP102" s="1">
        <v>0</v>
      </c>
      <c r="FQ102" s="1">
        <v>0</v>
      </c>
      <c r="FR102" s="1">
        <v>0</v>
      </c>
      <c r="FS102" s="1">
        <v>0</v>
      </c>
      <c r="FT102" s="1">
        <v>0</v>
      </c>
      <c r="FU102" s="1">
        <v>1</v>
      </c>
      <c r="FV102" s="1">
        <v>0</v>
      </c>
      <c r="FW102" s="1">
        <v>0</v>
      </c>
      <c r="FX102" s="1">
        <v>0</v>
      </c>
      <c r="FY102" s="1">
        <v>0</v>
      </c>
      <c r="FZ102" s="1">
        <v>0</v>
      </c>
      <c r="GA102" s="1">
        <v>0</v>
      </c>
      <c r="GB102" s="1">
        <v>0.59</v>
      </c>
      <c r="GC102" s="1">
        <v>0</v>
      </c>
      <c r="GD102" s="1">
        <v>0</v>
      </c>
      <c r="GE102" s="1">
        <v>0</v>
      </c>
      <c r="GF102" s="1">
        <v>0</v>
      </c>
      <c r="GG102" s="1">
        <v>0</v>
      </c>
      <c r="GH102" s="1">
        <v>0</v>
      </c>
      <c r="GI102" s="1">
        <v>0</v>
      </c>
      <c r="GJ102" s="1">
        <v>0</v>
      </c>
      <c r="GK102" s="1">
        <v>0</v>
      </c>
      <c r="GL102" s="1">
        <v>0</v>
      </c>
      <c r="GM102" s="1">
        <v>0</v>
      </c>
      <c r="GN102" s="1">
        <v>0</v>
      </c>
      <c r="GO102" s="1">
        <v>0</v>
      </c>
      <c r="GP102" s="1">
        <v>0</v>
      </c>
      <c r="GQ102" s="1">
        <v>0</v>
      </c>
      <c r="GR102" s="1">
        <v>0</v>
      </c>
      <c r="GS102" s="1">
        <v>0</v>
      </c>
      <c r="GT102" s="1">
        <v>0</v>
      </c>
      <c r="GU102" s="1">
        <v>0</v>
      </c>
      <c r="GV102" s="1">
        <v>0</v>
      </c>
      <c r="GW102" s="1">
        <v>0</v>
      </c>
      <c r="GX102" s="1">
        <v>0.6</v>
      </c>
      <c r="GY102" s="1">
        <v>0</v>
      </c>
      <c r="GZ102" s="1">
        <v>0</v>
      </c>
      <c r="HA102" s="1">
        <v>0</v>
      </c>
      <c r="HB102" s="1">
        <v>0</v>
      </c>
      <c r="HC102" s="1">
        <v>0</v>
      </c>
      <c r="HD102" s="1">
        <v>0</v>
      </c>
      <c r="HE102" s="1">
        <v>0</v>
      </c>
      <c r="HF102" s="1">
        <v>0</v>
      </c>
      <c r="HG102" s="1">
        <v>0</v>
      </c>
      <c r="HH102" s="1">
        <v>0</v>
      </c>
      <c r="HI102" s="1">
        <v>0</v>
      </c>
      <c r="HJ102" s="1">
        <v>0</v>
      </c>
      <c r="HK102" s="1">
        <v>0</v>
      </c>
      <c r="HL102" s="1">
        <v>2.41E-2</v>
      </c>
      <c r="HM102" s="1">
        <v>0</v>
      </c>
      <c r="HN102" s="1">
        <v>0</v>
      </c>
      <c r="HO102" s="1">
        <v>0</v>
      </c>
      <c r="HP102" s="1">
        <v>0</v>
      </c>
      <c r="HQ102" s="1">
        <v>0</v>
      </c>
      <c r="HR102" s="1">
        <v>0</v>
      </c>
      <c r="HS102" s="1">
        <v>0</v>
      </c>
      <c r="HT102" s="1">
        <v>0</v>
      </c>
      <c r="HU102" s="1">
        <v>0</v>
      </c>
      <c r="HV102" s="1">
        <v>0</v>
      </c>
      <c r="HW102" s="1">
        <v>0</v>
      </c>
      <c r="HX102" s="1">
        <v>0</v>
      </c>
      <c r="HY102" s="1">
        <v>0</v>
      </c>
      <c r="HZ102" s="1">
        <v>0</v>
      </c>
      <c r="IA102" s="1">
        <v>0</v>
      </c>
      <c r="IB102" s="1">
        <v>0</v>
      </c>
      <c r="IC102" s="1">
        <v>0</v>
      </c>
      <c r="ID102" s="1">
        <v>0</v>
      </c>
      <c r="IE102" s="1">
        <v>0</v>
      </c>
      <c r="IF102" s="1">
        <v>0</v>
      </c>
      <c r="IG102" s="1">
        <v>0</v>
      </c>
      <c r="IH102" s="1">
        <v>0</v>
      </c>
      <c r="II102" s="1">
        <v>0</v>
      </c>
      <c r="IJ102" s="1">
        <v>0</v>
      </c>
      <c r="IK102" s="1">
        <v>0</v>
      </c>
      <c r="IL102" s="1">
        <v>0</v>
      </c>
      <c r="IM102" s="1">
        <v>0</v>
      </c>
      <c r="IN102" s="1">
        <v>0</v>
      </c>
      <c r="IO102" s="1">
        <v>0</v>
      </c>
      <c r="IP102" s="1">
        <v>0</v>
      </c>
      <c r="IQ102" s="1">
        <v>0</v>
      </c>
      <c r="IR102" s="1">
        <v>0</v>
      </c>
      <c r="IS102" s="1">
        <v>0</v>
      </c>
      <c r="IT102" s="1">
        <v>0</v>
      </c>
      <c r="IU102" s="1">
        <v>0</v>
      </c>
      <c r="IV102" s="1">
        <v>0</v>
      </c>
      <c r="IW102" s="1">
        <v>0</v>
      </c>
      <c r="IX102" s="1">
        <v>0</v>
      </c>
      <c r="IY102" s="1">
        <v>0</v>
      </c>
      <c r="IZ102" s="1">
        <v>0</v>
      </c>
      <c r="JA102" s="1">
        <v>0</v>
      </c>
      <c r="JB102" s="1">
        <v>0</v>
      </c>
      <c r="JC102" s="1">
        <v>0</v>
      </c>
      <c r="JD102" s="1">
        <v>0</v>
      </c>
      <c r="JE102" s="1">
        <v>0</v>
      </c>
      <c r="JF102" s="1">
        <v>0</v>
      </c>
      <c r="JG102" s="1">
        <v>0</v>
      </c>
      <c r="JH102" s="1">
        <v>0</v>
      </c>
      <c r="JI102" s="1">
        <v>0</v>
      </c>
      <c r="JJ102" s="1">
        <v>0</v>
      </c>
      <c r="JK102" s="1">
        <v>0</v>
      </c>
      <c r="JL102" s="1">
        <v>0</v>
      </c>
      <c r="JM102" s="1">
        <v>0</v>
      </c>
      <c r="JN102" s="1">
        <v>0</v>
      </c>
      <c r="JO102" s="1">
        <v>0</v>
      </c>
      <c r="JP102" s="1">
        <v>0</v>
      </c>
      <c r="JQ102" s="1">
        <v>0</v>
      </c>
      <c r="JR102" s="1">
        <v>0</v>
      </c>
      <c r="JS102" s="1">
        <v>0</v>
      </c>
      <c r="JT102" s="1">
        <v>0</v>
      </c>
      <c r="JU102" s="1">
        <v>0</v>
      </c>
      <c r="JV102" s="1">
        <v>0</v>
      </c>
      <c r="JW102" s="1">
        <v>0</v>
      </c>
      <c r="JX102" s="1">
        <v>0</v>
      </c>
      <c r="JY102" s="1">
        <v>0</v>
      </c>
      <c r="JZ102" s="1">
        <v>0</v>
      </c>
      <c r="KA102" s="1">
        <v>0</v>
      </c>
      <c r="KB102" s="1">
        <v>0</v>
      </c>
      <c r="KC102" s="1">
        <v>0</v>
      </c>
      <c r="KD102" s="1">
        <v>0</v>
      </c>
      <c r="KE102" s="1">
        <v>0</v>
      </c>
      <c r="KF102" s="1">
        <v>0</v>
      </c>
      <c r="KG102" s="1">
        <v>0</v>
      </c>
      <c r="KH102" s="1">
        <v>0</v>
      </c>
      <c r="KI102" s="1">
        <v>0</v>
      </c>
      <c r="KJ102" s="1">
        <v>0</v>
      </c>
      <c r="KK102" s="1">
        <v>0</v>
      </c>
      <c r="KL102" s="1">
        <v>0</v>
      </c>
      <c r="KM102" s="1">
        <v>0</v>
      </c>
      <c r="KN102" s="1">
        <v>0</v>
      </c>
      <c r="KO102" s="1">
        <v>0</v>
      </c>
      <c r="KP102" s="1">
        <v>0</v>
      </c>
      <c r="KQ102" s="1">
        <v>0</v>
      </c>
      <c r="KR102" s="1">
        <v>0</v>
      </c>
      <c r="KS102" s="1">
        <v>0</v>
      </c>
      <c r="KT102" s="1">
        <v>0</v>
      </c>
      <c r="KU102" s="1">
        <v>0</v>
      </c>
      <c r="KV102" s="1">
        <v>0</v>
      </c>
      <c r="KW102" s="1">
        <v>0</v>
      </c>
      <c r="KX102" s="1">
        <v>0</v>
      </c>
      <c r="KY102" s="1">
        <v>0</v>
      </c>
      <c r="KZ102" s="1">
        <v>0</v>
      </c>
      <c r="LA102" s="1">
        <v>0</v>
      </c>
      <c r="LB102" s="1">
        <v>0</v>
      </c>
      <c r="LC102" s="1">
        <v>0</v>
      </c>
      <c r="LD102" s="1">
        <v>0</v>
      </c>
      <c r="LE102" s="1">
        <v>0</v>
      </c>
      <c r="LF102" s="1">
        <v>0</v>
      </c>
      <c r="LG102" s="1">
        <v>0</v>
      </c>
      <c r="LH102" s="1">
        <v>1</v>
      </c>
      <c r="LI102" s="1">
        <v>0.72134502923976607</v>
      </c>
      <c r="LJ102" s="1">
        <v>0</v>
      </c>
      <c r="LK102" s="1">
        <v>0</v>
      </c>
      <c r="LL102" s="1">
        <v>1</v>
      </c>
      <c r="LM102" s="1">
        <v>0.95</v>
      </c>
      <c r="LN102" s="1">
        <v>0</v>
      </c>
      <c r="LO102" s="1">
        <v>1</v>
      </c>
      <c r="LP102" s="1">
        <v>0.78</v>
      </c>
      <c r="LQ102" s="1">
        <v>0</v>
      </c>
      <c r="LR102" s="1">
        <v>7.0175438596491224E-2</v>
      </c>
      <c r="LS102" s="1">
        <v>0</v>
      </c>
    </row>
    <row r="103" spans="1:331" ht="15.75" customHeight="1">
      <c r="A103" s="1" t="s">
        <v>452</v>
      </c>
      <c r="B103" s="1" t="s">
        <v>453</v>
      </c>
      <c r="C103" s="1" t="s">
        <v>454</v>
      </c>
      <c r="D103" s="1" t="s">
        <v>420</v>
      </c>
      <c r="E103" s="1" t="s">
        <v>421</v>
      </c>
      <c r="F103" s="1">
        <v>100756.37463881465</v>
      </c>
      <c r="G103" s="1" t="s">
        <v>455</v>
      </c>
      <c r="H103" s="1">
        <v>100756.37463881465</v>
      </c>
      <c r="I103" s="1">
        <v>2.4367895578701426</v>
      </c>
      <c r="J103" s="1">
        <v>0</v>
      </c>
      <c r="K103" s="1" t="s">
        <v>456</v>
      </c>
      <c r="L103" s="1">
        <v>1</v>
      </c>
      <c r="M103" s="1" t="s">
        <v>427</v>
      </c>
      <c r="N103" s="1" t="s">
        <v>428</v>
      </c>
      <c r="O103" s="1" t="s">
        <v>429</v>
      </c>
      <c r="P103" s="1">
        <v>4.4000000000000004</v>
      </c>
      <c r="Q103" s="1">
        <v>0.92</v>
      </c>
      <c r="R103" s="1">
        <v>0</v>
      </c>
      <c r="S103" s="1">
        <v>0.3</v>
      </c>
      <c r="T103" s="1">
        <v>41348</v>
      </c>
      <c r="U103" s="1">
        <v>0</v>
      </c>
      <c r="V103" s="1">
        <v>365</v>
      </c>
      <c r="W103" s="1">
        <v>0</v>
      </c>
      <c r="X103" s="1">
        <v>15092020</v>
      </c>
      <c r="Y103" s="1">
        <v>1</v>
      </c>
      <c r="Z103" s="1">
        <v>0</v>
      </c>
      <c r="AA103" s="1">
        <v>0</v>
      </c>
      <c r="AB103" s="1">
        <v>0</v>
      </c>
      <c r="AC103" s="1">
        <v>0</v>
      </c>
      <c r="AD103" s="1">
        <v>0</v>
      </c>
      <c r="AE103" s="1">
        <v>0</v>
      </c>
      <c r="AF103" s="1">
        <v>0</v>
      </c>
      <c r="AG103" s="1">
        <v>0</v>
      </c>
      <c r="AH103" s="1">
        <v>0</v>
      </c>
      <c r="AI103" s="1">
        <v>0</v>
      </c>
      <c r="AJ103" s="1">
        <v>0</v>
      </c>
      <c r="AK103" s="1">
        <v>0</v>
      </c>
      <c r="AL103" s="1">
        <v>0</v>
      </c>
      <c r="AM103" s="1">
        <v>11.210958904109591</v>
      </c>
      <c r="AN103" s="1">
        <v>0</v>
      </c>
      <c r="AO103" s="1">
        <v>0</v>
      </c>
      <c r="AP103" s="1">
        <v>0</v>
      </c>
      <c r="AQ103" s="1">
        <v>0</v>
      </c>
      <c r="AR103" s="1">
        <v>0</v>
      </c>
      <c r="AS103" s="1">
        <v>0</v>
      </c>
      <c r="AT103" s="1">
        <v>0</v>
      </c>
      <c r="AU103" s="1">
        <v>0</v>
      </c>
      <c r="AV103" s="1">
        <v>0</v>
      </c>
      <c r="AW103" s="1">
        <v>0</v>
      </c>
      <c r="AX103" s="1">
        <v>0</v>
      </c>
      <c r="AY103" s="1">
        <v>0</v>
      </c>
      <c r="AZ103" s="1">
        <v>0</v>
      </c>
      <c r="BA103" s="1">
        <v>0</v>
      </c>
      <c r="BB103" s="1">
        <v>0</v>
      </c>
      <c r="BC103" s="1">
        <v>0.2</v>
      </c>
      <c r="BD103" s="1">
        <v>0</v>
      </c>
      <c r="BE103" s="1">
        <v>0</v>
      </c>
      <c r="BF103" s="1">
        <v>0</v>
      </c>
      <c r="BG103" s="1">
        <v>0</v>
      </c>
      <c r="BH103" s="1">
        <v>0</v>
      </c>
      <c r="BI103" s="1">
        <v>0</v>
      </c>
      <c r="BJ103" s="1">
        <v>0</v>
      </c>
      <c r="BK103" s="1">
        <v>0</v>
      </c>
      <c r="BL103" s="1">
        <v>0</v>
      </c>
      <c r="BM103" s="1">
        <v>0</v>
      </c>
      <c r="BN103" s="1">
        <v>0</v>
      </c>
      <c r="BO103" s="1">
        <v>0</v>
      </c>
      <c r="BP103" s="1">
        <v>0</v>
      </c>
      <c r="BQ103" s="1">
        <v>1.5599999999999999E-2</v>
      </c>
      <c r="BR103" s="1">
        <v>0</v>
      </c>
      <c r="BS103" s="1">
        <v>0</v>
      </c>
      <c r="BT103" s="1">
        <v>0</v>
      </c>
      <c r="BU103" s="1">
        <v>0</v>
      </c>
      <c r="BV103" s="1">
        <v>0</v>
      </c>
      <c r="BW103" s="1">
        <v>63.7</v>
      </c>
      <c r="BX103" s="1">
        <v>0</v>
      </c>
      <c r="BY103" s="1">
        <v>0</v>
      </c>
      <c r="BZ103" s="1">
        <v>0</v>
      </c>
      <c r="CA103" s="1">
        <v>0</v>
      </c>
      <c r="CB103" s="1">
        <v>0</v>
      </c>
      <c r="CC103" s="1">
        <v>0</v>
      </c>
      <c r="CD103" s="1">
        <v>0</v>
      </c>
      <c r="CE103" s="1">
        <v>0</v>
      </c>
      <c r="CF103" s="1">
        <v>0</v>
      </c>
      <c r="CG103" s="1">
        <v>0</v>
      </c>
      <c r="CH103" s="1">
        <v>0</v>
      </c>
      <c r="CI103" s="1">
        <v>0</v>
      </c>
      <c r="CJ103" s="1">
        <v>0</v>
      </c>
      <c r="CK103" s="1">
        <v>0</v>
      </c>
      <c r="CL103" s="1">
        <v>0</v>
      </c>
      <c r="CM103" s="1">
        <v>0</v>
      </c>
      <c r="CN103" s="1">
        <v>0</v>
      </c>
      <c r="CO103" s="1">
        <v>0</v>
      </c>
      <c r="CP103" s="1">
        <v>0</v>
      </c>
      <c r="CQ103" s="1">
        <v>0</v>
      </c>
      <c r="CR103" s="1">
        <v>0</v>
      </c>
      <c r="CS103" s="1">
        <v>0</v>
      </c>
      <c r="CT103" s="1">
        <v>0</v>
      </c>
      <c r="CU103" s="1">
        <v>0</v>
      </c>
      <c r="CV103" s="1">
        <v>0</v>
      </c>
      <c r="CW103" s="1">
        <v>0</v>
      </c>
      <c r="CX103" s="1">
        <v>0</v>
      </c>
      <c r="CY103" s="1">
        <v>0</v>
      </c>
      <c r="CZ103" s="1">
        <v>0</v>
      </c>
      <c r="DA103" s="1">
        <v>0</v>
      </c>
      <c r="DB103" s="1">
        <v>0</v>
      </c>
      <c r="DC103" s="1">
        <v>0</v>
      </c>
      <c r="DD103" s="1">
        <v>0</v>
      </c>
      <c r="DE103" s="1">
        <v>0</v>
      </c>
      <c r="DF103" s="1">
        <v>0</v>
      </c>
      <c r="DG103" s="1">
        <v>0</v>
      </c>
      <c r="DH103" s="1">
        <v>0</v>
      </c>
      <c r="DI103" s="1">
        <v>0</v>
      </c>
      <c r="DJ103" s="1">
        <v>0</v>
      </c>
      <c r="DK103" s="1">
        <v>0</v>
      </c>
      <c r="DL103" s="1">
        <v>0</v>
      </c>
      <c r="DM103" s="1">
        <v>0</v>
      </c>
      <c r="DN103" s="1">
        <v>0</v>
      </c>
      <c r="DO103" s="1">
        <v>0</v>
      </c>
      <c r="DP103" s="1">
        <v>0</v>
      </c>
      <c r="DQ103" s="1">
        <v>0</v>
      </c>
      <c r="DR103" s="1">
        <v>0</v>
      </c>
      <c r="DS103" s="1">
        <v>0</v>
      </c>
      <c r="DT103" s="1">
        <v>0</v>
      </c>
      <c r="DU103" s="1">
        <v>0</v>
      </c>
      <c r="DV103" s="1">
        <v>0</v>
      </c>
      <c r="DW103" s="1">
        <v>0</v>
      </c>
      <c r="DX103" s="1">
        <v>0</v>
      </c>
      <c r="DY103" s="1">
        <v>0</v>
      </c>
      <c r="DZ103" s="1">
        <v>0</v>
      </c>
      <c r="EA103" s="1">
        <v>0</v>
      </c>
      <c r="EB103" s="1">
        <v>0</v>
      </c>
      <c r="EC103" s="1">
        <v>0</v>
      </c>
      <c r="ED103" s="1">
        <v>0</v>
      </c>
      <c r="EE103" s="1">
        <v>0</v>
      </c>
      <c r="EF103" s="1">
        <v>0</v>
      </c>
      <c r="EG103" s="1">
        <v>0</v>
      </c>
      <c r="EH103" s="1">
        <v>0</v>
      </c>
      <c r="EI103" s="1">
        <v>0</v>
      </c>
      <c r="EJ103" s="1">
        <v>0</v>
      </c>
      <c r="EK103" s="1">
        <v>0</v>
      </c>
      <c r="EL103" s="1">
        <v>0</v>
      </c>
      <c r="EM103" s="1">
        <v>0</v>
      </c>
      <c r="EN103" s="1">
        <v>0</v>
      </c>
      <c r="EO103" s="1">
        <v>0</v>
      </c>
      <c r="EP103" s="1">
        <v>0</v>
      </c>
      <c r="EQ103" s="1">
        <v>0</v>
      </c>
      <c r="ER103" s="1">
        <v>0</v>
      </c>
      <c r="ES103" s="1">
        <v>0</v>
      </c>
      <c r="ET103" s="1">
        <v>0</v>
      </c>
      <c r="EU103" s="1">
        <v>0</v>
      </c>
      <c r="EV103" s="1">
        <v>0</v>
      </c>
      <c r="EW103" s="1">
        <v>0</v>
      </c>
      <c r="EX103" s="1">
        <v>0</v>
      </c>
      <c r="EY103" s="1">
        <v>0</v>
      </c>
      <c r="EZ103" s="1">
        <v>0</v>
      </c>
      <c r="FA103" s="1">
        <v>0</v>
      </c>
      <c r="FB103" s="1">
        <v>0</v>
      </c>
      <c r="FC103" s="1">
        <v>0</v>
      </c>
      <c r="FD103" s="1">
        <v>0</v>
      </c>
      <c r="FE103" s="1">
        <v>0</v>
      </c>
      <c r="FF103" s="1">
        <v>0</v>
      </c>
      <c r="FG103" s="1">
        <v>0</v>
      </c>
      <c r="FH103" s="1">
        <v>0</v>
      </c>
      <c r="FI103" s="1">
        <v>0</v>
      </c>
      <c r="FJ103" s="1">
        <v>0</v>
      </c>
      <c r="FK103" s="1">
        <v>0</v>
      </c>
      <c r="FL103" s="1">
        <v>0</v>
      </c>
      <c r="FM103" s="1">
        <v>0</v>
      </c>
      <c r="FN103" s="1">
        <v>0</v>
      </c>
      <c r="FO103" s="1">
        <v>0</v>
      </c>
      <c r="FP103" s="1">
        <v>0</v>
      </c>
      <c r="FQ103" s="1">
        <v>0</v>
      </c>
      <c r="FR103" s="1">
        <v>0</v>
      </c>
      <c r="FS103" s="1">
        <v>0</v>
      </c>
      <c r="FT103" s="1">
        <v>0</v>
      </c>
      <c r="FU103" s="1">
        <v>1</v>
      </c>
      <c r="FV103" s="1">
        <v>0</v>
      </c>
      <c r="FW103" s="1">
        <v>0</v>
      </c>
      <c r="FX103" s="1">
        <v>0</v>
      </c>
      <c r="FY103" s="1">
        <v>0</v>
      </c>
      <c r="FZ103" s="1">
        <v>0</v>
      </c>
      <c r="GA103" s="1">
        <v>0</v>
      </c>
      <c r="GB103" s="1">
        <v>0.59</v>
      </c>
      <c r="GC103" s="1">
        <v>0</v>
      </c>
      <c r="GD103" s="1">
        <v>0</v>
      </c>
      <c r="GE103" s="1">
        <v>0</v>
      </c>
      <c r="GF103" s="1">
        <v>0</v>
      </c>
      <c r="GG103" s="1">
        <v>0</v>
      </c>
      <c r="GH103" s="1">
        <v>0</v>
      </c>
      <c r="GI103" s="1">
        <v>0</v>
      </c>
      <c r="GJ103" s="1">
        <v>0</v>
      </c>
      <c r="GK103" s="1">
        <v>0</v>
      </c>
      <c r="GL103" s="1">
        <v>0</v>
      </c>
      <c r="GM103" s="1">
        <v>0</v>
      </c>
      <c r="GN103" s="1">
        <v>0</v>
      </c>
      <c r="GO103" s="1">
        <v>0</v>
      </c>
      <c r="GP103" s="1">
        <v>0</v>
      </c>
      <c r="GQ103" s="1">
        <v>0</v>
      </c>
      <c r="GR103" s="1">
        <v>0</v>
      </c>
      <c r="GS103" s="1">
        <v>0</v>
      </c>
      <c r="GT103" s="1">
        <v>0</v>
      </c>
      <c r="GU103" s="1">
        <v>0</v>
      </c>
      <c r="GV103" s="1">
        <v>0</v>
      </c>
      <c r="GW103" s="1">
        <v>0</v>
      </c>
      <c r="GX103" s="1">
        <v>0.6</v>
      </c>
      <c r="GY103" s="1">
        <v>0</v>
      </c>
      <c r="GZ103" s="1">
        <v>0</v>
      </c>
      <c r="HA103" s="1">
        <v>0</v>
      </c>
      <c r="HB103" s="1">
        <v>0</v>
      </c>
      <c r="HC103" s="1">
        <v>0</v>
      </c>
      <c r="HD103" s="1">
        <v>0</v>
      </c>
      <c r="HE103" s="1">
        <v>0</v>
      </c>
      <c r="HF103" s="1">
        <v>0</v>
      </c>
      <c r="HG103" s="1">
        <v>0</v>
      </c>
      <c r="HH103" s="1">
        <v>0</v>
      </c>
      <c r="HI103" s="1">
        <v>0</v>
      </c>
      <c r="HJ103" s="1">
        <v>0</v>
      </c>
      <c r="HK103" s="1">
        <v>0</v>
      </c>
      <c r="HL103" s="1">
        <v>2.41E-2</v>
      </c>
      <c r="HM103" s="1">
        <v>0</v>
      </c>
      <c r="HN103" s="1">
        <v>0</v>
      </c>
      <c r="HO103" s="1">
        <v>0</v>
      </c>
      <c r="HP103" s="1">
        <v>0</v>
      </c>
      <c r="HQ103" s="1">
        <v>0</v>
      </c>
      <c r="HR103" s="1">
        <v>0</v>
      </c>
      <c r="HS103" s="1">
        <v>0</v>
      </c>
      <c r="HT103" s="1">
        <v>0</v>
      </c>
      <c r="HU103" s="1">
        <v>0</v>
      </c>
      <c r="HV103" s="1">
        <v>0</v>
      </c>
      <c r="HW103" s="1">
        <v>0</v>
      </c>
      <c r="HX103" s="1">
        <v>0</v>
      </c>
      <c r="HY103" s="1">
        <v>0</v>
      </c>
      <c r="HZ103" s="1">
        <v>0</v>
      </c>
      <c r="IA103" s="1">
        <v>0</v>
      </c>
      <c r="IB103" s="1">
        <v>0</v>
      </c>
      <c r="IC103" s="1">
        <v>0</v>
      </c>
      <c r="ID103" s="1">
        <v>0</v>
      </c>
      <c r="IE103" s="1">
        <v>0</v>
      </c>
      <c r="IF103" s="1">
        <v>0</v>
      </c>
      <c r="IG103" s="1">
        <v>0</v>
      </c>
      <c r="IH103" s="1">
        <v>0</v>
      </c>
      <c r="II103" s="1">
        <v>0</v>
      </c>
      <c r="IJ103" s="1">
        <v>0</v>
      </c>
      <c r="IK103" s="1">
        <v>0</v>
      </c>
      <c r="IL103" s="1">
        <v>0</v>
      </c>
      <c r="IM103" s="1">
        <v>0</v>
      </c>
      <c r="IN103" s="1">
        <v>0</v>
      </c>
      <c r="IO103" s="1">
        <v>0</v>
      </c>
      <c r="IP103" s="1">
        <v>0</v>
      </c>
      <c r="IQ103" s="1">
        <v>0</v>
      </c>
      <c r="IR103" s="1">
        <v>0</v>
      </c>
      <c r="IS103" s="1">
        <v>0</v>
      </c>
      <c r="IT103" s="1">
        <v>0</v>
      </c>
      <c r="IU103" s="1">
        <v>0</v>
      </c>
      <c r="IV103" s="1">
        <v>0</v>
      </c>
      <c r="IW103" s="1">
        <v>0</v>
      </c>
      <c r="IX103" s="1">
        <v>0</v>
      </c>
      <c r="IY103" s="1">
        <v>0</v>
      </c>
      <c r="IZ103" s="1">
        <v>0</v>
      </c>
      <c r="JA103" s="1">
        <v>0</v>
      </c>
      <c r="JB103" s="1">
        <v>0</v>
      </c>
      <c r="JC103" s="1">
        <v>0</v>
      </c>
      <c r="JD103" s="1">
        <v>0</v>
      </c>
      <c r="JE103" s="1">
        <v>0</v>
      </c>
      <c r="JF103" s="1">
        <v>0</v>
      </c>
      <c r="JG103" s="1">
        <v>0</v>
      </c>
      <c r="JH103" s="1">
        <v>0</v>
      </c>
      <c r="JI103" s="1">
        <v>0</v>
      </c>
      <c r="JJ103" s="1">
        <v>0</v>
      </c>
      <c r="JK103" s="1">
        <v>0</v>
      </c>
      <c r="JL103" s="1">
        <v>0</v>
      </c>
      <c r="JM103" s="1">
        <v>0</v>
      </c>
      <c r="JN103" s="1">
        <v>0</v>
      </c>
      <c r="JO103" s="1">
        <v>0</v>
      </c>
      <c r="JP103" s="1">
        <v>0</v>
      </c>
      <c r="JQ103" s="1">
        <v>0</v>
      </c>
      <c r="JR103" s="1">
        <v>0</v>
      </c>
      <c r="JS103" s="1">
        <v>0</v>
      </c>
      <c r="JT103" s="1">
        <v>0</v>
      </c>
      <c r="JU103" s="1">
        <v>0</v>
      </c>
      <c r="JV103" s="1">
        <v>0</v>
      </c>
      <c r="JW103" s="1">
        <v>0</v>
      </c>
      <c r="JX103" s="1">
        <v>0</v>
      </c>
      <c r="JY103" s="1">
        <v>0</v>
      </c>
      <c r="JZ103" s="1">
        <v>0</v>
      </c>
      <c r="KA103" s="1">
        <v>0</v>
      </c>
      <c r="KB103" s="1">
        <v>0</v>
      </c>
      <c r="KC103" s="1">
        <v>0</v>
      </c>
      <c r="KD103" s="1">
        <v>0</v>
      </c>
      <c r="KE103" s="1">
        <v>0</v>
      </c>
      <c r="KF103" s="1">
        <v>0</v>
      </c>
      <c r="KG103" s="1">
        <v>0</v>
      </c>
      <c r="KH103" s="1">
        <v>0</v>
      </c>
      <c r="KI103" s="1">
        <v>0</v>
      </c>
      <c r="KJ103" s="1">
        <v>0</v>
      </c>
      <c r="KK103" s="1">
        <v>0</v>
      </c>
      <c r="KL103" s="1">
        <v>0</v>
      </c>
      <c r="KM103" s="1">
        <v>0</v>
      </c>
      <c r="KN103" s="1">
        <v>0</v>
      </c>
      <c r="KO103" s="1">
        <v>0</v>
      </c>
      <c r="KP103" s="1">
        <v>0</v>
      </c>
      <c r="KQ103" s="1">
        <v>0</v>
      </c>
      <c r="KR103" s="1">
        <v>0</v>
      </c>
      <c r="KS103" s="1">
        <v>0</v>
      </c>
      <c r="KT103" s="1">
        <v>0</v>
      </c>
      <c r="KU103" s="1">
        <v>0</v>
      </c>
      <c r="KV103" s="1">
        <v>0</v>
      </c>
      <c r="KW103" s="1">
        <v>0</v>
      </c>
      <c r="KX103" s="1">
        <v>0</v>
      </c>
      <c r="KY103" s="1">
        <v>0</v>
      </c>
      <c r="KZ103" s="1">
        <v>0</v>
      </c>
      <c r="LA103" s="1">
        <v>0</v>
      </c>
      <c r="LB103" s="1">
        <v>0</v>
      </c>
      <c r="LC103" s="1">
        <v>0</v>
      </c>
      <c r="LD103" s="1">
        <v>0</v>
      </c>
      <c r="LE103" s="1">
        <v>0</v>
      </c>
      <c r="LF103" s="1">
        <v>0</v>
      </c>
      <c r="LG103" s="1">
        <v>0</v>
      </c>
      <c r="LH103" s="1">
        <v>1</v>
      </c>
      <c r="LI103" s="1">
        <v>0.73839999999999995</v>
      </c>
      <c r="LJ103" s="1">
        <v>0</v>
      </c>
      <c r="LK103" s="1">
        <v>0</v>
      </c>
      <c r="LL103" s="1">
        <v>1</v>
      </c>
      <c r="LM103" s="1">
        <v>0.95</v>
      </c>
      <c r="LN103" s="1">
        <v>0</v>
      </c>
      <c r="LO103" s="1">
        <v>1</v>
      </c>
      <c r="LP103" s="1">
        <v>0.78</v>
      </c>
      <c r="LQ103" s="1">
        <v>0</v>
      </c>
      <c r="LR103" s="1">
        <v>9.2999999999999999E-2</v>
      </c>
      <c r="LS103" s="1">
        <v>0</v>
      </c>
    </row>
    <row r="104" spans="1:331" ht="15.75" customHeight="1">
      <c r="A104" s="1" t="s">
        <v>452</v>
      </c>
      <c r="B104" s="1" t="s">
        <v>453</v>
      </c>
      <c r="C104" s="1" t="s">
        <v>454</v>
      </c>
      <c r="D104" s="1" t="s">
        <v>420</v>
      </c>
      <c r="E104" s="1" t="s">
        <v>457</v>
      </c>
      <c r="F104" s="1">
        <v>1902</v>
      </c>
      <c r="G104" s="1" t="s">
        <v>455</v>
      </c>
      <c r="H104" s="1">
        <v>1902</v>
      </c>
      <c r="I104" s="1">
        <v>5.5290697674418601</v>
      </c>
      <c r="J104" s="1">
        <v>0</v>
      </c>
      <c r="K104" s="1" t="s">
        <v>456</v>
      </c>
      <c r="L104" s="1">
        <v>1</v>
      </c>
      <c r="M104" s="1" t="s">
        <v>427</v>
      </c>
      <c r="N104" s="1" t="s">
        <v>428</v>
      </c>
      <c r="O104" s="1" t="s">
        <v>429</v>
      </c>
      <c r="P104" s="1">
        <v>4.4000000000000004</v>
      </c>
      <c r="Q104" s="1">
        <v>0.92</v>
      </c>
      <c r="R104" s="1">
        <v>0</v>
      </c>
      <c r="S104" s="1">
        <v>0.3</v>
      </c>
      <c r="T104" s="1">
        <v>344</v>
      </c>
      <c r="U104" s="1">
        <v>0</v>
      </c>
      <c r="V104" s="1">
        <v>365</v>
      </c>
      <c r="W104" s="1">
        <v>0</v>
      </c>
      <c r="X104" s="1">
        <v>125560</v>
      </c>
      <c r="Y104" s="1">
        <v>1</v>
      </c>
      <c r="Z104" s="1">
        <v>0</v>
      </c>
      <c r="AA104" s="1">
        <v>0</v>
      </c>
      <c r="AB104" s="1">
        <v>0</v>
      </c>
      <c r="AC104" s="1">
        <v>0</v>
      </c>
      <c r="AD104" s="1">
        <v>0</v>
      </c>
      <c r="AE104" s="1">
        <v>0</v>
      </c>
      <c r="AF104" s="1">
        <v>0</v>
      </c>
      <c r="AG104" s="1">
        <v>0</v>
      </c>
      <c r="AH104" s="1">
        <v>0</v>
      </c>
      <c r="AI104" s="1">
        <v>0</v>
      </c>
      <c r="AJ104" s="1">
        <v>0</v>
      </c>
      <c r="AK104" s="1">
        <v>0</v>
      </c>
      <c r="AL104" s="1">
        <v>0</v>
      </c>
      <c r="AM104" s="1">
        <v>20.416712328767122</v>
      </c>
      <c r="AN104" s="1">
        <v>0</v>
      </c>
      <c r="AO104" s="1">
        <v>0</v>
      </c>
      <c r="AP104" s="1">
        <v>0</v>
      </c>
      <c r="AQ104" s="1">
        <v>0</v>
      </c>
      <c r="AR104" s="1">
        <v>0</v>
      </c>
      <c r="AS104" s="1">
        <v>0</v>
      </c>
      <c r="AT104" s="1">
        <v>0</v>
      </c>
      <c r="AU104" s="1">
        <v>0</v>
      </c>
      <c r="AV104" s="1">
        <v>0</v>
      </c>
      <c r="AW104" s="1">
        <v>0</v>
      </c>
      <c r="AX104" s="1">
        <v>0</v>
      </c>
      <c r="AY104" s="1">
        <v>0</v>
      </c>
      <c r="AZ104" s="1">
        <v>0</v>
      </c>
      <c r="BA104" s="1">
        <v>0</v>
      </c>
      <c r="BB104" s="1">
        <v>0</v>
      </c>
      <c r="BC104" s="1">
        <v>0.2</v>
      </c>
      <c r="BD104" s="1">
        <v>0</v>
      </c>
      <c r="BE104" s="1">
        <v>0</v>
      </c>
      <c r="BF104" s="1">
        <v>0</v>
      </c>
      <c r="BG104" s="1">
        <v>0</v>
      </c>
      <c r="BH104" s="1">
        <v>0</v>
      </c>
      <c r="BI104" s="1">
        <v>0</v>
      </c>
      <c r="BJ104" s="1">
        <v>0</v>
      </c>
      <c r="BK104" s="1">
        <v>0</v>
      </c>
      <c r="BL104" s="1">
        <v>0</v>
      </c>
      <c r="BM104" s="1">
        <v>0</v>
      </c>
      <c r="BN104" s="1">
        <v>0</v>
      </c>
      <c r="BO104" s="1">
        <v>0</v>
      </c>
      <c r="BP104" s="1">
        <v>0</v>
      </c>
      <c r="BQ104" s="1">
        <v>1.5599999999999999E-2</v>
      </c>
      <c r="BR104" s="1">
        <v>0</v>
      </c>
      <c r="BS104" s="1">
        <v>0</v>
      </c>
      <c r="BT104" s="1">
        <v>0</v>
      </c>
      <c r="BU104" s="1">
        <v>0</v>
      </c>
      <c r="BV104" s="1">
        <v>0</v>
      </c>
      <c r="BW104" s="1">
        <v>63.7</v>
      </c>
      <c r="BX104" s="1">
        <v>0</v>
      </c>
      <c r="BY104" s="1">
        <v>0</v>
      </c>
      <c r="BZ104" s="1">
        <v>0</v>
      </c>
      <c r="CA104" s="1">
        <v>0</v>
      </c>
      <c r="CB104" s="1">
        <v>0</v>
      </c>
      <c r="CC104" s="1">
        <v>0</v>
      </c>
      <c r="CD104" s="1">
        <v>0</v>
      </c>
      <c r="CE104" s="1">
        <v>0</v>
      </c>
      <c r="CF104" s="1">
        <v>0</v>
      </c>
      <c r="CG104" s="1">
        <v>0</v>
      </c>
      <c r="CH104" s="1">
        <v>0</v>
      </c>
      <c r="CI104" s="1">
        <v>0</v>
      </c>
      <c r="CJ104" s="1">
        <v>0</v>
      </c>
      <c r="CK104" s="1">
        <v>0</v>
      </c>
      <c r="CL104" s="1">
        <v>0</v>
      </c>
      <c r="CM104" s="1">
        <v>0</v>
      </c>
      <c r="CN104" s="1">
        <v>0</v>
      </c>
      <c r="CO104" s="1">
        <v>0</v>
      </c>
      <c r="CP104" s="1">
        <v>0</v>
      </c>
      <c r="CQ104" s="1">
        <v>0</v>
      </c>
      <c r="CR104" s="1">
        <v>0</v>
      </c>
      <c r="CS104" s="1">
        <v>0</v>
      </c>
      <c r="CT104" s="1">
        <v>0</v>
      </c>
      <c r="CU104" s="1">
        <v>0</v>
      </c>
      <c r="CV104" s="1">
        <v>0</v>
      </c>
      <c r="CW104" s="1">
        <v>0</v>
      </c>
      <c r="CX104" s="1">
        <v>0</v>
      </c>
      <c r="CY104" s="1">
        <v>0</v>
      </c>
      <c r="CZ104" s="1">
        <v>0</v>
      </c>
      <c r="DA104" s="1">
        <v>0</v>
      </c>
      <c r="DB104" s="1">
        <v>0</v>
      </c>
      <c r="DC104" s="1">
        <v>0</v>
      </c>
      <c r="DD104" s="1">
        <v>0</v>
      </c>
      <c r="DE104" s="1">
        <v>0</v>
      </c>
      <c r="DF104" s="1">
        <v>0</v>
      </c>
      <c r="DG104" s="1">
        <v>0</v>
      </c>
      <c r="DH104" s="1">
        <v>0</v>
      </c>
      <c r="DI104" s="1">
        <v>0</v>
      </c>
      <c r="DJ104" s="1">
        <v>0</v>
      </c>
      <c r="DK104" s="1">
        <v>0</v>
      </c>
      <c r="DL104" s="1">
        <v>0</v>
      </c>
      <c r="DM104" s="1">
        <v>0</v>
      </c>
      <c r="DN104" s="1">
        <v>0</v>
      </c>
      <c r="DO104" s="1">
        <v>0</v>
      </c>
      <c r="DP104" s="1">
        <v>0</v>
      </c>
      <c r="DQ104" s="1">
        <v>0</v>
      </c>
      <c r="DR104" s="1">
        <v>0</v>
      </c>
      <c r="DS104" s="1">
        <v>0</v>
      </c>
      <c r="DT104" s="1">
        <v>0</v>
      </c>
      <c r="DU104" s="1">
        <v>0</v>
      </c>
      <c r="DV104" s="1">
        <v>0</v>
      </c>
      <c r="DW104" s="1">
        <v>0</v>
      </c>
      <c r="DX104" s="1">
        <v>0</v>
      </c>
      <c r="DY104" s="1">
        <v>0</v>
      </c>
      <c r="DZ104" s="1">
        <v>0</v>
      </c>
      <c r="EA104" s="1">
        <v>0</v>
      </c>
      <c r="EB104" s="1">
        <v>0</v>
      </c>
      <c r="EC104" s="1">
        <v>0</v>
      </c>
      <c r="ED104" s="1">
        <v>0</v>
      </c>
      <c r="EE104" s="1">
        <v>0</v>
      </c>
      <c r="EF104" s="1">
        <v>0</v>
      </c>
      <c r="EG104" s="1">
        <v>0</v>
      </c>
      <c r="EH104" s="1">
        <v>0</v>
      </c>
      <c r="EI104" s="1">
        <v>0</v>
      </c>
      <c r="EJ104" s="1">
        <v>0</v>
      </c>
      <c r="EK104" s="1">
        <v>0</v>
      </c>
      <c r="EL104" s="1">
        <v>0</v>
      </c>
      <c r="EM104" s="1">
        <v>0</v>
      </c>
      <c r="EN104" s="1">
        <v>0</v>
      </c>
      <c r="EO104" s="1">
        <v>0</v>
      </c>
      <c r="EP104" s="1">
        <v>0</v>
      </c>
      <c r="EQ104" s="1">
        <v>0</v>
      </c>
      <c r="ER104" s="1">
        <v>0</v>
      </c>
      <c r="ES104" s="1">
        <v>0</v>
      </c>
      <c r="ET104" s="1">
        <v>0</v>
      </c>
      <c r="EU104" s="1">
        <v>0</v>
      </c>
      <c r="EV104" s="1">
        <v>0</v>
      </c>
      <c r="EW104" s="1">
        <v>0</v>
      </c>
      <c r="EX104" s="1">
        <v>0</v>
      </c>
      <c r="EY104" s="1">
        <v>0</v>
      </c>
      <c r="EZ104" s="1">
        <v>0</v>
      </c>
      <c r="FA104" s="1">
        <v>0</v>
      </c>
      <c r="FB104" s="1">
        <v>0</v>
      </c>
      <c r="FC104" s="1">
        <v>0</v>
      </c>
      <c r="FD104" s="1">
        <v>0</v>
      </c>
      <c r="FE104" s="1">
        <v>0</v>
      </c>
      <c r="FF104" s="1">
        <v>0</v>
      </c>
      <c r="FG104" s="1">
        <v>0</v>
      </c>
      <c r="FH104" s="1">
        <v>0</v>
      </c>
      <c r="FI104" s="1">
        <v>0</v>
      </c>
      <c r="FJ104" s="1">
        <v>0</v>
      </c>
      <c r="FK104" s="1">
        <v>0</v>
      </c>
      <c r="FL104" s="1">
        <v>0</v>
      </c>
      <c r="FM104" s="1">
        <v>0</v>
      </c>
      <c r="FN104" s="1">
        <v>0</v>
      </c>
      <c r="FO104" s="1">
        <v>0</v>
      </c>
      <c r="FP104" s="1">
        <v>0</v>
      </c>
      <c r="FQ104" s="1">
        <v>0</v>
      </c>
      <c r="FR104" s="1">
        <v>0</v>
      </c>
      <c r="FS104" s="1">
        <v>0</v>
      </c>
      <c r="FT104" s="1">
        <v>0</v>
      </c>
      <c r="FU104" s="1">
        <v>1</v>
      </c>
      <c r="FV104" s="1">
        <v>0</v>
      </c>
      <c r="FW104" s="1">
        <v>0</v>
      </c>
      <c r="FX104" s="1">
        <v>0</v>
      </c>
      <c r="FY104" s="1">
        <v>0</v>
      </c>
      <c r="FZ104" s="1">
        <v>0</v>
      </c>
      <c r="GA104" s="1">
        <v>0</v>
      </c>
      <c r="GB104" s="1">
        <v>1.68</v>
      </c>
      <c r="GC104" s="1">
        <v>0</v>
      </c>
      <c r="GD104" s="1">
        <v>0</v>
      </c>
      <c r="GE104" s="1">
        <v>0</v>
      </c>
      <c r="GF104" s="1">
        <v>0</v>
      </c>
      <c r="GG104" s="1">
        <v>0</v>
      </c>
      <c r="GH104" s="1">
        <v>0</v>
      </c>
      <c r="GI104" s="1">
        <v>0</v>
      </c>
      <c r="GJ104" s="1">
        <v>0</v>
      </c>
      <c r="GK104" s="1">
        <v>0</v>
      </c>
      <c r="GL104" s="1">
        <v>0</v>
      </c>
      <c r="GM104" s="1">
        <v>0</v>
      </c>
      <c r="GN104" s="1">
        <v>0</v>
      </c>
      <c r="GO104" s="1">
        <v>0</v>
      </c>
      <c r="GP104" s="1">
        <v>0</v>
      </c>
      <c r="GQ104" s="1">
        <v>0</v>
      </c>
      <c r="GR104" s="1">
        <v>0</v>
      </c>
      <c r="GS104" s="1">
        <v>0</v>
      </c>
      <c r="GT104" s="1">
        <v>0</v>
      </c>
      <c r="GU104" s="1">
        <v>0</v>
      </c>
      <c r="GV104" s="1">
        <v>0</v>
      </c>
      <c r="GW104" s="1">
        <v>0</v>
      </c>
      <c r="GX104" s="1">
        <v>0.6</v>
      </c>
      <c r="GY104" s="1">
        <v>0</v>
      </c>
      <c r="GZ104" s="1">
        <v>0</v>
      </c>
      <c r="HA104" s="1">
        <v>0</v>
      </c>
      <c r="HB104" s="1">
        <v>0</v>
      </c>
      <c r="HC104" s="1">
        <v>0</v>
      </c>
      <c r="HD104" s="1">
        <v>0</v>
      </c>
      <c r="HE104" s="1">
        <v>0</v>
      </c>
      <c r="HF104" s="1">
        <v>0</v>
      </c>
      <c r="HG104" s="1">
        <v>0</v>
      </c>
      <c r="HH104" s="1">
        <v>0</v>
      </c>
      <c r="HI104" s="1">
        <v>0</v>
      </c>
      <c r="HJ104" s="1">
        <v>0</v>
      </c>
      <c r="HK104" s="1">
        <v>0</v>
      </c>
      <c r="HL104" s="1">
        <v>2.41E-2</v>
      </c>
      <c r="HM104" s="1">
        <v>0</v>
      </c>
      <c r="HN104" s="1">
        <v>0</v>
      </c>
      <c r="HO104" s="1">
        <v>0</v>
      </c>
      <c r="HP104" s="1">
        <v>0</v>
      </c>
      <c r="HQ104" s="1">
        <v>0</v>
      </c>
      <c r="HR104" s="1">
        <v>0</v>
      </c>
      <c r="HS104" s="1">
        <v>0</v>
      </c>
      <c r="HT104" s="1">
        <v>0</v>
      </c>
      <c r="HU104" s="1">
        <v>0</v>
      </c>
      <c r="HV104" s="1">
        <v>0</v>
      </c>
      <c r="HW104" s="1">
        <v>0</v>
      </c>
      <c r="HX104" s="1">
        <v>0</v>
      </c>
      <c r="HY104" s="1">
        <v>0</v>
      </c>
      <c r="HZ104" s="1">
        <v>0</v>
      </c>
      <c r="IA104" s="1">
        <v>0</v>
      </c>
      <c r="IB104" s="1">
        <v>0</v>
      </c>
      <c r="IC104" s="1">
        <v>0</v>
      </c>
      <c r="ID104" s="1">
        <v>0</v>
      </c>
      <c r="IE104" s="1">
        <v>0</v>
      </c>
      <c r="IF104" s="1">
        <v>0</v>
      </c>
      <c r="IG104" s="1">
        <v>0</v>
      </c>
      <c r="IH104" s="1">
        <v>0</v>
      </c>
      <c r="II104" s="1">
        <v>0</v>
      </c>
      <c r="IJ104" s="1">
        <v>0</v>
      </c>
      <c r="IK104" s="1">
        <v>0</v>
      </c>
      <c r="IL104" s="1">
        <v>0</v>
      </c>
      <c r="IM104" s="1">
        <v>0</v>
      </c>
      <c r="IN104" s="1">
        <v>0</v>
      </c>
      <c r="IO104" s="1">
        <v>0</v>
      </c>
      <c r="IP104" s="1">
        <v>0</v>
      </c>
      <c r="IQ104" s="1">
        <v>0</v>
      </c>
      <c r="IR104" s="1">
        <v>0</v>
      </c>
      <c r="IS104" s="1">
        <v>0</v>
      </c>
      <c r="IT104" s="1">
        <v>0</v>
      </c>
      <c r="IU104" s="1">
        <v>0</v>
      </c>
      <c r="IV104" s="1">
        <v>0</v>
      </c>
      <c r="IW104" s="1">
        <v>0</v>
      </c>
      <c r="IX104" s="1">
        <v>0</v>
      </c>
      <c r="IY104" s="1">
        <v>0</v>
      </c>
      <c r="IZ104" s="1">
        <v>0</v>
      </c>
      <c r="JA104" s="1">
        <v>0</v>
      </c>
      <c r="JB104" s="1">
        <v>0</v>
      </c>
      <c r="JC104" s="1">
        <v>0</v>
      </c>
      <c r="JD104" s="1">
        <v>0</v>
      </c>
      <c r="JE104" s="1">
        <v>0</v>
      </c>
      <c r="JF104" s="1">
        <v>0</v>
      </c>
      <c r="JG104" s="1">
        <v>0</v>
      </c>
      <c r="JH104" s="1">
        <v>0</v>
      </c>
      <c r="JI104" s="1">
        <v>0</v>
      </c>
      <c r="JJ104" s="1">
        <v>0</v>
      </c>
      <c r="JK104" s="1">
        <v>0</v>
      </c>
      <c r="JL104" s="1">
        <v>0</v>
      </c>
      <c r="JM104" s="1">
        <v>0</v>
      </c>
      <c r="JN104" s="1">
        <v>0</v>
      </c>
      <c r="JO104" s="1">
        <v>0</v>
      </c>
      <c r="JP104" s="1">
        <v>0</v>
      </c>
      <c r="JQ104" s="1">
        <v>0</v>
      </c>
      <c r="JR104" s="1">
        <v>0</v>
      </c>
      <c r="JS104" s="1">
        <v>0</v>
      </c>
      <c r="JT104" s="1">
        <v>0</v>
      </c>
      <c r="JU104" s="1">
        <v>0</v>
      </c>
      <c r="JV104" s="1">
        <v>0</v>
      </c>
      <c r="JW104" s="1">
        <v>0</v>
      </c>
      <c r="JX104" s="1">
        <v>0</v>
      </c>
      <c r="JY104" s="1">
        <v>0</v>
      </c>
      <c r="JZ104" s="1">
        <v>0</v>
      </c>
      <c r="KA104" s="1">
        <v>0</v>
      </c>
      <c r="KB104" s="1">
        <v>0</v>
      </c>
      <c r="KC104" s="1">
        <v>0</v>
      </c>
      <c r="KD104" s="1">
        <v>0</v>
      </c>
      <c r="KE104" s="1">
        <v>0</v>
      </c>
      <c r="KF104" s="1">
        <v>0</v>
      </c>
      <c r="KG104" s="1">
        <v>0</v>
      </c>
      <c r="KH104" s="1">
        <v>0</v>
      </c>
      <c r="KI104" s="1">
        <v>0</v>
      </c>
      <c r="KJ104" s="1">
        <v>0</v>
      </c>
      <c r="KK104" s="1">
        <v>0</v>
      </c>
      <c r="KL104" s="1">
        <v>0</v>
      </c>
      <c r="KM104" s="1">
        <v>0</v>
      </c>
      <c r="KN104" s="1">
        <v>0</v>
      </c>
      <c r="KO104" s="1">
        <v>0</v>
      </c>
      <c r="KP104" s="1">
        <v>0</v>
      </c>
      <c r="KQ104" s="1">
        <v>0</v>
      </c>
      <c r="KR104" s="1">
        <v>0</v>
      </c>
      <c r="KS104" s="1">
        <v>0</v>
      </c>
      <c r="KT104" s="1">
        <v>0</v>
      </c>
      <c r="KU104" s="1">
        <v>0</v>
      </c>
      <c r="KV104" s="1">
        <v>0</v>
      </c>
      <c r="KW104" s="1">
        <v>0</v>
      </c>
      <c r="KX104" s="1">
        <v>0</v>
      </c>
      <c r="KY104" s="1">
        <v>0</v>
      </c>
      <c r="KZ104" s="1">
        <v>0</v>
      </c>
      <c r="LA104" s="1">
        <v>0</v>
      </c>
      <c r="LB104" s="1">
        <v>0</v>
      </c>
      <c r="LC104" s="1">
        <v>0</v>
      </c>
      <c r="LD104" s="1">
        <v>0</v>
      </c>
      <c r="LE104" s="1">
        <v>0</v>
      </c>
      <c r="LF104" s="1">
        <v>0</v>
      </c>
      <c r="LG104" s="1">
        <v>0</v>
      </c>
      <c r="LH104" s="1">
        <v>1</v>
      </c>
      <c r="LI104" s="1">
        <v>0.85740000000000005</v>
      </c>
      <c r="LJ104" s="1">
        <v>0</v>
      </c>
      <c r="LK104" s="1">
        <v>0</v>
      </c>
      <c r="LL104" s="1">
        <v>1</v>
      </c>
      <c r="LM104" s="1">
        <v>0.95</v>
      </c>
      <c r="LN104" s="1">
        <v>0</v>
      </c>
      <c r="LO104" s="1">
        <v>1</v>
      </c>
      <c r="LP104" s="1">
        <v>0.78</v>
      </c>
      <c r="LQ104" s="1">
        <v>0</v>
      </c>
      <c r="LR104" s="1">
        <v>0</v>
      </c>
      <c r="LS104" s="1">
        <v>0</v>
      </c>
    </row>
    <row r="105" spans="1:331" ht="15.75" customHeight="1">
      <c r="A105" s="1" t="s">
        <v>459</v>
      </c>
      <c r="B105" s="1" t="s">
        <v>460</v>
      </c>
      <c r="C105" s="1" t="s">
        <v>461</v>
      </c>
      <c r="D105" s="1" t="s">
        <v>422</v>
      </c>
      <c r="E105" s="1" t="s">
        <v>354</v>
      </c>
      <c r="F105" s="1">
        <v>7312</v>
      </c>
      <c r="G105" s="1" t="s">
        <v>355</v>
      </c>
      <c r="H105" s="1">
        <v>7312</v>
      </c>
      <c r="I105" s="1">
        <v>0.78036286019210244</v>
      </c>
      <c r="J105" s="1">
        <v>0</v>
      </c>
      <c r="K105" s="1" t="s">
        <v>356</v>
      </c>
      <c r="L105" s="1">
        <v>1</v>
      </c>
      <c r="M105" s="1" t="s">
        <v>427</v>
      </c>
      <c r="N105" s="1" t="s">
        <v>462</v>
      </c>
      <c r="O105" s="1" t="s">
        <v>463</v>
      </c>
      <c r="P105" s="1">
        <v>4.9000000000000004</v>
      </c>
      <c r="Q105" s="1">
        <v>0.82</v>
      </c>
      <c r="R105" s="1">
        <v>0</v>
      </c>
      <c r="S105" s="1">
        <v>0.35</v>
      </c>
      <c r="T105" s="1">
        <v>9370</v>
      </c>
      <c r="U105" s="1">
        <v>0</v>
      </c>
      <c r="V105" s="1">
        <v>153</v>
      </c>
      <c r="W105" s="1">
        <v>0</v>
      </c>
      <c r="X105" s="1">
        <v>1433610</v>
      </c>
      <c r="Y105" s="1">
        <v>1</v>
      </c>
      <c r="Z105" s="1">
        <v>0</v>
      </c>
      <c r="AA105" s="1">
        <v>0</v>
      </c>
      <c r="AB105" s="1">
        <v>0</v>
      </c>
      <c r="AC105" s="1">
        <v>0</v>
      </c>
      <c r="AD105" s="1">
        <v>0</v>
      </c>
      <c r="AE105" s="1">
        <v>0</v>
      </c>
      <c r="AF105" s="1">
        <v>0</v>
      </c>
      <c r="AG105" s="1">
        <v>0</v>
      </c>
      <c r="AH105" s="1">
        <v>0</v>
      </c>
      <c r="AI105" s="1">
        <v>0</v>
      </c>
      <c r="AJ105" s="1">
        <v>0</v>
      </c>
      <c r="AK105" s="1">
        <v>0</v>
      </c>
      <c r="AL105" s="1">
        <v>0</v>
      </c>
      <c r="AM105" s="1">
        <v>13.616438356164384</v>
      </c>
      <c r="AN105" s="1">
        <v>0</v>
      </c>
      <c r="AO105" s="1">
        <v>0</v>
      </c>
      <c r="AP105" s="1">
        <v>0</v>
      </c>
      <c r="AQ105" s="1">
        <v>0</v>
      </c>
      <c r="AR105" s="1">
        <v>0</v>
      </c>
      <c r="AS105" s="1">
        <v>0</v>
      </c>
      <c r="AT105" s="1">
        <v>0</v>
      </c>
      <c r="AU105" s="1">
        <v>0</v>
      </c>
      <c r="AV105" s="1">
        <v>0</v>
      </c>
      <c r="AW105" s="1">
        <v>0</v>
      </c>
      <c r="AX105" s="1">
        <v>0</v>
      </c>
      <c r="AY105" s="1">
        <v>0</v>
      </c>
      <c r="AZ105" s="1">
        <v>0</v>
      </c>
      <c r="BA105" s="1">
        <v>0</v>
      </c>
      <c r="BB105" s="1">
        <v>0</v>
      </c>
      <c r="BC105" s="1">
        <v>0.1143</v>
      </c>
      <c r="BD105" s="1">
        <v>0</v>
      </c>
      <c r="BE105" s="1">
        <v>0</v>
      </c>
      <c r="BF105" s="1">
        <v>0</v>
      </c>
      <c r="BG105" s="1">
        <v>0</v>
      </c>
      <c r="BH105" s="1">
        <v>0</v>
      </c>
      <c r="BI105" s="1">
        <v>0</v>
      </c>
      <c r="BJ105" s="1">
        <v>0</v>
      </c>
      <c r="BK105" s="1">
        <v>0</v>
      </c>
      <c r="BL105" s="1">
        <v>0</v>
      </c>
      <c r="BM105" s="1">
        <v>0</v>
      </c>
      <c r="BN105" s="1">
        <v>0</v>
      </c>
      <c r="BO105" s="1">
        <v>0</v>
      </c>
      <c r="BP105" s="1">
        <v>0</v>
      </c>
      <c r="BQ105" s="1">
        <v>1.4999999999999999E-2</v>
      </c>
      <c r="BR105" s="1">
        <v>0</v>
      </c>
      <c r="BS105" s="1">
        <v>0</v>
      </c>
      <c r="BT105" s="1">
        <v>0</v>
      </c>
      <c r="BU105" s="1">
        <v>0</v>
      </c>
      <c r="BV105" s="1">
        <v>0</v>
      </c>
      <c r="BW105" s="1">
        <v>81.599999999999994</v>
      </c>
      <c r="BX105" s="1">
        <v>0</v>
      </c>
      <c r="BY105" s="1">
        <v>0</v>
      </c>
      <c r="BZ105" s="1">
        <v>0</v>
      </c>
      <c r="CA105" s="1">
        <v>0</v>
      </c>
      <c r="CB105" s="1">
        <v>0</v>
      </c>
      <c r="CC105" s="1">
        <v>0</v>
      </c>
      <c r="CD105" s="1">
        <v>0</v>
      </c>
      <c r="CE105" s="1">
        <v>0</v>
      </c>
      <c r="CF105" s="1">
        <v>0</v>
      </c>
      <c r="CG105" s="1">
        <v>0</v>
      </c>
      <c r="CH105" s="1">
        <v>0</v>
      </c>
      <c r="CI105" s="1">
        <v>0</v>
      </c>
      <c r="CJ105" s="1">
        <v>0</v>
      </c>
      <c r="CK105" s="1">
        <v>0</v>
      </c>
      <c r="CL105" s="1">
        <v>0</v>
      </c>
      <c r="CM105" s="1">
        <v>0</v>
      </c>
      <c r="CN105" s="1">
        <v>0</v>
      </c>
      <c r="CO105" s="1">
        <v>0</v>
      </c>
      <c r="CP105" s="1">
        <v>0</v>
      </c>
      <c r="CQ105" s="1">
        <v>0</v>
      </c>
      <c r="CR105" s="1">
        <v>0</v>
      </c>
      <c r="CS105" s="1">
        <v>0</v>
      </c>
      <c r="CT105" s="1">
        <v>0</v>
      </c>
      <c r="CU105" s="1">
        <v>0</v>
      </c>
      <c r="CV105" s="1">
        <v>0</v>
      </c>
      <c r="CW105" s="1">
        <v>0</v>
      </c>
      <c r="CX105" s="1">
        <v>0</v>
      </c>
      <c r="CY105" s="1">
        <v>0</v>
      </c>
      <c r="CZ105" s="1">
        <v>0</v>
      </c>
      <c r="DA105" s="1">
        <v>0</v>
      </c>
      <c r="DB105" s="1">
        <v>0</v>
      </c>
      <c r="DC105" s="1">
        <v>0</v>
      </c>
      <c r="DD105" s="1">
        <v>0</v>
      </c>
      <c r="DE105" s="1">
        <v>0</v>
      </c>
      <c r="DF105" s="1">
        <v>0</v>
      </c>
      <c r="DG105" s="1">
        <v>0</v>
      </c>
      <c r="DH105" s="1">
        <v>0</v>
      </c>
      <c r="DI105" s="1">
        <v>0</v>
      </c>
      <c r="DJ105" s="1">
        <v>0</v>
      </c>
      <c r="DK105" s="1">
        <v>0</v>
      </c>
      <c r="DL105" s="1">
        <v>0</v>
      </c>
      <c r="DM105" s="1">
        <v>0</v>
      </c>
      <c r="DN105" s="1">
        <v>0</v>
      </c>
      <c r="DO105" s="1">
        <v>0</v>
      </c>
      <c r="DP105" s="1">
        <v>0</v>
      </c>
      <c r="DQ105" s="1">
        <v>0</v>
      </c>
      <c r="DR105" s="1">
        <v>0</v>
      </c>
      <c r="DS105" s="1">
        <v>0</v>
      </c>
      <c r="DT105" s="1">
        <v>0</v>
      </c>
      <c r="DU105" s="1">
        <v>0</v>
      </c>
      <c r="DV105" s="1">
        <v>0</v>
      </c>
      <c r="DW105" s="1">
        <v>0</v>
      </c>
      <c r="DX105" s="1">
        <v>0</v>
      </c>
      <c r="DY105" s="1">
        <v>0</v>
      </c>
      <c r="DZ105" s="1">
        <v>0</v>
      </c>
      <c r="EA105" s="1">
        <v>0</v>
      </c>
      <c r="EB105" s="1">
        <v>0</v>
      </c>
      <c r="EC105" s="1">
        <v>0</v>
      </c>
      <c r="ED105" s="1">
        <v>0</v>
      </c>
      <c r="EE105" s="1">
        <v>0</v>
      </c>
      <c r="EF105" s="1">
        <v>0</v>
      </c>
      <c r="EG105" s="1">
        <v>0</v>
      </c>
      <c r="EH105" s="1">
        <v>0</v>
      </c>
      <c r="EI105" s="1">
        <v>0</v>
      </c>
      <c r="EJ105" s="1">
        <v>0</v>
      </c>
      <c r="EK105" s="1">
        <v>0</v>
      </c>
      <c r="EL105" s="1">
        <v>0</v>
      </c>
      <c r="EM105" s="1">
        <v>0</v>
      </c>
      <c r="EN105" s="1">
        <v>0</v>
      </c>
      <c r="EO105" s="1">
        <v>0</v>
      </c>
      <c r="EP105" s="1">
        <v>0</v>
      </c>
      <c r="EQ105" s="1">
        <v>0</v>
      </c>
      <c r="ER105" s="1">
        <v>0</v>
      </c>
      <c r="ES105" s="1">
        <v>0</v>
      </c>
      <c r="ET105" s="1">
        <v>0</v>
      </c>
      <c r="EU105" s="1">
        <v>0</v>
      </c>
      <c r="EV105" s="1">
        <v>0</v>
      </c>
      <c r="EW105" s="1">
        <v>0</v>
      </c>
      <c r="EX105" s="1">
        <v>0</v>
      </c>
      <c r="EY105" s="1">
        <v>0</v>
      </c>
      <c r="EZ105" s="1">
        <v>0</v>
      </c>
      <c r="FA105" s="1">
        <v>0</v>
      </c>
      <c r="FB105" s="1">
        <v>0</v>
      </c>
      <c r="FC105" s="1">
        <v>0</v>
      </c>
      <c r="FD105" s="1">
        <v>0</v>
      </c>
      <c r="FE105" s="1">
        <v>0</v>
      </c>
      <c r="FF105" s="1">
        <v>0</v>
      </c>
      <c r="FG105" s="1">
        <v>0</v>
      </c>
      <c r="FH105" s="1">
        <v>0</v>
      </c>
      <c r="FI105" s="1">
        <v>0</v>
      </c>
      <c r="FJ105" s="1">
        <v>0</v>
      </c>
      <c r="FK105" s="1">
        <v>0</v>
      </c>
      <c r="FL105" s="1">
        <v>0</v>
      </c>
      <c r="FM105" s="1">
        <v>0</v>
      </c>
      <c r="FN105" s="1">
        <v>0</v>
      </c>
      <c r="FO105" s="1">
        <v>0</v>
      </c>
      <c r="FP105" s="1">
        <v>0</v>
      </c>
      <c r="FQ105" s="1">
        <v>1</v>
      </c>
      <c r="FR105" s="1">
        <v>0</v>
      </c>
      <c r="FS105" s="1">
        <v>0</v>
      </c>
      <c r="FT105" s="1">
        <v>0</v>
      </c>
      <c r="FU105" s="1">
        <v>0</v>
      </c>
      <c r="FV105" s="1">
        <v>0</v>
      </c>
      <c r="FW105" s="1">
        <v>0</v>
      </c>
      <c r="FX105" s="1">
        <v>4.4594811006005424</v>
      </c>
      <c r="FY105" s="1">
        <v>0</v>
      </c>
      <c r="FZ105" s="1">
        <v>0</v>
      </c>
      <c r="GA105" s="1">
        <v>0</v>
      </c>
      <c r="GB105" s="1">
        <v>0</v>
      </c>
      <c r="GC105" s="1">
        <v>0</v>
      </c>
      <c r="GD105" s="1">
        <v>0</v>
      </c>
      <c r="GE105" s="1">
        <v>0</v>
      </c>
      <c r="GF105" s="1">
        <v>0</v>
      </c>
      <c r="GG105" s="1">
        <v>0</v>
      </c>
      <c r="GH105" s="1">
        <v>0</v>
      </c>
      <c r="GI105" s="1">
        <v>0</v>
      </c>
      <c r="GJ105" s="1">
        <v>0</v>
      </c>
      <c r="GK105" s="1">
        <v>0</v>
      </c>
      <c r="GL105" s="1">
        <v>0</v>
      </c>
      <c r="GM105" s="1">
        <v>0</v>
      </c>
      <c r="GN105" s="1">
        <v>0</v>
      </c>
      <c r="GO105" s="1">
        <v>0</v>
      </c>
      <c r="GP105" s="1">
        <v>0</v>
      </c>
      <c r="GQ105" s="1">
        <v>0</v>
      </c>
      <c r="GR105" s="1">
        <v>0</v>
      </c>
      <c r="GS105" s="1">
        <v>0</v>
      </c>
      <c r="GT105" s="1">
        <v>0.34899999999999998</v>
      </c>
      <c r="GU105" s="1">
        <v>0</v>
      </c>
      <c r="GV105" s="1">
        <v>0</v>
      </c>
      <c r="GW105" s="1">
        <v>0</v>
      </c>
      <c r="GX105" s="1">
        <v>0</v>
      </c>
      <c r="GY105" s="1">
        <v>0</v>
      </c>
      <c r="GZ105" s="1">
        <v>0</v>
      </c>
      <c r="HA105" s="1">
        <v>0</v>
      </c>
      <c r="HB105" s="1">
        <v>0</v>
      </c>
      <c r="HC105" s="1">
        <v>0</v>
      </c>
      <c r="HD105" s="1">
        <v>0</v>
      </c>
      <c r="HE105" s="1">
        <v>0</v>
      </c>
      <c r="HF105" s="1">
        <v>0</v>
      </c>
      <c r="HG105" s="1">
        <v>0</v>
      </c>
      <c r="HH105" s="1">
        <v>1.4999999999999999E-2</v>
      </c>
      <c r="HI105" s="1">
        <v>0</v>
      </c>
      <c r="HJ105" s="1">
        <v>0</v>
      </c>
      <c r="HK105" s="1">
        <v>0</v>
      </c>
      <c r="HL105" s="1">
        <v>0</v>
      </c>
      <c r="HM105" s="1">
        <v>0</v>
      </c>
      <c r="HN105" s="1">
        <v>81.599999999999994</v>
      </c>
      <c r="HO105" s="1">
        <v>0</v>
      </c>
      <c r="HP105" s="1">
        <v>0</v>
      </c>
      <c r="HQ105" s="1">
        <v>0</v>
      </c>
      <c r="HR105" s="1">
        <v>0</v>
      </c>
      <c r="HS105" s="1">
        <v>0</v>
      </c>
      <c r="HT105" s="1">
        <v>0</v>
      </c>
      <c r="HU105" s="1">
        <v>0</v>
      </c>
      <c r="HV105" s="1">
        <v>0</v>
      </c>
      <c r="HW105" s="1">
        <v>0</v>
      </c>
      <c r="HX105" s="1">
        <v>0</v>
      </c>
      <c r="HY105" s="1">
        <v>0</v>
      </c>
      <c r="HZ105" s="1">
        <v>0</v>
      </c>
      <c r="IA105" s="1">
        <v>0</v>
      </c>
      <c r="IB105" s="1">
        <v>0</v>
      </c>
      <c r="IC105" s="1">
        <v>0</v>
      </c>
      <c r="ID105" s="1">
        <v>0</v>
      </c>
      <c r="IE105" s="1">
        <v>0</v>
      </c>
      <c r="IF105" s="1">
        <v>0</v>
      </c>
      <c r="IG105" s="1">
        <v>0</v>
      </c>
      <c r="IH105" s="1">
        <v>0</v>
      </c>
      <c r="II105" s="1">
        <v>0</v>
      </c>
      <c r="IJ105" s="1">
        <v>0</v>
      </c>
      <c r="IK105" s="1">
        <v>0</v>
      </c>
      <c r="IL105" s="1">
        <v>0</v>
      </c>
      <c r="IM105" s="1">
        <v>0</v>
      </c>
      <c r="IN105" s="1">
        <v>0</v>
      </c>
      <c r="IO105" s="1">
        <v>0</v>
      </c>
      <c r="IP105" s="1">
        <v>0</v>
      </c>
      <c r="IQ105" s="1">
        <v>0</v>
      </c>
      <c r="IR105" s="1">
        <v>0</v>
      </c>
      <c r="IS105" s="1">
        <v>0</v>
      </c>
      <c r="IT105" s="1">
        <v>0</v>
      </c>
      <c r="IU105" s="1">
        <v>0</v>
      </c>
      <c r="IV105" s="1">
        <v>0</v>
      </c>
      <c r="IW105" s="1">
        <v>0</v>
      </c>
      <c r="IX105" s="1">
        <v>0</v>
      </c>
      <c r="IY105" s="1">
        <v>0</v>
      </c>
      <c r="IZ105" s="1">
        <v>0</v>
      </c>
      <c r="JA105" s="1">
        <v>0</v>
      </c>
      <c r="JB105" s="1">
        <v>0</v>
      </c>
      <c r="JC105" s="1">
        <v>0</v>
      </c>
      <c r="JD105" s="1">
        <v>0</v>
      </c>
      <c r="JE105" s="1">
        <v>0</v>
      </c>
      <c r="JF105" s="1">
        <v>0</v>
      </c>
      <c r="JG105" s="1">
        <v>0</v>
      </c>
      <c r="JH105" s="1">
        <v>0</v>
      </c>
      <c r="JI105" s="1">
        <v>0</v>
      </c>
      <c r="JJ105" s="1">
        <v>0</v>
      </c>
      <c r="JK105" s="1">
        <v>0</v>
      </c>
      <c r="JL105" s="1">
        <v>0</v>
      </c>
      <c r="JM105" s="1">
        <v>0</v>
      </c>
      <c r="JN105" s="1">
        <v>0</v>
      </c>
      <c r="JO105" s="1">
        <v>0</v>
      </c>
      <c r="JP105" s="1">
        <v>0</v>
      </c>
      <c r="JQ105" s="1">
        <v>0</v>
      </c>
      <c r="JR105" s="1">
        <v>0</v>
      </c>
      <c r="JS105" s="1">
        <v>0</v>
      </c>
      <c r="JT105" s="1">
        <v>0</v>
      </c>
      <c r="JU105" s="1">
        <v>0</v>
      </c>
      <c r="JV105" s="1">
        <v>0</v>
      </c>
      <c r="JW105" s="1">
        <v>0</v>
      </c>
      <c r="JX105" s="1">
        <v>0</v>
      </c>
      <c r="JY105" s="1">
        <v>0</v>
      </c>
      <c r="JZ105" s="1">
        <v>0</v>
      </c>
      <c r="KA105" s="1">
        <v>0</v>
      </c>
      <c r="KB105" s="1">
        <v>0</v>
      </c>
      <c r="KC105" s="1">
        <v>0</v>
      </c>
      <c r="KD105" s="1">
        <v>0</v>
      </c>
      <c r="KE105" s="1">
        <v>0</v>
      </c>
      <c r="KF105" s="1">
        <v>0</v>
      </c>
      <c r="KG105" s="1">
        <v>0</v>
      </c>
      <c r="KH105" s="1">
        <v>0</v>
      </c>
      <c r="KI105" s="1">
        <v>0</v>
      </c>
      <c r="KJ105" s="1">
        <v>0</v>
      </c>
      <c r="KK105" s="1">
        <v>0</v>
      </c>
      <c r="KL105" s="1">
        <v>0</v>
      </c>
      <c r="KM105" s="1">
        <v>0</v>
      </c>
      <c r="KN105" s="1">
        <v>0</v>
      </c>
      <c r="KO105" s="1">
        <v>0</v>
      </c>
      <c r="KP105" s="1">
        <v>0</v>
      </c>
      <c r="KQ105" s="1">
        <v>0</v>
      </c>
      <c r="KR105" s="1">
        <v>0</v>
      </c>
      <c r="KS105" s="1">
        <v>0</v>
      </c>
      <c r="KT105" s="1">
        <v>0</v>
      </c>
      <c r="KU105" s="1">
        <v>0</v>
      </c>
      <c r="KV105" s="1">
        <v>0</v>
      </c>
      <c r="KW105" s="1">
        <v>0</v>
      </c>
      <c r="KX105" s="1">
        <v>0</v>
      </c>
      <c r="KY105" s="1">
        <v>0</v>
      </c>
      <c r="KZ105" s="1">
        <v>0</v>
      </c>
      <c r="LA105" s="1">
        <v>0</v>
      </c>
      <c r="LB105" s="1">
        <v>0</v>
      </c>
      <c r="LC105" s="1">
        <v>0</v>
      </c>
      <c r="LD105" s="1">
        <v>0</v>
      </c>
      <c r="LE105" s="1">
        <v>0</v>
      </c>
      <c r="LF105" s="1">
        <v>0</v>
      </c>
      <c r="LG105" s="1">
        <v>0</v>
      </c>
      <c r="LH105" s="1">
        <v>0.9365</v>
      </c>
      <c r="LI105" s="1">
        <v>0.68149447554213727</v>
      </c>
      <c r="LJ105" s="1">
        <v>0</v>
      </c>
      <c r="LK105" s="1">
        <v>0</v>
      </c>
      <c r="LL105" s="1">
        <v>1</v>
      </c>
      <c r="LM105" s="1">
        <v>0.95</v>
      </c>
      <c r="LN105" s="1">
        <v>0</v>
      </c>
      <c r="LO105" s="1">
        <v>1</v>
      </c>
      <c r="LP105" s="1">
        <v>0.78</v>
      </c>
      <c r="LQ105" s="1">
        <v>0</v>
      </c>
      <c r="LR105" s="1">
        <v>8.4507042253521125E-2</v>
      </c>
      <c r="LS105" s="1">
        <v>0</v>
      </c>
    </row>
    <row r="106" spans="1:331" ht="15.75" customHeight="1">
      <c r="A106" s="1" t="s">
        <v>459</v>
      </c>
      <c r="B106" s="1" t="s">
        <v>460</v>
      </c>
      <c r="C106" s="1" t="s">
        <v>464</v>
      </c>
      <c r="D106" s="1" t="s">
        <v>422</v>
      </c>
      <c r="E106" s="1" t="s">
        <v>354</v>
      </c>
      <c r="F106" s="1">
        <v>7640</v>
      </c>
      <c r="G106" s="1" t="s">
        <v>355</v>
      </c>
      <c r="H106" s="1">
        <v>7640</v>
      </c>
      <c r="I106" s="1">
        <v>0.81545522467712672</v>
      </c>
      <c r="J106" s="1">
        <v>0</v>
      </c>
      <c r="K106" s="1" t="s">
        <v>356</v>
      </c>
      <c r="L106" s="1">
        <v>1</v>
      </c>
      <c r="M106" s="1" t="s">
        <v>427</v>
      </c>
      <c r="N106" s="1" t="s">
        <v>462</v>
      </c>
      <c r="O106" s="1" t="s">
        <v>463</v>
      </c>
      <c r="P106" s="1">
        <v>4.9000000000000004</v>
      </c>
      <c r="Q106" s="1">
        <v>0.82</v>
      </c>
      <c r="R106" s="1">
        <v>0</v>
      </c>
      <c r="S106" s="1">
        <v>0.35</v>
      </c>
      <c r="T106" s="1">
        <v>9369</v>
      </c>
      <c r="U106" s="1">
        <v>0</v>
      </c>
      <c r="V106" s="1">
        <v>153</v>
      </c>
      <c r="W106" s="1">
        <v>0</v>
      </c>
      <c r="X106" s="1">
        <v>1433457</v>
      </c>
      <c r="Y106" s="1">
        <v>1</v>
      </c>
      <c r="Z106" s="1">
        <v>0</v>
      </c>
      <c r="AA106" s="1">
        <v>0</v>
      </c>
      <c r="AB106" s="1">
        <v>0</v>
      </c>
      <c r="AC106" s="1">
        <v>0</v>
      </c>
      <c r="AD106" s="1">
        <v>0</v>
      </c>
      <c r="AE106" s="1">
        <v>0</v>
      </c>
      <c r="AF106" s="1">
        <v>0</v>
      </c>
      <c r="AG106" s="1">
        <v>0</v>
      </c>
      <c r="AH106" s="1">
        <v>0</v>
      </c>
      <c r="AI106" s="1">
        <v>0</v>
      </c>
      <c r="AJ106" s="1">
        <v>0</v>
      </c>
      <c r="AK106" s="1">
        <v>0</v>
      </c>
      <c r="AL106" s="1">
        <v>0</v>
      </c>
      <c r="AM106" s="1">
        <v>13.616438356164384</v>
      </c>
      <c r="AN106" s="1">
        <v>0</v>
      </c>
      <c r="AO106" s="1">
        <v>0</v>
      </c>
      <c r="AP106" s="1">
        <v>0</v>
      </c>
      <c r="AQ106" s="1">
        <v>0</v>
      </c>
      <c r="AR106" s="1">
        <v>0</v>
      </c>
      <c r="AS106" s="1">
        <v>0</v>
      </c>
      <c r="AT106" s="1">
        <v>0</v>
      </c>
      <c r="AU106" s="1">
        <v>0</v>
      </c>
      <c r="AV106" s="1">
        <v>0</v>
      </c>
      <c r="AW106" s="1">
        <v>0</v>
      </c>
      <c r="AX106" s="1">
        <v>0</v>
      </c>
      <c r="AY106" s="1">
        <v>0</v>
      </c>
      <c r="AZ106" s="1">
        <v>0</v>
      </c>
      <c r="BA106" s="1">
        <v>0</v>
      </c>
      <c r="BB106" s="1">
        <v>0</v>
      </c>
      <c r="BC106" s="1">
        <v>0.1143</v>
      </c>
      <c r="BD106" s="1">
        <v>0</v>
      </c>
      <c r="BE106" s="1">
        <v>0</v>
      </c>
      <c r="BF106" s="1">
        <v>0</v>
      </c>
      <c r="BG106" s="1">
        <v>0</v>
      </c>
      <c r="BH106" s="1">
        <v>0</v>
      </c>
      <c r="BI106" s="1">
        <v>0</v>
      </c>
      <c r="BJ106" s="1">
        <v>0</v>
      </c>
      <c r="BK106" s="1">
        <v>0</v>
      </c>
      <c r="BL106" s="1">
        <v>0</v>
      </c>
      <c r="BM106" s="1">
        <v>0</v>
      </c>
      <c r="BN106" s="1">
        <v>0</v>
      </c>
      <c r="BO106" s="1">
        <v>0</v>
      </c>
      <c r="BP106" s="1">
        <v>0</v>
      </c>
      <c r="BQ106" s="1">
        <v>1.4999999999999999E-2</v>
      </c>
      <c r="BR106" s="1">
        <v>0</v>
      </c>
      <c r="BS106" s="1">
        <v>0</v>
      </c>
      <c r="BT106" s="1">
        <v>0</v>
      </c>
      <c r="BU106" s="1">
        <v>0</v>
      </c>
      <c r="BV106" s="1">
        <v>0</v>
      </c>
      <c r="BW106" s="1">
        <v>81.599999999999994</v>
      </c>
      <c r="BX106" s="1">
        <v>0</v>
      </c>
      <c r="BY106" s="1">
        <v>0</v>
      </c>
      <c r="BZ106" s="1">
        <v>0</v>
      </c>
      <c r="CA106" s="1">
        <v>0</v>
      </c>
      <c r="CB106" s="1">
        <v>0</v>
      </c>
      <c r="CC106" s="1">
        <v>0</v>
      </c>
      <c r="CD106" s="1">
        <v>0</v>
      </c>
      <c r="CE106" s="1">
        <v>0</v>
      </c>
      <c r="CF106" s="1">
        <v>0</v>
      </c>
      <c r="CG106" s="1">
        <v>0</v>
      </c>
      <c r="CH106" s="1">
        <v>0</v>
      </c>
      <c r="CI106" s="1">
        <v>0</v>
      </c>
      <c r="CJ106" s="1">
        <v>0</v>
      </c>
      <c r="CK106" s="1">
        <v>0</v>
      </c>
      <c r="CL106" s="1">
        <v>0</v>
      </c>
      <c r="CM106" s="1">
        <v>0</v>
      </c>
      <c r="CN106" s="1">
        <v>0</v>
      </c>
      <c r="CO106" s="1">
        <v>0</v>
      </c>
      <c r="CP106" s="1">
        <v>0</v>
      </c>
      <c r="CQ106" s="1">
        <v>0</v>
      </c>
      <c r="CR106" s="1">
        <v>0</v>
      </c>
      <c r="CS106" s="1">
        <v>0</v>
      </c>
      <c r="CT106" s="1">
        <v>0</v>
      </c>
      <c r="CU106" s="1">
        <v>0</v>
      </c>
      <c r="CV106" s="1">
        <v>0</v>
      </c>
      <c r="CW106" s="1">
        <v>0</v>
      </c>
      <c r="CX106" s="1">
        <v>0</v>
      </c>
      <c r="CY106" s="1">
        <v>0</v>
      </c>
      <c r="CZ106" s="1">
        <v>0</v>
      </c>
      <c r="DA106" s="1">
        <v>0</v>
      </c>
      <c r="DB106" s="1">
        <v>0</v>
      </c>
      <c r="DC106" s="1">
        <v>0</v>
      </c>
      <c r="DD106" s="1">
        <v>0</v>
      </c>
      <c r="DE106" s="1">
        <v>0</v>
      </c>
      <c r="DF106" s="1">
        <v>0</v>
      </c>
      <c r="DG106" s="1">
        <v>0</v>
      </c>
      <c r="DH106" s="1">
        <v>0</v>
      </c>
      <c r="DI106" s="1">
        <v>0</v>
      </c>
      <c r="DJ106" s="1">
        <v>0</v>
      </c>
      <c r="DK106" s="1">
        <v>0</v>
      </c>
      <c r="DL106" s="1">
        <v>0</v>
      </c>
      <c r="DM106" s="1">
        <v>0</v>
      </c>
      <c r="DN106" s="1">
        <v>0</v>
      </c>
      <c r="DO106" s="1">
        <v>0</v>
      </c>
      <c r="DP106" s="1">
        <v>0</v>
      </c>
      <c r="DQ106" s="1">
        <v>0</v>
      </c>
      <c r="DR106" s="1">
        <v>0</v>
      </c>
      <c r="DS106" s="1">
        <v>0</v>
      </c>
      <c r="DT106" s="1">
        <v>0</v>
      </c>
      <c r="DU106" s="1">
        <v>0</v>
      </c>
      <c r="DV106" s="1">
        <v>0</v>
      </c>
      <c r="DW106" s="1">
        <v>0</v>
      </c>
      <c r="DX106" s="1">
        <v>0</v>
      </c>
      <c r="DY106" s="1">
        <v>0</v>
      </c>
      <c r="DZ106" s="1">
        <v>0</v>
      </c>
      <c r="EA106" s="1">
        <v>0</v>
      </c>
      <c r="EB106" s="1">
        <v>0</v>
      </c>
      <c r="EC106" s="1">
        <v>0</v>
      </c>
      <c r="ED106" s="1">
        <v>0</v>
      </c>
      <c r="EE106" s="1">
        <v>0</v>
      </c>
      <c r="EF106" s="1">
        <v>0</v>
      </c>
      <c r="EG106" s="1">
        <v>0</v>
      </c>
      <c r="EH106" s="1">
        <v>0</v>
      </c>
      <c r="EI106" s="1">
        <v>0</v>
      </c>
      <c r="EJ106" s="1">
        <v>0</v>
      </c>
      <c r="EK106" s="1">
        <v>0</v>
      </c>
      <c r="EL106" s="1">
        <v>0</v>
      </c>
      <c r="EM106" s="1">
        <v>0</v>
      </c>
      <c r="EN106" s="1">
        <v>0</v>
      </c>
      <c r="EO106" s="1">
        <v>0</v>
      </c>
      <c r="EP106" s="1">
        <v>0</v>
      </c>
      <c r="EQ106" s="1">
        <v>0</v>
      </c>
      <c r="ER106" s="1">
        <v>0</v>
      </c>
      <c r="ES106" s="1">
        <v>0</v>
      </c>
      <c r="ET106" s="1">
        <v>0</v>
      </c>
      <c r="EU106" s="1">
        <v>0</v>
      </c>
      <c r="EV106" s="1">
        <v>0</v>
      </c>
      <c r="EW106" s="1">
        <v>0</v>
      </c>
      <c r="EX106" s="1">
        <v>0</v>
      </c>
      <c r="EY106" s="1">
        <v>0</v>
      </c>
      <c r="EZ106" s="1">
        <v>0</v>
      </c>
      <c r="FA106" s="1">
        <v>0</v>
      </c>
      <c r="FB106" s="1">
        <v>0</v>
      </c>
      <c r="FC106" s="1">
        <v>0</v>
      </c>
      <c r="FD106" s="1">
        <v>0</v>
      </c>
      <c r="FE106" s="1">
        <v>0</v>
      </c>
      <c r="FF106" s="1">
        <v>0</v>
      </c>
      <c r="FG106" s="1">
        <v>0</v>
      </c>
      <c r="FH106" s="1">
        <v>0</v>
      </c>
      <c r="FI106" s="1">
        <v>0</v>
      </c>
      <c r="FJ106" s="1">
        <v>0</v>
      </c>
      <c r="FK106" s="1">
        <v>0</v>
      </c>
      <c r="FL106" s="1">
        <v>0</v>
      </c>
      <c r="FM106" s="1">
        <v>0</v>
      </c>
      <c r="FN106" s="1">
        <v>0</v>
      </c>
      <c r="FO106" s="1">
        <v>0</v>
      </c>
      <c r="FP106" s="1">
        <v>0</v>
      </c>
      <c r="FQ106" s="1">
        <v>1</v>
      </c>
      <c r="FR106" s="1">
        <v>0</v>
      </c>
      <c r="FS106" s="1">
        <v>0</v>
      </c>
      <c r="FT106" s="1">
        <v>0</v>
      </c>
      <c r="FU106" s="1">
        <v>0</v>
      </c>
      <c r="FV106" s="1">
        <v>0</v>
      </c>
      <c r="FW106" s="1">
        <v>0</v>
      </c>
      <c r="FX106" s="1">
        <v>4.4594811006005424</v>
      </c>
      <c r="FY106" s="1">
        <v>0</v>
      </c>
      <c r="FZ106" s="1">
        <v>0</v>
      </c>
      <c r="GA106" s="1">
        <v>0</v>
      </c>
      <c r="GB106" s="1">
        <v>0</v>
      </c>
      <c r="GC106" s="1">
        <v>0</v>
      </c>
      <c r="GD106" s="1">
        <v>0</v>
      </c>
      <c r="GE106" s="1">
        <v>0</v>
      </c>
      <c r="GF106" s="1">
        <v>0</v>
      </c>
      <c r="GG106" s="1">
        <v>0</v>
      </c>
      <c r="GH106" s="1">
        <v>0</v>
      </c>
      <c r="GI106" s="1">
        <v>0</v>
      </c>
      <c r="GJ106" s="1">
        <v>0</v>
      </c>
      <c r="GK106" s="1">
        <v>0</v>
      </c>
      <c r="GL106" s="1">
        <v>0</v>
      </c>
      <c r="GM106" s="1">
        <v>0</v>
      </c>
      <c r="GN106" s="1">
        <v>0</v>
      </c>
      <c r="GO106" s="1">
        <v>0</v>
      </c>
      <c r="GP106" s="1">
        <v>0</v>
      </c>
      <c r="GQ106" s="1">
        <v>0</v>
      </c>
      <c r="GR106" s="1">
        <v>0</v>
      </c>
      <c r="GS106" s="1">
        <v>0</v>
      </c>
      <c r="GT106" s="1">
        <v>0.34899999999999998</v>
      </c>
      <c r="GU106" s="1">
        <v>0</v>
      </c>
      <c r="GV106" s="1">
        <v>0</v>
      </c>
      <c r="GW106" s="1">
        <v>0</v>
      </c>
      <c r="GX106" s="1">
        <v>0</v>
      </c>
      <c r="GY106" s="1">
        <v>0</v>
      </c>
      <c r="GZ106" s="1">
        <v>0</v>
      </c>
      <c r="HA106" s="1">
        <v>0</v>
      </c>
      <c r="HB106" s="1">
        <v>0</v>
      </c>
      <c r="HC106" s="1">
        <v>0</v>
      </c>
      <c r="HD106" s="1">
        <v>0</v>
      </c>
      <c r="HE106" s="1">
        <v>0</v>
      </c>
      <c r="HF106" s="1">
        <v>0</v>
      </c>
      <c r="HG106" s="1">
        <v>0</v>
      </c>
      <c r="HH106" s="1">
        <v>1.4999999999999999E-2</v>
      </c>
      <c r="HI106" s="1">
        <v>0</v>
      </c>
      <c r="HJ106" s="1">
        <v>0</v>
      </c>
      <c r="HK106" s="1">
        <v>0</v>
      </c>
      <c r="HL106" s="1">
        <v>0</v>
      </c>
      <c r="HM106" s="1">
        <v>0</v>
      </c>
      <c r="HN106" s="1">
        <v>81.599999999999994</v>
      </c>
      <c r="HO106" s="1">
        <v>0</v>
      </c>
      <c r="HP106" s="1">
        <v>0</v>
      </c>
      <c r="HQ106" s="1">
        <v>0</v>
      </c>
      <c r="HR106" s="1">
        <v>0</v>
      </c>
      <c r="HS106" s="1">
        <v>0</v>
      </c>
      <c r="HT106" s="1">
        <v>0</v>
      </c>
      <c r="HU106" s="1">
        <v>0</v>
      </c>
      <c r="HV106" s="1">
        <v>0</v>
      </c>
      <c r="HW106" s="1">
        <v>0</v>
      </c>
      <c r="HX106" s="1">
        <v>0</v>
      </c>
      <c r="HY106" s="1">
        <v>0</v>
      </c>
      <c r="HZ106" s="1">
        <v>0</v>
      </c>
      <c r="IA106" s="1">
        <v>0</v>
      </c>
      <c r="IB106" s="1">
        <v>0</v>
      </c>
      <c r="IC106" s="1">
        <v>0</v>
      </c>
      <c r="ID106" s="1">
        <v>0</v>
      </c>
      <c r="IE106" s="1">
        <v>0</v>
      </c>
      <c r="IF106" s="1">
        <v>0</v>
      </c>
      <c r="IG106" s="1">
        <v>0</v>
      </c>
      <c r="IH106" s="1">
        <v>0</v>
      </c>
      <c r="II106" s="1">
        <v>0</v>
      </c>
      <c r="IJ106" s="1">
        <v>0</v>
      </c>
      <c r="IK106" s="1">
        <v>0</v>
      </c>
      <c r="IL106" s="1">
        <v>0</v>
      </c>
      <c r="IM106" s="1">
        <v>0</v>
      </c>
      <c r="IN106" s="1">
        <v>0</v>
      </c>
      <c r="IO106" s="1">
        <v>0</v>
      </c>
      <c r="IP106" s="1">
        <v>0</v>
      </c>
      <c r="IQ106" s="1">
        <v>0</v>
      </c>
      <c r="IR106" s="1">
        <v>0</v>
      </c>
      <c r="IS106" s="1">
        <v>0</v>
      </c>
      <c r="IT106" s="1">
        <v>0</v>
      </c>
      <c r="IU106" s="1">
        <v>0</v>
      </c>
      <c r="IV106" s="1">
        <v>0</v>
      </c>
      <c r="IW106" s="1">
        <v>0</v>
      </c>
      <c r="IX106" s="1">
        <v>0</v>
      </c>
      <c r="IY106" s="1">
        <v>0</v>
      </c>
      <c r="IZ106" s="1">
        <v>0</v>
      </c>
      <c r="JA106" s="1">
        <v>0</v>
      </c>
      <c r="JB106" s="1">
        <v>0</v>
      </c>
      <c r="JC106" s="1">
        <v>0</v>
      </c>
      <c r="JD106" s="1">
        <v>0</v>
      </c>
      <c r="JE106" s="1">
        <v>0</v>
      </c>
      <c r="JF106" s="1">
        <v>0</v>
      </c>
      <c r="JG106" s="1">
        <v>0</v>
      </c>
      <c r="JH106" s="1">
        <v>0</v>
      </c>
      <c r="JI106" s="1">
        <v>0</v>
      </c>
      <c r="JJ106" s="1">
        <v>0</v>
      </c>
      <c r="JK106" s="1">
        <v>0</v>
      </c>
      <c r="JL106" s="1">
        <v>0</v>
      </c>
      <c r="JM106" s="1">
        <v>0</v>
      </c>
      <c r="JN106" s="1">
        <v>0</v>
      </c>
      <c r="JO106" s="1">
        <v>0</v>
      </c>
      <c r="JP106" s="1">
        <v>0</v>
      </c>
      <c r="JQ106" s="1">
        <v>0</v>
      </c>
      <c r="JR106" s="1">
        <v>0</v>
      </c>
      <c r="JS106" s="1">
        <v>0</v>
      </c>
      <c r="JT106" s="1">
        <v>0</v>
      </c>
      <c r="JU106" s="1">
        <v>0</v>
      </c>
      <c r="JV106" s="1">
        <v>0</v>
      </c>
      <c r="JW106" s="1">
        <v>0</v>
      </c>
      <c r="JX106" s="1">
        <v>0</v>
      </c>
      <c r="JY106" s="1">
        <v>0</v>
      </c>
      <c r="JZ106" s="1">
        <v>0</v>
      </c>
      <c r="KA106" s="1">
        <v>0</v>
      </c>
      <c r="KB106" s="1">
        <v>0</v>
      </c>
      <c r="KC106" s="1">
        <v>0</v>
      </c>
      <c r="KD106" s="1">
        <v>0</v>
      </c>
      <c r="KE106" s="1">
        <v>0</v>
      </c>
      <c r="KF106" s="1">
        <v>0</v>
      </c>
      <c r="KG106" s="1">
        <v>0</v>
      </c>
      <c r="KH106" s="1">
        <v>0</v>
      </c>
      <c r="KI106" s="1">
        <v>0</v>
      </c>
      <c r="KJ106" s="1">
        <v>0</v>
      </c>
      <c r="KK106" s="1">
        <v>0</v>
      </c>
      <c r="KL106" s="1">
        <v>0</v>
      </c>
      <c r="KM106" s="1">
        <v>0</v>
      </c>
      <c r="KN106" s="1">
        <v>0</v>
      </c>
      <c r="KO106" s="1">
        <v>0</v>
      </c>
      <c r="KP106" s="1">
        <v>0</v>
      </c>
      <c r="KQ106" s="1">
        <v>0</v>
      </c>
      <c r="KR106" s="1">
        <v>0</v>
      </c>
      <c r="KS106" s="1">
        <v>0</v>
      </c>
      <c r="KT106" s="1">
        <v>0</v>
      </c>
      <c r="KU106" s="1">
        <v>0</v>
      </c>
      <c r="KV106" s="1">
        <v>0</v>
      </c>
      <c r="KW106" s="1">
        <v>0</v>
      </c>
      <c r="KX106" s="1">
        <v>0</v>
      </c>
      <c r="KY106" s="1">
        <v>0</v>
      </c>
      <c r="KZ106" s="1">
        <v>0</v>
      </c>
      <c r="LA106" s="1">
        <v>0</v>
      </c>
      <c r="LB106" s="1">
        <v>0</v>
      </c>
      <c r="LC106" s="1">
        <v>0</v>
      </c>
      <c r="LD106" s="1">
        <v>0</v>
      </c>
      <c r="LE106" s="1">
        <v>0</v>
      </c>
      <c r="LF106" s="1">
        <v>0</v>
      </c>
      <c r="LG106" s="1">
        <v>0</v>
      </c>
      <c r="LH106" s="1">
        <v>0.9365</v>
      </c>
      <c r="LI106" s="1">
        <v>0.71207749704218293</v>
      </c>
      <c r="LJ106" s="1">
        <v>0</v>
      </c>
      <c r="LK106" s="1">
        <v>0</v>
      </c>
      <c r="LL106" s="1">
        <v>1</v>
      </c>
      <c r="LM106" s="1">
        <v>0.95</v>
      </c>
      <c r="LN106" s="1">
        <v>0</v>
      </c>
      <c r="LO106" s="1">
        <v>1</v>
      </c>
      <c r="LP106" s="1">
        <v>0.78</v>
      </c>
      <c r="LQ106" s="1">
        <v>0</v>
      </c>
      <c r="LR106" s="1">
        <v>8.4507042253521125E-2</v>
      </c>
      <c r="LS106" s="1">
        <v>0</v>
      </c>
    </row>
    <row r="107" spans="1:331" ht="15.75" customHeight="1">
      <c r="A107" s="1" t="s">
        <v>459</v>
      </c>
      <c r="B107" s="1" t="s">
        <v>460</v>
      </c>
      <c r="C107" s="1" t="s">
        <v>465</v>
      </c>
      <c r="D107" s="1" t="s">
        <v>422</v>
      </c>
      <c r="E107" s="1" t="s">
        <v>354</v>
      </c>
      <c r="F107" s="1">
        <v>7956</v>
      </c>
      <c r="G107" s="1" t="s">
        <v>355</v>
      </c>
      <c r="H107" s="1">
        <v>7956</v>
      </c>
      <c r="I107" s="1">
        <v>0.84918347742555234</v>
      </c>
      <c r="J107" s="1">
        <v>0</v>
      </c>
      <c r="K107" s="1" t="s">
        <v>356</v>
      </c>
      <c r="L107" s="1">
        <v>1</v>
      </c>
      <c r="M107" s="1" t="s">
        <v>427</v>
      </c>
      <c r="N107" s="1" t="s">
        <v>462</v>
      </c>
      <c r="O107" s="1" t="s">
        <v>463</v>
      </c>
      <c r="P107" s="1">
        <v>4.9000000000000004</v>
      </c>
      <c r="Q107" s="1">
        <v>0.82</v>
      </c>
      <c r="R107" s="1">
        <v>0</v>
      </c>
      <c r="S107" s="1">
        <v>0.35</v>
      </c>
      <c r="T107" s="1">
        <v>9369</v>
      </c>
      <c r="U107" s="1">
        <v>0</v>
      </c>
      <c r="V107" s="1">
        <v>153</v>
      </c>
      <c r="W107" s="1">
        <v>0</v>
      </c>
      <c r="X107" s="1">
        <v>1433457</v>
      </c>
      <c r="Y107" s="1">
        <v>1</v>
      </c>
      <c r="Z107" s="1">
        <v>0</v>
      </c>
      <c r="AA107" s="1">
        <v>0</v>
      </c>
      <c r="AB107" s="1">
        <v>0</v>
      </c>
      <c r="AC107" s="1">
        <v>0</v>
      </c>
      <c r="AD107" s="1">
        <v>0</v>
      </c>
      <c r="AE107" s="1">
        <v>0</v>
      </c>
      <c r="AF107" s="1">
        <v>0</v>
      </c>
      <c r="AG107" s="1">
        <v>0</v>
      </c>
      <c r="AH107" s="1">
        <v>0</v>
      </c>
      <c r="AI107" s="1">
        <v>0</v>
      </c>
      <c r="AJ107" s="1">
        <v>0</v>
      </c>
      <c r="AK107" s="1">
        <v>0</v>
      </c>
      <c r="AL107" s="1">
        <v>0</v>
      </c>
      <c r="AM107" s="1">
        <v>13.616438356164384</v>
      </c>
      <c r="AN107" s="1">
        <v>0</v>
      </c>
      <c r="AO107" s="1">
        <v>0</v>
      </c>
      <c r="AP107" s="1">
        <v>0</v>
      </c>
      <c r="AQ107" s="1">
        <v>0</v>
      </c>
      <c r="AR107" s="1">
        <v>0</v>
      </c>
      <c r="AS107" s="1">
        <v>0</v>
      </c>
      <c r="AT107" s="1">
        <v>0</v>
      </c>
      <c r="AU107" s="1">
        <v>0</v>
      </c>
      <c r="AV107" s="1">
        <v>0</v>
      </c>
      <c r="AW107" s="1">
        <v>0</v>
      </c>
      <c r="AX107" s="1">
        <v>0</v>
      </c>
      <c r="AY107" s="1">
        <v>0</v>
      </c>
      <c r="AZ107" s="1">
        <v>0</v>
      </c>
      <c r="BA107" s="1">
        <v>0</v>
      </c>
      <c r="BB107" s="1">
        <v>0</v>
      </c>
      <c r="BC107" s="1">
        <v>0.1143</v>
      </c>
      <c r="BD107" s="1">
        <v>0</v>
      </c>
      <c r="BE107" s="1">
        <v>0</v>
      </c>
      <c r="BF107" s="1">
        <v>0</v>
      </c>
      <c r="BG107" s="1">
        <v>0</v>
      </c>
      <c r="BH107" s="1">
        <v>0</v>
      </c>
      <c r="BI107" s="1">
        <v>0</v>
      </c>
      <c r="BJ107" s="1">
        <v>0</v>
      </c>
      <c r="BK107" s="1">
        <v>0</v>
      </c>
      <c r="BL107" s="1">
        <v>0</v>
      </c>
      <c r="BM107" s="1">
        <v>0</v>
      </c>
      <c r="BN107" s="1">
        <v>0</v>
      </c>
      <c r="BO107" s="1">
        <v>0</v>
      </c>
      <c r="BP107" s="1">
        <v>0</v>
      </c>
      <c r="BQ107" s="1">
        <v>1.4999999999999999E-2</v>
      </c>
      <c r="BR107" s="1">
        <v>0</v>
      </c>
      <c r="BS107" s="1">
        <v>0</v>
      </c>
      <c r="BT107" s="1">
        <v>0</v>
      </c>
      <c r="BU107" s="1">
        <v>0</v>
      </c>
      <c r="BV107" s="1">
        <v>0</v>
      </c>
      <c r="BW107" s="1">
        <v>81.599999999999994</v>
      </c>
      <c r="BX107" s="1">
        <v>0</v>
      </c>
      <c r="BY107" s="1">
        <v>0</v>
      </c>
      <c r="BZ107" s="1">
        <v>0</v>
      </c>
      <c r="CA107" s="1">
        <v>0</v>
      </c>
      <c r="CB107" s="1">
        <v>0</v>
      </c>
      <c r="CC107" s="1">
        <v>0</v>
      </c>
      <c r="CD107" s="1">
        <v>0</v>
      </c>
      <c r="CE107" s="1">
        <v>0</v>
      </c>
      <c r="CF107" s="1">
        <v>0</v>
      </c>
      <c r="CG107" s="1">
        <v>0</v>
      </c>
      <c r="CH107" s="1">
        <v>0</v>
      </c>
      <c r="CI107" s="1">
        <v>0</v>
      </c>
      <c r="CJ107" s="1">
        <v>0</v>
      </c>
      <c r="CK107" s="1">
        <v>0</v>
      </c>
      <c r="CL107" s="1">
        <v>0</v>
      </c>
      <c r="CM107" s="1">
        <v>0</v>
      </c>
      <c r="CN107" s="1">
        <v>0</v>
      </c>
      <c r="CO107" s="1">
        <v>0</v>
      </c>
      <c r="CP107" s="1">
        <v>0</v>
      </c>
      <c r="CQ107" s="1">
        <v>0</v>
      </c>
      <c r="CR107" s="1">
        <v>0</v>
      </c>
      <c r="CS107" s="1">
        <v>0</v>
      </c>
      <c r="CT107" s="1">
        <v>0</v>
      </c>
      <c r="CU107" s="1">
        <v>0</v>
      </c>
      <c r="CV107" s="1">
        <v>0</v>
      </c>
      <c r="CW107" s="1">
        <v>0</v>
      </c>
      <c r="CX107" s="1">
        <v>0</v>
      </c>
      <c r="CY107" s="1">
        <v>0</v>
      </c>
      <c r="CZ107" s="1">
        <v>0</v>
      </c>
      <c r="DA107" s="1">
        <v>0</v>
      </c>
      <c r="DB107" s="1">
        <v>0</v>
      </c>
      <c r="DC107" s="1">
        <v>0</v>
      </c>
      <c r="DD107" s="1">
        <v>0</v>
      </c>
      <c r="DE107" s="1">
        <v>0</v>
      </c>
      <c r="DF107" s="1">
        <v>0</v>
      </c>
      <c r="DG107" s="1">
        <v>0</v>
      </c>
      <c r="DH107" s="1">
        <v>0</v>
      </c>
      <c r="DI107" s="1">
        <v>0</v>
      </c>
      <c r="DJ107" s="1">
        <v>0</v>
      </c>
      <c r="DK107" s="1">
        <v>0</v>
      </c>
      <c r="DL107" s="1">
        <v>0</v>
      </c>
      <c r="DM107" s="1">
        <v>0</v>
      </c>
      <c r="DN107" s="1">
        <v>0</v>
      </c>
      <c r="DO107" s="1">
        <v>0</v>
      </c>
      <c r="DP107" s="1">
        <v>0</v>
      </c>
      <c r="DQ107" s="1">
        <v>0</v>
      </c>
      <c r="DR107" s="1">
        <v>0</v>
      </c>
      <c r="DS107" s="1">
        <v>0</v>
      </c>
      <c r="DT107" s="1">
        <v>0</v>
      </c>
      <c r="DU107" s="1">
        <v>0</v>
      </c>
      <c r="DV107" s="1">
        <v>0</v>
      </c>
      <c r="DW107" s="1">
        <v>0</v>
      </c>
      <c r="DX107" s="1">
        <v>0</v>
      </c>
      <c r="DY107" s="1">
        <v>0</v>
      </c>
      <c r="DZ107" s="1">
        <v>0</v>
      </c>
      <c r="EA107" s="1">
        <v>0</v>
      </c>
      <c r="EB107" s="1">
        <v>0</v>
      </c>
      <c r="EC107" s="1">
        <v>0</v>
      </c>
      <c r="ED107" s="1">
        <v>0</v>
      </c>
      <c r="EE107" s="1">
        <v>0</v>
      </c>
      <c r="EF107" s="1">
        <v>0</v>
      </c>
      <c r="EG107" s="1">
        <v>0</v>
      </c>
      <c r="EH107" s="1">
        <v>0</v>
      </c>
      <c r="EI107" s="1">
        <v>0</v>
      </c>
      <c r="EJ107" s="1">
        <v>0</v>
      </c>
      <c r="EK107" s="1">
        <v>0</v>
      </c>
      <c r="EL107" s="1">
        <v>0</v>
      </c>
      <c r="EM107" s="1">
        <v>0</v>
      </c>
      <c r="EN107" s="1">
        <v>0</v>
      </c>
      <c r="EO107" s="1">
        <v>0</v>
      </c>
      <c r="EP107" s="1">
        <v>0</v>
      </c>
      <c r="EQ107" s="1">
        <v>0</v>
      </c>
      <c r="ER107" s="1">
        <v>0</v>
      </c>
      <c r="ES107" s="1">
        <v>0</v>
      </c>
      <c r="ET107" s="1">
        <v>0</v>
      </c>
      <c r="EU107" s="1">
        <v>0</v>
      </c>
      <c r="EV107" s="1">
        <v>0</v>
      </c>
      <c r="EW107" s="1">
        <v>0</v>
      </c>
      <c r="EX107" s="1">
        <v>0</v>
      </c>
      <c r="EY107" s="1">
        <v>0</v>
      </c>
      <c r="EZ107" s="1">
        <v>0</v>
      </c>
      <c r="FA107" s="1">
        <v>0</v>
      </c>
      <c r="FB107" s="1">
        <v>0</v>
      </c>
      <c r="FC107" s="1">
        <v>0</v>
      </c>
      <c r="FD107" s="1">
        <v>0</v>
      </c>
      <c r="FE107" s="1">
        <v>0</v>
      </c>
      <c r="FF107" s="1">
        <v>0</v>
      </c>
      <c r="FG107" s="1">
        <v>0</v>
      </c>
      <c r="FH107" s="1">
        <v>0</v>
      </c>
      <c r="FI107" s="1">
        <v>0</v>
      </c>
      <c r="FJ107" s="1">
        <v>0</v>
      </c>
      <c r="FK107" s="1">
        <v>0</v>
      </c>
      <c r="FL107" s="1">
        <v>0</v>
      </c>
      <c r="FM107" s="1">
        <v>0</v>
      </c>
      <c r="FN107" s="1">
        <v>0</v>
      </c>
      <c r="FO107" s="1">
        <v>0</v>
      </c>
      <c r="FP107" s="1">
        <v>0</v>
      </c>
      <c r="FQ107" s="1">
        <v>1</v>
      </c>
      <c r="FR107" s="1">
        <v>0</v>
      </c>
      <c r="FS107" s="1">
        <v>0</v>
      </c>
      <c r="FT107" s="1">
        <v>0</v>
      </c>
      <c r="FU107" s="1">
        <v>0</v>
      </c>
      <c r="FV107" s="1">
        <v>0</v>
      </c>
      <c r="FW107" s="1">
        <v>0</v>
      </c>
      <c r="FX107" s="1">
        <v>4.4594811006005424</v>
      </c>
      <c r="FY107" s="1">
        <v>0</v>
      </c>
      <c r="FZ107" s="1">
        <v>0</v>
      </c>
      <c r="GA107" s="1">
        <v>0</v>
      </c>
      <c r="GB107" s="1">
        <v>0</v>
      </c>
      <c r="GC107" s="1">
        <v>0</v>
      </c>
      <c r="GD107" s="1">
        <v>0</v>
      </c>
      <c r="GE107" s="1">
        <v>0</v>
      </c>
      <c r="GF107" s="1">
        <v>0</v>
      </c>
      <c r="GG107" s="1">
        <v>0</v>
      </c>
      <c r="GH107" s="1">
        <v>0</v>
      </c>
      <c r="GI107" s="1">
        <v>0</v>
      </c>
      <c r="GJ107" s="1">
        <v>0</v>
      </c>
      <c r="GK107" s="1">
        <v>0</v>
      </c>
      <c r="GL107" s="1">
        <v>0</v>
      </c>
      <c r="GM107" s="1">
        <v>0</v>
      </c>
      <c r="GN107" s="1">
        <v>0</v>
      </c>
      <c r="GO107" s="1">
        <v>0</v>
      </c>
      <c r="GP107" s="1">
        <v>0</v>
      </c>
      <c r="GQ107" s="1">
        <v>0</v>
      </c>
      <c r="GR107" s="1">
        <v>0</v>
      </c>
      <c r="GS107" s="1">
        <v>0</v>
      </c>
      <c r="GT107" s="1">
        <v>0.34899999999999998</v>
      </c>
      <c r="GU107" s="1">
        <v>0</v>
      </c>
      <c r="GV107" s="1">
        <v>0</v>
      </c>
      <c r="GW107" s="1">
        <v>0</v>
      </c>
      <c r="GX107" s="1">
        <v>0</v>
      </c>
      <c r="GY107" s="1">
        <v>0</v>
      </c>
      <c r="GZ107" s="1">
        <v>0</v>
      </c>
      <c r="HA107" s="1">
        <v>0</v>
      </c>
      <c r="HB107" s="1">
        <v>0</v>
      </c>
      <c r="HC107" s="1">
        <v>0</v>
      </c>
      <c r="HD107" s="1">
        <v>0</v>
      </c>
      <c r="HE107" s="1">
        <v>0</v>
      </c>
      <c r="HF107" s="1">
        <v>0</v>
      </c>
      <c r="HG107" s="1">
        <v>0</v>
      </c>
      <c r="HH107" s="1">
        <v>1.4999999999999999E-2</v>
      </c>
      <c r="HI107" s="1">
        <v>0</v>
      </c>
      <c r="HJ107" s="1">
        <v>0</v>
      </c>
      <c r="HK107" s="1">
        <v>0</v>
      </c>
      <c r="HL107" s="1">
        <v>0</v>
      </c>
      <c r="HM107" s="1">
        <v>0</v>
      </c>
      <c r="HN107" s="1">
        <v>81.599999999999994</v>
      </c>
      <c r="HO107" s="1">
        <v>0</v>
      </c>
      <c r="HP107" s="1">
        <v>0</v>
      </c>
      <c r="HQ107" s="1">
        <v>0</v>
      </c>
      <c r="HR107" s="1">
        <v>0</v>
      </c>
      <c r="HS107" s="1">
        <v>0</v>
      </c>
      <c r="HT107" s="1">
        <v>0</v>
      </c>
      <c r="HU107" s="1">
        <v>0</v>
      </c>
      <c r="HV107" s="1">
        <v>0</v>
      </c>
      <c r="HW107" s="1">
        <v>0</v>
      </c>
      <c r="HX107" s="1">
        <v>0</v>
      </c>
      <c r="HY107" s="1">
        <v>0</v>
      </c>
      <c r="HZ107" s="1">
        <v>0</v>
      </c>
      <c r="IA107" s="1">
        <v>0</v>
      </c>
      <c r="IB107" s="1">
        <v>0</v>
      </c>
      <c r="IC107" s="1">
        <v>0</v>
      </c>
      <c r="ID107" s="1">
        <v>0</v>
      </c>
      <c r="IE107" s="1">
        <v>0</v>
      </c>
      <c r="IF107" s="1">
        <v>0</v>
      </c>
      <c r="IG107" s="1">
        <v>0</v>
      </c>
      <c r="IH107" s="1">
        <v>0</v>
      </c>
      <c r="II107" s="1">
        <v>0</v>
      </c>
      <c r="IJ107" s="1">
        <v>0</v>
      </c>
      <c r="IK107" s="1">
        <v>0</v>
      </c>
      <c r="IL107" s="1">
        <v>0</v>
      </c>
      <c r="IM107" s="1">
        <v>0</v>
      </c>
      <c r="IN107" s="1">
        <v>0</v>
      </c>
      <c r="IO107" s="1">
        <v>0</v>
      </c>
      <c r="IP107" s="1">
        <v>0</v>
      </c>
      <c r="IQ107" s="1">
        <v>0</v>
      </c>
      <c r="IR107" s="1">
        <v>0</v>
      </c>
      <c r="IS107" s="1">
        <v>0</v>
      </c>
      <c r="IT107" s="1">
        <v>0</v>
      </c>
      <c r="IU107" s="1">
        <v>0</v>
      </c>
      <c r="IV107" s="1">
        <v>0</v>
      </c>
      <c r="IW107" s="1">
        <v>0</v>
      </c>
      <c r="IX107" s="1">
        <v>0</v>
      </c>
      <c r="IY107" s="1">
        <v>0</v>
      </c>
      <c r="IZ107" s="1">
        <v>0</v>
      </c>
      <c r="JA107" s="1">
        <v>0</v>
      </c>
      <c r="JB107" s="1">
        <v>0</v>
      </c>
      <c r="JC107" s="1">
        <v>0</v>
      </c>
      <c r="JD107" s="1">
        <v>0</v>
      </c>
      <c r="JE107" s="1">
        <v>0</v>
      </c>
      <c r="JF107" s="1">
        <v>0</v>
      </c>
      <c r="JG107" s="1">
        <v>0</v>
      </c>
      <c r="JH107" s="1">
        <v>0</v>
      </c>
      <c r="JI107" s="1">
        <v>0</v>
      </c>
      <c r="JJ107" s="1">
        <v>0</v>
      </c>
      <c r="JK107" s="1">
        <v>0</v>
      </c>
      <c r="JL107" s="1">
        <v>0</v>
      </c>
      <c r="JM107" s="1">
        <v>0</v>
      </c>
      <c r="JN107" s="1">
        <v>0</v>
      </c>
      <c r="JO107" s="1">
        <v>0</v>
      </c>
      <c r="JP107" s="1">
        <v>0</v>
      </c>
      <c r="JQ107" s="1">
        <v>0</v>
      </c>
      <c r="JR107" s="1">
        <v>0</v>
      </c>
      <c r="JS107" s="1">
        <v>0</v>
      </c>
      <c r="JT107" s="1">
        <v>0</v>
      </c>
      <c r="JU107" s="1">
        <v>0</v>
      </c>
      <c r="JV107" s="1">
        <v>0</v>
      </c>
      <c r="JW107" s="1">
        <v>0</v>
      </c>
      <c r="JX107" s="1">
        <v>0</v>
      </c>
      <c r="JY107" s="1">
        <v>0</v>
      </c>
      <c r="JZ107" s="1">
        <v>0</v>
      </c>
      <c r="KA107" s="1">
        <v>0</v>
      </c>
      <c r="KB107" s="1">
        <v>0</v>
      </c>
      <c r="KC107" s="1">
        <v>0</v>
      </c>
      <c r="KD107" s="1">
        <v>0</v>
      </c>
      <c r="KE107" s="1">
        <v>0</v>
      </c>
      <c r="KF107" s="1">
        <v>0</v>
      </c>
      <c r="KG107" s="1">
        <v>0</v>
      </c>
      <c r="KH107" s="1">
        <v>0</v>
      </c>
      <c r="KI107" s="1">
        <v>0</v>
      </c>
      <c r="KJ107" s="1">
        <v>0</v>
      </c>
      <c r="KK107" s="1">
        <v>0</v>
      </c>
      <c r="KL107" s="1">
        <v>0</v>
      </c>
      <c r="KM107" s="1">
        <v>0</v>
      </c>
      <c r="KN107" s="1">
        <v>0</v>
      </c>
      <c r="KO107" s="1">
        <v>0</v>
      </c>
      <c r="KP107" s="1">
        <v>0</v>
      </c>
      <c r="KQ107" s="1">
        <v>0</v>
      </c>
      <c r="KR107" s="1">
        <v>0</v>
      </c>
      <c r="KS107" s="1">
        <v>0</v>
      </c>
      <c r="KT107" s="1">
        <v>0</v>
      </c>
      <c r="KU107" s="1">
        <v>0</v>
      </c>
      <c r="KV107" s="1">
        <v>0</v>
      </c>
      <c r="KW107" s="1">
        <v>0</v>
      </c>
      <c r="KX107" s="1">
        <v>0</v>
      </c>
      <c r="KY107" s="1">
        <v>0</v>
      </c>
      <c r="KZ107" s="1">
        <v>0</v>
      </c>
      <c r="LA107" s="1">
        <v>0</v>
      </c>
      <c r="LB107" s="1">
        <v>0</v>
      </c>
      <c r="LC107" s="1">
        <v>0</v>
      </c>
      <c r="LD107" s="1">
        <v>0</v>
      </c>
      <c r="LE107" s="1">
        <v>0</v>
      </c>
      <c r="LF107" s="1">
        <v>0</v>
      </c>
      <c r="LG107" s="1">
        <v>0</v>
      </c>
      <c r="LH107" s="1">
        <v>0.9365</v>
      </c>
      <c r="LI107" s="1">
        <v>0.74158387234230061</v>
      </c>
      <c r="LJ107" s="1">
        <v>0</v>
      </c>
      <c r="LK107" s="1">
        <v>0</v>
      </c>
      <c r="LL107" s="1">
        <v>1</v>
      </c>
      <c r="LM107" s="1">
        <v>0.95</v>
      </c>
      <c r="LN107" s="1">
        <v>0</v>
      </c>
      <c r="LO107" s="1">
        <v>1</v>
      </c>
      <c r="LP107" s="1">
        <v>0.78</v>
      </c>
      <c r="LQ107" s="1">
        <v>0</v>
      </c>
      <c r="LR107" s="1">
        <v>8.4507042253521125E-2</v>
      </c>
      <c r="LS107" s="1">
        <v>0</v>
      </c>
    </row>
    <row r="108" spans="1:331" ht="15.75" customHeight="1">
      <c r="A108" s="1" t="s">
        <v>459</v>
      </c>
      <c r="B108" s="1" t="s">
        <v>460</v>
      </c>
      <c r="C108" s="1" t="s">
        <v>466</v>
      </c>
      <c r="D108" s="1" t="s">
        <v>422</v>
      </c>
      <c r="E108" s="1" t="s">
        <v>354</v>
      </c>
      <c r="F108" s="1">
        <v>8211</v>
      </c>
      <c r="G108" s="1" t="s">
        <v>355</v>
      </c>
      <c r="H108" s="1">
        <v>8211</v>
      </c>
      <c r="I108" s="1">
        <v>0.87640089657380726</v>
      </c>
      <c r="J108" s="1">
        <v>0</v>
      </c>
      <c r="K108" s="1" t="s">
        <v>356</v>
      </c>
      <c r="L108" s="1">
        <v>1</v>
      </c>
      <c r="M108" s="1" t="s">
        <v>427</v>
      </c>
      <c r="N108" s="1" t="s">
        <v>462</v>
      </c>
      <c r="O108" s="1" t="s">
        <v>463</v>
      </c>
      <c r="P108" s="1">
        <v>4.9000000000000004</v>
      </c>
      <c r="Q108" s="1">
        <v>0.82</v>
      </c>
      <c r="R108" s="1">
        <v>0</v>
      </c>
      <c r="S108" s="1">
        <v>0.35</v>
      </c>
      <c r="T108" s="1">
        <v>9369</v>
      </c>
      <c r="U108" s="1">
        <v>0</v>
      </c>
      <c r="V108" s="1">
        <v>153</v>
      </c>
      <c r="W108" s="1">
        <v>0</v>
      </c>
      <c r="X108" s="1">
        <v>1433457</v>
      </c>
      <c r="Y108" s="1">
        <v>1</v>
      </c>
      <c r="Z108" s="1">
        <v>0</v>
      </c>
      <c r="AA108" s="1">
        <v>0</v>
      </c>
      <c r="AB108" s="1">
        <v>0</v>
      </c>
      <c r="AC108" s="1">
        <v>0</v>
      </c>
      <c r="AD108" s="1">
        <v>0</v>
      </c>
      <c r="AE108" s="1">
        <v>0</v>
      </c>
      <c r="AF108" s="1">
        <v>0</v>
      </c>
      <c r="AG108" s="1">
        <v>0</v>
      </c>
      <c r="AH108" s="1">
        <v>0</v>
      </c>
      <c r="AI108" s="1">
        <v>0</v>
      </c>
      <c r="AJ108" s="1">
        <v>0</v>
      </c>
      <c r="AK108" s="1">
        <v>0</v>
      </c>
      <c r="AL108" s="1">
        <v>0</v>
      </c>
      <c r="AM108" s="1">
        <v>13.616438356164384</v>
      </c>
      <c r="AN108" s="1">
        <v>0</v>
      </c>
      <c r="AO108" s="1">
        <v>0</v>
      </c>
      <c r="AP108" s="1">
        <v>0</v>
      </c>
      <c r="AQ108" s="1">
        <v>0</v>
      </c>
      <c r="AR108" s="1">
        <v>0</v>
      </c>
      <c r="AS108" s="1">
        <v>0</v>
      </c>
      <c r="AT108" s="1">
        <v>0</v>
      </c>
      <c r="AU108" s="1">
        <v>0</v>
      </c>
      <c r="AV108" s="1">
        <v>0</v>
      </c>
      <c r="AW108" s="1">
        <v>0</v>
      </c>
      <c r="AX108" s="1">
        <v>0</v>
      </c>
      <c r="AY108" s="1">
        <v>0</v>
      </c>
      <c r="AZ108" s="1">
        <v>0</v>
      </c>
      <c r="BA108" s="1">
        <v>0</v>
      </c>
      <c r="BB108" s="1">
        <v>0</v>
      </c>
      <c r="BC108" s="1">
        <v>0.1143</v>
      </c>
      <c r="BD108" s="1">
        <v>0</v>
      </c>
      <c r="BE108" s="1">
        <v>0</v>
      </c>
      <c r="BF108" s="1">
        <v>0</v>
      </c>
      <c r="BG108" s="1">
        <v>0</v>
      </c>
      <c r="BH108" s="1">
        <v>0</v>
      </c>
      <c r="BI108" s="1">
        <v>0</v>
      </c>
      <c r="BJ108" s="1">
        <v>0</v>
      </c>
      <c r="BK108" s="1">
        <v>0</v>
      </c>
      <c r="BL108" s="1">
        <v>0</v>
      </c>
      <c r="BM108" s="1">
        <v>0</v>
      </c>
      <c r="BN108" s="1">
        <v>0</v>
      </c>
      <c r="BO108" s="1">
        <v>0</v>
      </c>
      <c r="BP108" s="1">
        <v>0</v>
      </c>
      <c r="BQ108" s="1">
        <v>1.4999999999999999E-2</v>
      </c>
      <c r="BR108" s="1">
        <v>0</v>
      </c>
      <c r="BS108" s="1">
        <v>0</v>
      </c>
      <c r="BT108" s="1">
        <v>0</v>
      </c>
      <c r="BU108" s="1">
        <v>0</v>
      </c>
      <c r="BV108" s="1">
        <v>0</v>
      </c>
      <c r="BW108" s="1">
        <v>81.599999999999994</v>
      </c>
      <c r="BX108" s="1">
        <v>0</v>
      </c>
      <c r="BY108" s="1">
        <v>0</v>
      </c>
      <c r="BZ108" s="1">
        <v>0</v>
      </c>
      <c r="CA108" s="1">
        <v>0</v>
      </c>
      <c r="CB108" s="1">
        <v>0</v>
      </c>
      <c r="CC108" s="1">
        <v>0</v>
      </c>
      <c r="CD108" s="1">
        <v>0</v>
      </c>
      <c r="CE108" s="1">
        <v>0</v>
      </c>
      <c r="CF108" s="1">
        <v>0</v>
      </c>
      <c r="CG108" s="1">
        <v>0</v>
      </c>
      <c r="CH108" s="1">
        <v>0</v>
      </c>
      <c r="CI108" s="1">
        <v>0</v>
      </c>
      <c r="CJ108" s="1">
        <v>0</v>
      </c>
      <c r="CK108" s="1">
        <v>0</v>
      </c>
      <c r="CL108" s="1">
        <v>0</v>
      </c>
      <c r="CM108" s="1">
        <v>0</v>
      </c>
      <c r="CN108" s="1">
        <v>0</v>
      </c>
      <c r="CO108" s="1">
        <v>0</v>
      </c>
      <c r="CP108" s="1">
        <v>0</v>
      </c>
      <c r="CQ108" s="1">
        <v>0</v>
      </c>
      <c r="CR108" s="1">
        <v>0</v>
      </c>
      <c r="CS108" s="1">
        <v>0</v>
      </c>
      <c r="CT108" s="1">
        <v>0</v>
      </c>
      <c r="CU108" s="1">
        <v>0</v>
      </c>
      <c r="CV108" s="1">
        <v>0</v>
      </c>
      <c r="CW108" s="1">
        <v>0</v>
      </c>
      <c r="CX108" s="1">
        <v>0</v>
      </c>
      <c r="CY108" s="1">
        <v>0</v>
      </c>
      <c r="CZ108" s="1">
        <v>0</v>
      </c>
      <c r="DA108" s="1">
        <v>0</v>
      </c>
      <c r="DB108" s="1">
        <v>0</v>
      </c>
      <c r="DC108" s="1">
        <v>0</v>
      </c>
      <c r="DD108" s="1">
        <v>0</v>
      </c>
      <c r="DE108" s="1">
        <v>0</v>
      </c>
      <c r="DF108" s="1">
        <v>0</v>
      </c>
      <c r="DG108" s="1">
        <v>0</v>
      </c>
      <c r="DH108" s="1">
        <v>0</v>
      </c>
      <c r="DI108" s="1">
        <v>0</v>
      </c>
      <c r="DJ108" s="1">
        <v>0</v>
      </c>
      <c r="DK108" s="1">
        <v>0</v>
      </c>
      <c r="DL108" s="1">
        <v>0</v>
      </c>
      <c r="DM108" s="1">
        <v>0</v>
      </c>
      <c r="DN108" s="1">
        <v>0</v>
      </c>
      <c r="DO108" s="1">
        <v>0</v>
      </c>
      <c r="DP108" s="1">
        <v>0</v>
      </c>
      <c r="DQ108" s="1">
        <v>0</v>
      </c>
      <c r="DR108" s="1">
        <v>0</v>
      </c>
      <c r="DS108" s="1">
        <v>0</v>
      </c>
      <c r="DT108" s="1">
        <v>0</v>
      </c>
      <c r="DU108" s="1">
        <v>0</v>
      </c>
      <c r="DV108" s="1">
        <v>0</v>
      </c>
      <c r="DW108" s="1">
        <v>0</v>
      </c>
      <c r="DX108" s="1">
        <v>0</v>
      </c>
      <c r="DY108" s="1">
        <v>0</v>
      </c>
      <c r="DZ108" s="1">
        <v>0</v>
      </c>
      <c r="EA108" s="1">
        <v>0</v>
      </c>
      <c r="EB108" s="1">
        <v>0</v>
      </c>
      <c r="EC108" s="1">
        <v>0</v>
      </c>
      <c r="ED108" s="1">
        <v>0</v>
      </c>
      <c r="EE108" s="1">
        <v>0</v>
      </c>
      <c r="EF108" s="1">
        <v>0</v>
      </c>
      <c r="EG108" s="1">
        <v>0</v>
      </c>
      <c r="EH108" s="1">
        <v>0</v>
      </c>
      <c r="EI108" s="1">
        <v>0</v>
      </c>
      <c r="EJ108" s="1">
        <v>0</v>
      </c>
      <c r="EK108" s="1">
        <v>0</v>
      </c>
      <c r="EL108" s="1">
        <v>0</v>
      </c>
      <c r="EM108" s="1">
        <v>0</v>
      </c>
      <c r="EN108" s="1">
        <v>0</v>
      </c>
      <c r="EO108" s="1">
        <v>0</v>
      </c>
      <c r="EP108" s="1">
        <v>0</v>
      </c>
      <c r="EQ108" s="1">
        <v>0</v>
      </c>
      <c r="ER108" s="1">
        <v>0</v>
      </c>
      <c r="ES108" s="1">
        <v>0</v>
      </c>
      <c r="ET108" s="1">
        <v>0</v>
      </c>
      <c r="EU108" s="1">
        <v>0</v>
      </c>
      <c r="EV108" s="1">
        <v>0</v>
      </c>
      <c r="EW108" s="1">
        <v>0</v>
      </c>
      <c r="EX108" s="1">
        <v>0</v>
      </c>
      <c r="EY108" s="1">
        <v>0</v>
      </c>
      <c r="EZ108" s="1">
        <v>0</v>
      </c>
      <c r="FA108" s="1">
        <v>0</v>
      </c>
      <c r="FB108" s="1">
        <v>0</v>
      </c>
      <c r="FC108" s="1">
        <v>0</v>
      </c>
      <c r="FD108" s="1">
        <v>0</v>
      </c>
      <c r="FE108" s="1">
        <v>0</v>
      </c>
      <c r="FF108" s="1">
        <v>0</v>
      </c>
      <c r="FG108" s="1">
        <v>0</v>
      </c>
      <c r="FH108" s="1">
        <v>0</v>
      </c>
      <c r="FI108" s="1">
        <v>0</v>
      </c>
      <c r="FJ108" s="1">
        <v>0</v>
      </c>
      <c r="FK108" s="1">
        <v>0</v>
      </c>
      <c r="FL108" s="1">
        <v>0</v>
      </c>
      <c r="FM108" s="1">
        <v>0</v>
      </c>
      <c r="FN108" s="1">
        <v>0</v>
      </c>
      <c r="FO108" s="1">
        <v>0</v>
      </c>
      <c r="FP108" s="1">
        <v>0</v>
      </c>
      <c r="FQ108" s="1">
        <v>1</v>
      </c>
      <c r="FR108" s="1">
        <v>0</v>
      </c>
      <c r="FS108" s="1">
        <v>0</v>
      </c>
      <c r="FT108" s="1">
        <v>0</v>
      </c>
      <c r="FU108" s="1">
        <v>0</v>
      </c>
      <c r="FV108" s="1">
        <v>0</v>
      </c>
      <c r="FW108" s="1">
        <v>0</v>
      </c>
      <c r="FX108" s="1">
        <v>4.4594811006005424</v>
      </c>
      <c r="FY108" s="1">
        <v>0</v>
      </c>
      <c r="FZ108" s="1">
        <v>0</v>
      </c>
      <c r="GA108" s="1">
        <v>0</v>
      </c>
      <c r="GB108" s="1">
        <v>0</v>
      </c>
      <c r="GC108" s="1">
        <v>0</v>
      </c>
      <c r="GD108" s="1">
        <v>0</v>
      </c>
      <c r="GE108" s="1">
        <v>0</v>
      </c>
      <c r="GF108" s="1">
        <v>0</v>
      </c>
      <c r="GG108" s="1">
        <v>0</v>
      </c>
      <c r="GH108" s="1">
        <v>0</v>
      </c>
      <c r="GI108" s="1">
        <v>0</v>
      </c>
      <c r="GJ108" s="1">
        <v>0</v>
      </c>
      <c r="GK108" s="1">
        <v>0</v>
      </c>
      <c r="GL108" s="1">
        <v>0</v>
      </c>
      <c r="GM108" s="1">
        <v>0</v>
      </c>
      <c r="GN108" s="1">
        <v>0</v>
      </c>
      <c r="GO108" s="1">
        <v>0</v>
      </c>
      <c r="GP108" s="1">
        <v>0</v>
      </c>
      <c r="GQ108" s="1">
        <v>0</v>
      </c>
      <c r="GR108" s="1">
        <v>0</v>
      </c>
      <c r="GS108" s="1">
        <v>0</v>
      </c>
      <c r="GT108" s="1">
        <v>0.34899999999999998</v>
      </c>
      <c r="GU108" s="1">
        <v>0</v>
      </c>
      <c r="GV108" s="1">
        <v>0</v>
      </c>
      <c r="GW108" s="1">
        <v>0</v>
      </c>
      <c r="GX108" s="1">
        <v>0</v>
      </c>
      <c r="GY108" s="1">
        <v>0</v>
      </c>
      <c r="GZ108" s="1">
        <v>0</v>
      </c>
      <c r="HA108" s="1">
        <v>0</v>
      </c>
      <c r="HB108" s="1">
        <v>0</v>
      </c>
      <c r="HC108" s="1">
        <v>0</v>
      </c>
      <c r="HD108" s="1">
        <v>0</v>
      </c>
      <c r="HE108" s="1">
        <v>0</v>
      </c>
      <c r="HF108" s="1">
        <v>0</v>
      </c>
      <c r="HG108" s="1">
        <v>0</v>
      </c>
      <c r="HH108" s="1">
        <v>1.4999999999999999E-2</v>
      </c>
      <c r="HI108" s="1">
        <v>0</v>
      </c>
      <c r="HJ108" s="1">
        <v>0</v>
      </c>
      <c r="HK108" s="1">
        <v>0</v>
      </c>
      <c r="HL108" s="1">
        <v>0</v>
      </c>
      <c r="HM108" s="1">
        <v>0</v>
      </c>
      <c r="HN108" s="1">
        <v>81.599999999999994</v>
      </c>
      <c r="HO108" s="1">
        <v>0</v>
      </c>
      <c r="HP108" s="1">
        <v>0</v>
      </c>
      <c r="HQ108" s="1">
        <v>0</v>
      </c>
      <c r="HR108" s="1">
        <v>0</v>
      </c>
      <c r="HS108" s="1">
        <v>0</v>
      </c>
      <c r="HT108" s="1">
        <v>0</v>
      </c>
      <c r="HU108" s="1">
        <v>0</v>
      </c>
      <c r="HV108" s="1">
        <v>0</v>
      </c>
      <c r="HW108" s="1">
        <v>0</v>
      </c>
      <c r="HX108" s="1">
        <v>0</v>
      </c>
      <c r="HY108" s="1">
        <v>0</v>
      </c>
      <c r="HZ108" s="1">
        <v>0</v>
      </c>
      <c r="IA108" s="1">
        <v>0</v>
      </c>
      <c r="IB108" s="1">
        <v>0</v>
      </c>
      <c r="IC108" s="1">
        <v>0</v>
      </c>
      <c r="ID108" s="1">
        <v>0</v>
      </c>
      <c r="IE108" s="1">
        <v>0</v>
      </c>
      <c r="IF108" s="1">
        <v>0</v>
      </c>
      <c r="IG108" s="1">
        <v>0</v>
      </c>
      <c r="IH108" s="1">
        <v>0</v>
      </c>
      <c r="II108" s="1">
        <v>0</v>
      </c>
      <c r="IJ108" s="1">
        <v>0</v>
      </c>
      <c r="IK108" s="1">
        <v>0</v>
      </c>
      <c r="IL108" s="1">
        <v>0</v>
      </c>
      <c r="IM108" s="1">
        <v>0</v>
      </c>
      <c r="IN108" s="1">
        <v>0</v>
      </c>
      <c r="IO108" s="1">
        <v>0</v>
      </c>
      <c r="IP108" s="1">
        <v>0</v>
      </c>
      <c r="IQ108" s="1">
        <v>0</v>
      </c>
      <c r="IR108" s="1">
        <v>0</v>
      </c>
      <c r="IS108" s="1">
        <v>0</v>
      </c>
      <c r="IT108" s="1">
        <v>0</v>
      </c>
      <c r="IU108" s="1">
        <v>0</v>
      </c>
      <c r="IV108" s="1">
        <v>0</v>
      </c>
      <c r="IW108" s="1">
        <v>0</v>
      </c>
      <c r="IX108" s="1">
        <v>0</v>
      </c>
      <c r="IY108" s="1">
        <v>0</v>
      </c>
      <c r="IZ108" s="1">
        <v>0</v>
      </c>
      <c r="JA108" s="1">
        <v>0</v>
      </c>
      <c r="JB108" s="1">
        <v>0</v>
      </c>
      <c r="JC108" s="1">
        <v>0</v>
      </c>
      <c r="JD108" s="1">
        <v>0</v>
      </c>
      <c r="JE108" s="1">
        <v>0</v>
      </c>
      <c r="JF108" s="1">
        <v>0</v>
      </c>
      <c r="JG108" s="1">
        <v>0</v>
      </c>
      <c r="JH108" s="1">
        <v>0</v>
      </c>
      <c r="JI108" s="1">
        <v>0</v>
      </c>
      <c r="JJ108" s="1">
        <v>0</v>
      </c>
      <c r="JK108" s="1">
        <v>0</v>
      </c>
      <c r="JL108" s="1">
        <v>0</v>
      </c>
      <c r="JM108" s="1">
        <v>0</v>
      </c>
      <c r="JN108" s="1">
        <v>0</v>
      </c>
      <c r="JO108" s="1">
        <v>0</v>
      </c>
      <c r="JP108" s="1">
        <v>0</v>
      </c>
      <c r="JQ108" s="1">
        <v>0</v>
      </c>
      <c r="JR108" s="1">
        <v>0</v>
      </c>
      <c r="JS108" s="1">
        <v>0</v>
      </c>
      <c r="JT108" s="1">
        <v>0</v>
      </c>
      <c r="JU108" s="1">
        <v>0</v>
      </c>
      <c r="JV108" s="1">
        <v>0</v>
      </c>
      <c r="JW108" s="1">
        <v>0</v>
      </c>
      <c r="JX108" s="1">
        <v>0</v>
      </c>
      <c r="JY108" s="1">
        <v>0</v>
      </c>
      <c r="JZ108" s="1">
        <v>0</v>
      </c>
      <c r="KA108" s="1">
        <v>0</v>
      </c>
      <c r="KB108" s="1">
        <v>0</v>
      </c>
      <c r="KC108" s="1">
        <v>0</v>
      </c>
      <c r="KD108" s="1">
        <v>0</v>
      </c>
      <c r="KE108" s="1">
        <v>0</v>
      </c>
      <c r="KF108" s="1">
        <v>0</v>
      </c>
      <c r="KG108" s="1">
        <v>0</v>
      </c>
      <c r="KH108" s="1">
        <v>0</v>
      </c>
      <c r="KI108" s="1">
        <v>0</v>
      </c>
      <c r="KJ108" s="1">
        <v>0</v>
      </c>
      <c r="KK108" s="1">
        <v>0</v>
      </c>
      <c r="KL108" s="1">
        <v>0</v>
      </c>
      <c r="KM108" s="1">
        <v>0</v>
      </c>
      <c r="KN108" s="1">
        <v>0</v>
      </c>
      <c r="KO108" s="1">
        <v>0</v>
      </c>
      <c r="KP108" s="1">
        <v>0</v>
      </c>
      <c r="KQ108" s="1">
        <v>0</v>
      </c>
      <c r="KR108" s="1">
        <v>0</v>
      </c>
      <c r="KS108" s="1">
        <v>0</v>
      </c>
      <c r="KT108" s="1">
        <v>0</v>
      </c>
      <c r="KU108" s="1">
        <v>0</v>
      </c>
      <c r="KV108" s="1">
        <v>0</v>
      </c>
      <c r="KW108" s="1">
        <v>0</v>
      </c>
      <c r="KX108" s="1">
        <v>0</v>
      </c>
      <c r="KY108" s="1">
        <v>0</v>
      </c>
      <c r="KZ108" s="1">
        <v>0</v>
      </c>
      <c r="LA108" s="1">
        <v>0</v>
      </c>
      <c r="LB108" s="1">
        <v>0</v>
      </c>
      <c r="LC108" s="1">
        <v>0</v>
      </c>
      <c r="LD108" s="1">
        <v>0</v>
      </c>
      <c r="LE108" s="1">
        <v>0</v>
      </c>
      <c r="LF108" s="1">
        <v>0</v>
      </c>
      <c r="LG108" s="1">
        <v>0</v>
      </c>
      <c r="LH108" s="1">
        <v>0.9365</v>
      </c>
      <c r="LI108" s="1">
        <v>0.76528595430258828</v>
      </c>
      <c r="LJ108" s="1">
        <v>0</v>
      </c>
      <c r="LK108" s="1">
        <v>0</v>
      </c>
      <c r="LL108" s="1">
        <v>1</v>
      </c>
      <c r="LM108" s="1">
        <v>0.95</v>
      </c>
      <c r="LN108" s="1">
        <v>0</v>
      </c>
      <c r="LO108" s="1">
        <v>1</v>
      </c>
      <c r="LP108" s="1">
        <v>0.78</v>
      </c>
      <c r="LQ108" s="1">
        <v>0</v>
      </c>
      <c r="LR108" s="1">
        <v>8.4507042253521125E-2</v>
      </c>
      <c r="LS108" s="1">
        <v>0</v>
      </c>
    </row>
    <row r="109" spans="1:331" ht="15.75" customHeight="1">
      <c r="A109" s="1" t="s">
        <v>459</v>
      </c>
      <c r="B109" s="1" t="s">
        <v>460</v>
      </c>
      <c r="C109" s="1" t="s">
        <v>467</v>
      </c>
      <c r="D109" s="1" t="s">
        <v>422</v>
      </c>
      <c r="E109" s="1" t="s">
        <v>354</v>
      </c>
      <c r="F109" s="1">
        <v>8498</v>
      </c>
      <c r="G109" s="1" t="s">
        <v>355</v>
      </c>
      <c r="H109" s="1">
        <v>8498</v>
      </c>
      <c r="I109" s="1">
        <v>0.9070338349877255</v>
      </c>
      <c r="J109" s="1">
        <v>0</v>
      </c>
      <c r="K109" s="1" t="s">
        <v>356</v>
      </c>
      <c r="L109" s="1">
        <v>1</v>
      </c>
      <c r="M109" s="1" t="s">
        <v>427</v>
      </c>
      <c r="N109" s="1" t="s">
        <v>462</v>
      </c>
      <c r="O109" s="1" t="s">
        <v>463</v>
      </c>
      <c r="P109" s="1">
        <v>4.9000000000000004</v>
      </c>
      <c r="Q109" s="1">
        <v>0.82</v>
      </c>
      <c r="R109" s="1">
        <v>0</v>
      </c>
      <c r="S109" s="1">
        <v>0.35</v>
      </c>
      <c r="T109" s="1">
        <v>9369</v>
      </c>
      <c r="U109" s="1">
        <v>0</v>
      </c>
      <c r="V109" s="1">
        <v>153</v>
      </c>
      <c r="W109" s="1">
        <v>0</v>
      </c>
      <c r="X109" s="1">
        <v>1433457</v>
      </c>
      <c r="Y109" s="1">
        <v>1</v>
      </c>
      <c r="Z109" s="1">
        <v>0</v>
      </c>
      <c r="AA109" s="1">
        <v>0</v>
      </c>
      <c r="AB109" s="1">
        <v>0</v>
      </c>
      <c r="AC109" s="1">
        <v>0</v>
      </c>
      <c r="AD109" s="1">
        <v>0</v>
      </c>
      <c r="AE109" s="1">
        <v>0</v>
      </c>
      <c r="AF109" s="1">
        <v>0</v>
      </c>
      <c r="AG109" s="1">
        <v>0</v>
      </c>
      <c r="AH109" s="1">
        <v>0</v>
      </c>
      <c r="AI109" s="1">
        <v>0</v>
      </c>
      <c r="AJ109" s="1">
        <v>0</v>
      </c>
      <c r="AK109" s="1">
        <v>0</v>
      </c>
      <c r="AL109" s="1">
        <v>0</v>
      </c>
      <c r="AM109" s="1">
        <v>13.616438356164384</v>
      </c>
      <c r="AN109" s="1">
        <v>0</v>
      </c>
      <c r="AO109" s="1">
        <v>0</v>
      </c>
      <c r="AP109" s="1">
        <v>0</v>
      </c>
      <c r="AQ109" s="1">
        <v>0</v>
      </c>
      <c r="AR109" s="1">
        <v>0</v>
      </c>
      <c r="AS109" s="1">
        <v>0</v>
      </c>
      <c r="AT109" s="1">
        <v>0</v>
      </c>
      <c r="AU109" s="1">
        <v>0</v>
      </c>
      <c r="AV109" s="1">
        <v>0</v>
      </c>
      <c r="AW109" s="1">
        <v>0</v>
      </c>
      <c r="AX109" s="1">
        <v>0</v>
      </c>
      <c r="AY109" s="1">
        <v>0</v>
      </c>
      <c r="AZ109" s="1">
        <v>0</v>
      </c>
      <c r="BA109" s="1">
        <v>0</v>
      </c>
      <c r="BB109" s="1">
        <v>0</v>
      </c>
      <c r="BC109" s="1">
        <v>0.1143</v>
      </c>
      <c r="BD109" s="1">
        <v>0</v>
      </c>
      <c r="BE109" s="1">
        <v>0</v>
      </c>
      <c r="BF109" s="1">
        <v>0</v>
      </c>
      <c r="BG109" s="1">
        <v>0</v>
      </c>
      <c r="BH109" s="1">
        <v>0</v>
      </c>
      <c r="BI109" s="1">
        <v>0</v>
      </c>
      <c r="BJ109" s="1">
        <v>0</v>
      </c>
      <c r="BK109" s="1">
        <v>0</v>
      </c>
      <c r="BL109" s="1">
        <v>0</v>
      </c>
      <c r="BM109" s="1">
        <v>0</v>
      </c>
      <c r="BN109" s="1">
        <v>0</v>
      </c>
      <c r="BO109" s="1">
        <v>0</v>
      </c>
      <c r="BP109" s="1">
        <v>0</v>
      </c>
      <c r="BQ109" s="1">
        <v>1.4999999999999999E-2</v>
      </c>
      <c r="BR109" s="1">
        <v>0</v>
      </c>
      <c r="BS109" s="1">
        <v>0</v>
      </c>
      <c r="BT109" s="1">
        <v>0</v>
      </c>
      <c r="BU109" s="1">
        <v>0</v>
      </c>
      <c r="BV109" s="1">
        <v>0</v>
      </c>
      <c r="BW109" s="1">
        <v>81.599999999999994</v>
      </c>
      <c r="BX109" s="1">
        <v>0</v>
      </c>
      <c r="BY109" s="1">
        <v>0</v>
      </c>
      <c r="BZ109" s="1">
        <v>0</v>
      </c>
      <c r="CA109" s="1">
        <v>0</v>
      </c>
      <c r="CB109" s="1">
        <v>0</v>
      </c>
      <c r="CC109" s="1">
        <v>0</v>
      </c>
      <c r="CD109" s="1">
        <v>0</v>
      </c>
      <c r="CE109" s="1">
        <v>0</v>
      </c>
      <c r="CF109" s="1">
        <v>0</v>
      </c>
      <c r="CG109" s="1">
        <v>0</v>
      </c>
      <c r="CH109" s="1">
        <v>0</v>
      </c>
      <c r="CI109" s="1">
        <v>0</v>
      </c>
      <c r="CJ109" s="1">
        <v>0</v>
      </c>
      <c r="CK109" s="1">
        <v>0</v>
      </c>
      <c r="CL109" s="1">
        <v>0</v>
      </c>
      <c r="CM109" s="1">
        <v>0</v>
      </c>
      <c r="CN109" s="1">
        <v>0</v>
      </c>
      <c r="CO109" s="1">
        <v>0</v>
      </c>
      <c r="CP109" s="1">
        <v>0</v>
      </c>
      <c r="CQ109" s="1">
        <v>0</v>
      </c>
      <c r="CR109" s="1">
        <v>0</v>
      </c>
      <c r="CS109" s="1">
        <v>0</v>
      </c>
      <c r="CT109" s="1">
        <v>0</v>
      </c>
      <c r="CU109" s="1">
        <v>0</v>
      </c>
      <c r="CV109" s="1">
        <v>0</v>
      </c>
      <c r="CW109" s="1">
        <v>0</v>
      </c>
      <c r="CX109" s="1">
        <v>0</v>
      </c>
      <c r="CY109" s="1">
        <v>0</v>
      </c>
      <c r="CZ109" s="1">
        <v>0</v>
      </c>
      <c r="DA109" s="1">
        <v>0</v>
      </c>
      <c r="DB109" s="1">
        <v>0</v>
      </c>
      <c r="DC109" s="1">
        <v>0</v>
      </c>
      <c r="DD109" s="1">
        <v>0</v>
      </c>
      <c r="DE109" s="1">
        <v>0</v>
      </c>
      <c r="DF109" s="1">
        <v>0</v>
      </c>
      <c r="DG109" s="1">
        <v>0</v>
      </c>
      <c r="DH109" s="1">
        <v>0</v>
      </c>
      <c r="DI109" s="1">
        <v>0</v>
      </c>
      <c r="DJ109" s="1">
        <v>0</v>
      </c>
      <c r="DK109" s="1">
        <v>0</v>
      </c>
      <c r="DL109" s="1">
        <v>0</v>
      </c>
      <c r="DM109" s="1">
        <v>0</v>
      </c>
      <c r="DN109" s="1">
        <v>0</v>
      </c>
      <c r="DO109" s="1">
        <v>0</v>
      </c>
      <c r="DP109" s="1">
        <v>0</v>
      </c>
      <c r="DQ109" s="1">
        <v>0</v>
      </c>
      <c r="DR109" s="1">
        <v>0</v>
      </c>
      <c r="DS109" s="1">
        <v>0</v>
      </c>
      <c r="DT109" s="1">
        <v>0</v>
      </c>
      <c r="DU109" s="1">
        <v>0</v>
      </c>
      <c r="DV109" s="1">
        <v>0</v>
      </c>
      <c r="DW109" s="1">
        <v>0</v>
      </c>
      <c r="DX109" s="1">
        <v>0</v>
      </c>
      <c r="DY109" s="1">
        <v>0</v>
      </c>
      <c r="DZ109" s="1">
        <v>0</v>
      </c>
      <c r="EA109" s="1">
        <v>0</v>
      </c>
      <c r="EB109" s="1">
        <v>0</v>
      </c>
      <c r="EC109" s="1">
        <v>0</v>
      </c>
      <c r="ED109" s="1">
        <v>0</v>
      </c>
      <c r="EE109" s="1">
        <v>0</v>
      </c>
      <c r="EF109" s="1">
        <v>0</v>
      </c>
      <c r="EG109" s="1">
        <v>0</v>
      </c>
      <c r="EH109" s="1">
        <v>0</v>
      </c>
      <c r="EI109" s="1">
        <v>0</v>
      </c>
      <c r="EJ109" s="1">
        <v>0</v>
      </c>
      <c r="EK109" s="1">
        <v>0</v>
      </c>
      <c r="EL109" s="1">
        <v>0</v>
      </c>
      <c r="EM109" s="1">
        <v>0</v>
      </c>
      <c r="EN109" s="1">
        <v>0</v>
      </c>
      <c r="EO109" s="1">
        <v>0</v>
      </c>
      <c r="EP109" s="1">
        <v>0</v>
      </c>
      <c r="EQ109" s="1">
        <v>0</v>
      </c>
      <c r="ER109" s="1">
        <v>0</v>
      </c>
      <c r="ES109" s="1">
        <v>0</v>
      </c>
      <c r="ET109" s="1">
        <v>0</v>
      </c>
      <c r="EU109" s="1">
        <v>0</v>
      </c>
      <c r="EV109" s="1">
        <v>0</v>
      </c>
      <c r="EW109" s="1">
        <v>0</v>
      </c>
      <c r="EX109" s="1">
        <v>0</v>
      </c>
      <c r="EY109" s="1">
        <v>0</v>
      </c>
      <c r="EZ109" s="1">
        <v>0</v>
      </c>
      <c r="FA109" s="1">
        <v>0</v>
      </c>
      <c r="FB109" s="1">
        <v>0</v>
      </c>
      <c r="FC109" s="1">
        <v>0</v>
      </c>
      <c r="FD109" s="1">
        <v>0</v>
      </c>
      <c r="FE109" s="1">
        <v>0</v>
      </c>
      <c r="FF109" s="1">
        <v>0</v>
      </c>
      <c r="FG109" s="1">
        <v>0</v>
      </c>
      <c r="FH109" s="1">
        <v>0</v>
      </c>
      <c r="FI109" s="1">
        <v>0</v>
      </c>
      <c r="FJ109" s="1">
        <v>0</v>
      </c>
      <c r="FK109" s="1">
        <v>0</v>
      </c>
      <c r="FL109" s="1">
        <v>0</v>
      </c>
      <c r="FM109" s="1">
        <v>0</v>
      </c>
      <c r="FN109" s="1">
        <v>0</v>
      </c>
      <c r="FO109" s="1">
        <v>0</v>
      </c>
      <c r="FP109" s="1">
        <v>0</v>
      </c>
      <c r="FQ109" s="1">
        <v>1</v>
      </c>
      <c r="FR109" s="1">
        <v>0</v>
      </c>
      <c r="FS109" s="1">
        <v>0</v>
      </c>
      <c r="FT109" s="1">
        <v>0</v>
      </c>
      <c r="FU109" s="1">
        <v>0</v>
      </c>
      <c r="FV109" s="1">
        <v>0</v>
      </c>
      <c r="FW109" s="1">
        <v>0</v>
      </c>
      <c r="FX109" s="1">
        <v>4.4594811006005424</v>
      </c>
      <c r="FY109" s="1">
        <v>0</v>
      </c>
      <c r="FZ109" s="1">
        <v>0</v>
      </c>
      <c r="GA109" s="1">
        <v>0</v>
      </c>
      <c r="GB109" s="1">
        <v>0</v>
      </c>
      <c r="GC109" s="1">
        <v>0</v>
      </c>
      <c r="GD109" s="1">
        <v>0</v>
      </c>
      <c r="GE109" s="1">
        <v>0</v>
      </c>
      <c r="GF109" s="1">
        <v>0</v>
      </c>
      <c r="GG109" s="1">
        <v>0</v>
      </c>
      <c r="GH109" s="1">
        <v>0</v>
      </c>
      <c r="GI109" s="1">
        <v>0</v>
      </c>
      <c r="GJ109" s="1">
        <v>0</v>
      </c>
      <c r="GK109" s="1">
        <v>0</v>
      </c>
      <c r="GL109" s="1">
        <v>0</v>
      </c>
      <c r="GM109" s="1">
        <v>0</v>
      </c>
      <c r="GN109" s="1">
        <v>0</v>
      </c>
      <c r="GO109" s="1">
        <v>0</v>
      </c>
      <c r="GP109" s="1">
        <v>0</v>
      </c>
      <c r="GQ109" s="1">
        <v>0</v>
      </c>
      <c r="GR109" s="1">
        <v>0</v>
      </c>
      <c r="GS109" s="1">
        <v>0</v>
      </c>
      <c r="GT109" s="1">
        <v>0.34899999999999998</v>
      </c>
      <c r="GU109" s="1">
        <v>0</v>
      </c>
      <c r="GV109" s="1">
        <v>0</v>
      </c>
      <c r="GW109" s="1">
        <v>0</v>
      </c>
      <c r="GX109" s="1">
        <v>0</v>
      </c>
      <c r="GY109" s="1">
        <v>0</v>
      </c>
      <c r="GZ109" s="1">
        <v>0</v>
      </c>
      <c r="HA109" s="1">
        <v>0</v>
      </c>
      <c r="HB109" s="1">
        <v>0</v>
      </c>
      <c r="HC109" s="1">
        <v>0</v>
      </c>
      <c r="HD109" s="1">
        <v>0</v>
      </c>
      <c r="HE109" s="1">
        <v>0</v>
      </c>
      <c r="HF109" s="1">
        <v>0</v>
      </c>
      <c r="HG109" s="1">
        <v>0</v>
      </c>
      <c r="HH109" s="1">
        <v>1.4999999999999999E-2</v>
      </c>
      <c r="HI109" s="1">
        <v>0</v>
      </c>
      <c r="HJ109" s="1">
        <v>0</v>
      </c>
      <c r="HK109" s="1">
        <v>0</v>
      </c>
      <c r="HL109" s="1">
        <v>0</v>
      </c>
      <c r="HM109" s="1">
        <v>0</v>
      </c>
      <c r="HN109" s="1">
        <v>81.599999999999994</v>
      </c>
      <c r="HO109" s="1">
        <v>0</v>
      </c>
      <c r="HP109" s="1">
        <v>0</v>
      </c>
      <c r="HQ109" s="1">
        <v>0</v>
      </c>
      <c r="HR109" s="1">
        <v>0</v>
      </c>
      <c r="HS109" s="1">
        <v>0</v>
      </c>
      <c r="HT109" s="1">
        <v>0</v>
      </c>
      <c r="HU109" s="1">
        <v>0</v>
      </c>
      <c r="HV109" s="1">
        <v>0</v>
      </c>
      <c r="HW109" s="1">
        <v>0</v>
      </c>
      <c r="HX109" s="1">
        <v>0</v>
      </c>
      <c r="HY109" s="1">
        <v>0</v>
      </c>
      <c r="HZ109" s="1">
        <v>0</v>
      </c>
      <c r="IA109" s="1">
        <v>0</v>
      </c>
      <c r="IB109" s="1">
        <v>0</v>
      </c>
      <c r="IC109" s="1">
        <v>0</v>
      </c>
      <c r="ID109" s="1">
        <v>0</v>
      </c>
      <c r="IE109" s="1">
        <v>0</v>
      </c>
      <c r="IF109" s="1">
        <v>0</v>
      </c>
      <c r="IG109" s="1">
        <v>0</v>
      </c>
      <c r="IH109" s="1">
        <v>0</v>
      </c>
      <c r="II109" s="1">
        <v>0</v>
      </c>
      <c r="IJ109" s="1">
        <v>0</v>
      </c>
      <c r="IK109" s="1">
        <v>0</v>
      </c>
      <c r="IL109" s="1">
        <v>0</v>
      </c>
      <c r="IM109" s="1">
        <v>0</v>
      </c>
      <c r="IN109" s="1">
        <v>0</v>
      </c>
      <c r="IO109" s="1">
        <v>0</v>
      </c>
      <c r="IP109" s="1">
        <v>0</v>
      </c>
      <c r="IQ109" s="1">
        <v>0</v>
      </c>
      <c r="IR109" s="1">
        <v>0</v>
      </c>
      <c r="IS109" s="1">
        <v>0</v>
      </c>
      <c r="IT109" s="1">
        <v>0</v>
      </c>
      <c r="IU109" s="1">
        <v>0</v>
      </c>
      <c r="IV109" s="1">
        <v>0</v>
      </c>
      <c r="IW109" s="1">
        <v>0</v>
      </c>
      <c r="IX109" s="1">
        <v>0</v>
      </c>
      <c r="IY109" s="1">
        <v>0</v>
      </c>
      <c r="IZ109" s="1">
        <v>0</v>
      </c>
      <c r="JA109" s="1">
        <v>0</v>
      </c>
      <c r="JB109" s="1">
        <v>0</v>
      </c>
      <c r="JC109" s="1">
        <v>0</v>
      </c>
      <c r="JD109" s="1">
        <v>0</v>
      </c>
      <c r="JE109" s="1">
        <v>0</v>
      </c>
      <c r="JF109" s="1">
        <v>0</v>
      </c>
      <c r="JG109" s="1">
        <v>0</v>
      </c>
      <c r="JH109" s="1">
        <v>0</v>
      </c>
      <c r="JI109" s="1">
        <v>0</v>
      </c>
      <c r="JJ109" s="1">
        <v>0</v>
      </c>
      <c r="JK109" s="1">
        <v>0</v>
      </c>
      <c r="JL109" s="1">
        <v>0</v>
      </c>
      <c r="JM109" s="1">
        <v>0</v>
      </c>
      <c r="JN109" s="1">
        <v>0</v>
      </c>
      <c r="JO109" s="1">
        <v>0</v>
      </c>
      <c r="JP109" s="1">
        <v>0</v>
      </c>
      <c r="JQ109" s="1">
        <v>0</v>
      </c>
      <c r="JR109" s="1">
        <v>0</v>
      </c>
      <c r="JS109" s="1">
        <v>0</v>
      </c>
      <c r="JT109" s="1">
        <v>0</v>
      </c>
      <c r="JU109" s="1">
        <v>0</v>
      </c>
      <c r="JV109" s="1">
        <v>0</v>
      </c>
      <c r="JW109" s="1">
        <v>0</v>
      </c>
      <c r="JX109" s="1">
        <v>0</v>
      </c>
      <c r="JY109" s="1">
        <v>0</v>
      </c>
      <c r="JZ109" s="1">
        <v>0</v>
      </c>
      <c r="KA109" s="1">
        <v>0</v>
      </c>
      <c r="KB109" s="1">
        <v>0</v>
      </c>
      <c r="KC109" s="1">
        <v>0</v>
      </c>
      <c r="KD109" s="1">
        <v>0</v>
      </c>
      <c r="KE109" s="1">
        <v>0</v>
      </c>
      <c r="KF109" s="1">
        <v>0</v>
      </c>
      <c r="KG109" s="1">
        <v>0</v>
      </c>
      <c r="KH109" s="1">
        <v>0</v>
      </c>
      <c r="KI109" s="1">
        <v>0</v>
      </c>
      <c r="KJ109" s="1">
        <v>0</v>
      </c>
      <c r="KK109" s="1">
        <v>0</v>
      </c>
      <c r="KL109" s="1">
        <v>0</v>
      </c>
      <c r="KM109" s="1">
        <v>0</v>
      </c>
      <c r="KN109" s="1">
        <v>0</v>
      </c>
      <c r="KO109" s="1">
        <v>0</v>
      </c>
      <c r="KP109" s="1">
        <v>0</v>
      </c>
      <c r="KQ109" s="1">
        <v>0</v>
      </c>
      <c r="KR109" s="1">
        <v>0</v>
      </c>
      <c r="KS109" s="1">
        <v>0</v>
      </c>
      <c r="KT109" s="1">
        <v>0</v>
      </c>
      <c r="KU109" s="1">
        <v>0</v>
      </c>
      <c r="KV109" s="1">
        <v>0</v>
      </c>
      <c r="KW109" s="1">
        <v>0</v>
      </c>
      <c r="KX109" s="1">
        <v>0</v>
      </c>
      <c r="KY109" s="1">
        <v>0</v>
      </c>
      <c r="KZ109" s="1">
        <v>0</v>
      </c>
      <c r="LA109" s="1">
        <v>0</v>
      </c>
      <c r="LB109" s="1">
        <v>0</v>
      </c>
      <c r="LC109" s="1">
        <v>0</v>
      </c>
      <c r="LD109" s="1">
        <v>0</v>
      </c>
      <c r="LE109" s="1">
        <v>0</v>
      </c>
      <c r="LF109" s="1">
        <v>0</v>
      </c>
      <c r="LG109" s="1">
        <v>0</v>
      </c>
      <c r="LH109" s="1">
        <v>0.9365</v>
      </c>
      <c r="LI109" s="1">
        <v>0.79205263079265353</v>
      </c>
      <c r="LJ109" s="1">
        <v>0</v>
      </c>
      <c r="LK109" s="1">
        <v>0</v>
      </c>
      <c r="LL109" s="1">
        <v>1</v>
      </c>
      <c r="LM109" s="1">
        <v>0.95</v>
      </c>
      <c r="LN109" s="1">
        <v>0</v>
      </c>
      <c r="LO109" s="1">
        <v>1</v>
      </c>
      <c r="LP109" s="1">
        <v>0.78</v>
      </c>
      <c r="LQ109" s="1">
        <v>0</v>
      </c>
      <c r="LR109" s="1">
        <v>8.4507042253521125E-2</v>
      </c>
      <c r="LS109" s="1">
        <v>0</v>
      </c>
    </row>
    <row r="110" spans="1:331" ht="15.75" customHeight="1">
      <c r="A110" s="1" t="s">
        <v>459</v>
      </c>
      <c r="B110" s="1" t="s">
        <v>460</v>
      </c>
      <c r="C110" s="1" t="s">
        <v>468</v>
      </c>
      <c r="D110" s="1" t="s">
        <v>422</v>
      </c>
      <c r="E110" s="1" t="s">
        <v>354</v>
      </c>
      <c r="F110" s="1">
        <v>8728</v>
      </c>
      <c r="G110" s="1" t="s">
        <v>355</v>
      </c>
      <c r="H110" s="1">
        <v>8728</v>
      </c>
      <c r="I110" s="1">
        <v>0.9315828797096809</v>
      </c>
      <c r="J110" s="1">
        <v>0</v>
      </c>
      <c r="K110" s="1" t="s">
        <v>356</v>
      </c>
      <c r="L110" s="1">
        <v>1</v>
      </c>
      <c r="M110" s="1" t="s">
        <v>427</v>
      </c>
      <c r="N110" s="1" t="s">
        <v>462</v>
      </c>
      <c r="O110" s="1" t="s">
        <v>463</v>
      </c>
      <c r="P110" s="1">
        <v>4.9000000000000004</v>
      </c>
      <c r="Q110" s="1">
        <v>0.82</v>
      </c>
      <c r="R110" s="1">
        <v>0</v>
      </c>
      <c r="S110" s="1">
        <v>0.35</v>
      </c>
      <c r="T110" s="1">
        <v>9369</v>
      </c>
      <c r="U110" s="1">
        <v>0</v>
      </c>
      <c r="V110" s="1">
        <v>153</v>
      </c>
      <c r="W110" s="1">
        <v>0</v>
      </c>
      <c r="X110" s="1">
        <v>1433457</v>
      </c>
      <c r="Y110" s="1">
        <v>1</v>
      </c>
      <c r="Z110" s="1">
        <v>0</v>
      </c>
      <c r="AA110" s="1">
        <v>0</v>
      </c>
      <c r="AB110" s="1">
        <v>0</v>
      </c>
      <c r="AC110" s="1">
        <v>0</v>
      </c>
      <c r="AD110" s="1">
        <v>0</v>
      </c>
      <c r="AE110" s="1">
        <v>0</v>
      </c>
      <c r="AF110" s="1">
        <v>0</v>
      </c>
      <c r="AG110" s="1">
        <v>0</v>
      </c>
      <c r="AH110" s="1">
        <v>0</v>
      </c>
      <c r="AI110" s="1">
        <v>0</v>
      </c>
      <c r="AJ110" s="1">
        <v>0</v>
      </c>
      <c r="AK110" s="1">
        <v>0</v>
      </c>
      <c r="AL110" s="1">
        <v>0</v>
      </c>
      <c r="AM110" s="1">
        <v>13.616438356164384</v>
      </c>
      <c r="AN110" s="1">
        <v>0</v>
      </c>
      <c r="AO110" s="1">
        <v>0</v>
      </c>
      <c r="AP110" s="1">
        <v>0</v>
      </c>
      <c r="AQ110" s="1">
        <v>0</v>
      </c>
      <c r="AR110" s="1">
        <v>0</v>
      </c>
      <c r="AS110" s="1">
        <v>0</v>
      </c>
      <c r="AT110" s="1">
        <v>0</v>
      </c>
      <c r="AU110" s="1">
        <v>0</v>
      </c>
      <c r="AV110" s="1">
        <v>0</v>
      </c>
      <c r="AW110" s="1">
        <v>0</v>
      </c>
      <c r="AX110" s="1">
        <v>0</v>
      </c>
      <c r="AY110" s="1">
        <v>0</v>
      </c>
      <c r="AZ110" s="1">
        <v>0</v>
      </c>
      <c r="BA110" s="1">
        <v>0</v>
      </c>
      <c r="BB110" s="1">
        <v>0</v>
      </c>
      <c r="BC110" s="1">
        <v>0.1143</v>
      </c>
      <c r="BD110" s="1">
        <v>0</v>
      </c>
      <c r="BE110" s="1">
        <v>0</v>
      </c>
      <c r="BF110" s="1">
        <v>0</v>
      </c>
      <c r="BG110" s="1">
        <v>0</v>
      </c>
      <c r="BH110" s="1">
        <v>0</v>
      </c>
      <c r="BI110" s="1">
        <v>0</v>
      </c>
      <c r="BJ110" s="1">
        <v>0</v>
      </c>
      <c r="BK110" s="1">
        <v>0</v>
      </c>
      <c r="BL110" s="1">
        <v>0</v>
      </c>
      <c r="BM110" s="1">
        <v>0</v>
      </c>
      <c r="BN110" s="1">
        <v>0</v>
      </c>
      <c r="BO110" s="1">
        <v>0</v>
      </c>
      <c r="BP110" s="1">
        <v>0</v>
      </c>
      <c r="BQ110" s="1">
        <v>1.4999999999999999E-2</v>
      </c>
      <c r="BR110" s="1">
        <v>0</v>
      </c>
      <c r="BS110" s="1">
        <v>0</v>
      </c>
      <c r="BT110" s="1">
        <v>0</v>
      </c>
      <c r="BU110" s="1">
        <v>0</v>
      </c>
      <c r="BV110" s="1">
        <v>0</v>
      </c>
      <c r="BW110" s="1">
        <v>81.599999999999994</v>
      </c>
      <c r="BX110" s="1">
        <v>0</v>
      </c>
      <c r="BY110" s="1">
        <v>0</v>
      </c>
      <c r="BZ110" s="1">
        <v>0</v>
      </c>
      <c r="CA110" s="1">
        <v>0</v>
      </c>
      <c r="CB110" s="1">
        <v>0</v>
      </c>
      <c r="CC110" s="1">
        <v>0</v>
      </c>
      <c r="CD110" s="1">
        <v>0</v>
      </c>
      <c r="CE110" s="1">
        <v>0</v>
      </c>
      <c r="CF110" s="1">
        <v>0</v>
      </c>
      <c r="CG110" s="1">
        <v>0</v>
      </c>
      <c r="CH110" s="1">
        <v>0</v>
      </c>
      <c r="CI110" s="1">
        <v>0</v>
      </c>
      <c r="CJ110" s="1">
        <v>0</v>
      </c>
      <c r="CK110" s="1">
        <v>0</v>
      </c>
      <c r="CL110" s="1">
        <v>0</v>
      </c>
      <c r="CM110" s="1">
        <v>0</v>
      </c>
      <c r="CN110" s="1">
        <v>0</v>
      </c>
      <c r="CO110" s="1">
        <v>0</v>
      </c>
      <c r="CP110" s="1">
        <v>0</v>
      </c>
      <c r="CQ110" s="1">
        <v>0</v>
      </c>
      <c r="CR110" s="1">
        <v>0</v>
      </c>
      <c r="CS110" s="1">
        <v>0</v>
      </c>
      <c r="CT110" s="1">
        <v>0</v>
      </c>
      <c r="CU110" s="1">
        <v>0</v>
      </c>
      <c r="CV110" s="1">
        <v>0</v>
      </c>
      <c r="CW110" s="1">
        <v>0</v>
      </c>
      <c r="CX110" s="1">
        <v>0</v>
      </c>
      <c r="CY110" s="1">
        <v>0</v>
      </c>
      <c r="CZ110" s="1">
        <v>0</v>
      </c>
      <c r="DA110" s="1">
        <v>0</v>
      </c>
      <c r="DB110" s="1">
        <v>0</v>
      </c>
      <c r="DC110" s="1">
        <v>0</v>
      </c>
      <c r="DD110" s="1">
        <v>0</v>
      </c>
      <c r="DE110" s="1">
        <v>0</v>
      </c>
      <c r="DF110" s="1">
        <v>0</v>
      </c>
      <c r="DG110" s="1">
        <v>0</v>
      </c>
      <c r="DH110" s="1">
        <v>0</v>
      </c>
      <c r="DI110" s="1">
        <v>0</v>
      </c>
      <c r="DJ110" s="1">
        <v>0</v>
      </c>
      <c r="DK110" s="1">
        <v>0</v>
      </c>
      <c r="DL110" s="1">
        <v>0</v>
      </c>
      <c r="DM110" s="1">
        <v>0</v>
      </c>
      <c r="DN110" s="1">
        <v>0</v>
      </c>
      <c r="DO110" s="1">
        <v>0</v>
      </c>
      <c r="DP110" s="1">
        <v>0</v>
      </c>
      <c r="DQ110" s="1">
        <v>0</v>
      </c>
      <c r="DR110" s="1">
        <v>0</v>
      </c>
      <c r="DS110" s="1">
        <v>0</v>
      </c>
      <c r="DT110" s="1">
        <v>0</v>
      </c>
      <c r="DU110" s="1">
        <v>0</v>
      </c>
      <c r="DV110" s="1">
        <v>0</v>
      </c>
      <c r="DW110" s="1">
        <v>0</v>
      </c>
      <c r="DX110" s="1">
        <v>0</v>
      </c>
      <c r="DY110" s="1">
        <v>0</v>
      </c>
      <c r="DZ110" s="1">
        <v>0</v>
      </c>
      <c r="EA110" s="1">
        <v>0</v>
      </c>
      <c r="EB110" s="1">
        <v>0</v>
      </c>
      <c r="EC110" s="1">
        <v>0</v>
      </c>
      <c r="ED110" s="1">
        <v>0</v>
      </c>
      <c r="EE110" s="1">
        <v>0</v>
      </c>
      <c r="EF110" s="1">
        <v>0</v>
      </c>
      <c r="EG110" s="1">
        <v>0</v>
      </c>
      <c r="EH110" s="1">
        <v>0</v>
      </c>
      <c r="EI110" s="1">
        <v>0</v>
      </c>
      <c r="EJ110" s="1">
        <v>0</v>
      </c>
      <c r="EK110" s="1">
        <v>0</v>
      </c>
      <c r="EL110" s="1">
        <v>0</v>
      </c>
      <c r="EM110" s="1">
        <v>0</v>
      </c>
      <c r="EN110" s="1">
        <v>0</v>
      </c>
      <c r="EO110" s="1">
        <v>0</v>
      </c>
      <c r="EP110" s="1">
        <v>0</v>
      </c>
      <c r="EQ110" s="1">
        <v>0</v>
      </c>
      <c r="ER110" s="1">
        <v>0</v>
      </c>
      <c r="ES110" s="1">
        <v>0</v>
      </c>
      <c r="ET110" s="1">
        <v>0</v>
      </c>
      <c r="EU110" s="1">
        <v>0</v>
      </c>
      <c r="EV110" s="1">
        <v>0</v>
      </c>
      <c r="EW110" s="1">
        <v>0</v>
      </c>
      <c r="EX110" s="1">
        <v>0</v>
      </c>
      <c r="EY110" s="1">
        <v>0</v>
      </c>
      <c r="EZ110" s="1">
        <v>0</v>
      </c>
      <c r="FA110" s="1">
        <v>0</v>
      </c>
      <c r="FB110" s="1">
        <v>0</v>
      </c>
      <c r="FC110" s="1">
        <v>0</v>
      </c>
      <c r="FD110" s="1">
        <v>0</v>
      </c>
      <c r="FE110" s="1">
        <v>0</v>
      </c>
      <c r="FF110" s="1">
        <v>0</v>
      </c>
      <c r="FG110" s="1">
        <v>0</v>
      </c>
      <c r="FH110" s="1">
        <v>0</v>
      </c>
      <c r="FI110" s="1">
        <v>0</v>
      </c>
      <c r="FJ110" s="1">
        <v>0</v>
      </c>
      <c r="FK110" s="1">
        <v>0</v>
      </c>
      <c r="FL110" s="1">
        <v>0</v>
      </c>
      <c r="FM110" s="1">
        <v>0</v>
      </c>
      <c r="FN110" s="1">
        <v>0</v>
      </c>
      <c r="FO110" s="1">
        <v>0</v>
      </c>
      <c r="FP110" s="1">
        <v>0</v>
      </c>
      <c r="FQ110" s="1">
        <v>1</v>
      </c>
      <c r="FR110" s="1">
        <v>0</v>
      </c>
      <c r="FS110" s="1">
        <v>0</v>
      </c>
      <c r="FT110" s="1">
        <v>0</v>
      </c>
      <c r="FU110" s="1">
        <v>0</v>
      </c>
      <c r="FV110" s="1">
        <v>0</v>
      </c>
      <c r="FW110" s="1">
        <v>0</v>
      </c>
      <c r="FX110" s="1">
        <v>4.4594811006005424</v>
      </c>
      <c r="FY110" s="1">
        <v>0</v>
      </c>
      <c r="FZ110" s="1">
        <v>0</v>
      </c>
      <c r="GA110" s="1">
        <v>0</v>
      </c>
      <c r="GB110" s="1">
        <v>0</v>
      </c>
      <c r="GC110" s="1">
        <v>0</v>
      </c>
      <c r="GD110" s="1">
        <v>0</v>
      </c>
      <c r="GE110" s="1">
        <v>0</v>
      </c>
      <c r="GF110" s="1">
        <v>0</v>
      </c>
      <c r="GG110" s="1">
        <v>0</v>
      </c>
      <c r="GH110" s="1">
        <v>0</v>
      </c>
      <c r="GI110" s="1">
        <v>0</v>
      </c>
      <c r="GJ110" s="1">
        <v>0</v>
      </c>
      <c r="GK110" s="1">
        <v>0</v>
      </c>
      <c r="GL110" s="1">
        <v>0</v>
      </c>
      <c r="GM110" s="1">
        <v>0</v>
      </c>
      <c r="GN110" s="1">
        <v>0</v>
      </c>
      <c r="GO110" s="1">
        <v>0</v>
      </c>
      <c r="GP110" s="1">
        <v>0</v>
      </c>
      <c r="GQ110" s="1">
        <v>0</v>
      </c>
      <c r="GR110" s="1">
        <v>0</v>
      </c>
      <c r="GS110" s="1">
        <v>0</v>
      </c>
      <c r="GT110" s="1">
        <v>0.34899999999999998</v>
      </c>
      <c r="GU110" s="1">
        <v>0</v>
      </c>
      <c r="GV110" s="1">
        <v>0</v>
      </c>
      <c r="GW110" s="1">
        <v>0</v>
      </c>
      <c r="GX110" s="1">
        <v>0</v>
      </c>
      <c r="GY110" s="1">
        <v>0</v>
      </c>
      <c r="GZ110" s="1">
        <v>0</v>
      </c>
      <c r="HA110" s="1">
        <v>0</v>
      </c>
      <c r="HB110" s="1">
        <v>0</v>
      </c>
      <c r="HC110" s="1">
        <v>0</v>
      </c>
      <c r="HD110" s="1">
        <v>0</v>
      </c>
      <c r="HE110" s="1">
        <v>0</v>
      </c>
      <c r="HF110" s="1">
        <v>0</v>
      </c>
      <c r="HG110" s="1">
        <v>0</v>
      </c>
      <c r="HH110" s="1">
        <v>1.4999999999999999E-2</v>
      </c>
      <c r="HI110" s="1">
        <v>0</v>
      </c>
      <c r="HJ110" s="1">
        <v>0</v>
      </c>
      <c r="HK110" s="1">
        <v>0</v>
      </c>
      <c r="HL110" s="1">
        <v>0</v>
      </c>
      <c r="HM110" s="1">
        <v>0</v>
      </c>
      <c r="HN110" s="1">
        <v>81.599999999999994</v>
      </c>
      <c r="HO110" s="1">
        <v>0</v>
      </c>
      <c r="HP110" s="1">
        <v>0</v>
      </c>
      <c r="HQ110" s="1">
        <v>0</v>
      </c>
      <c r="HR110" s="1">
        <v>0</v>
      </c>
      <c r="HS110" s="1">
        <v>0</v>
      </c>
      <c r="HT110" s="1">
        <v>0</v>
      </c>
      <c r="HU110" s="1">
        <v>0</v>
      </c>
      <c r="HV110" s="1">
        <v>0</v>
      </c>
      <c r="HW110" s="1">
        <v>0</v>
      </c>
      <c r="HX110" s="1">
        <v>0</v>
      </c>
      <c r="HY110" s="1">
        <v>0</v>
      </c>
      <c r="HZ110" s="1">
        <v>0</v>
      </c>
      <c r="IA110" s="1">
        <v>0</v>
      </c>
      <c r="IB110" s="1">
        <v>0</v>
      </c>
      <c r="IC110" s="1">
        <v>0</v>
      </c>
      <c r="ID110" s="1">
        <v>0</v>
      </c>
      <c r="IE110" s="1">
        <v>0</v>
      </c>
      <c r="IF110" s="1">
        <v>0</v>
      </c>
      <c r="IG110" s="1">
        <v>0</v>
      </c>
      <c r="IH110" s="1">
        <v>0</v>
      </c>
      <c r="II110" s="1">
        <v>0</v>
      </c>
      <c r="IJ110" s="1">
        <v>0</v>
      </c>
      <c r="IK110" s="1">
        <v>0</v>
      </c>
      <c r="IL110" s="1">
        <v>0</v>
      </c>
      <c r="IM110" s="1">
        <v>0</v>
      </c>
      <c r="IN110" s="1">
        <v>0</v>
      </c>
      <c r="IO110" s="1">
        <v>0</v>
      </c>
      <c r="IP110" s="1">
        <v>0</v>
      </c>
      <c r="IQ110" s="1">
        <v>0</v>
      </c>
      <c r="IR110" s="1">
        <v>0</v>
      </c>
      <c r="IS110" s="1">
        <v>0</v>
      </c>
      <c r="IT110" s="1">
        <v>0</v>
      </c>
      <c r="IU110" s="1">
        <v>0</v>
      </c>
      <c r="IV110" s="1">
        <v>0</v>
      </c>
      <c r="IW110" s="1">
        <v>0</v>
      </c>
      <c r="IX110" s="1">
        <v>0</v>
      </c>
      <c r="IY110" s="1">
        <v>0</v>
      </c>
      <c r="IZ110" s="1">
        <v>0</v>
      </c>
      <c r="JA110" s="1">
        <v>0</v>
      </c>
      <c r="JB110" s="1">
        <v>0</v>
      </c>
      <c r="JC110" s="1">
        <v>0</v>
      </c>
      <c r="JD110" s="1">
        <v>0</v>
      </c>
      <c r="JE110" s="1">
        <v>0</v>
      </c>
      <c r="JF110" s="1">
        <v>0</v>
      </c>
      <c r="JG110" s="1">
        <v>0</v>
      </c>
      <c r="JH110" s="1">
        <v>0</v>
      </c>
      <c r="JI110" s="1">
        <v>0</v>
      </c>
      <c r="JJ110" s="1">
        <v>0</v>
      </c>
      <c r="JK110" s="1">
        <v>0</v>
      </c>
      <c r="JL110" s="1">
        <v>0</v>
      </c>
      <c r="JM110" s="1">
        <v>0</v>
      </c>
      <c r="JN110" s="1">
        <v>0</v>
      </c>
      <c r="JO110" s="1">
        <v>0</v>
      </c>
      <c r="JP110" s="1">
        <v>0</v>
      </c>
      <c r="JQ110" s="1">
        <v>0</v>
      </c>
      <c r="JR110" s="1">
        <v>0</v>
      </c>
      <c r="JS110" s="1">
        <v>0</v>
      </c>
      <c r="JT110" s="1">
        <v>0</v>
      </c>
      <c r="JU110" s="1">
        <v>0</v>
      </c>
      <c r="JV110" s="1">
        <v>0</v>
      </c>
      <c r="JW110" s="1">
        <v>0</v>
      </c>
      <c r="JX110" s="1">
        <v>0</v>
      </c>
      <c r="JY110" s="1">
        <v>0</v>
      </c>
      <c r="JZ110" s="1">
        <v>0</v>
      </c>
      <c r="KA110" s="1">
        <v>0</v>
      </c>
      <c r="KB110" s="1">
        <v>0</v>
      </c>
      <c r="KC110" s="1">
        <v>0</v>
      </c>
      <c r="KD110" s="1">
        <v>0</v>
      </c>
      <c r="KE110" s="1">
        <v>0</v>
      </c>
      <c r="KF110" s="1">
        <v>0</v>
      </c>
      <c r="KG110" s="1">
        <v>0</v>
      </c>
      <c r="KH110" s="1">
        <v>0</v>
      </c>
      <c r="KI110" s="1">
        <v>0</v>
      </c>
      <c r="KJ110" s="1">
        <v>0</v>
      </c>
      <c r="KK110" s="1">
        <v>0</v>
      </c>
      <c r="KL110" s="1">
        <v>0</v>
      </c>
      <c r="KM110" s="1">
        <v>0</v>
      </c>
      <c r="KN110" s="1">
        <v>0</v>
      </c>
      <c r="KO110" s="1">
        <v>0</v>
      </c>
      <c r="KP110" s="1">
        <v>0</v>
      </c>
      <c r="KQ110" s="1">
        <v>0</v>
      </c>
      <c r="KR110" s="1">
        <v>0</v>
      </c>
      <c r="KS110" s="1">
        <v>0</v>
      </c>
      <c r="KT110" s="1">
        <v>0</v>
      </c>
      <c r="KU110" s="1">
        <v>0</v>
      </c>
      <c r="KV110" s="1">
        <v>0</v>
      </c>
      <c r="KW110" s="1">
        <v>0</v>
      </c>
      <c r="KX110" s="1">
        <v>0</v>
      </c>
      <c r="KY110" s="1">
        <v>0</v>
      </c>
      <c r="KZ110" s="1">
        <v>0</v>
      </c>
      <c r="LA110" s="1">
        <v>0</v>
      </c>
      <c r="LB110" s="1">
        <v>0</v>
      </c>
      <c r="LC110" s="1">
        <v>0</v>
      </c>
      <c r="LD110" s="1">
        <v>0</v>
      </c>
      <c r="LE110" s="1">
        <v>0</v>
      </c>
      <c r="LF110" s="1">
        <v>0</v>
      </c>
      <c r="LG110" s="1">
        <v>0</v>
      </c>
      <c r="LH110" s="1">
        <v>0.9365</v>
      </c>
      <c r="LI110" s="1">
        <v>0.81352079378923536</v>
      </c>
      <c r="LJ110" s="1">
        <v>0</v>
      </c>
      <c r="LK110" s="1">
        <v>0</v>
      </c>
      <c r="LL110" s="1">
        <v>1</v>
      </c>
      <c r="LM110" s="1">
        <v>0.95</v>
      </c>
      <c r="LN110" s="1">
        <v>0</v>
      </c>
      <c r="LO110" s="1">
        <v>1</v>
      </c>
      <c r="LP110" s="1">
        <v>0.78</v>
      </c>
      <c r="LQ110" s="1">
        <v>0</v>
      </c>
      <c r="LR110" s="1">
        <v>8.4507042253521125E-2</v>
      </c>
      <c r="LS110" s="1">
        <v>0</v>
      </c>
    </row>
    <row r="111" spans="1:331" ht="15.75" customHeight="1">
      <c r="A111" s="1" t="s">
        <v>459</v>
      </c>
      <c r="B111" s="1" t="s">
        <v>460</v>
      </c>
      <c r="C111" s="1" t="s">
        <v>469</v>
      </c>
      <c r="D111" s="1" t="s">
        <v>422</v>
      </c>
      <c r="E111" s="1" t="s">
        <v>354</v>
      </c>
      <c r="F111" s="1">
        <v>9005</v>
      </c>
      <c r="G111" s="1" t="s">
        <v>355</v>
      </c>
      <c r="H111" s="1">
        <v>9005</v>
      </c>
      <c r="I111" s="1">
        <v>0.96114846835307932</v>
      </c>
      <c r="J111" s="1">
        <v>0</v>
      </c>
      <c r="K111" s="1" t="s">
        <v>356</v>
      </c>
      <c r="L111" s="1">
        <v>1</v>
      </c>
      <c r="M111" s="1" t="s">
        <v>427</v>
      </c>
      <c r="N111" s="1" t="s">
        <v>462</v>
      </c>
      <c r="O111" s="1" t="s">
        <v>463</v>
      </c>
      <c r="P111" s="1">
        <v>4.9000000000000004</v>
      </c>
      <c r="Q111" s="1">
        <v>0.82</v>
      </c>
      <c r="R111" s="1">
        <v>0</v>
      </c>
      <c r="S111" s="1">
        <v>0.35</v>
      </c>
      <c r="T111" s="1">
        <v>9369</v>
      </c>
      <c r="U111" s="1">
        <v>0</v>
      </c>
      <c r="V111" s="1">
        <v>153</v>
      </c>
      <c r="W111" s="1">
        <v>0</v>
      </c>
      <c r="X111" s="1">
        <v>1433457</v>
      </c>
      <c r="Y111" s="1">
        <v>1</v>
      </c>
      <c r="Z111" s="1">
        <v>0</v>
      </c>
      <c r="AA111" s="1">
        <v>0</v>
      </c>
      <c r="AB111" s="1">
        <v>0</v>
      </c>
      <c r="AC111" s="1">
        <v>0</v>
      </c>
      <c r="AD111" s="1">
        <v>0</v>
      </c>
      <c r="AE111" s="1">
        <v>0</v>
      </c>
      <c r="AF111" s="1">
        <v>0</v>
      </c>
      <c r="AG111" s="1">
        <v>0</v>
      </c>
      <c r="AH111" s="1">
        <v>0</v>
      </c>
      <c r="AI111" s="1">
        <v>0</v>
      </c>
      <c r="AJ111" s="1">
        <v>0</v>
      </c>
      <c r="AK111" s="1">
        <v>0</v>
      </c>
      <c r="AL111" s="1">
        <v>0</v>
      </c>
      <c r="AM111" s="1">
        <v>13.616438356164384</v>
      </c>
      <c r="AN111" s="1">
        <v>0</v>
      </c>
      <c r="AO111" s="1">
        <v>0</v>
      </c>
      <c r="AP111" s="1">
        <v>0</v>
      </c>
      <c r="AQ111" s="1">
        <v>0</v>
      </c>
      <c r="AR111" s="1">
        <v>0</v>
      </c>
      <c r="AS111" s="1">
        <v>0</v>
      </c>
      <c r="AT111" s="1">
        <v>0</v>
      </c>
      <c r="AU111" s="1">
        <v>0</v>
      </c>
      <c r="AV111" s="1">
        <v>0</v>
      </c>
      <c r="AW111" s="1">
        <v>0</v>
      </c>
      <c r="AX111" s="1">
        <v>0</v>
      </c>
      <c r="AY111" s="1">
        <v>0</v>
      </c>
      <c r="AZ111" s="1">
        <v>0</v>
      </c>
      <c r="BA111" s="1">
        <v>0</v>
      </c>
      <c r="BB111" s="1">
        <v>0</v>
      </c>
      <c r="BC111" s="1">
        <v>0.1143</v>
      </c>
      <c r="BD111" s="1">
        <v>0</v>
      </c>
      <c r="BE111" s="1">
        <v>0</v>
      </c>
      <c r="BF111" s="1">
        <v>0</v>
      </c>
      <c r="BG111" s="1">
        <v>0</v>
      </c>
      <c r="BH111" s="1">
        <v>0</v>
      </c>
      <c r="BI111" s="1">
        <v>0</v>
      </c>
      <c r="BJ111" s="1">
        <v>0</v>
      </c>
      <c r="BK111" s="1">
        <v>0</v>
      </c>
      <c r="BL111" s="1">
        <v>0</v>
      </c>
      <c r="BM111" s="1">
        <v>0</v>
      </c>
      <c r="BN111" s="1">
        <v>0</v>
      </c>
      <c r="BO111" s="1">
        <v>0</v>
      </c>
      <c r="BP111" s="1">
        <v>0</v>
      </c>
      <c r="BQ111" s="1">
        <v>1.4999999999999999E-2</v>
      </c>
      <c r="BR111" s="1">
        <v>0</v>
      </c>
      <c r="BS111" s="1">
        <v>0</v>
      </c>
      <c r="BT111" s="1">
        <v>0</v>
      </c>
      <c r="BU111" s="1">
        <v>0</v>
      </c>
      <c r="BV111" s="1">
        <v>0</v>
      </c>
      <c r="BW111" s="1">
        <v>81.599999999999994</v>
      </c>
      <c r="BX111" s="1">
        <v>0</v>
      </c>
      <c r="BY111" s="1">
        <v>0</v>
      </c>
      <c r="BZ111" s="1">
        <v>0</v>
      </c>
      <c r="CA111" s="1">
        <v>0</v>
      </c>
      <c r="CB111" s="1">
        <v>0</v>
      </c>
      <c r="CC111" s="1">
        <v>0</v>
      </c>
      <c r="CD111" s="1">
        <v>0</v>
      </c>
      <c r="CE111" s="1">
        <v>0</v>
      </c>
      <c r="CF111" s="1">
        <v>0</v>
      </c>
      <c r="CG111" s="1">
        <v>0</v>
      </c>
      <c r="CH111" s="1">
        <v>0</v>
      </c>
      <c r="CI111" s="1">
        <v>0</v>
      </c>
      <c r="CJ111" s="1">
        <v>0</v>
      </c>
      <c r="CK111" s="1">
        <v>0</v>
      </c>
      <c r="CL111" s="1">
        <v>0</v>
      </c>
      <c r="CM111" s="1">
        <v>0</v>
      </c>
      <c r="CN111" s="1">
        <v>0</v>
      </c>
      <c r="CO111" s="1">
        <v>0</v>
      </c>
      <c r="CP111" s="1">
        <v>0</v>
      </c>
      <c r="CQ111" s="1">
        <v>0</v>
      </c>
      <c r="CR111" s="1">
        <v>0</v>
      </c>
      <c r="CS111" s="1">
        <v>0</v>
      </c>
      <c r="CT111" s="1">
        <v>0</v>
      </c>
      <c r="CU111" s="1">
        <v>0</v>
      </c>
      <c r="CV111" s="1">
        <v>0</v>
      </c>
      <c r="CW111" s="1">
        <v>0</v>
      </c>
      <c r="CX111" s="1">
        <v>0</v>
      </c>
      <c r="CY111" s="1">
        <v>0</v>
      </c>
      <c r="CZ111" s="1">
        <v>0</v>
      </c>
      <c r="DA111" s="1">
        <v>0</v>
      </c>
      <c r="DB111" s="1">
        <v>0</v>
      </c>
      <c r="DC111" s="1">
        <v>0</v>
      </c>
      <c r="DD111" s="1">
        <v>0</v>
      </c>
      <c r="DE111" s="1">
        <v>0</v>
      </c>
      <c r="DF111" s="1">
        <v>0</v>
      </c>
      <c r="DG111" s="1">
        <v>0</v>
      </c>
      <c r="DH111" s="1">
        <v>0</v>
      </c>
      <c r="DI111" s="1">
        <v>0</v>
      </c>
      <c r="DJ111" s="1">
        <v>0</v>
      </c>
      <c r="DK111" s="1">
        <v>0</v>
      </c>
      <c r="DL111" s="1">
        <v>0</v>
      </c>
      <c r="DM111" s="1">
        <v>0</v>
      </c>
      <c r="DN111" s="1">
        <v>0</v>
      </c>
      <c r="DO111" s="1">
        <v>0</v>
      </c>
      <c r="DP111" s="1">
        <v>0</v>
      </c>
      <c r="DQ111" s="1">
        <v>0</v>
      </c>
      <c r="DR111" s="1">
        <v>0</v>
      </c>
      <c r="DS111" s="1">
        <v>0</v>
      </c>
      <c r="DT111" s="1">
        <v>0</v>
      </c>
      <c r="DU111" s="1">
        <v>0</v>
      </c>
      <c r="DV111" s="1">
        <v>0</v>
      </c>
      <c r="DW111" s="1">
        <v>0</v>
      </c>
      <c r="DX111" s="1">
        <v>0</v>
      </c>
      <c r="DY111" s="1">
        <v>0</v>
      </c>
      <c r="DZ111" s="1">
        <v>0</v>
      </c>
      <c r="EA111" s="1">
        <v>0</v>
      </c>
      <c r="EB111" s="1">
        <v>0</v>
      </c>
      <c r="EC111" s="1">
        <v>0</v>
      </c>
      <c r="ED111" s="1">
        <v>0</v>
      </c>
      <c r="EE111" s="1">
        <v>0</v>
      </c>
      <c r="EF111" s="1">
        <v>0</v>
      </c>
      <c r="EG111" s="1">
        <v>0</v>
      </c>
      <c r="EH111" s="1">
        <v>0</v>
      </c>
      <c r="EI111" s="1">
        <v>0</v>
      </c>
      <c r="EJ111" s="1">
        <v>0</v>
      </c>
      <c r="EK111" s="1">
        <v>0</v>
      </c>
      <c r="EL111" s="1">
        <v>0</v>
      </c>
      <c r="EM111" s="1">
        <v>0</v>
      </c>
      <c r="EN111" s="1">
        <v>0</v>
      </c>
      <c r="EO111" s="1">
        <v>0</v>
      </c>
      <c r="EP111" s="1">
        <v>0</v>
      </c>
      <c r="EQ111" s="1">
        <v>0</v>
      </c>
      <c r="ER111" s="1">
        <v>0</v>
      </c>
      <c r="ES111" s="1">
        <v>0</v>
      </c>
      <c r="ET111" s="1">
        <v>0</v>
      </c>
      <c r="EU111" s="1">
        <v>0</v>
      </c>
      <c r="EV111" s="1">
        <v>0</v>
      </c>
      <c r="EW111" s="1">
        <v>0</v>
      </c>
      <c r="EX111" s="1">
        <v>0</v>
      </c>
      <c r="EY111" s="1">
        <v>0</v>
      </c>
      <c r="EZ111" s="1">
        <v>0</v>
      </c>
      <c r="FA111" s="1">
        <v>0</v>
      </c>
      <c r="FB111" s="1">
        <v>0</v>
      </c>
      <c r="FC111" s="1">
        <v>0</v>
      </c>
      <c r="FD111" s="1">
        <v>0</v>
      </c>
      <c r="FE111" s="1">
        <v>0</v>
      </c>
      <c r="FF111" s="1">
        <v>0</v>
      </c>
      <c r="FG111" s="1">
        <v>0</v>
      </c>
      <c r="FH111" s="1">
        <v>0</v>
      </c>
      <c r="FI111" s="1">
        <v>0</v>
      </c>
      <c r="FJ111" s="1">
        <v>0</v>
      </c>
      <c r="FK111" s="1">
        <v>0</v>
      </c>
      <c r="FL111" s="1">
        <v>0</v>
      </c>
      <c r="FM111" s="1">
        <v>0</v>
      </c>
      <c r="FN111" s="1">
        <v>0</v>
      </c>
      <c r="FO111" s="1">
        <v>0</v>
      </c>
      <c r="FP111" s="1">
        <v>0</v>
      </c>
      <c r="FQ111" s="1">
        <v>1</v>
      </c>
      <c r="FR111" s="1">
        <v>0</v>
      </c>
      <c r="FS111" s="1">
        <v>0</v>
      </c>
      <c r="FT111" s="1">
        <v>0</v>
      </c>
      <c r="FU111" s="1">
        <v>0</v>
      </c>
      <c r="FV111" s="1">
        <v>0</v>
      </c>
      <c r="FW111" s="1">
        <v>0</v>
      </c>
      <c r="FX111" s="1">
        <v>4.4594811006005424</v>
      </c>
      <c r="FY111" s="1">
        <v>0</v>
      </c>
      <c r="FZ111" s="1">
        <v>0</v>
      </c>
      <c r="GA111" s="1">
        <v>0</v>
      </c>
      <c r="GB111" s="1">
        <v>0</v>
      </c>
      <c r="GC111" s="1">
        <v>0</v>
      </c>
      <c r="GD111" s="1">
        <v>0</v>
      </c>
      <c r="GE111" s="1">
        <v>0</v>
      </c>
      <c r="GF111" s="1">
        <v>0</v>
      </c>
      <c r="GG111" s="1">
        <v>0</v>
      </c>
      <c r="GH111" s="1">
        <v>0</v>
      </c>
      <c r="GI111" s="1">
        <v>0</v>
      </c>
      <c r="GJ111" s="1">
        <v>0</v>
      </c>
      <c r="GK111" s="1">
        <v>0</v>
      </c>
      <c r="GL111" s="1">
        <v>0</v>
      </c>
      <c r="GM111" s="1">
        <v>0</v>
      </c>
      <c r="GN111" s="1">
        <v>0</v>
      </c>
      <c r="GO111" s="1">
        <v>0</v>
      </c>
      <c r="GP111" s="1">
        <v>0</v>
      </c>
      <c r="GQ111" s="1">
        <v>0</v>
      </c>
      <c r="GR111" s="1">
        <v>0</v>
      </c>
      <c r="GS111" s="1">
        <v>0</v>
      </c>
      <c r="GT111" s="1">
        <v>0.34899999999999998</v>
      </c>
      <c r="GU111" s="1">
        <v>0</v>
      </c>
      <c r="GV111" s="1">
        <v>0</v>
      </c>
      <c r="GW111" s="1">
        <v>0</v>
      </c>
      <c r="GX111" s="1">
        <v>0</v>
      </c>
      <c r="GY111" s="1">
        <v>0</v>
      </c>
      <c r="GZ111" s="1">
        <v>0</v>
      </c>
      <c r="HA111" s="1">
        <v>0</v>
      </c>
      <c r="HB111" s="1">
        <v>0</v>
      </c>
      <c r="HC111" s="1">
        <v>0</v>
      </c>
      <c r="HD111" s="1">
        <v>0</v>
      </c>
      <c r="HE111" s="1">
        <v>0</v>
      </c>
      <c r="HF111" s="1">
        <v>0</v>
      </c>
      <c r="HG111" s="1">
        <v>0</v>
      </c>
      <c r="HH111" s="1">
        <v>1.4999999999999999E-2</v>
      </c>
      <c r="HI111" s="1">
        <v>0</v>
      </c>
      <c r="HJ111" s="1">
        <v>0</v>
      </c>
      <c r="HK111" s="1">
        <v>0</v>
      </c>
      <c r="HL111" s="1">
        <v>0</v>
      </c>
      <c r="HM111" s="1">
        <v>0</v>
      </c>
      <c r="HN111" s="1">
        <v>81.599999999999994</v>
      </c>
      <c r="HO111" s="1">
        <v>0</v>
      </c>
      <c r="HP111" s="1">
        <v>0</v>
      </c>
      <c r="HQ111" s="1">
        <v>0</v>
      </c>
      <c r="HR111" s="1">
        <v>0</v>
      </c>
      <c r="HS111" s="1">
        <v>0</v>
      </c>
      <c r="HT111" s="1">
        <v>0</v>
      </c>
      <c r="HU111" s="1">
        <v>0</v>
      </c>
      <c r="HV111" s="1">
        <v>0</v>
      </c>
      <c r="HW111" s="1">
        <v>0</v>
      </c>
      <c r="HX111" s="1">
        <v>0</v>
      </c>
      <c r="HY111" s="1">
        <v>0</v>
      </c>
      <c r="HZ111" s="1">
        <v>0</v>
      </c>
      <c r="IA111" s="1">
        <v>0</v>
      </c>
      <c r="IB111" s="1">
        <v>0</v>
      </c>
      <c r="IC111" s="1">
        <v>0</v>
      </c>
      <c r="ID111" s="1">
        <v>0</v>
      </c>
      <c r="IE111" s="1">
        <v>0</v>
      </c>
      <c r="IF111" s="1">
        <v>0</v>
      </c>
      <c r="IG111" s="1">
        <v>0</v>
      </c>
      <c r="IH111" s="1">
        <v>0</v>
      </c>
      <c r="II111" s="1">
        <v>0</v>
      </c>
      <c r="IJ111" s="1">
        <v>0</v>
      </c>
      <c r="IK111" s="1">
        <v>0</v>
      </c>
      <c r="IL111" s="1">
        <v>0</v>
      </c>
      <c r="IM111" s="1">
        <v>0</v>
      </c>
      <c r="IN111" s="1">
        <v>0</v>
      </c>
      <c r="IO111" s="1">
        <v>0</v>
      </c>
      <c r="IP111" s="1">
        <v>0</v>
      </c>
      <c r="IQ111" s="1">
        <v>0</v>
      </c>
      <c r="IR111" s="1">
        <v>0</v>
      </c>
      <c r="IS111" s="1">
        <v>0</v>
      </c>
      <c r="IT111" s="1">
        <v>0</v>
      </c>
      <c r="IU111" s="1">
        <v>0</v>
      </c>
      <c r="IV111" s="1">
        <v>0</v>
      </c>
      <c r="IW111" s="1">
        <v>0</v>
      </c>
      <c r="IX111" s="1">
        <v>0</v>
      </c>
      <c r="IY111" s="1">
        <v>0</v>
      </c>
      <c r="IZ111" s="1">
        <v>0</v>
      </c>
      <c r="JA111" s="1">
        <v>0</v>
      </c>
      <c r="JB111" s="1">
        <v>0</v>
      </c>
      <c r="JC111" s="1">
        <v>0</v>
      </c>
      <c r="JD111" s="1">
        <v>0</v>
      </c>
      <c r="JE111" s="1">
        <v>0</v>
      </c>
      <c r="JF111" s="1">
        <v>0</v>
      </c>
      <c r="JG111" s="1">
        <v>0</v>
      </c>
      <c r="JH111" s="1">
        <v>0</v>
      </c>
      <c r="JI111" s="1">
        <v>0</v>
      </c>
      <c r="JJ111" s="1">
        <v>0</v>
      </c>
      <c r="JK111" s="1">
        <v>0</v>
      </c>
      <c r="JL111" s="1">
        <v>0</v>
      </c>
      <c r="JM111" s="1">
        <v>0</v>
      </c>
      <c r="JN111" s="1">
        <v>0</v>
      </c>
      <c r="JO111" s="1">
        <v>0</v>
      </c>
      <c r="JP111" s="1">
        <v>0</v>
      </c>
      <c r="JQ111" s="1">
        <v>0</v>
      </c>
      <c r="JR111" s="1">
        <v>0</v>
      </c>
      <c r="JS111" s="1">
        <v>0</v>
      </c>
      <c r="JT111" s="1">
        <v>0</v>
      </c>
      <c r="JU111" s="1">
        <v>0</v>
      </c>
      <c r="JV111" s="1">
        <v>0</v>
      </c>
      <c r="JW111" s="1">
        <v>0</v>
      </c>
      <c r="JX111" s="1">
        <v>0</v>
      </c>
      <c r="JY111" s="1">
        <v>0</v>
      </c>
      <c r="JZ111" s="1">
        <v>0</v>
      </c>
      <c r="KA111" s="1">
        <v>0</v>
      </c>
      <c r="KB111" s="1">
        <v>0</v>
      </c>
      <c r="KC111" s="1">
        <v>0</v>
      </c>
      <c r="KD111" s="1">
        <v>0</v>
      </c>
      <c r="KE111" s="1">
        <v>0</v>
      </c>
      <c r="KF111" s="1">
        <v>0</v>
      </c>
      <c r="KG111" s="1">
        <v>0</v>
      </c>
      <c r="KH111" s="1">
        <v>0</v>
      </c>
      <c r="KI111" s="1">
        <v>0</v>
      </c>
      <c r="KJ111" s="1">
        <v>0</v>
      </c>
      <c r="KK111" s="1">
        <v>0</v>
      </c>
      <c r="KL111" s="1">
        <v>0</v>
      </c>
      <c r="KM111" s="1">
        <v>0</v>
      </c>
      <c r="KN111" s="1">
        <v>0</v>
      </c>
      <c r="KO111" s="1">
        <v>0</v>
      </c>
      <c r="KP111" s="1">
        <v>0</v>
      </c>
      <c r="KQ111" s="1">
        <v>0</v>
      </c>
      <c r="KR111" s="1">
        <v>0</v>
      </c>
      <c r="KS111" s="1">
        <v>0</v>
      </c>
      <c r="KT111" s="1">
        <v>0</v>
      </c>
      <c r="KU111" s="1">
        <v>0</v>
      </c>
      <c r="KV111" s="1">
        <v>0</v>
      </c>
      <c r="KW111" s="1">
        <v>0</v>
      </c>
      <c r="KX111" s="1">
        <v>0</v>
      </c>
      <c r="KY111" s="1">
        <v>0</v>
      </c>
      <c r="KZ111" s="1">
        <v>0</v>
      </c>
      <c r="LA111" s="1">
        <v>0</v>
      </c>
      <c r="LB111" s="1">
        <v>0</v>
      </c>
      <c r="LC111" s="1">
        <v>0</v>
      </c>
      <c r="LD111" s="1">
        <v>0</v>
      </c>
      <c r="LE111" s="1">
        <v>0</v>
      </c>
      <c r="LF111" s="1">
        <v>0</v>
      </c>
      <c r="LG111" s="1">
        <v>0</v>
      </c>
      <c r="LH111" s="1">
        <v>0.9365</v>
      </c>
      <c r="LI111" s="1">
        <v>0.83935869985994771</v>
      </c>
      <c r="LJ111" s="1">
        <v>0</v>
      </c>
      <c r="LK111" s="1">
        <v>0</v>
      </c>
      <c r="LL111" s="1">
        <v>1</v>
      </c>
      <c r="LM111" s="1">
        <v>0.95</v>
      </c>
      <c r="LN111" s="1">
        <v>0</v>
      </c>
      <c r="LO111" s="1">
        <v>1</v>
      </c>
      <c r="LP111" s="1">
        <v>0.78</v>
      </c>
      <c r="LQ111" s="1">
        <v>0</v>
      </c>
      <c r="LR111" s="1">
        <v>8.4507042253521125E-2</v>
      </c>
      <c r="LS111" s="1">
        <v>0</v>
      </c>
    </row>
    <row r="112" spans="1:331" ht="15.75" customHeight="1">
      <c r="A112" s="1" t="s">
        <v>459</v>
      </c>
      <c r="B112" s="1" t="s">
        <v>460</v>
      </c>
      <c r="C112" s="1" t="s">
        <v>470</v>
      </c>
      <c r="D112" s="1" t="s">
        <v>422</v>
      </c>
      <c r="E112" s="1" t="s">
        <v>354</v>
      </c>
      <c r="F112" s="1">
        <v>9253</v>
      </c>
      <c r="G112" s="1" t="s">
        <v>355</v>
      </c>
      <c r="H112" s="1">
        <v>9253</v>
      </c>
      <c r="I112" s="1">
        <v>0.98761874266197036</v>
      </c>
      <c r="J112" s="1">
        <v>0</v>
      </c>
      <c r="K112" s="1" t="s">
        <v>356</v>
      </c>
      <c r="L112" s="1">
        <v>1</v>
      </c>
      <c r="M112" s="1" t="s">
        <v>427</v>
      </c>
      <c r="N112" s="1" t="s">
        <v>462</v>
      </c>
      <c r="O112" s="1" t="s">
        <v>463</v>
      </c>
      <c r="P112" s="1">
        <v>4.9000000000000004</v>
      </c>
      <c r="Q112" s="1">
        <v>0.82</v>
      </c>
      <c r="R112" s="1">
        <v>0</v>
      </c>
      <c r="S112" s="1">
        <v>0.35</v>
      </c>
      <c r="T112" s="1">
        <v>9369</v>
      </c>
      <c r="U112" s="1">
        <v>0</v>
      </c>
      <c r="V112" s="1">
        <v>153</v>
      </c>
      <c r="W112" s="1">
        <v>0</v>
      </c>
      <c r="X112" s="1">
        <v>1433457</v>
      </c>
      <c r="Y112" s="1">
        <v>1</v>
      </c>
      <c r="Z112" s="1">
        <v>0</v>
      </c>
      <c r="AA112" s="1">
        <v>0</v>
      </c>
      <c r="AB112" s="1">
        <v>0</v>
      </c>
      <c r="AC112" s="1">
        <v>0</v>
      </c>
      <c r="AD112" s="1">
        <v>0</v>
      </c>
      <c r="AE112" s="1">
        <v>0</v>
      </c>
      <c r="AF112" s="1">
        <v>0</v>
      </c>
      <c r="AG112" s="1">
        <v>0</v>
      </c>
      <c r="AH112" s="1">
        <v>0</v>
      </c>
      <c r="AI112" s="1">
        <v>0</v>
      </c>
      <c r="AJ112" s="1">
        <v>0</v>
      </c>
      <c r="AK112" s="1">
        <v>0</v>
      </c>
      <c r="AL112" s="1">
        <v>0</v>
      </c>
      <c r="AM112" s="1">
        <v>13.616438356164384</v>
      </c>
      <c r="AN112" s="1">
        <v>0</v>
      </c>
      <c r="AO112" s="1">
        <v>0</v>
      </c>
      <c r="AP112" s="1">
        <v>0</v>
      </c>
      <c r="AQ112" s="1">
        <v>0</v>
      </c>
      <c r="AR112" s="1">
        <v>0</v>
      </c>
      <c r="AS112" s="1">
        <v>0</v>
      </c>
      <c r="AT112" s="1">
        <v>0</v>
      </c>
      <c r="AU112" s="1">
        <v>0</v>
      </c>
      <c r="AV112" s="1">
        <v>0</v>
      </c>
      <c r="AW112" s="1">
        <v>0</v>
      </c>
      <c r="AX112" s="1">
        <v>0</v>
      </c>
      <c r="AY112" s="1">
        <v>0</v>
      </c>
      <c r="AZ112" s="1">
        <v>0</v>
      </c>
      <c r="BA112" s="1">
        <v>0</v>
      </c>
      <c r="BB112" s="1">
        <v>0</v>
      </c>
      <c r="BC112" s="1">
        <v>0.1143</v>
      </c>
      <c r="BD112" s="1">
        <v>0</v>
      </c>
      <c r="BE112" s="1">
        <v>0</v>
      </c>
      <c r="BF112" s="1">
        <v>0</v>
      </c>
      <c r="BG112" s="1">
        <v>0</v>
      </c>
      <c r="BH112" s="1">
        <v>0</v>
      </c>
      <c r="BI112" s="1">
        <v>0</v>
      </c>
      <c r="BJ112" s="1">
        <v>0</v>
      </c>
      <c r="BK112" s="1">
        <v>0</v>
      </c>
      <c r="BL112" s="1">
        <v>0</v>
      </c>
      <c r="BM112" s="1">
        <v>0</v>
      </c>
      <c r="BN112" s="1">
        <v>0</v>
      </c>
      <c r="BO112" s="1">
        <v>0</v>
      </c>
      <c r="BP112" s="1">
        <v>0</v>
      </c>
      <c r="BQ112" s="1">
        <v>1.4999999999999999E-2</v>
      </c>
      <c r="BR112" s="1">
        <v>0</v>
      </c>
      <c r="BS112" s="1">
        <v>0</v>
      </c>
      <c r="BT112" s="1">
        <v>0</v>
      </c>
      <c r="BU112" s="1">
        <v>0</v>
      </c>
      <c r="BV112" s="1">
        <v>0</v>
      </c>
      <c r="BW112" s="1">
        <v>81.599999999999994</v>
      </c>
      <c r="BX112" s="1">
        <v>0</v>
      </c>
      <c r="BY112" s="1">
        <v>0</v>
      </c>
      <c r="BZ112" s="1">
        <v>0</v>
      </c>
      <c r="CA112" s="1">
        <v>0</v>
      </c>
      <c r="CB112" s="1">
        <v>0</v>
      </c>
      <c r="CC112" s="1">
        <v>0</v>
      </c>
      <c r="CD112" s="1">
        <v>0</v>
      </c>
      <c r="CE112" s="1">
        <v>0</v>
      </c>
      <c r="CF112" s="1">
        <v>0</v>
      </c>
      <c r="CG112" s="1">
        <v>0</v>
      </c>
      <c r="CH112" s="1">
        <v>0</v>
      </c>
      <c r="CI112" s="1">
        <v>0</v>
      </c>
      <c r="CJ112" s="1">
        <v>0</v>
      </c>
      <c r="CK112" s="1">
        <v>0</v>
      </c>
      <c r="CL112" s="1">
        <v>0</v>
      </c>
      <c r="CM112" s="1">
        <v>0</v>
      </c>
      <c r="CN112" s="1">
        <v>0</v>
      </c>
      <c r="CO112" s="1">
        <v>0</v>
      </c>
      <c r="CP112" s="1">
        <v>0</v>
      </c>
      <c r="CQ112" s="1">
        <v>0</v>
      </c>
      <c r="CR112" s="1">
        <v>0</v>
      </c>
      <c r="CS112" s="1">
        <v>0</v>
      </c>
      <c r="CT112" s="1">
        <v>0</v>
      </c>
      <c r="CU112" s="1">
        <v>0</v>
      </c>
      <c r="CV112" s="1">
        <v>0</v>
      </c>
      <c r="CW112" s="1">
        <v>0</v>
      </c>
      <c r="CX112" s="1">
        <v>0</v>
      </c>
      <c r="CY112" s="1">
        <v>0</v>
      </c>
      <c r="CZ112" s="1">
        <v>0</v>
      </c>
      <c r="DA112" s="1">
        <v>0</v>
      </c>
      <c r="DB112" s="1">
        <v>0</v>
      </c>
      <c r="DC112" s="1">
        <v>0</v>
      </c>
      <c r="DD112" s="1">
        <v>0</v>
      </c>
      <c r="DE112" s="1">
        <v>0</v>
      </c>
      <c r="DF112" s="1">
        <v>0</v>
      </c>
      <c r="DG112" s="1">
        <v>0</v>
      </c>
      <c r="DH112" s="1">
        <v>0</v>
      </c>
      <c r="DI112" s="1">
        <v>0</v>
      </c>
      <c r="DJ112" s="1">
        <v>0</v>
      </c>
      <c r="DK112" s="1">
        <v>0</v>
      </c>
      <c r="DL112" s="1">
        <v>0</v>
      </c>
      <c r="DM112" s="1">
        <v>0</v>
      </c>
      <c r="DN112" s="1">
        <v>0</v>
      </c>
      <c r="DO112" s="1">
        <v>0</v>
      </c>
      <c r="DP112" s="1">
        <v>0</v>
      </c>
      <c r="DQ112" s="1">
        <v>0</v>
      </c>
      <c r="DR112" s="1">
        <v>0</v>
      </c>
      <c r="DS112" s="1">
        <v>0</v>
      </c>
      <c r="DT112" s="1">
        <v>0</v>
      </c>
      <c r="DU112" s="1">
        <v>0</v>
      </c>
      <c r="DV112" s="1">
        <v>0</v>
      </c>
      <c r="DW112" s="1">
        <v>0</v>
      </c>
      <c r="DX112" s="1">
        <v>0</v>
      </c>
      <c r="DY112" s="1">
        <v>0</v>
      </c>
      <c r="DZ112" s="1">
        <v>0</v>
      </c>
      <c r="EA112" s="1">
        <v>0</v>
      </c>
      <c r="EB112" s="1">
        <v>0</v>
      </c>
      <c r="EC112" s="1">
        <v>0</v>
      </c>
      <c r="ED112" s="1">
        <v>0</v>
      </c>
      <c r="EE112" s="1">
        <v>0</v>
      </c>
      <c r="EF112" s="1">
        <v>0</v>
      </c>
      <c r="EG112" s="1">
        <v>0</v>
      </c>
      <c r="EH112" s="1">
        <v>0</v>
      </c>
      <c r="EI112" s="1">
        <v>0</v>
      </c>
      <c r="EJ112" s="1">
        <v>0</v>
      </c>
      <c r="EK112" s="1">
        <v>0</v>
      </c>
      <c r="EL112" s="1">
        <v>0</v>
      </c>
      <c r="EM112" s="1">
        <v>0</v>
      </c>
      <c r="EN112" s="1">
        <v>0</v>
      </c>
      <c r="EO112" s="1">
        <v>0</v>
      </c>
      <c r="EP112" s="1">
        <v>0</v>
      </c>
      <c r="EQ112" s="1">
        <v>0</v>
      </c>
      <c r="ER112" s="1">
        <v>0</v>
      </c>
      <c r="ES112" s="1">
        <v>0</v>
      </c>
      <c r="ET112" s="1">
        <v>0</v>
      </c>
      <c r="EU112" s="1">
        <v>0</v>
      </c>
      <c r="EV112" s="1">
        <v>0</v>
      </c>
      <c r="EW112" s="1">
        <v>0</v>
      </c>
      <c r="EX112" s="1">
        <v>0</v>
      </c>
      <c r="EY112" s="1">
        <v>0</v>
      </c>
      <c r="EZ112" s="1">
        <v>0</v>
      </c>
      <c r="FA112" s="1">
        <v>0</v>
      </c>
      <c r="FB112" s="1">
        <v>0</v>
      </c>
      <c r="FC112" s="1">
        <v>0</v>
      </c>
      <c r="FD112" s="1">
        <v>0</v>
      </c>
      <c r="FE112" s="1">
        <v>0</v>
      </c>
      <c r="FF112" s="1">
        <v>0</v>
      </c>
      <c r="FG112" s="1">
        <v>0</v>
      </c>
      <c r="FH112" s="1">
        <v>0</v>
      </c>
      <c r="FI112" s="1">
        <v>0</v>
      </c>
      <c r="FJ112" s="1">
        <v>0</v>
      </c>
      <c r="FK112" s="1">
        <v>0</v>
      </c>
      <c r="FL112" s="1">
        <v>0</v>
      </c>
      <c r="FM112" s="1">
        <v>0</v>
      </c>
      <c r="FN112" s="1">
        <v>0</v>
      </c>
      <c r="FO112" s="1">
        <v>0</v>
      </c>
      <c r="FP112" s="1">
        <v>0</v>
      </c>
      <c r="FQ112" s="1">
        <v>1</v>
      </c>
      <c r="FR112" s="1">
        <v>0</v>
      </c>
      <c r="FS112" s="1">
        <v>0</v>
      </c>
      <c r="FT112" s="1">
        <v>0</v>
      </c>
      <c r="FU112" s="1">
        <v>0</v>
      </c>
      <c r="FV112" s="1">
        <v>0</v>
      </c>
      <c r="FW112" s="1">
        <v>0</v>
      </c>
      <c r="FX112" s="1">
        <v>4.4594811006005424</v>
      </c>
      <c r="FY112" s="1">
        <v>0</v>
      </c>
      <c r="FZ112" s="1">
        <v>0</v>
      </c>
      <c r="GA112" s="1">
        <v>0</v>
      </c>
      <c r="GB112" s="1">
        <v>0</v>
      </c>
      <c r="GC112" s="1">
        <v>0</v>
      </c>
      <c r="GD112" s="1">
        <v>0</v>
      </c>
      <c r="GE112" s="1">
        <v>0</v>
      </c>
      <c r="GF112" s="1">
        <v>0</v>
      </c>
      <c r="GG112" s="1">
        <v>0</v>
      </c>
      <c r="GH112" s="1">
        <v>0</v>
      </c>
      <c r="GI112" s="1">
        <v>0</v>
      </c>
      <c r="GJ112" s="1">
        <v>0</v>
      </c>
      <c r="GK112" s="1">
        <v>0</v>
      </c>
      <c r="GL112" s="1">
        <v>0</v>
      </c>
      <c r="GM112" s="1">
        <v>0</v>
      </c>
      <c r="GN112" s="1">
        <v>0</v>
      </c>
      <c r="GO112" s="1">
        <v>0</v>
      </c>
      <c r="GP112" s="1">
        <v>0</v>
      </c>
      <c r="GQ112" s="1">
        <v>0</v>
      </c>
      <c r="GR112" s="1">
        <v>0</v>
      </c>
      <c r="GS112" s="1">
        <v>0</v>
      </c>
      <c r="GT112" s="1">
        <v>0.34899999999999998</v>
      </c>
      <c r="GU112" s="1">
        <v>0</v>
      </c>
      <c r="GV112" s="1">
        <v>0</v>
      </c>
      <c r="GW112" s="1">
        <v>0</v>
      </c>
      <c r="GX112" s="1">
        <v>0</v>
      </c>
      <c r="GY112" s="1">
        <v>0</v>
      </c>
      <c r="GZ112" s="1">
        <v>0</v>
      </c>
      <c r="HA112" s="1">
        <v>0</v>
      </c>
      <c r="HB112" s="1">
        <v>0</v>
      </c>
      <c r="HC112" s="1">
        <v>0</v>
      </c>
      <c r="HD112" s="1">
        <v>0</v>
      </c>
      <c r="HE112" s="1">
        <v>0</v>
      </c>
      <c r="HF112" s="1">
        <v>0</v>
      </c>
      <c r="HG112" s="1">
        <v>0</v>
      </c>
      <c r="HH112" s="1">
        <v>1.4999999999999999E-2</v>
      </c>
      <c r="HI112" s="1">
        <v>0</v>
      </c>
      <c r="HJ112" s="1">
        <v>0</v>
      </c>
      <c r="HK112" s="1">
        <v>0</v>
      </c>
      <c r="HL112" s="1">
        <v>0</v>
      </c>
      <c r="HM112" s="1">
        <v>0</v>
      </c>
      <c r="HN112" s="1">
        <v>81.599999999999994</v>
      </c>
      <c r="HO112" s="1">
        <v>0</v>
      </c>
      <c r="HP112" s="1">
        <v>0</v>
      </c>
      <c r="HQ112" s="1">
        <v>0</v>
      </c>
      <c r="HR112" s="1">
        <v>0</v>
      </c>
      <c r="HS112" s="1">
        <v>0</v>
      </c>
      <c r="HT112" s="1">
        <v>0</v>
      </c>
      <c r="HU112" s="1">
        <v>0</v>
      </c>
      <c r="HV112" s="1">
        <v>0</v>
      </c>
      <c r="HW112" s="1">
        <v>0</v>
      </c>
      <c r="HX112" s="1">
        <v>0</v>
      </c>
      <c r="HY112" s="1">
        <v>0</v>
      </c>
      <c r="HZ112" s="1">
        <v>0</v>
      </c>
      <c r="IA112" s="1">
        <v>0</v>
      </c>
      <c r="IB112" s="1">
        <v>0</v>
      </c>
      <c r="IC112" s="1">
        <v>0</v>
      </c>
      <c r="ID112" s="1">
        <v>0</v>
      </c>
      <c r="IE112" s="1">
        <v>0</v>
      </c>
      <c r="IF112" s="1">
        <v>0</v>
      </c>
      <c r="IG112" s="1">
        <v>0</v>
      </c>
      <c r="IH112" s="1">
        <v>0</v>
      </c>
      <c r="II112" s="1">
        <v>0</v>
      </c>
      <c r="IJ112" s="1">
        <v>0</v>
      </c>
      <c r="IK112" s="1">
        <v>0</v>
      </c>
      <c r="IL112" s="1">
        <v>0</v>
      </c>
      <c r="IM112" s="1">
        <v>0</v>
      </c>
      <c r="IN112" s="1">
        <v>0</v>
      </c>
      <c r="IO112" s="1">
        <v>0</v>
      </c>
      <c r="IP112" s="1">
        <v>0</v>
      </c>
      <c r="IQ112" s="1">
        <v>0</v>
      </c>
      <c r="IR112" s="1">
        <v>0</v>
      </c>
      <c r="IS112" s="1">
        <v>0</v>
      </c>
      <c r="IT112" s="1">
        <v>0</v>
      </c>
      <c r="IU112" s="1">
        <v>0</v>
      </c>
      <c r="IV112" s="1">
        <v>0</v>
      </c>
      <c r="IW112" s="1">
        <v>0</v>
      </c>
      <c r="IX112" s="1">
        <v>0</v>
      </c>
      <c r="IY112" s="1">
        <v>0</v>
      </c>
      <c r="IZ112" s="1">
        <v>0</v>
      </c>
      <c r="JA112" s="1">
        <v>0</v>
      </c>
      <c r="JB112" s="1">
        <v>0</v>
      </c>
      <c r="JC112" s="1">
        <v>0</v>
      </c>
      <c r="JD112" s="1">
        <v>0</v>
      </c>
      <c r="JE112" s="1">
        <v>0</v>
      </c>
      <c r="JF112" s="1">
        <v>0</v>
      </c>
      <c r="JG112" s="1">
        <v>0</v>
      </c>
      <c r="JH112" s="1">
        <v>0</v>
      </c>
      <c r="JI112" s="1">
        <v>0</v>
      </c>
      <c r="JJ112" s="1">
        <v>0</v>
      </c>
      <c r="JK112" s="1">
        <v>0</v>
      </c>
      <c r="JL112" s="1">
        <v>0</v>
      </c>
      <c r="JM112" s="1">
        <v>0</v>
      </c>
      <c r="JN112" s="1">
        <v>0</v>
      </c>
      <c r="JO112" s="1">
        <v>0</v>
      </c>
      <c r="JP112" s="1">
        <v>0</v>
      </c>
      <c r="JQ112" s="1">
        <v>0</v>
      </c>
      <c r="JR112" s="1">
        <v>0</v>
      </c>
      <c r="JS112" s="1">
        <v>0</v>
      </c>
      <c r="JT112" s="1">
        <v>0</v>
      </c>
      <c r="JU112" s="1">
        <v>0</v>
      </c>
      <c r="JV112" s="1">
        <v>0</v>
      </c>
      <c r="JW112" s="1">
        <v>0</v>
      </c>
      <c r="JX112" s="1">
        <v>0</v>
      </c>
      <c r="JY112" s="1">
        <v>0</v>
      </c>
      <c r="JZ112" s="1">
        <v>0</v>
      </c>
      <c r="KA112" s="1">
        <v>0</v>
      </c>
      <c r="KB112" s="1">
        <v>0</v>
      </c>
      <c r="KC112" s="1">
        <v>0</v>
      </c>
      <c r="KD112" s="1">
        <v>0</v>
      </c>
      <c r="KE112" s="1">
        <v>0</v>
      </c>
      <c r="KF112" s="1">
        <v>0</v>
      </c>
      <c r="KG112" s="1">
        <v>0</v>
      </c>
      <c r="KH112" s="1">
        <v>0</v>
      </c>
      <c r="KI112" s="1">
        <v>0</v>
      </c>
      <c r="KJ112" s="1">
        <v>0</v>
      </c>
      <c r="KK112" s="1">
        <v>0</v>
      </c>
      <c r="KL112" s="1">
        <v>0</v>
      </c>
      <c r="KM112" s="1">
        <v>0</v>
      </c>
      <c r="KN112" s="1">
        <v>0</v>
      </c>
      <c r="KO112" s="1">
        <v>0</v>
      </c>
      <c r="KP112" s="1">
        <v>0</v>
      </c>
      <c r="KQ112" s="1">
        <v>0</v>
      </c>
      <c r="KR112" s="1">
        <v>0</v>
      </c>
      <c r="KS112" s="1">
        <v>0</v>
      </c>
      <c r="KT112" s="1">
        <v>0</v>
      </c>
      <c r="KU112" s="1">
        <v>0</v>
      </c>
      <c r="KV112" s="1">
        <v>0</v>
      </c>
      <c r="KW112" s="1">
        <v>0</v>
      </c>
      <c r="KX112" s="1">
        <v>0</v>
      </c>
      <c r="KY112" s="1">
        <v>0</v>
      </c>
      <c r="KZ112" s="1">
        <v>0</v>
      </c>
      <c r="LA112" s="1">
        <v>0</v>
      </c>
      <c r="LB112" s="1">
        <v>0</v>
      </c>
      <c r="LC112" s="1">
        <v>0</v>
      </c>
      <c r="LD112" s="1">
        <v>0</v>
      </c>
      <c r="LE112" s="1">
        <v>0</v>
      </c>
      <c r="LF112" s="1">
        <v>0</v>
      </c>
      <c r="LG112" s="1">
        <v>0</v>
      </c>
      <c r="LH112" s="1">
        <v>0.9365</v>
      </c>
      <c r="LI112" s="1">
        <v>0.86241377321349011</v>
      </c>
      <c r="LJ112" s="1">
        <v>0</v>
      </c>
      <c r="LK112" s="1">
        <v>0</v>
      </c>
      <c r="LL112" s="1">
        <v>1</v>
      </c>
      <c r="LM112" s="1">
        <v>0.95</v>
      </c>
      <c r="LN112" s="1">
        <v>0</v>
      </c>
      <c r="LO112" s="1">
        <v>1</v>
      </c>
      <c r="LP112" s="1">
        <v>0.78</v>
      </c>
      <c r="LQ112" s="1">
        <v>0</v>
      </c>
      <c r="LR112" s="1">
        <v>8.4507042253521125E-2</v>
      </c>
      <c r="LS112" s="1">
        <v>0</v>
      </c>
    </row>
    <row r="113" spans="1:331" ht="15.75" customHeight="1">
      <c r="A113" s="1" t="s">
        <v>459</v>
      </c>
      <c r="B113" s="1" t="s">
        <v>460</v>
      </c>
      <c r="C113" s="1" t="s">
        <v>471</v>
      </c>
      <c r="D113" s="1" t="s">
        <v>422</v>
      </c>
      <c r="E113" s="1" t="s">
        <v>354</v>
      </c>
      <c r="F113" s="1">
        <v>9368</v>
      </c>
      <c r="G113" s="1" t="s">
        <v>355</v>
      </c>
      <c r="H113" s="1">
        <v>9368</v>
      </c>
      <c r="I113" s="1">
        <v>0.99989326502294806</v>
      </c>
      <c r="J113" s="1">
        <v>0</v>
      </c>
      <c r="K113" s="1" t="s">
        <v>356</v>
      </c>
      <c r="L113" s="1">
        <v>1</v>
      </c>
      <c r="M113" s="1" t="s">
        <v>427</v>
      </c>
      <c r="N113" s="1" t="s">
        <v>462</v>
      </c>
      <c r="O113" s="1" t="s">
        <v>463</v>
      </c>
      <c r="P113" s="1">
        <v>4.9000000000000004</v>
      </c>
      <c r="Q113" s="1">
        <v>0.82</v>
      </c>
      <c r="R113" s="1">
        <v>0</v>
      </c>
      <c r="S113" s="1">
        <v>0.35</v>
      </c>
      <c r="T113" s="1">
        <v>9369</v>
      </c>
      <c r="U113" s="1">
        <v>0</v>
      </c>
      <c r="V113" s="1">
        <v>153</v>
      </c>
      <c r="W113" s="1">
        <v>0</v>
      </c>
      <c r="X113" s="1">
        <v>1433457</v>
      </c>
      <c r="Y113" s="1">
        <v>1</v>
      </c>
      <c r="Z113" s="1">
        <v>0</v>
      </c>
      <c r="AA113" s="1">
        <v>0</v>
      </c>
      <c r="AB113" s="1">
        <v>0</v>
      </c>
      <c r="AC113" s="1">
        <v>0</v>
      </c>
      <c r="AD113" s="1">
        <v>0</v>
      </c>
      <c r="AE113" s="1">
        <v>0</v>
      </c>
      <c r="AF113" s="1">
        <v>0</v>
      </c>
      <c r="AG113" s="1">
        <v>0</v>
      </c>
      <c r="AH113" s="1">
        <v>0</v>
      </c>
      <c r="AI113" s="1">
        <v>0</v>
      </c>
      <c r="AJ113" s="1">
        <v>0</v>
      </c>
      <c r="AK113" s="1">
        <v>0</v>
      </c>
      <c r="AL113" s="1">
        <v>0</v>
      </c>
      <c r="AM113" s="1">
        <v>13.616438356164384</v>
      </c>
      <c r="AN113" s="1">
        <v>0</v>
      </c>
      <c r="AO113" s="1">
        <v>0</v>
      </c>
      <c r="AP113" s="1">
        <v>0</v>
      </c>
      <c r="AQ113" s="1">
        <v>0</v>
      </c>
      <c r="AR113" s="1">
        <v>0</v>
      </c>
      <c r="AS113" s="1">
        <v>0</v>
      </c>
      <c r="AT113" s="1">
        <v>0</v>
      </c>
      <c r="AU113" s="1">
        <v>0</v>
      </c>
      <c r="AV113" s="1">
        <v>0</v>
      </c>
      <c r="AW113" s="1">
        <v>0</v>
      </c>
      <c r="AX113" s="1">
        <v>0</v>
      </c>
      <c r="AY113" s="1">
        <v>0</v>
      </c>
      <c r="AZ113" s="1">
        <v>0</v>
      </c>
      <c r="BA113" s="1">
        <v>0</v>
      </c>
      <c r="BB113" s="1">
        <v>0</v>
      </c>
      <c r="BC113" s="1">
        <v>0.1143</v>
      </c>
      <c r="BD113" s="1">
        <v>0</v>
      </c>
      <c r="BE113" s="1">
        <v>0</v>
      </c>
      <c r="BF113" s="1">
        <v>0</v>
      </c>
      <c r="BG113" s="1">
        <v>0</v>
      </c>
      <c r="BH113" s="1">
        <v>0</v>
      </c>
      <c r="BI113" s="1">
        <v>0</v>
      </c>
      <c r="BJ113" s="1">
        <v>0</v>
      </c>
      <c r="BK113" s="1">
        <v>0</v>
      </c>
      <c r="BL113" s="1">
        <v>0</v>
      </c>
      <c r="BM113" s="1">
        <v>0</v>
      </c>
      <c r="BN113" s="1">
        <v>0</v>
      </c>
      <c r="BO113" s="1">
        <v>0</v>
      </c>
      <c r="BP113" s="1">
        <v>0</v>
      </c>
      <c r="BQ113" s="1">
        <v>1.4999999999999999E-2</v>
      </c>
      <c r="BR113" s="1">
        <v>0</v>
      </c>
      <c r="BS113" s="1">
        <v>0</v>
      </c>
      <c r="BT113" s="1">
        <v>0</v>
      </c>
      <c r="BU113" s="1">
        <v>0</v>
      </c>
      <c r="BV113" s="1">
        <v>0</v>
      </c>
      <c r="BW113" s="1">
        <v>81.599999999999994</v>
      </c>
      <c r="BX113" s="1">
        <v>0</v>
      </c>
      <c r="BY113" s="1">
        <v>0</v>
      </c>
      <c r="BZ113" s="1">
        <v>0</v>
      </c>
      <c r="CA113" s="1">
        <v>0</v>
      </c>
      <c r="CB113" s="1">
        <v>0</v>
      </c>
      <c r="CC113" s="1">
        <v>0</v>
      </c>
      <c r="CD113" s="1">
        <v>0</v>
      </c>
      <c r="CE113" s="1">
        <v>0</v>
      </c>
      <c r="CF113" s="1">
        <v>0</v>
      </c>
      <c r="CG113" s="1">
        <v>0</v>
      </c>
      <c r="CH113" s="1">
        <v>0</v>
      </c>
      <c r="CI113" s="1">
        <v>0</v>
      </c>
      <c r="CJ113" s="1">
        <v>0</v>
      </c>
      <c r="CK113" s="1">
        <v>0</v>
      </c>
      <c r="CL113" s="1">
        <v>0</v>
      </c>
      <c r="CM113" s="1">
        <v>0</v>
      </c>
      <c r="CN113" s="1">
        <v>0</v>
      </c>
      <c r="CO113" s="1">
        <v>0</v>
      </c>
      <c r="CP113" s="1">
        <v>0</v>
      </c>
      <c r="CQ113" s="1">
        <v>0</v>
      </c>
      <c r="CR113" s="1">
        <v>0</v>
      </c>
      <c r="CS113" s="1">
        <v>0</v>
      </c>
      <c r="CT113" s="1">
        <v>0</v>
      </c>
      <c r="CU113" s="1">
        <v>0</v>
      </c>
      <c r="CV113" s="1">
        <v>0</v>
      </c>
      <c r="CW113" s="1">
        <v>0</v>
      </c>
      <c r="CX113" s="1">
        <v>0</v>
      </c>
      <c r="CY113" s="1">
        <v>0</v>
      </c>
      <c r="CZ113" s="1">
        <v>0</v>
      </c>
      <c r="DA113" s="1">
        <v>0</v>
      </c>
      <c r="DB113" s="1">
        <v>0</v>
      </c>
      <c r="DC113" s="1">
        <v>0</v>
      </c>
      <c r="DD113" s="1">
        <v>0</v>
      </c>
      <c r="DE113" s="1">
        <v>0</v>
      </c>
      <c r="DF113" s="1">
        <v>0</v>
      </c>
      <c r="DG113" s="1">
        <v>0</v>
      </c>
      <c r="DH113" s="1">
        <v>0</v>
      </c>
      <c r="DI113" s="1">
        <v>0</v>
      </c>
      <c r="DJ113" s="1">
        <v>0</v>
      </c>
      <c r="DK113" s="1">
        <v>0</v>
      </c>
      <c r="DL113" s="1">
        <v>0</v>
      </c>
      <c r="DM113" s="1">
        <v>0</v>
      </c>
      <c r="DN113" s="1">
        <v>0</v>
      </c>
      <c r="DO113" s="1">
        <v>0</v>
      </c>
      <c r="DP113" s="1">
        <v>0</v>
      </c>
      <c r="DQ113" s="1">
        <v>0</v>
      </c>
      <c r="DR113" s="1">
        <v>0</v>
      </c>
      <c r="DS113" s="1">
        <v>0</v>
      </c>
      <c r="DT113" s="1">
        <v>0</v>
      </c>
      <c r="DU113" s="1">
        <v>0</v>
      </c>
      <c r="DV113" s="1">
        <v>0</v>
      </c>
      <c r="DW113" s="1">
        <v>0</v>
      </c>
      <c r="DX113" s="1">
        <v>0</v>
      </c>
      <c r="DY113" s="1">
        <v>0</v>
      </c>
      <c r="DZ113" s="1">
        <v>0</v>
      </c>
      <c r="EA113" s="1">
        <v>0</v>
      </c>
      <c r="EB113" s="1">
        <v>0</v>
      </c>
      <c r="EC113" s="1">
        <v>0</v>
      </c>
      <c r="ED113" s="1">
        <v>0</v>
      </c>
      <c r="EE113" s="1">
        <v>0</v>
      </c>
      <c r="EF113" s="1">
        <v>0</v>
      </c>
      <c r="EG113" s="1">
        <v>0</v>
      </c>
      <c r="EH113" s="1">
        <v>0</v>
      </c>
      <c r="EI113" s="1">
        <v>0</v>
      </c>
      <c r="EJ113" s="1">
        <v>0</v>
      </c>
      <c r="EK113" s="1">
        <v>0</v>
      </c>
      <c r="EL113" s="1">
        <v>0</v>
      </c>
      <c r="EM113" s="1">
        <v>0</v>
      </c>
      <c r="EN113" s="1">
        <v>0</v>
      </c>
      <c r="EO113" s="1">
        <v>0</v>
      </c>
      <c r="EP113" s="1">
        <v>0</v>
      </c>
      <c r="EQ113" s="1">
        <v>0</v>
      </c>
      <c r="ER113" s="1">
        <v>0</v>
      </c>
      <c r="ES113" s="1">
        <v>0</v>
      </c>
      <c r="ET113" s="1">
        <v>0</v>
      </c>
      <c r="EU113" s="1">
        <v>0</v>
      </c>
      <c r="EV113" s="1">
        <v>0</v>
      </c>
      <c r="EW113" s="1">
        <v>0</v>
      </c>
      <c r="EX113" s="1">
        <v>0</v>
      </c>
      <c r="EY113" s="1">
        <v>0</v>
      </c>
      <c r="EZ113" s="1">
        <v>0</v>
      </c>
      <c r="FA113" s="1">
        <v>0</v>
      </c>
      <c r="FB113" s="1">
        <v>0</v>
      </c>
      <c r="FC113" s="1">
        <v>0</v>
      </c>
      <c r="FD113" s="1">
        <v>0</v>
      </c>
      <c r="FE113" s="1">
        <v>0</v>
      </c>
      <c r="FF113" s="1">
        <v>0</v>
      </c>
      <c r="FG113" s="1">
        <v>0</v>
      </c>
      <c r="FH113" s="1">
        <v>0</v>
      </c>
      <c r="FI113" s="1">
        <v>0</v>
      </c>
      <c r="FJ113" s="1">
        <v>0</v>
      </c>
      <c r="FK113" s="1">
        <v>0</v>
      </c>
      <c r="FL113" s="1">
        <v>0</v>
      </c>
      <c r="FM113" s="1">
        <v>0</v>
      </c>
      <c r="FN113" s="1">
        <v>0</v>
      </c>
      <c r="FO113" s="1">
        <v>0</v>
      </c>
      <c r="FP113" s="1">
        <v>0</v>
      </c>
      <c r="FQ113" s="1">
        <v>1</v>
      </c>
      <c r="FR113" s="1">
        <v>0</v>
      </c>
      <c r="FS113" s="1">
        <v>0</v>
      </c>
      <c r="FT113" s="1">
        <v>0</v>
      </c>
      <c r="FU113" s="1">
        <v>0</v>
      </c>
      <c r="FV113" s="1">
        <v>0</v>
      </c>
      <c r="FW113" s="1">
        <v>0</v>
      </c>
      <c r="FX113" s="1">
        <v>4.4594811006005424</v>
      </c>
      <c r="FY113" s="1">
        <v>0</v>
      </c>
      <c r="FZ113" s="1">
        <v>0</v>
      </c>
      <c r="GA113" s="1">
        <v>0</v>
      </c>
      <c r="GB113" s="1">
        <v>0</v>
      </c>
      <c r="GC113" s="1">
        <v>0</v>
      </c>
      <c r="GD113" s="1">
        <v>0</v>
      </c>
      <c r="GE113" s="1">
        <v>0</v>
      </c>
      <c r="GF113" s="1">
        <v>0</v>
      </c>
      <c r="GG113" s="1">
        <v>0</v>
      </c>
      <c r="GH113" s="1">
        <v>0</v>
      </c>
      <c r="GI113" s="1">
        <v>0</v>
      </c>
      <c r="GJ113" s="1">
        <v>0</v>
      </c>
      <c r="GK113" s="1">
        <v>0</v>
      </c>
      <c r="GL113" s="1">
        <v>0</v>
      </c>
      <c r="GM113" s="1">
        <v>0</v>
      </c>
      <c r="GN113" s="1">
        <v>0</v>
      </c>
      <c r="GO113" s="1">
        <v>0</v>
      </c>
      <c r="GP113" s="1">
        <v>0</v>
      </c>
      <c r="GQ113" s="1">
        <v>0</v>
      </c>
      <c r="GR113" s="1">
        <v>0</v>
      </c>
      <c r="GS113" s="1">
        <v>0</v>
      </c>
      <c r="GT113" s="1">
        <v>0.34899999999999998</v>
      </c>
      <c r="GU113" s="1">
        <v>0</v>
      </c>
      <c r="GV113" s="1">
        <v>0</v>
      </c>
      <c r="GW113" s="1">
        <v>0</v>
      </c>
      <c r="GX113" s="1">
        <v>0</v>
      </c>
      <c r="GY113" s="1">
        <v>0</v>
      </c>
      <c r="GZ113" s="1">
        <v>0</v>
      </c>
      <c r="HA113" s="1">
        <v>0</v>
      </c>
      <c r="HB113" s="1">
        <v>0</v>
      </c>
      <c r="HC113" s="1">
        <v>0</v>
      </c>
      <c r="HD113" s="1">
        <v>0</v>
      </c>
      <c r="HE113" s="1">
        <v>0</v>
      </c>
      <c r="HF113" s="1">
        <v>0</v>
      </c>
      <c r="HG113" s="1">
        <v>0</v>
      </c>
      <c r="HH113" s="1">
        <v>1.4999999999999999E-2</v>
      </c>
      <c r="HI113" s="1">
        <v>0</v>
      </c>
      <c r="HJ113" s="1">
        <v>0</v>
      </c>
      <c r="HK113" s="1">
        <v>0</v>
      </c>
      <c r="HL113" s="1">
        <v>0</v>
      </c>
      <c r="HM113" s="1">
        <v>0</v>
      </c>
      <c r="HN113" s="1">
        <v>81.599999999999994</v>
      </c>
      <c r="HO113" s="1">
        <v>0</v>
      </c>
      <c r="HP113" s="1">
        <v>0</v>
      </c>
      <c r="HQ113" s="1">
        <v>0</v>
      </c>
      <c r="HR113" s="1">
        <v>0</v>
      </c>
      <c r="HS113" s="1">
        <v>0</v>
      </c>
      <c r="HT113" s="1">
        <v>0</v>
      </c>
      <c r="HU113" s="1">
        <v>0</v>
      </c>
      <c r="HV113" s="1">
        <v>0</v>
      </c>
      <c r="HW113" s="1">
        <v>0</v>
      </c>
      <c r="HX113" s="1">
        <v>0</v>
      </c>
      <c r="HY113" s="1">
        <v>0</v>
      </c>
      <c r="HZ113" s="1">
        <v>0</v>
      </c>
      <c r="IA113" s="1">
        <v>0</v>
      </c>
      <c r="IB113" s="1">
        <v>0</v>
      </c>
      <c r="IC113" s="1">
        <v>0</v>
      </c>
      <c r="ID113" s="1">
        <v>0</v>
      </c>
      <c r="IE113" s="1">
        <v>0</v>
      </c>
      <c r="IF113" s="1">
        <v>0</v>
      </c>
      <c r="IG113" s="1">
        <v>0</v>
      </c>
      <c r="IH113" s="1">
        <v>0</v>
      </c>
      <c r="II113" s="1">
        <v>0</v>
      </c>
      <c r="IJ113" s="1">
        <v>0</v>
      </c>
      <c r="IK113" s="1">
        <v>0</v>
      </c>
      <c r="IL113" s="1">
        <v>0</v>
      </c>
      <c r="IM113" s="1">
        <v>0</v>
      </c>
      <c r="IN113" s="1">
        <v>0</v>
      </c>
      <c r="IO113" s="1">
        <v>0</v>
      </c>
      <c r="IP113" s="1">
        <v>0</v>
      </c>
      <c r="IQ113" s="1">
        <v>0</v>
      </c>
      <c r="IR113" s="1">
        <v>0</v>
      </c>
      <c r="IS113" s="1">
        <v>0</v>
      </c>
      <c r="IT113" s="1">
        <v>0</v>
      </c>
      <c r="IU113" s="1">
        <v>0</v>
      </c>
      <c r="IV113" s="1">
        <v>0</v>
      </c>
      <c r="IW113" s="1">
        <v>0</v>
      </c>
      <c r="IX113" s="1">
        <v>0</v>
      </c>
      <c r="IY113" s="1">
        <v>0</v>
      </c>
      <c r="IZ113" s="1">
        <v>0</v>
      </c>
      <c r="JA113" s="1">
        <v>0</v>
      </c>
      <c r="JB113" s="1">
        <v>0</v>
      </c>
      <c r="JC113" s="1">
        <v>0</v>
      </c>
      <c r="JD113" s="1">
        <v>0</v>
      </c>
      <c r="JE113" s="1">
        <v>0</v>
      </c>
      <c r="JF113" s="1">
        <v>0</v>
      </c>
      <c r="JG113" s="1">
        <v>0</v>
      </c>
      <c r="JH113" s="1">
        <v>0</v>
      </c>
      <c r="JI113" s="1">
        <v>0</v>
      </c>
      <c r="JJ113" s="1">
        <v>0</v>
      </c>
      <c r="JK113" s="1">
        <v>0</v>
      </c>
      <c r="JL113" s="1">
        <v>0</v>
      </c>
      <c r="JM113" s="1">
        <v>0</v>
      </c>
      <c r="JN113" s="1">
        <v>0</v>
      </c>
      <c r="JO113" s="1">
        <v>0</v>
      </c>
      <c r="JP113" s="1">
        <v>0</v>
      </c>
      <c r="JQ113" s="1">
        <v>0</v>
      </c>
      <c r="JR113" s="1">
        <v>0</v>
      </c>
      <c r="JS113" s="1">
        <v>0</v>
      </c>
      <c r="JT113" s="1">
        <v>0</v>
      </c>
      <c r="JU113" s="1">
        <v>0</v>
      </c>
      <c r="JV113" s="1">
        <v>0</v>
      </c>
      <c r="JW113" s="1">
        <v>0</v>
      </c>
      <c r="JX113" s="1">
        <v>0</v>
      </c>
      <c r="JY113" s="1">
        <v>0</v>
      </c>
      <c r="JZ113" s="1">
        <v>0</v>
      </c>
      <c r="KA113" s="1">
        <v>0</v>
      </c>
      <c r="KB113" s="1">
        <v>0</v>
      </c>
      <c r="KC113" s="1">
        <v>0</v>
      </c>
      <c r="KD113" s="1">
        <v>0</v>
      </c>
      <c r="KE113" s="1">
        <v>0</v>
      </c>
      <c r="KF113" s="1">
        <v>0</v>
      </c>
      <c r="KG113" s="1">
        <v>0</v>
      </c>
      <c r="KH113" s="1">
        <v>0</v>
      </c>
      <c r="KI113" s="1">
        <v>0</v>
      </c>
      <c r="KJ113" s="1">
        <v>0</v>
      </c>
      <c r="KK113" s="1">
        <v>0</v>
      </c>
      <c r="KL113" s="1">
        <v>0</v>
      </c>
      <c r="KM113" s="1">
        <v>0</v>
      </c>
      <c r="KN113" s="1">
        <v>0</v>
      </c>
      <c r="KO113" s="1">
        <v>0</v>
      </c>
      <c r="KP113" s="1">
        <v>0</v>
      </c>
      <c r="KQ113" s="1">
        <v>0</v>
      </c>
      <c r="KR113" s="1">
        <v>0</v>
      </c>
      <c r="KS113" s="1">
        <v>0</v>
      </c>
      <c r="KT113" s="1">
        <v>0</v>
      </c>
      <c r="KU113" s="1">
        <v>0</v>
      </c>
      <c r="KV113" s="1">
        <v>0</v>
      </c>
      <c r="KW113" s="1">
        <v>0</v>
      </c>
      <c r="KX113" s="1">
        <v>0</v>
      </c>
      <c r="KY113" s="1">
        <v>0</v>
      </c>
      <c r="KZ113" s="1">
        <v>0</v>
      </c>
      <c r="LA113" s="1">
        <v>0</v>
      </c>
      <c r="LB113" s="1">
        <v>0</v>
      </c>
      <c r="LC113" s="1">
        <v>0</v>
      </c>
      <c r="LD113" s="1">
        <v>0</v>
      </c>
      <c r="LE113" s="1">
        <v>0</v>
      </c>
      <c r="LF113" s="1">
        <v>0</v>
      </c>
      <c r="LG113" s="1">
        <v>0</v>
      </c>
      <c r="LH113" s="1">
        <v>0.9365</v>
      </c>
      <c r="LI113" s="1">
        <v>0.87317985728802616</v>
      </c>
      <c r="LJ113" s="1">
        <v>0</v>
      </c>
      <c r="LK113" s="1">
        <v>0</v>
      </c>
      <c r="LL113" s="1">
        <v>1</v>
      </c>
      <c r="LM113" s="1">
        <v>0.95</v>
      </c>
      <c r="LN113" s="1">
        <v>0</v>
      </c>
      <c r="LO113" s="1">
        <v>1</v>
      </c>
      <c r="LP113" s="1">
        <v>0.78</v>
      </c>
      <c r="LQ113" s="1">
        <v>0</v>
      </c>
      <c r="LR113" s="1">
        <v>8.4507042253521125E-2</v>
      </c>
      <c r="LS113" s="1">
        <v>0</v>
      </c>
    </row>
    <row r="114" spans="1:331" ht="15.75" customHeight="1">
      <c r="A114" s="1" t="s">
        <v>459</v>
      </c>
      <c r="B114" s="1" t="s">
        <v>460</v>
      </c>
      <c r="C114" s="1" t="s">
        <v>472</v>
      </c>
      <c r="D114" s="1" t="s">
        <v>422</v>
      </c>
      <c r="E114" s="1" t="s">
        <v>354</v>
      </c>
      <c r="F114" s="1">
        <v>9482</v>
      </c>
      <c r="G114" s="1" t="s">
        <v>355</v>
      </c>
      <c r="H114" s="1">
        <v>9482</v>
      </c>
      <c r="I114" s="1">
        <v>1.0120610524068738</v>
      </c>
      <c r="J114" s="1">
        <v>0</v>
      </c>
      <c r="K114" s="1" t="s">
        <v>356</v>
      </c>
      <c r="L114" s="1">
        <v>1</v>
      </c>
      <c r="M114" s="1" t="s">
        <v>427</v>
      </c>
      <c r="N114" s="1" t="s">
        <v>462</v>
      </c>
      <c r="O114" s="1" t="s">
        <v>463</v>
      </c>
      <c r="P114" s="1">
        <v>4.9000000000000004</v>
      </c>
      <c r="Q114" s="1">
        <v>0.82</v>
      </c>
      <c r="R114" s="1">
        <v>0</v>
      </c>
      <c r="S114" s="1">
        <v>0.35</v>
      </c>
      <c r="T114" s="1">
        <v>9369</v>
      </c>
      <c r="U114" s="1">
        <v>0</v>
      </c>
      <c r="V114" s="1">
        <v>153</v>
      </c>
      <c r="W114" s="1">
        <v>0</v>
      </c>
      <c r="X114" s="1">
        <v>1433457</v>
      </c>
      <c r="Y114" s="1">
        <v>1</v>
      </c>
      <c r="Z114" s="1">
        <v>0</v>
      </c>
      <c r="AA114" s="1">
        <v>0</v>
      </c>
      <c r="AB114" s="1">
        <v>0</v>
      </c>
      <c r="AC114" s="1">
        <v>0</v>
      </c>
      <c r="AD114" s="1">
        <v>0</v>
      </c>
      <c r="AE114" s="1">
        <v>0</v>
      </c>
      <c r="AF114" s="1">
        <v>0</v>
      </c>
      <c r="AG114" s="1">
        <v>0</v>
      </c>
      <c r="AH114" s="1">
        <v>0</v>
      </c>
      <c r="AI114" s="1">
        <v>0</v>
      </c>
      <c r="AJ114" s="1">
        <v>0</v>
      </c>
      <c r="AK114" s="1">
        <v>0</v>
      </c>
      <c r="AL114" s="1">
        <v>0</v>
      </c>
      <c r="AM114" s="1">
        <v>13.616438356164384</v>
      </c>
      <c r="AN114" s="1">
        <v>0</v>
      </c>
      <c r="AO114" s="1">
        <v>0</v>
      </c>
      <c r="AP114" s="1">
        <v>0</v>
      </c>
      <c r="AQ114" s="1">
        <v>0</v>
      </c>
      <c r="AR114" s="1">
        <v>0</v>
      </c>
      <c r="AS114" s="1">
        <v>0</v>
      </c>
      <c r="AT114" s="1">
        <v>0</v>
      </c>
      <c r="AU114" s="1">
        <v>0</v>
      </c>
      <c r="AV114" s="1">
        <v>0</v>
      </c>
      <c r="AW114" s="1">
        <v>0</v>
      </c>
      <c r="AX114" s="1">
        <v>0</v>
      </c>
      <c r="AY114" s="1">
        <v>0</v>
      </c>
      <c r="AZ114" s="1">
        <v>0</v>
      </c>
      <c r="BA114" s="1">
        <v>0</v>
      </c>
      <c r="BB114" s="1">
        <v>0</v>
      </c>
      <c r="BC114" s="1">
        <v>0.1143</v>
      </c>
      <c r="BD114" s="1">
        <v>0</v>
      </c>
      <c r="BE114" s="1">
        <v>0</v>
      </c>
      <c r="BF114" s="1">
        <v>0</v>
      </c>
      <c r="BG114" s="1">
        <v>0</v>
      </c>
      <c r="BH114" s="1">
        <v>0</v>
      </c>
      <c r="BI114" s="1">
        <v>0</v>
      </c>
      <c r="BJ114" s="1">
        <v>0</v>
      </c>
      <c r="BK114" s="1">
        <v>0</v>
      </c>
      <c r="BL114" s="1">
        <v>0</v>
      </c>
      <c r="BM114" s="1">
        <v>0</v>
      </c>
      <c r="BN114" s="1">
        <v>0</v>
      </c>
      <c r="BO114" s="1">
        <v>0</v>
      </c>
      <c r="BP114" s="1">
        <v>0</v>
      </c>
      <c r="BQ114" s="1">
        <v>1.4999999999999999E-2</v>
      </c>
      <c r="BR114" s="1">
        <v>0</v>
      </c>
      <c r="BS114" s="1">
        <v>0</v>
      </c>
      <c r="BT114" s="1">
        <v>0</v>
      </c>
      <c r="BU114" s="1">
        <v>0</v>
      </c>
      <c r="BV114" s="1">
        <v>0</v>
      </c>
      <c r="BW114" s="1">
        <v>81.599999999999994</v>
      </c>
      <c r="BX114" s="1">
        <v>0</v>
      </c>
      <c r="BY114" s="1">
        <v>0</v>
      </c>
      <c r="BZ114" s="1">
        <v>0</v>
      </c>
      <c r="CA114" s="1">
        <v>0</v>
      </c>
      <c r="CB114" s="1">
        <v>0</v>
      </c>
      <c r="CC114" s="1">
        <v>0</v>
      </c>
      <c r="CD114" s="1">
        <v>0</v>
      </c>
      <c r="CE114" s="1">
        <v>0</v>
      </c>
      <c r="CF114" s="1">
        <v>0</v>
      </c>
      <c r="CG114" s="1">
        <v>0</v>
      </c>
      <c r="CH114" s="1">
        <v>0</v>
      </c>
      <c r="CI114" s="1">
        <v>0</v>
      </c>
      <c r="CJ114" s="1">
        <v>0</v>
      </c>
      <c r="CK114" s="1">
        <v>0</v>
      </c>
      <c r="CL114" s="1">
        <v>0</v>
      </c>
      <c r="CM114" s="1">
        <v>0</v>
      </c>
      <c r="CN114" s="1">
        <v>0</v>
      </c>
      <c r="CO114" s="1">
        <v>0</v>
      </c>
      <c r="CP114" s="1">
        <v>0</v>
      </c>
      <c r="CQ114" s="1">
        <v>0</v>
      </c>
      <c r="CR114" s="1">
        <v>0</v>
      </c>
      <c r="CS114" s="1">
        <v>0</v>
      </c>
      <c r="CT114" s="1">
        <v>0</v>
      </c>
      <c r="CU114" s="1">
        <v>0</v>
      </c>
      <c r="CV114" s="1">
        <v>0</v>
      </c>
      <c r="CW114" s="1">
        <v>0</v>
      </c>
      <c r="CX114" s="1">
        <v>0</v>
      </c>
      <c r="CY114" s="1">
        <v>0</v>
      </c>
      <c r="CZ114" s="1">
        <v>0</v>
      </c>
      <c r="DA114" s="1">
        <v>0</v>
      </c>
      <c r="DB114" s="1">
        <v>0</v>
      </c>
      <c r="DC114" s="1">
        <v>0</v>
      </c>
      <c r="DD114" s="1">
        <v>0</v>
      </c>
      <c r="DE114" s="1">
        <v>0</v>
      </c>
      <c r="DF114" s="1">
        <v>0</v>
      </c>
      <c r="DG114" s="1">
        <v>0</v>
      </c>
      <c r="DH114" s="1">
        <v>0</v>
      </c>
      <c r="DI114" s="1">
        <v>0</v>
      </c>
      <c r="DJ114" s="1">
        <v>0</v>
      </c>
      <c r="DK114" s="1">
        <v>0</v>
      </c>
      <c r="DL114" s="1">
        <v>0</v>
      </c>
      <c r="DM114" s="1">
        <v>0</v>
      </c>
      <c r="DN114" s="1">
        <v>0</v>
      </c>
      <c r="DO114" s="1">
        <v>0</v>
      </c>
      <c r="DP114" s="1">
        <v>0</v>
      </c>
      <c r="DQ114" s="1">
        <v>0</v>
      </c>
      <c r="DR114" s="1">
        <v>0</v>
      </c>
      <c r="DS114" s="1">
        <v>0</v>
      </c>
      <c r="DT114" s="1">
        <v>0</v>
      </c>
      <c r="DU114" s="1">
        <v>0</v>
      </c>
      <c r="DV114" s="1">
        <v>0</v>
      </c>
      <c r="DW114" s="1">
        <v>0</v>
      </c>
      <c r="DX114" s="1">
        <v>0</v>
      </c>
      <c r="DY114" s="1">
        <v>0</v>
      </c>
      <c r="DZ114" s="1">
        <v>0</v>
      </c>
      <c r="EA114" s="1">
        <v>0</v>
      </c>
      <c r="EB114" s="1">
        <v>0</v>
      </c>
      <c r="EC114" s="1">
        <v>0</v>
      </c>
      <c r="ED114" s="1">
        <v>0</v>
      </c>
      <c r="EE114" s="1">
        <v>0</v>
      </c>
      <c r="EF114" s="1">
        <v>0</v>
      </c>
      <c r="EG114" s="1">
        <v>0</v>
      </c>
      <c r="EH114" s="1">
        <v>0</v>
      </c>
      <c r="EI114" s="1">
        <v>0</v>
      </c>
      <c r="EJ114" s="1">
        <v>0</v>
      </c>
      <c r="EK114" s="1">
        <v>0</v>
      </c>
      <c r="EL114" s="1">
        <v>0</v>
      </c>
      <c r="EM114" s="1">
        <v>0</v>
      </c>
      <c r="EN114" s="1">
        <v>0</v>
      </c>
      <c r="EO114" s="1">
        <v>0</v>
      </c>
      <c r="EP114" s="1">
        <v>0</v>
      </c>
      <c r="EQ114" s="1">
        <v>0</v>
      </c>
      <c r="ER114" s="1">
        <v>0</v>
      </c>
      <c r="ES114" s="1">
        <v>0</v>
      </c>
      <c r="ET114" s="1">
        <v>0</v>
      </c>
      <c r="EU114" s="1">
        <v>0</v>
      </c>
      <c r="EV114" s="1">
        <v>0</v>
      </c>
      <c r="EW114" s="1">
        <v>0</v>
      </c>
      <c r="EX114" s="1">
        <v>0</v>
      </c>
      <c r="EY114" s="1">
        <v>0</v>
      </c>
      <c r="EZ114" s="1">
        <v>0</v>
      </c>
      <c r="FA114" s="1">
        <v>0</v>
      </c>
      <c r="FB114" s="1">
        <v>0</v>
      </c>
      <c r="FC114" s="1">
        <v>0</v>
      </c>
      <c r="FD114" s="1">
        <v>0</v>
      </c>
      <c r="FE114" s="1">
        <v>0</v>
      </c>
      <c r="FF114" s="1">
        <v>0</v>
      </c>
      <c r="FG114" s="1">
        <v>0</v>
      </c>
      <c r="FH114" s="1">
        <v>0</v>
      </c>
      <c r="FI114" s="1">
        <v>0</v>
      </c>
      <c r="FJ114" s="1">
        <v>0</v>
      </c>
      <c r="FK114" s="1">
        <v>0</v>
      </c>
      <c r="FL114" s="1">
        <v>0</v>
      </c>
      <c r="FM114" s="1">
        <v>0</v>
      </c>
      <c r="FN114" s="1">
        <v>0</v>
      </c>
      <c r="FO114" s="1">
        <v>0</v>
      </c>
      <c r="FP114" s="1">
        <v>0</v>
      </c>
      <c r="FQ114" s="1">
        <v>1</v>
      </c>
      <c r="FR114" s="1">
        <v>0</v>
      </c>
      <c r="FS114" s="1">
        <v>0</v>
      </c>
      <c r="FT114" s="1">
        <v>0</v>
      </c>
      <c r="FU114" s="1">
        <v>0</v>
      </c>
      <c r="FV114" s="1">
        <v>0</v>
      </c>
      <c r="FW114" s="1">
        <v>0</v>
      </c>
      <c r="FX114" s="1">
        <v>4.4594811006005424</v>
      </c>
      <c r="FY114" s="1">
        <v>0</v>
      </c>
      <c r="FZ114" s="1">
        <v>0</v>
      </c>
      <c r="GA114" s="1">
        <v>0</v>
      </c>
      <c r="GB114" s="1">
        <v>0</v>
      </c>
      <c r="GC114" s="1">
        <v>0</v>
      </c>
      <c r="GD114" s="1">
        <v>0</v>
      </c>
      <c r="GE114" s="1">
        <v>0</v>
      </c>
      <c r="GF114" s="1">
        <v>0</v>
      </c>
      <c r="GG114" s="1">
        <v>0</v>
      </c>
      <c r="GH114" s="1">
        <v>0</v>
      </c>
      <c r="GI114" s="1">
        <v>0</v>
      </c>
      <c r="GJ114" s="1">
        <v>0</v>
      </c>
      <c r="GK114" s="1">
        <v>0</v>
      </c>
      <c r="GL114" s="1">
        <v>0</v>
      </c>
      <c r="GM114" s="1">
        <v>0</v>
      </c>
      <c r="GN114" s="1">
        <v>0</v>
      </c>
      <c r="GO114" s="1">
        <v>0</v>
      </c>
      <c r="GP114" s="1">
        <v>0</v>
      </c>
      <c r="GQ114" s="1">
        <v>0</v>
      </c>
      <c r="GR114" s="1">
        <v>0</v>
      </c>
      <c r="GS114" s="1">
        <v>0</v>
      </c>
      <c r="GT114" s="1">
        <v>0.34899999999999998</v>
      </c>
      <c r="GU114" s="1">
        <v>0</v>
      </c>
      <c r="GV114" s="1">
        <v>0</v>
      </c>
      <c r="GW114" s="1">
        <v>0</v>
      </c>
      <c r="GX114" s="1">
        <v>0</v>
      </c>
      <c r="GY114" s="1">
        <v>0</v>
      </c>
      <c r="GZ114" s="1">
        <v>0</v>
      </c>
      <c r="HA114" s="1">
        <v>0</v>
      </c>
      <c r="HB114" s="1">
        <v>0</v>
      </c>
      <c r="HC114" s="1">
        <v>0</v>
      </c>
      <c r="HD114" s="1">
        <v>0</v>
      </c>
      <c r="HE114" s="1">
        <v>0</v>
      </c>
      <c r="HF114" s="1">
        <v>0</v>
      </c>
      <c r="HG114" s="1">
        <v>0</v>
      </c>
      <c r="HH114" s="1">
        <v>1.4999999999999999E-2</v>
      </c>
      <c r="HI114" s="1">
        <v>0</v>
      </c>
      <c r="HJ114" s="1">
        <v>0</v>
      </c>
      <c r="HK114" s="1">
        <v>0</v>
      </c>
      <c r="HL114" s="1">
        <v>0</v>
      </c>
      <c r="HM114" s="1">
        <v>0</v>
      </c>
      <c r="HN114" s="1">
        <v>81.599999999999994</v>
      </c>
      <c r="HO114" s="1">
        <v>0</v>
      </c>
      <c r="HP114" s="1">
        <v>0</v>
      </c>
      <c r="HQ114" s="1">
        <v>0</v>
      </c>
      <c r="HR114" s="1">
        <v>0</v>
      </c>
      <c r="HS114" s="1">
        <v>0</v>
      </c>
      <c r="HT114" s="1">
        <v>0</v>
      </c>
      <c r="HU114" s="1">
        <v>0</v>
      </c>
      <c r="HV114" s="1">
        <v>0</v>
      </c>
      <c r="HW114" s="1">
        <v>0</v>
      </c>
      <c r="HX114" s="1">
        <v>0</v>
      </c>
      <c r="HY114" s="1">
        <v>0</v>
      </c>
      <c r="HZ114" s="1">
        <v>0</v>
      </c>
      <c r="IA114" s="1">
        <v>0</v>
      </c>
      <c r="IB114" s="1">
        <v>0</v>
      </c>
      <c r="IC114" s="1">
        <v>0</v>
      </c>
      <c r="ID114" s="1">
        <v>0</v>
      </c>
      <c r="IE114" s="1">
        <v>0</v>
      </c>
      <c r="IF114" s="1">
        <v>0</v>
      </c>
      <c r="IG114" s="1">
        <v>0</v>
      </c>
      <c r="IH114" s="1">
        <v>0</v>
      </c>
      <c r="II114" s="1">
        <v>0</v>
      </c>
      <c r="IJ114" s="1">
        <v>0</v>
      </c>
      <c r="IK114" s="1">
        <v>0</v>
      </c>
      <c r="IL114" s="1">
        <v>0</v>
      </c>
      <c r="IM114" s="1">
        <v>0</v>
      </c>
      <c r="IN114" s="1">
        <v>0</v>
      </c>
      <c r="IO114" s="1">
        <v>0</v>
      </c>
      <c r="IP114" s="1">
        <v>0</v>
      </c>
      <c r="IQ114" s="1">
        <v>0</v>
      </c>
      <c r="IR114" s="1">
        <v>0</v>
      </c>
      <c r="IS114" s="1">
        <v>0</v>
      </c>
      <c r="IT114" s="1">
        <v>0</v>
      </c>
      <c r="IU114" s="1">
        <v>0</v>
      </c>
      <c r="IV114" s="1">
        <v>0</v>
      </c>
      <c r="IW114" s="1">
        <v>0</v>
      </c>
      <c r="IX114" s="1">
        <v>0</v>
      </c>
      <c r="IY114" s="1">
        <v>0</v>
      </c>
      <c r="IZ114" s="1">
        <v>0</v>
      </c>
      <c r="JA114" s="1">
        <v>0</v>
      </c>
      <c r="JB114" s="1">
        <v>0</v>
      </c>
      <c r="JC114" s="1">
        <v>0</v>
      </c>
      <c r="JD114" s="1">
        <v>0</v>
      </c>
      <c r="JE114" s="1">
        <v>0</v>
      </c>
      <c r="JF114" s="1">
        <v>0</v>
      </c>
      <c r="JG114" s="1">
        <v>0</v>
      </c>
      <c r="JH114" s="1">
        <v>0</v>
      </c>
      <c r="JI114" s="1">
        <v>0</v>
      </c>
      <c r="JJ114" s="1">
        <v>0</v>
      </c>
      <c r="JK114" s="1">
        <v>0</v>
      </c>
      <c r="JL114" s="1">
        <v>0</v>
      </c>
      <c r="JM114" s="1">
        <v>0</v>
      </c>
      <c r="JN114" s="1">
        <v>0</v>
      </c>
      <c r="JO114" s="1">
        <v>0</v>
      </c>
      <c r="JP114" s="1">
        <v>0</v>
      </c>
      <c r="JQ114" s="1">
        <v>0</v>
      </c>
      <c r="JR114" s="1">
        <v>0</v>
      </c>
      <c r="JS114" s="1">
        <v>0</v>
      </c>
      <c r="JT114" s="1">
        <v>0</v>
      </c>
      <c r="JU114" s="1">
        <v>0</v>
      </c>
      <c r="JV114" s="1">
        <v>0</v>
      </c>
      <c r="JW114" s="1">
        <v>0</v>
      </c>
      <c r="JX114" s="1">
        <v>0</v>
      </c>
      <c r="JY114" s="1">
        <v>0</v>
      </c>
      <c r="JZ114" s="1">
        <v>0</v>
      </c>
      <c r="KA114" s="1">
        <v>0</v>
      </c>
      <c r="KB114" s="1">
        <v>0</v>
      </c>
      <c r="KC114" s="1">
        <v>0</v>
      </c>
      <c r="KD114" s="1">
        <v>0</v>
      </c>
      <c r="KE114" s="1">
        <v>0</v>
      </c>
      <c r="KF114" s="1">
        <v>0</v>
      </c>
      <c r="KG114" s="1">
        <v>0</v>
      </c>
      <c r="KH114" s="1">
        <v>0</v>
      </c>
      <c r="KI114" s="1">
        <v>0</v>
      </c>
      <c r="KJ114" s="1">
        <v>0</v>
      </c>
      <c r="KK114" s="1">
        <v>0</v>
      </c>
      <c r="KL114" s="1">
        <v>0</v>
      </c>
      <c r="KM114" s="1">
        <v>0</v>
      </c>
      <c r="KN114" s="1">
        <v>0</v>
      </c>
      <c r="KO114" s="1">
        <v>0</v>
      </c>
      <c r="KP114" s="1">
        <v>0</v>
      </c>
      <c r="KQ114" s="1">
        <v>0</v>
      </c>
      <c r="KR114" s="1">
        <v>0</v>
      </c>
      <c r="KS114" s="1">
        <v>0</v>
      </c>
      <c r="KT114" s="1">
        <v>0</v>
      </c>
      <c r="KU114" s="1">
        <v>0</v>
      </c>
      <c r="KV114" s="1">
        <v>0</v>
      </c>
      <c r="KW114" s="1">
        <v>0</v>
      </c>
      <c r="KX114" s="1">
        <v>0</v>
      </c>
      <c r="KY114" s="1">
        <v>0</v>
      </c>
      <c r="KZ114" s="1">
        <v>0</v>
      </c>
      <c r="LA114" s="1">
        <v>0</v>
      </c>
      <c r="LB114" s="1">
        <v>0</v>
      </c>
      <c r="LC114" s="1">
        <v>0</v>
      </c>
      <c r="LD114" s="1">
        <v>0</v>
      </c>
      <c r="LE114" s="1">
        <v>0</v>
      </c>
      <c r="LF114" s="1">
        <v>0</v>
      </c>
      <c r="LG114" s="1">
        <v>0</v>
      </c>
      <c r="LH114" s="1">
        <v>0.9365</v>
      </c>
      <c r="LI114" s="1">
        <v>0.8838033211858104</v>
      </c>
      <c r="LJ114" s="1">
        <v>0</v>
      </c>
      <c r="LK114" s="1">
        <v>0</v>
      </c>
      <c r="LL114" s="1">
        <v>1</v>
      </c>
      <c r="LM114" s="1">
        <v>0.95</v>
      </c>
      <c r="LN114" s="1">
        <v>0</v>
      </c>
      <c r="LO114" s="1">
        <v>1</v>
      </c>
      <c r="LP114" s="1">
        <v>0.78</v>
      </c>
      <c r="LQ114" s="1">
        <v>0</v>
      </c>
      <c r="LR114" s="1">
        <v>8.4507042253521125E-2</v>
      </c>
      <c r="LS114" s="1">
        <v>0</v>
      </c>
    </row>
    <row r="115" spans="1:331" ht="15.75" customHeight="1">
      <c r="A115" s="1" t="s">
        <v>459</v>
      </c>
      <c r="B115" s="1" t="s">
        <v>460</v>
      </c>
      <c r="C115" s="1" t="s">
        <v>473</v>
      </c>
      <c r="D115" s="1" t="s">
        <v>422</v>
      </c>
      <c r="E115" s="1" t="s">
        <v>354</v>
      </c>
      <c r="F115" s="1">
        <v>9640</v>
      </c>
      <c r="G115" s="1" t="s">
        <v>355</v>
      </c>
      <c r="H115" s="1">
        <v>9640</v>
      </c>
      <c r="I115" s="1">
        <v>1.0289251787810865</v>
      </c>
      <c r="J115" s="1">
        <v>0</v>
      </c>
      <c r="K115" s="1" t="s">
        <v>356</v>
      </c>
      <c r="L115" s="1">
        <v>1</v>
      </c>
      <c r="M115" s="1" t="s">
        <v>427</v>
      </c>
      <c r="N115" s="1" t="s">
        <v>462</v>
      </c>
      <c r="O115" s="1" t="s">
        <v>463</v>
      </c>
      <c r="P115" s="1">
        <v>4.9000000000000004</v>
      </c>
      <c r="Q115" s="1">
        <v>0.82</v>
      </c>
      <c r="R115" s="1">
        <v>0</v>
      </c>
      <c r="S115" s="1">
        <v>0.35</v>
      </c>
      <c r="T115" s="1">
        <v>9369</v>
      </c>
      <c r="U115" s="1">
        <v>0</v>
      </c>
      <c r="V115" s="1">
        <v>153</v>
      </c>
      <c r="W115" s="1">
        <v>0</v>
      </c>
      <c r="X115" s="1">
        <v>1433457</v>
      </c>
      <c r="Y115" s="1">
        <v>1</v>
      </c>
      <c r="Z115" s="1">
        <v>0</v>
      </c>
      <c r="AA115" s="1">
        <v>0</v>
      </c>
      <c r="AB115" s="1">
        <v>0</v>
      </c>
      <c r="AC115" s="1">
        <v>0</v>
      </c>
      <c r="AD115" s="1">
        <v>0</v>
      </c>
      <c r="AE115" s="1">
        <v>0</v>
      </c>
      <c r="AF115" s="1">
        <v>0</v>
      </c>
      <c r="AG115" s="1">
        <v>0</v>
      </c>
      <c r="AH115" s="1">
        <v>0</v>
      </c>
      <c r="AI115" s="1">
        <v>0</v>
      </c>
      <c r="AJ115" s="1">
        <v>0</v>
      </c>
      <c r="AK115" s="1">
        <v>0</v>
      </c>
      <c r="AL115" s="1">
        <v>0</v>
      </c>
      <c r="AM115" s="1">
        <v>13.616438356164384</v>
      </c>
      <c r="AN115" s="1">
        <v>0</v>
      </c>
      <c r="AO115" s="1">
        <v>0</v>
      </c>
      <c r="AP115" s="1">
        <v>0</v>
      </c>
      <c r="AQ115" s="1">
        <v>0</v>
      </c>
      <c r="AR115" s="1">
        <v>0</v>
      </c>
      <c r="AS115" s="1">
        <v>0</v>
      </c>
      <c r="AT115" s="1">
        <v>0</v>
      </c>
      <c r="AU115" s="1">
        <v>0</v>
      </c>
      <c r="AV115" s="1">
        <v>0</v>
      </c>
      <c r="AW115" s="1">
        <v>0</v>
      </c>
      <c r="AX115" s="1">
        <v>0</v>
      </c>
      <c r="AY115" s="1">
        <v>0</v>
      </c>
      <c r="AZ115" s="1">
        <v>0</v>
      </c>
      <c r="BA115" s="1">
        <v>0</v>
      </c>
      <c r="BB115" s="1">
        <v>0</v>
      </c>
      <c r="BC115" s="1">
        <v>0.1143</v>
      </c>
      <c r="BD115" s="1">
        <v>0</v>
      </c>
      <c r="BE115" s="1">
        <v>0</v>
      </c>
      <c r="BF115" s="1">
        <v>0</v>
      </c>
      <c r="BG115" s="1">
        <v>0</v>
      </c>
      <c r="BH115" s="1">
        <v>0</v>
      </c>
      <c r="BI115" s="1">
        <v>0</v>
      </c>
      <c r="BJ115" s="1">
        <v>0</v>
      </c>
      <c r="BK115" s="1">
        <v>0</v>
      </c>
      <c r="BL115" s="1">
        <v>0</v>
      </c>
      <c r="BM115" s="1">
        <v>0</v>
      </c>
      <c r="BN115" s="1">
        <v>0</v>
      </c>
      <c r="BO115" s="1">
        <v>0</v>
      </c>
      <c r="BP115" s="1">
        <v>0</v>
      </c>
      <c r="BQ115" s="1">
        <v>1.4999999999999999E-2</v>
      </c>
      <c r="BR115" s="1">
        <v>0</v>
      </c>
      <c r="BS115" s="1">
        <v>0</v>
      </c>
      <c r="BT115" s="1">
        <v>0</v>
      </c>
      <c r="BU115" s="1">
        <v>0</v>
      </c>
      <c r="BV115" s="1">
        <v>0</v>
      </c>
      <c r="BW115" s="1">
        <v>81.599999999999994</v>
      </c>
      <c r="BX115" s="1">
        <v>0</v>
      </c>
      <c r="BY115" s="1">
        <v>0</v>
      </c>
      <c r="BZ115" s="1">
        <v>0</v>
      </c>
      <c r="CA115" s="1">
        <v>0</v>
      </c>
      <c r="CB115" s="1">
        <v>0</v>
      </c>
      <c r="CC115" s="1">
        <v>0</v>
      </c>
      <c r="CD115" s="1">
        <v>0</v>
      </c>
      <c r="CE115" s="1">
        <v>0</v>
      </c>
      <c r="CF115" s="1">
        <v>0</v>
      </c>
      <c r="CG115" s="1">
        <v>0</v>
      </c>
      <c r="CH115" s="1">
        <v>0</v>
      </c>
      <c r="CI115" s="1">
        <v>0</v>
      </c>
      <c r="CJ115" s="1">
        <v>0</v>
      </c>
      <c r="CK115" s="1">
        <v>0</v>
      </c>
      <c r="CL115" s="1">
        <v>0</v>
      </c>
      <c r="CM115" s="1">
        <v>0</v>
      </c>
      <c r="CN115" s="1">
        <v>0</v>
      </c>
      <c r="CO115" s="1">
        <v>0</v>
      </c>
      <c r="CP115" s="1">
        <v>0</v>
      </c>
      <c r="CQ115" s="1">
        <v>0</v>
      </c>
      <c r="CR115" s="1">
        <v>0</v>
      </c>
      <c r="CS115" s="1">
        <v>0</v>
      </c>
      <c r="CT115" s="1">
        <v>0</v>
      </c>
      <c r="CU115" s="1">
        <v>0</v>
      </c>
      <c r="CV115" s="1">
        <v>0</v>
      </c>
      <c r="CW115" s="1">
        <v>0</v>
      </c>
      <c r="CX115" s="1">
        <v>0</v>
      </c>
      <c r="CY115" s="1">
        <v>0</v>
      </c>
      <c r="CZ115" s="1">
        <v>0</v>
      </c>
      <c r="DA115" s="1">
        <v>0</v>
      </c>
      <c r="DB115" s="1">
        <v>0</v>
      </c>
      <c r="DC115" s="1">
        <v>0</v>
      </c>
      <c r="DD115" s="1">
        <v>0</v>
      </c>
      <c r="DE115" s="1">
        <v>0</v>
      </c>
      <c r="DF115" s="1">
        <v>0</v>
      </c>
      <c r="DG115" s="1">
        <v>0</v>
      </c>
      <c r="DH115" s="1">
        <v>0</v>
      </c>
      <c r="DI115" s="1">
        <v>0</v>
      </c>
      <c r="DJ115" s="1">
        <v>0</v>
      </c>
      <c r="DK115" s="1">
        <v>0</v>
      </c>
      <c r="DL115" s="1">
        <v>0</v>
      </c>
      <c r="DM115" s="1">
        <v>0</v>
      </c>
      <c r="DN115" s="1">
        <v>0</v>
      </c>
      <c r="DO115" s="1">
        <v>0</v>
      </c>
      <c r="DP115" s="1">
        <v>0</v>
      </c>
      <c r="DQ115" s="1">
        <v>0</v>
      </c>
      <c r="DR115" s="1">
        <v>0</v>
      </c>
      <c r="DS115" s="1">
        <v>0</v>
      </c>
      <c r="DT115" s="1">
        <v>0</v>
      </c>
      <c r="DU115" s="1">
        <v>0</v>
      </c>
      <c r="DV115" s="1">
        <v>0</v>
      </c>
      <c r="DW115" s="1">
        <v>0</v>
      </c>
      <c r="DX115" s="1">
        <v>0</v>
      </c>
      <c r="DY115" s="1">
        <v>0</v>
      </c>
      <c r="DZ115" s="1">
        <v>0</v>
      </c>
      <c r="EA115" s="1">
        <v>0</v>
      </c>
      <c r="EB115" s="1">
        <v>0</v>
      </c>
      <c r="EC115" s="1">
        <v>0</v>
      </c>
      <c r="ED115" s="1">
        <v>0</v>
      </c>
      <c r="EE115" s="1">
        <v>0</v>
      </c>
      <c r="EF115" s="1">
        <v>0</v>
      </c>
      <c r="EG115" s="1">
        <v>0</v>
      </c>
      <c r="EH115" s="1">
        <v>0</v>
      </c>
      <c r="EI115" s="1">
        <v>0</v>
      </c>
      <c r="EJ115" s="1">
        <v>0</v>
      </c>
      <c r="EK115" s="1">
        <v>0</v>
      </c>
      <c r="EL115" s="1">
        <v>0</v>
      </c>
      <c r="EM115" s="1">
        <v>0</v>
      </c>
      <c r="EN115" s="1">
        <v>0</v>
      </c>
      <c r="EO115" s="1">
        <v>0</v>
      </c>
      <c r="EP115" s="1">
        <v>0</v>
      </c>
      <c r="EQ115" s="1">
        <v>0</v>
      </c>
      <c r="ER115" s="1">
        <v>0</v>
      </c>
      <c r="ES115" s="1">
        <v>0</v>
      </c>
      <c r="ET115" s="1">
        <v>0</v>
      </c>
      <c r="EU115" s="1">
        <v>0</v>
      </c>
      <c r="EV115" s="1">
        <v>0</v>
      </c>
      <c r="EW115" s="1">
        <v>0</v>
      </c>
      <c r="EX115" s="1">
        <v>0</v>
      </c>
      <c r="EY115" s="1">
        <v>0</v>
      </c>
      <c r="EZ115" s="1">
        <v>0</v>
      </c>
      <c r="FA115" s="1">
        <v>0</v>
      </c>
      <c r="FB115" s="1">
        <v>0</v>
      </c>
      <c r="FC115" s="1">
        <v>0</v>
      </c>
      <c r="FD115" s="1">
        <v>0</v>
      </c>
      <c r="FE115" s="1">
        <v>0</v>
      </c>
      <c r="FF115" s="1">
        <v>0</v>
      </c>
      <c r="FG115" s="1">
        <v>0</v>
      </c>
      <c r="FH115" s="1">
        <v>0</v>
      </c>
      <c r="FI115" s="1">
        <v>0</v>
      </c>
      <c r="FJ115" s="1">
        <v>0</v>
      </c>
      <c r="FK115" s="1">
        <v>0</v>
      </c>
      <c r="FL115" s="1">
        <v>0</v>
      </c>
      <c r="FM115" s="1">
        <v>0</v>
      </c>
      <c r="FN115" s="1">
        <v>0</v>
      </c>
      <c r="FO115" s="1">
        <v>0</v>
      </c>
      <c r="FP115" s="1">
        <v>0</v>
      </c>
      <c r="FQ115" s="1">
        <v>1</v>
      </c>
      <c r="FR115" s="1">
        <v>0</v>
      </c>
      <c r="FS115" s="1">
        <v>0</v>
      </c>
      <c r="FT115" s="1">
        <v>0</v>
      </c>
      <c r="FU115" s="1">
        <v>0</v>
      </c>
      <c r="FV115" s="1">
        <v>0</v>
      </c>
      <c r="FW115" s="1">
        <v>0</v>
      </c>
      <c r="FX115" s="1">
        <v>4.4594811006005424</v>
      </c>
      <c r="FY115" s="1">
        <v>0</v>
      </c>
      <c r="FZ115" s="1">
        <v>0</v>
      </c>
      <c r="GA115" s="1">
        <v>0</v>
      </c>
      <c r="GB115" s="1">
        <v>0</v>
      </c>
      <c r="GC115" s="1">
        <v>0</v>
      </c>
      <c r="GD115" s="1">
        <v>0</v>
      </c>
      <c r="GE115" s="1">
        <v>0</v>
      </c>
      <c r="GF115" s="1">
        <v>0</v>
      </c>
      <c r="GG115" s="1">
        <v>0</v>
      </c>
      <c r="GH115" s="1">
        <v>0</v>
      </c>
      <c r="GI115" s="1">
        <v>0</v>
      </c>
      <c r="GJ115" s="1">
        <v>0</v>
      </c>
      <c r="GK115" s="1">
        <v>0</v>
      </c>
      <c r="GL115" s="1">
        <v>0</v>
      </c>
      <c r="GM115" s="1">
        <v>0</v>
      </c>
      <c r="GN115" s="1">
        <v>0</v>
      </c>
      <c r="GO115" s="1">
        <v>0</v>
      </c>
      <c r="GP115" s="1">
        <v>0</v>
      </c>
      <c r="GQ115" s="1">
        <v>0</v>
      </c>
      <c r="GR115" s="1">
        <v>0</v>
      </c>
      <c r="GS115" s="1">
        <v>0</v>
      </c>
      <c r="GT115" s="1">
        <v>0.34899999999999998</v>
      </c>
      <c r="GU115" s="1">
        <v>0</v>
      </c>
      <c r="GV115" s="1">
        <v>0</v>
      </c>
      <c r="GW115" s="1">
        <v>0</v>
      </c>
      <c r="GX115" s="1">
        <v>0</v>
      </c>
      <c r="GY115" s="1">
        <v>0</v>
      </c>
      <c r="GZ115" s="1">
        <v>0</v>
      </c>
      <c r="HA115" s="1">
        <v>0</v>
      </c>
      <c r="HB115" s="1">
        <v>0</v>
      </c>
      <c r="HC115" s="1">
        <v>0</v>
      </c>
      <c r="HD115" s="1">
        <v>0</v>
      </c>
      <c r="HE115" s="1">
        <v>0</v>
      </c>
      <c r="HF115" s="1">
        <v>0</v>
      </c>
      <c r="HG115" s="1">
        <v>0</v>
      </c>
      <c r="HH115" s="1">
        <v>1.4999999999999999E-2</v>
      </c>
      <c r="HI115" s="1">
        <v>0</v>
      </c>
      <c r="HJ115" s="1">
        <v>0</v>
      </c>
      <c r="HK115" s="1">
        <v>0</v>
      </c>
      <c r="HL115" s="1">
        <v>0</v>
      </c>
      <c r="HM115" s="1">
        <v>0</v>
      </c>
      <c r="HN115" s="1">
        <v>81.599999999999994</v>
      </c>
      <c r="HO115" s="1">
        <v>0</v>
      </c>
      <c r="HP115" s="1">
        <v>0</v>
      </c>
      <c r="HQ115" s="1">
        <v>0</v>
      </c>
      <c r="HR115" s="1">
        <v>0</v>
      </c>
      <c r="HS115" s="1">
        <v>0</v>
      </c>
      <c r="HT115" s="1">
        <v>0</v>
      </c>
      <c r="HU115" s="1">
        <v>0</v>
      </c>
      <c r="HV115" s="1">
        <v>0</v>
      </c>
      <c r="HW115" s="1">
        <v>0</v>
      </c>
      <c r="HX115" s="1">
        <v>0</v>
      </c>
      <c r="HY115" s="1">
        <v>0</v>
      </c>
      <c r="HZ115" s="1">
        <v>0</v>
      </c>
      <c r="IA115" s="1">
        <v>0</v>
      </c>
      <c r="IB115" s="1">
        <v>0</v>
      </c>
      <c r="IC115" s="1">
        <v>0</v>
      </c>
      <c r="ID115" s="1">
        <v>0</v>
      </c>
      <c r="IE115" s="1">
        <v>0</v>
      </c>
      <c r="IF115" s="1">
        <v>0</v>
      </c>
      <c r="IG115" s="1">
        <v>0</v>
      </c>
      <c r="IH115" s="1">
        <v>0</v>
      </c>
      <c r="II115" s="1">
        <v>0</v>
      </c>
      <c r="IJ115" s="1">
        <v>0</v>
      </c>
      <c r="IK115" s="1">
        <v>0</v>
      </c>
      <c r="IL115" s="1">
        <v>0</v>
      </c>
      <c r="IM115" s="1">
        <v>0</v>
      </c>
      <c r="IN115" s="1">
        <v>0</v>
      </c>
      <c r="IO115" s="1">
        <v>0</v>
      </c>
      <c r="IP115" s="1">
        <v>0</v>
      </c>
      <c r="IQ115" s="1">
        <v>0</v>
      </c>
      <c r="IR115" s="1">
        <v>0</v>
      </c>
      <c r="IS115" s="1">
        <v>0</v>
      </c>
      <c r="IT115" s="1">
        <v>0</v>
      </c>
      <c r="IU115" s="1">
        <v>0</v>
      </c>
      <c r="IV115" s="1">
        <v>0</v>
      </c>
      <c r="IW115" s="1">
        <v>0</v>
      </c>
      <c r="IX115" s="1">
        <v>0</v>
      </c>
      <c r="IY115" s="1">
        <v>0</v>
      </c>
      <c r="IZ115" s="1">
        <v>0</v>
      </c>
      <c r="JA115" s="1">
        <v>0</v>
      </c>
      <c r="JB115" s="1">
        <v>0</v>
      </c>
      <c r="JC115" s="1">
        <v>0</v>
      </c>
      <c r="JD115" s="1">
        <v>0</v>
      </c>
      <c r="JE115" s="1">
        <v>0</v>
      </c>
      <c r="JF115" s="1">
        <v>0</v>
      </c>
      <c r="JG115" s="1">
        <v>0</v>
      </c>
      <c r="JH115" s="1">
        <v>0</v>
      </c>
      <c r="JI115" s="1">
        <v>0</v>
      </c>
      <c r="JJ115" s="1">
        <v>0</v>
      </c>
      <c r="JK115" s="1">
        <v>0</v>
      </c>
      <c r="JL115" s="1">
        <v>0</v>
      </c>
      <c r="JM115" s="1">
        <v>0</v>
      </c>
      <c r="JN115" s="1">
        <v>0</v>
      </c>
      <c r="JO115" s="1">
        <v>0</v>
      </c>
      <c r="JP115" s="1">
        <v>0</v>
      </c>
      <c r="JQ115" s="1">
        <v>0</v>
      </c>
      <c r="JR115" s="1">
        <v>0</v>
      </c>
      <c r="JS115" s="1">
        <v>0</v>
      </c>
      <c r="JT115" s="1">
        <v>0</v>
      </c>
      <c r="JU115" s="1">
        <v>0</v>
      </c>
      <c r="JV115" s="1">
        <v>0</v>
      </c>
      <c r="JW115" s="1">
        <v>0</v>
      </c>
      <c r="JX115" s="1">
        <v>0</v>
      </c>
      <c r="JY115" s="1">
        <v>0</v>
      </c>
      <c r="JZ115" s="1">
        <v>0</v>
      </c>
      <c r="KA115" s="1">
        <v>0</v>
      </c>
      <c r="KB115" s="1">
        <v>0</v>
      </c>
      <c r="KC115" s="1">
        <v>0</v>
      </c>
      <c r="KD115" s="1">
        <v>0</v>
      </c>
      <c r="KE115" s="1">
        <v>0</v>
      </c>
      <c r="KF115" s="1">
        <v>0</v>
      </c>
      <c r="KG115" s="1">
        <v>0</v>
      </c>
      <c r="KH115" s="1">
        <v>0</v>
      </c>
      <c r="KI115" s="1">
        <v>0</v>
      </c>
      <c r="KJ115" s="1">
        <v>0</v>
      </c>
      <c r="KK115" s="1">
        <v>0</v>
      </c>
      <c r="KL115" s="1">
        <v>0</v>
      </c>
      <c r="KM115" s="1">
        <v>0</v>
      </c>
      <c r="KN115" s="1">
        <v>0</v>
      </c>
      <c r="KO115" s="1">
        <v>0</v>
      </c>
      <c r="KP115" s="1">
        <v>0</v>
      </c>
      <c r="KQ115" s="1">
        <v>0</v>
      </c>
      <c r="KR115" s="1">
        <v>0</v>
      </c>
      <c r="KS115" s="1">
        <v>0</v>
      </c>
      <c r="KT115" s="1">
        <v>0</v>
      </c>
      <c r="KU115" s="1">
        <v>0</v>
      </c>
      <c r="KV115" s="1">
        <v>0</v>
      </c>
      <c r="KW115" s="1">
        <v>0</v>
      </c>
      <c r="KX115" s="1">
        <v>0</v>
      </c>
      <c r="KY115" s="1">
        <v>0</v>
      </c>
      <c r="KZ115" s="1">
        <v>0</v>
      </c>
      <c r="LA115" s="1">
        <v>0</v>
      </c>
      <c r="LB115" s="1">
        <v>0</v>
      </c>
      <c r="LC115" s="1">
        <v>0</v>
      </c>
      <c r="LD115" s="1">
        <v>0</v>
      </c>
      <c r="LE115" s="1">
        <v>0</v>
      </c>
      <c r="LF115" s="1">
        <v>0</v>
      </c>
      <c r="LG115" s="1">
        <v>0</v>
      </c>
      <c r="LH115" s="1">
        <v>0.9365</v>
      </c>
      <c r="LI115" s="1">
        <v>0.89853981183956866</v>
      </c>
      <c r="LJ115" s="1">
        <v>0</v>
      </c>
      <c r="LK115" s="1">
        <v>0</v>
      </c>
      <c r="LL115" s="1">
        <v>1</v>
      </c>
      <c r="LM115" s="1">
        <v>0.95</v>
      </c>
      <c r="LN115" s="1">
        <v>0</v>
      </c>
      <c r="LO115" s="1">
        <v>1</v>
      </c>
      <c r="LP115" s="1">
        <v>0.78</v>
      </c>
      <c r="LQ115" s="1">
        <v>0</v>
      </c>
      <c r="LR115" s="1">
        <v>8.4507042253521125E-2</v>
      </c>
      <c r="LS115" s="1">
        <v>0</v>
      </c>
    </row>
    <row r="116" spans="1:331" ht="15.75" customHeight="1">
      <c r="A116" s="1" t="s">
        <v>459</v>
      </c>
      <c r="B116" s="1" t="s">
        <v>460</v>
      </c>
      <c r="C116" s="1" t="s">
        <v>474</v>
      </c>
      <c r="D116" s="1" t="s">
        <v>422</v>
      </c>
      <c r="E116" s="1" t="s">
        <v>354</v>
      </c>
      <c r="F116" s="1">
        <v>9818</v>
      </c>
      <c r="G116" s="1" t="s">
        <v>355</v>
      </c>
      <c r="H116" s="1">
        <v>9818</v>
      </c>
      <c r="I116" s="1">
        <v>1.047924004696339</v>
      </c>
      <c r="J116" s="1">
        <v>0</v>
      </c>
      <c r="K116" s="1" t="s">
        <v>356</v>
      </c>
      <c r="L116" s="1">
        <v>1</v>
      </c>
      <c r="M116" s="1" t="s">
        <v>427</v>
      </c>
      <c r="N116" s="1" t="s">
        <v>462</v>
      </c>
      <c r="O116" s="1" t="s">
        <v>463</v>
      </c>
      <c r="P116" s="1">
        <v>4.9000000000000004</v>
      </c>
      <c r="Q116" s="1">
        <v>0.82</v>
      </c>
      <c r="R116" s="1">
        <v>0</v>
      </c>
      <c r="S116" s="1">
        <v>0.35</v>
      </c>
      <c r="T116" s="1">
        <v>9369</v>
      </c>
      <c r="U116" s="1">
        <v>0</v>
      </c>
      <c r="V116" s="1">
        <v>153</v>
      </c>
      <c r="W116" s="1">
        <v>0</v>
      </c>
      <c r="X116" s="1">
        <v>1433457</v>
      </c>
      <c r="Y116" s="1">
        <v>1</v>
      </c>
      <c r="Z116" s="1">
        <v>0</v>
      </c>
      <c r="AA116" s="1">
        <v>0</v>
      </c>
      <c r="AB116" s="1">
        <v>0</v>
      </c>
      <c r="AC116" s="1">
        <v>0</v>
      </c>
      <c r="AD116" s="1">
        <v>0</v>
      </c>
      <c r="AE116" s="1">
        <v>0</v>
      </c>
      <c r="AF116" s="1">
        <v>0</v>
      </c>
      <c r="AG116" s="1">
        <v>0</v>
      </c>
      <c r="AH116" s="1">
        <v>0</v>
      </c>
      <c r="AI116" s="1">
        <v>0</v>
      </c>
      <c r="AJ116" s="1">
        <v>0</v>
      </c>
      <c r="AK116" s="1">
        <v>0</v>
      </c>
      <c r="AL116" s="1">
        <v>0</v>
      </c>
      <c r="AM116" s="1">
        <v>13.616438356164384</v>
      </c>
      <c r="AN116" s="1">
        <v>0</v>
      </c>
      <c r="AO116" s="1">
        <v>0</v>
      </c>
      <c r="AP116" s="1">
        <v>0</v>
      </c>
      <c r="AQ116" s="1">
        <v>0</v>
      </c>
      <c r="AR116" s="1">
        <v>0</v>
      </c>
      <c r="AS116" s="1">
        <v>0</v>
      </c>
      <c r="AT116" s="1">
        <v>0</v>
      </c>
      <c r="AU116" s="1">
        <v>0</v>
      </c>
      <c r="AV116" s="1">
        <v>0</v>
      </c>
      <c r="AW116" s="1">
        <v>0</v>
      </c>
      <c r="AX116" s="1">
        <v>0</v>
      </c>
      <c r="AY116" s="1">
        <v>0</v>
      </c>
      <c r="AZ116" s="1">
        <v>0</v>
      </c>
      <c r="BA116" s="1">
        <v>0</v>
      </c>
      <c r="BB116" s="1">
        <v>0</v>
      </c>
      <c r="BC116" s="1">
        <v>0.1143</v>
      </c>
      <c r="BD116" s="1">
        <v>0</v>
      </c>
      <c r="BE116" s="1">
        <v>0</v>
      </c>
      <c r="BF116" s="1">
        <v>0</v>
      </c>
      <c r="BG116" s="1">
        <v>0</v>
      </c>
      <c r="BH116" s="1">
        <v>0</v>
      </c>
      <c r="BI116" s="1">
        <v>0</v>
      </c>
      <c r="BJ116" s="1">
        <v>0</v>
      </c>
      <c r="BK116" s="1">
        <v>0</v>
      </c>
      <c r="BL116" s="1">
        <v>0</v>
      </c>
      <c r="BM116" s="1">
        <v>0</v>
      </c>
      <c r="BN116" s="1">
        <v>0</v>
      </c>
      <c r="BO116" s="1">
        <v>0</v>
      </c>
      <c r="BP116" s="1">
        <v>0</v>
      </c>
      <c r="BQ116" s="1">
        <v>1.4999999999999999E-2</v>
      </c>
      <c r="BR116" s="1">
        <v>0</v>
      </c>
      <c r="BS116" s="1">
        <v>0</v>
      </c>
      <c r="BT116" s="1">
        <v>0</v>
      </c>
      <c r="BU116" s="1">
        <v>0</v>
      </c>
      <c r="BV116" s="1">
        <v>0</v>
      </c>
      <c r="BW116" s="1">
        <v>81.599999999999994</v>
      </c>
      <c r="BX116" s="1">
        <v>0</v>
      </c>
      <c r="BY116" s="1">
        <v>0</v>
      </c>
      <c r="BZ116" s="1">
        <v>0</v>
      </c>
      <c r="CA116" s="1">
        <v>0</v>
      </c>
      <c r="CB116" s="1">
        <v>0</v>
      </c>
      <c r="CC116" s="1">
        <v>0</v>
      </c>
      <c r="CD116" s="1">
        <v>0</v>
      </c>
      <c r="CE116" s="1">
        <v>0</v>
      </c>
      <c r="CF116" s="1">
        <v>0</v>
      </c>
      <c r="CG116" s="1">
        <v>0</v>
      </c>
      <c r="CH116" s="1">
        <v>0</v>
      </c>
      <c r="CI116" s="1">
        <v>0</v>
      </c>
      <c r="CJ116" s="1">
        <v>0</v>
      </c>
      <c r="CK116" s="1">
        <v>0</v>
      </c>
      <c r="CL116" s="1">
        <v>0</v>
      </c>
      <c r="CM116" s="1">
        <v>0</v>
      </c>
      <c r="CN116" s="1">
        <v>0</v>
      </c>
      <c r="CO116" s="1">
        <v>0</v>
      </c>
      <c r="CP116" s="1">
        <v>0</v>
      </c>
      <c r="CQ116" s="1">
        <v>0</v>
      </c>
      <c r="CR116" s="1">
        <v>0</v>
      </c>
      <c r="CS116" s="1">
        <v>0</v>
      </c>
      <c r="CT116" s="1">
        <v>0</v>
      </c>
      <c r="CU116" s="1">
        <v>0</v>
      </c>
      <c r="CV116" s="1">
        <v>0</v>
      </c>
      <c r="CW116" s="1">
        <v>0</v>
      </c>
      <c r="CX116" s="1">
        <v>0</v>
      </c>
      <c r="CY116" s="1">
        <v>0</v>
      </c>
      <c r="CZ116" s="1">
        <v>0</v>
      </c>
      <c r="DA116" s="1">
        <v>0</v>
      </c>
      <c r="DB116" s="1">
        <v>0</v>
      </c>
      <c r="DC116" s="1">
        <v>0</v>
      </c>
      <c r="DD116" s="1">
        <v>0</v>
      </c>
      <c r="DE116" s="1">
        <v>0</v>
      </c>
      <c r="DF116" s="1">
        <v>0</v>
      </c>
      <c r="DG116" s="1">
        <v>0</v>
      </c>
      <c r="DH116" s="1">
        <v>0</v>
      </c>
      <c r="DI116" s="1">
        <v>0</v>
      </c>
      <c r="DJ116" s="1">
        <v>0</v>
      </c>
      <c r="DK116" s="1">
        <v>0</v>
      </c>
      <c r="DL116" s="1">
        <v>0</v>
      </c>
      <c r="DM116" s="1">
        <v>0</v>
      </c>
      <c r="DN116" s="1">
        <v>0</v>
      </c>
      <c r="DO116" s="1">
        <v>0</v>
      </c>
      <c r="DP116" s="1">
        <v>0</v>
      </c>
      <c r="DQ116" s="1">
        <v>0</v>
      </c>
      <c r="DR116" s="1">
        <v>0</v>
      </c>
      <c r="DS116" s="1">
        <v>0</v>
      </c>
      <c r="DT116" s="1">
        <v>0</v>
      </c>
      <c r="DU116" s="1">
        <v>0</v>
      </c>
      <c r="DV116" s="1">
        <v>0</v>
      </c>
      <c r="DW116" s="1">
        <v>0</v>
      </c>
      <c r="DX116" s="1">
        <v>0</v>
      </c>
      <c r="DY116" s="1">
        <v>0</v>
      </c>
      <c r="DZ116" s="1">
        <v>0</v>
      </c>
      <c r="EA116" s="1">
        <v>0</v>
      </c>
      <c r="EB116" s="1">
        <v>0</v>
      </c>
      <c r="EC116" s="1">
        <v>0</v>
      </c>
      <c r="ED116" s="1">
        <v>0</v>
      </c>
      <c r="EE116" s="1">
        <v>0</v>
      </c>
      <c r="EF116" s="1">
        <v>0</v>
      </c>
      <c r="EG116" s="1">
        <v>0</v>
      </c>
      <c r="EH116" s="1">
        <v>0</v>
      </c>
      <c r="EI116" s="1">
        <v>0</v>
      </c>
      <c r="EJ116" s="1">
        <v>0</v>
      </c>
      <c r="EK116" s="1">
        <v>0</v>
      </c>
      <c r="EL116" s="1">
        <v>0</v>
      </c>
      <c r="EM116" s="1">
        <v>0</v>
      </c>
      <c r="EN116" s="1">
        <v>0</v>
      </c>
      <c r="EO116" s="1">
        <v>0</v>
      </c>
      <c r="EP116" s="1">
        <v>0</v>
      </c>
      <c r="EQ116" s="1">
        <v>0</v>
      </c>
      <c r="ER116" s="1">
        <v>0</v>
      </c>
      <c r="ES116" s="1">
        <v>0</v>
      </c>
      <c r="ET116" s="1">
        <v>0</v>
      </c>
      <c r="EU116" s="1">
        <v>0</v>
      </c>
      <c r="EV116" s="1">
        <v>0</v>
      </c>
      <c r="EW116" s="1">
        <v>0</v>
      </c>
      <c r="EX116" s="1">
        <v>0</v>
      </c>
      <c r="EY116" s="1">
        <v>0</v>
      </c>
      <c r="EZ116" s="1">
        <v>0</v>
      </c>
      <c r="FA116" s="1">
        <v>0</v>
      </c>
      <c r="FB116" s="1">
        <v>0</v>
      </c>
      <c r="FC116" s="1">
        <v>0</v>
      </c>
      <c r="FD116" s="1">
        <v>0</v>
      </c>
      <c r="FE116" s="1">
        <v>0</v>
      </c>
      <c r="FF116" s="1">
        <v>0</v>
      </c>
      <c r="FG116" s="1">
        <v>0</v>
      </c>
      <c r="FH116" s="1">
        <v>0</v>
      </c>
      <c r="FI116" s="1">
        <v>0</v>
      </c>
      <c r="FJ116" s="1">
        <v>0</v>
      </c>
      <c r="FK116" s="1">
        <v>0</v>
      </c>
      <c r="FL116" s="1">
        <v>0</v>
      </c>
      <c r="FM116" s="1">
        <v>0</v>
      </c>
      <c r="FN116" s="1">
        <v>0</v>
      </c>
      <c r="FO116" s="1">
        <v>0</v>
      </c>
      <c r="FP116" s="1">
        <v>0</v>
      </c>
      <c r="FQ116" s="1">
        <v>1</v>
      </c>
      <c r="FR116" s="1">
        <v>0</v>
      </c>
      <c r="FS116" s="1">
        <v>0</v>
      </c>
      <c r="FT116" s="1">
        <v>0</v>
      </c>
      <c r="FU116" s="1">
        <v>0</v>
      </c>
      <c r="FV116" s="1">
        <v>0</v>
      </c>
      <c r="FW116" s="1">
        <v>0</v>
      </c>
      <c r="FX116" s="1">
        <v>4.4594811006005424</v>
      </c>
      <c r="FY116" s="1">
        <v>0</v>
      </c>
      <c r="FZ116" s="1">
        <v>0</v>
      </c>
      <c r="GA116" s="1">
        <v>0</v>
      </c>
      <c r="GB116" s="1">
        <v>0</v>
      </c>
      <c r="GC116" s="1">
        <v>0</v>
      </c>
      <c r="GD116" s="1">
        <v>0</v>
      </c>
      <c r="GE116" s="1">
        <v>0</v>
      </c>
      <c r="GF116" s="1">
        <v>0</v>
      </c>
      <c r="GG116" s="1">
        <v>0</v>
      </c>
      <c r="GH116" s="1">
        <v>0</v>
      </c>
      <c r="GI116" s="1">
        <v>0</v>
      </c>
      <c r="GJ116" s="1">
        <v>0</v>
      </c>
      <c r="GK116" s="1">
        <v>0</v>
      </c>
      <c r="GL116" s="1">
        <v>0</v>
      </c>
      <c r="GM116" s="1">
        <v>0</v>
      </c>
      <c r="GN116" s="1">
        <v>0</v>
      </c>
      <c r="GO116" s="1">
        <v>0</v>
      </c>
      <c r="GP116" s="1">
        <v>0</v>
      </c>
      <c r="GQ116" s="1">
        <v>0</v>
      </c>
      <c r="GR116" s="1">
        <v>0</v>
      </c>
      <c r="GS116" s="1">
        <v>0</v>
      </c>
      <c r="GT116" s="1">
        <v>0.34899999999999998</v>
      </c>
      <c r="GU116" s="1">
        <v>0</v>
      </c>
      <c r="GV116" s="1">
        <v>0</v>
      </c>
      <c r="GW116" s="1">
        <v>0</v>
      </c>
      <c r="GX116" s="1">
        <v>0</v>
      </c>
      <c r="GY116" s="1">
        <v>0</v>
      </c>
      <c r="GZ116" s="1">
        <v>0</v>
      </c>
      <c r="HA116" s="1">
        <v>0</v>
      </c>
      <c r="HB116" s="1">
        <v>0</v>
      </c>
      <c r="HC116" s="1">
        <v>0</v>
      </c>
      <c r="HD116" s="1">
        <v>0</v>
      </c>
      <c r="HE116" s="1">
        <v>0</v>
      </c>
      <c r="HF116" s="1">
        <v>0</v>
      </c>
      <c r="HG116" s="1">
        <v>0</v>
      </c>
      <c r="HH116" s="1">
        <v>1.4999999999999999E-2</v>
      </c>
      <c r="HI116" s="1">
        <v>0</v>
      </c>
      <c r="HJ116" s="1">
        <v>0</v>
      </c>
      <c r="HK116" s="1">
        <v>0</v>
      </c>
      <c r="HL116" s="1">
        <v>0</v>
      </c>
      <c r="HM116" s="1">
        <v>0</v>
      </c>
      <c r="HN116" s="1">
        <v>81.599999999999994</v>
      </c>
      <c r="HO116" s="1">
        <v>0</v>
      </c>
      <c r="HP116" s="1">
        <v>0</v>
      </c>
      <c r="HQ116" s="1">
        <v>0</v>
      </c>
      <c r="HR116" s="1">
        <v>0</v>
      </c>
      <c r="HS116" s="1">
        <v>0</v>
      </c>
      <c r="HT116" s="1">
        <v>0</v>
      </c>
      <c r="HU116" s="1">
        <v>0</v>
      </c>
      <c r="HV116" s="1">
        <v>0</v>
      </c>
      <c r="HW116" s="1">
        <v>0</v>
      </c>
      <c r="HX116" s="1">
        <v>0</v>
      </c>
      <c r="HY116" s="1">
        <v>0</v>
      </c>
      <c r="HZ116" s="1">
        <v>0</v>
      </c>
      <c r="IA116" s="1">
        <v>0</v>
      </c>
      <c r="IB116" s="1">
        <v>0</v>
      </c>
      <c r="IC116" s="1">
        <v>0</v>
      </c>
      <c r="ID116" s="1">
        <v>0</v>
      </c>
      <c r="IE116" s="1">
        <v>0</v>
      </c>
      <c r="IF116" s="1">
        <v>0</v>
      </c>
      <c r="IG116" s="1">
        <v>0</v>
      </c>
      <c r="IH116" s="1">
        <v>0</v>
      </c>
      <c r="II116" s="1">
        <v>0</v>
      </c>
      <c r="IJ116" s="1">
        <v>0</v>
      </c>
      <c r="IK116" s="1">
        <v>0</v>
      </c>
      <c r="IL116" s="1">
        <v>0</v>
      </c>
      <c r="IM116" s="1">
        <v>0</v>
      </c>
      <c r="IN116" s="1">
        <v>0</v>
      </c>
      <c r="IO116" s="1">
        <v>0</v>
      </c>
      <c r="IP116" s="1">
        <v>0</v>
      </c>
      <c r="IQ116" s="1">
        <v>0</v>
      </c>
      <c r="IR116" s="1">
        <v>0</v>
      </c>
      <c r="IS116" s="1">
        <v>0</v>
      </c>
      <c r="IT116" s="1">
        <v>0</v>
      </c>
      <c r="IU116" s="1">
        <v>0</v>
      </c>
      <c r="IV116" s="1">
        <v>0</v>
      </c>
      <c r="IW116" s="1">
        <v>0</v>
      </c>
      <c r="IX116" s="1">
        <v>0</v>
      </c>
      <c r="IY116" s="1">
        <v>0</v>
      </c>
      <c r="IZ116" s="1">
        <v>0</v>
      </c>
      <c r="JA116" s="1">
        <v>0</v>
      </c>
      <c r="JB116" s="1">
        <v>0</v>
      </c>
      <c r="JC116" s="1">
        <v>0</v>
      </c>
      <c r="JD116" s="1">
        <v>0</v>
      </c>
      <c r="JE116" s="1">
        <v>0</v>
      </c>
      <c r="JF116" s="1">
        <v>0</v>
      </c>
      <c r="JG116" s="1">
        <v>0</v>
      </c>
      <c r="JH116" s="1">
        <v>0</v>
      </c>
      <c r="JI116" s="1">
        <v>0</v>
      </c>
      <c r="JJ116" s="1">
        <v>0</v>
      </c>
      <c r="JK116" s="1">
        <v>0</v>
      </c>
      <c r="JL116" s="1">
        <v>0</v>
      </c>
      <c r="JM116" s="1">
        <v>0</v>
      </c>
      <c r="JN116" s="1">
        <v>0</v>
      </c>
      <c r="JO116" s="1">
        <v>0</v>
      </c>
      <c r="JP116" s="1">
        <v>0</v>
      </c>
      <c r="JQ116" s="1">
        <v>0</v>
      </c>
      <c r="JR116" s="1">
        <v>0</v>
      </c>
      <c r="JS116" s="1">
        <v>0</v>
      </c>
      <c r="JT116" s="1">
        <v>0</v>
      </c>
      <c r="JU116" s="1">
        <v>0</v>
      </c>
      <c r="JV116" s="1">
        <v>0</v>
      </c>
      <c r="JW116" s="1">
        <v>0</v>
      </c>
      <c r="JX116" s="1">
        <v>0</v>
      </c>
      <c r="JY116" s="1">
        <v>0</v>
      </c>
      <c r="JZ116" s="1">
        <v>0</v>
      </c>
      <c r="KA116" s="1">
        <v>0</v>
      </c>
      <c r="KB116" s="1">
        <v>0</v>
      </c>
      <c r="KC116" s="1">
        <v>0</v>
      </c>
      <c r="KD116" s="1">
        <v>0</v>
      </c>
      <c r="KE116" s="1">
        <v>0</v>
      </c>
      <c r="KF116" s="1">
        <v>0</v>
      </c>
      <c r="KG116" s="1">
        <v>0</v>
      </c>
      <c r="KH116" s="1">
        <v>0</v>
      </c>
      <c r="KI116" s="1">
        <v>0</v>
      </c>
      <c r="KJ116" s="1">
        <v>0</v>
      </c>
      <c r="KK116" s="1">
        <v>0</v>
      </c>
      <c r="KL116" s="1">
        <v>0</v>
      </c>
      <c r="KM116" s="1">
        <v>0</v>
      </c>
      <c r="KN116" s="1">
        <v>0</v>
      </c>
      <c r="KO116" s="1">
        <v>0</v>
      </c>
      <c r="KP116" s="1">
        <v>0</v>
      </c>
      <c r="KQ116" s="1">
        <v>0</v>
      </c>
      <c r="KR116" s="1">
        <v>0</v>
      </c>
      <c r="KS116" s="1">
        <v>0</v>
      </c>
      <c r="KT116" s="1">
        <v>0</v>
      </c>
      <c r="KU116" s="1">
        <v>0</v>
      </c>
      <c r="KV116" s="1">
        <v>0</v>
      </c>
      <c r="KW116" s="1">
        <v>0</v>
      </c>
      <c r="KX116" s="1">
        <v>0</v>
      </c>
      <c r="KY116" s="1">
        <v>0</v>
      </c>
      <c r="KZ116" s="1">
        <v>0</v>
      </c>
      <c r="LA116" s="1">
        <v>0</v>
      </c>
      <c r="LB116" s="1">
        <v>0</v>
      </c>
      <c r="LC116" s="1">
        <v>0</v>
      </c>
      <c r="LD116" s="1">
        <v>0</v>
      </c>
      <c r="LE116" s="1">
        <v>0</v>
      </c>
      <c r="LF116" s="1">
        <v>0</v>
      </c>
      <c r="LG116" s="1">
        <v>0</v>
      </c>
      <c r="LH116" s="1">
        <v>0.9365</v>
      </c>
      <c r="LI116" s="1">
        <v>0.91504827122598043</v>
      </c>
      <c r="LJ116" s="1">
        <v>0</v>
      </c>
      <c r="LK116" s="1">
        <v>0</v>
      </c>
      <c r="LL116" s="1">
        <v>1</v>
      </c>
      <c r="LM116" s="1">
        <v>0.95</v>
      </c>
      <c r="LN116" s="1">
        <v>0</v>
      </c>
      <c r="LO116" s="1">
        <v>1</v>
      </c>
      <c r="LP116" s="1">
        <v>0.78</v>
      </c>
      <c r="LQ116" s="1">
        <v>0</v>
      </c>
      <c r="LR116" s="1">
        <v>8.4507042253521125E-2</v>
      </c>
      <c r="LS116" s="1">
        <v>0</v>
      </c>
    </row>
    <row r="117" spans="1:331" ht="15.75" customHeight="1">
      <c r="A117" s="1" t="s">
        <v>459</v>
      </c>
      <c r="B117" s="1" t="s">
        <v>460</v>
      </c>
      <c r="C117" s="1" t="s">
        <v>475</v>
      </c>
      <c r="D117" s="1" t="s">
        <v>422</v>
      </c>
      <c r="E117" s="1" t="s">
        <v>354</v>
      </c>
      <c r="F117" s="1">
        <v>9966</v>
      </c>
      <c r="G117" s="1" t="s">
        <v>355</v>
      </c>
      <c r="H117" s="1">
        <v>9966</v>
      </c>
      <c r="I117" s="1">
        <v>1.063720781300032</v>
      </c>
      <c r="J117" s="1">
        <v>0</v>
      </c>
      <c r="K117" s="1" t="s">
        <v>356</v>
      </c>
      <c r="L117" s="1">
        <v>1</v>
      </c>
      <c r="M117" s="1" t="s">
        <v>427</v>
      </c>
      <c r="N117" s="1" t="s">
        <v>462</v>
      </c>
      <c r="O117" s="1" t="s">
        <v>463</v>
      </c>
      <c r="P117" s="1">
        <v>4.9000000000000004</v>
      </c>
      <c r="Q117" s="1">
        <v>0.82</v>
      </c>
      <c r="R117" s="1">
        <v>0</v>
      </c>
      <c r="S117" s="1">
        <v>0.35</v>
      </c>
      <c r="T117" s="1">
        <v>9369</v>
      </c>
      <c r="U117" s="1">
        <v>0</v>
      </c>
      <c r="V117" s="1">
        <v>153</v>
      </c>
      <c r="W117" s="1">
        <v>0</v>
      </c>
      <c r="X117" s="1">
        <v>1433457</v>
      </c>
      <c r="Y117" s="1">
        <v>1</v>
      </c>
      <c r="Z117" s="1">
        <v>0</v>
      </c>
      <c r="AA117" s="1">
        <v>0</v>
      </c>
      <c r="AB117" s="1">
        <v>0</v>
      </c>
      <c r="AC117" s="1">
        <v>0</v>
      </c>
      <c r="AD117" s="1">
        <v>0</v>
      </c>
      <c r="AE117" s="1">
        <v>0</v>
      </c>
      <c r="AF117" s="1">
        <v>0</v>
      </c>
      <c r="AG117" s="1">
        <v>0</v>
      </c>
      <c r="AH117" s="1">
        <v>0</v>
      </c>
      <c r="AI117" s="1">
        <v>0</v>
      </c>
      <c r="AJ117" s="1">
        <v>0</v>
      </c>
      <c r="AK117" s="1">
        <v>0</v>
      </c>
      <c r="AL117" s="1">
        <v>0</v>
      </c>
      <c r="AM117" s="1">
        <v>13.616438356164384</v>
      </c>
      <c r="AN117" s="1">
        <v>0</v>
      </c>
      <c r="AO117" s="1">
        <v>0</v>
      </c>
      <c r="AP117" s="1">
        <v>0</v>
      </c>
      <c r="AQ117" s="1">
        <v>0</v>
      </c>
      <c r="AR117" s="1">
        <v>0</v>
      </c>
      <c r="AS117" s="1">
        <v>0</v>
      </c>
      <c r="AT117" s="1">
        <v>0</v>
      </c>
      <c r="AU117" s="1">
        <v>0</v>
      </c>
      <c r="AV117" s="1">
        <v>0</v>
      </c>
      <c r="AW117" s="1">
        <v>0</v>
      </c>
      <c r="AX117" s="1">
        <v>0</v>
      </c>
      <c r="AY117" s="1">
        <v>0</v>
      </c>
      <c r="AZ117" s="1">
        <v>0</v>
      </c>
      <c r="BA117" s="1">
        <v>0</v>
      </c>
      <c r="BB117" s="1">
        <v>0</v>
      </c>
      <c r="BC117" s="1">
        <v>0.1143</v>
      </c>
      <c r="BD117" s="1">
        <v>0</v>
      </c>
      <c r="BE117" s="1">
        <v>0</v>
      </c>
      <c r="BF117" s="1">
        <v>0</v>
      </c>
      <c r="BG117" s="1">
        <v>0</v>
      </c>
      <c r="BH117" s="1">
        <v>0</v>
      </c>
      <c r="BI117" s="1">
        <v>0</v>
      </c>
      <c r="BJ117" s="1">
        <v>0</v>
      </c>
      <c r="BK117" s="1">
        <v>0</v>
      </c>
      <c r="BL117" s="1">
        <v>0</v>
      </c>
      <c r="BM117" s="1">
        <v>0</v>
      </c>
      <c r="BN117" s="1">
        <v>0</v>
      </c>
      <c r="BO117" s="1">
        <v>0</v>
      </c>
      <c r="BP117" s="1">
        <v>0</v>
      </c>
      <c r="BQ117" s="1">
        <v>1.4999999999999999E-2</v>
      </c>
      <c r="BR117" s="1">
        <v>0</v>
      </c>
      <c r="BS117" s="1">
        <v>0</v>
      </c>
      <c r="BT117" s="1">
        <v>0</v>
      </c>
      <c r="BU117" s="1">
        <v>0</v>
      </c>
      <c r="BV117" s="1">
        <v>0</v>
      </c>
      <c r="BW117" s="1">
        <v>81.599999999999994</v>
      </c>
      <c r="BX117" s="1">
        <v>0</v>
      </c>
      <c r="BY117" s="1">
        <v>0</v>
      </c>
      <c r="BZ117" s="1">
        <v>0</v>
      </c>
      <c r="CA117" s="1">
        <v>0</v>
      </c>
      <c r="CB117" s="1">
        <v>0</v>
      </c>
      <c r="CC117" s="1">
        <v>0</v>
      </c>
      <c r="CD117" s="1">
        <v>0</v>
      </c>
      <c r="CE117" s="1">
        <v>0</v>
      </c>
      <c r="CF117" s="1">
        <v>0</v>
      </c>
      <c r="CG117" s="1">
        <v>0</v>
      </c>
      <c r="CH117" s="1">
        <v>0</v>
      </c>
      <c r="CI117" s="1">
        <v>0</v>
      </c>
      <c r="CJ117" s="1">
        <v>0</v>
      </c>
      <c r="CK117" s="1">
        <v>0</v>
      </c>
      <c r="CL117" s="1">
        <v>0</v>
      </c>
      <c r="CM117" s="1">
        <v>0</v>
      </c>
      <c r="CN117" s="1">
        <v>0</v>
      </c>
      <c r="CO117" s="1">
        <v>0</v>
      </c>
      <c r="CP117" s="1">
        <v>0</v>
      </c>
      <c r="CQ117" s="1">
        <v>0</v>
      </c>
      <c r="CR117" s="1">
        <v>0</v>
      </c>
      <c r="CS117" s="1">
        <v>0</v>
      </c>
      <c r="CT117" s="1">
        <v>0</v>
      </c>
      <c r="CU117" s="1">
        <v>0</v>
      </c>
      <c r="CV117" s="1">
        <v>0</v>
      </c>
      <c r="CW117" s="1">
        <v>0</v>
      </c>
      <c r="CX117" s="1">
        <v>0</v>
      </c>
      <c r="CY117" s="1">
        <v>0</v>
      </c>
      <c r="CZ117" s="1">
        <v>0</v>
      </c>
      <c r="DA117" s="1">
        <v>0</v>
      </c>
      <c r="DB117" s="1">
        <v>0</v>
      </c>
      <c r="DC117" s="1">
        <v>0</v>
      </c>
      <c r="DD117" s="1">
        <v>0</v>
      </c>
      <c r="DE117" s="1">
        <v>0</v>
      </c>
      <c r="DF117" s="1">
        <v>0</v>
      </c>
      <c r="DG117" s="1">
        <v>0</v>
      </c>
      <c r="DH117" s="1">
        <v>0</v>
      </c>
      <c r="DI117" s="1">
        <v>0</v>
      </c>
      <c r="DJ117" s="1">
        <v>0</v>
      </c>
      <c r="DK117" s="1">
        <v>0</v>
      </c>
      <c r="DL117" s="1">
        <v>0</v>
      </c>
      <c r="DM117" s="1">
        <v>0</v>
      </c>
      <c r="DN117" s="1">
        <v>0</v>
      </c>
      <c r="DO117" s="1">
        <v>0</v>
      </c>
      <c r="DP117" s="1">
        <v>0</v>
      </c>
      <c r="DQ117" s="1">
        <v>0</v>
      </c>
      <c r="DR117" s="1">
        <v>0</v>
      </c>
      <c r="DS117" s="1">
        <v>0</v>
      </c>
      <c r="DT117" s="1">
        <v>0</v>
      </c>
      <c r="DU117" s="1">
        <v>0</v>
      </c>
      <c r="DV117" s="1">
        <v>0</v>
      </c>
      <c r="DW117" s="1">
        <v>0</v>
      </c>
      <c r="DX117" s="1">
        <v>0</v>
      </c>
      <c r="DY117" s="1">
        <v>0</v>
      </c>
      <c r="DZ117" s="1">
        <v>0</v>
      </c>
      <c r="EA117" s="1">
        <v>0</v>
      </c>
      <c r="EB117" s="1">
        <v>0</v>
      </c>
      <c r="EC117" s="1">
        <v>0</v>
      </c>
      <c r="ED117" s="1">
        <v>0</v>
      </c>
      <c r="EE117" s="1">
        <v>0</v>
      </c>
      <c r="EF117" s="1">
        <v>0</v>
      </c>
      <c r="EG117" s="1">
        <v>0</v>
      </c>
      <c r="EH117" s="1">
        <v>0</v>
      </c>
      <c r="EI117" s="1">
        <v>0</v>
      </c>
      <c r="EJ117" s="1">
        <v>0</v>
      </c>
      <c r="EK117" s="1">
        <v>0</v>
      </c>
      <c r="EL117" s="1">
        <v>0</v>
      </c>
      <c r="EM117" s="1">
        <v>0</v>
      </c>
      <c r="EN117" s="1">
        <v>0</v>
      </c>
      <c r="EO117" s="1">
        <v>0</v>
      </c>
      <c r="EP117" s="1">
        <v>0</v>
      </c>
      <c r="EQ117" s="1">
        <v>0</v>
      </c>
      <c r="ER117" s="1">
        <v>0</v>
      </c>
      <c r="ES117" s="1">
        <v>0</v>
      </c>
      <c r="ET117" s="1">
        <v>0</v>
      </c>
      <c r="EU117" s="1">
        <v>0</v>
      </c>
      <c r="EV117" s="1">
        <v>0</v>
      </c>
      <c r="EW117" s="1">
        <v>0</v>
      </c>
      <c r="EX117" s="1">
        <v>0</v>
      </c>
      <c r="EY117" s="1">
        <v>0</v>
      </c>
      <c r="EZ117" s="1">
        <v>0</v>
      </c>
      <c r="FA117" s="1">
        <v>0</v>
      </c>
      <c r="FB117" s="1">
        <v>0</v>
      </c>
      <c r="FC117" s="1">
        <v>0</v>
      </c>
      <c r="FD117" s="1">
        <v>0</v>
      </c>
      <c r="FE117" s="1">
        <v>0</v>
      </c>
      <c r="FF117" s="1">
        <v>0</v>
      </c>
      <c r="FG117" s="1">
        <v>0</v>
      </c>
      <c r="FH117" s="1">
        <v>0</v>
      </c>
      <c r="FI117" s="1">
        <v>0</v>
      </c>
      <c r="FJ117" s="1">
        <v>0</v>
      </c>
      <c r="FK117" s="1">
        <v>0</v>
      </c>
      <c r="FL117" s="1">
        <v>0</v>
      </c>
      <c r="FM117" s="1">
        <v>0</v>
      </c>
      <c r="FN117" s="1">
        <v>0</v>
      </c>
      <c r="FO117" s="1">
        <v>0</v>
      </c>
      <c r="FP117" s="1">
        <v>0</v>
      </c>
      <c r="FQ117" s="1">
        <v>1</v>
      </c>
      <c r="FR117" s="1">
        <v>0</v>
      </c>
      <c r="FS117" s="1">
        <v>0</v>
      </c>
      <c r="FT117" s="1">
        <v>0</v>
      </c>
      <c r="FU117" s="1">
        <v>0</v>
      </c>
      <c r="FV117" s="1">
        <v>0</v>
      </c>
      <c r="FW117" s="1">
        <v>0</v>
      </c>
      <c r="FX117" s="1">
        <v>4.4594811006005424</v>
      </c>
      <c r="FY117" s="1">
        <v>0</v>
      </c>
      <c r="FZ117" s="1">
        <v>0</v>
      </c>
      <c r="GA117" s="1">
        <v>0</v>
      </c>
      <c r="GB117" s="1">
        <v>0</v>
      </c>
      <c r="GC117" s="1">
        <v>0</v>
      </c>
      <c r="GD117" s="1">
        <v>0</v>
      </c>
      <c r="GE117" s="1">
        <v>0</v>
      </c>
      <c r="GF117" s="1">
        <v>0</v>
      </c>
      <c r="GG117" s="1">
        <v>0</v>
      </c>
      <c r="GH117" s="1">
        <v>0</v>
      </c>
      <c r="GI117" s="1">
        <v>0</v>
      </c>
      <c r="GJ117" s="1">
        <v>0</v>
      </c>
      <c r="GK117" s="1">
        <v>0</v>
      </c>
      <c r="GL117" s="1">
        <v>0</v>
      </c>
      <c r="GM117" s="1">
        <v>0</v>
      </c>
      <c r="GN117" s="1">
        <v>0</v>
      </c>
      <c r="GO117" s="1">
        <v>0</v>
      </c>
      <c r="GP117" s="1">
        <v>0</v>
      </c>
      <c r="GQ117" s="1">
        <v>0</v>
      </c>
      <c r="GR117" s="1">
        <v>0</v>
      </c>
      <c r="GS117" s="1">
        <v>0</v>
      </c>
      <c r="GT117" s="1">
        <v>0.34899999999999998</v>
      </c>
      <c r="GU117" s="1">
        <v>0</v>
      </c>
      <c r="GV117" s="1">
        <v>0</v>
      </c>
      <c r="GW117" s="1">
        <v>0</v>
      </c>
      <c r="GX117" s="1">
        <v>0</v>
      </c>
      <c r="GY117" s="1">
        <v>0</v>
      </c>
      <c r="GZ117" s="1">
        <v>0</v>
      </c>
      <c r="HA117" s="1">
        <v>0</v>
      </c>
      <c r="HB117" s="1">
        <v>0</v>
      </c>
      <c r="HC117" s="1">
        <v>0</v>
      </c>
      <c r="HD117" s="1">
        <v>0</v>
      </c>
      <c r="HE117" s="1">
        <v>0</v>
      </c>
      <c r="HF117" s="1">
        <v>0</v>
      </c>
      <c r="HG117" s="1">
        <v>0</v>
      </c>
      <c r="HH117" s="1">
        <v>1.4999999999999999E-2</v>
      </c>
      <c r="HI117" s="1">
        <v>0</v>
      </c>
      <c r="HJ117" s="1">
        <v>0</v>
      </c>
      <c r="HK117" s="1">
        <v>0</v>
      </c>
      <c r="HL117" s="1">
        <v>0</v>
      </c>
      <c r="HM117" s="1">
        <v>0</v>
      </c>
      <c r="HN117" s="1">
        <v>81.599999999999994</v>
      </c>
      <c r="HO117" s="1">
        <v>0</v>
      </c>
      <c r="HP117" s="1">
        <v>0</v>
      </c>
      <c r="HQ117" s="1">
        <v>0</v>
      </c>
      <c r="HR117" s="1">
        <v>0</v>
      </c>
      <c r="HS117" s="1">
        <v>0</v>
      </c>
      <c r="HT117" s="1">
        <v>0</v>
      </c>
      <c r="HU117" s="1">
        <v>0</v>
      </c>
      <c r="HV117" s="1">
        <v>0</v>
      </c>
      <c r="HW117" s="1">
        <v>0</v>
      </c>
      <c r="HX117" s="1">
        <v>0</v>
      </c>
      <c r="HY117" s="1">
        <v>0</v>
      </c>
      <c r="HZ117" s="1">
        <v>0</v>
      </c>
      <c r="IA117" s="1">
        <v>0</v>
      </c>
      <c r="IB117" s="1">
        <v>0</v>
      </c>
      <c r="IC117" s="1">
        <v>0</v>
      </c>
      <c r="ID117" s="1">
        <v>0</v>
      </c>
      <c r="IE117" s="1">
        <v>0</v>
      </c>
      <c r="IF117" s="1">
        <v>0</v>
      </c>
      <c r="IG117" s="1">
        <v>0</v>
      </c>
      <c r="IH117" s="1">
        <v>0</v>
      </c>
      <c r="II117" s="1">
        <v>0</v>
      </c>
      <c r="IJ117" s="1">
        <v>0</v>
      </c>
      <c r="IK117" s="1">
        <v>0</v>
      </c>
      <c r="IL117" s="1">
        <v>0</v>
      </c>
      <c r="IM117" s="1">
        <v>0</v>
      </c>
      <c r="IN117" s="1">
        <v>0</v>
      </c>
      <c r="IO117" s="1">
        <v>0</v>
      </c>
      <c r="IP117" s="1">
        <v>0</v>
      </c>
      <c r="IQ117" s="1">
        <v>0</v>
      </c>
      <c r="IR117" s="1">
        <v>0</v>
      </c>
      <c r="IS117" s="1">
        <v>0</v>
      </c>
      <c r="IT117" s="1">
        <v>0</v>
      </c>
      <c r="IU117" s="1">
        <v>0</v>
      </c>
      <c r="IV117" s="1">
        <v>0</v>
      </c>
      <c r="IW117" s="1">
        <v>0</v>
      </c>
      <c r="IX117" s="1">
        <v>0</v>
      </c>
      <c r="IY117" s="1">
        <v>0</v>
      </c>
      <c r="IZ117" s="1">
        <v>0</v>
      </c>
      <c r="JA117" s="1">
        <v>0</v>
      </c>
      <c r="JB117" s="1">
        <v>0</v>
      </c>
      <c r="JC117" s="1">
        <v>0</v>
      </c>
      <c r="JD117" s="1">
        <v>0</v>
      </c>
      <c r="JE117" s="1">
        <v>0</v>
      </c>
      <c r="JF117" s="1">
        <v>0</v>
      </c>
      <c r="JG117" s="1">
        <v>0</v>
      </c>
      <c r="JH117" s="1">
        <v>0</v>
      </c>
      <c r="JI117" s="1">
        <v>0</v>
      </c>
      <c r="JJ117" s="1">
        <v>0</v>
      </c>
      <c r="JK117" s="1">
        <v>0</v>
      </c>
      <c r="JL117" s="1">
        <v>0</v>
      </c>
      <c r="JM117" s="1">
        <v>0</v>
      </c>
      <c r="JN117" s="1">
        <v>0</v>
      </c>
      <c r="JO117" s="1">
        <v>0</v>
      </c>
      <c r="JP117" s="1">
        <v>0</v>
      </c>
      <c r="JQ117" s="1">
        <v>0</v>
      </c>
      <c r="JR117" s="1">
        <v>0</v>
      </c>
      <c r="JS117" s="1">
        <v>0</v>
      </c>
      <c r="JT117" s="1">
        <v>0</v>
      </c>
      <c r="JU117" s="1">
        <v>0</v>
      </c>
      <c r="JV117" s="1">
        <v>0</v>
      </c>
      <c r="JW117" s="1">
        <v>0</v>
      </c>
      <c r="JX117" s="1">
        <v>0</v>
      </c>
      <c r="JY117" s="1">
        <v>0</v>
      </c>
      <c r="JZ117" s="1">
        <v>0</v>
      </c>
      <c r="KA117" s="1">
        <v>0</v>
      </c>
      <c r="KB117" s="1">
        <v>0</v>
      </c>
      <c r="KC117" s="1">
        <v>0</v>
      </c>
      <c r="KD117" s="1">
        <v>0</v>
      </c>
      <c r="KE117" s="1">
        <v>0</v>
      </c>
      <c r="KF117" s="1">
        <v>0</v>
      </c>
      <c r="KG117" s="1">
        <v>0</v>
      </c>
      <c r="KH117" s="1">
        <v>0</v>
      </c>
      <c r="KI117" s="1">
        <v>0</v>
      </c>
      <c r="KJ117" s="1">
        <v>0</v>
      </c>
      <c r="KK117" s="1">
        <v>0</v>
      </c>
      <c r="KL117" s="1">
        <v>0</v>
      </c>
      <c r="KM117" s="1">
        <v>0</v>
      </c>
      <c r="KN117" s="1">
        <v>0</v>
      </c>
      <c r="KO117" s="1">
        <v>0</v>
      </c>
      <c r="KP117" s="1">
        <v>0</v>
      </c>
      <c r="KQ117" s="1">
        <v>0</v>
      </c>
      <c r="KR117" s="1">
        <v>0</v>
      </c>
      <c r="KS117" s="1">
        <v>0</v>
      </c>
      <c r="KT117" s="1">
        <v>0</v>
      </c>
      <c r="KU117" s="1">
        <v>0</v>
      </c>
      <c r="KV117" s="1">
        <v>0</v>
      </c>
      <c r="KW117" s="1">
        <v>0</v>
      </c>
      <c r="KX117" s="1">
        <v>0</v>
      </c>
      <c r="KY117" s="1">
        <v>0</v>
      </c>
      <c r="KZ117" s="1">
        <v>0</v>
      </c>
      <c r="LA117" s="1">
        <v>0</v>
      </c>
      <c r="LB117" s="1">
        <v>0</v>
      </c>
      <c r="LC117" s="1">
        <v>0</v>
      </c>
      <c r="LD117" s="1">
        <v>0</v>
      </c>
      <c r="LE117" s="1">
        <v>0</v>
      </c>
      <c r="LF117" s="1">
        <v>0</v>
      </c>
      <c r="LG117" s="1">
        <v>0</v>
      </c>
      <c r="LH117" s="1">
        <v>0.9365</v>
      </c>
      <c r="LI117" s="1">
        <v>0.92887547128939874</v>
      </c>
      <c r="LJ117" s="1">
        <v>0</v>
      </c>
      <c r="LK117" s="1">
        <v>0</v>
      </c>
      <c r="LL117" s="1">
        <v>1</v>
      </c>
      <c r="LM117" s="1">
        <v>0.95</v>
      </c>
      <c r="LN117" s="1">
        <v>0</v>
      </c>
      <c r="LO117" s="1">
        <v>1</v>
      </c>
      <c r="LP117" s="1">
        <v>0.78</v>
      </c>
      <c r="LQ117" s="1">
        <v>0</v>
      </c>
      <c r="LR117" s="1">
        <v>8.4507042253521125E-2</v>
      </c>
      <c r="LS117" s="1">
        <v>0</v>
      </c>
    </row>
    <row r="118" spans="1:331" ht="15.75" customHeight="1">
      <c r="A118" s="1" t="s">
        <v>459</v>
      </c>
      <c r="B118" s="1" t="s">
        <v>460</v>
      </c>
      <c r="C118" s="1" t="s">
        <v>476</v>
      </c>
      <c r="D118" s="1" t="s">
        <v>422</v>
      </c>
      <c r="E118" s="1" t="s">
        <v>354</v>
      </c>
      <c r="F118" s="1">
        <v>10031</v>
      </c>
      <c r="G118" s="1" t="s">
        <v>355</v>
      </c>
      <c r="H118" s="1">
        <v>10031</v>
      </c>
      <c r="I118" s="1">
        <v>1.0706585548084107</v>
      </c>
      <c r="J118" s="1">
        <v>0</v>
      </c>
      <c r="K118" s="1" t="s">
        <v>356</v>
      </c>
      <c r="L118" s="1">
        <v>1</v>
      </c>
      <c r="M118" s="1" t="s">
        <v>427</v>
      </c>
      <c r="N118" s="1" t="s">
        <v>462</v>
      </c>
      <c r="O118" s="1" t="s">
        <v>463</v>
      </c>
      <c r="P118" s="1">
        <v>4.9000000000000004</v>
      </c>
      <c r="Q118" s="1">
        <v>0.82</v>
      </c>
      <c r="R118" s="1">
        <v>0.35</v>
      </c>
      <c r="S118" s="1">
        <v>0</v>
      </c>
      <c r="T118" s="1">
        <v>9369</v>
      </c>
      <c r="U118" s="1">
        <v>0</v>
      </c>
      <c r="V118" s="1">
        <v>153</v>
      </c>
      <c r="W118" s="1">
        <v>0</v>
      </c>
      <c r="X118" s="1">
        <v>1433457</v>
      </c>
      <c r="Y118" s="1">
        <v>1</v>
      </c>
      <c r="Z118" s="1">
        <v>0</v>
      </c>
      <c r="AA118" s="1">
        <v>0</v>
      </c>
      <c r="AB118" s="1">
        <v>0</v>
      </c>
      <c r="AC118" s="1">
        <v>0</v>
      </c>
      <c r="AD118" s="1">
        <v>0</v>
      </c>
      <c r="AE118" s="1">
        <v>0</v>
      </c>
      <c r="AF118" s="1">
        <v>0</v>
      </c>
      <c r="AG118" s="1">
        <v>0</v>
      </c>
      <c r="AH118" s="1">
        <v>0</v>
      </c>
      <c r="AI118" s="1">
        <v>0</v>
      </c>
      <c r="AJ118" s="1">
        <v>0</v>
      </c>
      <c r="AK118" s="1">
        <v>0</v>
      </c>
      <c r="AL118" s="1">
        <v>0</v>
      </c>
      <c r="AM118" s="1">
        <v>13.616438356164384</v>
      </c>
      <c r="AN118" s="1">
        <v>0</v>
      </c>
      <c r="AO118" s="1">
        <v>0</v>
      </c>
      <c r="AP118" s="1">
        <v>0</v>
      </c>
      <c r="AQ118" s="1">
        <v>0</v>
      </c>
      <c r="AR118" s="1">
        <v>0</v>
      </c>
      <c r="AS118" s="1">
        <v>0</v>
      </c>
      <c r="AT118" s="1">
        <v>0</v>
      </c>
      <c r="AU118" s="1">
        <v>0</v>
      </c>
      <c r="AV118" s="1">
        <v>0</v>
      </c>
      <c r="AW118" s="1">
        <v>0</v>
      </c>
      <c r="AX118" s="1">
        <v>0</v>
      </c>
      <c r="AY118" s="1">
        <v>0</v>
      </c>
      <c r="AZ118" s="1">
        <v>0</v>
      </c>
      <c r="BA118" s="1">
        <v>0</v>
      </c>
      <c r="BB118" s="1">
        <v>0</v>
      </c>
      <c r="BC118" s="1">
        <v>0.1143</v>
      </c>
      <c r="BD118" s="1">
        <v>0</v>
      </c>
      <c r="BE118" s="1">
        <v>0</v>
      </c>
      <c r="BF118" s="1">
        <v>0</v>
      </c>
      <c r="BG118" s="1">
        <v>0</v>
      </c>
      <c r="BH118" s="1">
        <v>0</v>
      </c>
      <c r="BI118" s="1">
        <v>0</v>
      </c>
      <c r="BJ118" s="1">
        <v>0</v>
      </c>
      <c r="BK118" s="1">
        <v>0</v>
      </c>
      <c r="BL118" s="1">
        <v>0</v>
      </c>
      <c r="BM118" s="1">
        <v>0</v>
      </c>
      <c r="BN118" s="1">
        <v>0</v>
      </c>
      <c r="BO118" s="1">
        <v>0</v>
      </c>
      <c r="BP118" s="1">
        <v>0</v>
      </c>
      <c r="BQ118" s="1">
        <v>1.4999999999999999E-2</v>
      </c>
      <c r="BR118" s="1">
        <v>0</v>
      </c>
      <c r="BS118" s="1">
        <v>0</v>
      </c>
      <c r="BT118" s="1">
        <v>0</v>
      </c>
      <c r="BU118" s="1">
        <v>0</v>
      </c>
      <c r="BV118" s="1">
        <v>0</v>
      </c>
      <c r="BW118" s="1">
        <v>81.599999999999994</v>
      </c>
      <c r="BX118" s="1">
        <v>0</v>
      </c>
      <c r="BY118" s="1">
        <v>0</v>
      </c>
      <c r="BZ118" s="1">
        <v>0</v>
      </c>
      <c r="CA118" s="1">
        <v>0</v>
      </c>
      <c r="CB118" s="1">
        <v>0</v>
      </c>
      <c r="CC118" s="1">
        <v>0</v>
      </c>
      <c r="CD118" s="1">
        <v>0</v>
      </c>
      <c r="CE118" s="1">
        <v>0</v>
      </c>
      <c r="CF118" s="1">
        <v>0</v>
      </c>
      <c r="CG118" s="1">
        <v>0</v>
      </c>
      <c r="CH118" s="1">
        <v>0</v>
      </c>
      <c r="CI118" s="1">
        <v>0</v>
      </c>
      <c r="CJ118" s="1">
        <v>0</v>
      </c>
      <c r="CK118" s="1">
        <v>0</v>
      </c>
      <c r="CL118" s="1">
        <v>0</v>
      </c>
      <c r="CM118" s="1">
        <v>0</v>
      </c>
      <c r="CN118" s="1">
        <v>0</v>
      </c>
      <c r="CO118" s="1">
        <v>0</v>
      </c>
      <c r="CP118" s="1">
        <v>0</v>
      </c>
      <c r="CQ118" s="1">
        <v>0</v>
      </c>
      <c r="CR118" s="1">
        <v>0</v>
      </c>
      <c r="CS118" s="1">
        <v>0</v>
      </c>
      <c r="CT118" s="1">
        <v>0</v>
      </c>
      <c r="CU118" s="1">
        <v>0</v>
      </c>
      <c r="CV118" s="1">
        <v>0</v>
      </c>
      <c r="CW118" s="1">
        <v>0</v>
      </c>
      <c r="CX118" s="1">
        <v>0</v>
      </c>
      <c r="CY118" s="1">
        <v>0</v>
      </c>
      <c r="CZ118" s="1">
        <v>0</v>
      </c>
      <c r="DA118" s="1">
        <v>0</v>
      </c>
      <c r="DB118" s="1">
        <v>0</v>
      </c>
      <c r="DC118" s="1">
        <v>0</v>
      </c>
      <c r="DD118" s="1">
        <v>0</v>
      </c>
      <c r="DE118" s="1">
        <v>0</v>
      </c>
      <c r="DF118" s="1">
        <v>0</v>
      </c>
      <c r="DG118" s="1">
        <v>0</v>
      </c>
      <c r="DH118" s="1">
        <v>0</v>
      </c>
      <c r="DI118" s="1">
        <v>0</v>
      </c>
      <c r="DJ118" s="1">
        <v>0</v>
      </c>
      <c r="DK118" s="1">
        <v>0</v>
      </c>
      <c r="DL118" s="1">
        <v>0</v>
      </c>
      <c r="DM118" s="1">
        <v>0</v>
      </c>
      <c r="DN118" s="1">
        <v>0</v>
      </c>
      <c r="DO118" s="1">
        <v>0</v>
      </c>
      <c r="DP118" s="1">
        <v>0</v>
      </c>
      <c r="DQ118" s="1">
        <v>0</v>
      </c>
      <c r="DR118" s="1">
        <v>0</v>
      </c>
      <c r="DS118" s="1">
        <v>0</v>
      </c>
      <c r="DT118" s="1">
        <v>0</v>
      </c>
      <c r="DU118" s="1">
        <v>0</v>
      </c>
      <c r="DV118" s="1">
        <v>0</v>
      </c>
      <c r="DW118" s="1">
        <v>0</v>
      </c>
      <c r="DX118" s="1">
        <v>0</v>
      </c>
      <c r="DY118" s="1">
        <v>0</v>
      </c>
      <c r="DZ118" s="1">
        <v>0</v>
      </c>
      <c r="EA118" s="1">
        <v>0</v>
      </c>
      <c r="EB118" s="1">
        <v>0</v>
      </c>
      <c r="EC118" s="1">
        <v>0</v>
      </c>
      <c r="ED118" s="1">
        <v>0</v>
      </c>
      <c r="EE118" s="1">
        <v>0</v>
      </c>
      <c r="EF118" s="1">
        <v>0</v>
      </c>
      <c r="EG118" s="1">
        <v>0</v>
      </c>
      <c r="EH118" s="1">
        <v>0</v>
      </c>
      <c r="EI118" s="1">
        <v>0</v>
      </c>
      <c r="EJ118" s="1">
        <v>0</v>
      </c>
      <c r="EK118" s="1">
        <v>0</v>
      </c>
      <c r="EL118" s="1">
        <v>0</v>
      </c>
      <c r="EM118" s="1">
        <v>0</v>
      </c>
      <c r="EN118" s="1">
        <v>0</v>
      </c>
      <c r="EO118" s="1">
        <v>0</v>
      </c>
      <c r="EP118" s="1">
        <v>0</v>
      </c>
      <c r="EQ118" s="1">
        <v>0</v>
      </c>
      <c r="ER118" s="1">
        <v>0</v>
      </c>
      <c r="ES118" s="1">
        <v>0</v>
      </c>
      <c r="ET118" s="1">
        <v>0</v>
      </c>
      <c r="EU118" s="1">
        <v>0</v>
      </c>
      <c r="EV118" s="1">
        <v>0</v>
      </c>
      <c r="EW118" s="1">
        <v>0</v>
      </c>
      <c r="EX118" s="1">
        <v>0</v>
      </c>
      <c r="EY118" s="1">
        <v>0</v>
      </c>
      <c r="EZ118" s="1">
        <v>0</v>
      </c>
      <c r="FA118" s="1">
        <v>0</v>
      </c>
      <c r="FB118" s="1">
        <v>0</v>
      </c>
      <c r="FC118" s="1">
        <v>0</v>
      </c>
      <c r="FD118" s="1">
        <v>0</v>
      </c>
      <c r="FE118" s="1">
        <v>0</v>
      </c>
      <c r="FF118" s="1">
        <v>0</v>
      </c>
      <c r="FG118" s="1">
        <v>0</v>
      </c>
      <c r="FH118" s="1">
        <v>0</v>
      </c>
      <c r="FI118" s="1">
        <v>0</v>
      </c>
      <c r="FJ118" s="1">
        <v>0</v>
      </c>
      <c r="FK118" s="1">
        <v>0</v>
      </c>
      <c r="FL118" s="1">
        <v>0</v>
      </c>
      <c r="FM118" s="1">
        <v>0</v>
      </c>
      <c r="FN118" s="1">
        <v>0</v>
      </c>
      <c r="FO118" s="1">
        <v>0</v>
      </c>
      <c r="FP118" s="1">
        <v>0</v>
      </c>
      <c r="FQ118" s="1">
        <v>1</v>
      </c>
      <c r="FR118" s="1">
        <v>0</v>
      </c>
      <c r="FS118" s="1">
        <v>0</v>
      </c>
      <c r="FT118" s="1">
        <v>0</v>
      </c>
      <c r="FU118" s="1">
        <v>0</v>
      </c>
      <c r="FV118" s="1">
        <v>0</v>
      </c>
      <c r="FW118" s="1">
        <v>0</v>
      </c>
      <c r="FX118" s="1">
        <v>4.4594811006005424</v>
      </c>
      <c r="FY118" s="1">
        <v>0</v>
      </c>
      <c r="FZ118" s="1">
        <v>0</v>
      </c>
      <c r="GA118" s="1">
        <v>0</v>
      </c>
      <c r="GB118" s="1">
        <v>0</v>
      </c>
      <c r="GC118" s="1">
        <v>0</v>
      </c>
      <c r="GD118" s="1">
        <v>0</v>
      </c>
      <c r="GE118" s="1">
        <v>0</v>
      </c>
      <c r="GF118" s="1">
        <v>0</v>
      </c>
      <c r="GG118" s="1">
        <v>0</v>
      </c>
      <c r="GH118" s="1">
        <v>0</v>
      </c>
      <c r="GI118" s="1">
        <v>0</v>
      </c>
      <c r="GJ118" s="1">
        <v>0</v>
      </c>
      <c r="GK118" s="1">
        <v>0</v>
      </c>
      <c r="GL118" s="1">
        <v>0</v>
      </c>
      <c r="GM118" s="1">
        <v>0</v>
      </c>
      <c r="GN118" s="1">
        <v>0</v>
      </c>
      <c r="GO118" s="1">
        <v>0</v>
      </c>
      <c r="GP118" s="1">
        <v>0</v>
      </c>
      <c r="GQ118" s="1">
        <v>0</v>
      </c>
      <c r="GR118" s="1">
        <v>0</v>
      </c>
      <c r="GS118" s="1">
        <v>0</v>
      </c>
      <c r="GT118" s="1">
        <v>0.34899999999999998</v>
      </c>
      <c r="GU118" s="1">
        <v>0</v>
      </c>
      <c r="GV118" s="1">
        <v>0</v>
      </c>
      <c r="GW118" s="1">
        <v>0</v>
      </c>
      <c r="GX118" s="1">
        <v>0</v>
      </c>
      <c r="GY118" s="1">
        <v>0</v>
      </c>
      <c r="GZ118" s="1">
        <v>0</v>
      </c>
      <c r="HA118" s="1">
        <v>0</v>
      </c>
      <c r="HB118" s="1">
        <v>0</v>
      </c>
      <c r="HC118" s="1">
        <v>0</v>
      </c>
      <c r="HD118" s="1">
        <v>0</v>
      </c>
      <c r="HE118" s="1">
        <v>0</v>
      </c>
      <c r="HF118" s="1">
        <v>0</v>
      </c>
      <c r="HG118" s="1">
        <v>0</v>
      </c>
      <c r="HH118" s="1">
        <v>1.4999999999999999E-2</v>
      </c>
      <c r="HI118" s="1">
        <v>0</v>
      </c>
      <c r="HJ118" s="1">
        <v>0</v>
      </c>
      <c r="HK118" s="1">
        <v>0</v>
      </c>
      <c r="HL118" s="1">
        <v>0</v>
      </c>
      <c r="HM118" s="1">
        <v>0</v>
      </c>
      <c r="HN118" s="1">
        <v>81.599999999999994</v>
      </c>
      <c r="HO118" s="1">
        <v>0</v>
      </c>
      <c r="HP118" s="1">
        <v>0</v>
      </c>
      <c r="HQ118" s="1">
        <v>0</v>
      </c>
      <c r="HR118" s="1">
        <v>0</v>
      </c>
      <c r="HS118" s="1">
        <v>0</v>
      </c>
      <c r="HT118" s="1">
        <v>0</v>
      </c>
      <c r="HU118" s="1">
        <v>0</v>
      </c>
      <c r="HV118" s="1">
        <v>0</v>
      </c>
      <c r="HW118" s="1">
        <v>0</v>
      </c>
      <c r="HX118" s="1">
        <v>0</v>
      </c>
      <c r="HY118" s="1">
        <v>0</v>
      </c>
      <c r="HZ118" s="1">
        <v>0</v>
      </c>
      <c r="IA118" s="1">
        <v>0</v>
      </c>
      <c r="IB118" s="1">
        <v>0</v>
      </c>
      <c r="IC118" s="1">
        <v>0</v>
      </c>
      <c r="ID118" s="1">
        <v>0</v>
      </c>
      <c r="IE118" s="1">
        <v>0</v>
      </c>
      <c r="IF118" s="1">
        <v>0</v>
      </c>
      <c r="IG118" s="1">
        <v>0</v>
      </c>
      <c r="IH118" s="1">
        <v>0</v>
      </c>
      <c r="II118" s="1">
        <v>0</v>
      </c>
      <c r="IJ118" s="1">
        <v>0</v>
      </c>
      <c r="IK118" s="1">
        <v>0</v>
      </c>
      <c r="IL118" s="1">
        <v>0</v>
      </c>
      <c r="IM118" s="1">
        <v>0</v>
      </c>
      <c r="IN118" s="1">
        <v>0</v>
      </c>
      <c r="IO118" s="1">
        <v>0</v>
      </c>
      <c r="IP118" s="1">
        <v>0</v>
      </c>
      <c r="IQ118" s="1">
        <v>0</v>
      </c>
      <c r="IR118" s="1">
        <v>0</v>
      </c>
      <c r="IS118" s="1">
        <v>0</v>
      </c>
      <c r="IT118" s="1">
        <v>0</v>
      </c>
      <c r="IU118" s="1">
        <v>0</v>
      </c>
      <c r="IV118" s="1">
        <v>0</v>
      </c>
      <c r="IW118" s="1">
        <v>0</v>
      </c>
      <c r="IX118" s="1">
        <v>0</v>
      </c>
      <c r="IY118" s="1">
        <v>0</v>
      </c>
      <c r="IZ118" s="1">
        <v>0</v>
      </c>
      <c r="JA118" s="1">
        <v>0</v>
      </c>
      <c r="JB118" s="1">
        <v>0</v>
      </c>
      <c r="JC118" s="1">
        <v>0</v>
      </c>
      <c r="JD118" s="1">
        <v>0</v>
      </c>
      <c r="JE118" s="1">
        <v>0</v>
      </c>
      <c r="JF118" s="1">
        <v>0</v>
      </c>
      <c r="JG118" s="1">
        <v>0</v>
      </c>
      <c r="JH118" s="1">
        <v>0</v>
      </c>
      <c r="JI118" s="1">
        <v>0</v>
      </c>
      <c r="JJ118" s="1">
        <v>0</v>
      </c>
      <c r="JK118" s="1">
        <v>0</v>
      </c>
      <c r="JL118" s="1">
        <v>0</v>
      </c>
      <c r="JM118" s="1">
        <v>0</v>
      </c>
      <c r="JN118" s="1">
        <v>0</v>
      </c>
      <c r="JO118" s="1">
        <v>0</v>
      </c>
      <c r="JP118" s="1">
        <v>0</v>
      </c>
      <c r="JQ118" s="1">
        <v>0</v>
      </c>
      <c r="JR118" s="1">
        <v>0</v>
      </c>
      <c r="JS118" s="1">
        <v>0</v>
      </c>
      <c r="JT118" s="1">
        <v>0</v>
      </c>
      <c r="JU118" s="1">
        <v>0</v>
      </c>
      <c r="JV118" s="1">
        <v>0</v>
      </c>
      <c r="JW118" s="1">
        <v>0</v>
      </c>
      <c r="JX118" s="1">
        <v>0</v>
      </c>
      <c r="JY118" s="1">
        <v>0</v>
      </c>
      <c r="JZ118" s="1">
        <v>0</v>
      </c>
      <c r="KA118" s="1">
        <v>0</v>
      </c>
      <c r="KB118" s="1">
        <v>0</v>
      </c>
      <c r="KC118" s="1">
        <v>0</v>
      </c>
      <c r="KD118" s="1">
        <v>0</v>
      </c>
      <c r="KE118" s="1">
        <v>0</v>
      </c>
      <c r="KF118" s="1">
        <v>0</v>
      </c>
      <c r="KG118" s="1">
        <v>0</v>
      </c>
      <c r="KH118" s="1">
        <v>0</v>
      </c>
      <c r="KI118" s="1">
        <v>0</v>
      </c>
      <c r="KJ118" s="1">
        <v>0</v>
      </c>
      <c r="KK118" s="1">
        <v>0</v>
      </c>
      <c r="KL118" s="1">
        <v>0</v>
      </c>
      <c r="KM118" s="1">
        <v>0</v>
      </c>
      <c r="KN118" s="1">
        <v>0</v>
      </c>
      <c r="KO118" s="1">
        <v>0</v>
      </c>
      <c r="KP118" s="1">
        <v>0</v>
      </c>
      <c r="KQ118" s="1">
        <v>0</v>
      </c>
      <c r="KR118" s="1">
        <v>0</v>
      </c>
      <c r="KS118" s="1">
        <v>0</v>
      </c>
      <c r="KT118" s="1">
        <v>0</v>
      </c>
      <c r="KU118" s="1">
        <v>0</v>
      </c>
      <c r="KV118" s="1">
        <v>0</v>
      </c>
      <c r="KW118" s="1">
        <v>0</v>
      </c>
      <c r="KX118" s="1">
        <v>0</v>
      </c>
      <c r="KY118" s="1">
        <v>0</v>
      </c>
      <c r="KZ118" s="1">
        <v>0</v>
      </c>
      <c r="LA118" s="1">
        <v>0</v>
      </c>
      <c r="LB118" s="1">
        <v>0</v>
      </c>
      <c r="LC118" s="1">
        <v>0</v>
      </c>
      <c r="LD118" s="1">
        <v>0</v>
      </c>
      <c r="LE118" s="1">
        <v>0</v>
      </c>
      <c r="LF118" s="1">
        <v>0</v>
      </c>
      <c r="LG118" s="1">
        <v>0</v>
      </c>
      <c r="LH118" s="1">
        <v>0.9365</v>
      </c>
      <c r="LI118" s="1">
        <v>0.93497613631360788</v>
      </c>
      <c r="LJ118" s="1">
        <v>0</v>
      </c>
      <c r="LK118" s="1">
        <v>0</v>
      </c>
      <c r="LL118" s="1">
        <v>1</v>
      </c>
      <c r="LM118" s="1">
        <v>0.95</v>
      </c>
      <c r="LN118" s="1">
        <v>0</v>
      </c>
      <c r="LO118" s="1">
        <v>1</v>
      </c>
      <c r="LP118" s="1">
        <v>0.78</v>
      </c>
      <c r="LQ118" s="1">
        <v>0</v>
      </c>
      <c r="LR118" s="1">
        <v>8.4507042253521125E-2</v>
      </c>
      <c r="LS118" s="1">
        <v>0</v>
      </c>
    </row>
    <row r="119" spans="1:331" ht="15.75" customHeight="1">
      <c r="A119" s="1" t="s">
        <v>459</v>
      </c>
      <c r="B119" s="1" t="s">
        <v>460</v>
      </c>
      <c r="C119" s="1" t="s">
        <v>477</v>
      </c>
      <c r="D119" s="1" t="s">
        <v>422</v>
      </c>
      <c r="E119" s="1" t="s">
        <v>354</v>
      </c>
      <c r="F119" s="1">
        <v>10110</v>
      </c>
      <c r="G119" s="1" t="s">
        <v>355</v>
      </c>
      <c r="H119" s="1">
        <v>10110</v>
      </c>
      <c r="I119" s="1">
        <v>1.0790906179955171</v>
      </c>
      <c r="J119" s="1">
        <v>0</v>
      </c>
      <c r="K119" s="1" t="s">
        <v>356</v>
      </c>
      <c r="L119" s="1">
        <v>1</v>
      </c>
      <c r="M119" s="1" t="s">
        <v>427</v>
      </c>
      <c r="N119" s="1" t="s">
        <v>462</v>
      </c>
      <c r="O119" s="1" t="s">
        <v>463</v>
      </c>
      <c r="P119" s="1">
        <v>4.9000000000000004</v>
      </c>
      <c r="Q119" s="1">
        <v>0.82</v>
      </c>
      <c r="R119" s="1">
        <v>0</v>
      </c>
      <c r="S119" s="1">
        <v>0.35</v>
      </c>
      <c r="T119" s="1">
        <v>9369</v>
      </c>
      <c r="U119" s="1">
        <v>0</v>
      </c>
      <c r="V119" s="1">
        <v>153</v>
      </c>
      <c r="W119" s="1">
        <v>0</v>
      </c>
      <c r="X119" s="1">
        <v>1433457</v>
      </c>
      <c r="Y119" s="1">
        <v>1</v>
      </c>
      <c r="Z119" s="1">
        <v>0</v>
      </c>
      <c r="AA119" s="1">
        <v>0</v>
      </c>
      <c r="AB119" s="1">
        <v>0</v>
      </c>
      <c r="AC119" s="1">
        <v>0</v>
      </c>
      <c r="AD119" s="1">
        <v>0</v>
      </c>
      <c r="AE119" s="1">
        <v>0</v>
      </c>
      <c r="AF119" s="1">
        <v>0</v>
      </c>
      <c r="AG119" s="1">
        <v>0</v>
      </c>
      <c r="AH119" s="1">
        <v>0</v>
      </c>
      <c r="AI119" s="1">
        <v>0</v>
      </c>
      <c r="AJ119" s="1">
        <v>0</v>
      </c>
      <c r="AK119" s="1">
        <v>0</v>
      </c>
      <c r="AL119" s="1">
        <v>0</v>
      </c>
      <c r="AM119" s="1">
        <v>13.616438356164384</v>
      </c>
      <c r="AN119" s="1">
        <v>0</v>
      </c>
      <c r="AO119" s="1">
        <v>0</v>
      </c>
      <c r="AP119" s="1">
        <v>0</v>
      </c>
      <c r="AQ119" s="1">
        <v>0</v>
      </c>
      <c r="AR119" s="1">
        <v>0</v>
      </c>
      <c r="AS119" s="1">
        <v>0</v>
      </c>
      <c r="AT119" s="1">
        <v>0</v>
      </c>
      <c r="AU119" s="1">
        <v>0</v>
      </c>
      <c r="AV119" s="1">
        <v>0</v>
      </c>
      <c r="AW119" s="1">
        <v>0</v>
      </c>
      <c r="AX119" s="1">
        <v>0</v>
      </c>
      <c r="AY119" s="1">
        <v>0</v>
      </c>
      <c r="AZ119" s="1">
        <v>0</v>
      </c>
      <c r="BA119" s="1">
        <v>0</v>
      </c>
      <c r="BB119" s="1">
        <v>0</v>
      </c>
      <c r="BC119" s="1">
        <v>0.1143</v>
      </c>
      <c r="BD119" s="1">
        <v>0</v>
      </c>
      <c r="BE119" s="1">
        <v>0</v>
      </c>
      <c r="BF119" s="1">
        <v>0</v>
      </c>
      <c r="BG119" s="1">
        <v>0</v>
      </c>
      <c r="BH119" s="1">
        <v>0</v>
      </c>
      <c r="BI119" s="1">
        <v>0</v>
      </c>
      <c r="BJ119" s="1">
        <v>0</v>
      </c>
      <c r="BK119" s="1">
        <v>0</v>
      </c>
      <c r="BL119" s="1">
        <v>0</v>
      </c>
      <c r="BM119" s="1">
        <v>0</v>
      </c>
      <c r="BN119" s="1">
        <v>0</v>
      </c>
      <c r="BO119" s="1">
        <v>0</v>
      </c>
      <c r="BP119" s="1">
        <v>0</v>
      </c>
      <c r="BQ119" s="1">
        <v>1.4999999999999999E-2</v>
      </c>
      <c r="BR119" s="1">
        <v>0</v>
      </c>
      <c r="BS119" s="1">
        <v>0</v>
      </c>
      <c r="BT119" s="1">
        <v>0</v>
      </c>
      <c r="BU119" s="1">
        <v>0</v>
      </c>
      <c r="BV119" s="1">
        <v>0</v>
      </c>
      <c r="BW119" s="1">
        <v>81.599999999999994</v>
      </c>
      <c r="BX119" s="1">
        <v>0</v>
      </c>
      <c r="BY119" s="1">
        <v>0</v>
      </c>
      <c r="BZ119" s="1">
        <v>0</v>
      </c>
      <c r="CA119" s="1">
        <v>0</v>
      </c>
      <c r="CB119" s="1">
        <v>0</v>
      </c>
      <c r="CC119" s="1">
        <v>0</v>
      </c>
      <c r="CD119" s="1">
        <v>0</v>
      </c>
      <c r="CE119" s="1">
        <v>0</v>
      </c>
      <c r="CF119" s="1">
        <v>0</v>
      </c>
      <c r="CG119" s="1">
        <v>0</v>
      </c>
      <c r="CH119" s="1">
        <v>0</v>
      </c>
      <c r="CI119" s="1">
        <v>0</v>
      </c>
      <c r="CJ119" s="1">
        <v>0</v>
      </c>
      <c r="CK119" s="1">
        <v>0</v>
      </c>
      <c r="CL119" s="1">
        <v>0</v>
      </c>
      <c r="CM119" s="1">
        <v>0</v>
      </c>
      <c r="CN119" s="1">
        <v>0</v>
      </c>
      <c r="CO119" s="1">
        <v>0</v>
      </c>
      <c r="CP119" s="1">
        <v>0</v>
      </c>
      <c r="CQ119" s="1">
        <v>0</v>
      </c>
      <c r="CR119" s="1">
        <v>0</v>
      </c>
      <c r="CS119" s="1">
        <v>0</v>
      </c>
      <c r="CT119" s="1">
        <v>0</v>
      </c>
      <c r="CU119" s="1">
        <v>0</v>
      </c>
      <c r="CV119" s="1">
        <v>0</v>
      </c>
      <c r="CW119" s="1">
        <v>0</v>
      </c>
      <c r="CX119" s="1">
        <v>0</v>
      </c>
      <c r="CY119" s="1">
        <v>0</v>
      </c>
      <c r="CZ119" s="1">
        <v>0</v>
      </c>
      <c r="DA119" s="1">
        <v>0</v>
      </c>
      <c r="DB119" s="1">
        <v>0</v>
      </c>
      <c r="DC119" s="1">
        <v>0</v>
      </c>
      <c r="DD119" s="1">
        <v>0</v>
      </c>
      <c r="DE119" s="1">
        <v>0</v>
      </c>
      <c r="DF119" s="1">
        <v>0</v>
      </c>
      <c r="DG119" s="1">
        <v>0</v>
      </c>
      <c r="DH119" s="1">
        <v>0</v>
      </c>
      <c r="DI119" s="1">
        <v>0</v>
      </c>
      <c r="DJ119" s="1">
        <v>0</v>
      </c>
      <c r="DK119" s="1">
        <v>0</v>
      </c>
      <c r="DL119" s="1">
        <v>0</v>
      </c>
      <c r="DM119" s="1">
        <v>0</v>
      </c>
      <c r="DN119" s="1">
        <v>0</v>
      </c>
      <c r="DO119" s="1">
        <v>0</v>
      </c>
      <c r="DP119" s="1">
        <v>0</v>
      </c>
      <c r="DQ119" s="1">
        <v>0</v>
      </c>
      <c r="DR119" s="1">
        <v>0</v>
      </c>
      <c r="DS119" s="1">
        <v>0</v>
      </c>
      <c r="DT119" s="1">
        <v>0</v>
      </c>
      <c r="DU119" s="1">
        <v>0</v>
      </c>
      <c r="DV119" s="1">
        <v>0</v>
      </c>
      <c r="DW119" s="1">
        <v>0</v>
      </c>
      <c r="DX119" s="1">
        <v>0</v>
      </c>
      <c r="DY119" s="1">
        <v>0</v>
      </c>
      <c r="DZ119" s="1">
        <v>0</v>
      </c>
      <c r="EA119" s="1">
        <v>0</v>
      </c>
      <c r="EB119" s="1">
        <v>0</v>
      </c>
      <c r="EC119" s="1">
        <v>0</v>
      </c>
      <c r="ED119" s="1">
        <v>0</v>
      </c>
      <c r="EE119" s="1">
        <v>0</v>
      </c>
      <c r="EF119" s="1">
        <v>0</v>
      </c>
      <c r="EG119" s="1">
        <v>0</v>
      </c>
      <c r="EH119" s="1">
        <v>0</v>
      </c>
      <c r="EI119" s="1">
        <v>0</v>
      </c>
      <c r="EJ119" s="1">
        <v>0</v>
      </c>
      <c r="EK119" s="1">
        <v>0</v>
      </c>
      <c r="EL119" s="1">
        <v>0</v>
      </c>
      <c r="EM119" s="1">
        <v>0</v>
      </c>
      <c r="EN119" s="1">
        <v>0</v>
      </c>
      <c r="EO119" s="1">
        <v>0</v>
      </c>
      <c r="EP119" s="1">
        <v>0</v>
      </c>
      <c r="EQ119" s="1">
        <v>0</v>
      </c>
      <c r="ER119" s="1">
        <v>0</v>
      </c>
      <c r="ES119" s="1">
        <v>0</v>
      </c>
      <c r="ET119" s="1">
        <v>0</v>
      </c>
      <c r="EU119" s="1">
        <v>0</v>
      </c>
      <c r="EV119" s="1">
        <v>0</v>
      </c>
      <c r="EW119" s="1">
        <v>0</v>
      </c>
      <c r="EX119" s="1">
        <v>0</v>
      </c>
      <c r="EY119" s="1">
        <v>0</v>
      </c>
      <c r="EZ119" s="1">
        <v>0</v>
      </c>
      <c r="FA119" s="1">
        <v>0</v>
      </c>
      <c r="FB119" s="1">
        <v>0</v>
      </c>
      <c r="FC119" s="1">
        <v>0</v>
      </c>
      <c r="FD119" s="1">
        <v>0</v>
      </c>
      <c r="FE119" s="1">
        <v>0</v>
      </c>
      <c r="FF119" s="1">
        <v>0</v>
      </c>
      <c r="FG119" s="1">
        <v>0</v>
      </c>
      <c r="FH119" s="1">
        <v>0</v>
      </c>
      <c r="FI119" s="1">
        <v>0</v>
      </c>
      <c r="FJ119" s="1">
        <v>0</v>
      </c>
      <c r="FK119" s="1">
        <v>0</v>
      </c>
      <c r="FL119" s="1">
        <v>0</v>
      </c>
      <c r="FM119" s="1">
        <v>0</v>
      </c>
      <c r="FN119" s="1">
        <v>0</v>
      </c>
      <c r="FO119" s="1">
        <v>0</v>
      </c>
      <c r="FP119" s="1">
        <v>0</v>
      </c>
      <c r="FQ119" s="1">
        <v>1</v>
      </c>
      <c r="FR119" s="1">
        <v>0</v>
      </c>
      <c r="FS119" s="1">
        <v>0</v>
      </c>
      <c r="FT119" s="1">
        <v>0</v>
      </c>
      <c r="FU119" s="1">
        <v>0</v>
      </c>
      <c r="FV119" s="1">
        <v>0</v>
      </c>
      <c r="FW119" s="1">
        <v>0</v>
      </c>
      <c r="FX119" s="1">
        <v>4.4594811006005424</v>
      </c>
      <c r="FY119" s="1">
        <v>0</v>
      </c>
      <c r="FZ119" s="1">
        <v>0</v>
      </c>
      <c r="GA119" s="1">
        <v>0</v>
      </c>
      <c r="GB119" s="1">
        <v>0</v>
      </c>
      <c r="GC119" s="1">
        <v>0</v>
      </c>
      <c r="GD119" s="1">
        <v>0</v>
      </c>
      <c r="GE119" s="1">
        <v>0</v>
      </c>
      <c r="GF119" s="1">
        <v>0</v>
      </c>
      <c r="GG119" s="1">
        <v>0</v>
      </c>
      <c r="GH119" s="1">
        <v>0</v>
      </c>
      <c r="GI119" s="1">
        <v>0</v>
      </c>
      <c r="GJ119" s="1">
        <v>0</v>
      </c>
      <c r="GK119" s="1">
        <v>0</v>
      </c>
      <c r="GL119" s="1">
        <v>0</v>
      </c>
      <c r="GM119" s="1">
        <v>0</v>
      </c>
      <c r="GN119" s="1">
        <v>0</v>
      </c>
      <c r="GO119" s="1">
        <v>0</v>
      </c>
      <c r="GP119" s="1">
        <v>0</v>
      </c>
      <c r="GQ119" s="1">
        <v>0</v>
      </c>
      <c r="GR119" s="1">
        <v>0</v>
      </c>
      <c r="GS119" s="1">
        <v>0</v>
      </c>
      <c r="GT119" s="1">
        <v>0.34899999999999998</v>
      </c>
      <c r="GU119" s="1">
        <v>0</v>
      </c>
      <c r="GV119" s="1">
        <v>0</v>
      </c>
      <c r="GW119" s="1">
        <v>0</v>
      </c>
      <c r="GX119" s="1">
        <v>0</v>
      </c>
      <c r="GY119" s="1">
        <v>0</v>
      </c>
      <c r="GZ119" s="1">
        <v>0</v>
      </c>
      <c r="HA119" s="1">
        <v>0</v>
      </c>
      <c r="HB119" s="1">
        <v>0</v>
      </c>
      <c r="HC119" s="1">
        <v>0</v>
      </c>
      <c r="HD119" s="1">
        <v>0</v>
      </c>
      <c r="HE119" s="1">
        <v>0</v>
      </c>
      <c r="HF119" s="1">
        <v>0</v>
      </c>
      <c r="HG119" s="1">
        <v>0</v>
      </c>
      <c r="HH119" s="1">
        <v>1.4999999999999999E-2</v>
      </c>
      <c r="HI119" s="1">
        <v>0</v>
      </c>
      <c r="HJ119" s="1">
        <v>0</v>
      </c>
      <c r="HK119" s="1">
        <v>0</v>
      </c>
      <c r="HL119" s="1">
        <v>0</v>
      </c>
      <c r="HM119" s="1">
        <v>0</v>
      </c>
      <c r="HN119" s="1">
        <v>81.599999999999994</v>
      </c>
      <c r="HO119" s="1">
        <v>0</v>
      </c>
      <c r="HP119" s="1">
        <v>0</v>
      </c>
      <c r="HQ119" s="1">
        <v>0</v>
      </c>
      <c r="HR119" s="1">
        <v>0</v>
      </c>
      <c r="HS119" s="1">
        <v>0</v>
      </c>
      <c r="HT119" s="1">
        <v>0</v>
      </c>
      <c r="HU119" s="1">
        <v>0</v>
      </c>
      <c r="HV119" s="1">
        <v>0</v>
      </c>
      <c r="HW119" s="1">
        <v>0</v>
      </c>
      <c r="HX119" s="1">
        <v>0</v>
      </c>
      <c r="HY119" s="1">
        <v>0</v>
      </c>
      <c r="HZ119" s="1">
        <v>0</v>
      </c>
      <c r="IA119" s="1">
        <v>0</v>
      </c>
      <c r="IB119" s="1">
        <v>0</v>
      </c>
      <c r="IC119" s="1">
        <v>0</v>
      </c>
      <c r="ID119" s="1">
        <v>0</v>
      </c>
      <c r="IE119" s="1">
        <v>0</v>
      </c>
      <c r="IF119" s="1">
        <v>0</v>
      </c>
      <c r="IG119" s="1">
        <v>0</v>
      </c>
      <c r="IH119" s="1">
        <v>0</v>
      </c>
      <c r="II119" s="1">
        <v>0</v>
      </c>
      <c r="IJ119" s="1">
        <v>0</v>
      </c>
      <c r="IK119" s="1">
        <v>0</v>
      </c>
      <c r="IL119" s="1">
        <v>0</v>
      </c>
      <c r="IM119" s="1">
        <v>0</v>
      </c>
      <c r="IN119" s="1">
        <v>0</v>
      </c>
      <c r="IO119" s="1">
        <v>0</v>
      </c>
      <c r="IP119" s="1">
        <v>0</v>
      </c>
      <c r="IQ119" s="1">
        <v>0</v>
      </c>
      <c r="IR119" s="1">
        <v>0</v>
      </c>
      <c r="IS119" s="1">
        <v>0</v>
      </c>
      <c r="IT119" s="1">
        <v>0</v>
      </c>
      <c r="IU119" s="1">
        <v>0</v>
      </c>
      <c r="IV119" s="1">
        <v>0</v>
      </c>
      <c r="IW119" s="1">
        <v>0</v>
      </c>
      <c r="IX119" s="1">
        <v>0</v>
      </c>
      <c r="IY119" s="1">
        <v>0</v>
      </c>
      <c r="IZ119" s="1">
        <v>0</v>
      </c>
      <c r="JA119" s="1">
        <v>0</v>
      </c>
      <c r="JB119" s="1">
        <v>0</v>
      </c>
      <c r="JC119" s="1">
        <v>0</v>
      </c>
      <c r="JD119" s="1">
        <v>0</v>
      </c>
      <c r="JE119" s="1">
        <v>0</v>
      </c>
      <c r="JF119" s="1">
        <v>0</v>
      </c>
      <c r="JG119" s="1">
        <v>0</v>
      </c>
      <c r="JH119" s="1">
        <v>0</v>
      </c>
      <c r="JI119" s="1">
        <v>0</v>
      </c>
      <c r="JJ119" s="1">
        <v>0</v>
      </c>
      <c r="JK119" s="1">
        <v>0</v>
      </c>
      <c r="JL119" s="1">
        <v>0</v>
      </c>
      <c r="JM119" s="1">
        <v>0</v>
      </c>
      <c r="JN119" s="1">
        <v>0</v>
      </c>
      <c r="JO119" s="1">
        <v>0</v>
      </c>
      <c r="JP119" s="1">
        <v>0</v>
      </c>
      <c r="JQ119" s="1">
        <v>0</v>
      </c>
      <c r="JR119" s="1">
        <v>0</v>
      </c>
      <c r="JS119" s="1">
        <v>0</v>
      </c>
      <c r="JT119" s="1">
        <v>0</v>
      </c>
      <c r="JU119" s="1">
        <v>0</v>
      </c>
      <c r="JV119" s="1">
        <v>0</v>
      </c>
      <c r="JW119" s="1">
        <v>0</v>
      </c>
      <c r="JX119" s="1">
        <v>0</v>
      </c>
      <c r="JY119" s="1">
        <v>0</v>
      </c>
      <c r="JZ119" s="1">
        <v>0</v>
      </c>
      <c r="KA119" s="1">
        <v>0</v>
      </c>
      <c r="KB119" s="1">
        <v>0</v>
      </c>
      <c r="KC119" s="1">
        <v>0</v>
      </c>
      <c r="KD119" s="1">
        <v>0</v>
      </c>
      <c r="KE119" s="1">
        <v>0</v>
      </c>
      <c r="KF119" s="1">
        <v>0</v>
      </c>
      <c r="KG119" s="1">
        <v>0</v>
      </c>
      <c r="KH119" s="1">
        <v>0</v>
      </c>
      <c r="KI119" s="1">
        <v>0</v>
      </c>
      <c r="KJ119" s="1">
        <v>0</v>
      </c>
      <c r="KK119" s="1">
        <v>0</v>
      </c>
      <c r="KL119" s="1">
        <v>0</v>
      </c>
      <c r="KM119" s="1">
        <v>0</v>
      </c>
      <c r="KN119" s="1">
        <v>0</v>
      </c>
      <c r="KO119" s="1">
        <v>0</v>
      </c>
      <c r="KP119" s="1">
        <v>0</v>
      </c>
      <c r="KQ119" s="1">
        <v>0</v>
      </c>
      <c r="KR119" s="1">
        <v>0</v>
      </c>
      <c r="KS119" s="1">
        <v>0</v>
      </c>
      <c r="KT119" s="1">
        <v>0</v>
      </c>
      <c r="KU119" s="1">
        <v>0</v>
      </c>
      <c r="KV119" s="1">
        <v>0</v>
      </c>
      <c r="KW119" s="1">
        <v>0</v>
      </c>
      <c r="KX119" s="1">
        <v>0</v>
      </c>
      <c r="KY119" s="1">
        <v>0</v>
      </c>
      <c r="KZ119" s="1">
        <v>0</v>
      </c>
      <c r="LA119" s="1">
        <v>0</v>
      </c>
      <c r="LB119" s="1">
        <v>0</v>
      </c>
      <c r="LC119" s="1">
        <v>0</v>
      </c>
      <c r="LD119" s="1">
        <v>0</v>
      </c>
      <c r="LE119" s="1">
        <v>0</v>
      </c>
      <c r="LF119" s="1">
        <v>0</v>
      </c>
      <c r="LG119" s="1">
        <v>0</v>
      </c>
      <c r="LH119" s="1">
        <v>0.9365</v>
      </c>
      <c r="LI119" s="1">
        <v>0.94229429065157511</v>
      </c>
      <c r="LJ119" s="1">
        <v>0</v>
      </c>
      <c r="LK119" s="1">
        <v>0</v>
      </c>
      <c r="LL119" s="1">
        <v>1</v>
      </c>
      <c r="LM119" s="1">
        <v>0.95</v>
      </c>
      <c r="LN119" s="1">
        <v>0</v>
      </c>
      <c r="LO119" s="1">
        <v>1</v>
      </c>
      <c r="LP119" s="1">
        <v>0.78</v>
      </c>
      <c r="LQ119" s="1">
        <v>0</v>
      </c>
      <c r="LR119" s="1">
        <v>8.4507042253521125E-2</v>
      </c>
      <c r="LS119" s="1">
        <v>0</v>
      </c>
    </row>
    <row r="120" spans="1:331" ht="15.75" customHeight="1">
      <c r="A120" s="1" t="s">
        <v>459</v>
      </c>
      <c r="B120" s="1" t="s">
        <v>460</v>
      </c>
      <c r="C120" s="1" t="s">
        <v>478</v>
      </c>
      <c r="D120" s="1" t="s">
        <v>422</v>
      </c>
      <c r="E120" s="1" t="s">
        <v>354</v>
      </c>
      <c r="F120" s="1">
        <v>10194</v>
      </c>
      <c r="G120" s="1" t="s">
        <v>355</v>
      </c>
      <c r="H120" s="1">
        <v>10194</v>
      </c>
      <c r="I120" s="1">
        <v>1.0880563560678835</v>
      </c>
      <c r="J120" s="1">
        <v>0</v>
      </c>
      <c r="K120" s="1" t="s">
        <v>356</v>
      </c>
      <c r="L120" s="1">
        <v>1</v>
      </c>
      <c r="M120" s="1" t="s">
        <v>427</v>
      </c>
      <c r="N120" s="1" t="s">
        <v>462</v>
      </c>
      <c r="O120" s="1" t="s">
        <v>463</v>
      </c>
      <c r="P120" s="1">
        <v>4.9000000000000004</v>
      </c>
      <c r="Q120" s="1">
        <v>0.82</v>
      </c>
      <c r="R120" s="1">
        <v>0</v>
      </c>
      <c r="S120" s="1">
        <v>0.35</v>
      </c>
      <c r="T120" s="1">
        <v>9369</v>
      </c>
      <c r="U120" s="1">
        <v>0</v>
      </c>
      <c r="V120" s="1">
        <v>153</v>
      </c>
      <c r="W120" s="1">
        <v>0</v>
      </c>
      <c r="X120" s="1">
        <v>1433457</v>
      </c>
      <c r="Y120" s="1">
        <v>1</v>
      </c>
      <c r="Z120" s="1">
        <v>0</v>
      </c>
      <c r="AA120" s="1">
        <v>0</v>
      </c>
      <c r="AB120" s="1">
        <v>0</v>
      </c>
      <c r="AC120" s="1">
        <v>0</v>
      </c>
      <c r="AD120" s="1">
        <v>0</v>
      </c>
      <c r="AE120" s="1">
        <v>0</v>
      </c>
      <c r="AF120" s="1">
        <v>0</v>
      </c>
      <c r="AG120" s="1">
        <v>0</v>
      </c>
      <c r="AH120" s="1">
        <v>0</v>
      </c>
      <c r="AI120" s="1">
        <v>0</v>
      </c>
      <c r="AJ120" s="1">
        <v>0</v>
      </c>
      <c r="AK120" s="1">
        <v>0</v>
      </c>
      <c r="AL120" s="1">
        <v>0</v>
      </c>
      <c r="AM120" s="1">
        <v>13.616438356164384</v>
      </c>
      <c r="AN120" s="1">
        <v>0</v>
      </c>
      <c r="AO120" s="1">
        <v>0</v>
      </c>
      <c r="AP120" s="1">
        <v>0</v>
      </c>
      <c r="AQ120" s="1">
        <v>0</v>
      </c>
      <c r="AR120" s="1">
        <v>0</v>
      </c>
      <c r="AS120" s="1">
        <v>0</v>
      </c>
      <c r="AT120" s="1">
        <v>0</v>
      </c>
      <c r="AU120" s="1">
        <v>0</v>
      </c>
      <c r="AV120" s="1">
        <v>0</v>
      </c>
      <c r="AW120" s="1">
        <v>0</v>
      </c>
      <c r="AX120" s="1">
        <v>0</v>
      </c>
      <c r="AY120" s="1">
        <v>0</v>
      </c>
      <c r="AZ120" s="1">
        <v>0</v>
      </c>
      <c r="BA120" s="1">
        <v>0</v>
      </c>
      <c r="BB120" s="1">
        <v>0</v>
      </c>
      <c r="BC120" s="1">
        <v>0.1143</v>
      </c>
      <c r="BD120" s="1">
        <v>0</v>
      </c>
      <c r="BE120" s="1">
        <v>0</v>
      </c>
      <c r="BF120" s="1">
        <v>0</v>
      </c>
      <c r="BG120" s="1">
        <v>0</v>
      </c>
      <c r="BH120" s="1">
        <v>0</v>
      </c>
      <c r="BI120" s="1">
        <v>0</v>
      </c>
      <c r="BJ120" s="1">
        <v>0</v>
      </c>
      <c r="BK120" s="1">
        <v>0</v>
      </c>
      <c r="BL120" s="1">
        <v>0</v>
      </c>
      <c r="BM120" s="1">
        <v>0</v>
      </c>
      <c r="BN120" s="1">
        <v>0</v>
      </c>
      <c r="BO120" s="1">
        <v>0</v>
      </c>
      <c r="BP120" s="1">
        <v>0</v>
      </c>
      <c r="BQ120" s="1">
        <v>1.4999999999999999E-2</v>
      </c>
      <c r="BR120" s="1">
        <v>0</v>
      </c>
      <c r="BS120" s="1">
        <v>0</v>
      </c>
      <c r="BT120" s="1">
        <v>0</v>
      </c>
      <c r="BU120" s="1">
        <v>0</v>
      </c>
      <c r="BV120" s="1">
        <v>0</v>
      </c>
      <c r="BW120" s="1">
        <v>81.599999999999994</v>
      </c>
      <c r="BX120" s="1">
        <v>0</v>
      </c>
      <c r="BY120" s="1">
        <v>0</v>
      </c>
      <c r="BZ120" s="1">
        <v>0</v>
      </c>
      <c r="CA120" s="1">
        <v>0</v>
      </c>
      <c r="CB120" s="1">
        <v>0</v>
      </c>
      <c r="CC120" s="1">
        <v>0</v>
      </c>
      <c r="CD120" s="1">
        <v>0</v>
      </c>
      <c r="CE120" s="1">
        <v>0</v>
      </c>
      <c r="CF120" s="1">
        <v>0</v>
      </c>
      <c r="CG120" s="1">
        <v>0</v>
      </c>
      <c r="CH120" s="1">
        <v>0</v>
      </c>
      <c r="CI120" s="1">
        <v>0</v>
      </c>
      <c r="CJ120" s="1">
        <v>0</v>
      </c>
      <c r="CK120" s="1">
        <v>0</v>
      </c>
      <c r="CL120" s="1">
        <v>0</v>
      </c>
      <c r="CM120" s="1">
        <v>0</v>
      </c>
      <c r="CN120" s="1">
        <v>0</v>
      </c>
      <c r="CO120" s="1">
        <v>0</v>
      </c>
      <c r="CP120" s="1">
        <v>0</v>
      </c>
      <c r="CQ120" s="1">
        <v>0</v>
      </c>
      <c r="CR120" s="1">
        <v>0</v>
      </c>
      <c r="CS120" s="1">
        <v>0</v>
      </c>
      <c r="CT120" s="1">
        <v>0</v>
      </c>
      <c r="CU120" s="1">
        <v>0</v>
      </c>
      <c r="CV120" s="1">
        <v>0</v>
      </c>
      <c r="CW120" s="1">
        <v>0</v>
      </c>
      <c r="CX120" s="1">
        <v>0</v>
      </c>
      <c r="CY120" s="1">
        <v>0</v>
      </c>
      <c r="CZ120" s="1">
        <v>0</v>
      </c>
      <c r="DA120" s="1">
        <v>0</v>
      </c>
      <c r="DB120" s="1">
        <v>0</v>
      </c>
      <c r="DC120" s="1">
        <v>0</v>
      </c>
      <c r="DD120" s="1">
        <v>0</v>
      </c>
      <c r="DE120" s="1">
        <v>0</v>
      </c>
      <c r="DF120" s="1">
        <v>0</v>
      </c>
      <c r="DG120" s="1">
        <v>0</v>
      </c>
      <c r="DH120" s="1">
        <v>0</v>
      </c>
      <c r="DI120" s="1">
        <v>0</v>
      </c>
      <c r="DJ120" s="1">
        <v>0</v>
      </c>
      <c r="DK120" s="1">
        <v>0</v>
      </c>
      <c r="DL120" s="1">
        <v>0</v>
      </c>
      <c r="DM120" s="1">
        <v>0</v>
      </c>
      <c r="DN120" s="1">
        <v>0</v>
      </c>
      <c r="DO120" s="1">
        <v>0</v>
      </c>
      <c r="DP120" s="1">
        <v>0</v>
      </c>
      <c r="DQ120" s="1">
        <v>0</v>
      </c>
      <c r="DR120" s="1">
        <v>0</v>
      </c>
      <c r="DS120" s="1">
        <v>0</v>
      </c>
      <c r="DT120" s="1">
        <v>0</v>
      </c>
      <c r="DU120" s="1">
        <v>0</v>
      </c>
      <c r="DV120" s="1">
        <v>0</v>
      </c>
      <c r="DW120" s="1">
        <v>0</v>
      </c>
      <c r="DX120" s="1">
        <v>0</v>
      </c>
      <c r="DY120" s="1">
        <v>0</v>
      </c>
      <c r="DZ120" s="1">
        <v>0</v>
      </c>
      <c r="EA120" s="1">
        <v>0</v>
      </c>
      <c r="EB120" s="1">
        <v>0</v>
      </c>
      <c r="EC120" s="1">
        <v>0</v>
      </c>
      <c r="ED120" s="1">
        <v>0</v>
      </c>
      <c r="EE120" s="1">
        <v>0</v>
      </c>
      <c r="EF120" s="1">
        <v>0</v>
      </c>
      <c r="EG120" s="1">
        <v>0</v>
      </c>
      <c r="EH120" s="1">
        <v>0</v>
      </c>
      <c r="EI120" s="1">
        <v>0</v>
      </c>
      <c r="EJ120" s="1">
        <v>0</v>
      </c>
      <c r="EK120" s="1">
        <v>0</v>
      </c>
      <c r="EL120" s="1">
        <v>0</v>
      </c>
      <c r="EM120" s="1">
        <v>0</v>
      </c>
      <c r="EN120" s="1">
        <v>0</v>
      </c>
      <c r="EO120" s="1">
        <v>0</v>
      </c>
      <c r="EP120" s="1">
        <v>0</v>
      </c>
      <c r="EQ120" s="1">
        <v>0</v>
      </c>
      <c r="ER120" s="1">
        <v>0</v>
      </c>
      <c r="ES120" s="1">
        <v>0</v>
      </c>
      <c r="ET120" s="1">
        <v>0</v>
      </c>
      <c r="EU120" s="1">
        <v>0</v>
      </c>
      <c r="EV120" s="1">
        <v>0</v>
      </c>
      <c r="EW120" s="1">
        <v>0</v>
      </c>
      <c r="EX120" s="1">
        <v>0</v>
      </c>
      <c r="EY120" s="1">
        <v>0</v>
      </c>
      <c r="EZ120" s="1">
        <v>0</v>
      </c>
      <c r="FA120" s="1">
        <v>0</v>
      </c>
      <c r="FB120" s="1">
        <v>0</v>
      </c>
      <c r="FC120" s="1">
        <v>0</v>
      </c>
      <c r="FD120" s="1">
        <v>0</v>
      </c>
      <c r="FE120" s="1">
        <v>0</v>
      </c>
      <c r="FF120" s="1">
        <v>0</v>
      </c>
      <c r="FG120" s="1">
        <v>0</v>
      </c>
      <c r="FH120" s="1">
        <v>0</v>
      </c>
      <c r="FI120" s="1">
        <v>0</v>
      </c>
      <c r="FJ120" s="1">
        <v>0</v>
      </c>
      <c r="FK120" s="1">
        <v>0</v>
      </c>
      <c r="FL120" s="1">
        <v>0</v>
      </c>
      <c r="FM120" s="1">
        <v>0</v>
      </c>
      <c r="FN120" s="1">
        <v>0</v>
      </c>
      <c r="FO120" s="1">
        <v>0</v>
      </c>
      <c r="FP120" s="1">
        <v>0</v>
      </c>
      <c r="FQ120" s="1">
        <v>1</v>
      </c>
      <c r="FR120" s="1">
        <v>0</v>
      </c>
      <c r="FS120" s="1">
        <v>0</v>
      </c>
      <c r="FT120" s="1">
        <v>0</v>
      </c>
      <c r="FU120" s="1">
        <v>0</v>
      </c>
      <c r="FV120" s="1">
        <v>0</v>
      </c>
      <c r="FW120" s="1">
        <v>0</v>
      </c>
      <c r="FX120" s="1">
        <v>4.4594811006005424</v>
      </c>
      <c r="FY120" s="1">
        <v>0</v>
      </c>
      <c r="FZ120" s="1">
        <v>0</v>
      </c>
      <c r="GA120" s="1">
        <v>0</v>
      </c>
      <c r="GB120" s="1">
        <v>0</v>
      </c>
      <c r="GC120" s="1">
        <v>0</v>
      </c>
      <c r="GD120" s="1">
        <v>0</v>
      </c>
      <c r="GE120" s="1">
        <v>0</v>
      </c>
      <c r="GF120" s="1">
        <v>0</v>
      </c>
      <c r="GG120" s="1">
        <v>0</v>
      </c>
      <c r="GH120" s="1">
        <v>0</v>
      </c>
      <c r="GI120" s="1">
        <v>0</v>
      </c>
      <c r="GJ120" s="1">
        <v>0</v>
      </c>
      <c r="GK120" s="1">
        <v>0</v>
      </c>
      <c r="GL120" s="1">
        <v>0</v>
      </c>
      <c r="GM120" s="1">
        <v>0</v>
      </c>
      <c r="GN120" s="1">
        <v>0</v>
      </c>
      <c r="GO120" s="1">
        <v>0</v>
      </c>
      <c r="GP120" s="1">
        <v>0</v>
      </c>
      <c r="GQ120" s="1">
        <v>0</v>
      </c>
      <c r="GR120" s="1">
        <v>0</v>
      </c>
      <c r="GS120" s="1">
        <v>0</v>
      </c>
      <c r="GT120" s="1">
        <v>0.34899999999999998</v>
      </c>
      <c r="GU120" s="1">
        <v>0</v>
      </c>
      <c r="GV120" s="1">
        <v>0</v>
      </c>
      <c r="GW120" s="1">
        <v>0</v>
      </c>
      <c r="GX120" s="1">
        <v>0</v>
      </c>
      <c r="GY120" s="1">
        <v>0</v>
      </c>
      <c r="GZ120" s="1">
        <v>0</v>
      </c>
      <c r="HA120" s="1">
        <v>0</v>
      </c>
      <c r="HB120" s="1">
        <v>0</v>
      </c>
      <c r="HC120" s="1">
        <v>0</v>
      </c>
      <c r="HD120" s="1">
        <v>0</v>
      </c>
      <c r="HE120" s="1">
        <v>0</v>
      </c>
      <c r="HF120" s="1">
        <v>0</v>
      </c>
      <c r="HG120" s="1">
        <v>0</v>
      </c>
      <c r="HH120" s="1">
        <v>1.4999999999999999E-2</v>
      </c>
      <c r="HI120" s="1">
        <v>0</v>
      </c>
      <c r="HJ120" s="1">
        <v>0</v>
      </c>
      <c r="HK120" s="1">
        <v>0</v>
      </c>
      <c r="HL120" s="1">
        <v>0</v>
      </c>
      <c r="HM120" s="1">
        <v>0</v>
      </c>
      <c r="HN120" s="1">
        <v>81.599999999999994</v>
      </c>
      <c r="HO120" s="1">
        <v>0</v>
      </c>
      <c r="HP120" s="1">
        <v>0</v>
      </c>
      <c r="HQ120" s="1">
        <v>0</v>
      </c>
      <c r="HR120" s="1">
        <v>0</v>
      </c>
      <c r="HS120" s="1">
        <v>0</v>
      </c>
      <c r="HT120" s="1">
        <v>0</v>
      </c>
      <c r="HU120" s="1">
        <v>0</v>
      </c>
      <c r="HV120" s="1">
        <v>0</v>
      </c>
      <c r="HW120" s="1">
        <v>0</v>
      </c>
      <c r="HX120" s="1">
        <v>0</v>
      </c>
      <c r="HY120" s="1">
        <v>0</v>
      </c>
      <c r="HZ120" s="1">
        <v>0</v>
      </c>
      <c r="IA120" s="1">
        <v>0</v>
      </c>
      <c r="IB120" s="1">
        <v>0</v>
      </c>
      <c r="IC120" s="1">
        <v>0</v>
      </c>
      <c r="ID120" s="1">
        <v>0</v>
      </c>
      <c r="IE120" s="1">
        <v>0</v>
      </c>
      <c r="IF120" s="1">
        <v>0</v>
      </c>
      <c r="IG120" s="1">
        <v>0</v>
      </c>
      <c r="IH120" s="1">
        <v>0</v>
      </c>
      <c r="II120" s="1">
        <v>0</v>
      </c>
      <c r="IJ120" s="1">
        <v>0</v>
      </c>
      <c r="IK120" s="1">
        <v>0</v>
      </c>
      <c r="IL120" s="1">
        <v>0</v>
      </c>
      <c r="IM120" s="1">
        <v>0</v>
      </c>
      <c r="IN120" s="1">
        <v>0</v>
      </c>
      <c r="IO120" s="1">
        <v>0</v>
      </c>
      <c r="IP120" s="1">
        <v>0</v>
      </c>
      <c r="IQ120" s="1">
        <v>0</v>
      </c>
      <c r="IR120" s="1">
        <v>0</v>
      </c>
      <c r="IS120" s="1">
        <v>0</v>
      </c>
      <c r="IT120" s="1">
        <v>0</v>
      </c>
      <c r="IU120" s="1">
        <v>0</v>
      </c>
      <c r="IV120" s="1">
        <v>0</v>
      </c>
      <c r="IW120" s="1">
        <v>0</v>
      </c>
      <c r="IX120" s="1">
        <v>0</v>
      </c>
      <c r="IY120" s="1">
        <v>0</v>
      </c>
      <c r="IZ120" s="1">
        <v>0</v>
      </c>
      <c r="JA120" s="1">
        <v>0</v>
      </c>
      <c r="JB120" s="1">
        <v>0</v>
      </c>
      <c r="JC120" s="1">
        <v>0</v>
      </c>
      <c r="JD120" s="1">
        <v>0</v>
      </c>
      <c r="JE120" s="1">
        <v>0</v>
      </c>
      <c r="JF120" s="1">
        <v>0</v>
      </c>
      <c r="JG120" s="1">
        <v>0</v>
      </c>
      <c r="JH120" s="1">
        <v>0</v>
      </c>
      <c r="JI120" s="1">
        <v>0</v>
      </c>
      <c r="JJ120" s="1">
        <v>0</v>
      </c>
      <c r="JK120" s="1">
        <v>0</v>
      </c>
      <c r="JL120" s="1">
        <v>0</v>
      </c>
      <c r="JM120" s="1">
        <v>0</v>
      </c>
      <c r="JN120" s="1">
        <v>0</v>
      </c>
      <c r="JO120" s="1">
        <v>0</v>
      </c>
      <c r="JP120" s="1">
        <v>0</v>
      </c>
      <c r="JQ120" s="1">
        <v>0</v>
      </c>
      <c r="JR120" s="1">
        <v>0</v>
      </c>
      <c r="JS120" s="1">
        <v>0</v>
      </c>
      <c r="JT120" s="1">
        <v>0</v>
      </c>
      <c r="JU120" s="1">
        <v>0</v>
      </c>
      <c r="JV120" s="1">
        <v>0</v>
      </c>
      <c r="JW120" s="1">
        <v>0</v>
      </c>
      <c r="JX120" s="1">
        <v>0</v>
      </c>
      <c r="JY120" s="1">
        <v>0</v>
      </c>
      <c r="JZ120" s="1">
        <v>0</v>
      </c>
      <c r="KA120" s="1">
        <v>0</v>
      </c>
      <c r="KB120" s="1">
        <v>0</v>
      </c>
      <c r="KC120" s="1">
        <v>0</v>
      </c>
      <c r="KD120" s="1">
        <v>0</v>
      </c>
      <c r="KE120" s="1">
        <v>0</v>
      </c>
      <c r="KF120" s="1">
        <v>0</v>
      </c>
      <c r="KG120" s="1">
        <v>0</v>
      </c>
      <c r="KH120" s="1">
        <v>0</v>
      </c>
      <c r="KI120" s="1">
        <v>0</v>
      </c>
      <c r="KJ120" s="1">
        <v>0</v>
      </c>
      <c r="KK120" s="1">
        <v>0</v>
      </c>
      <c r="KL120" s="1">
        <v>0</v>
      </c>
      <c r="KM120" s="1">
        <v>0</v>
      </c>
      <c r="KN120" s="1">
        <v>0</v>
      </c>
      <c r="KO120" s="1">
        <v>0</v>
      </c>
      <c r="KP120" s="1">
        <v>0</v>
      </c>
      <c r="KQ120" s="1">
        <v>0</v>
      </c>
      <c r="KR120" s="1">
        <v>0</v>
      </c>
      <c r="KS120" s="1">
        <v>0</v>
      </c>
      <c r="KT120" s="1">
        <v>0</v>
      </c>
      <c r="KU120" s="1">
        <v>0</v>
      </c>
      <c r="KV120" s="1">
        <v>0</v>
      </c>
      <c r="KW120" s="1">
        <v>0</v>
      </c>
      <c r="KX120" s="1">
        <v>0</v>
      </c>
      <c r="KY120" s="1">
        <v>0</v>
      </c>
      <c r="KZ120" s="1">
        <v>0</v>
      </c>
      <c r="LA120" s="1">
        <v>0</v>
      </c>
      <c r="LB120" s="1">
        <v>0</v>
      </c>
      <c r="LC120" s="1">
        <v>0</v>
      </c>
      <c r="LD120" s="1">
        <v>0</v>
      </c>
      <c r="LE120" s="1">
        <v>0</v>
      </c>
      <c r="LF120" s="1">
        <v>0</v>
      </c>
      <c r="LG120" s="1">
        <v>0</v>
      </c>
      <c r="LH120" s="1">
        <v>0.9365</v>
      </c>
      <c r="LI120" s="1">
        <v>0.9500938750496144</v>
      </c>
      <c r="LJ120" s="1">
        <v>0</v>
      </c>
      <c r="LK120" s="1">
        <v>0</v>
      </c>
      <c r="LL120" s="1">
        <v>1</v>
      </c>
      <c r="LM120" s="1">
        <v>0.95</v>
      </c>
      <c r="LN120" s="1">
        <v>0</v>
      </c>
      <c r="LO120" s="1">
        <v>1</v>
      </c>
      <c r="LP120" s="1">
        <v>0.78</v>
      </c>
      <c r="LQ120" s="1">
        <v>0</v>
      </c>
      <c r="LR120" s="1">
        <v>8.4507042253521125E-2</v>
      </c>
      <c r="LS120" s="1">
        <v>0</v>
      </c>
    </row>
    <row r="121" spans="1:331" ht="15.75" customHeight="1">
      <c r="A121" s="1" t="s">
        <v>459</v>
      </c>
      <c r="B121" s="1" t="s">
        <v>460</v>
      </c>
      <c r="C121" s="1" t="s">
        <v>479</v>
      </c>
      <c r="D121" s="1" t="s">
        <v>422</v>
      </c>
      <c r="E121" s="1" t="s">
        <v>354</v>
      </c>
      <c r="F121" s="1">
        <v>10271</v>
      </c>
      <c r="G121" s="1" t="s">
        <v>355</v>
      </c>
      <c r="H121" s="1">
        <v>10271</v>
      </c>
      <c r="I121" s="1">
        <v>1.0962749493008859</v>
      </c>
      <c r="J121" s="1">
        <v>0</v>
      </c>
      <c r="K121" s="1" t="s">
        <v>356</v>
      </c>
      <c r="L121" s="1">
        <v>1</v>
      </c>
      <c r="M121" s="1" t="s">
        <v>427</v>
      </c>
      <c r="N121" s="1" t="s">
        <v>462</v>
      </c>
      <c r="O121" s="1" t="s">
        <v>463</v>
      </c>
      <c r="P121" s="1">
        <v>4.9000000000000004</v>
      </c>
      <c r="Q121" s="1">
        <v>0.82</v>
      </c>
      <c r="R121" s="1">
        <v>0</v>
      </c>
      <c r="S121" s="1">
        <v>0.35</v>
      </c>
      <c r="T121" s="1">
        <v>9369</v>
      </c>
      <c r="U121" s="1">
        <v>0</v>
      </c>
      <c r="V121" s="1">
        <v>153</v>
      </c>
      <c r="W121" s="1">
        <v>0</v>
      </c>
      <c r="X121" s="1">
        <v>1433457</v>
      </c>
      <c r="Y121" s="1">
        <v>1</v>
      </c>
      <c r="Z121" s="1">
        <v>0</v>
      </c>
      <c r="AA121" s="1">
        <v>0</v>
      </c>
      <c r="AB121" s="1">
        <v>0</v>
      </c>
      <c r="AC121" s="1">
        <v>0</v>
      </c>
      <c r="AD121" s="1">
        <v>0</v>
      </c>
      <c r="AE121" s="1">
        <v>0</v>
      </c>
      <c r="AF121" s="1">
        <v>0</v>
      </c>
      <c r="AG121" s="1">
        <v>0</v>
      </c>
      <c r="AH121" s="1">
        <v>0</v>
      </c>
      <c r="AI121" s="1">
        <v>0</v>
      </c>
      <c r="AJ121" s="1">
        <v>0</v>
      </c>
      <c r="AK121" s="1">
        <v>0</v>
      </c>
      <c r="AL121" s="1">
        <v>0</v>
      </c>
      <c r="AM121" s="1">
        <v>13.616438356164384</v>
      </c>
      <c r="AN121" s="1">
        <v>0</v>
      </c>
      <c r="AO121" s="1">
        <v>0</v>
      </c>
      <c r="AP121" s="1">
        <v>0</v>
      </c>
      <c r="AQ121" s="1">
        <v>0</v>
      </c>
      <c r="AR121" s="1">
        <v>0</v>
      </c>
      <c r="AS121" s="1">
        <v>0</v>
      </c>
      <c r="AT121" s="1">
        <v>0</v>
      </c>
      <c r="AU121" s="1">
        <v>0</v>
      </c>
      <c r="AV121" s="1">
        <v>0</v>
      </c>
      <c r="AW121" s="1">
        <v>0</v>
      </c>
      <c r="AX121" s="1">
        <v>0</v>
      </c>
      <c r="AY121" s="1">
        <v>0</v>
      </c>
      <c r="AZ121" s="1">
        <v>0</v>
      </c>
      <c r="BA121" s="1">
        <v>0</v>
      </c>
      <c r="BB121" s="1">
        <v>0</v>
      </c>
      <c r="BC121" s="1">
        <v>0.1143</v>
      </c>
      <c r="BD121" s="1">
        <v>0</v>
      </c>
      <c r="BE121" s="1">
        <v>0</v>
      </c>
      <c r="BF121" s="1">
        <v>0</v>
      </c>
      <c r="BG121" s="1">
        <v>0</v>
      </c>
      <c r="BH121" s="1">
        <v>0</v>
      </c>
      <c r="BI121" s="1">
        <v>0</v>
      </c>
      <c r="BJ121" s="1">
        <v>0</v>
      </c>
      <c r="BK121" s="1">
        <v>0</v>
      </c>
      <c r="BL121" s="1">
        <v>0</v>
      </c>
      <c r="BM121" s="1">
        <v>0</v>
      </c>
      <c r="BN121" s="1">
        <v>0</v>
      </c>
      <c r="BO121" s="1">
        <v>0</v>
      </c>
      <c r="BP121" s="1">
        <v>0</v>
      </c>
      <c r="BQ121" s="1">
        <v>1.4999999999999999E-2</v>
      </c>
      <c r="BR121" s="1">
        <v>0</v>
      </c>
      <c r="BS121" s="1">
        <v>0</v>
      </c>
      <c r="BT121" s="1">
        <v>0</v>
      </c>
      <c r="BU121" s="1">
        <v>0</v>
      </c>
      <c r="BV121" s="1">
        <v>0</v>
      </c>
      <c r="BW121" s="1">
        <v>81.599999999999994</v>
      </c>
      <c r="BX121" s="1">
        <v>0</v>
      </c>
      <c r="BY121" s="1">
        <v>0</v>
      </c>
      <c r="BZ121" s="1">
        <v>0</v>
      </c>
      <c r="CA121" s="1">
        <v>0</v>
      </c>
      <c r="CB121" s="1">
        <v>0</v>
      </c>
      <c r="CC121" s="1">
        <v>0</v>
      </c>
      <c r="CD121" s="1">
        <v>0</v>
      </c>
      <c r="CE121" s="1">
        <v>0</v>
      </c>
      <c r="CF121" s="1">
        <v>0</v>
      </c>
      <c r="CG121" s="1">
        <v>0</v>
      </c>
      <c r="CH121" s="1">
        <v>0</v>
      </c>
      <c r="CI121" s="1">
        <v>0</v>
      </c>
      <c r="CJ121" s="1">
        <v>0</v>
      </c>
      <c r="CK121" s="1">
        <v>0</v>
      </c>
      <c r="CL121" s="1">
        <v>0</v>
      </c>
      <c r="CM121" s="1">
        <v>0</v>
      </c>
      <c r="CN121" s="1">
        <v>0</v>
      </c>
      <c r="CO121" s="1">
        <v>0</v>
      </c>
      <c r="CP121" s="1">
        <v>0</v>
      </c>
      <c r="CQ121" s="1">
        <v>0</v>
      </c>
      <c r="CR121" s="1">
        <v>0</v>
      </c>
      <c r="CS121" s="1">
        <v>0</v>
      </c>
      <c r="CT121" s="1">
        <v>0</v>
      </c>
      <c r="CU121" s="1">
        <v>0</v>
      </c>
      <c r="CV121" s="1">
        <v>0</v>
      </c>
      <c r="CW121" s="1">
        <v>0</v>
      </c>
      <c r="CX121" s="1">
        <v>0</v>
      </c>
      <c r="CY121" s="1">
        <v>0</v>
      </c>
      <c r="CZ121" s="1">
        <v>0</v>
      </c>
      <c r="DA121" s="1">
        <v>0</v>
      </c>
      <c r="DB121" s="1">
        <v>0</v>
      </c>
      <c r="DC121" s="1">
        <v>0</v>
      </c>
      <c r="DD121" s="1">
        <v>0</v>
      </c>
      <c r="DE121" s="1">
        <v>0</v>
      </c>
      <c r="DF121" s="1">
        <v>0</v>
      </c>
      <c r="DG121" s="1">
        <v>0</v>
      </c>
      <c r="DH121" s="1">
        <v>0</v>
      </c>
      <c r="DI121" s="1">
        <v>0</v>
      </c>
      <c r="DJ121" s="1">
        <v>0</v>
      </c>
      <c r="DK121" s="1">
        <v>0</v>
      </c>
      <c r="DL121" s="1">
        <v>0</v>
      </c>
      <c r="DM121" s="1">
        <v>0</v>
      </c>
      <c r="DN121" s="1">
        <v>0</v>
      </c>
      <c r="DO121" s="1">
        <v>0</v>
      </c>
      <c r="DP121" s="1">
        <v>0</v>
      </c>
      <c r="DQ121" s="1">
        <v>0</v>
      </c>
      <c r="DR121" s="1">
        <v>0</v>
      </c>
      <c r="DS121" s="1">
        <v>0</v>
      </c>
      <c r="DT121" s="1">
        <v>0</v>
      </c>
      <c r="DU121" s="1">
        <v>0</v>
      </c>
      <c r="DV121" s="1">
        <v>0</v>
      </c>
      <c r="DW121" s="1">
        <v>0</v>
      </c>
      <c r="DX121" s="1">
        <v>0</v>
      </c>
      <c r="DY121" s="1">
        <v>0</v>
      </c>
      <c r="DZ121" s="1">
        <v>0</v>
      </c>
      <c r="EA121" s="1">
        <v>0</v>
      </c>
      <c r="EB121" s="1">
        <v>0</v>
      </c>
      <c r="EC121" s="1">
        <v>0</v>
      </c>
      <c r="ED121" s="1">
        <v>0</v>
      </c>
      <c r="EE121" s="1">
        <v>0</v>
      </c>
      <c r="EF121" s="1">
        <v>0</v>
      </c>
      <c r="EG121" s="1">
        <v>0</v>
      </c>
      <c r="EH121" s="1">
        <v>0</v>
      </c>
      <c r="EI121" s="1">
        <v>0</v>
      </c>
      <c r="EJ121" s="1">
        <v>0</v>
      </c>
      <c r="EK121" s="1">
        <v>0</v>
      </c>
      <c r="EL121" s="1">
        <v>0</v>
      </c>
      <c r="EM121" s="1">
        <v>0</v>
      </c>
      <c r="EN121" s="1">
        <v>0</v>
      </c>
      <c r="EO121" s="1">
        <v>0</v>
      </c>
      <c r="EP121" s="1">
        <v>0</v>
      </c>
      <c r="EQ121" s="1">
        <v>0</v>
      </c>
      <c r="ER121" s="1">
        <v>0</v>
      </c>
      <c r="ES121" s="1">
        <v>0</v>
      </c>
      <c r="ET121" s="1">
        <v>0</v>
      </c>
      <c r="EU121" s="1">
        <v>0</v>
      </c>
      <c r="EV121" s="1">
        <v>0</v>
      </c>
      <c r="EW121" s="1">
        <v>0</v>
      </c>
      <c r="EX121" s="1">
        <v>0</v>
      </c>
      <c r="EY121" s="1">
        <v>0</v>
      </c>
      <c r="EZ121" s="1">
        <v>0</v>
      </c>
      <c r="FA121" s="1">
        <v>0</v>
      </c>
      <c r="FB121" s="1">
        <v>0</v>
      </c>
      <c r="FC121" s="1">
        <v>0</v>
      </c>
      <c r="FD121" s="1">
        <v>0</v>
      </c>
      <c r="FE121" s="1">
        <v>0</v>
      </c>
      <c r="FF121" s="1">
        <v>0</v>
      </c>
      <c r="FG121" s="1">
        <v>0</v>
      </c>
      <c r="FH121" s="1">
        <v>0</v>
      </c>
      <c r="FI121" s="1">
        <v>0</v>
      </c>
      <c r="FJ121" s="1">
        <v>0</v>
      </c>
      <c r="FK121" s="1">
        <v>0</v>
      </c>
      <c r="FL121" s="1">
        <v>0</v>
      </c>
      <c r="FM121" s="1">
        <v>0</v>
      </c>
      <c r="FN121" s="1">
        <v>0</v>
      </c>
      <c r="FO121" s="1">
        <v>0</v>
      </c>
      <c r="FP121" s="1">
        <v>0</v>
      </c>
      <c r="FQ121" s="1">
        <v>1</v>
      </c>
      <c r="FR121" s="1">
        <v>0</v>
      </c>
      <c r="FS121" s="1">
        <v>0</v>
      </c>
      <c r="FT121" s="1">
        <v>0</v>
      </c>
      <c r="FU121" s="1">
        <v>0</v>
      </c>
      <c r="FV121" s="1">
        <v>0</v>
      </c>
      <c r="FW121" s="1">
        <v>0</v>
      </c>
      <c r="FX121" s="1">
        <v>4.4594811006005424</v>
      </c>
      <c r="FY121" s="1">
        <v>0</v>
      </c>
      <c r="FZ121" s="1">
        <v>0</v>
      </c>
      <c r="GA121" s="1">
        <v>0</v>
      </c>
      <c r="GB121" s="1">
        <v>0</v>
      </c>
      <c r="GC121" s="1">
        <v>0</v>
      </c>
      <c r="GD121" s="1">
        <v>0</v>
      </c>
      <c r="GE121" s="1">
        <v>0</v>
      </c>
      <c r="GF121" s="1">
        <v>0</v>
      </c>
      <c r="GG121" s="1">
        <v>0</v>
      </c>
      <c r="GH121" s="1">
        <v>0</v>
      </c>
      <c r="GI121" s="1">
        <v>0</v>
      </c>
      <c r="GJ121" s="1">
        <v>0</v>
      </c>
      <c r="GK121" s="1">
        <v>0</v>
      </c>
      <c r="GL121" s="1">
        <v>0</v>
      </c>
      <c r="GM121" s="1">
        <v>0</v>
      </c>
      <c r="GN121" s="1">
        <v>0</v>
      </c>
      <c r="GO121" s="1">
        <v>0</v>
      </c>
      <c r="GP121" s="1">
        <v>0</v>
      </c>
      <c r="GQ121" s="1">
        <v>0</v>
      </c>
      <c r="GR121" s="1">
        <v>0</v>
      </c>
      <c r="GS121" s="1">
        <v>0</v>
      </c>
      <c r="GT121" s="1">
        <v>0.34899999999999998</v>
      </c>
      <c r="GU121" s="1">
        <v>0</v>
      </c>
      <c r="GV121" s="1">
        <v>0</v>
      </c>
      <c r="GW121" s="1">
        <v>0</v>
      </c>
      <c r="GX121" s="1">
        <v>0</v>
      </c>
      <c r="GY121" s="1">
        <v>0</v>
      </c>
      <c r="GZ121" s="1">
        <v>0</v>
      </c>
      <c r="HA121" s="1">
        <v>0</v>
      </c>
      <c r="HB121" s="1">
        <v>0</v>
      </c>
      <c r="HC121" s="1">
        <v>0</v>
      </c>
      <c r="HD121" s="1">
        <v>0</v>
      </c>
      <c r="HE121" s="1">
        <v>0</v>
      </c>
      <c r="HF121" s="1">
        <v>0</v>
      </c>
      <c r="HG121" s="1">
        <v>0</v>
      </c>
      <c r="HH121" s="1">
        <v>1.4999999999999999E-2</v>
      </c>
      <c r="HI121" s="1">
        <v>0</v>
      </c>
      <c r="HJ121" s="1">
        <v>0</v>
      </c>
      <c r="HK121" s="1">
        <v>0</v>
      </c>
      <c r="HL121" s="1">
        <v>0</v>
      </c>
      <c r="HM121" s="1">
        <v>0</v>
      </c>
      <c r="HN121" s="1">
        <v>81.599999999999994</v>
      </c>
      <c r="HO121" s="1">
        <v>0</v>
      </c>
      <c r="HP121" s="1">
        <v>0</v>
      </c>
      <c r="HQ121" s="1">
        <v>0</v>
      </c>
      <c r="HR121" s="1">
        <v>0</v>
      </c>
      <c r="HS121" s="1">
        <v>0</v>
      </c>
      <c r="HT121" s="1">
        <v>0</v>
      </c>
      <c r="HU121" s="1">
        <v>0</v>
      </c>
      <c r="HV121" s="1">
        <v>0</v>
      </c>
      <c r="HW121" s="1">
        <v>0</v>
      </c>
      <c r="HX121" s="1">
        <v>0</v>
      </c>
      <c r="HY121" s="1">
        <v>0</v>
      </c>
      <c r="HZ121" s="1">
        <v>0</v>
      </c>
      <c r="IA121" s="1">
        <v>0</v>
      </c>
      <c r="IB121" s="1">
        <v>0</v>
      </c>
      <c r="IC121" s="1">
        <v>0</v>
      </c>
      <c r="ID121" s="1">
        <v>0</v>
      </c>
      <c r="IE121" s="1">
        <v>0</v>
      </c>
      <c r="IF121" s="1">
        <v>0</v>
      </c>
      <c r="IG121" s="1">
        <v>0</v>
      </c>
      <c r="IH121" s="1">
        <v>0</v>
      </c>
      <c r="II121" s="1">
        <v>0</v>
      </c>
      <c r="IJ121" s="1">
        <v>0</v>
      </c>
      <c r="IK121" s="1">
        <v>0</v>
      </c>
      <c r="IL121" s="1">
        <v>0</v>
      </c>
      <c r="IM121" s="1">
        <v>0</v>
      </c>
      <c r="IN121" s="1">
        <v>0</v>
      </c>
      <c r="IO121" s="1">
        <v>0</v>
      </c>
      <c r="IP121" s="1">
        <v>0</v>
      </c>
      <c r="IQ121" s="1">
        <v>0</v>
      </c>
      <c r="IR121" s="1">
        <v>0</v>
      </c>
      <c r="IS121" s="1">
        <v>0</v>
      </c>
      <c r="IT121" s="1">
        <v>0</v>
      </c>
      <c r="IU121" s="1">
        <v>0</v>
      </c>
      <c r="IV121" s="1">
        <v>0</v>
      </c>
      <c r="IW121" s="1">
        <v>0</v>
      </c>
      <c r="IX121" s="1">
        <v>0</v>
      </c>
      <c r="IY121" s="1">
        <v>0</v>
      </c>
      <c r="IZ121" s="1">
        <v>0</v>
      </c>
      <c r="JA121" s="1">
        <v>0</v>
      </c>
      <c r="JB121" s="1">
        <v>0</v>
      </c>
      <c r="JC121" s="1">
        <v>0</v>
      </c>
      <c r="JD121" s="1">
        <v>0</v>
      </c>
      <c r="JE121" s="1">
        <v>0</v>
      </c>
      <c r="JF121" s="1">
        <v>0</v>
      </c>
      <c r="JG121" s="1">
        <v>0</v>
      </c>
      <c r="JH121" s="1">
        <v>0</v>
      </c>
      <c r="JI121" s="1">
        <v>0</v>
      </c>
      <c r="JJ121" s="1">
        <v>0</v>
      </c>
      <c r="JK121" s="1">
        <v>0</v>
      </c>
      <c r="JL121" s="1">
        <v>0</v>
      </c>
      <c r="JM121" s="1">
        <v>0</v>
      </c>
      <c r="JN121" s="1">
        <v>0</v>
      </c>
      <c r="JO121" s="1">
        <v>0</v>
      </c>
      <c r="JP121" s="1">
        <v>0</v>
      </c>
      <c r="JQ121" s="1">
        <v>0</v>
      </c>
      <c r="JR121" s="1">
        <v>0</v>
      </c>
      <c r="JS121" s="1">
        <v>0</v>
      </c>
      <c r="JT121" s="1">
        <v>0</v>
      </c>
      <c r="JU121" s="1">
        <v>0</v>
      </c>
      <c r="JV121" s="1">
        <v>0</v>
      </c>
      <c r="JW121" s="1">
        <v>0</v>
      </c>
      <c r="JX121" s="1">
        <v>0</v>
      </c>
      <c r="JY121" s="1">
        <v>0</v>
      </c>
      <c r="JZ121" s="1">
        <v>0</v>
      </c>
      <c r="KA121" s="1">
        <v>0</v>
      </c>
      <c r="KB121" s="1">
        <v>0</v>
      </c>
      <c r="KC121" s="1">
        <v>0</v>
      </c>
      <c r="KD121" s="1">
        <v>0</v>
      </c>
      <c r="KE121" s="1">
        <v>0</v>
      </c>
      <c r="KF121" s="1">
        <v>0</v>
      </c>
      <c r="KG121" s="1">
        <v>0</v>
      </c>
      <c r="KH121" s="1">
        <v>0</v>
      </c>
      <c r="KI121" s="1">
        <v>0</v>
      </c>
      <c r="KJ121" s="1">
        <v>0</v>
      </c>
      <c r="KK121" s="1">
        <v>0</v>
      </c>
      <c r="KL121" s="1">
        <v>0</v>
      </c>
      <c r="KM121" s="1">
        <v>0</v>
      </c>
      <c r="KN121" s="1">
        <v>0</v>
      </c>
      <c r="KO121" s="1">
        <v>0</v>
      </c>
      <c r="KP121" s="1">
        <v>0</v>
      </c>
      <c r="KQ121" s="1">
        <v>0</v>
      </c>
      <c r="KR121" s="1">
        <v>0</v>
      </c>
      <c r="KS121" s="1">
        <v>0</v>
      </c>
      <c r="KT121" s="1">
        <v>0</v>
      </c>
      <c r="KU121" s="1">
        <v>0</v>
      </c>
      <c r="KV121" s="1">
        <v>0</v>
      </c>
      <c r="KW121" s="1">
        <v>0</v>
      </c>
      <c r="KX121" s="1">
        <v>0</v>
      </c>
      <c r="KY121" s="1">
        <v>0</v>
      </c>
      <c r="KZ121" s="1">
        <v>0</v>
      </c>
      <c r="LA121" s="1">
        <v>0</v>
      </c>
      <c r="LB121" s="1">
        <v>0</v>
      </c>
      <c r="LC121" s="1">
        <v>0</v>
      </c>
      <c r="LD121" s="1">
        <v>0</v>
      </c>
      <c r="LE121" s="1">
        <v>0</v>
      </c>
      <c r="LF121" s="1">
        <v>0</v>
      </c>
      <c r="LG121" s="1">
        <v>0</v>
      </c>
      <c r="LH121" s="1">
        <v>0.9365</v>
      </c>
      <c r="LI121" s="1">
        <v>0.95731045599340514</v>
      </c>
      <c r="LJ121" s="1">
        <v>0</v>
      </c>
      <c r="LK121" s="1">
        <v>0</v>
      </c>
      <c r="LL121" s="1">
        <v>1</v>
      </c>
      <c r="LM121" s="1">
        <v>0.95</v>
      </c>
      <c r="LN121" s="1">
        <v>0</v>
      </c>
      <c r="LO121" s="1">
        <v>1</v>
      </c>
      <c r="LP121" s="1">
        <v>0.78</v>
      </c>
      <c r="LQ121" s="1">
        <v>0</v>
      </c>
      <c r="LR121" s="1">
        <v>8.4507042253521125E-2</v>
      </c>
      <c r="LS121" s="1">
        <v>0</v>
      </c>
    </row>
    <row r="122" spans="1:331" ht="15.75" customHeight="1">
      <c r="A122" s="1" t="s">
        <v>459</v>
      </c>
      <c r="B122" s="1" t="s">
        <v>460</v>
      </c>
      <c r="C122" s="1" t="s">
        <v>480</v>
      </c>
      <c r="D122" s="1" t="s">
        <v>422</v>
      </c>
      <c r="E122" s="1" t="s">
        <v>354</v>
      </c>
      <c r="F122" s="1">
        <v>10348</v>
      </c>
      <c r="G122" s="1" t="s">
        <v>355</v>
      </c>
      <c r="H122" s="1">
        <v>10348</v>
      </c>
      <c r="I122" s="1">
        <v>1.1044935425338884</v>
      </c>
      <c r="J122" s="1">
        <v>0</v>
      </c>
      <c r="K122" s="1" t="s">
        <v>356</v>
      </c>
      <c r="L122" s="1">
        <v>1</v>
      </c>
      <c r="M122" s="1" t="s">
        <v>427</v>
      </c>
      <c r="N122" s="1" t="s">
        <v>462</v>
      </c>
      <c r="O122" s="1" t="s">
        <v>463</v>
      </c>
      <c r="P122" s="1">
        <v>4.9000000000000004</v>
      </c>
      <c r="Q122" s="1">
        <v>0.82</v>
      </c>
      <c r="R122" s="1">
        <v>0</v>
      </c>
      <c r="S122" s="1">
        <v>0.35</v>
      </c>
      <c r="T122" s="1">
        <v>9369</v>
      </c>
      <c r="U122" s="1">
        <v>0</v>
      </c>
      <c r="V122" s="1">
        <v>153</v>
      </c>
      <c r="W122" s="1">
        <v>0</v>
      </c>
      <c r="X122" s="1">
        <v>1433457</v>
      </c>
      <c r="Y122" s="1">
        <v>1</v>
      </c>
      <c r="Z122" s="1">
        <v>0</v>
      </c>
      <c r="AA122" s="1">
        <v>0</v>
      </c>
      <c r="AB122" s="1">
        <v>0</v>
      </c>
      <c r="AC122" s="1">
        <v>0</v>
      </c>
      <c r="AD122" s="1">
        <v>0</v>
      </c>
      <c r="AE122" s="1">
        <v>0</v>
      </c>
      <c r="AF122" s="1">
        <v>0</v>
      </c>
      <c r="AG122" s="1">
        <v>0</v>
      </c>
      <c r="AH122" s="1">
        <v>0</v>
      </c>
      <c r="AI122" s="1">
        <v>0</v>
      </c>
      <c r="AJ122" s="1">
        <v>0</v>
      </c>
      <c r="AK122" s="1">
        <v>0</v>
      </c>
      <c r="AL122" s="1">
        <v>0</v>
      </c>
      <c r="AM122" s="1">
        <v>13.616438356164384</v>
      </c>
      <c r="AN122" s="1">
        <v>0</v>
      </c>
      <c r="AO122" s="1">
        <v>0</v>
      </c>
      <c r="AP122" s="1">
        <v>0</v>
      </c>
      <c r="AQ122" s="1">
        <v>0</v>
      </c>
      <c r="AR122" s="1">
        <v>0</v>
      </c>
      <c r="AS122" s="1">
        <v>0</v>
      </c>
      <c r="AT122" s="1">
        <v>0</v>
      </c>
      <c r="AU122" s="1">
        <v>0</v>
      </c>
      <c r="AV122" s="1">
        <v>0</v>
      </c>
      <c r="AW122" s="1">
        <v>0</v>
      </c>
      <c r="AX122" s="1">
        <v>0</v>
      </c>
      <c r="AY122" s="1">
        <v>0</v>
      </c>
      <c r="AZ122" s="1">
        <v>0</v>
      </c>
      <c r="BA122" s="1">
        <v>0</v>
      </c>
      <c r="BB122" s="1">
        <v>0</v>
      </c>
      <c r="BC122" s="1">
        <v>0.1143</v>
      </c>
      <c r="BD122" s="1">
        <v>0</v>
      </c>
      <c r="BE122" s="1">
        <v>0</v>
      </c>
      <c r="BF122" s="1">
        <v>0</v>
      </c>
      <c r="BG122" s="1">
        <v>0</v>
      </c>
      <c r="BH122" s="1">
        <v>0</v>
      </c>
      <c r="BI122" s="1">
        <v>0</v>
      </c>
      <c r="BJ122" s="1">
        <v>0</v>
      </c>
      <c r="BK122" s="1">
        <v>0</v>
      </c>
      <c r="BL122" s="1">
        <v>0</v>
      </c>
      <c r="BM122" s="1">
        <v>0</v>
      </c>
      <c r="BN122" s="1">
        <v>0</v>
      </c>
      <c r="BO122" s="1">
        <v>0</v>
      </c>
      <c r="BP122" s="1">
        <v>0</v>
      </c>
      <c r="BQ122" s="1">
        <v>1.4999999999999999E-2</v>
      </c>
      <c r="BR122" s="1">
        <v>0</v>
      </c>
      <c r="BS122" s="1">
        <v>0</v>
      </c>
      <c r="BT122" s="1">
        <v>0</v>
      </c>
      <c r="BU122" s="1">
        <v>0</v>
      </c>
      <c r="BV122" s="1">
        <v>0</v>
      </c>
      <c r="BW122" s="1">
        <v>81.599999999999994</v>
      </c>
      <c r="BX122" s="1">
        <v>0</v>
      </c>
      <c r="BY122" s="1">
        <v>0</v>
      </c>
      <c r="BZ122" s="1">
        <v>0</v>
      </c>
      <c r="CA122" s="1">
        <v>0</v>
      </c>
      <c r="CB122" s="1">
        <v>0</v>
      </c>
      <c r="CC122" s="1">
        <v>0</v>
      </c>
      <c r="CD122" s="1">
        <v>0</v>
      </c>
      <c r="CE122" s="1">
        <v>0</v>
      </c>
      <c r="CF122" s="1">
        <v>0</v>
      </c>
      <c r="CG122" s="1">
        <v>0</v>
      </c>
      <c r="CH122" s="1">
        <v>0</v>
      </c>
      <c r="CI122" s="1">
        <v>0</v>
      </c>
      <c r="CJ122" s="1">
        <v>0</v>
      </c>
      <c r="CK122" s="1">
        <v>0</v>
      </c>
      <c r="CL122" s="1">
        <v>0</v>
      </c>
      <c r="CM122" s="1">
        <v>0</v>
      </c>
      <c r="CN122" s="1">
        <v>0</v>
      </c>
      <c r="CO122" s="1">
        <v>0</v>
      </c>
      <c r="CP122" s="1">
        <v>0</v>
      </c>
      <c r="CQ122" s="1">
        <v>0</v>
      </c>
      <c r="CR122" s="1">
        <v>0</v>
      </c>
      <c r="CS122" s="1">
        <v>0</v>
      </c>
      <c r="CT122" s="1">
        <v>0</v>
      </c>
      <c r="CU122" s="1">
        <v>0</v>
      </c>
      <c r="CV122" s="1">
        <v>0</v>
      </c>
      <c r="CW122" s="1">
        <v>0</v>
      </c>
      <c r="CX122" s="1">
        <v>0</v>
      </c>
      <c r="CY122" s="1">
        <v>0</v>
      </c>
      <c r="CZ122" s="1">
        <v>0</v>
      </c>
      <c r="DA122" s="1">
        <v>0</v>
      </c>
      <c r="DB122" s="1">
        <v>0</v>
      </c>
      <c r="DC122" s="1">
        <v>0</v>
      </c>
      <c r="DD122" s="1">
        <v>0</v>
      </c>
      <c r="DE122" s="1">
        <v>0</v>
      </c>
      <c r="DF122" s="1">
        <v>0</v>
      </c>
      <c r="DG122" s="1">
        <v>0</v>
      </c>
      <c r="DH122" s="1">
        <v>0</v>
      </c>
      <c r="DI122" s="1">
        <v>0</v>
      </c>
      <c r="DJ122" s="1">
        <v>0</v>
      </c>
      <c r="DK122" s="1">
        <v>0</v>
      </c>
      <c r="DL122" s="1">
        <v>0</v>
      </c>
      <c r="DM122" s="1">
        <v>0</v>
      </c>
      <c r="DN122" s="1">
        <v>0</v>
      </c>
      <c r="DO122" s="1">
        <v>0</v>
      </c>
      <c r="DP122" s="1">
        <v>0</v>
      </c>
      <c r="DQ122" s="1">
        <v>0</v>
      </c>
      <c r="DR122" s="1">
        <v>0</v>
      </c>
      <c r="DS122" s="1">
        <v>0</v>
      </c>
      <c r="DT122" s="1">
        <v>0</v>
      </c>
      <c r="DU122" s="1">
        <v>0</v>
      </c>
      <c r="DV122" s="1">
        <v>0</v>
      </c>
      <c r="DW122" s="1">
        <v>0</v>
      </c>
      <c r="DX122" s="1">
        <v>0</v>
      </c>
      <c r="DY122" s="1">
        <v>0</v>
      </c>
      <c r="DZ122" s="1">
        <v>0</v>
      </c>
      <c r="EA122" s="1">
        <v>0</v>
      </c>
      <c r="EB122" s="1">
        <v>0</v>
      </c>
      <c r="EC122" s="1">
        <v>0</v>
      </c>
      <c r="ED122" s="1">
        <v>0</v>
      </c>
      <c r="EE122" s="1">
        <v>0</v>
      </c>
      <c r="EF122" s="1">
        <v>0</v>
      </c>
      <c r="EG122" s="1">
        <v>0</v>
      </c>
      <c r="EH122" s="1">
        <v>0</v>
      </c>
      <c r="EI122" s="1">
        <v>0</v>
      </c>
      <c r="EJ122" s="1">
        <v>0</v>
      </c>
      <c r="EK122" s="1">
        <v>0</v>
      </c>
      <c r="EL122" s="1">
        <v>0</v>
      </c>
      <c r="EM122" s="1">
        <v>0</v>
      </c>
      <c r="EN122" s="1">
        <v>0</v>
      </c>
      <c r="EO122" s="1">
        <v>0</v>
      </c>
      <c r="EP122" s="1">
        <v>0</v>
      </c>
      <c r="EQ122" s="1">
        <v>0</v>
      </c>
      <c r="ER122" s="1">
        <v>0</v>
      </c>
      <c r="ES122" s="1">
        <v>0</v>
      </c>
      <c r="ET122" s="1">
        <v>0</v>
      </c>
      <c r="EU122" s="1">
        <v>0</v>
      </c>
      <c r="EV122" s="1">
        <v>0</v>
      </c>
      <c r="EW122" s="1">
        <v>0</v>
      </c>
      <c r="EX122" s="1">
        <v>0</v>
      </c>
      <c r="EY122" s="1">
        <v>0</v>
      </c>
      <c r="EZ122" s="1">
        <v>0</v>
      </c>
      <c r="FA122" s="1">
        <v>0</v>
      </c>
      <c r="FB122" s="1">
        <v>0</v>
      </c>
      <c r="FC122" s="1">
        <v>0</v>
      </c>
      <c r="FD122" s="1">
        <v>0</v>
      </c>
      <c r="FE122" s="1">
        <v>0</v>
      </c>
      <c r="FF122" s="1">
        <v>0</v>
      </c>
      <c r="FG122" s="1">
        <v>0</v>
      </c>
      <c r="FH122" s="1">
        <v>0</v>
      </c>
      <c r="FI122" s="1">
        <v>0</v>
      </c>
      <c r="FJ122" s="1">
        <v>0</v>
      </c>
      <c r="FK122" s="1">
        <v>0</v>
      </c>
      <c r="FL122" s="1">
        <v>0</v>
      </c>
      <c r="FM122" s="1">
        <v>0</v>
      </c>
      <c r="FN122" s="1">
        <v>0</v>
      </c>
      <c r="FO122" s="1">
        <v>0</v>
      </c>
      <c r="FP122" s="1">
        <v>0</v>
      </c>
      <c r="FQ122" s="1">
        <v>1</v>
      </c>
      <c r="FR122" s="1">
        <v>0</v>
      </c>
      <c r="FS122" s="1">
        <v>0</v>
      </c>
      <c r="FT122" s="1">
        <v>0</v>
      </c>
      <c r="FU122" s="1">
        <v>0</v>
      </c>
      <c r="FV122" s="1">
        <v>0</v>
      </c>
      <c r="FW122" s="1">
        <v>0</v>
      </c>
      <c r="FX122" s="1">
        <v>4.4594811006005424</v>
      </c>
      <c r="FY122" s="1">
        <v>0</v>
      </c>
      <c r="FZ122" s="1">
        <v>0</v>
      </c>
      <c r="GA122" s="1">
        <v>0</v>
      </c>
      <c r="GB122" s="1">
        <v>0</v>
      </c>
      <c r="GC122" s="1">
        <v>0</v>
      </c>
      <c r="GD122" s="1">
        <v>0</v>
      </c>
      <c r="GE122" s="1">
        <v>0</v>
      </c>
      <c r="GF122" s="1">
        <v>0</v>
      </c>
      <c r="GG122" s="1">
        <v>0</v>
      </c>
      <c r="GH122" s="1">
        <v>0</v>
      </c>
      <c r="GI122" s="1">
        <v>0</v>
      </c>
      <c r="GJ122" s="1">
        <v>0</v>
      </c>
      <c r="GK122" s="1">
        <v>0</v>
      </c>
      <c r="GL122" s="1">
        <v>0</v>
      </c>
      <c r="GM122" s="1">
        <v>0</v>
      </c>
      <c r="GN122" s="1">
        <v>0</v>
      </c>
      <c r="GO122" s="1">
        <v>0</v>
      </c>
      <c r="GP122" s="1">
        <v>0</v>
      </c>
      <c r="GQ122" s="1">
        <v>0</v>
      </c>
      <c r="GR122" s="1">
        <v>0</v>
      </c>
      <c r="GS122" s="1">
        <v>0</v>
      </c>
      <c r="GT122" s="1">
        <v>0.34899999999999998</v>
      </c>
      <c r="GU122" s="1">
        <v>0</v>
      </c>
      <c r="GV122" s="1">
        <v>0</v>
      </c>
      <c r="GW122" s="1">
        <v>0</v>
      </c>
      <c r="GX122" s="1">
        <v>0</v>
      </c>
      <c r="GY122" s="1">
        <v>0</v>
      </c>
      <c r="GZ122" s="1">
        <v>0</v>
      </c>
      <c r="HA122" s="1">
        <v>0</v>
      </c>
      <c r="HB122" s="1">
        <v>0</v>
      </c>
      <c r="HC122" s="1">
        <v>0</v>
      </c>
      <c r="HD122" s="1">
        <v>0</v>
      </c>
      <c r="HE122" s="1">
        <v>0</v>
      </c>
      <c r="HF122" s="1">
        <v>0</v>
      </c>
      <c r="HG122" s="1">
        <v>0</v>
      </c>
      <c r="HH122" s="1">
        <v>1.4999999999999999E-2</v>
      </c>
      <c r="HI122" s="1">
        <v>0</v>
      </c>
      <c r="HJ122" s="1">
        <v>0</v>
      </c>
      <c r="HK122" s="1">
        <v>0</v>
      </c>
      <c r="HL122" s="1">
        <v>0</v>
      </c>
      <c r="HM122" s="1">
        <v>0</v>
      </c>
      <c r="HN122" s="1">
        <v>81.599999999999994</v>
      </c>
      <c r="HO122" s="1">
        <v>0</v>
      </c>
      <c r="HP122" s="1">
        <v>0</v>
      </c>
      <c r="HQ122" s="1">
        <v>0</v>
      </c>
      <c r="HR122" s="1">
        <v>0</v>
      </c>
      <c r="HS122" s="1">
        <v>0</v>
      </c>
      <c r="HT122" s="1">
        <v>0</v>
      </c>
      <c r="HU122" s="1">
        <v>0</v>
      </c>
      <c r="HV122" s="1">
        <v>0</v>
      </c>
      <c r="HW122" s="1">
        <v>0</v>
      </c>
      <c r="HX122" s="1">
        <v>0</v>
      </c>
      <c r="HY122" s="1">
        <v>0</v>
      </c>
      <c r="HZ122" s="1">
        <v>0</v>
      </c>
      <c r="IA122" s="1">
        <v>0</v>
      </c>
      <c r="IB122" s="1">
        <v>0</v>
      </c>
      <c r="IC122" s="1">
        <v>0</v>
      </c>
      <c r="ID122" s="1">
        <v>0</v>
      </c>
      <c r="IE122" s="1">
        <v>0</v>
      </c>
      <c r="IF122" s="1">
        <v>0</v>
      </c>
      <c r="IG122" s="1">
        <v>0</v>
      </c>
      <c r="IH122" s="1">
        <v>0</v>
      </c>
      <c r="II122" s="1">
        <v>0</v>
      </c>
      <c r="IJ122" s="1">
        <v>0</v>
      </c>
      <c r="IK122" s="1">
        <v>0</v>
      </c>
      <c r="IL122" s="1">
        <v>0</v>
      </c>
      <c r="IM122" s="1">
        <v>0</v>
      </c>
      <c r="IN122" s="1">
        <v>0</v>
      </c>
      <c r="IO122" s="1">
        <v>0</v>
      </c>
      <c r="IP122" s="1">
        <v>0</v>
      </c>
      <c r="IQ122" s="1">
        <v>0</v>
      </c>
      <c r="IR122" s="1">
        <v>0</v>
      </c>
      <c r="IS122" s="1">
        <v>0</v>
      </c>
      <c r="IT122" s="1">
        <v>0</v>
      </c>
      <c r="IU122" s="1">
        <v>0</v>
      </c>
      <c r="IV122" s="1">
        <v>0</v>
      </c>
      <c r="IW122" s="1">
        <v>0</v>
      </c>
      <c r="IX122" s="1">
        <v>0</v>
      </c>
      <c r="IY122" s="1">
        <v>0</v>
      </c>
      <c r="IZ122" s="1">
        <v>0</v>
      </c>
      <c r="JA122" s="1">
        <v>0</v>
      </c>
      <c r="JB122" s="1">
        <v>0</v>
      </c>
      <c r="JC122" s="1">
        <v>0</v>
      </c>
      <c r="JD122" s="1">
        <v>0</v>
      </c>
      <c r="JE122" s="1">
        <v>0</v>
      </c>
      <c r="JF122" s="1">
        <v>0</v>
      </c>
      <c r="JG122" s="1">
        <v>0</v>
      </c>
      <c r="JH122" s="1">
        <v>0</v>
      </c>
      <c r="JI122" s="1">
        <v>0</v>
      </c>
      <c r="JJ122" s="1">
        <v>0</v>
      </c>
      <c r="JK122" s="1">
        <v>0</v>
      </c>
      <c r="JL122" s="1">
        <v>0</v>
      </c>
      <c r="JM122" s="1">
        <v>0</v>
      </c>
      <c r="JN122" s="1">
        <v>0</v>
      </c>
      <c r="JO122" s="1">
        <v>0</v>
      </c>
      <c r="JP122" s="1">
        <v>0</v>
      </c>
      <c r="JQ122" s="1">
        <v>0</v>
      </c>
      <c r="JR122" s="1">
        <v>0</v>
      </c>
      <c r="JS122" s="1">
        <v>0</v>
      </c>
      <c r="JT122" s="1">
        <v>0</v>
      </c>
      <c r="JU122" s="1">
        <v>0</v>
      </c>
      <c r="JV122" s="1">
        <v>0</v>
      </c>
      <c r="JW122" s="1">
        <v>0</v>
      </c>
      <c r="JX122" s="1">
        <v>0</v>
      </c>
      <c r="JY122" s="1">
        <v>0</v>
      </c>
      <c r="JZ122" s="1">
        <v>0</v>
      </c>
      <c r="KA122" s="1">
        <v>0</v>
      </c>
      <c r="KB122" s="1">
        <v>0</v>
      </c>
      <c r="KC122" s="1">
        <v>0</v>
      </c>
      <c r="KD122" s="1">
        <v>0</v>
      </c>
      <c r="KE122" s="1">
        <v>0</v>
      </c>
      <c r="KF122" s="1">
        <v>0</v>
      </c>
      <c r="KG122" s="1">
        <v>0</v>
      </c>
      <c r="KH122" s="1">
        <v>0</v>
      </c>
      <c r="KI122" s="1">
        <v>0</v>
      </c>
      <c r="KJ122" s="1">
        <v>0</v>
      </c>
      <c r="KK122" s="1">
        <v>0</v>
      </c>
      <c r="KL122" s="1">
        <v>0</v>
      </c>
      <c r="KM122" s="1">
        <v>0</v>
      </c>
      <c r="KN122" s="1">
        <v>0</v>
      </c>
      <c r="KO122" s="1">
        <v>0</v>
      </c>
      <c r="KP122" s="1">
        <v>0</v>
      </c>
      <c r="KQ122" s="1">
        <v>0</v>
      </c>
      <c r="KR122" s="1">
        <v>0</v>
      </c>
      <c r="KS122" s="1">
        <v>0</v>
      </c>
      <c r="KT122" s="1">
        <v>0</v>
      </c>
      <c r="KU122" s="1">
        <v>0</v>
      </c>
      <c r="KV122" s="1">
        <v>0</v>
      </c>
      <c r="KW122" s="1">
        <v>0</v>
      </c>
      <c r="KX122" s="1">
        <v>0</v>
      </c>
      <c r="KY122" s="1">
        <v>0</v>
      </c>
      <c r="KZ122" s="1">
        <v>0</v>
      </c>
      <c r="LA122" s="1">
        <v>0</v>
      </c>
      <c r="LB122" s="1">
        <v>0</v>
      </c>
      <c r="LC122" s="1">
        <v>0</v>
      </c>
      <c r="LD122" s="1">
        <v>0</v>
      </c>
      <c r="LE122" s="1">
        <v>0</v>
      </c>
      <c r="LF122" s="1">
        <v>0</v>
      </c>
      <c r="LG122" s="1">
        <v>0</v>
      </c>
      <c r="LH122" s="1">
        <v>0.9365</v>
      </c>
      <c r="LI122" s="1">
        <v>0.9645270369371961</v>
      </c>
      <c r="LJ122" s="1">
        <v>0</v>
      </c>
      <c r="LK122" s="1">
        <v>0</v>
      </c>
      <c r="LL122" s="1">
        <v>1</v>
      </c>
      <c r="LM122" s="1">
        <v>0.95</v>
      </c>
      <c r="LN122" s="1">
        <v>0</v>
      </c>
      <c r="LO122" s="1">
        <v>1</v>
      </c>
      <c r="LP122" s="1">
        <v>0.78</v>
      </c>
      <c r="LQ122" s="1">
        <v>0</v>
      </c>
      <c r="LR122" s="1">
        <v>8.4507042253521125E-2</v>
      </c>
      <c r="LS122" s="1">
        <v>0</v>
      </c>
    </row>
    <row r="123" spans="1:331" ht="15.75" customHeight="1">
      <c r="A123" s="1" t="s">
        <v>459</v>
      </c>
      <c r="B123" s="1" t="s">
        <v>460</v>
      </c>
      <c r="C123" s="1" t="s">
        <v>481</v>
      </c>
      <c r="D123" s="1" t="s">
        <v>422</v>
      </c>
      <c r="E123" s="1" t="s">
        <v>354</v>
      </c>
      <c r="F123" s="1">
        <v>10416</v>
      </c>
      <c r="G123" s="1" t="s">
        <v>355</v>
      </c>
      <c r="H123" s="1">
        <v>10416</v>
      </c>
      <c r="I123" s="1">
        <v>1.111751520973423</v>
      </c>
      <c r="J123" s="1">
        <v>0</v>
      </c>
      <c r="K123" s="1" t="s">
        <v>356</v>
      </c>
      <c r="L123" s="1">
        <v>1</v>
      </c>
      <c r="M123" s="1" t="s">
        <v>427</v>
      </c>
      <c r="N123" s="1" t="s">
        <v>462</v>
      </c>
      <c r="O123" s="1" t="s">
        <v>463</v>
      </c>
      <c r="P123" s="1">
        <v>4.9000000000000004</v>
      </c>
      <c r="Q123" s="1">
        <v>0.82</v>
      </c>
      <c r="R123" s="1">
        <v>0</v>
      </c>
      <c r="S123" s="1">
        <v>0.35</v>
      </c>
      <c r="T123" s="1">
        <v>9369</v>
      </c>
      <c r="U123" s="1">
        <v>0</v>
      </c>
      <c r="V123" s="1">
        <v>153</v>
      </c>
      <c r="W123" s="1">
        <v>0</v>
      </c>
      <c r="X123" s="1">
        <v>1433457</v>
      </c>
      <c r="Y123" s="1">
        <v>1</v>
      </c>
      <c r="Z123" s="1">
        <v>0</v>
      </c>
      <c r="AA123" s="1">
        <v>0</v>
      </c>
      <c r="AB123" s="1">
        <v>0</v>
      </c>
      <c r="AC123" s="1">
        <v>0</v>
      </c>
      <c r="AD123" s="1">
        <v>0</v>
      </c>
      <c r="AE123" s="1">
        <v>0</v>
      </c>
      <c r="AF123" s="1">
        <v>0</v>
      </c>
      <c r="AG123" s="1">
        <v>0</v>
      </c>
      <c r="AH123" s="1">
        <v>0</v>
      </c>
      <c r="AI123" s="1">
        <v>0</v>
      </c>
      <c r="AJ123" s="1">
        <v>0</v>
      </c>
      <c r="AK123" s="1">
        <v>0</v>
      </c>
      <c r="AL123" s="1">
        <v>0</v>
      </c>
      <c r="AM123" s="1">
        <v>13.616438356164384</v>
      </c>
      <c r="AN123" s="1">
        <v>0</v>
      </c>
      <c r="AO123" s="1">
        <v>0</v>
      </c>
      <c r="AP123" s="1">
        <v>0</v>
      </c>
      <c r="AQ123" s="1">
        <v>0</v>
      </c>
      <c r="AR123" s="1">
        <v>0</v>
      </c>
      <c r="AS123" s="1">
        <v>0</v>
      </c>
      <c r="AT123" s="1">
        <v>0</v>
      </c>
      <c r="AU123" s="1">
        <v>0</v>
      </c>
      <c r="AV123" s="1">
        <v>0</v>
      </c>
      <c r="AW123" s="1">
        <v>0</v>
      </c>
      <c r="AX123" s="1">
        <v>0</v>
      </c>
      <c r="AY123" s="1">
        <v>0</v>
      </c>
      <c r="AZ123" s="1">
        <v>0</v>
      </c>
      <c r="BA123" s="1">
        <v>0</v>
      </c>
      <c r="BB123" s="1">
        <v>0</v>
      </c>
      <c r="BC123" s="1">
        <v>0.1143</v>
      </c>
      <c r="BD123" s="1">
        <v>0</v>
      </c>
      <c r="BE123" s="1">
        <v>0</v>
      </c>
      <c r="BF123" s="1">
        <v>0</v>
      </c>
      <c r="BG123" s="1">
        <v>0</v>
      </c>
      <c r="BH123" s="1">
        <v>0</v>
      </c>
      <c r="BI123" s="1">
        <v>0</v>
      </c>
      <c r="BJ123" s="1">
        <v>0</v>
      </c>
      <c r="BK123" s="1">
        <v>0</v>
      </c>
      <c r="BL123" s="1">
        <v>0</v>
      </c>
      <c r="BM123" s="1">
        <v>0</v>
      </c>
      <c r="BN123" s="1">
        <v>0</v>
      </c>
      <c r="BO123" s="1">
        <v>0</v>
      </c>
      <c r="BP123" s="1">
        <v>0</v>
      </c>
      <c r="BQ123" s="1">
        <v>1.4999999999999999E-2</v>
      </c>
      <c r="BR123" s="1">
        <v>0</v>
      </c>
      <c r="BS123" s="1">
        <v>0</v>
      </c>
      <c r="BT123" s="1">
        <v>0</v>
      </c>
      <c r="BU123" s="1">
        <v>0</v>
      </c>
      <c r="BV123" s="1">
        <v>0</v>
      </c>
      <c r="BW123" s="1">
        <v>81.599999999999994</v>
      </c>
      <c r="BX123" s="1">
        <v>0</v>
      </c>
      <c r="BY123" s="1">
        <v>0</v>
      </c>
      <c r="BZ123" s="1">
        <v>0</v>
      </c>
      <c r="CA123" s="1">
        <v>0</v>
      </c>
      <c r="CB123" s="1">
        <v>0</v>
      </c>
      <c r="CC123" s="1">
        <v>0</v>
      </c>
      <c r="CD123" s="1">
        <v>0</v>
      </c>
      <c r="CE123" s="1">
        <v>0</v>
      </c>
      <c r="CF123" s="1">
        <v>0</v>
      </c>
      <c r="CG123" s="1">
        <v>0</v>
      </c>
      <c r="CH123" s="1">
        <v>0</v>
      </c>
      <c r="CI123" s="1">
        <v>0</v>
      </c>
      <c r="CJ123" s="1">
        <v>0</v>
      </c>
      <c r="CK123" s="1">
        <v>0</v>
      </c>
      <c r="CL123" s="1">
        <v>0</v>
      </c>
      <c r="CM123" s="1">
        <v>0</v>
      </c>
      <c r="CN123" s="1">
        <v>0</v>
      </c>
      <c r="CO123" s="1">
        <v>0</v>
      </c>
      <c r="CP123" s="1">
        <v>0</v>
      </c>
      <c r="CQ123" s="1">
        <v>0</v>
      </c>
      <c r="CR123" s="1">
        <v>0</v>
      </c>
      <c r="CS123" s="1">
        <v>0</v>
      </c>
      <c r="CT123" s="1">
        <v>0</v>
      </c>
      <c r="CU123" s="1">
        <v>0</v>
      </c>
      <c r="CV123" s="1">
        <v>0</v>
      </c>
      <c r="CW123" s="1">
        <v>0</v>
      </c>
      <c r="CX123" s="1">
        <v>0</v>
      </c>
      <c r="CY123" s="1">
        <v>0</v>
      </c>
      <c r="CZ123" s="1">
        <v>0</v>
      </c>
      <c r="DA123" s="1">
        <v>0</v>
      </c>
      <c r="DB123" s="1">
        <v>0</v>
      </c>
      <c r="DC123" s="1">
        <v>0</v>
      </c>
      <c r="DD123" s="1">
        <v>0</v>
      </c>
      <c r="DE123" s="1">
        <v>0</v>
      </c>
      <c r="DF123" s="1">
        <v>0</v>
      </c>
      <c r="DG123" s="1">
        <v>0</v>
      </c>
      <c r="DH123" s="1">
        <v>0</v>
      </c>
      <c r="DI123" s="1">
        <v>0</v>
      </c>
      <c r="DJ123" s="1">
        <v>0</v>
      </c>
      <c r="DK123" s="1">
        <v>0</v>
      </c>
      <c r="DL123" s="1">
        <v>0</v>
      </c>
      <c r="DM123" s="1">
        <v>0</v>
      </c>
      <c r="DN123" s="1">
        <v>0</v>
      </c>
      <c r="DO123" s="1">
        <v>0</v>
      </c>
      <c r="DP123" s="1">
        <v>0</v>
      </c>
      <c r="DQ123" s="1">
        <v>0</v>
      </c>
      <c r="DR123" s="1">
        <v>0</v>
      </c>
      <c r="DS123" s="1">
        <v>0</v>
      </c>
      <c r="DT123" s="1">
        <v>0</v>
      </c>
      <c r="DU123" s="1">
        <v>0</v>
      </c>
      <c r="DV123" s="1">
        <v>0</v>
      </c>
      <c r="DW123" s="1">
        <v>0</v>
      </c>
      <c r="DX123" s="1">
        <v>0</v>
      </c>
      <c r="DY123" s="1">
        <v>0</v>
      </c>
      <c r="DZ123" s="1">
        <v>0</v>
      </c>
      <c r="EA123" s="1">
        <v>0</v>
      </c>
      <c r="EB123" s="1">
        <v>0</v>
      </c>
      <c r="EC123" s="1">
        <v>0</v>
      </c>
      <c r="ED123" s="1">
        <v>0</v>
      </c>
      <c r="EE123" s="1">
        <v>0</v>
      </c>
      <c r="EF123" s="1">
        <v>0</v>
      </c>
      <c r="EG123" s="1">
        <v>0</v>
      </c>
      <c r="EH123" s="1">
        <v>0</v>
      </c>
      <c r="EI123" s="1">
        <v>0</v>
      </c>
      <c r="EJ123" s="1">
        <v>0</v>
      </c>
      <c r="EK123" s="1">
        <v>0</v>
      </c>
      <c r="EL123" s="1">
        <v>0</v>
      </c>
      <c r="EM123" s="1">
        <v>0</v>
      </c>
      <c r="EN123" s="1">
        <v>0</v>
      </c>
      <c r="EO123" s="1">
        <v>0</v>
      </c>
      <c r="EP123" s="1">
        <v>0</v>
      </c>
      <c r="EQ123" s="1">
        <v>0</v>
      </c>
      <c r="ER123" s="1">
        <v>0</v>
      </c>
      <c r="ES123" s="1">
        <v>0</v>
      </c>
      <c r="ET123" s="1">
        <v>0</v>
      </c>
      <c r="EU123" s="1">
        <v>0</v>
      </c>
      <c r="EV123" s="1">
        <v>0</v>
      </c>
      <c r="EW123" s="1">
        <v>0</v>
      </c>
      <c r="EX123" s="1">
        <v>0</v>
      </c>
      <c r="EY123" s="1">
        <v>0</v>
      </c>
      <c r="EZ123" s="1">
        <v>0</v>
      </c>
      <c r="FA123" s="1">
        <v>0</v>
      </c>
      <c r="FB123" s="1">
        <v>0</v>
      </c>
      <c r="FC123" s="1">
        <v>0</v>
      </c>
      <c r="FD123" s="1">
        <v>0</v>
      </c>
      <c r="FE123" s="1">
        <v>0</v>
      </c>
      <c r="FF123" s="1">
        <v>0</v>
      </c>
      <c r="FG123" s="1">
        <v>0</v>
      </c>
      <c r="FH123" s="1">
        <v>0</v>
      </c>
      <c r="FI123" s="1">
        <v>0</v>
      </c>
      <c r="FJ123" s="1">
        <v>0</v>
      </c>
      <c r="FK123" s="1">
        <v>0</v>
      </c>
      <c r="FL123" s="1">
        <v>0</v>
      </c>
      <c r="FM123" s="1">
        <v>0</v>
      </c>
      <c r="FN123" s="1">
        <v>0</v>
      </c>
      <c r="FO123" s="1">
        <v>0</v>
      </c>
      <c r="FP123" s="1">
        <v>0</v>
      </c>
      <c r="FQ123" s="1">
        <v>1</v>
      </c>
      <c r="FR123" s="1">
        <v>0</v>
      </c>
      <c r="FS123" s="1">
        <v>0</v>
      </c>
      <c r="FT123" s="1">
        <v>0</v>
      </c>
      <c r="FU123" s="1">
        <v>0</v>
      </c>
      <c r="FV123" s="1">
        <v>0</v>
      </c>
      <c r="FW123" s="1">
        <v>0</v>
      </c>
      <c r="FX123" s="1">
        <v>4.4594811006005424</v>
      </c>
      <c r="FY123" s="1">
        <v>0</v>
      </c>
      <c r="FZ123" s="1">
        <v>0</v>
      </c>
      <c r="GA123" s="1">
        <v>0</v>
      </c>
      <c r="GB123" s="1">
        <v>0</v>
      </c>
      <c r="GC123" s="1">
        <v>0</v>
      </c>
      <c r="GD123" s="1">
        <v>0</v>
      </c>
      <c r="GE123" s="1">
        <v>0</v>
      </c>
      <c r="GF123" s="1">
        <v>0</v>
      </c>
      <c r="GG123" s="1">
        <v>0</v>
      </c>
      <c r="GH123" s="1">
        <v>0</v>
      </c>
      <c r="GI123" s="1">
        <v>0</v>
      </c>
      <c r="GJ123" s="1">
        <v>0</v>
      </c>
      <c r="GK123" s="1">
        <v>0</v>
      </c>
      <c r="GL123" s="1">
        <v>0</v>
      </c>
      <c r="GM123" s="1">
        <v>0</v>
      </c>
      <c r="GN123" s="1">
        <v>0</v>
      </c>
      <c r="GO123" s="1">
        <v>0</v>
      </c>
      <c r="GP123" s="1">
        <v>0</v>
      </c>
      <c r="GQ123" s="1">
        <v>0</v>
      </c>
      <c r="GR123" s="1">
        <v>0</v>
      </c>
      <c r="GS123" s="1">
        <v>0</v>
      </c>
      <c r="GT123" s="1">
        <v>0.34899999999999998</v>
      </c>
      <c r="GU123" s="1">
        <v>0</v>
      </c>
      <c r="GV123" s="1">
        <v>0</v>
      </c>
      <c r="GW123" s="1">
        <v>0</v>
      </c>
      <c r="GX123" s="1">
        <v>0</v>
      </c>
      <c r="GY123" s="1">
        <v>0</v>
      </c>
      <c r="GZ123" s="1">
        <v>0</v>
      </c>
      <c r="HA123" s="1">
        <v>0</v>
      </c>
      <c r="HB123" s="1">
        <v>0</v>
      </c>
      <c r="HC123" s="1">
        <v>0</v>
      </c>
      <c r="HD123" s="1">
        <v>0</v>
      </c>
      <c r="HE123" s="1">
        <v>0</v>
      </c>
      <c r="HF123" s="1">
        <v>0</v>
      </c>
      <c r="HG123" s="1">
        <v>0</v>
      </c>
      <c r="HH123" s="1">
        <v>1.4999999999999999E-2</v>
      </c>
      <c r="HI123" s="1">
        <v>0</v>
      </c>
      <c r="HJ123" s="1">
        <v>0</v>
      </c>
      <c r="HK123" s="1">
        <v>0</v>
      </c>
      <c r="HL123" s="1">
        <v>0</v>
      </c>
      <c r="HM123" s="1">
        <v>0</v>
      </c>
      <c r="HN123" s="1">
        <v>81.599999999999994</v>
      </c>
      <c r="HO123" s="1">
        <v>0</v>
      </c>
      <c r="HP123" s="1">
        <v>0</v>
      </c>
      <c r="HQ123" s="1">
        <v>0</v>
      </c>
      <c r="HR123" s="1">
        <v>0</v>
      </c>
      <c r="HS123" s="1">
        <v>0</v>
      </c>
      <c r="HT123" s="1">
        <v>0</v>
      </c>
      <c r="HU123" s="1">
        <v>0</v>
      </c>
      <c r="HV123" s="1">
        <v>0</v>
      </c>
      <c r="HW123" s="1">
        <v>0</v>
      </c>
      <c r="HX123" s="1">
        <v>0</v>
      </c>
      <c r="HY123" s="1">
        <v>0</v>
      </c>
      <c r="HZ123" s="1">
        <v>0</v>
      </c>
      <c r="IA123" s="1">
        <v>0</v>
      </c>
      <c r="IB123" s="1">
        <v>0</v>
      </c>
      <c r="IC123" s="1">
        <v>0</v>
      </c>
      <c r="ID123" s="1">
        <v>0</v>
      </c>
      <c r="IE123" s="1">
        <v>0</v>
      </c>
      <c r="IF123" s="1">
        <v>0</v>
      </c>
      <c r="IG123" s="1">
        <v>0</v>
      </c>
      <c r="IH123" s="1">
        <v>0</v>
      </c>
      <c r="II123" s="1">
        <v>0</v>
      </c>
      <c r="IJ123" s="1">
        <v>0</v>
      </c>
      <c r="IK123" s="1">
        <v>0</v>
      </c>
      <c r="IL123" s="1">
        <v>0</v>
      </c>
      <c r="IM123" s="1">
        <v>0</v>
      </c>
      <c r="IN123" s="1">
        <v>0</v>
      </c>
      <c r="IO123" s="1">
        <v>0</v>
      </c>
      <c r="IP123" s="1">
        <v>0</v>
      </c>
      <c r="IQ123" s="1">
        <v>0</v>
      </c>
      <c r="IR123" s="1">
        <v>0</v>
      </c>
      <c r="IS123" s="1">
        <v>0</v>
      </c>
      <c r="IT123" s="1">
        <v>0</v>
      </c>
      <c r="IU123" s="1">
        <v>0</v>
      </c>
      <c r="IV123" s="1">
        <v>0</v>
      </c>
      <c r="IW123" s="1">
        <v>0</v>
      </c>
      <c r="IX123" s="1">
        <v>0</v>
      </c>
      <c r="IY123" s="1">
        <v>0</v>
      </c>
      <c r="IZ123" s="1">
        <v>0</v>
      </c>
      <c r="JA123" s="1">
        <v>0</v>
      </c>
      <c r="JB123" s="1">
        <v>0</v>
      </c>
      <c r="JC123" s="1">
        <v>0</v>
      </c>
      <c r="JD123" s="1">
        <v>0</v>
      </c>
      <c r="JE123" s="1">
        <v>0</v>
      </c>
      <c r="JF123" s="1">
        <v>0</v>
      </c>
      <c r="JG123" s="1">
        <v>0</v>
      </c>
      <c r="JH123" s="1">
        <v>0</v>
      </c>
      <c r="JI123" s="1">
        <v>0</v>
      </c>
      <c r="JJ123" s="1">
        <v>0</v>
      </c>
      <c r="JK123" s="1">
        <v>0</v>
      </c>
      <c r="JL123" s="1">
        <v>0</v>
      </c>
      <c r="JM123" s="1">
        <v>0</v>
      </c>
      <c r="JN123" s="1">
        <v>0</v>
      </c>
      <c r="JO123" s="1">
        <v>0</v>
      </c>
      <c r="JP123" s="1">
        <v>0</v>
      </c>
      <c r="JQ123" s="1">
        <v>0</v>
      </c>
      <c r="JR123" s="1">
        <v>0</v>
      </c>
      <c r="JS123" s="1">
        <v>0</v>
      </c>
      <c r="JT123" s="1">
        <v>0</v>
      </c>
      <c r="JU123" s="1">
        <v>0</v>
      </c>
      <c r="JV123" s="1">
        <v>0</v>
      </c>
      <c r="JW123" s="1">
        <v>0</v>
      </c>
      <c r="JX123" s="1">
        <v>0</v>
      </c>
      <c r="JY123" s="1">
        <v>0</v>
      </c>
      <c r="JZ123" s="1">
        <v>0</v>
      </c>
      <c r="KA123" s="1">
        <v>0</v>
      </c>
      <c r="KB123" s="1">
        <v>0</v>
      </c>
      <c r="KC123" s="1">
        <v>0</v>
      </c>
      <c r="KD123" s="1">
        <v>0</v>
      </c>
      <c r="KE123" s="1">
        <v>0</v>
      </c>
      <c r="KF123" s="1">
        <v>0</v>
      </c>
      <c r="KG123" s="1">
        <v>0</v>
      </c>
      <c r="KH123" s="1">
        <v>0</v>
      </c>
      <c r="KI123" s="1">
        <v>0</v>
      </c>
      <c r="KJ123" s="1">
        <v>0</v>
      </c>
      <c r="KK123" s="1">
        <v>0</v>
      </c>
      <c r="KL123" s="1">
        <v>0</v>
      </c>
      <c r="KM123" s="1">
        <v>0</v>
      </c>
      <c r="KN123" s="1">
        <v>0</v>
      </c>
      <c r="KO123" s="1">
        <v>0</v>
      </c>
      <c r="KP123" s="1">
        <v>0</v>
      </c>
      <c r="KQ123" s="1">
        <v>0</v>
      </c>
      <c r="KR123" s="1">
        <v>0</v>
      </c>
      <c r="KS123" s="1">
        <v>0</v>
      </c>
      <c r="KT123" s="1">
        <v>0</v>
      </c>
      <c r="KU123" s="1">
        <v>0</v>
      </c>
      <c r="KV123" s="1">
        <v>0</v>
      </c>
      <c r="KW123" s="1">
        <v>0</v>
      </c>
      <c r="KX123" s="1">
        <v>0</v>
      </c>
      <c r="KY123" s="1">
        <v>0</v>
      </c>
      <c r="KZ123" s="1">
        <v>0</v>
      </c>
      <c r="LA123" s="1">
        <v>0</v>
      </c>
      <c r="LB123" s="1">
        <v>0</v>
      </c>
      <c r="LC123" s="1">
        <v>0</v>
      </c>
      <c r="LD123" s="1">
        <v>0</v>
      </c>
      <c r="LE123" s="1">
        <v>0</v>
      </c>
      <c r="LF123" s="1">
        <v>0</v>
      </c>
      <c r="LG123" s="1">
        <v>0</v>
      </c>
      <c r="LH123" s="1">
        <v>0.9365</v>
      </c>
      <c r="LI123" s="1">
        <v>0.97078771484264048</v>
      </c>
      <c r="LJ123" s="1">
        <v>0</v>
      </c>
      <c r="LK123" s="1">
        <v>0</v>
      </c>
      <c r="LL123" s="1">
        <v>1</v>
      </c>
      <c r="LM123" s="1">
        <v>0.95</v>
      </c>
      <c r="LN123" s="1">
        <v>0</v>
      </c>
      <c r="LO123" s="1">
        <v>1</v>
      </c>
      <c r="LP123" s="1">
        <v>0.78</v>
      </c>
      <c r="LQ123" s="1">
        <v>0</v>
      </c>
      <c r="LR123" s="1">
        <v>8.4507042253521125E-2</v>
      </c>
      <c r="LS123" s="1">
        <v>0</v>
      </c>
    </row>
    <row r="124" spans="1:331" ht="15.75" customHeight="1">
      <c r="A124" s="1" t="s">
        <v>459</v>
      </c>
      <c r="B124" s="1" t="s">
        <v>460</v>
      </c>
      <c r="C124" s="1" t="s">
        <v>482</v>
      </c>
      <c r="D124" s="1" t="s">
        <v>422</v>
      </c>
      <c r="E124" s="1" t="s">
        <v>354</v>
      </c>
      <c r="F124" s="1">
        <v>10486</v>
      </c>
      <c r="G124" s="1" t="s">
        <v>355</v>
      </c>
      <c r="H124" s="1">
        <v>10486</v>
      </c>
      <c r="I124" s="1">
        <v>1.1192229693670617</v>
      </c>
      <c r="J124" s="1">
        <v>0</v>
      </c>
      <c r="K124" s="1" t="s">
        <v>356</v>
      </c>
      <c r="L124" s="1">
        <v>1</v>
      </c>
      <c r="M124" s="1" t="s">
        <v>427</v>
      </c>
      <c r="N124" s="1" t="s">
        <v>462</v>
      </c>
      <c r="O124" s="1" t="s">
        <v>463</v>
      </c>
      <c r="P124" s="1">
        <v>4.9000000000000004</v>
      </c>
      <c r="Q124" s="1">
        <v>0.82</v>
      </c>
      <c r="R124" s="1">
        <v>0</v>
      </c>
      <c r="S124" s="1">
        <v>0.35</v>
      </c>
      <c r="T124" s="1">
        <v>9369</v>
      </c>
      <c r="U124" s="1">
        <v>0</v>
      </c>
      <c r="V124" s="1">
        <v>153</v>
      </c>
      <c r="W124" s="1">
        <v>0</v>
      </c>
      <c r="X124" s="1">
        <v>1433457</v>
      </c>
      <c r="Y124" s="1">
        <v>1</v>
      </c>
      <c r="Z124" s="1">
        <v>0</v>
      </c>
      <c r="AA124" s="1">
        <v>0</v>
      </c>
      <c r="AB124" s="1">
        <v>0</v>
      </c>
      <c r="AC124" s="1">
        <v>0</v>
      </c>
      <c r="AD124" s="1">
        <v>0</v>
      </c>
      <c r="AE124" s="1">
        <v>0</v>
      </c>
      <c r="AF124" s="1">
        <v>0</v>
      </c>
      <c r="AG124" s="1">
        <v>0</v>
      </c>
      <c r="AH124" s="1">
        <v>0</v>
      </c>
      <c r="AI124" s="1">
        <v>0</v>
      </c>
      <c r="AJ124" s="1">
        <v>0</v>
      </c>
      <c r="AK124" s="1">
        <v>0</v>
      </c>
      <c r="AL124" s="1">
        <v>0</v>
      </c>
      <c r="AM124" s="1">
        <v>13.616438356164384</v>
      </c>
      <c r="AN124" s="1">
        <v>0</v>
      </c>
      <c r="AO124" s="1">
        <v>0</v>
      </c>
      <c r="AP124" s="1">
        <v>0</v>
      </c>
      <c r="AQ124" s="1">
        <v>0</v>
      </c>
      <c r="AR124" s="1">
        <v>0</v>
      </c>
      <c r="AS124" s="1">
        <v>0</v>
      </c>
      <c r="AT124" s="1">
        <v>0</v>
      </c>
      <c r="AU124" s="1">
        <v>0</v>
      </c>
      <c r="AV124" s="1">
        <v>0</v>
      </c>
      <c r="AW124" s="1">
        <v>0</v>
      </c>
      <c r="AX124" s="1">
        <v>0</v>
      </c>
      <c r="AY124" s="1">
        <v>0</v>
      </c>
      <c r="AZ124" s="1">
        <v>0</v>
      </c>
      <c r="BA124" s="1">
        <v>0</v>
      </c>
      <c r="BB124" s="1">
        <v>0</v>
      </c>
      <c r="BC124" s="1">
        <v>0.1143</v>
      </c>
      <c r="BD124" s="1">
        <v>0</v>
      </c>
      <c r="BE124" s="1">
        <v>0</v>
      </c>
      <c r="BF124" s="1">
        <v>0</v>
      </c>
      <c r="BG124" s="1">
        <v>0</v>
      </c>
      <c r="BH124" s="1">
        <v>0</v>
      </c>
      <c r="BI124" s="1">
        <v>0</v>
      </c>
      <c r="BJ124" s="1">
        <v>0</v>
      </c>
      <c r="BK124" s="1">
        <v>0</v>
      </c>
      <c r="BL124" s="1">
        <v>0</v>
      </c>
      <c r="BM124" s="1">
        <v>0</v>
      </c>
      <c r="BN124" s="1">
        <v>0</v>
      </c>
      <c r="BO124" s="1">
        <v>0</v>
      </c>
      <c r="BP124" s="1">
        <v>0</v>
      </c>
      <c r="BQ124" s="1">
        <v>1.4999999999999999E-2</v>
      </c>
      <c r="BR124" s="1">
        <v>0</v>
      </c>
      <c r="BS124" s="1">
        <v>0</v>
      </c>
      <c r="BT124" s="1">
        <v>0</v>
      </c>
      <c r="BU124" s="1">
        <v>0</v>
      </c>
      <c r="BV124" s="1">
        <v>0</v>
      </c>
      <c r="BW124" s="1">
        <v>81.599999999999994</v>
      </c>
      <c r="BX124" s="1">
        <v>0</v>
      </c>
      <c r="BY124" s="1">
        <v>0</v>
      </c>
      <c r="BZ124" s="1">
        <v>0</v>
      </c>
      <c r="CA124" s="1">
        <v>0</v>
      </c>
      <c r="CB124" s="1">
        <v>0</v>
      </c>
      <c r="CC124" s="1">
        <v>0</v>
      </c>
      <c r="CD124" s="1">
        <v>0</v>
      </c>
      <c r="CE124" s="1">
        <v>0</v>
      </c>
      <c r="CF124" s="1">
        <v>0</v>
      </c>
      <c r="CG124" s="1">
        <v>0</v>
      </c>
      <c r="CH124" s="1">
        <v>0</v>
      </c>
      <c r="CI124" s="1">
        <v>0</v>
      </c>
      <c r="CJ124" s="1">
        <v>0</v>
      </c>
      <c r="CK124" s="1">
        <v>0</v>
      </c>
      <c r="CL124" s="1">
        <v>0</v>
      </c>
      <c r="CM124" s="1">
        <v>0</v>
      </c>
      <c r="CN124" s="1">
        <v>0</v>
      </c>
      <c r="CO124" s="1">
        <v>0</v>
      </c>
      <c r="CP124" s="1">
        <v>0</v>
      </c>
      <c r="CQ124" s="1">
        <v>0</v>
      </c>
      <c r="CR124" s="1">
        <v>0</v>
      </c>
      <c r="CS124" s="1">
        <v>0</v>
      </c>
      <c r="CT124" s="1">
        <v>0</v>
      </c>
      <c r="CU124" s="1">
        <v>0</v>
      </c>
      <c r="CV124" s="1">
        <v>0</v>
      </c>
      <c r="CW124" s="1">
        <v>0</v>
      </c>
      <c r="CX124" s="1">
        <v>0</v>
      </c>
      <c r="CY124" s="1">
        <v>0</v>
      </c>
      <c r="CZ124" s="1">
        <v>0</v>
      </c>
      <c r="DA124" s="1">
        <v>0</v>
      </c>
      <c r="DB124" s="1">
        <v>0</v>
      </c>
      <c r="DC124" s="1">
        <v>0</v>
      </c>
      <c r="DD124" s="1">
        <v>0</v>
      </c>
      <c r="DE124" s="1">
        <v>0</v>
      </c>
      <c r="DF124" s="1">
        <v>0</v>
      </c>
      <c r="DG124" s="1">
        <v>0</v>
      </c>
      <c r="DH124" s="1">
        <v>0</v>
      </c>
      <c r="DI124" s="1">
        <v>0</v>
      </c>
      <c r="DJ124" s="1">
        <v>0</v>
      </c>
      <c r="DK124" s="1">
        <v>0</v>
      </c>
      <c r="DL124" s="1">
        <v>0</v>
      </c>
      <c r="DM124" s="1">
        <v>0</v>
      </c>
      <c r="DN124" s="1">
        <v>0</v>
      </c>
      <c r="DO124" s="1">
        <v>0</v>
      </c>
      <c r="DP124" s="1">
        <v>0</v>
      </c>
      <c r="DQ124" s="1">
        <v>0</v>
      </c>
      <c r="DR124" s="1">
        <v>0</v>
      </c>
      <c r="DS124" s="1">
        <v>0</v>
      </c>
      <c r="DT124" s="1">
        <v>0</v>
      </c>
      <c r="DU124" s="1">
        <v>0</v>
      </c>
      <c r="DV124" s="1">
        <v>0</v>
      </c>
      <c r="DW124" s="1">
        <v>0</v>
      </c>
      <c r="DX124" s="1">
        <v>0</v>
      </c>
      <c r="DY124" s="1">
        <v>0</v>
      </c>
      <c r="DZ124" s="1">
        <v>0</v>
      </c>
      <c r="EA124" s="1">
        <v>0</v>
      </c>
      <c r="EB124" s="1">
        <v>0</v>
      </c>
      <c r="EC124" s="1">
        <v>0</v>
      </c>
      <c r="ED124" s="1">
        <v>0</v>
      </c>
      <c r="EE124" s="1">
        <v>0</v>
      </c>
      <c r="EF124" s="1">
        <v>0</v>
      </c>
      <c r="EG124" s="1">
        <v>0</v>
      </c>
      <c r="EH124" s="1">
        <v>0</v>
      </c>
      <c r="EI124" s="1">
        <v>0</v>
      </c>
      <c r="EJ124" s="1">
        <v>0</v>
      </c>
      <c r="EK124" s="1">
        <v>0</v>
      </c>
      <c r="EL124" s="1">
        <v>0</v>
      </c>
      <c r="EM124" s="1">
        <v>0</v>
      </c>
      <c r="EN124" s="1">
        <v>0</v>
      </c>
      <c r="EO124" s="1">
        <v>0</v>
      </c>
      <c r="EP124" s="1">
        <v>0</v>
      </c>
      <c r="EQ124" s="1">
        <v>0</v>
      </c>
      <c r="ER124" s="1">
        <v>0</v>
      </c>
      <c r="ES124" s="1">
        <v>0</v>
      </c>
      <c r="ET124" s="1">
        <v>0</v>
      </c>
      <c r="EU124" s="1">
        <v>0</v>
      </c>
      <c r="EV124" s="1">
        <v>0</v>
      </c>
      <c r="EW124" s="1">
        <v>0</v>
      </c>
      <c r="EX124" s="1">
        <v>0</v>
      </c>
      <c r="EY124" s="1">
        <v>0</v>
      </c>
      <c r="EZ124" s="1">
        <v>0</v>
      </c>
      <c r="FA124" s="1">
        <v>0</v>
      </c>
      <c r="FB124" s="1">
        <v>0</v>
      </c>
      <c r="FC124" s="1">
        <v>0</v>
      </c>
      <c r="FD124" s="1">
        <v>0</v>
      </c>
      <c r="FE124" s="1">
        <v>0</v>
      </c>
      <c r="FF124" s="1">
        <v>0</v>
      </c>
      <c r="FG124" s="1">
        <v>0</v>
      </c>
      <c r="FH124" s="1">
        <v>0</v>
      </c>
      <c r="FI124" s="1">
        <v>0</v>
      </c>
      <c r="FJ124" s="1">
        <v>0</v>
      </c>
      <c r="FK124" s="1">
        <v>0</v>
      </c>
      <c r="FL124" s="1">
        <v>0</v>
      </c>
      <c r="FM124" s="1">
        <v>0</v>
      </c>
      <c r="FN124" s="1">
        <v>0</v>
      </c>
      <c r="FO124" s="1">
        <v>0</v>
      </c>
      <c r="FP124" s="1">
        <v>0</v>
      </c>
      <c r="FQ124" s="1">
        <v>1</v>
      </c>
      <c r="FR124" s="1">
        <v>0</v>
      </c>
      <c r="FS124" s="1">
        <v>0</v>
      </c>
      <c r="FT124" s="1">
        <v>0</v>
      </c>
      <c r="FU124" s="1">
        <v>0</v>
      </c>
      <c r="FV124" s="1">
        <v>0</v>
      </c>
      <c r="FW124" s="1">
        <v>0</v>
      </c>
      <c r="FX124" s="1">
        <v>4.4594811006005424</v>
      </c>
      <c r="FY124" s="1">
        <v>0</v>
      </c>
      <c r="FZ124" s="1">
        <v>0</v>
      </c>
      <c r="GA124" s="1">
        <v>0</v>
      </c>
      <c r="GB124" s="1">
        <v>0</v>
      </c>
      <c r="GC124" s="1">
        <v>0</v>
      </c>
      <c r="GD124" s="1">
        <v>0</v>
      </c>
      <c r="GE124" s="1">
        <v>0</v>
      </c>
      <c r="GF124" s="1">
        <v>0</v>
      </c>
      <c r="GG124" s="1">
        <v>0</v>
      </c>
      <c r="GH124" s="1">
        <v>0</v>
      </c>
      <c r="GI124" s="1">
        <v>0</v>
      </c>
      <c r="GJ124" s="1">
        <v>0</v>
      </c>
      <c r="GK124" s="1">
        <v>0</v>
      </c>
      <c r="GL124" s="1">
        <v>0</v>
      </c>
      <c r="GM124" s="1">
        <v>0</v>
      </c>
      <c r="GN124" s="1">
        <v>0</v>
      </c>
      <c r="GO124" s="1">
        <v>0</v>
      </c>
      <c r="GP124" s="1">
        <v>0</v>
      </c>
      <c r="GQ124" s="1">
        <v>0</v>
      </c>
      <c r="GR124" s="1">
        <v>0</v>
      </c>
      <c r="GS124" s="1">
        <v>0</v>
      </c>
      <c r="GT124" s="1">
        <v>0.34899999999999998</v>
      </c>
      <c r="GU124" s="1">
        <v>0</v>
      </c>
      <c r="GV124" s="1">
        <v>0</v>
      </c>
      <c r="GW124" s="1">
        <v>0</v>
      </c>
      <c r="GX124" s="1">
        <v>0</v>
      </c>
      <c r="GY124" s="1">
        <v>0</v>
      </c>
      <c r="GZ124" s="1">
        <v>0</v>
      </c>
      <c r="HA124" s="1">
        <v>0</v>
      </c>
      <c r="HB124" s="1">
        <v>0</v>
      </c>
      <c r="HC124" s="1">
        <v>0</v>
      </c>
      <c r="HD124" s="1">
        <v>0</v>
      </c>
      <c r="HE124" s="1">
        <v>0</v>
      </c>
      <c r="HF124" s="1">
        <v>0</v>
      </c>
      <c r="HG124" s="1">
        <v>0</v>
      </c>
      <c r="HH124" s="1">
        <v>1.4999999999999999E-2</v>
      </c>
      <c r="HI124" s="1">
        <v>0</v>
      </c>
      <c r="HJ124" s="1">
        <v>0</v>
      </c>
      <c r="HK124" s="1">
        <v>0</v>
      </c>
      <c r="HL124" s="1">
        <v>0</v>
      </c>
      <c r="HM124" s="1">
        <v>0</v>
      </c>
      <c r="HN124" s="1">
        <v>81.599999999999994</v>
      </c>
      <c r="HO124" s="1">
        <v>0</v>
      </c>
      <c r="HP124" s="1">
        <v>0</v>
      </c>
      <c r="HQ124" s="1">
        <v>0</v>
      </c>
      <c r="HR124" s="1">
        <v>0</v>
      </c>
      <c r="HS124" s="1">
        <v>0</v>
      </c>
      <c r="HT124" s="1">
        <v>0</v>
      </c>
      <c r="HU124" s="1">
        <v>0</v>
      </c>
      <c r="HV124" s="1">
        <v>0</v>
      </c>
      <c r="HW124" s="1">
        <v>0</v>
      </c>
      <c r="HX124" s="1">
        <v>0</v>
      </c>
      <c r="HY124" s="1">
        <v>0</v>
      </c>
      <c r="HZ124" s="1">
        <v>0</v>
      </c>
      <c r="IA124" s="1">
        <v>0</v>
      </c>
      <c r="IB124" s="1">
        <v>0</v>
      </c>
      <c r="IC124" s="1">
        <v>0</v>
      </c>
      <c r="ID124" s="1">
        <v>0</v>
      </c>
      <c r="IE124" s="1">
        <v>0</v>
      </c>
      <c r="IF124" s="1">
        <v>0</v>
      </c>
      <c r="IG124" s="1">
        <v>0</v>
      </c>
      <c r="IH124" s="1">
        <v>0</v>
      </c>
      <c r="II124" s="1">
        <v>0</v>
      </c>
      <c r="IJ124" s="1">
        <v>0</v>
      </c>
      <c r="IK124" s="1">
        <v>0</v>
      </c>
      <c r="IL124" s="1">
        <v>0</v>
      </c>
      <c r="IM124" s="1">
        <v>0</v>
      </c>
      <c r="IN124" s="1">
        <v>0</v>
      </c>
      <c r="IO124" s="1">
        <v>0</v>
      </c>
      <c r="IP124" s="1">
        <v>0</v>
      </c>
      <c r="IQ124" s="1">
        <v>0</v>
      </c>
      <c r="IR124" s="1">
        <v>0</v>
      </c>
      <c r="IS124" s="1">
        <v>0</v>
      </c>
      <c r="IT124" s="1">
        <v>0</v>
      </c>
      <c r="IU124" s="1">
        <v>0</v>
      </c>
      <c r="IV124" s="1">
        <v>0</v>
      </c>
      <c r="IW124" s="1">
        <v>0</v>
      </c>
      <c r="IX124" s="1">
        <v>0</v>
      </c>
      <c r="IY124" s="1">
        <v>0</v>
      </c>
      <c r="IZ124" s="1">
        <v>0</v>
      </c>
      <c r="JA124" s="1">
        <v>0</v>
      </c>
      <c r="JB124" s="1">
        <v>0</v>
      </c>
      <c r="JC124" s="1">
        <v>0</v>
      </c>
      <c r="JD124" s="1">
        <v>0</v>
      </c>
      <c r="JE124" s="1">
        <v>0</v>
      </c>
      <c r="JF124" s="1">
        <v>0</v>
      </c>
      <c r="JG124" s="1">
        <v>0</v>
      </c>
      <c r="JH124" s="1">
        <v>0</v>
      </c>
      <c r="JI124" s="1">
        <v>0</v>
      </c>
      <c r="JJ124" s="1">
        <v>0</v>
      </c>
      <c r="JK124" s="1">
        <v>0</v>
      </c>
      <c r="JL124" s="1">
        <v>0</v>
      </c>
      <c r="JM124" s="1">
        <v>0</v>
      </c>
      <c r="JN124" s="1">
        <v>0</v>
      </c>
      <c r="JO124" s="1">
        <v>0</v>
      </c>
      <c r="JP124" s="1">
        <v>0</v>
      </c>
      <c r="JQ124" s="1">
        <v>0</v>
      </c>
      <c r="JR124" s="1">
        <v>0</v>
      </c>
      <c r="JS124" s="1">
        <v>0</v>
      </c>
      <c r="JT124" s="1">
        <v>0</v>
      </c>
      <c r="JU124" s="1">
        <v>0</v>
      </c>
      <c r="JV124" s="1">
        <v>0</v>
      </c>
      <c r="JW124" s="1">
        <v>0</v>
      </c>
      <c r="JX124" s="1">
        <v>0</v>
      </c>
      <c r="JY124" s="1">
        <v>0</v>
      </c>
      <c r="JZ124" s="1">
        <v>0</v>
      </c>
      <c r="KA124" s="1">
        <v>0</v>
      </c>
      <c r="KB124" s="1">
        <v>0</v>
      </c>
      <c r="KC124" s="1">
        <v>0</v>
      </c>
      <c r="KD124" s="1">
        <v>0</v>
      </c>
      <c r="KE124" s="1">
        <v>0</v>
      </c>
      <c r="KF124" s="1">
        <v>0</v>
      </c>
      <c r="KG124" s="1">
        <v>0</v>
      </c>
      <c r="KH124" s="1">
        <v>0</v>
      </c>
      <c r="KI124" s="1">
        <v>0</v>
      </c>
      <c r="KJ124" s="1">
        <v>0</v>
      </c>
      <c r="KK124" s="1">
        <v>0</v>
      </c>
      <c r="KL124" s="1">
        <v>0</v>
      </c>
      <c r="KM124" s="1">
        <v>0</v>
      </c>
      <c r="KN124" s="1">
        <v>0</v>
      </c>
      <c r="KO124" s="1">
        <v>0</v>
      </c>
      <c r="KP124" s="1">
        <v>0</v>
      </c>
      <c r="KQ124" s="1">
        <v>0</v>
      </c>
      <c r="KR124" s="1">
        <v>0</v>
      </c>
      <c r="KS124" s="1">
        <v>0</v>
      </c>
      <c r="KT124" s="1">
        <v>0</v>
      </c>
      <c r="KU124" s="1">
        <v>0</v>
      </c>
      <c r="KV124" s="1">
        <v>0</v>
      </c>
      <c r="KW124" s="1">
        <v>0</v>
      </c>
      <c r="KX124" s="1">
        <v>0</v>
      </c>
      <c r="KY124" s="1">
        <v>0</v>
      </c>
      <c r="KZ124" s="1">
        <v>0</v>
      </c>
      <c r="LA124" s="1">
        <v>0</v>
      </c>
      <c r="LB124" s="1">
        <v>0</v>
      </c>
      <c r="LC124" s="1">
        <v>0</v>
      </c>
      <c r="LD124" s="1">
        <v>0</v>
      </c>
      <c r="LE124" s="1">
        <v>0</v>
      </c>
      <c r="LF124" s="1">
        <v>0</v>
      </c>
      <c r="LG124" s="1">
        <v>0</v>
      </c>
      <c r="LH124" s="1">
        <v>0.9365</v>
      </c>
      <c r="LI124" s="1">
        <v>0.97731971893801317</v>
      </c>
      <c r="LJ124" s="1">
        <v>0</v>
      </c>
      <c r="LK124" s="1">
        <v>0</v>
      </c>
      <c r="LL124" s="1">
        <v>1</v>
      </c>
      <c r="LM124" s="1">
        <v>0.95</v>
      </c>
      <c r="LN124" s="1">
        <v>0</v>
      </c>
      <c r="LO124" s="1">
        <v>1</v>
      </c>
      <c r="LP124" s="1">
        <v>0.78</v>
      </c>
      <c r="LQ124" s="1">
        <v>0</v>
      </c>
      <c r="LR124" s="1">
        <v>8.4507042253521125E-2</v>
      </c>
      <c r="LS124" s="1">
        <v>0</v>
      </c>
    </row>
    <row r="125" spans="1:331" ht="15.75" customHeight="1">
      <c r="A125" s="1" t="s">
        <v>459</v>
      </c>
      <c r="B125" s="1" t="s">
        <v>460</v>
      </c>
      <c r="C125" s="1" t="s">
        <v>483</v>
      </c>
      <c r="D125" s="1" t="s">
        <v>422</v>
      </c>
      <c r="E125" s="1" t="s">
        <v>354</v>
      </c>
      <c r="F125" s="1">
        <v>10554</v>
      </c>
      <c r="G125" s="1" t="s">
        <v>355</v>
      </c>
      <c r="H125" s="1">
        <v>10554</v>
      </c>
      <c r="I125" s="1">
        <v>1.1264809478065962</v>
      </c>
      <c r="J125" s="1">
        <v>0</v>
      </c>
      <c r="K125" s="1" t="s">
        <v>356</v>
      </c>
      <c r="L125" s="1">
        <v>1</v>
      </c>
      <c r="M125" s="1" t="s">
        <v>427</v>
      </c>
      <c r="N125" s="1" t="s">
        <v>462</v>
      </c>
      <c r="O125" s="1" t="s">
        <v>463</v>
      </c>
      <c r="P125" s="1">
        <v>4.9000000000000004</v>
      </c>
      <c r="Q125" s="1">
        <v>0.82</v>
      </c>
      <c r="R125" s="1">
        <v>0</v>
      </c>
      <c r="S125" s="1">
        <v>0.35</v>
      </c>
      <c r="T125" s="1">
        <v>9369</v>
      </c>
      <c r="U125" s="1">
        <v>0</v>
      </c>
      <c r="V125" s="1">
        <v>153</v>
      </c>
      <c r="W125" s="1">
        <v>0</v>
      </c>
      <c r="X125" s="1">
        <v>1433457</v>
      </c>
      <c r="Y125" s="1">
        <v>1</v>
      </c>
      <c r="Z125" s="1">
        <v>0</v>
      </c>
      <c r="AA125" s="1">
        <v>0</v>
      </c>
      <c r="AB125" s="1">
        <v>0</v>
      </c>
      <c r="AC125" s="1">
        <v>0</v>
      </c>
      <c r="AD125" s="1">
        <v>0</v>
      </c>
      <c r="AE125" s="1">
        <v>0</v>
      </c>
      <c r="AF125" s="1">
        <v>0</v>
      </c>
      <c r="AG125" s="1">
        <v>0</v>
      </c>
      <c r="AH125" s="1">
        <v>0</v>
      </c>
      <c r="AI125" s="1">
        <v>0</v>
      </c>
      <c r="AJ125" s="1">
        <v>0</v>
      </c>
      <c r="AK125" s="1">
        <v>0</v>
      </c>
      <c r="AL125" s="1">
        <v>0</v>
      </c>
      <c r="AM125" s="1">
        <v>13.616438356164384</v>
      </c>
      <c r="AN125" s="1">
        <v>0</v>
      </c>
      <c r="AO125" s="1">
        <v>0</v>
      </c>
      <c r="AP125" s="1">
        <v>0</v>
      </c>
      <c r="AQ125" s="1">
        <v>0</v>
      </c>
      <c r="AR125" s="1">
        <v>0</v>
      </c>
      <c r="AS125" s="1">
        <v>0</v>
      </c>
      <c r="AT125" s="1">
        <v>0</v>
      </c>
      <c r="AU125" s="1">
        <v>0</v>
      </c>
      <c r="AV125" s="1">
        <v>0</v>
      </c>
      <c r="AW125" s="1">
        <v>0</v>
      </c>
      <c r="AX125" s="1">
        <v>0</v>
      </c>
      <c r="AY125" s="1">
        <v>0</v>
      </c>
      <c r="AZ125" s="1">
        <v>0</v>
      </c>
      <c r="BA125" s="1">
        <v>0</v>
      </c>
      <c r="BB125" s="1">
        <v>0</v>
      </c>
      <c r="BC125" s="1">
        <v>0.1143</v>
      </c>
      <c r="BD125" s="1">
        <v>0</v>
      </c>
      <c r="BE125" s="1">
        <v>0</v>
      </c>
      <c r="BF125" s="1">
        <v>0</v>
      </c>
      <c r="BG125" s="1">
        <v>0</v>
      </c>
      <c r="BH125" s="1">
        <v>0</v>
      </c>
      <c r="BI125" s="1">
        <v>0</v>
      </c>
      <c r="BJ125" s="1">
        <v>0</v>
      </c>
      <c r="BK125" s="1">
        <v>0</v>
      </c>
      <c r="BL125" s="1">
        <v>0</v>
      </c>
      <c r="BM125" s="1">
        <v>0</v>
      </c>
      <c r="BN125" s="1">
        <v>0</v>
      </c>
      <c r="BO125" s="1">
        <v>0</v>
      </c>
      <c r="BP125" s="1">
        <v>0</v>
      </c>
      <c r="BQ125" s="1">
        <v>1.4999999999999999E-2</v>
      </c>
      <c r="BR125" s="1">
        <v>0</v>
      </c>
      <c r="BS125" s="1">
        <v>0</v>
      </c>
      <c r="BT125" s="1">
        <v>0</v>
      </c>
      <c r="BU125" s="1">
        <v>0</v>
      </c>
      <c r="BV125" s="1">
        <v>0</v>
      </c>
      <c r="BW125" s="1">
        <v>81.599999999999994</v>
      </c>
      <c r="BX125" s="1">
        <v>0</v>
      </c>
      <c r="BY125" s="1">
        <v>0</v>
      </c>
      <c r="BZ125" s="1">
        <v>0</v>
      </c>
      <c r="CA125" s="1">
        <v>0</v>
      </c>
      <c r="CB125" s="1">
        <v>0</v>
      </c>
      <c r="CC125" s="1">
        <v>0</v>
      </c>
      <c r="CD125" s="1">
        <v>0</v>
      </c>
      <c r="CE125" s="1">
        <v>0</v>
      </c>
      <c r="CF125" s="1">
        <v>0</v>
      </c>
      <c r="CG125" s="1">
        <v>0</v>
      </c>
      <c r="CH125" s="1">
        <v>0</v>
      </c>
      <c r="CI125" s="1">
        <v>0</v>
      </c>
      <c r="CJ125" s="1">
        <v>0</v>
      </c>
      <c r="CK125" s="1">
        <v>0</v>
      </c>
      <c r="CL125" s="1">
        <v>0</v>
      </c>
      <c r="CM125" s="1">
        <v>0</v>
      </c>
      <c r="CN125" s="1">
        <v>0</v>
      </c>
      <c r="CO125" s="1">
        <v>0</v>
      </c>
      <c r="CP125" s="1">
        <v>0</v>
      </c>
      <c r="CQ125" s="1">
        <v>0</v>
      </c>
      <c r="CR125" s="1">
        <v>0</v>
      </c>
      <c r="CS125" s="1">
        <v>0</v>
      </c>
      <c r="CT125" s="1">
        <v>0</v>
      </c>
      <c r="CU125" s="1">
        <v>0</v>
      </c>
      <c r="CV125" s="1">
        <v>0</v>
      </c>
      <c r="CW125" s="1">
        <v>0</v>
      </c>
      <c r="CX125" s="1">
        <v>0</v>
      </c>
      <c r="CY125" s="1">
        <v>0</v>
      </c>
      <c r="CZ125" s="1">
        <v>0</v>
      </c>
      <c r="DA125" s="1">
        <v>0</v>
      </c>
      <c r="DB125" s="1">
        <v>0</v>
      </c>
      <c r="DC125" s="1">
        <v>0</v>
      </c>
      <c r="DD125" s="1">
        <v>0</v>
      </c>
      <c r="DE125" s="1">
        <v>0</v>
      </c>
      <c r="DF125" s="1">
        <v>0</v>
      </c>
      <c r="DG125" s="1">
        <v>0</v>
      </c>
      <c r="DH125" s="1">
        <v>0</v>
      </c>
      <c r="DI125" s="1">
        <v>0</v>
      </c>
      <c r="DJ125" s="1">
        <v>0</v>
      </c>
      <c r="DK125" s="1">
        <v>0</v>
      </c>
      <c r="DL125" s="1">
        <v>0</v>
      </c>
      <c r="DM125" s="1">
        <v>0</v>
      </c>
      <c r="DN125" s="1">
        <v>0</v>
      </c>
      <c r="DO125" s="1">
        <v>0</v>
      </c>
      <c r="DP125" s="1">
        <v>0</v>
      </c>
      <c r="DQ125" s="1">
        <v>0</v>
      </c>
      <c r="DR125" s="1">
        <v>0</v>
      </c>
      <c r="DS125" s="1">
        <v>0</v>
      </c>
      <c r="DT125" s="1">
        <v>0</v>
      </c>
      <c r="DU125" s="1">
        <v>0</v>
      </c>
      <c r="DV125" s="1">
        <v>0</v>
      </c>
      <c r="DW125" s="1">
        <v>0</v>
      </c>
      <c r="DX125" s="1">
        <v>0</v>
      </c>
      <c r="DY125" s="1">
        <v>0</v>
      </c>
      <c r="DZ125" s="1">
        <v>0</v>
      </c>
      <c r="EA125" s="1">
        <v>0</v>
      </c>
      <c r="EB125" s="1">
        <v>0</v>
      </c>
      <c r="EC125" s="1">
        <v>0</v>
      </c>
      <c r="ED125" s="1">
        <v>0</v>
      </c>
      <c r="EE125" s="1">
        <v>0</v>
      </c>
      <c r="EF125" s="1">
        <v>0</v>
      </c>
      <c r="EG125" s="1">
        <v>0</v>
      </c>
      <c r="EH125" s="1">
        <v>0</v>
      </c>
      <c r="EI125" s="1">
        <v>0</v>
      </c>
      <c r="EJ125" s="1">
        <v>0</v>
      </c>
      <c r="EK125" s="1">
        <v>0</v>
      </c>
      <c r="EL125" s="1">
        <v>0</v>
      </c>
      <c r="EM125" s="1">
        <v>0</v>
      </c>
      <c r="EN125" s="1">
        <v>0</v>
      </c>
      <c r="EO125" s="1">
        <v>0</v>
      </c>
      <c r="EP125" s="1">
        <v>0</v>
      </c>
      <c r="EQ125" s="1">
        <v>0</v>
      </c>
      <c r="ER125" s="1">
        <v>0</v>
      </c>
      <c r="ES125" s="1">
        <v>0</v>
      </c>
      <c r="ET125" s="1">
        <v>0</v>
      </c>
      <c r="EU125" s="1">
        <v>0</v>
      </c>
      <c r="EV125" s="1">
        <v>0</v>
      </c>
      <c r="EW125" s="1">
        <v>0</v>
      </c>
      <c r="EX125" s="1">
        <v>0</v>
      </c>
      <c r="EY125" s="1">
        <v>0</v>
      </c>
      <c r="EZ125" s="1">
        <v>0</v>
      </c>
      <c r="FA125" s="1">
        <v>0</v>
      </c>
      <c r="FB125" s="1">
        <v>0</v>
      </c>
      <c r="FC125" s="1">
        <v>0</v>
      </c>
      <c r="FD125" s="1">
        <v>0</v>
      </c>
      <c r="FE125" s="1">
        <v>0</v>
      </c>
      <c r="FF125" s="1">
        <v>0</v>
      </c>
      <c r="FG125" s="1">
        <v>0</v>
      </c>
      <c r="FH125" s="1">
        <v>0</v>
      </c>
      <c r="FI125" s="1">
        <v>0</v>
      </c>
      <c r="FJ125" s="1">
        <v>0</v>
      </c>
      <c r="FK125" s="1">
        <v>0</v>
      </c>
      <c r="FL125" s="1">
        <v>0</v>
      </c>
      <c r="FM125" s="1">
        <v>0</v>
      </c>
      <c r="FN125" s="1">
        <v>0</v>
      </c>
      <c r="FO125" s="1">
        <v>0</v>
      </c>
      <c r="FP125" s="1">
        <v>0</v>
      </c>
      <c r="FQ125" s="1">
        <v>1</v>
      </c>
      <c r="FR125" s="1">
        <v>0</v>
      </c>
      <c r="FS125" s="1">
        <v>0</v>
      </c>
      <c r="FT125" s="1">
        <v>0</v>
      </c>
      <c r="FU125" s="1">
        <v>0</v>
      </c>
      <c r="FV125" s="1">
        <v>0</v>
      </c>
      <c r="FW125" s="1">
        <v>0</v>
      </c>
      <c r="FX125" s="1">
        <v>4.4594811006005424</v>
      </c>
      <c r="FY125" s="1">
        <v>0</v>
      </c>
      <c r="FZ125" s="1">
        <v>0</v>
      </c>
      <c r="GA125" s="1">
        <v>0</v>
      </c>
      <c r="GB125" s="1">
        <v>0</v>
      </c>
      <c r="GC125" s="1">
        <v>0</v>
      </c>
      <c r="GD125" s="1">
        <v>0</v>
      </c>
      <c r="GE125" s="1">
        <v>0</v>
      </c>
      <c r="GF125" s="1">
        <v>0</v>
      </c>
      <c r="GG125" s="1">
        <v>0</v>
      </c>
      <c r="GH125" s="1">
        <v>0</v>
      </c>
      <c r="GI125" s="1">
        <v>0</v>
      </c>
      <c r="GJ125" s="1">
        <v>0</v>
      </c>
      <c r="GK125" s="1">
        <v>0</v>
      </c>
      <c r="GL125" s="1">
        <v>0</v>
      </c>
      <c r="GM125" s="1">
        <v>0</v>
      </c>
      <c r="GN125" s="1">
        <v>0</v>
      </c>
      <c r="GO125" s="1">
        <v>0</v>
      </c>
      <c r="GP125" s="1">
        <v>0</v>
      </c>
      <c r="GQ125" s="1">
        <v>0</v>
      </c>
      <c r="GR125" s="1">
        <v>0</v>
      </c>
      <c r="GS125" s="1">
        <v>0</v>
      </c>
      <c r="GT125" s="1">
        <v>0.34899999999999998</v>
      </c>
      <c r="GU125" s="1">
        <v>0</v>
      </c>
      <c r="GV125" s="1">
        <v>0</v>
      </c>
      <c r="GW125" s="1">
        <v>0</v>
      </c>
      <c r="GX125" s="1">
        <v>0</v>
      </c>
      <c r="GY125" s="1">
        <v>0</v>
      </c>
      <c r="GZ125" s="1">
        <v>0</v>
      </c>
      <c r="HA125" s="1">
        <v>0</v>
      </c>
      <c r="HB125" s="1">
        <v>0</v>
      </c>
      <c r="HC125" s="1">
        <v>0</v>
      </c>
      <c r="HD125" s="1">
        <v>0</v>
      </c>
      <c r="HE125" s="1">
        <v>0</v>
      </c>
      <c r="HF125" s="1">
        <v>0</v>
      </c>
      <c r="HG125" s="1">
        <v>0</v>
      </c>
      <c r="HH125" s="1">
        <v>1.4999999999999999E-2</v>
      </c>
      <c r="HI125" s="1">
        <v>0</v>
      </c>
      <c r="HJ125" s="1">
        <v>0</v>
      </c>
      <c r="HK125" s="1">
        <v>0</v>
      </c>
      <c r="HL125" s="1">
        <v>0</v>
      </c>
      <c r="HM125" s="1">
        <v>0</v>
      </c>
      <c r="HN125" s="1">
        <v>81.599999999999994</v>
      </c>
      <c r="HO125" s="1">
        <v>0</v>
      </c>
      <c r="HP125" s="1">
        <v>0</v>
      </c>
      <c r="HQ125" s="1">
        <v>0</v>
      </c>
      <c r="HR125" s="1">
        <v>0</v>
      </c>
      <c r="HS125" s="1">
        <v>0</v>
      </c>
      <c r="HT125" s="1">
        <v>0</v>
      </c>
      <c r="HU125" s="1">
        <v>0</v>
      </c>
      <c r="HV125" s="1">
        <v>0</v>
      </c>
      <c r="HW125" s="1">
        <v>0</v>
      </c>
      <c r="HX125" s="1">
        <v>0</v>
      </c>
      <c r="HY125" s="1">
        <v>0</v>
      </c>
      <c r="HZ125" s="1">
        <v>0</v>
      </c>
      <c r="IA125" s="1">
        <v>0</v>
      </c>
      <c r="IB125" s="1">
        <v>0</v>
      </c>
      <c r="IC125" s="1">
        <v>0</v>
      </c>
      <c r="ID125" s="1">
        <v>0</v>
      </c>
      <c r="IE125" s="1">
        <v>0</v>
      </c>
      <c r="IF125" s="1">
        <v>0</v>
      </c>
      <c r="IG125" s="1">
        <v>0</v>
      </c>
      <c r="IH125" s="1">
        <v>0</v>
      </c>
      <c r="II125" s="1">
        <v>0</v>
      </c>
      <c r="IJ125" s="1">
        <v>0</v>
      </c>
      <c r="IK125" s="1">
        <v>0</v>
      </c>
      <c r="IL125" s="1">
        <v>0</v>
      </c>
      <c r="IM125" s="1">
        <v>0</v>
      </c>
      <c r="IN125" s="1">
        <v>0</v>
      </c>
      <c r="IO125" s="1">
        <v>0</v>
      </c>
      <c r="IP125" s="1">
        <v>0</v>
      </c>
      <c r="IQ125" s="1">
        <v>0</v>
      </c>
      <c r="IR125" s="1">
        <v>0</v>
      </c>
      <c r="IS125" s="1">
        <v>0</v>
      </c>
      <c r="IT125" s="1">
        <v>0</v>
      </c>
      <c r="IU125" s="1">
        <v>0</v>
      </c>
      <c r="IV125" s="1">
        <v>0</v>
      </c>
      <c r="IW125" s="1">
        <v>0</v>
      </c>
      <c r="IX125" s="1">
        <v>0</v>
      </c>
      <c r="IY125" s="1">
        <v>0</v>
      </c>
      <c r="IZ125" s="1">
        <v>0</v>
      </c>
      <c r="JA125" s="1">
        <v>0</v>
      </c>
      <c r="JB125" s="1">
        <v>0</v>
      </c>
      <c r="JC125" s="1">
        <v>0</v>
      </c>
      <c r="JD125" s="1">
        <v>0</v>
      </c>
      <c r="JE125" s="1">
        <v>0</v>
      </c>
      <c r="JF125" s="1">
        <v>0</v>
      </c>
      <c r="JG125" s="1">
        <v>0</v>
      </c>
      <c r="JH125" s="1">
        <v>0</v>
      </c>
      <c r="JI125" s="1">
        <v>0</v>
      </c>
      <c r="JJ125" s="1">
        <v>0</v>
      </c>
      <c r="JK125" s="1">
        <v>0</v>
      </c>
      <c r="JL125" s="1">
        <v>0</v>
      </c>
      <c r="JM125" s="1">
        <v>0</v>
      </c>
      <c r="JN125" s="1">
        <v>0</v>
      </c>
      <c r="JO125" s="1">
        <v>0</v>
      </c>
      <c r="JP125" s="1">
        <v>0</v>
      </c>
      <c r="JQ125" s="1">
        <v>0</v>
      </c>
      <c r="JR125" s="1">
        <v>0</v>
      </c>
      <c r="JS125" s="1">
        <v>0</v>
      </c>
      <c r="JT125" s="1">
        <v>0</v>
      </c>
      <c r="JU125" s="1">
        <v>0</v>
      </c>
      <c r="JV125" s="1">
        <v>0</v>
      </c>
      <c r="JW125" s="1">
        <v>0</v>
      </c>
      <c r="JX125" s="1">
        <v>0</v>
      </c>
      <c r="JY125" s="1">
        <v>0</v>
      </c>
      <c r="JZ125" s="1">
        <v>0</v>
      </c>
      <c r="KA125" s="1">
        <v>0</v>
      </c>
      <c r="KB125" s="1">
        <v>0</v>
      </c>
      <c r="KC125" s="1">
        <v>0</v>
      </c>
      <c r="KD125" s="1">
        <v>0</v>
      </c>
      <c r="KE125" s="1">
        <v>0</v>
      </c>
      <c r="KF125" s="1">
        <v>0</v>
      </c>
      <c r="KG125" s="1">
        <v>0</v>
      </c>
      <c r="KH125" s="1">
        <v>0</v>
      </c>
      <c r="KI125" s="1">
        <v>0</v>
      </c>
      <c r="KJ125" s="1">
        <v>0</v>
      </c>
      <c r="KK125" s="1">
        <v>0</v>
      </c>
      <c r="KL125" s="1">
        <v>0</v>
      </c>
      <c r="KM125" s="1">
        <v>0</v>
      </c>
      <c r="KN125" s="1">
        <v>0</v>
      </c>
      <c r="KO125" s="1">
        <v>0</v>
      </c>
      <c r="KP125" s="1">
        <v>0</v>
      </c>
      <c r="KQ125" s="1">
        <v>0</v>
      </c>
      <c r="KR125" s="1">
        <v>0</v>
      </c>
      <c r="KS125" s="1">
        <v>0</v>
      </c>
      <c r="KT125" s="1">
        <v>0</v>
      </c>
      <c r="KU125" s="1">
        <v>0</v>
      </c>
      <c r="KV125" s="1">
        <v>0</v>
      </c>
      <c r="KW125" s="1">
        <v>0</v>
      </c>
      <c r="KX125" s="1">
        <v>0</v>
      </c>
      <c r="KY125" s="1">
        <v>0</v>
      </c>
      <c r="KZ125" s="1">
        <v>0</v>
      </c>
      <c r="LA125" s="1">
        <v>0</v>
      </c>
      <c r="LB125" s="1">
        <v>0</v>
      </c>
      <c r="LC125" s="1">
        <v>0</v>
      </c>
      <c r="LD125" s="1">
        <v>0</v>
      </c>
      <c r="LE125" s="1">
        <v>0</v>
      </c>
      <c r="LF125" s="1">
        <v>0</v>
      </c>
      <c r="LG125" s="1">
        <v>0</v>
      </c>
      <c r="LH125" s="1">
        <v>0.9365</v>
      </c>
      <c r="LI125" s="1">
        <v>0.98369101444396723</v>
      </c>
      <c r="LJ125" s="1">
        <v>0</v>
      </c>
      <c r="LK125" s="1">
        <v>0</v>
      </c>
      <c r="LL125" s="1">
        <v>1</v>
      </c>
      <c r="LM125" s="1">
        <v>0.95</v>
      </c>
      <c r="LN125" s="1">
        <v>0</v>
      </c>
      <c r="LO125" s="1">
        <v>1</v>
      </c>
      <c r="LP125" s="1">
        <v>0.78</v>
      </c>
      <c r="LQ125" s="1">
        <v>0</v>
      </c>
      <c r="LR125" s="1">
        <v>8.4507042253521125E-2</v>
      </c>
      <c r="LS125" s="1">
        <v>0</v>
      </c>
    </row>
    <row r="126" spans="1:331" ht="15.75" customHeight="1">
      <c r="A126" s="1" t="s">
        <v>459</v>
      </c>
      <c r="B126" s="1" t="s">
        <v>460</v>
      </c>
      <c r="C126" s="1" t="s">
        <v>484</v>
      </c>
      <c r="D126" s="1" t="s">
        <v>422</v>
      </c>
      <c r="E126" s="1" t="s">
        <v>354</v>
      </c>
      <c r="F126" s="1">
        <v>10619</v>
      </c>
      <c r="G126" s="1" t="s">
        <v>355</v>
      </c>
      <c r="H126" s="1">
        <v>10619</v>
      </c>
      <c r="I126" s="1">
        <v>1.1334187213149749</v>
      </c>
      <c r="J126" s="1">
        <v>0</v>
      </c>
      <c r="K126" s="1" t="s">
        <v>356</v>
      </c>
      <c r="L126" s="1">
        <v>1</v>
      </c>
      <c r="M126" s="1" t="s">
        <v>427</v>
      </c>
      <c r="N126" s="1" t="s">
        <v>462</v>
      </c>
      <c r="O126" s="1" t="s">
        <v>463</v>
      </c>
      <c r="P126" s="1">
        <v>4.9000000000000004</v>
      </c>
      <c r="Q126" s="1">
        <v>0.82</v>
      </c>
      <c r="R126" s="1">
        <v>0</v>
      </c>
      <c r="S126" s="1">
        <v>0.35</v>
      </c>
      <c r="T126" s="1">
        <v>9369</v>
      </c>
      <c r="U126" s="1">
        <v>0</v>
      </c>
      <c r="V126" s="1">
        <v>153</v>
      </c>
      <c r="W126" s="1">
        <v>0</v>
      </c>
      <c r="X126" s="1">
        <v>1433457</v>
      </c>
      <c r="Y126" s="1">
        <v>1</v>
      </c>
      <c r="Z126" s="1">
        <v>0</v>
      </c>
      <c r="AA126" s="1">
        <v>0</v>
      </c>
      <c r="AB126" s="1">
        <v>0</v>
      </c>
      <c r="AC126" s="1">
        <v>0</v>
      </c>
      <c r="AD126" s="1">
        <v>0</v>
      </c>
      <c r="AE126" s="1">
        <v>0</v>
      </c>
      <c r="AF126" s="1">
        <v>0</v>
      </c>
      <c r="AG126" s="1">
        <v>0</v>
      </c>
      <c r="AH126" s="1">
        <v>0</v>
      </c>
      <c r="AI126" s="1">
        <v>0</v>
      </c>
      <c r="AJ126" s="1">
        <v>0</v>
      </c>
      <c r="AK126" s="1">
        <v>0</v>
      </c>
      <c r="AL126" s="1">
        <v>0</v>
      </c>
      <c r="AM126" s="1">
        <v>13.616438356164384</v>
      </c>
      <c r="AN126" s="1">
        <v>0</v>
      </c>
      <c r="AO126" s="1">
        <v>0</v>
      </c>
      <c r="AP126" s="1">
        <v>0</v>
      </c>
      <c r="AQ126" s="1">
        <v>0</v>
      </c>
      <c r="AR126" s="1">
        <v>0</v>
      </c>
      <c r="AS126" s="1">
        <v>0</v>
      </c>
      <c r="AT126" s="1">
        <v>0</v>
      </c>
      <c r="AU126" s="1">
        <v>0</v>
      </c>
      <c r="AV126" s="1">
        <v>0</v>
      </c>
      <c r="AW126" s="1">
        <v>0</v>
      </c>
      <c r="AX126" s="1">
        <v>0</v>
      </c>
      <c r="AY126" s="1">
        <v>0</v>
      </c>
      <c r="AZ126" s="1">
        <v>0</v>
      </c>
      <c r="BA126" s="1">
        <v>0</v>
      </c>
      <c r="BB126" s="1">
        <v>0</v>
      </c>
      <c r="BC126" s="1">
        <v>0.1143</v>
      </c>
      <c r="BD126" s="1">
        <v>0</v>
      </c>
      <c r="BE126" s="1">
        <v>0</v>
      </c>
      <c r="BF126" s="1">
        <v>0</v>
      </c>
      <c r="BG126" s="1">
        <v>0</v>
      </c>
      <c r="BH126" s="1">
        <v>0</v>
      </c>
      <c r="BI126" s="1">
        <v>0</v>
      </c>
      <c r="BJ126" s="1">
        <v>0</v>
      </c>
      <c r="BK126" s="1">
        <v>0</v>
      </c>
      <c r="BL126" s="1">
        <v>0</v>
      </c>
      <c r="BM126" s="1">
        <v>0</v>
      </c>
      <c r="BN126" s="1">
        <v>0</v>
      </c>
      <c r="BO126" s="1">
        <v>0</v>
      </c>
      <c r="BP126" s="1">
        <v>0</v>
      </c>
      <c r="BQ126" s="1">
        <v>1.4999999999999999E-2</v>
      </c>
      <c r="BR126" s="1">
        <v>0</v>
      </c>
      <c r="BS126" s="1">
        <v>0</v>
      </c>
      <c r="BT126" s="1">
        <v>0</v>
      </c>
      <c r="BU126" s="1">
        <v>0</v>
      </c>
      <c r="BV126" s="1">
        <v>0</v>
      </c>
      <c r="BW126" s="1">
        <v>81.599999999999994</v>
      </c>
      <c r="BX126" s="1">
        <v>0</v>
      </c>
      <c r="BY126" s="1">
        <v>0</v>
      </c>
      <c r="BZ126" s="1">
        <v>0</v>
      </c>
      <c r="CA126" s="1">
        <v>0</v>
      </c>
      <c r="CB126" s="1">
        <v>0</v>
      </c>
      <c r="CC126" s="1">
        <v>0</v>
      </c>
      <c r="CD126" s="1">
        <v>0</v>
      </c>
      <c r="CE126" s="1">
        <v>0</v>
      </c>
      <c r="CF126" s="1">
        <v>0</v>
      </c>
      <c r="CG126" s="1">
        <v>0</v>
      </c>
      <c r="CH126" s="1">
        <v>0</v>
      </c>
      <c r="CI126" s="1">
        <v>0</v>
      </c>
      <c r="CJ126" s="1">
        <v>0</v>
      </c>
      <c r="CK126" s="1">
        <v>0</v>
      </c>
      <c r="CL126" s="1">
        <v>0</v>
      </c>
      <c r="CM126" s="1">
        <v>0</v>
      </c>
      <c r="CN126" s="1">
        <v>0</v>
      </c>
      <c r="CO126" s="1">
        <v>0</v>
      </c>
      <c r="CP126" s="1">
        <v>0</v>
      </c>
      <c r="CQ126" s="1">
        <v>0</v>
      </c>
      <c r="CR126" s="1">
        <v>0</v>
      </c>
      <c r="CS126" s="1">
        <v>0</v>
      </c>
      <c r="CT126" s="1">
        <v>0</v>
      </c>
      <c r="CU126" s="1">
        <v>0</v>
      </c>
      <c r="CV126" s="1">
        <v>0</v>
      </c>
      <c r="CW126" s="1">
        <v>0</v>
      </c>
      <c r="CX126" s="1">
        <v>0</v>
      </c>
      <c r="CY126" s="1">
        <v>0</v>
      </c>
      <c r="CZ126" s="1">
        <v>0</v>
      </c>
      <c r="DA126" s="1">
        <v>0</v>
      </c>
      <c r="DB126" s="1">
        <v>0</v>
      </c>
      <c r="DC126" s="1">
        <v>0</v>
      </c>
      <c r="DD126" s="1">
        <v>0</v>
      </c>
      <c r="DE126" s="1">
        <v>0</v>
      </c>
      <c r="DF126" s="1">
        <v>0</v>
      </c>
      <c r="DG126" s="1">
        <v>0</v>
      </c>
      <c r="DH126" s="1">
        <v>0</v>
      </c>
      <c r="DI126" s="1">
        <v>0</v>
      </c>
      <c r="DJ126" s="1">
        <v>0</v>
      </c>
      <c r="DK126" s="1">
        <v>0</v>
      </c>
      <c r="DL126" s="1">
        <v>0</v>
      </c>
      <c r="DM126" s="1">
        <v>0</v>
      </c>
      <c r="DN126" s="1">
        <v>0</v>
      </c>
      <c r="DO126" s="1">
        <v>0</v>
      </c>
      <c r="DP126" s="1">
        <v>0</v>
      </c>
      <c r="DQ126" s="1">
        <v>0</v>
      </c>
      <c r="DR126" s="1">
        <v>0</v>
      </c>
      <c r="DS126" s="1">
        <v>0</v>
      </c>
      <c r="DT126" s="1">
        <v>0</v>
      </c>
      <c r="DU126" s="1">
        <v>0</v>
      </c>
      <c r="DV126" s="1">
        <v>0</v>
      </c>
      <c r="DW126" s="1">
        <v>0</v>
      </c>
      <c r="DX126" s="1">
        <v>0</v>
      </c>
      <c r="DY126" s="1">
        <v>0</v>
      </c>
      <c r="DZ126" s="1">
        <v>0</v>
      </c>
      <c r="EA126" s="1">
        <v>0</v>
      </c>
      <c r="EB126" s="1">
        <v>0</v>
      </c>
      <c r="EC126" s="1">
        <v>0</v>
      </c>
      <c r="ED126" s="1">
        <v>0</v>
      </c>
      <c r="EE126" s="1">
        <v>0</v>
      </c>
      <c r="EF126" s="1">
        <v>0</v>
      </c>
      <c r="EG126" s="1">
        <v>0</v>
      </c>
      <c r="EH126" s="1">
        <v>0</v>
      </c>
      <c r="EI126" s="1">
        <v>0</v>
      </c>
      <c r="EJ126" s="1">
        <v>0</v>
      </c>
      <c r="EK126" s="1">
        <v>0</v>
      </c>
      <c r="EL126" s="1">
        <v>0</v>
      </c>
      <c r="EM126" s="1">
        <v>0</v>
      </c>
      <c r="EN126" s="1">
        <v>0</v>
      </c>
      <c r="EO126" s="1">
        <v>0</v>
      </c>
      <c r="EP126" s="1">
        <v>0</v>
      </c>
      <c r="EQ126" s="1">
        <v>0</v>
      </c>
      <c r="ER126" s="1">
        <v>0</v>
      </c>
      <c r="ES126" s="1">
        <v>0</v>
      </c>
      <c r="ET126" s="1">
        <v>0</v>
      </c>
      <c r="EU126" s="1">
        <v>0</v>
      </c>
      <c r="EV126" s="1">
        <v>0</v>
      </c>
      <c r="EW126" s="1">
        <v>0</v>
      </c>
      <c r="EX126" s="1">
        <v>0</v>
      </c>
      <c r="EY126" s="1">
        <v>0</v>
      </c>
      <c r="EZ126" s="1">
        <v>0</v>
      </c>
      <c r="FA126" s="1">
        <v>0</v>
      </c>
      <c r="FB126" s="1">
        <v>0</v>
      </c>
      <c r="FC126" s="1">
        <v>0</v>
      </c>
      <c r="FD126" s="1">
        <v>0</v>
      </c>
      <c r="FE126" s="1">
        <v>0</v>
      </c>
      <c r="FF126" s="1">
        <v>0</v>
      </c>
      <c r="FG126" s="1">
        <v>0</v>
      </c>
      <c r="FH126" s="1">
        <v>0</v>
      </c>
      <c r="FI126" s="1">
        <v>0</v>
      </c>
      <c r="FJ126" s="1">
        <v>0</v>
      </c>
      <c r="FK126" s="1">
        <v>0</v>
      </c>
      <c r="FL126" s="1">
        <v>0</v>
      </c>
      <c r="FM126" s="1">
        <v>0</v>
      </c>
      <c r="FN126" s="1">
        <v>0</v>
      </c>
      <c r="FO126" s="1">
        <v>0</v>
      </c>
      <c r="FP126" s="1">
        <v>0</v>
      </c>
      <c r="FQ126" s="1">
        <v>1</v>
      </c>
      <c r="FR126" s="1">
        <v>0</v>
      </c>
      <c r="FS126" s="1">
        <v>0</v>
      </c>
      <c r="FT126" s="1">
        <v>0</v>
      </c>
      <c r="FU126" s="1">
        <v>0</v>
      </c>
      <c r="FV126" s="1">
        <v>0</v>
      </c>
      <c r="FW126" s="1">
        <v>0</v>
      </c>
      <c r="FX126" s="1">
        <v>4.4594811006005424</v>
      </c>
      <c r="FY126" s="1">
        <v>0</v>
      </c>
      <c r="FZ126" s="1">
        <v>0</v>
      </c>
      <c r="GA126" s="1">
        <v>0</v>
      </c>
      <c r="GB126" s="1">
        <v>0</v>
      </c>
      <c r="GC126" s="1">
        <v>0</v>
      </c>
      <c r="GD126" s="1">
        <v>0</v>
      </c>
      <c r="GE126" s="1">
        <v>0</v>
      </c>
      <c r="GF126" s="1">
        <v>0</v>
      </c>
      <c r="GG126" s="1">
        <v>0</v>
      </c>
      <c r="GH126" s="1">
        <v>0</v>
      </c>
      <c r="GI126" s="1">
        <v>0</v>
      </c>
      <c r="GJ126" s="1">
        <v>0</v>
      </c>
      <c r="GK126" s="1">
        <v>0</v>
      </c>
      <c r="GL126" s="1">
        <v>0</v>
      </c>
      <c r="GM126" s="1">
        <v>0</v>
      </c>
      <c r="GN126" s="1">
        <v>0</v>
      </c>
      <c r="GO126" s="1">
        <v>0</v>
      </c>
      <c r="GP126" s="1">
        <v>0</v>
      </c>
      <c r="GQ126" s="1">
        <v>0</v>
      </c>
      <c r="GR126" s="1">
        <v>0</v>
      </c>
      <c r="GS126" s="1">
        <v>0</v>
      </c>
      <c r="GT126" s="1">
        <v>0.34899999999999998</v>
      </c>
      <c r="GU126" s="1">
        <v>0</v>
      </c>
      <c r="GV126" s="1">
        <v>0</v>
      </c>
      <c r="GW126" s="1">
        <v>0</v>
      </c>
      <c r="GX126" s="1">
        <v>0</v>
      </c>
      <c r="GY126" s="1">
        <v>0</v>
      </c>
      <c r="GZ126" s="1">
        <v>0</v>
      </c>
      <c r="HA126" s="1">
        <v>0</v>
      </c>
      <c r="HB126" s="1">
        <v>0</v>
      </c>
      <c r="HC126" s="1">
        <v>0</v>
      </c>
      <c r="HD126" s="1">
        <v>0</v>
      </c>
      <c r="HE126" s="1">
        <v>0</v>
      </c>
      <c r="HF126" s="1">
        <v>0</v>
      </c>
      <c r="HG126" s="1">
        <v>0</v>
      </c>
      <c r="HH126" s="1">
        <v>1.4999999999999999E-2</v>
      </c>
      <c r="HI126" s="1">
        <v>0</v>
      </c>
      <c r="HJ126" s="1">
        <v>0</v>
      </c>
      <c r="HK126" s="1">
        <v>0</v>
      </c>
      <c r="HL126" s="1">
        <v>0</v>
      </c>
      <c r="HM126" s="1">
        <v>0</v>
      </c>
      <c r="HN126" s="1">
        <v>81.599999999999994</v>
      </c>
      <c r="HO126" s="1">
        <v>0</v>
      </c>
      <c r="HP126" s="1">
        <v>0</v>
      </c>
      <c r="HQ126" s="1">
        <v>0</v>
      </c>
      <c r="HR126" s="1">
        <v>0</v>
      </c>
      <c r="HS126" s="1">
        <v>0</v>
      </c>
      <c r="HT126" s="1">
        <v>0</v>
      </c>
      <c r="HU126" s="1">
        <v>0</v>
      </c>
      <c r="HV126" s="1">
        <v>0</v>
      </c>
      <c r="HW126" s="1">
        <v>0</v>
      </c>
      <c r="HX126" s="1">
        <v>0</v>
      </c>
      <c r="HY126" s="1">
        <v>0</v>
      </c>
      <c r="HZ126" s="1">
        <v>0</v>
      </c>
      <c r="IA126" s="1">
        <v>0</v>
      </c>
      <c r="IB126" s="1">
        <v>0</v>
      </c>
      <c r="IC126" s="1">
        <v>0</v>
      </c>
      <c r="ID126" s="1">
        <v>0</v>
      </c>
      <c r="IE126" s="1">
        <v>0</v>
      </c>
      <c r="IF126" s="1">
        <v>0</v>
      </c>
      <c r="IG126" s="1">
        <v>0</v>
      </c>
      <c r="IH126" s="1">
        <v>0</v>
      </c>
      <c r="II126" s="1">
        <v>0</v>
      </c>
      <c r="IJ126" s="1">
        <v>0</v>
      </c>
      <c r="IK126" s="1">
        <v>0</v>
      </c>
      <c r="IL126" s="1">
        <v>0</v>
      </c>
      <c r="IM126" s="1">
        <v>0</v>
      </c>
      <c r="IN126" s="1">
        <v>0</v>
      </c>
      <c r="IO126" s="1">
        <v>0</v>
      </c>
      <c r="IP126" s="1">
        <v>0</v>
      </c>
      <c r="IQ126" s="1">
        <v>0</v>
      </c>
      <c r="IR126" s="1">
        <v>0</v>
      </c>
      <c r="IS126" s="1">
        <v>0</v>
      </c>
      <c r="IT126" s="1">
        <v>0</v>
      </c>
      <c r="IU126" s="1">
        <v>0</v>
      </c>
      <c r="IV126" s="1">
        <v>0</v>
      </c>
      <c r="IW126" s="1">
        <v>0</v>
      </c>
      <c r="IX126" s="1">
        <v>0</v>
      </c>
      <c r="IY126" s="1">
        <v>0</v>
      </c>
      <c r="IZ126" s="1">
        <v>0</v>
      </c>
      <c r="JA126" s="1">
        <v>0</v>
      </c>
      <c r="JB126" s="1">
        <v>0</v>
      </c>
      <c r="JC126" s="1">
        <v>0</v>
      </c>
      <c r="JD126" s="1">
        <v>0</v>
      </c>
      <c r="JE126" s="1">
        <v>0</v>
      </c>
      <c r="JF126" s="1">
        <v>0</v>
      </c>
      <c r="JG126" s="1">
        <v>0</v>
      </c>
      <c r="JH126" s="1">
        <v>0</v>
      </c>
      <c r="JI126" s="1">
        <v>0</v>
      </c>
      <c r="JJ126" s="1">
        <v>0</v>
      </c>
      <c r="JK126" s="1">
        <v>0</v>
      </c>
      <c r="JL126" s="1">
        <v>0</v>
      </c>
      <c r="JM126" s="1">
        <v>0</v>
      </c>
      <c r="JN126" s="1">
        <v>0</v>
      </c>
      <c r="JO126" s="1">
        <v>0</v>
      </c>
      <c r="JP126" s="1">
        <v>0</v>
      </c>
      <c r="JQ126" s="1">
        <v>0</v>
      </c>
      <c r="JR126" s="1">
        <v>0</v>
      </c>
      <c r="JS126" s="1">
        <v>0</v>
      </c>
      <c r="JT126" s="1">
        <v>0</v>
      </c>
      <c r="JU126" s="1">
        <v>0</v>
      </c>
      <c r="JV126" s="1">
        <v>0</v>
      </c>
      <c r="JW126" s="1">
        <v>0</v>
      </c>
      <c r="JX126" s="1">
        <v>0</v>
      </c>
      <c r="JY126" s="1">
        <v>0</v>
      </c>
      <c r="JZ126" s="1">
        <v>0</v>
      </c>
      <c r="KA126" s="1">
        <v>0</v>
      </c>
      <c r="KB126" s="1">
        <v>0</v>
      </c>
      <c r="KC126" s="1">
        <v>0</v>
      </c>
      <c r="KD126" s="1">
        <v>0</v>
      </c>
      <c r="KE126" s="1">
        <v>0</v>
      </c>
      <c r="KF126" s="1">
        <v>0</v>
      </c>
      <c r="KG126" s="1">
        <v>0</v>
      </c>
      <c r="KH126" s="1">
        <v>0</v>
      </c>
      <c r="KI126" s="1">
        <v>0</v>
      </c>
      <c r="KJ126" s="1">
        <v>0</v>
      </c>
      <c r="KK126" s="1">
        <v>0</v>
      </c>
      <c r="KL126" s="1">
        <v>0</v>
      </c>
      <c r="KM126" s="1">
        <v>0</v>
      </c>
      <c r="KN126" s="1">
        <v>0</v>
      </c>
      <c r="KO126" s="1">
        <v>0</v>
      </c>
      <c r="KP126" s="1">
        <v>0</v>
      </c>
      <c r="KQ126" s="1">
        <v>0</v>
      </c>
      <c r="KR126" s="1">
        <v>0</v>
      </c>
      <c r="KS126" s="1">
        <v>0</v>
      </c>
      <c r="KT126" s="1">
        <v>0</v>
      </c>
      <c r="KU126" s="1">
        <v>0</v>
      </c>
      <c r="KV126" s="1">
        <v>0</v>
      </c>
      <c r="KW126" s="1">
        <v>0</v>
      </c>
      <c r="KX126" s="1">
        <v>0</v>
      </c>
      <c r="KY126" s="1">
        <v>0</v>
      </c>
      <c r="KZ126" s="1">
        <v>0</v>
      </c>
      <c r="LA126" s="1">
        <v>0</v>
      </c>
      <c r="LB126" s="1">
        <v>0</v>
      </c>
      <c r="LC126" s="1">
        <v>0</v>
      </c>
      <c r="LD126" s="1">
        <v>0</v>
      </c>
      <c r="LE126" s="1">
        <v>0</v>
      </c>
      <c r="LF126" s="1">
        <v>0</v>
      </c>
      <c r="LG126" s="1">
        <v>0</v>
      </c>
      <c r="LH126" s="1">
        <v>0.9365</v>
      </c>
      <c r="LI126" s="1">
        <v>0.98976524255735954</v>
      </c>
      <c r="LJ126" s="1">
        <v>0</v>
      </c>
      <c r="LK126" s="1">
        <v>0</v>
      </c>
      <c r="LL126" s="1">
        <v>1</v>
      </c>
      <c r="LM126" s="1">
        <v>0.95</v>
      </c>
      <c r="LN126" s="1">
        <v>0</v>
      </c>
      <c r="LO126" s="1">
        <v>1</v>
      </c>
      <c r="LP126" s="1">
        <v>0.78</v>
      </c>
      <c r="LQ126" s="1">
        <v>0</v>
      </c>
      <c r="LR126" s="1">
        <v>8.4507042253521125E-2</v>
      </c>
      <c r="LS126" s="1">
        <v>0</v>
      </c>
    </row>
    <row r="127" spans="1:331" ht="15.75" customHeight="1">
      <c r="A127" s="1" t="s">
        <v>459</v>
      </c>
      <c r="B127" s="1" t="s">
        <v>460</v>
      </c>
      <c r="C127" s="1" t="s">
        <v>461</v>
      </c>
      <c r="D127" s="1" t="s">
        <v>420</v>
      </c>
      <c r="E127" s="1" t="s">
        <v>354</v>
      </c>
      <c r="F127" s="1">
        <v>278</v>
      </c>
      <c r="G127" s="1" t="s">
        <v>355</v>
      </c>
      <c r="H127" s="1">
        <v>278</v>
      </c>
      <c r="I127" s="1">
        <v>4.5335942596216566E-2</v>
      </c>
      <c r="J127" s="1">
        <v>0</v>
      </c>
      <c r="K127" s="1" t="s">
        <v>356</v>
      </c>
      <c r="L127" s="1">
        <v>1</v>
      </c>
      <c r="M127" s="1" t="s">
        <v>427</v>
      </c>
      <c r="N127" s="1" t="s">
        <v>462</v>
      </c>
      <c r="O127" s="1" t="s">
        <v>463</v>
      </c>
      <c r="P127" s="1">
        <v>4.9000000000000004</v>
      </c>
      <c r="Q127" s="1">
        <v>0.82</v>
      </c>
      <c r="R127" s="1">
        <v>0</v>
      </c>
      <c r="S127" s="1">
        <v>0.35</v>
      </c>
      <c r="T127" s="1">
        <v>6132</v>
      </c>
      <c r="U127" s="1">
        <v>0</v>
      </c>
      <c r="V127" s="1">
        <v>182</v>
      </c>
      <c r="W127" s="1">
        <v>0</v>
      </c>
      <c r="X127" s="1">
        <v>1116024</v>
      </c>
      <c r="Y127" s="1">
        <v>1</v>
      </c>
      <c r="Z127" s="1">
        <v>0</v>
      </c>
      <c r="AA127" s="1">
        <v>0</v>
      </c>
      <c r="AB127" s="1">
        <v>0</v>
      </c>
      <c r="AC127" s="1">
        <v>0</v>
      </c>
      <c r="AD127" s="1">
        <v>0</v>
      </c>
      <c r="AE127" s="1">
        <v>0</v>
      </c>
      <c r="AF127" s="1">
        <v>0</v>
      </c>
      <c r="AG127" s="1">
        <v>0</v>
      </c>
      <c r="AH127" s="1">
        <v>0</v>
      </c>
      <c r="AI127" s="1">
        <v>0</v>
      </c>
      <c r="AJ127" s="1">
        <v>0</v>
      </c>
      <c r="AK127" s="1">
        <v>0</v>
      </c>
      <c r="AL127" s="1">
        <v>0</v>
      </c>
      <c r="AM127" s="1">
        <v>13.616438356164384</v>
      </c>
      <c r="AN127" s="1">
        <v>0</v>
      </c>
      <c r="AO127" s="1">
        <v>0</v>
      </c>
      <c r="AP127" s="1">
        <v>0</v>
      </c>
      <c r="AQ127" s="1">
        <v>0</v>
      </c>
      <c r="AR127" s="1">
        <v>0</v>
      </c>
      <c r="AS127" s="1">
        <v>0</v>
      </c>
      <c r="AT127" s="1">
        <v>0</v>
      </c>
      <c r="AU127" s="1">
        <v>0</v>
      </c>
      <c r="AV127" s="1">
        <v>0</v>
      </c>
      <c r="AW127" s="1">
        <v>0</v>
      </c>
      <c r="AX127" s="1">
        <v>0</v>
      </c>
      <c r="AY127" s="1">
        <v>0</v>
      </c>
      <c r="AZ127" s="1">
        <v>0</v>
      </c>
      <c r="BA127" s="1">
        <v>0</v>
      </c>
      <c r="BB127" s="1">
        <v>0</v>
      </c>
      <c r="BC127" s="1">
        <v>0.1143</v>
      </c>
      <c r="BD127" s="1">
        <v>0</v>
      </c>
      <c r="BE127" s="1">
        <v>0</v>
      </c>
      <c r="BF127" s="1">
        <v>0</v>
      </c>
      <c r="BG127" s="1">
        <v>0</v>
      </c>
      <c r="BH127" s="1">
        <v>0</v>
      </c>
      <c r="BI127" s="1">
        <v>0</v>
      </c>
      <c r="BJ127" s="1">
        <v>0</v>
      </c>
      <c r="BK127" s="1">
        <v>0</v>
      </c>
      <c r="BL127" s="1">
        <v>0</v>
      </c>
      <c r="BM127" s="1">
        <v>0</v>
      </c>
      <c r="BN127" s="1">
        <v>0</v>
      </c>
      <c r="BO127" s="1">
        <v>0</v>
      </c>
      <c r="BP127" s="1">
        <v>0</v>
      </c>
      <c r="BQ127" s="1">
        <v>1.4999999999999999E-2</v>
      </c>
      <c r="BR127" s="1">
        <v>0</v>
      </c>
      <c r="BS127" s="1">
        <v>0</v>
      </c>
      <c r="BT127" s="1">
        <v>0</v>
      </c>
      <c r="BU127" s="1">
        <v>0</v>
      </c>
      <c r="BV127" s="1">
        <v>0</v>
      </c>
      <c r="BW127" s="1">
        <v>81.599999999999994</v>
      </c>
      <c r="BX127" s="1">
        <v>0</v>
      </c>
      <c r="BY127" s="1">
        <v>0</v>
      </c>
      <c r="BZ127" s="1">
        <v>0</v>
      </c>
      <c r="CA127" s="1">
        <v>0</v>
      </c>
      <c r="CB127" s="1">
        <v>0</v>
      </c>
      <c r="CC127" s="1">
        <v>0</v>
      </c>
      <c r="CD127" s="1">
        <v>0</v>
      </c>
      <c r="CE127" s="1">
        <v>0</v>
      </c>
      <c r="CF127" s="1">
        <v>0</v>
      </c>
      <c r="CG127" s="1">
        <v>0</v>
      </c>
      <c r="CH127" s="1">
        <v>0</v>
      </c>
      <c r="CI127" s="1">
        <v>0</v>
      </c>
      <c r="CJ127" s="1">
        <v>0</v>
      </c>
      <c r="CK127" s="1">
        <v>0</v>
      </c>
      <c r="CL127" s="1">
        <v>0</v>
      </c>
      <c r="CM127" s="1">
        <v>0</v>
      </c>
      <c r="CN127" s="1">
        <v>0</v>
      </c>
      <c r="CO127" s="1">
        <v>0</v>
      </c>
      <c r="CP127" s="1">
        <v>0</v>
      </c>
      <c r="CQ127" s="1">
        <v>0</v>
      </c>
      <c r="CR127" s="1">
        <v>0</v>
      </c>
      <c r="CS127" s="1">
        <v>0</v>
      </c>
      <c r="CT127" s="1">
        <v>0</v>
      </c>
      <c r="CU127" s="1">
        <v>0</v>
      </c>
      <c r="CV127" s="1">
        <v>0</v>
      </c>
      <c r="CW127" s="1">
        <v>0</v>
      </c>
      <c r="CX127" s="1">
        <v>0</v>
      </c>
      <c r="CY127" s="1">
        <v>0</v>
      </c>
      <c r="CZ127" s="1">
        <v>0</v>
      </c>
      <c r="DA127" s="1">
        <v>0</v>
      </c>
      <c r="DB127" s="1">
        <v>0</v>
      </c>
      <c r="DC127" s="1">
        <v>0</v>
      </c>
      <c r="DD127" s="1">
        <v>0</v>
      </c>
      <c r="DE127" s="1">
        <v>0</v>
      </c>
      <c r="DF127" s="1">
        <v>0</v>
      </c>
      <c r="DG127" s="1">
        <v>0</v>
      </c>
      <c r="DH127" s="1">
        <v>0</v>
      </c>
      <c r="DI127" s="1">
        <v>0</v>
      </c>
      <c r="DJ127" s="1">
        <v>0</v>
      </c>
      <c r="DK127" s="1">
        <v>0</v>
      </c>
      <c r="DL127" s="1">
        <v>0</v>
      </c>
      <c r="DM127" s="1">
        <v>0</v>
      </c>
      <c r="DN127" s="1">
        <v>0</v>
      </c>
      <c r="DO127" s="1">
        <v>0</v>
      </c>
      <c r="DP127" s="1">
        <v>0</v>
      </c>
      <c r="DQ127" s="1">
        <v>0</v>
      </c>
      <c r="DR127" s="1">
        <v>0</v>
      </c>
      <c r="DS127" s="1">
        <v>0</v>
      </c>
      <c r="DT127" s="1">
        <v>0</v>
      </c>
      <c r="DU127" s="1">
        <v>0</v>
      </c>
      <c r="DV127" s="1">
        <v>0</v>
      </c>
      <c r="DW127" s="1">
        <v>0</v>
      </c>
      <c r="DX127" s="1">
        <v>0</v>
      </c>
      <c r="DY127" s="1">
        <v>0</v>
      </c>
      <c r="DZ127" s="1">
        <v>0</v>
      </c>
      <c r="EA127" s="1">
        <v>0</v>
      </c>
      <c r="EB127" s="1">
        <v>0</v>
      </c>
      <c r="EC127" s="1">
        <v>0</v>
      </c>
      <c r="ED127" s="1">
        <v>0</v>
      </c>
      <c r="EE127" s="1">
        <v>0</v>
      </c>
      <c r="EF127" s="1">
        <v>0</v>
      </c>
      <c r="EG127" s="1">
        <v>0</v>
      </c>
      <c r="EH127" s="1">
        <v>0</v>
      </c>
      <c r="EI127" s="1">
        <v>0</v>
      </c>
      <c r="EJ127" s="1">
        <v>0</v>
      </c>
      <c r="EK127" s="1">
        <v>0</v>
      </c>
      <c r="EL127" s="1">
        <v>0</v>
      </c>
      <c r="EM127" s="1">
        <v>0</v>
      </c>
      <c r="EN127" s="1">
        <v>0</v>
      </c>
      <c r="EO127" s="1">
        <v>0</v>
      </c>
      <c r="EP127" s="1">
        <v>0</v>
      </c>
      <c r="EQ127" s="1">
        <v>0</v>
      </c>
      <c r="ER127" s="1">
        <v>0</v>
      </c>
      <c r="ES127" s="1">
        <v>0</v>
      </c>
      <c r="ET127" s="1">
        <v>0</v>
      </c>
      <c r="EU127" s="1">
        <v>0</v>
      </c>
      <c r="EV127" s="1">
        <v>0</v>
      </c>
      <c r="EW127" s="1">
        <v>0</v>
      </c>
      <c r="EX127" s="1">
        <v>0</v>
      </c>
      <c r="EY127" s="1">
        <v>0</v>
      </c>
      <c r="EZ127" s="1">
        <v>0</v>
      </c>
      <c r="FA127" s="1">
        <v>0</v>
      </c>
      <c r="FB127" s="1">
        <v>0</v>
      </c>
      <c r="FC127" s="1">
        <v>0</v>
      </c>
      <c r="FD127" s="1">
        <v>0</v>
      </c>
      <c r="FE127" s="1">
        <v>0</v>
      </c>
      <c r="FF127" s="1">
        <v>0</v>
      </c>
      <c r="FG127" s="1">
        <v>0</v>
      </c>
      <c r="FH127" s="1">
        <v>0</v>
      </c>
      <c r="FI127" s="1">
        <v>0</v>
      </c>
      <c r="FJ127" s="1">
        <v>0</v>
      </c>
      <c r="FK127" s="1">
        <v>0</v>
      </c>
      <c r="FL127" s="1">
        <v>0</v>
      </c>
      <c r="FM127" s="1">
        <v>0</v>
      </c>
      <c r="FN127" s="1">
        <v>0</v>
      </c>
      <c r="FO127" s="1">
        <v>0</v>
      </c>
      <c r="FP127" s="1">
        <v>0</v>
      </c>
      <c r="FQ127" s="1">
        <v>1</v>
      </c>
      <c r="FR127" s="1">
        <v>0</v>
      </c>
      <c r="FS127" s="1">
        <v>0</v>
      </c>
      <c r="FT127" s="1">
        <v>0</v>
      </c>
      <c r="FU127" s="1">
        <v>0</v>
      </c>
      <c r="FV127" s="1">
        <v>0</v>
      </c>
      <c r="FW127" s="1">
        <v>0</v>
      </c>
      <c r="FX127" s="1">
        <v>4.4177090664478831</v>
      </c>
      <c r="FY127" s="1">
        <v>0</v>
      </c>
      <c r="FZ127" s="1">
        <v>0</v>
      </c>
      <c r="GA127" s="1">
        <v>0</v>
      </c>
      <c r="GB127" s="1">
        <v>0</v>
      </c>
      <c r="GC127" s="1">
        <v>0</v>
      </c>
      <c r="GD127" s="1">
        <v>0</v>
      </c>
      <c r="GE127" s="1">
        <v>0</v>
      </c>
      <c r="GF127" s="1">
        <v>0</v>
      </c>
      <c r="GG127" s="1">
        <v>0</v>
      </c>
      <c r="GH127" s="1">
        <v>0</v>
      </c>
      <c r="GI127" s="1">
        <v>0</v>
      </c>
      <c r="GJ127" s="1">
        <v>0</v>
      </c>
      <c r="GK127" s="1">
        <v>0</v>
      </c>
      <c r="GL127" s="1">
        <v>0</v>
      </c>
      <c r="GM127" s="1">
        <v>0</v>
      </c>
      <c r="GN127" s="1">
        <v>0</v>
      </c>
      <c r="GO127" s="1">
        <v>0</v>
      </c>
      <c r="GP127" s="1">
        <v>0</v>
      </c>
      <c r="GQ127" s="1">
        <v>0</v>
      </c>
      <c r="GR127" s="1">
        <v>0</v>
      </c>
      <c r="GS127" s="1">
        <v>0</v>
      </c>
      <c r="GT127" s="1">
        <v>0.3523</v>
      </c>
      <c r="GU127" s="1">
        <v>0</v>
      </c>
      <c r="GV127" s="1">
        <v>0</v>
      </c>
      <c r="GW127" s="1">
        <v>0</v>
      </c>
      <c r="GX127" s="1">
        <v>0</v>
      </c>
      <c r="GY127" s="1">
        <v>0</v>
      </c>
      <c r="GZ127" s="1">
        <v>0</v>
      </c>
      <c r="HA127" s="1">
        <v>0</v>
      </c>
      <c r="HB127" s="1">
        <v>0</v>
      </c>
      <c r="HC127" s="1">
        <v>0</v>
      </c>
      <c r="HD127" s="1">
        <v>0</v>
      </c>
      <c r="HE127" s="1">
        <v>0</v>
      </c>
      <c r="HF127" s="1">
        <v>0</v>
      </c>
      <c r="HG127" s="1">
        <v>0</v>
      </c>
      <c r="HH127" s="1">
        <v>1.4999999999999999E-2</v>
      </c>
      <c r="HI127" s="1">
        <v>0</v>
      </c>
      <c r="HJ127" s="1">
        <v>0</v>
      </c>
      <c r="HK127" s="1">
        <v>0</v>
      </c>
      <c r="HL127" s="1">
        <v>0</v>
      </c>
      <c r="HM127" s="1">
        <v>0</v>
      </c>
      <c r="HN127" s="1">
        <v>81.599999999999994</v>
      </c>
      <c r="HO127" s="1">
        <v>0</v>
      </c>
      <c r="HP127" s="1">
        <v>0</v>
      </c>
      <c r="HQ127" s="1">
        <v>0</v>
      </c>
      <c r="HR127" s="1">
        <v>0</v>
      </c>
      <c r="HS127" s="1">
        <v>0</v>
      </c>
      <c r="HT127" s="1">
        <v>0</v>
      </c>
      <c r="HU127" s="1">
        <v>0</v>
      </c>
      <c r="HV127" s="1">
        <v>0</v>
      </c>
      <c r="HW127" s="1">
        <v>0</v>
      </c>
      <c r="HX127" s="1">
        <v>0</v>
      </c>
      <c r="HY127" s="1">
        <v>0</v>
      </c>
      <c r="HZ127" s="1">
        <v>0</v>
      </c>
      <c r="IA127" s="1">
        <v>0</v>
      </c>
      <c r="IB127" s="1">
        <v>0</v>
      </c>
      <c r="IC127" s="1">
        <v>0</v>
      </c>
      <c r="ID127" s="1">
        <v>0</v>
      </c>
      <c r="IE127" s="1">
        <v>0</v>
      </c>
      <c r="IF127" s="1">
        <v>0</v>
      </c>
      <c r="IG127" s="1">
        <v>0</v>
      </c>
      <c r="IH127" s="1">
        <v>0</v>
      </c>
      <c r="II127" s="1">
        <v>0</v>
      </c>
      <c r="IJ127" s="1">
        <v>0</v>
      </c>
      <c r="IK127" s="1">
        <v>0</v>
      </c>
      <c r="IL127" s="1">
        <v>0</v>
      </c>
      <c r="IM127" s="1">
        <v>0</v>
      </c>
      <c r="IN127" s="1">
        <v>0</v>
      </c>
      <c r="IO127" s="1">
        <v>0</v>
      </c>
      <c r="IP127" s="1">
        <v>0</v>
      </c>
      <c r="IQ127" s="1">
        <v>0</v>
      </c>
      <c r="IR127" s="1">
        <v>0</v>
      </c>
      <c r="IS127" s="1">
        <v>0</v>
      </c>
      <c r="IT127" s="1">
        <v>0</v>
      </c>
      <c r="IU127" s="1">
        <v>0</v>
      </c>
      <c r="IV127" s="1">
        <v>0</v>
      </c>
      <c r="IW127" s="1">
        <v>0</v>
      </c>
      <c r="IX127" s="1">
        <v>0</v>
      </c>
      <c r="IY127" s="1">
        <v>0</v>
      </c>
      <c r="IZ127" s="1">
        <v>0</v>
      </c>
      <c r="JA127" s="1">
        <v>0</v>
      </c>
      <c r="JB127" s="1">
        <v>0</v>
      </c>
      <c r="JC127" s="1">
        <v>0</v>
      </c>
      <c r="JD127" s="1">
        <v>0</v>
      </c>
      <c r="JE127" s="1">
        <v>0</v>
      </c>
      <c r="JF127" s="1">
        <v>0</v>
      </c>
      <c r="JG127" s="1">
        <v>0</v>
      </c>
      <c r="JH127" s="1">
        <v>0</v>
      </c>
      <c r="JI127" s="1">
        <v>0</v>
      </c>
      <c r="JJ127" s="1">
        <v>0</v>
      </c>
      <c r="JK127" s="1">
        <v>0</v>
      </c>
      <c r="JL127" s="1">
        <v>0</v>
      </c>
      <c r="JM127" s="1">
        <v>0</v>
      </c>
      <c r="JN127" s="1">
        <v>0</v>
      </c>
      <c r="JO127" s="1">
        <v>0</v>
      </c>
      <c r="JP127" s="1">
        <v>0</v>
      </c>
      <c r="JQ127" s="1">
        <v>0</v>
      </c>
      <c r="JR127" s="1">
        <v>0</v>
      </c>
      <c r="JS127" s="1">
        <v>0</v>
      </c>
      <c r="JT127" s="1">
        <v>0</v>
      </c>
      <c r="JU127" s="1">
        <v>0</v>
      </c>
      <c r="JV127" s="1">
        <v>0</v>
      </c>
      <c r="JW127" s="1">
        <v>0</v>
      </c>
      <c r="JX127" s="1">
        <v>0</v>
      </c>
      <c r="JY127" s="1">
        <v>0</v>
      </c>
      <c r="JZ127" s="1">
        <v>0</v>
      </c>
      <c r="KA127" s="1">
        <v>0</v>
      </c>
      <c r="KB127" s="1">
        <v>0</v>
      </c>
      <c r="KC127" s="1">
        <v>0</v>
      </c>
      <c r="KD127" s="1">
        <v>0</v>
      </c>
      <c r="KE127" s="1">
        <v>0</v>
      </c>
      <c r="KF127" s="1">
        <v>0</v>
      </c>
      <c r="KG127" s="1">
        <v>0</v>
      </c>
      <c r="KH127" s="1">
        <v>0</v>
      </c>
      <c r="KI127" s="1">
        <v>0</v>
      </c>
      <c r="KJ127" s="1">
        <v>0</v>
      </c>
      <c r="KK127" s="1">
        <v>0</v>
      </c>
      <c r="KL127" s="1">
        <v>0</v>
      </c>
      <c r="KM127" s="1">
        <v>0</v>
      </c>
      <c r="KN127" s="1">
        <v>0</v>
      </c>
      <c r="KO127" s="1">
        <v>0</v>
      </c>
      <c r="KP127" s="1">
        <v>0</v>
      </c>
      <c r="KQ127" s="1">
        <v>0</v>
      </c>
      <c r="KR127" s="1">
        <v>0</v>
      </c>
      <c r="KS127" s="1">
        <v>0</v>
      </c>
      <c r="KT127" s="1">
        <v>0</v>
      </c>
      <c r="KU127" s="1">
        <v>0</v>
      </c>
      <c r="KV127" s="1">
        <v>0</v>
      </c>
      <c r="KW127" s="1">
        <v>0</v>
      </c>
      <c r="KX127" s="1">
        <v>0</v>
      </c>
      <c r="KY127" s="1">
        <v>0</v>
      </c>
      <c r="KZ127" s="1">
        <v>0</v>
      </c>
      <c r="LA127" s="1">
        <v>0</v>
      </c>
      <c r="LB127" s="1">
        <v>0</v>
      </c>
      <c r="LC127" s="1">
        <v>0</v>
      </c>
      <c r="LD127" s="1">
        <v>0</v>
      </c>
      <c r="LE127" s="1">
        <v>0</v>
      </c>
      <c r="LF127" s="1">
        <v>0</v>
      </c>
      <c r="LG127" s="1">
        <v>0</v>
      </c>
      <c r="LH127" s="1">
        <v>0.9546</v>
      </c>
      <c r="LI127" s="1">
        <v>3.3957309279323292E-2</v>
      </c>
      <c r="LJ127" s="1">
        <v>0</v>
      </c>
      <c r="LK127" s="1">
        <v>0</v>
      </c>
      <c r="LL127" s="1">
        <v>1</v>
      </c>
      <c r="LM127" s="1">
        <v>0.95</v>
      </c>
      <c r="LN127" s="1">
        <v>0</v>
      </c>
      <c r="LO127" s="1">
        <v>1</v>
      </c>
      <c r="LP127" s="1">
        <v>0.78</v>
      </c>
      <c r="LQ127" s="1">
        <v>0</v>
      </c>
      <c r="LR127" s="1">
        <v>0.1227364185110664</v>
      </c>
      <c r="LS127" s="1">
        <v>0</v>
      </c>
    </row>
    <row r="128" spans="1:331" ht="15.75" customHeight="1">
      <c r="A128" s="1" t="s">
        <v>459</v>
      </c>
      <c r="B128" s="1" t="s">
        <v>460</v>
      </c>
      <c r="C128" s="1" t="s">
        <v>464</v>
      </c>
      <c r="D128" s="1" t="s">
        <v>420</v>
      </c>
      <c r="E128" s="1" t="s">
        <v>354</v>
      </c>
      <c r="F128" s="1">
        <v>499</v>
      </c>
      <c r="G128" s="1" t="s">
        <v>355</v>
      </c>
      <c r="H128" s="1">
        <v>499</v>
      </c>
      <c r="I128" s="1">
        <v>8.1243894496906541E-2</v>
      </c>
      <c r="J128" s="1">
        <v>0</v>
      </c>
      <c r="K128" s="1" t="s">
        <v>356</v>
      </c>
      <c r="L128" s="1">
        <v>1</v>
      </c>
      <c r="M128" s="1" t="s">
        <v>427</v>
      </c>
      <c r="N128" s="1" t="s">
        <v>462</v>
      </c>
      <c r="O128" s="1" t="s">
        <v>463</v>
      </c>
      <c r="P128" s="1">
        <v>4.9000000000000004</v>
      </c>
      <c r="Q128" s="1">
        <v>0.82</v>
      </c>
      <c r="R128" s="1">
        <v>0</v>
      </c>
      <c r="S128" s="1">
        <v>0.35</v>
      </c>
      <c r="T128" s="1">
        <v>6142</v>
      </c>
      <c r="U128" s="1">
        <v>0</v>
      </c>
      <c r="V128" s="1">
        <v>182</v>
      </c>
      <c r="W128" s="1">
        <v>0</v>
      </c>
      <c r="X128" s="1">
        <v>1117844</v>
      </c>
      <c r="Y128" s="1">
        <v>1</v>
      </c>
      <c r="Z128" s="1">
        <v>0</v>
      </c>
      <c r="AA128" s="1">
        <v>0</v>
      </c>
      <c r="AB128" s="1">
        <v>0</v>
      </c>
      <c r="AC128" s="1">
        <v>0</v>
      </c>
      <c r="AD128" s="1">
        <v>0</v>
      </c>
      <c r="AE128" s="1">
        <v>0</v>
      </c>
      <c r="AF128" s="1">
        <v>0</v>
      </c>
      <c r="AG128" s="1">
        <v>0</v>
      </c>
      <c r="AH128" s="1">
        <v>0</v>
      </c>
      <c r="AI128" s="1">
        <v>0</v>
      </c>
      <c r="AJ128" s="1">
        <v>0</v>
      </c>
      <c r="AK128" s="1">
        <v>0</v>
      </c>
      <c r="AL128" s="1">
        <v>0</v>
      </c>
      <c r="AM128" s="1">
        <v>13.616438356164384</v>
      </c>
      <c r="AN128" s="1">
        <v>0</v>
      </c>
      <c r="AO128" s="1">
        <v>0</v>
      </c>
      <c r="AP128" s="1">
        <v>0</v>
      </c>
      <c r="AQ128" s="1">
        <v>0</v>
      </c>
      <c r="AR128" s="1">
        <v>0</v>
      </c>
      <c r="AS128" s="1">
        <v>0</v>
      </c>
      <c r="AT128" s="1">
        <v>0</v>
      </c>
      <c r="AU128" s="1">
        <v>0</v>
      </c>
      <c r="AV128" s="1">
        <v>0</v>
      </c>
      <c r="AW128" s="1">
        <v>0</v>
      </c>
      <c r="AX128" s="1">
        <v>0</v>
      </c>
      <c r="AY128" s="1">
        <v>0</v>
      </c>
      <c r="AZ128" s="1">
        <v>0</v>
      </c>
      <c r="BA128" s="1">
        <v>0</v>
      </c>
      <c r="BB128" s="1">
        <v>0</v>
      </c>
      <c r="BC128" s="1">
        <v>0.1143</v>
      </c>
      <c r="BD128" s="1">
        <v>0</v>
      </c>
      <c r="BE128" s="1">
        <v>0</v>
      </c>
      <c r="BF128" s="1">
        <v>0</v>
      </c>
      <c r="BG128" s="1">
        <v>0</v>
      </c>
      <c r="BH128" s="1">
        <v>0</v>
      </c>
      <c r="BI128" s="1">
        <v>0</v>
      </c>
      <c r="BJ128" s="1">
        <v>0</v>
      </c>
      <c r="BK128" s="1">
        <v>0</v>
      </c>
      <c r="BL128" s="1">
        <v>0</v>
      </c>
      <c r="BM128" s="1">
        <v>0</v>
      </c>
      <c r="BN128" s="1">
        <v>0</v>
      </c>
      <c r="BO128" s="1">
        <v>0</v>
      </c>
      <c r="BP128" s="1">
        <v>0</v>
      </c>
      <c r="BQ128" s="1">
        <v>1.4999999999999999E-2</v>
      </c>
      <c r="BR128" s="1">
        <v>0</v>
      </c>
      <c r="BS128" s="1">
        <v>0</v>
      </c>
      <c r="BT128" s="1">
        <v>0</v>
      </c>
      <c r="BU128" s="1">
        <v>0</v>
      </c>
      <c r="BV128" s="1">
        <v>0</v>
      </c>
      <c r="BW128" s="1">
        <v>81.599999999999994</v>
      </c>
      <c r="BX128" s="1">
        <v>0</v>
      </c>
      <c r="BY128" s="1">
        <v>0</v>
      </c>
      <c r="BZ128" s="1">
        <v>0</v>
      </c>
      <c r="CA128" s="1">
        <v>0</v>
      </c>
      <c r="CB128" s="1">
        <v>0</v>
      </c>
      <c r="CC128" s="1">
        <v>0</v>
      </c>
      <c r="CD128" s="1">
        <v>0</v>
      </c>
      <c r="CE128" s="1">
        <v>0</v>
      </c>
      <c r="CF128" s="1">
        <v>0</v>
      </c>
      <c r="CG128" s="1">
        <v>0</v>
      </c>
      <c r="CH128" s="1">
        <v>0</v>
      </c>
      <c r="CI128" s="1">
        <v>0</v>
      </c>
      <c r="CJ128" s="1">
        <v>0</v>
      </c>
      <c r="CK128" s="1">
        <v>0</v>
      </c>
      <c r="CL128" s="1">
        <v>0</v>
      </c>
      <c r="CM128" s="1">
        <v>0</v>
      </c>
      <c r="CN128" s="1">
        <v>0</v>
      </c>
      <c r="CO128" s="1">
        <v>0</v>
      </c>
      <c r="CP128" s="1">
        <v>0</v>
      </c>
      <c r="CQ128" s="1">
        <v>0</v>
      </c>
      <c r="CR128" s="1">
        <v>0</v>
      </c>
      <c r="CS128" s="1">
        <v>0</v>
      </c>
      <c r="CT128" s="1">
        <v>0</v>
      </c>
      <c r="CU128" s="1">
        <v>0</v>
      </c>
      <c r="CV128" s="1">
        <v>0</v>
      </c>
      <c r="CW128" s="1">
        <v>0</v>
      </c>
      <c r="CX128" s="1">
        <v>0</v>
      </c>
      <c r="CY128" s="1">
        <v>0</v>
      </c>
      <c r="CZ128" s="1">
        <v>0</v>
      </c>
      <c r="DA128" s="1">
        <v>0</v>
      </c>
      <c r="DB128" s="1">
        <v>0</v>
      </c>
      <c r="DC128" s="1">
        <v>0</v>
      </c>
      <c r="DD128" s="1">
        <v>0</v>
      </c>
      <c r="DE128" s="1">
        <v>0</v>
      </c>
      <c r="DF128" s="1">
        <v>0</v>
      </c>
      <c r="DG128" s="1">
        <v>0</v>
      </c>
      <c r="DH128" s="1">
        <v>0</v>
      </c>
      <c r="DI128" s="1">
        <v>0</v>
      </c>
      <c r="DJ128" s="1">
        <v>0</v>
      </c>
      <c r="DK128" s="1">
        <v>0</v>
      </c>
      <c r="DL128" s="1">
        <v>0</v>
      </c>
      <c r="DM128" s="1">
        <v>0</v>
      </c>
      <c r="DN128" s="1">
        <v>0</v>
      </c>
      <c r="DO128" s="1">
        <v>0</v>
      </c>
      <c r="DP128" s="1">
        <v>0</v>
      </c>
      <c r="DQ128" s="1">
        <v>0</v>
      </c>
      <c r="DR128" s="1">
        <v>0</v>
      </c>
      <c r="DS128" s="1">
        <v>0</v>
      </c>
      <c r="DT128" s="1">
        <v>0</v>
      </c>
      <c r="DU128" s="1">
        <v>0</v>
      </c>
      <c r="DV128" s="1">
        <v>0</v>
      </c>
      <c r="DW128" s="1">
        <v>0</v>
      </c>
      <c r="DX128" s="1">
        <v>0</v>
      </c>
      <c r="DY128" s="1">
        <v>0</v>
      </c>
      <c r="DZ128" s="1">
        <v>0</v>
      </c>
      <c r="EA128" s="1">
        <v>0</v>
      </c>
      <c r="EB128" s="1">
        <v>0</v>
      </c>
      <c r="EC128" s="1">
        <v>0</v>
      </c>
      <c r="ED128" s="1">
        <v>0</v>
      </c>
      <c r="EE128" s="1">
        <v>0</v>
      </c>
      <c r="EF128" s="1">
        <v>0</v>
      </c>
      <c r="EG128" s="1">
        <v>0</v>
      </c>
      <c r="EH128" s="1">
        <v>0</v>
      </c>
      <c r="EI128" s="1">
        <v>0</v>
      </c>
      <c r="EJ128" s="1">
        <v>0</v>
      </c>
      <c r="EK128" s="1">
        <v>0</v>
      </c>
      <c r="EL128" s="1">
        <v>0</v>
      </c>
      <c r="EM128" s="1">
        <v>0</v>
      </c>
      <c r="EN128" s="1">
        <v>0</v>
      </c>
      <c r="EO128" s="1">
        <v>0</v>
      </c>
      <c r="EP128" s="1">
        <v>0</v>
      </c>
      <c r="EQ128" s="1">
        <v>0</v>
      </c>
      <c r="ER128" s="1">
        <v>0</v>
      </c>
      <c r="ES128" s="1">
        <v>0</v>
      </c>
      <c r="ET128" s="1">
        <v>0</v>
      </c>
      <c r="EU128" s="1">
        <v>0</v>
      </c>
      <c r="EV128" s="1">
        <v>0</v>
      </c>
      <c r="EW128" s="1">
        <v>0</v>
      </c>
      <c r="EX128" s="1">
        <v>0</v>
      </c>
      <c r="EY128" s="1">
        <v>0</v>
      </c>
      <c r="EZ128" s="1">
        <v>0</v>
      </c>
      <c r="FA128" s="1">
        <v>0</v>
      </c>
      <c r="FB128" s="1">
        <v>0</v>
      </c>
      <c r="FC128" s="1">
        <v>0</v>
      </c>
      <c r="FD128" s="1">
        <v>0</v>
      </c>
      <c r="FE128" s="1">
        <v>0</v>
      </c>
      <c r="FF128" s="1">
        <v>0</v>
      </c>
      <c r="FG128" s="1">
        <v>0</v>
      </c>
      <c r="FH128" s="1">
        <v>0</v>
      </c>
      <c r="FI128" s="1">
        <v>0</v>
      </c>
      <c r="FJ128" s="1">
        <v>0</v>
      </c>
      <c r="FK128" s="1">
        <v>0</v>
      </c>
      <c r="FL128" s="1">
        <v>0</v>
      </c>
      <c r="FM128" s="1">
        <v>0</v>
      </c>
      <c r="FN128" s="1">
        <v>0</v>
      </c>
      <c r="FO128" s="1">
        <v>0</v>
      </c>
      <c r="FP128" s="1">
        <v>0</v>
      </c>
      <c r="FQ128" s="1">
        <v>1</v>
      </c>
      <c r="FR128" s="1">
        <v>0</v>
      </c>
      <c r="FS128" s="1">
        <v>0</v>
      </c>
      <c r="FT128" s="1">
        <v>0</v>
      </c>
      <c r="FU128" s="1">
        <v>0</v>
      </c>
      <c r="FV128" s="1">
        <v>0</v>
      </c>
      <c r="FW128" s="1">
        <v>0</v>
      </c>
      <c r="FX128" s="1">
        <v>4.4177090664478831</v>
      </c>
      <c r="FY128" s="1">
        <v>0</v>
      </c>
      <c r="FZ128" s="1">
        <v>0</v>
      </c>
      <c r="GA128" s="1">
        <v>0</v>
      </c>
      <c r="GB128" s="1">
        <v>0</v>
      </c>
      <c r="GC128" s="1">
        <v>0</v>
      </c>
      <c r="GD128" s="1">
        <v>0</v>
      </c>
      <c r="GE128" s="1">
        <v>0</v>
      </c>
      <c r="GF128" s="1">
        <v>0</v>
      </c>
      <c r="GG128" s="1">
        <v>0</v>
      </c>
      <c r="GH128" s="1">
        <v>0</v>
      </c>
      <c r="GI128" s="1">
        <v>0</v>
      </c>
      <c r="GJ128" s="1">
        <v>0</v>
      </c>
      <c r="GK128" s="1">
        <v>0</v>
      </c>
      <c r="GL128" s="1">
        <v>0</v>
      </c>
      <c r="GM128" s="1">
        <v>0</v>
      </c>
      <c r="GN128" s="1">
        <v>0</v>
      </c>
      <c r="GO128" s="1">
        <v>0</v>
      </c>
      <c r="GP128" s="1">
        <v>0</v>
      </c>
      <c r="GQ128" s="1">
        <v>0</v>
      </c>
      <c r="GR128" s="1">
        <v>0</v>
      </c>
      <c r="GS128" s="1">
        <v>0</v>
      </c>
      <c r="GT128" s="1">
        <v>0.3523</v>
      </c>
      <c r="GU128" s="1">
        <v>0</v>
      </c>
      <c r="GV128" s="1">
        <v>0</v>
      </c>
      <c r="GW128" s="1">
        <v>0</v>
      </c>
      <c r="GX128" s="1">
        <v>0</v>
      </c>
      <c r="GY128" s="1">
        <v>0</v>
      </c>
      <c r="GZ128" s="1">
        <v>0</v>
      </c>
      <c r="HA128" s="1">
        <v>0</v>
      </c>
      <c r="HB128" s="1">
        <v>0</v>
      </c>
      <c r="HC128" s="1">
        <v>0</v>
      </c>
      <c r="HD128" s="1">
        <v>0</v>
      </c>
      <c r="HE128" s="1">
        <v>0</v>
      </c>
      <c r="HF128" s="1">
        <v>0</v>
      </c>
      <c r="HG128" s="1">
        <v>0</v>
      </c>
      <c r="HH128" s="1">
        <v>1.4999999999999999E-2</v>
      </c>
      <c r="HI128" s="1">
        <v>0</v>
      </c>
      <c r="HJ128" s="1">
        <v>0</v>
      </c>
      <c r="HK128" s="1">
        <v>0</v>
      </c>
      <c r="HL128" s="1">
        <v>0</v>
      </c>
      <c r="HM128" s="1">
        <v>0</v>
      </c>
      <c r="HN128" s="1">
        <v>81.599999999999994</v>
      </c>
      <c r="HO128" s="1">
        <v>0</v>
      </c>
      <c r="HP128" s="1">
        <v>0</v>
      </c>
      <c r="HQ128" s="1">
        <v>0</v>
      </c>
      <c r="HR128" s="1">
        <v>0</v>
      </c>
      <c r="HS128" s="1">
        <v>0</v>
      </c>
      <c r="HT128" s="1">
        <v>0</v>
      </c>
      <c r="HU128" s="1">
        <v>0</v>
      </c>
      <c r="HV128" s="1">
        <v>0</v>
      </c>
      <c r="HW128" s="1">
        <v>0</v>
      </c>
      <c r="HX128" s="1">
        <v>0</v>
      </c>
      <c r="HY128" s="1">
        <v>0</v>
      </c>
      <c r="HZ128" s="1">
        <v>0</v>
      </c>
      <c r="IA128" s="1">
        <v>0</v>
      </c>
      <c r="IB128" s="1">
        <v>0</v>
      </c>
      <c r="IC128" s="1">
        <v>0</v>
      </c>
      <c r="ID128" s="1">
        <v>0</v>
      </c>
      <c r="IE128" s="1">
        <v>0</v>
      </c>
      <c r="IF128" s="1">
        <v>0</v>
      </c>
      <c r="IG128" s="1">
        <v>0</v>
      </c>
      <c r="IH128" s="1">
        <v>0</v>
      </c>
      <c r="II128" s="1">
        <v>0</v>
      </c>
      <c r="IJ128" s="1">
        <v>0</v>
      </c>
      <c r="IK128" s="1">
        <v>0</v>
      </c>
      <c r="IL128" s="1">
        <v>0</v>
      </c>
      <c r="IM128" s="1">
        <v>0</v>
      </c>
      <c r="IN128" s="1">
        <v>0</v>
      </c>
      <c r="IO128" s="1">
        <v>0</v>
      </c>
      <c r="IP128" s="1">
        <v>0</v>
      </c>
      <c r="IQ128" s="1">
        <v>0</v>
      </c>
      <c r="IR128" s="1">
        <v>0</v>
      </c>
      <c r="IS128" s="1">
        <v>0</v>
      </c>
      <c r="IT128" s="1">
        <v>0</v>
      </c>
      <c r="IU128" s="1">
        <v>0</v>
      </c>
      <c r="IV128" s="1">
        <v>0</v>
      </c>
      <c r="IW128" s="1">
        <v>0</v>
      </c>
      <c r="IX128" s="1">
        <v>0</v>
      </c>
      <c r="IY128" s="1">
        <v>0</v>
      </c>
      <c r="IZ128" s="1">
        <v>0</v>
      </c>
      <c r="JA128" s="1">
        <v>0</v>
      </c>
      <c r="JB128" s="1">
        <v>0</v>
      </c>
      <c r="JC128" s="1">
        <v>0</v>
      </c>
      <c r="JD128" s="1">
        <v>0</v>
      </c>
      <c r="JE128" s="1">
        <v>0</v>
      </c>
      <c r="JF128" s="1">
        <v>0</v>
      </c>
      <c r="JG128" s="1">
        <v>0</v>
      </c>
      <c r="JH128" s="1">
        <v>0</v>
      </c>
      <c r="JI128" s="1">
        <v>0</v>
      </c>
      <c r="JJ128" s="1">
        <v>0</v>
      </c>
      <c r="JK128" s="1">
        <v>0</v>
      </c>
      <c r="JL128" s="1">
        <v>0</v>
      </c>
      <c r="JM128" s="1">
        <v>0</v>
      </c>
      <c r="JN128" s="1">
        <v>0</v>
      </c>
      <c r="JO128" s="1">
        <v>0</v>
      </c>
      <c r="JP128" s="1">
        <v>0</v>
      </c>
      <c r="JQ128" s="1">
        <v>0</v>
      </c>
      <c r="JR128" s="1">
        <v>0</v>
      </c>
      <c r="JS128" s="1">
        <v>0</v>
      </c>
      <c r="JT128" s="1">
        <v>0</v>
      </c>
      <c r="JU128" s="1">
        <v>0</v>
      </c>
      <c r="JV128" s="1">
        <v>0</v>
      </c>
      <c r="JW128" s="1">
        <v>0</v>
      </c>
      <c r="JX128" s="1">
        <v>0</v>
      </c>
      <c r="JY128" s="1">
        <v>0</v>
      </c>
      <c r="JZ128" s="1">
        <v>0</v>
      </c>
      <c r="KA128" s="1">
        <v>0</v>
      </c>
      <c r="KB128" s="1">
        <v>0</v>
      </c>
      <c r="KC128" s="1">
        <v>0</v>
      </c>
      <c r="KD128" s="1">
        <v>0</v>
      </c>
      <c r="KE128" s="1">
        <v>0</v>
      </c>
      <c r="KF128" s="1">
        <v>0</v>
      </c>
      <c r="KG128" s="1">
        <v>0</v>
      </c>
      <c r="KH128" s="1">
        <v>0</v>
      </c>
      <c r="KI128" s="1">
        <v>0</v>
      </c>
      <c r="KJ128" s="1">
        <v>0</v>
      </c>
      <c r="KK128" s="1">
        <v>0</v>
      </c>
      <c r="KL128" s="1">
        <v>0</v>
      </c>
      <c r="KM128" s="1">
        <v>0</v>
      </c>
      <c r="KN128" s="1">
        <v>0</v>
      </c>
      <c r="KO128" s="1">
        <v>0</v>
      </c>
      <c r="KP128" s="1">
        <v>0</v>
      </c>
      <c r="KQ128" s="1">
        <v>0</v>
      </c>
      <c r="KR128" s="1">
        <v>0</v>
      </c>
      <c r="KS128" s="1">
        <v>0</v>
      </c>
      <c r="KT128" s="1">
        <v>0</v>
      </c>
      <c r="KU128" s="1">
        <v>0</v>
      </c>
      <c r="KV128" s="1">
        <v>0</v>
      </c>
      <c r="KW128" s="1">
        <v>0</v>
      </c>
      <c r="KX128" s="1">
        <v>0</v>
      </c>
      <c r="KY128" s="1">
        <v>0</v>
      </c>
      <c r="KZ128" s="1">
        <v>0</v>
      </c>
      <c r="LA128" s="1">
        <v>0</v>
      </c>
      <c r="LB128" s="1">
        <v>0</v>
      </c>
      <c r="LC128" s="1">
        <v>0</v>
      </c>
      <c r="LD128" s="1">
        <v>0</v>
      </c>
      <c r="LE128" s="1">
        <v>0</v>
      </c>
      <c r="LF128" s="1">
        <v>0</v>
      </c>
      <c r="LG128" s="1">
        <v>0</v>
      </c>
      <c r="LH128" s="1">
        <v>0.9546</v>
      </c>
      <c r="LI128" s="1">
        <v>6.078383411486319E-2</v>
      </c>
      <c r="LJ128" s="1">
        <v>0</v>
      </c>
      <c r="LK128" s="1">
        <v>0</v>
      </c>
      <c r="LL128" s="1">
        <v>1</v>
      </c>
      <c r="LM128" s="1">
        <v>0.95</v>
      </c>
      <c r="LN128" s="1">
        <v>0</v>
      </c>
      <c r="LO128" s="1">
        <v>1</v>
      </c>
      <c r="LP128" s="1">
        <v>0.78</v>
      </c>
      <c r="LQ128" s="1">
        <v>0</v>
      </c>
      <c r="LR128" s="1">
        <v>0.1227364185110664</v>
      </c>
      <c r="LS128" s="1">
        <v>0</v>
      </c>
    </row>
    <row r="129" spans="1:331" ht="15.75" customHeight="1">
      <c r="A129" s="1" t="s">
        <v>459</v>
      </c>
      <c r="B129" s="1" t="s">
        <v>460</v>
      </c>
      <c r="C129" s="1" t="s">
        <v>465</v>
      </c>
      <c r="D129" s="1" t="s">
        <v>420</v>
      </c>
      <c r="E129" s="1" t="s">
        <v>354</v>
      </c>
      <c r="F129" s="1">
        <v>802</v>
      </c>
      <c r="G129" s="1" t="s">
        <v>355</v>
      </c>
      <c r="H129" s="1">
        <v>802</v>
      </c>
      <c r="I129" s="1">
        <v>0.13057635949202215</v>
      </c>
      <c r="J129" s="1">
        <v>0</v>
      </c>
      <c r="K129" s="1" t="s">
        <v>356</v>
      </c>
      <c r="L129" s="1">
        <v>1</v>
      </c>
      <c r="M129" s="1" t="s">
        <v>427</v>
      </c>
      <c r="N129" s="1" t="s">
        <v>462</v>
      </c>
      <c r="O129" s="1" t="s">
        <v>463</v>
      </c>
      <c r="P129" s="1">
        <v>4.9000000000000004</v>
      </c>
      <c r="Q129" s="1">
        <v>0.82</v>
      </c>
      <c r="R129" s="1">
        <v>0</v>
      </c>
      <c r="S129" s="1">
        <v>0.35</v>
      </c>
      <c r="T129" s="1">
        <v>6142</v>
      </c>
      <c r="U129" s="1">
        <v>0</v>
      </c>
      <c r="V129" s="1">
        <v>182</v>
      </c>
      <c r="W129" s="1">
        <v>0</v>
      </c>
      <c r="X129" s="1">
        <v>1117844</v>
      </c>
      <c r="Y129" s="1">
        <v>1</v>
      </c>
      <c r="Z129" s="1">
        <v>0</v>
      </c>
      <c r="AA129" s="1">
        <v>0</v>
      </c>
      <c r="AB129" s="1">
        <v>0</v>
      </c>
      <c r="AC129" s="1">
        <v>0</v>
      </c>
      <c r="AD129" s="1">
        <v>0</v>
      </c>
      <c r="AE129" s="1">
        <v>0</v>
      </c>
      <c r="AF129" s="1">
        <v>0</v>
      </c>
      <c r="AG129" s="1">
        <v>0</v>
      </c>
      <c r="AH129" s="1">
        <v>0</v>
      </c>
      <c r="AI129" s="1">
        <v>0</v>
      </c>
      <c r="AJ129" s="1">
        <v>0</v>
      </c>
      <c r="AK129" s="1">
        <v>0</v>
      </c>
      <c r="AL129" s="1">
        <v>0</v>
      </c>
      <c r="AM129" s="1">
        <v>13.616438356164384</v>
      </c>
      <c r="AN129" s="1">
        <v>0</v>
      </c>
      <c r="AO129" s="1">
        <v>0</v>
      </c>
      <c r="AP129" s="1">
        <v>0</v>
      </c>
      <c r="AQ129" s="1">
        <v>0</v>
      </c>
      <c r="AR129" s="1">
        <v>0</v>
      </c>
      <c r="AS129" s="1">
        <v>0</v>
      </c>
      <c r="AT129" s="1">
        <v>0</v>
      </c>
      <c r="AU129" s="1">
        <v>0</v>
      </c>
      <c r="AV129" s="1">
        <v>0</v>
      </c>
      <c r="AW129" s="1">
        <v>0</v>
      </c>
      <c r="AX129" s="1">
        <v>0</v>
      </c>
      <c r="AY129" s="1">
        <v>0</v>
      </c>
      <c r="AZ129" s="1">
        <v>0</v>
      </c>
      <c r="BA129" s="1">
        <v>0</v>
      </c>
      <c r="BB129" s="1">
        <v>0</v>
      </c>
      <c r="BC129" s="1">
        <v>0.1143</v>
      </c>
      <c r="BD129" s="1">
        <v>0</v>
      </c>
      <c r="BE129" s="1">
        <v>0</v>
      </c>
      <c r="BF129" s="1">
        <v>0</v>
      </c>
      <c r="BG129" s="1">
        <v>0</v>
      </c>
      <c r="BH129" s="1">
        <v>0</v>
      </c>
      <c r="BI129" s="1">
        <v>0</v>
      </c>
      <c r="BJ129" s="1">
        <v>0</v>
      </c>
      <c r="BK129" s="1">
        <v>0</v>
      </c>
      <c r="BL129" s="1">
        <v>0</v>
      </c>
      <c r="BM129" s="1">
        <v>0</v>
      </c>
      <c r="BN129" s="1">
        <v>0</v>
      </c>
      <c r="BO129" s="1">
        <v>0</v>
      </c>
      <c r="BP129" s="1">
        <v>0</v>
      </c>
      <c r="BQ129" s="1">
        <v>1.4999999999999999E-2</v>
      </c>
      <c r="BR129" s="1">
        <v>0</v>
      </c>
      <c r="BS129" s="1">
        <v>0</v>
      </c>
      <c r="BT129" s="1">
        <v>0</v>
      </c>
      <c r="BU129" s="1">
        <v>0</v>
      </c>
      <c r="BV129" s="1">
        <v>0</v>
      </c>
      <c r="BW129" s="1">
        <v>81.599999999999994</v>
      </c>
      <c r="BX129" s="1">
        <v>0</v>
      </c>
      <c r="BY129" s="1">
        <v>0</v>
      </c>
      <c r="BZ129" s="1">
        <v>0</v>
      </c>
      <c r="CA129" s="1">
        <v>0</v>
      </c>
      <c r="CB129" s="1">
        <v>0</v>
      </c>
      <c r="CC129" s="1">
        <v>0</v>
      </c>
      <c r="CD129" s="1">
        <v>0</v>
      </c>
      <c r="CE129" s="1">
        <v>0</v>
      </c>
      <c r="CF129" s="1">
        <v>0</v>
      </c>
      <c r="CG129" s="1">
        <v>0</v>
      </c>
      <c r="CH129" s="1">
        <v>0</v>
      </c>
      <c r="CI129" s="1">
        <v>0</v>
      </c>
      <c r="CJ129" s="1">
        <v>0</v>
      </c>
      <c r="CK129" s="1">
        <v>0</v>
      </c>
      <c r="CL129" s="1">
        <v>0</v>
      </c>
      <c r="CM129" s="1">
        <v>0</v>
      </c>
      <c r="CN129" s="1">
        <v>0</v>
      </c>
      <c r="CO129" s="1">
        <v>0</v>
      </c>
      <c r="CP129" s="1">
        <v>0</v>
      </c>
      <c r="CQ129" s="1">
        <v>0</v>
      </c>
      <c r="CR129" s="1">
        <v>0</v>
      </c>
      <c r="CS129" s="1">
        <v>0</v>
      </c>
      <c r="CT129" s="1">
        <v>0</v>
      </c>
      <c r="CU129" s="1">
        <v>0</v>
      </c>
      <c r="CV129" s="1">
        <v>0</v>
      </c>
      <c r="CW129" s="1">
        <v>0</v>
      </c>
      <c r="CX129" s="1">
        <v>0</v>
      </c>
      <c r="CY129" s="1">
        <v>0</v>
      </c>
      <c r="CZ129" s="1">
        <v>0</v>
      </c>
      <c r="DA129" s="1">
        <v>0</v>
      </c>
      <c r="DB129" s="1">
        <v>0</v>
      </c>
      <c r="DC129" s="1">
        <v>0</v>
      </c>
      <c r="DD129" s="1">
        <v>0</v>
      </c>
      <c r="DE129" s="1">
        <v>0</v>
      </c>
      <c r="DF129" s="1">
        <v>0</v>
      </c>
      <c r="DG129" s="1">
        <v>0</v>
      </c>
      <c r="DH129" s="1">
        <v>0</v>
      </c>
      <c r="DI129" s="1">
        <v>0</v>
      </c>
      <c r="DJ129" s="1">
        <v>0</v>
      </c>
      <c r="DK129" s="1">
        <v>0</v>
      </c>
      <c r="DL129" s="1">
        <v>0</v>
      </c>
      <c r="DM129" s="1">
        <v>0</v>
      </c>
      <c r="DN129" s="1">
        <v>0</v>
      </c>
      <c r="DO129" s="1">
        <v>0</v>
      </c>
      <c r="DP129" s="1">
        <v>0</v>
      </c>
      <c r="DQ129" s="1">
        <v>0</v>
      </c>
      <c r="DR129" s="1">
        <v>0</v>
      </c>
      <c r="DS129" s="1">
        <v>0</v>
      </c>
      <c r="DT129" s="1">
        <v>0</v>
      </c>
      <c r="DU129" s="1">
        <v>0</v>
      </c>
      <c r="DV129" s="1">
        <v>0</v>
      </c>
      <c r="DW129" s="1">
        <v>0</v>
      </c>
      <c r="DX129" s="1">
        <v>0</v>
      </c>
      <c r="DY129" s="1">
        <v>0</v>
      </c>
      <c r="DZ129" s="1">
        <v>0</v>
      </c>
      <c r="EA129" s="1">
        <v>0</v>
      </c>
      <c r="EB129" s="1">
        <v>0</v>
      </c>
      <c r="EC129" s="1">
        <v>0</v>
      </c>
      <c r="ED129" s="1">
        <v>0</v>
      </c>
      <c r="EE129" s="1">
        <v>0</v>
      </c>
      <c r="EF129" s="1">
        <v>0</v>
      </c>
      <c r="EG129" s="1">
        <v>0</v>
      </c>
      <c r="EH129" s="1">
        <v>0</v>
      </c>
      <c r="EI129" s="1">
        <v>0</v>
      </c>
      <c r="EJ129" s="1">
        <v>0</v>
      </c>
      <c r="EK129" s="1">
        <v>0</v>
      </c>
      <c r="EL129" s="1">
        <v>0</v>
      </c>
      <c r="EM129" s="1">
        <v>0</v>
      </c>
      <c r="EN129" s="1">
        <v>0</v>
      </c>
      <c r="EO129" s="1">
        <v>0</v>
      </c>
      <c r="EP129" s="1">
        <v>0</v>
      </c>
      <c r="EQ129" s="1">
        <v>0</v>
      </c>
      <c r="ER129" s="1">
        <v>0</v>
      </c>
      <c r="ES129" s="1">
        <v>0</v>
      </c>
      <c r="ET129" s="1">
        <v>0</v>
      </c>
      <c r="EU129" s="1">
        <v>0</v>
      </c>
      <c r="EV129" s="1">
        <v>0</v>
      </c>
      <c r="EW129" s="1">
        <v>0</v>
      </c>
      <c r="EX129" s="1">
        <v>0</v>
      </c>
      <c r="EY129" s="1">
        <v>0</v>
      </c>
      <c r="EZ129" s="1">
        <v>0</v>
      </c>
      <c r="FA129" s="1">
        <v>0</v>
      </c>
      <c r="FB129" s="1">
        <v>0</v>
      </c>
      <c r="FC129" s="1">
        <v>0</v>
      </c>
      <c r="FD129" s="1">
        <v>0</v>
      </c>
      <c r="FE129" s="1">
        <v>0</v>
      </c>
      <c r="FF129" s="1">
        <v>0</v>
      </c>
      <c r="FG129" s="1">
        <v>0</v>
      </c>
      <c r="FH129" s="1">
        <v>0</v>
      </c>
      <c r="FI129" s="1">
        <v>0</v>
      </c>
      <c r="FJ129" s="1">
        <v>0</v>
      </c>
      <c r="FK129" s="1">
        <v>0</v>
      </c>
      <c r="FL129" s="1">
        <v>0</v>
      </c>
      <c r="FM129" s="1">
        <v>0</v>
      </c>
      <c r="FN129" s="1">
        <v>0</v>
      </c>
      <c r="FO129" s="1">
        <v>0</v>
      </c>
      <c r="FP129" s="1">
        <v>0</v>
      </c>
      <c r="FQ129" s="1">
        <v>1</v>
      </c>
      <c r="FR129" s="1">
        <v>0</v>
      </c>
      <c r="FS129" s="1">
        <v>0</v>
      </c>
      <c r="FT129" s="1">
        <v>0</v>
      </c>
      <c r="FU129" s="1">
        <v>0</v>
      </c>
      <c r="FV129" s="1">
        <v>0</v>
      </c>
      <c r="FW129" s="1">
        <v>0</v>
      </c>
      <c r="FX129" s="1">
        <v>4.4177090664478831</v>
      </c>
      <c r="FY129" s="1">
        <v>0</v>
      </c>
      <c r="FZ129" s="1">
        <v>0</v>
      </c>
      <c r="GA129" s="1">
        <v>0</v>
      </c>
      <c r="GB129" s="1">
        <v>0</v>
      </c>
      <c r="GC129" s="1">
        <v>0</v>
      </c>
      <c r="GD129" s="1">
        <v>0</v>
      </c>
      <c r="GE129" s="1">
        <v>0</v>
      </c>
      <c r="GF129" s="1">
        <v>0</v>
      </c>
      <c r="GG129" s="1">
        <v>0</v>
      </c>
      <c r="GH129" s="1">
        <v>0</v>
      </c>
      <c r="GI129" s="1">
        <v>0</v>
      </c>
      <c r="GJ129" s="1">
        <v>0</v>
      </c>
      <c r="GK129" s="1">
        <v>0</v>
      </c>
      <c r="GL129" s="1">
        <v>0</v>
      </c>
      <c r="GM129" s="1">
        <v>0</v>
      </c>
      <c r="GN129" s="1">
        <v>0</v>
      </c>
      <c r="GO129" s="1">
        <v>0</v>
      </c>
      <c r="GP129" s="1">
        <v>0</v>
      </c>
      <c r="GQ129" s="1">
        <v>0</v>
      </c>
      <c r="GR129" s="1">
        <v>0</v>
      </c>
      <c r="GS129" s="1">
        <v>0</v>
      </c>
      <c r="GT129" s="1">
        <v>0.3523</v>
      </c>
      <c r="GU129" s="1">
        <v>0</v>
      </c>
      <c r="GV129" s="1">
        <v>0</v>
      </c>
      <c r="GW129" s="1">
        <v>0</v>
      </c>
      <c r="GX129" s="1">
        <v>0</v>
      </c>
      <c r="GY129" s="1">
        <v>0</v>
      </c>
      <c r="GZ129" s="1">
        <v>0</v>
      </c>
      <c r="HA129" s="1">
        <v>0</v>
      </c>
      <c r="HB129" s="1">
        <v>0</v>
      </c>
      <c r="HC129" s="1">
        <v>0</v>
      </c>
      <c r="HD129" s="1">
        <v>0</v>
      </c>
      <c r="HE129" s="1">
        <v>0</v>
      </c>
      <c r="HF129" s="1">
        <v>0</v>
      </c>
      <c r="HG129" s="1">
        <v>0</v>
      </c>
      <c r="HH129" s="1">
        <v>1.4999999999999999E-2</v>
      </c>
      <c r="HI129" s="1">
        <v>0</v>
      </c>
      <c r="HJ129" s="1">
        <v>0</v>
      </c>
      <c r="HK129" s="1">
        <v>0</v>
      </c>
      <c r="HL129" s="1">
        <v>0</v>
      </c>
      <c r="HM129" s="1">
        <v>0</v>
      </c>
      <c r="HN129" s="1">
        <v>81.599999999999994</v>
      </c>
      <c r="HO129" s="1">
        <v>0</v>
      </c>
      <c r="HP129" s="1">
        <v>0</v>
      </c>
      <c r="HQ129" s="1">
        <v>0</v>
      </c>
      <c r="HR129" s="1">
        <v>0</v>
      </c>
      <c r="HS129" s="1">
        <v>0</v>
      </c>
      <c r="HT129" s="1">
        <v>0</v>
      </c>
      <c r="HU129" s="1">
        <v>0</v>
      </c>
      <c r="HV129" s="1">
        <v>0</v>
      </c>
      <c r="HW129" s="1">
        <v>0</v>
      </c>
      <c r="HX129" s="1">
        <v>0</v>
      </c>
      <c r="HY129" s="1">
        <v>0</v>
      </c>
      <c r="HZ129" s="1">
        <v>0</v>
      </c>
      <c r="IA129" s="1">
        <v>0</v>
      </c>
      <c r="IB129" s="1">
        <v>0</v>
      </c>
      <c r="IC129" s="1">
        <v>0</v>
      </c>
      <c r="ID129" s="1">
        <v>0</v>
      </c>
      <c r="IE129" s="1">
        <v>0</v>
      </c>
      <c r="IF129" s="1">
        <v>0</v>
      </c>
      <c r="IG129" s="1">
        <v>0</v>
      </c>
      <c r="IH129" s="1">
        <v>0</v>
      </c>
      <c r="II129" s="1">
        <v>0</v>
      </c>
      <c r="IJ129" s="1">
        <v>0</v>
      </c>
      <c r="IK129" s="1">
        <v>0</v>
      </c>
      <c r="IL129" s="1">
        <v>0</v>
      </c>
      <c r="IM129" s="1">
        <v>0</v>
      </c>
      <c r="IN129" s="1">
        <v>0</v>
      </c>
      <c r="IO129" s="1">
        <v>0</v>
      </c>
      <c r="IP129" s="1">
        <v>0</v>
      </c>
      <c r="IQ129" s="1">
        <v>0</v>
      </c>
      <c r="IR129" s="1">
        <v>0</v>
      </c>
      <c r="IS129" s="1">
        <v>0</v>
      </c>
      <c r="IT129" s="1">
        <v>0</v>
      </c>
      <c r="IU129" s="1">
        <v>0</v>
      </c>
      <c r="IV129" s="1">
        <v>0</v>
      </c>
      <c r="IW129" s="1">
        <v>0</v>
      </c>
      <c r="IX129" s="1">
        <v>0</v>
      </c>
      <c r="IY129" s="1">
        <v>0</v>
      </c>
      <c r="IZ129" s="1">
        <v>0</v>
      </c>
      <c r="JA129" s="1">
        <v>0</v>
      </c>
      <c r="JB129" s="1">
        <v>0</v>
      </c>
      <c r="JC129" s="1">
        <v>0</v>
      </c>
      <c r="JD129" s="1">
        <v>0</v>
      </c>
      <c r="JE129" s="1">
        <v>0</v>
      </c>
      <c r="JF129" s="1">
        <v>0</v>
      </c>
      <c r="JG129" s="1">
        <v>0</v>
      </c>
      <c r="JH129" s="1">
        <v>0</v>
      </c>
      <c r="JI129" s="1">
        <v>0</v>
      </c>
      <c r="JJ129" s="1">
        <v>0</v>
      </c>
      <c r="JK129" s="1">
        <v>0</v>
      </c>
      <c r="JL129" s="1">
        <v>0</v>
      </c>
      <c r="JM129" s="1">
        <v>0</v>
      </c>
      <c r="JN129" s="1">
        <v>0</v>
      </c>
      <c r="JO129" s="1">
        <v>0</v>
      </c>
      <c r="JP129" s="1">
        <v>0</v>
      </c>
      <c r="JQ129" s="1">
        <v>0</v>
      </c>
      <c r="JR129" s="1">
        <v>0</v>
      </c>
      <c r="JS129" s="1">
        <v>0</v>
      </c>
      <c r="JT129" s="1">
        <v>0</v>
      </c>
      <c r="JU129" s="1">
        <v>0</v>
      </c>
      <c r="JV129" s="1">
        <v>0</v>
      </c>
      <c r="JW129" s="1">
        <v>0</v>
      </c>
      <c r="JX129" s="1">
        <v>0</v>
      </c>
      <c r="JY129" s="1">
        <v>0</v>
      </c>
      <c r="JZ129" s="1">
        <v>0</v>
      </c>
      <c r="KA129" s="1">
        <v>0</v>
      </c>
      <c r="KB129" s="1">
        <v>0</v>
      </c>
      <c r="KC129" s="1">
        <v>0</v>
      </c>
      <c r="KD129" s="1">
        <v>0</v>
      </c>
      <c r="KE129" s="1">
        <v>0</v>
      </c>
      <c r="KF129" s="1">
        <v>0</v>
      </c>
      <c r="KG129" s="1">
        <v>0</v>
      </c>
      <c r="KH129" s="1">
        <v>0</v>
      </c>
      <c r="KI129" s="1">
        <v>0</v>
      </c>
      <c r="KJ129" s="1">
        <v>0</v>
      </c>
      <c r="KK129" s="1">
        <v>0</v>
      </c>
      <c r="KL129" s="1">
        <v>0</v>
      </c>
      <c r="KM129" s="1">
        <v>0</v>
      </c>
      <c r="KN129" s="1">
        <v>0</v>
      </c>
      <c r="KO129" s="1">
        <v>0</v>
      </c>
      <c r="KP129" s="1">
        <v>0</v>
      </c>
      <c r="KQ129" s="1">
        <v>0</v>
      </c>
      <c r="KR129" s="1">
        <v>0</v>
      </c>
      <c r="KS129" s="1">
        <v>0</v>
      </c>
      <c r="KT129" s="1">
        <v>0</v>
      </c>
      <c r="KU129" s="1">
        <v>0</v>
      </c>
      <c r="KV129" s="1">
        <v>0</v>
      </c>
      <c r="KW129" s="1">
        <v>0</v>
      </c>
      <c r="KX129" s="1">
        <v>0</v>
      </c>
      <c r="KY129" s="1">
        <v>0</v>
      </c>
      <c r="KZ129" s="1">
        <v>0</v>
      </c>
      <c r="LA129" s="1">
        <v>0</v>
      </c>
      <c r="LB129" s="1">
        <v>0</v>
      </c>
      <c r="LC129" s="1">
        <v>0</v>
      </c>
      <c r="LD129" s="1">
        <v>0</v>
      </c>
      <c r="LE129" s="1">
        <v>0</v>
      </c>
      <c r="LF129" s="1">
        <v>0</v>
      </c>
      <c r="LG129" s="1">
        <v>0</v>
      </c>
      <c r="LH129" s="1">
        <v>0.9546</v>
      </c>
      <c r="LI129" s="1">
        <v>9.7665587246863181E-2</v>
      </c>
      <c r="LJ129" s="1">
        <v>0</v>
      </c>
      <c r="LK129" s="1">
        <v>0</v>
      </c>
      <c r="LL129" s="1">
        <v>1</v>
      </c>
      <c r="LM129" s="1">
        <v>0.95</v>
      </c>
      <c r="LN129" s="1">
        <v>0</v>
      </c>
      <c r="LO129" s="1">
        <v>1</v>
      </c>
      <c r="LP129" s="1">
        <v>0.78</v>
      </c>
      <c r="LQ129" s="1">
        <v>0</v>
      </c>
      <c r="LR129" s="1">
        <v>0.1227364185110664</v>
      </c>
      <c r="LS129" s="1">
        <v>0</v>
      </c>
    </row>
    <row r="130" spans="1:331" ht="15.75" customHeight="1">
      <c r="A130" s="1" t="s">
        <v>459</v>
      </c>
      <c r="B130" s="1" t="s">
        <v>460</v>
      </c>
      <c r="C130" s="1" t="s">
        <v>466</v>
      </c>
      <c r="D130" s="1" t="s">
        <v>420</v>
      </c>
      <c r="E130" s="1" t="s">
        <v>354</v>
      </c>
      <c r="F130" s="1">
        <v>1064</v>
      </c>
      <c r="G130" s="1" t="s">
        <v>355</v>
      </c>
      <c r="H130" s="1">
        <v>1064</v>
      </c>
      <c r="I130" s="1">
        <v>0.17323347443829371</v>
      </c>
      <c r="J130" s="1">
        <v>0</v>
      </c>
      <c r="K130" s="1" t="s">
        <v>356</v>
      </c>
      <c r="L130" s="1">
        <v>1</v>
      </c>
      <c r="M130" s="1" t="s">
        <v>427</v>
      </c>
      <c r="N130" s="1" t="s">
        <v>462</v>
      </c>
      <c r="O130" s="1" t="s">
        <v>463</v>
      </c>
      <c r="P130" s="1">
        <v>4.9000000000000004</v>
      </c>
      <c r="Q130" s="1">
        <v>0.82</v>
      </c>
      <c r="R130" s="1">
        <v>0</v>
      </c>
      <c r="S130" s="1">
        <v>0.35</v>
      </c>
      <c r="T130" s="1">
        <v>6142</v>
      </c>
      <c r="U130" s="1">
        <v>0</v>
      </c>
      <c r="V130" s="1">
        <v>182</v>
      </c>
      <c r="W130" s="1">
        <v>0</v>
      </c>
      <c r="X130" s="1">
        <v>1117844</v>
      </c>
      <c r="Y130" s="1">
        <v>1</v>
      </c>
      <c r="Z130" s="1">
        <v>0</v>
      </c>
      <c r="AA130" s="1">
        <v>0</v>
      </c>
      <c r="AB130" s="1">
        <v>0</v>
      </c>
      <c r="AC130" s="1">
        <v>0</v>
      </c>
      <c r="AD130" s="1">
        <v>0</v>
      </c>
      <c r="AE130" s="1">
        <v>0</v>
      </c>
      <c r="AF130" s="1">
        <v>0</v>
      </c>
      <c r="AG130" s="1">
        <v>0</v>
      </c>
      <c r="AH130" s="1">
        <v>0</v>
      </c>
      <c r="AI130" s="1">
        <v>0</v>
      </c>
      <c r="AJ130" s="1">
        <v>0</v>
      </c>
      <c r="AK130" s="1">
        <v>0</v>
      </c>
      <c r="AL130" s="1">
        <v>0</v>
      </c>
      <c r="AM130" s="1">
        <v>13.616438356164384</v>
      </c>
      <c r="AN130" s="1">
        <v>0</v>
      </c>
      <c r="AO130" s="1">
        <v>0</v>
      </c>
      <c r="AP130" s="1">
        <v>0</v>
      </c>
      <c r="AQ130" s="1">
        <v>0</v>
      </c>
      <c r="AR130" s="1">
        <v>0</v>
      </c>
      <c r="AS130" s="1">
        <v>0</v>
      </c>
      <c r="AT130" s="1">
        <v>0</v>
      </c>
      <c r="AU130" s="1">
        <v>0</v>
      </c>
      <c r="AV130" s="1">
        <v>0</v>
      </c>
      <c r="AW130" s="1">
        <v>0</v>
      </c>
      <c r="AX130" s="1">
        <v>0</v>
      </c>
      <c r="AY130" s="1">
        <v>0</v>
      </c>
      <c r="AZ130" s="1">
        <v>0</v>
      </c>
      <c r="BA130" s="1">
        <v>0</v>
      </c>
      <c r="BB130" s="1">
        <v>0</v>
      </c>
      <c r="BC130" s="1">
        <v>0.1143</v>
      </c>
      <c r="BD130" s="1">
        <v>0</v>
      </c>
      <c r="BE130" s="1">
        <v>0</v>
      </c>
      <c r="BF130" s="1">
        <v>0</v>
      </c>
      <c r="BG130" s="1">
        <v>0</v>
      </c>
      <c r="BH130" s="1">
        <v>0</v>
      </c>
      <c r="BI130" s="1">
        <v>0</v>
      </c>
      <c r="BJ130" s="1">
        <v>0</v>
      </c>
      <c r="BK130" s="1">
        <v>0</v>
      </c>
      <c r="BL130" s="1">
        <v>0</v>
      </c>
      <c r="BM130" s="1">
        <v>0</v>
      </c>
      <c r="BN130" s="1">
        <v>0</v>
      </c>
      <c r="BO130" s="1">
        <v>0</v>
      </c>
      <c r="BP130" s="1">
        <v>0</v>
      </c>
      <c r="BQ130" s="1">
        <v>1.4999999999999999E-2</v>
      </c>
      <c r="BR130" s="1">
        <v>0</v>
      </c>
      <c r="BS130" s="1">
        <v>0</v>
      </c>
      <c r="BT130" s="1">
        <v>0</v>
      </c>
      <c r="BU130" s="1">
        <v>0</v>
      </c>
      <c r="BV130" s="1">
        <v>0</v>
      </c>
      <c r="BW130" s="1">
        <v>81.599999999999994</v>
      </c>
      <c r="BX130" s="1">
        <v>0</v>
      </c>
      <c r="BY130" s="1">
        <v>0</v>
      </c>
      <c r="BZ130" s="1">
        <v>0</v>
      </c>
      <c r="CA130" s="1">
        <v>0</v>
      </c>
      <c r="CB130" s="1">
        <v>0</v>
      </c>
      <c r="CC130" s="1">
        <v>0</v>
      </c>
      <c r="CD130" s="1">
        <v>0</v>
      </c>
      <c r="CE130" s="1">
        <v>0</v>
      </c>
      <c r="CF130" s="1">
        <v>0</v>
      </c>
      <c r="CG130" s="1">
        <v>0</v>
      </c>
      <c r="CH130" s="1">
        <v>0</v>
      </c>
      <c r="CI130" s="1">
        <v>0</v>
      </c>
      <c r="CJ130" s="1">
        <v>0</v>
      </c>
      <c r="CK130" s="1">
        <v>0</v>
      </c>
      <c r="CL130" s="1">
        <v>0</v>
      </c>
      <c r="CM130" s="1">
        <v>0</v>
      </c>
      <c r="CN130" s="1">
        <v>0</v>
      </c>
      <c r="CO130" s="1">
        <v>0</v>
      </c>
      <c r="CP130" s="1">
        <v>0</v>
      </c>
      <c r="CQ130" s="1">
        <v>0</v>
      </c>
      <c r="CR130" s="1">
        <v>0</v>
      </c>
      <c r="CS130" s="1">
        <v>0</v>
      </c>
      <c r="CT130" s="1">
        <v>0</v>
      </c>
      <c r="CU130" s="1">
        <v>0</v>
      </c>
      <c r="CV130" s="1">
        <v>0</v>
      </c>
      <c r="CW130" s="1">
        <v>0</v>
      </c>
      <c r="CX130" s="1">
        <v>0</v>
      </c>
      <c r="CY130" s="1">
        <v>0</v>
      </c>
      <c r="CZ130" s="1">
        <v>0</v>
      </c>
      <c r="DA130" s="1">
        <v>0</v>
      </c>
      <c r="DB130" s="1">
        <v>0</v>
      </c>
      <c r="DC130" s="1">
        <v>0</v>
      </c>
      <c r="DD130" s="1">
        <v>0</v>
      </c>
      <c r="DE130" s="1">
        <v>0</v>
      </c>
      <c r="DF130" s="1">
        <v>0</v>
      </c>
      <c r="DG130" s="1">
        <v>0</v>
      </c>
      <c r="DH130" s="1">
        <v>0</v>
      </c>
      <c r="DI130" s="1">
        <v>0</v>
      </c>
      <c r="DJ130" s="1">
        <v>0</v>
      </c>
      <c r="DK130" s="1">
        <v>0</v>
      </c>
      <c r="DL130" s="1">
        <v>0</v>
      </c>
      <c r="DM130" s="1">
        <v>0</v>
      </c>
      <c r="DN130" s="1">
        <v>0</v>
      </c>
      <c r="DO130" s="1">
        <v>0</v>
      </c>
      <c r="DP130" s="1">
        <v>0</v>
      </c>
      <c r="DQ130" s="1">
        <v>0</v>
      </c>
      <c r="DR130" s="1">
        <v>0</v>
      </c>
      <c r="DS130" s="1">
        <v>0</v>
      </c>
      <c r="DT130" s="1">
        <v>0</v>
      </c>
      <c r="DU130" s="1">
        <v>0</v>
      </c>
      <c r="DV130" s="1">
        <v>0</v>
      </c>
      <c r="DW130" s="1">
        <v>0</v>
      </c>
      <c r="DX130" s="1">
        <v>0</v>
      </c>
      <c r="DY130" s="1">
        <v>0</v>
      </c>
      <c r="DZ130" s="1">
        <v>0</v>
      </c>
      <c r="EA130" s="1">
        <v>0</v>
      </c>
      <c r="EB130" s="1">
        <v>0</v>
      </c>
      <c r="EC130" s="1">
        <v>0</v>
      </c>
      <c r="ED130" s="1">
        <v>0</v>
      </c>
      <c r="EE130" s="1">
        <v>0</v>
      </c>
      <c r="EF130" s="1">
        <v>0</v>
      </c>
      <c r="EG130" s="1">
        <v>0</v>
      </c>
      <c r="EH130" s="1">
        <v>0</v>
      </c>
      <c r="EI130" s="1">
        <v>0</v>
      </c>
      <c r="EJ130" s="1">
        <v>0</v>
      </c>
      <c r="EK130" s="1">
        <v>0</v>
      </c>
      <c r="EL130" s="1">
        <v>0</v>
      </c>
      <c r="EM130" s="1">
        <v>0</v>
      </c>
      <c r="EN130" s="1">
        <v>0</v>
      </c>
      <c r="EO130" s="1">
        <v>0</v>
      </c>
      <c r="EP130" s="1">
        <v>0</v>
      </c>
      <c r="EQ130" s="1">
        <v>0</v>
      </c>
      <c r="ER130" s="1">
        <v>0</v>
      </c>
      <c r="ES130" s="1">
        <v>0</v>
      </c>
      <c r="ET130" s="1">
        <v>0</v>
      </c>
      <c r="EU130" s="1">
        <v>0</v>
      </c>
      <c r="EV130" s="1">
        <v>0</v>
      </c>
      <c r="EW130" s="1">
        <v>0</v>
      </c>
      <c r="EX130" s="1">
        <v>0</v>
      </c>
      <c r="EY130" s="1">
        <v>0</v>
      </c>
      <c r="EZ130" s="1">
        <v>0</v>
      </c>
      <c r="FA130" s="1">
        <v>0</v>
      </c>
      <c r="FB130" s="1">
        <v>0</v>
      </c>
      <c r="FC130" s="1">
        <v>0</v>
      </c>
      <c r="FD130" s="1">
        <v>0</v>
      </c>
      <c r="FE130" s="1">
        <v>0</v>
      </c>
      <c r="FF130" s="1">
        <v>0</v>
      </c>
      <c r="FG130" s="1">
        <v>0</v>
      </c>
      <c r="FH130" s="1">
        <v>0</v>
      </c>
      <c r="FI130" s="1">
        <v>0</v>
      </c>
      <c r="FJ130" s="1">
        <v>0</v>
      </c>
      <c r="FK130" s="1">
        <v>0</v>
      </c>
      <c r="FL130" s="1">
        <v>0</v>
      </c>
      <c r="FM130" s="1">
        <v>0</v>
      </c>
      <c r="FN130" s="1">
        <v>0</v>
      </c>
      <c r="FO130" s="1">
        <v>0</v>
      </c>
      <c r="FP130" s="1">
        <v>0</v>
      </c>
      <c r="FQ130" s="1">
        <v>1</v>
      </c>
      <c r="FR130" s="1">
        <v>0</v>
      </c>
      <c r="FS130" s="1">
        <v>0</v>
      </c>
      <c r="FT130" s="1">
        <v>0</v>
      </c>
      <c r="FU130" s="1">
        <v>0</v>
      </c>
      <c r="FV130" s="1">
        <v>0</v>
      </c>
      <c r="FW130" s="1">
        <v>0</v>
      </c>
      <c r="FX130" s="1">
        <v>4.4177090664478831</v>
      </c>
      <c r="FY130" s="1">
        <v>0</v>
      </c>
      <c r="FZ130" s="1">
        <v>0</v>
      </c>
      <c r="GA130" s="1">
        <v>0</v>
      </c>
      <c r="GB130" s="1">
        <v>0</v>
      </c>
      <c r="GC130" s="1">
        <v>0</v>
      </c>
      <c r="GD130" s="1">
        <v>0</v>
      </c>
      <c r="GE130" s="1">
        <v>0</v>
      </c>
      <c r="GF130" s="1">
        <v>0</v>
      </c>
      <c r="GG130" s="1">
        <v>0</v>
      </c>
      <c r="GH130" s="1">
        <v>0</v>
      </c>
      <c r="GI130" s="1">
        <v>0</v>
      </c>
      <c r="GJ130" s="1">
        <v>0</v>
      </c>
      <c r="GK130" s="1">
        <v>0</v>
      </c>
      <c r="GL130" s="1">
        <v>0</v>
      </c>
      <c r="GM130" s="1">
        <v>0</v>
      </c>
      <c r="GN130" s="1">
        <v>0</v>
      </c>
      <c r="GO130" s="1">
        <v>0</v>
      </c>
      <c r="GP130" s="1">
        <v>0</v>
      </c>
      <c r="GQ130" s="1">
        <v>0</v>
      </c>
      <c r="GR130" s="1">
        <v>0</v>
      </c>
      <c r="GS130" s="1">
        <v>0</v>
      </c>
      <c r="GT130" s="1">
        <v>0.3523</v>
      </c>
      <c r="GU130" s="1">
        <v>0</v>
      </c>
      <c r="GV130" s="1">
        <v>0</v>
      </c>
      <c r="GW130" s="1">
        <v>0</v>
      </c>
      <c r="GX130" s="1">
        <v>0</v>
      </c>
      <c r="GY130" s="1">
        <v>0</v>
      </c>
      <c r="GZ130" s="1">
        <v>0</v>
      </c>
      <c r="HA130" s="1">
        <v>0</v>
      </c>
      <c r="HB130" s="1">
        <v>0</v>
      </c>
      <c r="HC130" s="1">
        <v>0</v>
      </c>
      <c r="HD130" s="1">
        <v>0</v>
      </c>
      <c r="HE130" s="1">
        <v>0</v>
      </c>
      <c r="HF130" s="1">
        <v>0</v>
      </c>
      <c r="HG130" s="1">
        <v>0</v>
      </c>
      <c r="HH130" s="1">
        <v>1.4999999999999999E-2</v>
      </c>
      <c r="HI130" s="1">
        <v>0</v>
      </c>
      <c r="HJ130" s="1">
        <v>0</v>
      </c>
      <c r="HK130" s="1">
        <v>0</v>
      </c>
      <c r="HL130" s="1">
        <v>0</v>
      </c>
      <c r="HM130" s="1">
        <v>0</v>
      </c>
      <c r="HN130" s="1">
        <v>81.599999999999994</v>
      </c>
      <c r="HO130" s="1">
        <v>0</v>
      </c>
      <c r="HP130" s="1">
        <v>0</v>
      </c>
      <c r="HQ130" s="1">
        <v>0</v>
      </c>
      <c r="HR130" s="1">
        <v>0</v>
      </c>
      <c r="HS130" s="1">
        <v>0</v>
      </c>
      <c r="HT130" s="1">
        <v>0</v>
      </c>
      <c r="HU130" s="1">
        <v>0</v>
      </c>
      <c r="HV130" s="1">
        <v>0</v>
      </c>
      <c r="HW130" s="1">
        <v>0</v>
      </c>
      <c r="HX130" s="1">
        <v>0</v>
      </c>
      <c r="HY130" s="1">
        <v>0</v>
      </c>
      <c r="HZ130" s="1">
        <v>0</v>
      </c>
      <c r="IA130" s="1">
        <v>0</v>
      </c>
      <c r="IB130" s="1">
        <v>0</v>
      </c>
      <c r="IC130" s="1">
        <v>0</v>
      </c>
      <c r="ID130" s="1">
        <v>0</v>
      </c>
      <c r="IE130" s="1">
        <v>0</v>
      </c>
      <c r="IF130" s="1">
        <v>0</v>
      </c>
      <c r="IG130" s="1">
        <v>0</v>
      </c>
      <c r="IH130" s="1">
        <v>0</v>
      </c>
      <c r="II130" s="1">
        <v>0</v>
      </c>
      <c r="IJ130" s="1">
        <v>0</v>
      </c>
      <c r="IK130" s="1">
        <v>0</v>
      </c>
      <c r="IL130" s="1">
        <v>0</v>
      </c>
      <c r="IM130" s="1">
        <v>0</v>
      </c>
      <c r="IN130" s="1">
        <v>0</v>
      </c>
      <c r="IO130" s="1">
        <v>0</v>
      </c>
      <c r="IP130" s="1">
        <v>0</v>
      </c>
      <c r="IQ130" s="1">
        <v>0</v>
      </c>
      <c r="IR130" s="1">
        <v>0</v>
      </c>
      <c r="IS130" s="1">
        <v>0</v>
      </c>
      <c r="IT130" s="1">
        <v>0</v>
      </c>
      <c r="IU130" s="1">
        <v>0</v>
      </c>
      <c r="IV130" s="1">
        <v>0</v>
      </c>
      <c r="IW130" s="1">
        <v>0</v>
      </c>
      <c r="IX130" s="1">
        <v>0</v>
      </c>
      <c r="IY130" s="1">
        <v>0</v>
      </c>
      <c r="IZ130" s="1">
        <v>0</v>
      </c>
      <c r="JA130" s="1">
        <v>0</v>
      </c>
      <c r="JB130" s="1">
        <v>0</v>
      </c>
      <c r="JC130" s="1">
        <v>0</v>
      </c>
      <c r="JD130" s="1">
        <v>0</v>
      </c>
      <c r="JE130" s="1">
        <v>0</v>
      </c>
      <c r="JF130" s="1">
        <v>0</v>
      </c>
      <c r="JG130" s="1">
        <v>0</v>
      </c>
      <c r="JH130" s="1">
        <v>0</v>
      </c>
      <c r="JI130" s="1">
        <v>0</v>
      </c>
      <c r="JJ130" s="1">
        <v>0</v>
      </c>
      <c r="JK130" s="1">
        <v>0</v>
      </c>
      <c r="JL130" s="1">
        <v>0</v>
      </c>
      <c r="JM130" s="1">
        <v>0</v>
      </c>
      <c r="JN130" s="1">
        <v>0</v>
      </c>
      <c r="JO130" s="1">
        <v>0</v>
      </c>
      <c r="JP130" s="1">
        <v>0</v>
      </c>
      <c r="JQ130" s="1">
        <v>0</v>
      </c>
      <c r="JR130" s="1">
        <v>0</v>
      </c>
      <c r="JS130" s="1">
        <v>0</v>
      </c>
      <c r="JT130" s="1">
        <v>0</v>
      </c>
      <c r="JU130" s="1">
        <v>0</v>
      </c>
      <c r="JV130" s="1">
        <v>0</v>
      </c>
      <c r="JW130" s="1">
        <v>0</v>
      </c>
      <c r="JX130" s="1">
        <v>0</v>
      </c>
      <c r="JY130" s="1">
        <v>0</v>
      </c>
      <c r="JZ130" s="1">
        <v>0</v>
      </c>
      <c r="KA130" s="1">
        <v>0</v>
      </c>
      <c r="KB130" s="1">
        <v>0</v>
      </c>
      <c r="KC130" s="1">
        <v>0</v>
      </c>
      <c r="KD130" s="1">
        <v>0</v>
      </c>
      <c r="KE130" s="1">
        <v>0</v>
      </c>
      <c r="KF130" s="1">
        <v>0</v>
      </c>
      <c r="KG130" s="1">
        <v>0</v>
      </c>
      <c r="KH130" s="1">
        <v>0</v>
      </c>
      <c r="KI130" s="1">
        <v>0</v>
      </c>
      <c r="KJ130" s="1">
        <v>0</v>
      </c>
      <c r="KK130" s="1">
        <v>0</v>
      </c>
      <c r="KL130" s="1">
        <v>0</v>
      </c>
      <c r="KM130" s="1">
        <v>0</v>
      </c>
      <c r="KN130" s="1">
        <v>0</v>
      </c>
      <c r="KO130" s="1">
        <v>0</v>
      </c>
      <c r="KP130" s="1">
        <v>0</v>
      </c>
      <c r="KQ130" s="1">
        <v>0</v>
      </c>
      <c r="KR130" s="1">
        <v>0</v>
      </c>
      <c r="KS130" s="1">
        <v>0</v>
      </c>
      <c r="KT130" s="1">
        <v>0</v>
      </c>
      <c r="KU130" s="1">
        <v>0</v>
      </c>
      <c r="KV130" s="1">
        <v>0</v>
      </c>
      <c r="KW130" s="1">
        <v>0</v>
      </c>
      <c r="KX130" s="1">
        <v>0</v>
      </c>
      <c r="KY130" s="1">
        <v>0</v>
      </c>
      <c r="KZ130" s="1">
        <v>0</v>
      </c>
      <c r="LA130" s="1">
        <v>0</v>
      </c>
      <c r="LB130" s="1">
        <v>0</v>
      </c>
      <c r="LC130" s="1">
        <v>0</v>
      </c>
      <c r="LD130" s="1">
        <v>0</v>
      </c>
      <c r="LE130" s="1">
        <v>0</v>
      </c>
      <c r="LF130" s="1">
        <v>0</v>
      </c>
      <c r="LG130" s="1">
        <v>0</v>
      </c>
      <c r="LH130" s="1">
        <v>0.9546</v>
      </c>
      <c r="LI130" s="1">
        <v>0.12958350122580825</v>
      </c>
      <c r="LJ130" s="1">
        <v>0</v>
      </c>
      <c r="LK130" s="1">
        <v>0</v>
      </c>
      <c r="LL130" s="1">
        <v>1</v>
      </c>
      <c r="LM130" s="1">
        <v>0.95</v>
      </c>
      <c r="LN130" s="1">
        <v>0</v>
      </c>
      <c r="LO130" s="1">
        <v>1</v>
      </c>
      <c r="LP130" s="1">
        <v>0.78</v>
      </c>
      <c r="LQ130" s="1">
        <v>0</v>
      </c>
      <c r="LR130" s="1">
        <v>0.1227364185110664</v>
      </c>
      <c r="LS130" s="1">
        <v>0</v>
      </c>
    </row>
    <row r="131" spans="1:331" ht="15.75" customHeight="1">
      <c r="A131" s="1" t="s">
        <v>459</v>
      </c>
      <c r="B131" s="1" t="s">
        <v>460</v>
      </c>
      <c r="C131" s="1" t="s">
        <v>467</v>
      </c>
      <c r="D131" s="1" t="s">
        <v>420</v>
      </c>
      <c r="E131" s="1" t="s">
        <v>354</v>
      </c>
      <c r="F131" s="1">
        <v>1295</v>
      </c>
      <c r="G131" s="1" t="s">
        <v>355</v>
      </c>
      <c r="H131" s="1">
        <v>1295</v>
      </c>
      <c r="I131" s="1">
        <v>0.21084337349397592</v>
      </c>
      <c r="J131" s="1">
        <v>0</v>
      </c>
      <c r="K131" s="1" t="s">
        <v>356</v>
      </c>
      <c r="L131" s="1">
        <v>1</v>
      </c>
      <c r="M131" s="1" t="s">
        <v>427</v>
      </c>
      <c r="N131" s="1" t="s">
        <v>462</v>
      </c>
      <c r="O131" s="1" t="s">
        <v>463</v>
      </c>
      <c r="P131" s="1">
        <v>4.9000000000000004</v>
      </c>
      <c r="Q131" s="1">
        <v>0.82</v>
      </c>
      <c r="R131" s="1">
        <v>0</v>
      </c>
      <c r="S131" s="1">
        <v>0.35</v>
      </c>
      <c r="T131" s="1">
        <v>6142</v>
      </c>
      <c r="U131" s="1">
        <v>0</v>
      </c>
      <c r="V131" s="1">
        <v>182</v>
      </c>
      <c r="W131" s="1">
        <v>0</v>
      </c>
      <c r="X131" s="1">
        <v>1117844</v>
      </c>
      <c r="Y131" s="1">
        <v>1</v>
      </c>
      <c r="Z131" s="1">
        <v>0</v>
      </c>
      <c r="AA131" s="1">
        <v>0</v>
      </c>
      <c r="AB131" s="1">
        <v>0</v>
      </c>
      <c r="AC131" s="1">
        <v>0</v>
      </c>
      <c r="AD131" s="1">
        <v>0</v>
      </c>
      <c r="AE131" s="1">
        <v>0</v>
      </c>
      <c r="AF131" s="1">
        <v>0</v>
      </c>
      <c r="AG131" s="1">
        <v>0</v>
      </c>
      <c r="AH131" s="1">
        <v>0</v>
      </c>
      <c r="AI131" s="1">
        <v>0</v>
      </c>
      <c r="AJ131" s="1">
        <v>0</v>
      </c>
      <c r="AK131" s="1">
        <v>0</v>
      </c>
      <c r="AL131" s="1">
        <v>0</v>
      </c>
      <c r="AM131" s="1">
        <v>13.616438356164384</v>
      </c>
      <c r="AN131" s="1">
        <v>0</v>
      </c>
      <c r="AO131" s="1">
        <v>0</v>
      </c>
      <c r="AP131" s="1">
        <v>0</v>
      </c>
      <c r="AQ131" s="1">
        <v>0</v>
      </c>
      <c r="AR131" s="1">
        <v>0</v>
      </c>
      <c r="AS131" s="1">
        <v>0</v>
      </c>
      <c r="AT131" s="1">
        <v>0</v>
      </c>
      <c r="AU131" s="1">
        <v>0</v>
      </c>
      <c r="AV131" s="1">
        <v>0</v>
      </c>
      <c r="AW131" s="1">
        <v>0</v>
      </c>
      <c r="AX131" s="1">
        <v>0</v>
      </c>
      <c r="AY131" s="1">
        <v>0</v>
      </c>
      <c r="AZ131" s="1">
        <v>0</v>
      </c>
      <c r="BA131" s="1">
        <v>0</v>
      </c>
      <c r="BB131" s="1">
        <v>0</v>
      </c>
      <c r="BC131" s="1">
        <v>0.1143</v>
      </c>
      <c r="BD131" s="1">
        <v>0</v>
      </c>
      <c r="BE131" s="1">
        <v>0</v>
      </c>
      <c r="BF131" s="1">
        <v>0</v>
      </c>
      <c r="BG131" s="1">
        <v>0</v>
      </c>
      <c r="BH131" s="1">
        <v>0</v>
      </c>
      <c r="BI131" s="1">
        <v>0</v>
      </c>
      <c r="BJ131" s="1">
        <v>0</v>
      </c>
      <c r="BK131" s="1">
        <v>0</v>
      </c>
      <c r="BL131" s="1">
        <v>0</v>
      </c>
      <c r="BM131" s="1">
        <v>0</v>
      </c>
      <c r="BN131" s="1">
        <v>0</v>
      </c>
      <c r="BO131" s="1">
        <v>0</v>
      </c>
      <c r="BP131" s="1">
        <v>0</v>
      </c>
      <c r="BQ131" s="1">
        <v>1.4999999999999999E-2</v>
      </c>
      <c r="BR131" s="1">
        <v>0</v>
      </c>
      <c r="BS131" s="1">
        <v>0</v>
      </c>
      <c r="BT131" s="1">
        <v>0</v>
      </c>
      <c r="BU131" s="1">
        <v>0</v>
      </c>
      <c r="BV131" s="1">
        <v>0</v>
      </c>
      <c r="BW131" s="1">
        <v>81.599999999999994</v>
      </c>
      <c r="BX131" s="1">
        <v>0</v>
      </c>
      <c r="BY131" s="1">
        <v>0</v>
      </c>
      <c r="BZ131" s="1">
        <v>0</v>
      </c>
      <c r="CA131" s="1">
        <v>0</v>
      </c>
      <c r="CB131" s="1">
        <v>0</v>
      </c>
      <c r="CC131" s="1">
        <v>0</v>
      </c>
      <c r="CD131" s="1">
        <v>0</v>
      </c>
      <c r="CE131" s="1">
        <v>0</v>
      </c>
      <c r="CF131" s="1">
        <v>0</v>
      </c>
      <c r="CG131" s="1">
        <v>0</v>
      </c>
      <c r="CH131" s="1">
        <v>0</v>
      </c>
      <c r="CI131" s="1">
        <v>0</v>
      </c>
      <c r="CJ131" s="1">
        <v>0</v>
      </c>
      <c r="CK131" s="1">
        <v>0</v>
      </c>
      <c r="CL131" s="1">
        <v>0</v>
      </c>
      <c r="CM131" s="1">
        <v>0</v>
      </c>
      <c r="CN131" s="1">
        <v>0</v>
      </c>
      <c r="CO131" s="1">
        <v>0</v>
      </c>
      <c r="CP131" s="1">
        <v>0</v>
      </c>
      <c r="CQ131" s="1">
        <v>0</v>
      </c>
      <c r="CR131" s="1">
        <v>0</v>
      </c>
      <c r="CS131" s="1">
        <v>0</v>
      </c>
      <c r="CT131" s="1">
        <v>0</v>
      </c>
      <c r="CU131" s="1">
        <v>0</v>
      </c>
      <c r="CV131" s="1">
        <v>0</v>
      </c>
      <c r="CW131" s="1">
        <v>0</v>
      </c>
      <c r="CX131" s="1">
        <v>0</v>
      </c>
      <c r="CY131" s="1">
        <v>0</v>
      </c>
      <c r="CZ131" s="1">
        <v>0</v>
      </c>
      <c r="DA131" s="1">
        <v>0</v>
      </c>
      <c r="DB131" s="1">
        <v>0</v>
      </c>
      <c r="DC131" s="1">
        <v>0</v>
      </c>
      <c r="DD131" s="1">
        <v>0</v>
      </c>
      <c r="DE131" s="1">
        <v>0</v>
      </c>
      <c r="DF131" s="1">
        <v>0</v>
      </c>
      <c r="DG131" s="1">
        <v>0</v>
      </c>
      <c r="DH131" s="1">
        <v>0</v>
      </c>
      <c r="DI131" s="1">
        <v>0</v>
      </c>
      <c r="DJ131" s="1">
        <v>0</v>
      </c>
      <c r="DK131" s="1">
        <v>0</v>
      </c>
      <c r="DL131" s="1">
        <v>0</v>
      </c>
      <c r="DM131" s="1">
        <v>0</v>
      </c>
      <c r="DN131" s="1">
        <v>0</v>
      </c>
      <c r="DO131" s="1">
        <v>0</v>
      </c>
      <c r="DP131" s="1">
        <v>0</v>
      </c>
      <c r="DQ131" s="1">
        <v>0</v>
      </c>
      <c r="DR131" s="1">
        <v>0</v>
      </c>
      <c r="DS131" s="1">
        <v>0</v>
      </c>
      <c r="DT131" s="1">
        <v>0</v>
      </c>
      <c r="DU131" s="1">
        <v>0</v>
      </c>
      <c r="DV131" s="1">
        <v>0</v>
      </c>
      <c r="DW131" s="1">
        <v>0</v>
      </c>
      <c r="DX131" s="1">
        <v>0</v>
      </c>
      <c r="DY131" s="1">
        <v>0</v>
      </c>
      <c r="DZ131" s="1">
        <v>0</v>
      </c>
      <c r="EA131" s="1">
        <v>0</v>
      </c>
      <c r="EB131" s="1">
        <v>0</v>
      </c>
      <c r="EC131" s="1">
        <v>0</v>
      </c>
      <c r="ED131" s="1">
        <v>0</v>
      </c>
      <c r="EE131" s="1">
        <v>0</v>
      </c>
      <c r="EF131" s="1">
        <v>0</v>
      </c>
      <c r="EG131" s="1">
        <v>0</v>
      </c>
      <c r="EH131" s="1">
        <v>0</v>
      </c>
      <c r="EI131" s="1">
        <v>0</v>
      </c>
      <c r="EJ131" s="1">
        <v>0</v>
      </c>
      <c r="EK131" s="1">
        <v>0</v>
      </c>
      <c r="EL131" s="1">
        <v>0</v>
      </c>
      <c r="EM131" s="1">
        <v>0</v>
      </c>
      <c r="EN131" s="1">
        <v>0</v>
      </c>
      <c r="EO131" s="1">
        <v>0</v>
      </c>
      <c r="EP131" s="1">
        <v>0</v>
      </c>
      <c r="EQ131" s="1">
        <v>0</v>
      </c>
      <c r="ER131" s="1">
        <v>0</v>
      </c>
      <c r="ES131" s="1">
        <v>0</v>
      </c>
      <c r="ET131" s="1">
        <v>0</v>
      </c>
      <c r="EU131" s="1">
        <v>0</v>
      </c>
      <c r="EV131" s="1">
        <v>0</v>
      </c>
      <c r="EW131" s="1">
        <v>0</v>
      </c>
      <c r="EX131" s="1">
        <v>0</v>
      </c>
      <c r="EY131" s="1">
        <v>0</v>
      </c>
      <c r="EZ131" s="1">
        <v>0</v>
      </c>
      <c r="FA131" s="1">
        <v>0</v>
      </c>
      <c r="FB131" s="1">
        <v>0</v>
      </c>
      <c r="FC131" s="1">
        <v>0</v>
      </c>
      <c r="FD131" s="1">
        <v>0</v>
      </c>
      <c r="FE131" s="1">
        <v>0</v>
      </c>
      <c r="FF131" s="1">
        <v>0</v>
      </c>
      <c r="FG131" s="1">
        <v>0</v>
      </c>
      <c r="FH131" s="1">
        <v>0</v>
      </c>
      <c r="FI131" s="1">
        <v>0</v>
      </c>
      <c r="FJ131" s="1">
        <v>0</v>
      </c>
      <c r="FK131" s="1">
        <v>0</v>
      </c>
      <c r="FL131" s="1">
        <v>0</v>
      </c>
      <c r="FM131" s="1">
        <v>0</v>
      </c>
      <c r="FN131" s="1">
        <v>0</v>
      </c>
      <c r="FO131" s="1">
        <v>0</v>
      </c>
      <c r="FP131" s="1">
        <v>0</v>
      </c>
      <c r="FQ131" s="1">
        <v>1</v>
      </c>
      <c r="FR131" s="1">
        <v>0</v>
      </c>
      <c r="FS131" s="1">
        <v>0</v>
      </c>
      <c r="FT131" s="1">
        <v>0</v>
      </c>
      <c r="FU131" s="1">
        <v>0</v>
      </c>
      <c r="FV131" s="1">
        <v>0</v>
      </c>
      <c r="FW131" s="1">
        <v>0</v>
      </c>
      <c r="FX131" s="1">
        <v>4.4177090664478831</v>
      </c>
      <c r="FY131" s="1">
        <v>0</v>
      </c>
      <c r="FZ131" s="1">
        <v>0</v>
      </c>
      <c r="GA131" s="1">
        <v>0</v>
      </c>
      <c r="GB131" s="1">
        <v>0</v>
      </c>
      <c r="GC131" s="1">
        <v>0</v>
      </c>
      <c r="GD131" s="1">
        <v>0</v>
      </c>
      <c r="GE131" s="1">
        <v>0</v>
      </c>
      <c r="GF131" s="1">
        <v>0</v>
      </c>
      <c r="GG131" s="1">
        <v>0</v>
      </c>
      <c r="GH131" s="1">
        <v>0</v>
      </c>
      <c r="GI131" s="1">
        <v>0</v>
      </c>
      <c r="GJ131" s="1">
        <v>0</v>
      </c>
      <c r="GK131" s="1">
        <v>0</v>
      </c>
      <c r="GL131" s="1">
        <v>0</v>
      </c>
      <c r="GM131" s="1">
        <v>0</v>
      </c>
      <c r="GN131" s="1">
        <v>0</v>
      </c>
      <c r="GO131" s="1">
        <v>0</v>
      </c>
      <c r="GP131" s="1">
        <v>0</v>
      </c>
      <c r="GQ131" s="1">
        <v>0</v>
      </c>
      <c r="GR131" s="1">
        <v>0</v>
      </c>
      <c r="GS131" s="1">
        <v>0</v>
      </c>
      <c r="GT131" s="1">
        <v>0.3523</v>
      </c>
      <c r="GU131" s="1">
        <v>0</v>
      </c>
      <c r="GV131" s="1">
        <v>0</v>
      </c>
      <c r="GW131" s="1">
        <v>0</v>
      </c>
      <c r="GX131" s="1">
        <v>0</v>
      </c>
      <c r="GY131" s="1">
        <v>0</v>
      </c>
      <c r="GZ131" s="1">
        <v>0</v>
      </c>
      <c r="HA131" s="1">
        <v>0</v>
      </c>
      <c r="HB131" s="1">
        <v>0</v>
      </c>
      <c r="HC131" s="1">
        <v>0</v>
      </c>
      <c r="HD131" s="1">
        <v>0</v>
      </c>
      <c r="HE131" s="1">
        <v>0</v>
      </c>
      <c r="HF131" s="1">
        <v>0</v>
      </c>
      <c r="HG131" s="1">
        <v>0</v>
      </c>
      <c r="HH131" s="1">
        <v>1.4999999999999999E-2</v>
      </c>
      <c r="HI131" s="1">
        <v>0</v>
      </c>
      <c r="HJ131" s="1">
        <v>0</v>
      </c>
      <c r="HK131" s="1">
        <v>0</v>
      </c>
      <c r="HL131" s="1">
        <v>0</v>
      </c>
      <c r="HM131" s="1">
        <v>0</v>
      </c>
      <c r="HN131" s="1">
        <v>81.599999999999994</v>
      </c>
      <c r="HO131" s="1">
        <v>0</v>
      </c>
      <c r="HP131" s="1">
        <v>0</v>
      </c>
      <c r="HQ131" s="1">
        <v>0</v>
      </c>
      <c r="HR131" s="1">
        <v>0</v>
      </c>
      <c r="HS131" s="1">
        <v>0</v>
      </c>
      <c r="HT131" s="1">
        <v>0</v>
      </c>
      <c r="HU131" s="1">
        <v>0</v>
      </c>
      <c r="HV131" s="1">
        <v>0</v>
      </c>
      <c r="HW131" s="1">
        <v>0</v>
      </c>
      <c r="HX131" s="1">
        <v>0</v>
      </c>
      <c r="HY131" s="1">
        <v>0</v>
      </c>
      <c r="HZ131" s="1">
        <v>0</v>
      </c>
      <c r="IA131" s="1">
        <v>0</v>
      </c>
      <c r="IB131" s="1">
        <v>0</v>
      </c>
      <c r="IC131" s="1">
        <v>0</v>
      </c>
      <c r="ID131" s="1">
        <v>0</v>
      </c>
      <c r="IE131" s="1">
        <v>0</v>
      </c>
      <c r="IF131" s="1">
        <v>0</v>
      </c>
      <c r="IG131" s="1">
        <v>0</v>
      </c>
      <c r="IH131" s="1">
        <v>0</v>
      </c>
      <c r="II131" s="1">
        <v>0</v>
      </c>
      <c r="IJ131" s="1">
        <v>0</v>
      </c>
      <c r="IK131" s="1">
        <v>0</v>
      </c>
      <c r="IL131" s="1">
        <v>0</v>
      </c>
      <c r="IM131" s="1">
        <v>0</v>
      </c>
      <c r="IN131" s="1">
        <v>0</v>
      </c>
      <c r="IO131" s="1">
        <v>0</v>
      </c>
      <c r="IP131" s="1">
        <v>0</v>
      </c>
      <c r="IQ131" s="1">
        <v>0</v>
      </c>
      <c r="IR131" s="1">
        <v>0</v>
      </c>
      <c r="IS131" s="1">
        <v>0</v>
      </c>
      <c r="IT131" s="1">
        <v>0</v>
      </c>
      <c r="IU131" s="1">
        <v>0</v>
      </c>
      <c r="IV131" s="1">
        <v>0</v>
      </c>
      <c r="IW131" s="1">
        <v>0</v>
      </c>
      <c r="IX131" s="1">
        <v>0</v>
      </c>
      <c r="IY131" s="1">
        <v>0</v>
      </c>
      <c r="IZ131" s="1">
        <v>0</v>
      </c>
      <c r="JA131" s="1">
        <v>0</v>
      </c>
      <c r="JB131" s="1">
        <v>0</v>
      </c>
      <c r="JC131" s="1">
        <v>0</v>
      </c>
      <c r="JD131" s="1">
        <v>0</v>
      </c>
      <c r="JE131" s="1">
        <v>0</v>
      </c>
      <c r="JF131" s="1">
        <v>0</v>
      </c>
      <c r="JG131" s="1">
        <v>0</v>
      </c>
      <c r="JH131" s="1">
        <v>0</v>
      </c>
      <c r="JI131" s="1">
        <v>0</v>
      </c>
      <c r="JJ131" s="1">
        <v>0</v>
      </c>
      <c r="JK131" s="1">
        <v>0</v>
      </c>
      <c r="JL131" s="1">
        <v>0</v>
      </c>
      <c r="JM131" s="1">
        <v>0</v>
      </c>
      <c r="JN131" s="1">
        <v>0</v>
      </c>
      <c r="JO131" s="1">
        <v>0</v>
      </c>
      <c r="JP131" s="1">
        <v>0</v>
      </c>
      <c r="JQ131" s="1">
        <v>0</v>
      </c>
      <c r="JR131" s="1">
        <v>0</v>
      </c>
      <c r="JS131" s="1">
        <v>0</v>
      </c>
      <c r="JT131" s="1">
        <v>0</v>
      </c>
      <c r="JU131" s="1">
        <v>0</v>
      </c>
      <c r="JV131" s="1">
        <v>0</v>
      </c>
      <c r="JW131" s="1">
        <v>0</v>
      </c>
      <c r="JX131" s="1">
        <v>0</v>
      </c>
      <c r="JY131" s="1">
        <v>0</v>
      </c>
      <c r="JZ131" s="1">
        <v>0</v>
      </c>
      <c r="KA131" s="1">
        <v>0</v>
      </c>
      <c r="KB131" s="1">
        <v>0</v>
      </c>
      <c r="KC131" s="1">
        <v>0</v>
      </c>
      <c r="KD131" s="1">
        <v>0</v>
      </c>
      <c r="KE131" s="1">
        <v>0</v>
      </c>
      <c r="KF131" s="1">
        <v>0</v>
      </c>
      <c r="KG131" s="1">
        <v>0</v>
      </c>
      <c r="KH131" s="1">
        <v>0</v>
      </c>
      <c r="KI131" s="1">
        <v>0</v>
      </c>
      <c r="KJ131" s="1">
        <v>0</v>
      </c>
      <c r="KK131" s="1">
        <v>0</v>
      </c>
      <c r="KL131" s="1">
        <v>0</v>
      </c>
      <c r="KM131" s="1">
        <v>0</v>
      </c>
      <c r="KN131" s="1">
        <v>0</v>
      </c>
      <c r="KO131" s="1">
        <v>0</v>
      </c>
      <c r="KP131" s="1">
        <v>0</v>
      </c>
      <c r="KQ131" s="1">
        <v>0</v>
      </c>
      <c r="KR131" s="1">
        <v>0</v>
      </c>
      <c r="KS131" s="1">
        <v>0</v>
      </c>
      <c r="KT131" s="1">
        <v>0</v>
      </c>
      <c r="KU131" s="1">
        <v>0</v>
      </c>
      <c r="KV131" s="1">
        <v>0</v>
      </c>
      <c r="KW131" s="1">
        <v>0</v>
      </c>
      <c r="KX131" s="1">
        <v>0</v>
      </c>
      <c r="KY131" s="1">
        <v>0</v>
      </c>
      <c r="KZ131" s="1">
        <v>0</v>
      </c>
      <c r="LA131" s="1">
        <v>0</v>
      </c>
      <c r="LB131" s="1">
        <v>0</v>
      </c>
      <c r="LC131" s="1">
        <v>0</v>
      </c>
      <c r="LD131" s="1">
        <v>0</v>
      </c>
      <c r="LE131" s="1">
        <v>0</v>
      </c>
      <c r="LF131" s="1">
        <v>0</v>
      </c>
      <c r="LG131" s="1">
        <v>0</v>
      </c>
      <c r="LH131" s="1">
        <v>0.9546</v>
      </c>
      <c r="LI131" s="1">
        <v>0.15770270436476264</v>
      </c>
      <c r="LJ131" s="1">
        <v>0</v>
      </c>
      <c r="LK131" s="1">
        <v>0</v>
      </c>
      <c r="LL131" s="1">
        <v>1</v>
      </c>
      <c r="LM131" s="1">
        <v>0.95</v>
      </c>
      <c r="LN131" s="1">
        <v>0</v>
      </c>
      <c r="LO131" s="1">
        <v>1</v>
      </c>
      <c r="LP131" s="1">
        <v>0.78</v>
      </c>
      <c r="LQ131" s="1">
        <v>0</v>
      </c>
      <c r="LR131" s="1">
        <v>0.1227364185110664</v>
      </c>
      <c r="LS131" s="1">
        <v>0</v>
      </c>
    </row>
    <row r="132" spans="1:331" ht="15.75" customHeight="1">
      <c r="A132" s="1" t="s">
        <v>459</v>
      </c>
      <c r="B132" s="1" t="s">
        <v>460</v>
      </c>
      <c r="C132" s="1" t="s">
        <v>468</v>
      </c>
      <c r="D132" s="1" t="s">
        <v>420</v>
      </c>
      <c r="E132" s="1" t="s">
        <v>354</v>
      </c>
      <c r="F132" s="1">
        <v>3782</v>
      </c>
      <c r="G132" s="1" t="s">
        <v>355</v>
      </c>
      <c r="H132" s="1">
        <v>3782</v>
      </c>
      <c r="I132" s="1">
        <v>0.61576033865190494</v>
      </c>
      <c r="J132" s="1">
        <v>0</v>
      </c>
      <c r="K132" s="1" t="s">
        <v>356</v>
      </c>
      <c r="L132" s="1">
        <v>1</v>
      </c>
      <c r="M132" s="1" t="s">
        <v>427</v>
      </c>
      <c r="N132" s="1" t="s">
        <v>462</v>
      </c>
      <c r="O132" s="1" t="s">
        <v>463</v>
      </c>
      <c r="P132" s="1">
        <v>4.9000000000000004</v>
      </c>
      <c r="Q132" s="1">
        <v>0.82</v>
      </c>
      <c r="R132" s="1">
        <v>0</v>
      </c>
      <c r="S132" s="1">
        <v>0.35</v>
      </c>
      <c r="T132" s="1">
        <v>6142</v>
      </c>
      <c r="U132" s="1">
        <v>0</v>
      </c>
      <c r="V132" s="1">
        <v>182</v>
      </c>
      <c r="W132" s="1">
        <v>0</v>
      </c>
      <c r="X132" s="1">
        <v>1117844</v>
      </c>
      <c r="Y132" s="1">
        <v>1</v>
      </c>
      <c r="Z132" s="1">
        <v>0</v>
      </c>
      <c r="AA132" s="1">
        <v>0</v>
      </c>
      <c r="AB132" s="1">
        <v>0</v>
      </c>
      <c r="AC132" s="1">
        <v>0</v>
      </c>
      <c r="AD132" s="1">
        <v>0</v>
      </c>
      <c r="AE132" s="1">
        <v>0</v>
      </c>
      <c r="AF132" s="1">
        <v>0</v>
      </c>
      <c r="AG132" s="1">
        <v>0</v>
      </c>
      <c r="AH132" s="1">
        <v>0</v>
      </c>
      <c r="AI132" s="1">
        <v>0</v>
      </c>
      <c r="AJ132" s="1">
        <v>0</v>
      </c>
      <c r="AK132" s="1">
        <v>0</v>
      </c>
      <c r="AL132" s="1">
        <v>0</v>
      </c>
      <c r="AM132" s="1">
        <v>13.616438356164384</v>
      </c>
      <c r="AN132" s="1">
        <v>0</v>
      </c>
      <c r="AO132" s="1">
        <v>0</v>
      </c>
      <c r="AP132" s="1">
        <v>0</v>
      </c>
      <c r="AQ132" s="1">
        <v>0</v>
      </c>
      <c r="AR132" s="1">
        <v>0</v>
      </c>
      <c r="AS132" s="1">
        <v>0</v>
      </c>
      <c r="AT132" s="1">
        <v>0</v>
      </c>
      <c r="AU132" s="1">
        <v>0</v>
      </c>
      <c r="AV132" s="1">
        <v>0</v>
      </c>
      <c r="AW132" s="1">
        <v>0</v>
      </c>
      <c r="AX132" s="1">
        <v>0</v>
      </c>
      <c r="AY132" s="1">
        <v>0</v>
      </c>
      <c r="AZ132" s="1">
        <v>0</v>
      </c>
      <c r="BA132" s="1">
        <v>0</v>
      </c>
      <c r="BB132" s="1">
        <v>0</v>
      </c>
      <c r="BC132" s="1">
        <v>0.1143</v>
      </c>
      <c r="BD132" s="1">
        <v>0</v>
      </c>
      <c r="BE132" s="1">
        <v>0</v>
      </c>
      <c r="BF132" s="1">
        <v>0</v>
      </c>
      <c r="BG132" s="1">
        <v>0</v>
      </c>
      <c r="BH132" s="1">
        <v>0</v>
      </c>
      <c r="BI132" s="1">
        <v>0</v>
      </c>
      <c r="BJ132" s="1">
        <v>0</v>
      </c>
      <c r="BK132" s="1">
        <v>0</v>
      </c>
      <c r="BL132" s="1">
        <v>0</v>
      </c>
      <c r="BM132" s="1">
        <v>0</v>
      </c>
      <c r="BN132" s="1">
        <v>0</v>
      </c>
      <c r="BO132" s="1">
        <v>0</v>
      </c>
      <c r="BP132" s="1">
        <v>0</v>
      </c>
      <c r="BQ132" s="1">
        <v>1.4999999999999999E-2</v>
      </c>
      <c r="BR132" s="1">
        <v>0</v>
      </c>
      <c r="BS132" s="1">
        <v>0</v>
      </c>
      <c r="BT132" s="1">
        <v>0</v>
      </c>
      <c r="BU132" s="1">
        <v>0</v>
      </c>
      <c r="BV132" s="1">
        <v>0</v>
      </c>
      <c r="BW132" s="1">
        <v>81.599999999999994</v>
      </c>
      <c r="BX132" s="1">
        <v>0</v>
      </c>
      <c r="BY132" s="1">
        <v>0</v>
      </c>
      <c r="BZ132" s="1">
        <v>0</v>
      </c>
      <c r="CA132" s="1">
        <v>0</v>
      </c>
      <c r="CB132" s="1">
        <v>0</v>
      </c>
      <c r="CC132" s="1">
        <v>0</v>
      </c>
      <c r="CD132" s="1">
        <v>0</v>
      </c>
      <c r="CE132" s="1">
        <v>0</v>
      </c>
      <c r="CF132" s="1">
        <v>0</v>
      </c>
      <c r="CG132" s="1">
        <v>0</v>
      </c>
      <c r="CH132" s="1">
        <v>0</v>
      </c>
      <c r="CI132" s="1">
        <v>0</v>
      </c>
      <c r="CJ132" s="1">
        <v>0</v>
      </c>
      <c r="CK132" s="1">
        <v>0</v>
      </c>
      <c r="CL132" s="1">
        <v>0</v>
      </c>
      <c r="CM132" s="1">
        <v>0</v>
      </c>
      <c r="CN132" s="1">
        <v>0</v>
      </c>
      <c r="CO132" s="1">
        <v>0</v>
      </c>
      <c r="CP132" s="1">
        <v>0</v>
      </c>
      <c r="CQ132" s="1">
        <v>0</v>
      </c>
      <c r="CR132" s="1">
        <v>0</v>
      </c>
      <c r="CS132" s="1">
        <v>0</v>
      </c>
      <c r="CT132" s="1">
        <v>0</v>
      </c>
      <c r="CU132" s="1">
        <v>0</v>
      </c>
      <c r="CV132" s="1">
        <v>0</v>
      </c>
      <c r="CW132" s="1">
        <v>0</v>
      </c>
      <c r="CX132" s="1">
        <v>0</v>
      </c>
      <c r="CY132" s="1">
        <v>0</v>
      </c>
      <c r="CZ132" s="1">
        <v>0</v>
      </c>
      <c r="DA132" s="1">
        <v>0</v>
      </c>
      <c r="DB132" s="1">
        <v>0</v>
      </c>
      <c r="DC132" s="1">
        <v>0</v>
      </c>
      <c r="DD132" s="1">
        <v>0</v>
      </c>
      <c r="DE132" s="1">
        <v>0</v>
      </c>
      <c r="DF132" s="1">
        <v>0</v>
      </c>
      <c r="DG132" s="1">
        <v>0</v>
      </c>
      <c r="DH132" s="1">
        <v>0</v>
      </c>
      <c r="DI132" s="1">
        <v>0</v>
      </c>
      <c r="DJ132" s="1">
        <v>0</v>
      </c>
      <c r="DK132" s="1">
        <v>0</v>
      </c>
      <c r="DL132" s="1">
        <v>0</v>
      </c>
      <c r="DM132" s="1">
        <v>0</v>
      </c>
      <c r="DN132" s="1">
        <v>0</v>
      </c>
      <c r="DO132" s="1">
        <v>0</v>
      </c>
      <c r="DP132" s="1">
        <v>0</v>
      </c>
      <c r="DQ132" s="1">
        <v>0</v>
      </c>
      <c r="DR132" s="1">
        <v>0</v>
      </c>
      <c r="DS132" s="1">
        <v>0</v>
      </c>
      <c r="DT132" s="1">
        <v>0</v>
      </c>
      <c r="DU132" s="1">
        <v>0</v>
      </c>
      <c r="DV132" s="1">
        <v>0</v>
      </c>
      <c r="DW132" s="1">
        <v>0</v>
      </c>
      <c r="DX132" s="1">
        <v>0</v>
      </c>
      <c r="DY132" s="1">
        <v>0</v>
      </c>
      <c r="DZ132" s="1">
        <v>0</v>
      </c>
      <c r="EA132" s="1">
        <v>0</v>
      </c>
      <c r="EB132" s="1">
        <v>0</v>
      </c>
      <c r="EC132" s="1">
        <v>0</v>
      </c>
      <c r="ED132" s="1">
        <v>0</v>
      </c>
      <c r="EE132" s="1">
        <v>0</v>
      </c>
      <c r="EF132" s="1">
        <v>0</v>
      </c>
      <c r="EG132" s="1">
        <v>0</v>
      </c>
      <c r="EH132" s="1">
        <v>0</v>
      </c>
      <c r="EI132" s="1">
        <v>0</v>
      </c>
      <c r="EJ132" s="1">
        <v>0</v>
      </c>
      <c r="EK132" s="1">
        <v>0</v>
      </c>
      <c r="EL132" s="1">
        <v>0</v>
      </c>
      <c r="EM132" s="1">
        <v>0</v>
      </c>
      <c r="EN132" s="1">
        <v>0</v>
      </c>
      <c r="EO132" s="1">
        <v>0</v>
      </c>
      <c r="EP132" s="1">
        <v>0</v>
      </c>
      <c r="EQ132" s="1">
        <v>0</v>
      </c>
      <c r="ER132" s="1">
        <v>0</v>
      </c>
      <c r="ES132" s="1">
        <v>0</v>
      </c>
      <c r="ET132" s="1">
        <v>0</v>
      </c>
      <c r="EU132" s="1">
        <v>0</v>
      </c>
      <c r="EV132" s="1">
        <v>0</v>
      </c>
      <c r="EW132" s="1">
        <v>0</v>
      </c>
      <c r="EX132" s="1">
        <v>0</v>
      </c>
      <c r="EY132" s="1">
        <v>0</v>
      </c>
      <c r="EZ132" s="1">
        <v>0</v>
      </c>
      <c r="FA132" s="1">
        <v>0</v>
      </c>
      <c r="FB132" s="1">
        <v>0</v>
      </c>
      <c r="FC132" s="1">
        <v>0</v>
      </c>
      <c r="FD132" s="1">
        <v>0</v>
      </c>
      <c r="FE132" s="1">
        <v>0</v>
      </c>
      <c r="FF132" s="1">
        <v>0</v>
      </c>
      <c r="FG132" s="1">
        <v>0</v>
      </c>
      <c r="FH132" s="1">
        <v>0</v>
      </c>
      <c r="FI132" s="1">
        <v>0</v>
      </c>
      <c r="FJ132" s="1">
        <v>0</v>
      </c>
      <c r="FK132" s="1">
        <v>0</v>
      </c>
      <c r="FL132" s="1">
        <v>0</v>
      </c>
      <c r="FM132" s="1">
        <v>0</v>
      </c>
      <c r="FN132" s="1">
        <v>0</v>
      </c>
      <c r="FO132" s="1">
        <v>0</v>
      </c>
      <c r="FP132" s="1">
        <v>0</v>
      </c>
      <c r="FQ132" s="1">
        <v>1</v>
      </c>
      <c r="FR132" s="1">
        <v>0</v>
      </c>
      <c r="FS132" s="1">
        <v>0</v>
      </c>
      <c r="FT132" s="1">
        <v>0</v>
      </c>
      <c r="FU132" s="1">
        <v>0</v>
      </c>
      <c r="FV132" s="1">
        <v>0</v>
      </c>
      <c r="FW132" s="1">
        <v>0</v>
      </c>
      <c r="FX132" s="1">
        <v>4.4177090664478831</v>
      </c>
      <c r="FY132" s="1">
        <v>0</v>
      </c>
      <c r="FZ132" s="1">
        <v>0</v>
      </c>
      <c r="GA132" s="1">
        <v>0</v>
      </c>
      <c r="GB132" s="1">
        <v>0</v>
      </c>
      <c r="GC132" s="1">
        <v>0</v>
      </c>
      <c r="GD132" s="1">
        <v>0</v>
      </c>
      <c r="GE132" s="1">
        <v>0</v>
      </c>
      <c r="GF132" s="1">
        <v>0</v>
      </c>
      <c r="GG132" s="1">
        <v>0</v>
      </c>
      <c r="GH132" s="1">
        <v>0</v>
      </c>
      <c r="GI132" s="1">
        <v>0</v>
      </c>
      <c r="GJ132" s="1">
        <v>0</v>
      </c>
      <c r="GK132" s="1">
        <v>0</v>
      </c>
      <c r="GL132" s="1">
        <v>0</v>
      </c>
      <c r="GM132" s="1">
        <v>0</v>
      </c>
      <c r="GN132" s="1">
        <v>0</v>
      </c>
      <c r="GO132" s="1">
        <v>0</v>
      </c>
      <c r="GP132" s="1">
        <v>0</v>
      </c>
      <c r="GQ132" s="1">
        <v>0</v>
      </c>
      <c r="GR132" s="1">
        <v>0</v>
      </c>
      <c r="GS132" s="1">
        <v>0</v>
      </c>
      <c r="GT132" s="1">
        <v>0.3523</v>
      </c>
      <c r="GU132" s="1">
        <v>0</v>
      </c>
      <c r="GV132" s="1">
        <v>0</v>
      </c>
      <c r="GW132" s="1">
        <v>0</v>
      </c>
      <c r="GX132" s="1">
        <v>0</v>
      </c>
      <c r="GY132" s="1">
        <v>0</v>
      </c>
      <c r="GZ132" s="1">
        <v>0</v>
      </c>
      <c r="HA132" s="1">
        <v>0</v>
      </c>
      <c r="HB132" s="1">
        <v>0</v>
      </c>
      <c r="HC132" s="1">
        <v>0</v>
      </c>
      <c r="HD132" s="1">
        <v>0</v>
      </c>
      <c r="HE132" s="1">
        <v>0</v>
      </c>
      <c r="HF132" s="1">
        <v>0</v>
      </c>
      <c r="HG132" s="1">
        <v>0</v>
      </c>
      <c r="HH132" s="1">
        <v>1.4999999999999999E-2</v>
      </c>
      <c r="HI132" s="1">
        <v>0</v>
      </c>
      <c r="HJ132" s="1">
        <v>0</v>
      </c>
      <c r="HK132" s="1">
        <v>0</v>
      </c>
      <c r="HL132" s="1">
        <v>0</v>
      </c>
      <c r="HM132" s="1">
        <v>0</v>
      </c>
      <c r="HN132" s="1">
        <v>81.599999999999994</v>
      </c>
      <c r="HO132" s="1">
        <v>0</v>
      </c>
      <c r="HP132" s="1">
        <v>0</v>
      </c>
      <c r="HQ132" s="1">
        <v>0</v>
      </c>
      <c r="HR132" s="1">
        <v>0</v>
      </c>
      <c r="HS132" s="1">
        <v>0</v>
      </c>
      <c r="HT132" s="1">
        <v>0</v>
      </c>
      <c r="HU132" s="1">
        <v>0</v>
      </c>
      <c r="HV132" s="1">
        <v>0</v>
      </c>
      <c r="HW132" s="1">
        <v>0</v>
      </c>
      <c r="HX132" s="1">
        <v>0</v>
      </c>
      <c r="HY132" s="1">
        <v>0</v>
      </c>
      <c r="HZ132" s="1">
        <v>0</v>
      </c>
      <c r="IA132" s="1">
        <v>0</v>
      </c>
      <c r="IB132" s="1">
        <v>0</v>
      </c>
      <c r="IC132" s="1">
        <v>0</v>
      </c>
      <c r="ID132" s="1">
        <v>0</v>
      </c>
      <c r="IE132" s="1">
        <v>0</v>
      </c>
      <c r="IF132" s="1">
        <v>0</v>
      </c>
      <c r="IG132" s="1">
        <v>0</v>
      </c>
      <c r="IH132" s="1">
        <v>0</v>
      </c>
      <c r="II132" s="1">
        <v>0</v>
      </c>
      <c r="IJ132" s="1">
        <v>0</v>
      </c>
      <c r="IK132" s="1">
        <v>0</v>
      </c>
      <c r="IL132" s="1">
        <v>0</v>
      </c>
      <c r="IM132" s="1">
        <v>0</v>
      </c>
      <c r="IN132" s="1">
        <v>0</v>
      </c>
      <c r="IO132" s="1">
        <v>0</v>
      </c>
      <c r="IP132" s="1">
        <v>0</v>
      </c>
      <c r="IQ132" s="1">
        <v>0</v>
      </c>
      <c r="IR132" s="1">
        <v>0</v>
      </c>
      <c r="IS132" s="1">
        <v>0</v>
      </c>
      <c r="IT132" s="1">
        <v>0</v>
      </c>
      <c r="IU132" s="1">
        <v>0</v>
      </c>
      <c r="IV132" s="1">
        <v>0</v>
      </c>
      <c r="IW132" s="1">
        <v>0</v>
      </c>
      <c r="IX132" s="1">
        <v>0</v>
      </c>
      <c r="IY132" s="1">
        <v>0</v>
      </c>
      <c r="IZ132" s="1">
        <v>0</v>
      </c>
      <c r="JA132" s="1">
        <v>0</v>
      </c>
      <c r="JB132" s="1">
        <v>0</v>
      </c>
      <c r="JC132" s="1">
        <v>0</v>
      </c>
      <c r="JD132" s="1">
        <v>0</v>
      </c>
      <c r="JE132" s="1">
        <v>0</v>
      </c>
      <c r="JF132" s="1">
        <v>0</v>
      </c>
      <c r="JG132" s="1">
        <v>0</v>
      </c>
      <c r="JH132" s="1">
        <v>0</v>
      </c>
      <c r="JI132" s="1">
        <v>0</v>
      </c>
      <c r="JJ132" s="1">
        <v>0</v>
      </c>
      <c r="JK132" s="1">
        <v>0</v>
      </c>
      <c r="JL132" s="1">
        <v>0</v>
      </c>
      <c r="JM132" s="1">
        <v>0</v>
      </c>
      <c r="JN132" s="1">
        <v>0</v>
      </c>
      <c r="JO132" s="1">
        <v>0</v>
      </c>
      <c r="JP132" s="1">
        <v>0</v>
      </c>
      <c r="JQ132" s="1">
        <v>0</v>
      </c>
      <c r="JR132" s="1">
        <v>0</v>
      </c>
      <c r="JS132" s="1">
        <v>0</v>
      </c>
      <c r="JT132" s="1">
        <v>0</v>
      </c>
      <c r="JU132" s="1">
        <v>0</v>
      </c>
      <c r="JV132" s="1">
        <v>0</v>
      </c>
      <c r="JW132" s="1">
        <v>0</v>
      </c>
      <c r="JX132" s="1">
        <v>0</v>
      </c>
      <c r="JY132" s="1">
        <v>0</v>
      </c>
      <c r="JZ132" s="1">
        <v>0</v>
      </c>
      <c r="KA132" s="1">
        <v>0</v>
      </c>
      <c r="KB132" s="1">
        <v>0</v>
      </c>
      <c r="KC132" s="1">
        <v>0</v>
      </c>
      <c r="KD132" s="1">
        <v>0</v>
      </c>
      <c r="KE132" s="1">
        <v>0</v>
      </c>
      <c r="KF132" s="1">
        <v>0</v>
      </c>
      <c r="KG132" s="1">
        <v>0</v>
      </c>
      <c r="KH132" s="1">
        <v>0</v>
      </c>
      <c r="KI132" s="1">
        <v>0</v>
      </c>
      <c r="KJ132" s="1">
        <v>0</v>
      </c>
      <c r="KK132" s="1">
        <v>0</v>
      </c>
      <c r="KL132" s="1">
        <v>0</v>
      </c>
      <c r="KM132" s="1">
        <v>0</v>
      </c>
      <c r="KN132" s="1">
        <v>0</v>
      </c>
      <c r="KO132" s="1">
        <v>0</v>
      </c>
      <c r="KP132" s="1">
        <v>0</v>
      </c>
      <c r="KQ132" s="1">
        <v>0</v>
      </c>
      <c r="KR132" s="1">
        <v>0</v>
      </c>
      <c r="KS132" s="1">
        <v>0</v>
      </c>
      <c r="KT132" s="1">
        <v>0</v>
      </c>
      <c r="KU132" s="1">
        <v>0</v>
      </c>
      <c r="KV132" s="1">
        <v>0</v>
      </c>
      <c r="KW132" s="1">
        <v>0</v>
      </c>
      <c r="KX132" s="1">
        <v>0</v>
      </c>
      <c r="KY132" s="1">
        <v>0</v>
      </c>
      <c r="KZ132" s="1">
        <v>0</v>
      </c>
      <c r="LA132" s="1">
        <v>0</v>
      </c>
      <c r="LB132" s="1">
        <v>0</v>
      </c>
      <c r="LC132" s="1">
        <v>0</v>
      </c>
      <c r="LD132" s="1">
        <v>0</v>
      </c>
      <c r="LE132" s="1">
        <v>0</v>
      </c>
      <c r="LF132" s="1">
        <v>0</v>
      </c>
      <c r="LG132" s="1">
        <v>0</v>
      </c>
      <c r="LH132" s="1">
        <v>0.9546</v>
      </c>
      <c r="LI132" s="1">
        <v>0.46033452413069231</v>
      </c>
      <c r="LJ132" s="1">
        <v>0</v>
      </c>
      <c r="LK132" s="1">
        <v>0</v>
      </c>
      <c r="LL132" s="1">
        <v>1</v>
      </c>
      <c r="LM132" s="1">
        <v>0.95</v>
      </c>
      <c r="LN132" s="1">
        <v>0</v>
      </c>
      <c r="LO132" s="1">
        <v>1</v>
      </c>
      <c r="LP132" s="1">
        <v>0.78</v>
      </c>
      <c r="LQ132" s="1">
        <v>0</v>
      </c>
      <c r="LR132" s="1">
        <v>0.1227364185110664</v>
      </c>
      <c r="LS132" s="1">
        <v>0</v>
      </c>
    </row>
    <row r="133" spans="1:331" ht="15.75" customHeight="1">
      <c r="A133" s="1" t="s">
        <v>459</v>
      </c>
      <c r="B133" s="1" t="s">
        <v>460</v>
      </c>
      <c r="C133" s="1" t="s">
        <v>469</v>
      </c>
      <c r="D133" s="1" t="s">
        <v>420</v>
      </c>
      <c r="E133" s="1" t="s">
        <v>354</v>
      </c>
      <c r="F133" s="1">
        <v>4133</v>
      </c>
      <c r="G133" s="1" t="s">
        <v>355</v>
      </c>
      <c r="H133" s="1">
        <v>4133</v>
      </c>
      <c r="I133" s="1">
        <v>0.67290784760664279</v>
      </c>
      <c r="J133" s="1">
        <v>0</v>
      </c>
      <c r="K133" s="1" t="s">
        <v>356</v>
      </c>
      <c r="L133" s="1">
        <v>1</v>
      </c>
      <c r="M133" s="1" t="s">
        <v>427</v>
      </c>
      <c r="N133" s="1" t="s">
        <v>462</v>
      </c>
      <c r="O133" s="1" t="s">
        <v>463</v>
      </c>
      <c r="P133" s="1">
        <v>4.9000000000000004</v>
      </c>
      <c r="Q133" s="1">
        <v>0.82</v>
      </c>
      <c r="R133" s="1">
        <v>0</v>
      </c>
      <c r="S133" s="1">
        <v>0.35</v>
      </c>
      <c r="T133" s="1">
        <v>6142</v>
      </c>
      <c r="U133" s="1">
        <v>0</v>
      </c>
      <c r="V133" s="1">
        <v>182</v>
      </c>
      <c r="W133" s="1">
        <v>0</v>
      </c>
      <c r="X133" s="1">
        <v>1117844</v>
      </c>
      <c r="Y133" s="1">
        <v>1</v>
      </c>
      <c r="Z133" s="1">
        <v>0</v>
      </c>
      <c r="AA133" s="1">
        <v>0</v>
      </c>
      <c r="AB133" s="1">
        <v>0</v>
      </c>
      <c r="AC133" s="1">
        <v>0</v>
      </c>
      <c r="AD133" s="1">
        <v>0</v>
      </c>
      <c r="AE133" s="1">
        <v>0</v>
      </c>
      <c r="AF133" s="1">
        <v>0</v>
      </c>
      <c r="AG133" s="1">
        <v>0</v>
      </c>
      <c r="AH133" s="1">
        <v>0</v>
      </c>
      <c r="AI133" s="1">
        <v>0</v>
      </c>
      <c r="AJ133" s="1">
        <v>0</v>
      </c>
      <c r="AK133" s="1">
        <v>0</v>
      </c>
      <c r="AL133" s="1">
        <v>0</v>
      </c>
      <c r="AM133" s="1">
        <v>13.616438356164384</v>
      </c>
      <c r="AN133" s="1">
        <v>0</v>
      </c>
      <c r="AO133" s="1">
        <v>0</v>
      </c>
      <c r="AP133" s="1">
        <v>0</v>
      </c>
      <c r="AQ133" s="1">
        <v>0</v>
      </c>
      <c r="AR133" s="1">
        <v>0</v>
      </c>
      <c r="AS133" s="1">
        <v>0</v>
      </c>
      <c r="AT133" s="1">
        <v>0</v>
      </c>
      <c r="AU133" s="1">
        <v>0</v>
      </c>
      <c r="AV133" s="1">
        <v>0</v>
      </c>
      <c r="AW133" s="1">
        <v>0</v>
      </c>
      <c r="AX133" s="1">
        <v>0</v>
      </c>
      <c r="AY133" s="1">
        <v>0</v>
      </c>
      <c r="AZ133" s="1">
        <v>0</v>
      </c>
      <c r="BA133" s="1">
        <v>0</v>
      </c>
      <c r="BB133" s="1">
        <v>0</v>
      </c>
      <c r="BC133" s="1">
        <v>0.1143</v>
      </c>
      <c r="BD133" s="1">
        <v>0</v>
      </c>
      <c r="BE133" s="1">
        <v>0</v>
      </c>
      <c r="BF133" s="1">
        <v>0</v>
      </c>
      <c r="BG133" s="1">
        <v>0</v>
      </c>
      <c r="BH133" s="1">
        <v>0</v>
      </c>
      <c r="BI133" s="1">
        <v>0</v>
      </c>
      <c r="BJ133" s="1">
        <v>0</v>
      </c>
      <c r="BK133" s="1">
        <v>0</v>
      </c>
      <c r="BL133" s="1">
        <v>0</v>
      </c>
      <c r="BM133" s="1">
        <v>0</v>
      </c>
      <c r="BN133" s="1">
        <v>0</v>
      </c>
      <c r="BO133" s="1">
        <v>0</v>
      </c>
      <c r="BP133" s="1">
        <v>0</v>
      </c>
      <c r="BQ133" s="1">
        <v>1.4999999999999999E-2</v>
      </c>
      <c r="BR133" s="1">
        <v>0</v>
      </c>
      <c r="BS133" s="1">
        <v>0</v>
      </c>
      <c r="BT133" s="1">
        <v>0</v>
      </c>
      <c r="BU133" s="1">
        <v>0</v>
      </c>
      <c r="BV133" s="1">
        <v>0</v>
      </c>
      <c r="BW133" s="1">
        <v>81.599999999999994</v>
      </c>
      <c r="BX133" s="1">
        <v>0</v>
      </c>
      <c r="BY133" s="1">
        <v>0</v>
      </c>
      <c r="BZ133" s="1">
        <v>0</v>
      </c>
      <c r="CA133" s="1">
        <v>0</v>
      </c>
      <c r="CB133" s="1">
        <v>0</v>
      </c>
      <c r="CC133" s="1">
        <v>0</v>
      </c>
      <c r="CD133" s="1">
        <v>0</v>
      </c>
      <c r="CE133" s="1">
        <v>0</v>
      </c>
      <c r="CF133" s="1">
        <v>0</v>
      </c>
      <c r="CG133" s="1">
        <v>0</v>
      </c>
      <c r="CH133" s="1">
        <v>0</v>
      </c>
      <c r="CI133" s="1">
        <v>0</v>
      </c>
      <c r="CJ133" s="1">
        <v>0</v>
      </c>
      <c r="CK133" s="1">
        <v>0</v>
      </c>
      <c r="CL133" s="1">
        <v>0</v>
      </c>
      <c r="CM133" s="1">
        <v>0</v>
      </c>
      <c r="CN133" s="1">
        <v>0</v>
      </c>
      <c r="CO133" s="1">
        <v>0</v>
      </c>
      <c r="CP133" s="1">
        <v>0</v>
      </c>
      <c r="CQ133" s="1">
        <v>0</v>
      </c>
      <c r="CR133" s="1">
        <v>0</v>
      </c>
      <c r="CS133" s="1">
        <v>0</v>
      </c>
      <c r="CT133" s="1">
        <v>0</v>
      </c>
      <c r="CU133" s="1">
        <v>0</v>
      </c>
      <c r="CV133" s="1">
        <v>0</v>
      </c>
      <c r="CW133" s="1">
        <v>0</v>
      </c>
      <c r="CX133" s="1">
        <v>0</v>
      </c>
      <c r="CY133" s="1">
        <v>0</v>
      </c>
      <c r="CZ133" s="1">
        <v>0</v>
      </c>
      <c r="DA133" s="1">
        <v>0</v>
      </c>
      <c r="DB133" s="1">
        <v>0</v>
      </c>
      <c r="DC133" s="1">
        <v>0</v>
      </c>
      <c r="DD133" s="1">
        <v>0</v>
      </c>
      <c r="DE133" s="1">
        <v>0</v>
      </c>
      <c r="DF133" s="1">
        <v>0</v>
      </c>
      <c r="DG133" s="1">
        <v>0</v>
      </c>
      <c r="DH133" s="1">
        <v>0</v>
      </c>
      <c r="DI133" s="1">
        <v>0</v>
      </c>
      <c r="DJ133" s="1">
        <v>0</v>
      </c>
      <c r="DK133" s="1">
        <v>0</v>
      </c>
      <c r="DL133" s="1">
        <v>0</v>
      </c>
      <c r="DM133" s="1">
        <v>0</v>
      </c>
      <c r="DN133" s="1">
        <v>0</v>
      </c>
      <c r="DO133" s="1">
        <v>0</v>
      </c>
      <c r="DP133" s="1">
        <v>0</v>
      </c>
      <c r="DQ133" s="1">
        <v>0</v>
      </c>
      <c r="DR133" s="1">
        <v>0</v>
      </c>
      <c r="DS133" s="1">
        <v>0</v>
      </c>
      <c r="DT133" s="1">
        <v>0</v>
      </c>
      <c r="DU133" s="1">
        <v>0</v>
      </c>
      <c r="DV133" s="1">
        <v>0</v>
      </c>
      <c r="DW133" s="1">
        <v>0</v>
      </c>
      <c r="DX133" s="1">
        <v>0</v>
      </c>
      <c r="DY133" s="1">
        <v>0</v>
      </c>
      <c r="DZ133" s="1">
        <v>0</v>
      </c>
      <c r="EA133" s="1">
        <v>0</v>
      </c>
      <c r="EB133" s="1">
        <v>0</v>
      </c>
      <c r="EC133" s="1">
        <v>0</v>
      </c>
      <c r="ED133" s="1">
        <v>0</v>
      </c>
      <c r="EE133" s="1">
        <v>0</v>
      </c>
      <c r="EF133" s="1">
        <v>0</v>
      </c>
      <c r="EG133" s="1">
        <v>0</v>
      </c>
      <c r="EH133" s="1">
        <v>0</v>
      </c>
      <c r="EI133" s="1">
        <v>0</v>
      </c>
      <c r="EJ133" s="1">
        <v>0</v>
      </c>
      <c r="EK133" s="1">
        <v>0</v>
      </c>
      <c r="EL133" s="1">
        <v>0</v>
      </c>
      <c r="EM133" s="1">
        <v>0</v>
      </c>
      <c r="EN133" s="1">
        <v>0</v>
      </c>
      <c r="EO133" s="1">
        <v>0</v>
      </c>
      <c r="EP133" s="1">
        <v>0</v>
      </c>
      <c r="EQ133" s="1">
        <v>0</v>
      </c>
      <c r="ER133" s="1">
        <v>0</v>
      </c>
      <c r="ES133" s="1">
        <v>0</v>
      </c>
      <c r="ET133" s="1">
        <v>0</v>
      </c>
      <c r="EU133" s="1">
        <v>0</v>
      </c>
      <c r="EV133" s="1">
        <v>0</v>
      </c>
      <c r="EW133" s="1">
        <v>0</v>
      </c>
      <c r="EX133" s="1">
        <v>0</v>
      </c>
      <c r="EY133" s="1">
        <v>0</v>
      </c>
      <c r="EZ133" s="1">
        <v>0</v>
      </c>
      <c r="FA133" s="1">
        <v>0</v>
      </c>
      <c r="FB133" s="1">
        <v>0</v>
      </c>
      <c r="FC133" s="1">
        <v>0</v>
      </c>
      <c r="FD133" s="1">
        <v>0</v>
      </c>
      <c r="FE133" s="1">
        <v>0</v>
      </c>
      <c r="FF133" s="1">
        <v>0</v>
      </c>
      <c r="FG133" s="1">
        <v>0</v>
      </c>
      <c r="FH133" s="1">
        <v>0</v>
      </c>
      <c r="FI133" s="1">
        <v>0</v>
      </c>
      <c r="FJ133" s="1">
        <v>0</v>
      </c>
      <c r="FK133" s="1">
        <v>0</v>
      </c>
      <c r="FL133" s="1">
        <v>0</v>
      </c>
      <c r="FM133" s="1">
        <v>0</v>
      </c>
      <c r="FN133" s="1">
        <v>0</v>
      </c>
      <c r="FO133" s="1">
        <v>0</v>
      </c>
      <c r="FP133" s="1">
        <v>0</v>
      </c>
      <c r="FQ133" s="1">
        <v>1</v>
      </c>
      <c r="FR133" s="1">
        <v>0</v>
      </c>
      <c r="FS133" s="1">
        <v>0</v>
      </c>
      <c r="FT133" s="1">
        <v>0</v>
      </c>
      <c r="FU133" s="1">
        <v>0</v>
      </c>
      <c r="FV133" s="1">
        <v>0</v>
      </c>
      <c r="FW133" s="1">
        <v>0</v>
      </c>
      <c r="FX133" s="1">
        <v>4.4177090664478831</v>
      </c>
      <c r="FY133" s="1">
        <v>0</v>
      </c>
      <c r="FZ133" s="1">
        <v>0</v>
      </c>
      <c r="GA133" s="1">
        <v>0</v>
      </c>
      <c r="GB133" s="1">
        <v>0</v>
      </c>
      <c r="GC133" s="1">
        <v>0</v>
      </c>
      <c r="GD133" s="1">
        <v>0</v>
      </c>
      <c r="GE133" s="1">
        <v>0</v>
      </c>
      <c r="GF133" s="1">
        <v>0</v>
      </c>
      <c r="GG133" s="1">
        <v>0</v>
      </c>
      <c r="GH133" s="1">
        <v>0</v>
      </c>
      <c r="GI133" s="1">
        <v>0</v>
      </c>
      <c r="GJ133" s="1">
        <v>0</v>
      </c>
      <c r="GK133" s="1">
        <v>0</v>
      </c>
      <c r="GL133" s="1">
        <v>0</v>
      </c>
      <c r="GM133" s="1">
        <v>0</v>
      </c>
      <c r="GN133" s="1">
        <v>0</v>
      </c>
      <c r="GO133" s="1">
        <v>0</v>
      </c>
      <c r="GP133" s="1">
        <v>0</v>
      </c>
      <c r="GQ133" s="1">
        <v>0</v>
      </c>
      <c r="GR133" s="1">
        <v>0</v>
      </c>
      <c r="GS133" s="1">
        <v>0</v>
      </c>
      <c r="GT133" s="1">
        <v>0.3523</v>
      </c>
      <c r="GU133" s="1">
        <v>0</v>
      </c>
      <c r="GV133" s="1">
        <v>0</v>
      </c>
      <c r="GW133" s="1">
        <v>0</v>
      </c>
      <c r="GX133" s="1">
        <v>0</v>
      </c>
      <c r="GY133" s="1">
        <v>0</v>
      </c>
      <c r="GZ133" s="1">
        <v>0</v>
      </c>
      <c r="HA133" s="1">
        <v>0</v>
      </c>
      <c r="HB133" s="1">
        <v>0</v>
      </c>
      <c r="HC133" s="1">
        <v>0</v>
      </c>
      <c r="HD133" s="1">
        <v>0</v>
      </c>
      <c r="HE133" s="1">
        <v>0</v>
      </c>
      <c r="HF133" s="1">
        <v>0</v>
      </c>
      <c r="HG133" s="1">
        <v>0</v>
      </c>
      <c r="HH133" s="1">
        <v>1.4999999999999999E-2</v>
      </c>
      <c r="HI133" s="1">
        <v>0</v>
      </c>
      <c r="HJ133" s="1">
        <v>0</v>
      </c>
      <c r="HK133" s="1">
        <v>0</v>
      </c>
      <c r="HL133" s="1">
        <v>0</v>
      </c>
      <c r="HM133" s="1">
        <v>0</v>
      </c>
      <c r="HN133" s="1">
        <v>81.599999999999994</v>
      </c>
      <c r="HO133" s="1">
        <v>0</v>
      </c>
      <c r="HP133" s="1">
        <v>0</v>
      </c>
      <c r="HQ133" s="1">
        <v>0</v>
      </c>
      <c r="HR133" s="1">
        <v>0</v>
      </c>
      <c r="HS133" s="1">
        <v>0</v>
      </c>
      <c r="HT133" s="1">
        <v>0</v>
      </c>
      <c r="HU133" s="1">
        <v>0</v>
      </c>
      <c r="HV133" s="1">
        <v>0</v>
      </c>
      <c r="HW133" s="1">
        <v>0</v>
      </c>
      <c r="HX133" s="1">
        <v>0</v>
      </c>
      <c r="HY133" s="1">
        <v>0</v>
      </c>
      <c r="HZ133" s="1">
        <v>0</v>
      </c>
      <c r="IA133" s="1">
        <v>0</v>
      </c>
      <c r="IB133" s="1">
        <v>0</v>
      </c>
      <c r="IC133" s="1">
        <v>0</v>
      </c>
      <c r="ID133" s="1">
        <v>0</v>
      </c>
      <c r="IE133" s="1">
        <v>0</v>
      </c>
      <c r="IF133" s="1">
        <v>0</v>
      </c>
      <c r="IG133" s="1">
        <v>0</v>
      </c>
      <c r="IH133" s="1">
        <v>0</v>
      </c>
      <c r="II133" s="1">
        <v>0</v>
      </c>
      <c r="IJ133" s="1">
        <v>0</v>
      </c>
      <c r="IK133" s="1">
        <v>0</v>
      </c>
      <c r="IL133" s="1">
        <v>0</v>
      </c>
      <c r="IM133" s="1">
        <v>0</v>
      </c>
      <c r="IN133" s="1">
        <v>0</v>
      </c>
      <c r="IO133" s="1">
        <v>0</v>
      </c>
      <c r="IP133" s="1">
        <v>0</v>
      </c>
      <c r="IQ133" s="1">
        <v>0</v>
      </c>
      <c r="IR133" s="1">
        <v>0</v>
      </c>
      <c r="IS133" s="1">
        <v>0</v>
      </c>
      <c r="IT133" s="1">
        <v>0</v>
      </c>
      <c r="IU133" s="1">
        <v>0</v>
      </c>
      <c r="IV133" s="1">
        <v>0</v>
      </c>
      <c r="IW133" s="1">
        <v>0</v>
      </c>
      <c r="IX133" s="1">
        <v>0</v>
      </c>
      <c r="IY133" s="1">
        <v>0</v>
      </c>
      <c r="IZ133" s="1">
        <v>0</v>
      </c>
      <c r="JA133" s="1">
        <v>0</v>
      </c>
      <c r="JB133" s="1">
        <v>0</v>
      </c>
      <c r="JC133" s="1">
        <v>0</v>
      </c>
      <c r="JD133" s="1">
        <v>0</v>
      </c>
      <c r="JE133" s="1">
        <v>0</v>
      </c>
      <c r="JF133" s="1">
        <v>0</v>
      </c>
      <c r="JG133" s="1">
        <v>0</v>
      </c>
      <c r="JH133" s="1">
        <v>0</v>
      </c>
      <c r="JI133" s="1">
        <v>0</v>
      </c>
      <c r="JJ133" s="1">
        <v>0</v>
      </c>
      <c r="JK133" s="1">
        <v>0</v>
      </c>
      <c r="JL133" s="1">
        <v>0</v>
      </c>
      <c r="JM133" s="1">
        <v>0</v>
      </c>
      <c r="JN133" s="1">
        <v>0</v>
      </c>
      <c r="JO133" s="1">
        <v>0</v>
      </c>
      <c r="JP133" s="1">
        <v>0</v>
      </c>
      <c r="JQ133" s="1">
        <v>0</v>
      </c>
      <c r="JR133" s="1">
        <v>0</v>
      </c>
      <c r="JS133" s="1">
        <v>0</v>
      </c>
      <c r="JT133" s="1">
        <v>0</v>
      </c>
      <c r="JU133" s="1">
        <v>0</v>
      </c>
      <c r="JV133" s="1">
        <v>0</v>
      </c>
      <c r="JW133" s="1">
        <v>0</v>
      </c>
      <c r="JX133" s="1">
        <v>0</v>
      </c>
      <c r="JY133" s="1">
        <v>0</v>
      </c>
      <c r="JZ133" s="1">
        <v>0</v>
      </c>
      <c r="KA133" s="1">
        <v>0</v>
      </c>
      <c r="KB133" s="1">
        <v>0</v>
      </c>
      <c r="KC133" s="1">
        <v>0</v>
      </c>
      <c r="KD133" s="1">
        <v>0</v>
      </c>
      <c r="KE133" s="1">
        <v>0</v>
      </c>
      <c r="KF133" s="1">
        <v>0</v>
      </c>
      <c r="KG133" s="1">
        <v>0</v>
      </c>
      <c r="KH133" s="1">
        <v>0</v>
      </c>
      <c r="KI133" s="1">
        <v>0</v>
      </c>
      <c r="KJ133" s="1">
        <v>0</v>
      </c>
      <c r="KK133" s="1">
        <v>0</v>
      </c>
      <c r="KL133" s="1">
        <v>0</v>
      </c>
      <c r="KM133" s="1">
        <v>0</v>
      </c>
      <c r="KN133" s="1">
        <v>0</v>
      </c>
      <c r="KO133" s="1">
        <v>0</v>
      </c>
      <c r="KP133" s="1">
        <v>0</v>
      </c>
      <c r="KQ133" s="1">
        <v>0</v>
      </c>
      <c r="KR133" s="1">
        <v>0</v>
      </c>
      <c r="KS133" s="1">
        <v>0</v>
      </c>
      <c r="KT133" s="1">
        <v>0</v>
      </c>
      <c r="KU133" s="1">
        <v>0</v>
      </c>
      <c r="KV133" s="1">
        <v>0</v>
      </c>
      <c r="KW133" s="1">
        <v>0</v>
      </c>
      <c r="KX133" s="1">
        <v>0</v>
      </c>
      <c r="KY133" s="1">
        <v>0</v>
      </c>
      <c r="KZ133" s="1">
        <v>0</v>
      </c>
      <c r="LA133" s="1">
        <v>0</v>
      </c>
      <c r="LB133" s="1">
        <v>0</v>
      </c>
      <c r="LC133" s="1">
        <v>0</v>
      </c>
      <c r="LD133" s="1">
        <v>0</v>
      </c>
      <c r="LE133" s="1">
        <v>0</v>
      </c>
      <c r="LF133" s="1">
        <v>0</v>
      </c>
      <c r="LG133" s="1">
        <v>0</v>
      </c>
      <c r="LH133" s="1">
        <v>0.9546</v>
      </c>
      <c r="LI133" s="1">
        <v>0.50304191882801375</v>
      </c>
      <c r="LJ133" s="1">
        <v>0</v>
      </c>
      <c r="LK133" s="1">
        <v>0</v>
      </c>
      <c r="LL133" s="1">
        <v>1</v>
      </c>
      <c r="LM133" s="1">
        <v>0.95</v>
      </c>
      <c r="LN133" s="1">
        <v>0</v>
      </c>
      <c r="LO133" s="1">
        <v>1</v>
      </c>
      <c r="LP133" s="1">
        <v>0.78</v>
      </c>
      <c r="LQ133" s="1">
        <v>0</v>
      </c>
      <c r="LR133" s="1">
        <v>0.1227364185110664</v>
      </c>
      <c r="LS133" s="1">
        <v>0</v>
      </c>
    </row>
    <row r="134" spans="1:331" ht="15.75" customHeight="1">
      <c r="A134" s="1" t="s">
        <v>459</v>
      </c>
      <c r="B134" s="1" t="s">
        <v>460</v>
      </c>
      <c r="C134" s="1" t="s">
        <v>470</v>
      </c>
      <c r="D134" s="1" t="s">
        <v>420</v>
      </c>
      <c r="E134" s="1" t="s">
        <v>354</v>
      </c>
      <c r="F134" s="1">
        <v>2033</v>
      </c>
      <c r="G134" s="1" t="s">
        <v>355</v>
      </c>
      <c r="H134" s="1">
        <v>2033</v>
      </c>
      <c r="I134" s="1">
        <v>0.33099967437316835</v>
      </c>
      <c r="J134" s="1">
        <v>0</v>
      </c>
      <c r="K134" s="1" t="s">
        <v>356</v>
      </c>
      <c r="L134" s="1">
        <v>1</v>
      </c>
      <c r="M134" s="1" t="s">
        <v>427</v>
      </c>
      <c r="N134" s="1" t="s">
        <v>462</v>
      </c>
      <c r="O134" s="1" t="s">
        <v>463</v>
      </c>
      <c r="P134" s="1">
        <v>4.9000000000000004</v>
      </c>
      <c r="Q134" s="1">
        <v>0.82</v>
      </c>
      <c r="R134" s="1">
        <v>0</v>
      </c>
      <c r="S134" s="1">
        <v>0.35</v>
      </c>
      <c r="T134" s="1">
        <v>6142</v>
      </c>
      <c r="U134" s="1">
        <v>0</v>
      </c>
      <c r="V134" s="1">
        <v>182</v>
      </c>
      <c r="W134" s="1">
        <v>0</v>
      </c>
      <c r="X134" s="1">
        <v>1117844</v>
      </c>
      <c r="Y134" s="1">
        <v>1</v>
      </c>
      <c r="Z134" s="1">
        <v>0</v>
      </c>
      <c r="AA134" s="1">
        <v>0</v>
      </c>
      <c r="AB134" s="1">
        <v>0</v>
      </c>
      <c r="AC134" s="1">
        <v>0</v>
      </c>
      <c r="AD134" s="1">
        <v>0</v>
      </c>
      <c r="AE134" s="1">
        <v>0</v>
      </c>
      <c r="AF134" s="1">
        <v>0</v>
      </c>
      <c r="AG134" s="1">
        <v>0</v>
      </c>
      <c r="AH134" s="1">
        <v>0</v>
      </c>
      <c r="AI134" s="1">
        <v>0</v>
      </c>
      <c r="AJ134" s="1">
        <v>0</v>
      </c>
      <c r="AK134" s="1">
        <v>0</v>
      </c>
      <c r="AL134" s="1">
        <v>0</v>
      </c>
      <c r="AM134" s="1">
        <v>13.616438356164384</v>
      </c>
      <c r="AN134" s="1">
        <v>0</v>
      </c>
      <c r="AO134" s="1">
        <v>0</v>
      </c>
      <c r="AP134" s="1">
        <v>0</v>
      </c>
      <c r="AQ134" s="1">
        <v>0</v>
      </c>
      <c r="AR134" s="1">
        <v>0</v>
      </c>
      <c r="AS134" s="1">
        <v>0</v>
      </c>
      <c r="AT134" s="1">
        <v>0</v>
      </c>
      <c r="AU134" s="1">
        <v>0</v>
      </c>
      <c r="AV134" s="1">
        <v>0</v>
      </c>
      <c r="AW134" s="1">
        <v>0</v>
      </c>
      <c r="AX134" s="1">
        <v>0</v>
      </c>
      <c r="AY134" s="1">
        <v>0</v>
      </c>
      <c r="AZ134" s="1">
        <v>0</v>
      </c>
      <c r="BA134" s="1">
        <v>0</v>
      </c>
      <c r="BB134" s="1">
        <v>0</v>
      </c>
      <c r="BC134" s="1">
        <v>0.1143</v>
      </c>
      <c r="BD134" s="1">
        <v>0</v>
      </c>
      <c r="BE134" s="1">
        <v>0</v>
      </c>
      <c r="BF134" s="1">
        <v>0</v>
      </c>
      <c r="BG134" s="1">
        <v>0</v>
      </c>
      <c r="BH134" s="1">
        <v>0</v>
      </c>
      <c r="BI134" s="1">
        <v>0</v>
      </c>
      <c r="BJ134" s="1">
        <v>0</v>
      </c>
      <c r="BK134" s="1">
        <v>0</v>
      </c>
      <c r="BL134" s="1">
        <v>0</v>
      </c>
      <c r="BM134" s="1">
        <v>0</v>
      </c>
      <c r="BN134" s="1">
        <v>0</v>
      </c>
      <c r="BO134" s="1">
        <v>0</v>
      </c>
      <c r="BP134" s="1">
        <v>0</v>
      </c>
      <c r="BQ134" s="1">
        <v>1.4999999999999999E-2</v>
      </c>
      <c r="BR134" s="1">
        <v>0</v>
      </c>
      <c r="BS134" s="1">
        <v>0</v>
      </c>
      <c r="BT134" s="1">
        <v>0</v>
      </c>
      <c r="BU134" s="1">
        <v>0</v>
      </c>
      <c r="BV134" s="1">
        <v>0</v>
      </c>
      <c r="BW134" s="1">
        <v>81.599999999999994</v>
      </c>
      <c r="BX134" s="1">
        <v>0</v>
      </c>
      <c r="BY134" s="1">
        <v>0</v>
      </c>
      <c r="BZ134" s="1">
        <v>0</v>
      </c>
      <c r="CA134" s="1">
        <v>0</v>
      </c>
      <c r="CB134" s="1">
        <v>0</v>
      </c>
      <c r="CC134" s="1">
        <v>0</v>
      </c>
      <c r="CD134" s="1">
        <v>0</v>
      </c>
      <c r="CE134" s="1">
        <v>0</v>
      </c>
      <c r="CF134" s="1">
        <v>0</v>
      </c>
      <c r="CG134" s="1">
        <v>0</v>
      </c>
      <c r="CH134" s="1">
        <v>0</v>
      </c>
      <c r="CI134" s="1">
        <v>0</v>
      </c>
      <c r="CJ134" s="1">
        <v>0</v>
      </c>
      <c r="CK134" s="1">
        <v>0</v>
      </c>
      <c r="CL134" s="1">
        <v>0</v>
      </c>
      <c r="CM134" s="1">
        <v>0</v>
      </c>
      <c r="CN134" s="1">
        <v>0</v>
      </c>
      <c r="CO134" s="1">
        <v>0</v>
      </c>
      <c r="CP134" s="1">
        <v>0</v>
      </c>
      <c r="CQ134" s="1">
        <v>0</v>
      </c>
      <c r="CR134" s="1">
        <v>0</v>
      </c>
      <c r="CS134" s="1">
        <v>0</v>
      </c>
      <c r="CT134" s="1">
        <v>0</v>
      </c>
      <c r="CU134" s="1">
        <v>0</v>
      </c>
      <c r="CV134" s="1">
        <v>0</v>
      </c>
      <c r="CW134" s="1">
        <v>0</v>
      </c>
      <c r="CX134" s="1">
        <v>0</v>
      </c>
      <c r="CY134" s="1">
        <v>0</v>
      </c>
      <c r="CZ134" s="1">
        <v>0</v>
      </c>
      <c r="DA134" s="1">
        <v>0</v>
      </c>
      <c r="DB134" s="1">
        <v>0</v>
      </c>
      <c r="DC134" s="1">
        <v>0</v>
      </c>
      <c r="DD134" s="1">
        <v>0</v>
      </c>
      <c r="DE134" s="1">
        <v>0</v>
      </c>
      <c r="DF134" s="1">
        <v>0</v>
      </c>
      <c r="DG134" s="1">
        <v>0</v>
      </c>
      <c r="DH134" s="1">
        <v>0</v>
      </c>
      <c r="DI134" s="1">
        <v>0</v>
      </c>
      <c r="DJ134" s="1">
        <v>0</v>
      </c>
      <c r="DK134" s="1">
        <v>0</v>
      </c>
      <c r="DL134" s="1">
        <v>0</v>
      </c>
      <c r="DM134" s="1">
        <v>0</v>
      </c>
      <c r="DN134" s="1">
        <v>0</v>
      </c>
      <c r="DO134" s="1">
        <v>0</v>
      </c>
      <c r="DP134" s="1">
        <v>0</v>
      </c>
      <c r="DQ134" s="1">
        <v>0</v>
      </c>
      <c r="DR134" s="1">
        <v>0</v>
      </c>
      <c r="DS134" s="1">
        <v>0</v>
      </c>
      <c r="DT134" s="1">
        <v>0</v>
      </c>
      <c r="DU134" s="1">
        <v>0</v>
      </c>
      <c r="DV134" s="1">
        <v>0</v>
      </c>
      <c r="DW134" s="1">
        <v>0</v>
      </c>
      <c r="DX134" s="1">
        <v>0</v>
      </c>
      <c r="DY134" s="1">
        <v>0</v>
      </c>
      <c r="DZ134" s="1">
        <v>0</v>
      </c>
      <c r="EA134" s="1">
        <v>0</v>
      </c>
      <c r="EB134" s="1">
        <v>0</v>
      </c>
      <c r="EC134" s="1">
        <v>0</v>
      </c>
      <c r="ED134" s="1">
        <v>0</v>
      </c>
      <c r="EE134" s="1">
        <v>0</v>
      </c>
      <c r="EF134" s="1">
        <v>0</v>
      </c>
      <c r="EG134" s="1">
        <v>0</v>
      </c>
      <c r="EH134" s="1">
        <v>0</v>
      </c>
      <c r="EI134" s="1">
        <v>0</v>
      </c>
      <c r="EJ134" s="1">
        <v>0</v>
      </c>
      <c r="EK134" s="1">
        <v>0</v>
      </c>
      <c r="EL134" s="1">
        <v>0</v>
      </c>
      <c r="EM134" s="1">
        <v>0</v>
      </c>
      <c r="EN134" s="1">
        <v>0</v>
      </c>
      <c r="EO134" s="1">
        <v>0</v>
      </c>
      <c r="EP134" s="1">
        <v>0</v>
      </c>
      <c r="EQ134" s="1">
        <v>0</v>
      </c>
      <c r="ER134" s="1">
        <v>0</v>
      </c>
      <c r="ES134" s="1">
        <v>0</v>
      </c>
      <c r="ET134" s="1">
        <v>0</v>
      </c>
      <c r="EU134" s="1">
        <v>0</v>
      </c>
      <c r="EV134" s="1">
        <v>0</v>
      </c>
      <c r="EW134" s="1">
        <v>0</v>
      </c>
      <c r="EX134" s="1">
        <v>0</v>
      </c>
      <c r="EY134" s="1">
        <v>0</v>
      </c>
      <c r="EZ134" s="1">
        <v>0</v>
      </c>
      <c r="FA134" s="1">
        <v>0</v>
      </c>
      <c r="FB134" s="1">
        <v>0</v>
      </c>
      <c r="FC134" s="1">
        <v>0</v>
      </c>
      <c r="FD134" s="1">
        <v>0</v>
      </c>
      <c r="FE134" s="1">
        <v>0</v>
      </c>
      <c r="FF134" s="1">
        <v>0</v>
      </c>
      <c r="FG134" s="1">
        <v>0</v>
      </c>
      <c r="FH134" s="1">
        <v>0</v>
      </c>
      <c r="FI134" s="1">
        <v>0</v>
      </c>
      <c r="FJ134" s="1">
        <v>0</v>
      </c>
      <c r="FK134" s="1">
        <v>0</v>
      </c>
      <c r="FL134" s="1">
        <v>0</v>
      </c>
      <c r="FM134" s="1">
        <v>0</v>
      </c>
      <c r="FN134" s="1">
        <v>0</v>
      </c>
      <c r="FO134" s="1">
        <v>0</v>
      </c>
      <c r="FP134" s="1">
        <v>0</v>
      </c>
      <c r="FQ134" s="1">
        <v>1</v>
      </c>
      <c r="FR134" s="1">
        <v>0</v>
      </c>
      <c r="FS134" s="1">
        <v>0</v>
      </c>
      <c r="FT134" s="1">
        <v>0</v>
      </c>
      <c r="FU134" s="1">
        <v>0</v>
      </c>
      <c r="FV134" s="1">
        <v>0</v>
      </c>
      <c r="FW134" s="1">
        <v>0</v>
      </c>
      <c r="FX134" s="1">
        <v>4.4177090664478831</v>
      </c>
      <c r="FY134" s="1">
        <v>0</v>
      </c>
      <c r="FZ134" s="1">
        <v>0</v>
      </c>
      <c r="GA134" s="1">
        <v>0</v>
      </c>
      <c r="GB134" s="1">
        <v>0</v>
      </c>
      <c r="GC134" s="1">
        <v>0</v>
      </c>
      <c r="GD134" s="1">
        <v>0</v>
      </c>
      <c r="GE134" s="1">
        <v>0</v>
      </c>
      <c r="GF134" s="1">
        <v>0</v>
      </c>
      <c r="GG134" s="1">
        <v>0</v>
      </c>
      <c r="GH134" s="1">
        <v>0</v>
      </c>
      <c r="GI134" s="1">
        <v>0</v>
      </c>
      <c r="GJ134" s="1">
        <v>0</v>
      </c>
      <c r="GK134" s="1">
        <v>0</v>
      </c>
      <c r="GL134" s="1">
        <v>0</v>
      </c>
      <c r="GM134" s="1">
        <v>0</v>
      </c>
      <c r="GN134" s="1">
        <v>0</v>
      </c>
      <c r="GO134" s="1">
        <v>0</v>
      </c>
      <c r="GP134" s="1">
        <v>0</v>
      </c>
      <c r="GQ134" s="1">
        <v>0</v>
      </c>
      <c r="GR134" s="1">
        <v>0</v>
      </c>
      <c r="GS134" s="1">
        <v>0</v>
      </c>
      <c r="GT134" s="1">
        <v>0.3523</v>
      </c>
      <c r="GU134" s="1">
        <v>0</v>
      </c>
      <c r="GV134" s="1">
        <v>0</v>
      </c>
      <c r="GW134" s="1">
        <v>0</v>
      </c>
      <c r="GX134" s="1">
        <v>0</v>
      </c>
      <c r="GY134" s="1">
        <v>0</v>
      </c>
      <c r="GZ134" s="1">
        <v>0</v>
      </c>
      <c r="HA134" s="1">
        <v>0</v>
      </c>
      <c r="HB134" s="1">
        <v>0</v>
      </c>
      <c r="HC134" s="1">
        <v>0</v>
      </c>
      <c r="HD134" s="1">
        <v>0</v>
      </c>
      <c r="HE134" s="1">
        <v>0</v>
      </c>
      <c r="HF134" s="1">
        <v>0</v>
      </c>
      <c r="HG134" s="1">
        <v>0</v>
      </c>
      <c r="HH134" s="1">
        <v>1.4999999999999999E-2</v>
      </c>
      <c r="HI134" s="1">
        <v>0</v>
      </c>
      <c r="HJ134" s="1">
        <v>0</v>
      </c>
      <c r="HK134" s="1">
        <v>0</v>
      </c>
      <c r="HL134" s="1">
        <v>0</v>
      </c>
      <c r="HM134" s="1">
        <v>0</v>
      </c>
      <c r="HN134" s="1">
        <v>81.599999999999994</v>
      </c>
      <c r="HO134" s="1">
        <v>0</v>
      </c>
      <c r="HP134" s="1">
        <v>0</v>
      </c>
      <c r="HQ134" s="1">
        <v>0</v>
      </c>
      <c r="HR134" s="1">
        <v>0</v>
      </c>
      <c r="HS134" s="1">
        <v>0</v>
      </c>
      <c r="HT134" s="1">
        <v>0</v>
      </c>
      <c r="HU134" s="1">
        <v>0</v>
      </c>
      <c r="HV134" s="1">
        <v>0</v>
      </c>
      <c r="HW134" s="1">
        <v>0</v>
      </c>
      <c r="HX134" s="1">
        <v>0</v>
      </c>
      <c r="HY134" s="1">
        <v>0</v>
      </c>
      <c r="HZ134" s="1">
        <v>0</v>
      </c>
      <c r="IA134" s="1">
        <v>0</v>
      </c>
      <c r="IB134" s="1">
        <v>0</v>
      </c>
      <c r="IC134" s="1">
        <v>0</v>
      </c>
      <c r="ID134" s="1">
        <v>0</v>
      </c>
      <c r="IE134" s="1">
        <v>0</v>
      </c>
      <c r="IF134" s="1">
        <v>0</v>
      </c>
      <c r="IG134" s="1">
        <v>0</v>
      </c>
      <c r="IH134" s="1">
        <v>0</v>
      </c>
      <c r="II134" s="1">
        <v>0</v>
      </c>
      <c r="IJ134" s="1">
        <v>0</v>
      </c>
      <c r="IK134" s="1">
        <v>0</v>
      </c>
      <c r="IL134" s="1">
        <v>0</v>
      </c>
      <c r="IM134" s="1">
        <v>0</v>
      </c>
      <c r="IN134" s="1">
        <v>0</v>
      </c>
      <c r="IO134" s="1">
        <v>0</v>
      </c>
      <c r="IP134" s="1">
        <v>0</v>
      </c>
      <c r="IQ134" s="1">
        <v>0</v>
      </c>
      <c r="IR134" s="1">
        <v>0</v>
      </c>
      <c r="IS134" s="1">
        <v>0</v>
      </c>
      <c r="IT134" s="1">
        <v>0</v>
      </c>
      <c r="IU134" s="1">
        <v>0</v>
      </c>
      <c r="IV134" s="1">
        <v>0</v>
      </c>
      <c r="IW134" s="1">
        <v>0</v>
      </c>
      <c r="IX134" s="1">
        <v>0</v>
      </c>
      <c r="IY134" s="1">
        <v>0</v>
      </c>
      <c r="IZ134" s="1">
        <v>0</v>
      </c>
      <c r="JA134" s="1">
        <v>0</v>
      </c>
      <c r="JB134" s="1">
        <v>0</v>
      </c>
      <c r="JC134" s="1">
        <v>0</v>
      </c>
      <c r="JD134" s="1">
        <v>0</v>
      </c>
      <c r="JE134" s="1">
        <v>0</v>
      </c>
      <c r="JF134" s="1">
        <v>0</v>
      </c>
      <c r="JG134" s="1">
        <v>0</v>
      </c>
      <c r="JH134" s="1">
        <v>0</v>
      </c>
      <c r="JI134" s="1">
        <v>0</v>
      </c>
      <c r="JJ134" s="1">
        <v>0</v>
      </c>
      <c r="JK134" s="1">
        <v>0</v>
      </c>
      <c r="JL134" s="1">
        <v>0</v>
      </c>
      <c r="JM134" s="1">
        <v>0</v>
      </c>
      <c r="JN134" s="1">
        <v>0</v>
      </c>
      <c r="JO134" s="1">
        <v>0</v>
      </c>
      <c r="JP134" s="1">
        <v>0</v>
      </c>
      <c r="JQ134" s="1">
        <v>0</v>
      </c>
      <c r="JR134" s="1">
        <v>0</v>
      </c>
      <c r="JS134" s="1">
        <v>0</v>
      </c>
      <c r="JT134" s="1">
        <v>0</v>
      </c>
      <c r="JU134" s="1">
        <v>0</v>
      </c>
      <c r="JV134" s="1">
        <v>0</v>
      </c>
      <c r="JW134" s="1">
        <v>0</v>
      </c>
      <c r="JX134" s="1">
        <v>0</v>
      </c>
      <c r="JY134" s="1">
        <v>0</v>
      </c>
      <c r="JZ134" s="1">
        <v>0</v>
      </c>
      <c r="KA134" s="1">
        <v>0</v>
      </c>
      <c r="KB134" s="1">
        <v>0</v>
      </c>
      <c r="KC134" s="1">
        <v>0</v>
      </c>
      <c r="KD134" s="1">
        <v>0</v>
      </c>
      <c r="KE134" s="1">
        <v>0</v>
      </c>
      <c r="KF134" s="1">
        <v>0</v>
      </c>
      <c r="KG134" s="1">
        <v>0</v>
      </c>
      <c r="KH134" s="1">
        <v>0</v>
      </c>
      <c r="KI134" s="1">
        <v>0</v>
      </c>
      <c r="KJ134" s="1">
        <v>0</v>
      </c>
      <c r="KK134" s="1">
        <v>0</v>
      </c>
      <c r="KL134" s="1">
        <v>0</v>
      </c>
      <c r="KM134" s="1">
        <v>0</v>
      </c>
      <c r="KN134" s="1">
        <v>0</v>
      </c>
      <c r="KO134" s="1">
        <v>0</v>
      </c>
      <c r="KP134" s="1">
        <v>0</v>
      </c>
      <c r="KQ134" s="1">
        <v>0</v>
      </c>
      <c r="KR134" s="1">
        <v>0</v>
      </c>
      <c r="KS134" s="1">
        <v>0</v>
      </c>
      <c r="KT134" s="1">
        <v>0</v>
      </c>
      <c r="KU134" s="1">
        <v>0</v>
      </c>
      <c r="KV134" s="1">
        <v>0</v>
      </c>
      <c r="KW134" s="1">
        <v>0</v>
      </c>
      <c r="KX134" s="1">
        <v>0</v>
      </c>
      <c r="KY134" s="1">
        <v>0</v>
      </c>
      <c r="KZ134" s="1">
        <v>0</v>
      </c>
      <c r="LA134" s="1">
        <v>0</v>
      </c>
      <c r="LB134" s="1">
        <v>0</v>
      </c>
      <c r="LC134" s="1">
        <v>0</v>
      </c>
      <c r="LD134" s="1">
        <v>0</v>
      </c>
      <c r="LE134" s="1">
        <v>0</v>
      </c>
      <c r="LF134" s="1">
        <v>0</v>
      </c>
      <c r="LG134" s="1">
        <v>0</v>
      </c>
      <c r="LH134" s="1">
        <v>0.9546</v>
      </c>
      <c r="LI134" s="1">
        <v>0.24745862268082305</v>
      </c>
      <c r="LJ134" s="1">
        <v>0</v>
      </c>
      <c r="LK134" s="1">
        <v>0</v>
      </c>
      <c r="LL134" s="1">
        <v>1</v>
      </c>
      <c r="LM134" s="1">
        <v>0.95</v>
      </c>
      <c r="LN134" s="1">
        <v>0</v>
      </c>
      <c r="LO134" s="1">
        <v>1</v>
      </c>
      <c r="LP134" s="1">
        <v>0.78</v>
      </c>
      <c r="LQ134" s="1">
        <v>0</v>
      </c>
      <c r="LR134" s="1">
        <v>0.1227364185110664</v>
      </c>
      <c r="LS134" s="1">
        <v>0</v>
      </c>
    </row>
    <row r="135" spans="1:331" ht="15.75" customHeight="1">
      <c r="A135" s="1" t="s">
        <v>459</v>
      </c>
      <c r="B135" s="1" t="s">
        <v>460</v>
      </c>
      <c r="C135" s="1" t="s">
        <v>471</v>
      </c>
      <c r="D135" s="1" t="s">
        <v>420</v>
      </c>
      <c r="E135" s="1" t="s">
        <v>354</v>
      </c>
      <c r="F135" s="1">
        <v>2247</v>
      </c>
      <c r="G135" s="1" t="s">
        <v>355</v>
      </c>
      <c r="H135" s="1">
        <v>2247</v>
      </c>
      <c r="I135" s="1">
        <v>0.36584174535981767</v>
      </c>
      <c r="J135" s="1">
        <v>0</v>
      </c>
      <c r="K135" s="1" t="s">
        <v>356</v>
      </c>
      <c r="L135" s="1">
        <v>1</v>
      </c>
      <c r="M135" s="1" t="s">
        <v>427</v>
      </c>
      <c r="N135" s="1" t="s">
        <v>462</v>
      </c>
      <c r="O135" s="1" t="s">
        <v>463</v>
      </c>
      <c r="P135" s="1">
        <v>4.9000000000000004</v>
      </c>
      <c r="Q135" s="1">
        <v>0.82</v>
      </c>
      <c r="R135" s="1">
        <v>0</v>
      </c>
      <c r="S135" s="1">
        <v>0.35</v>
      </c>
      <c r="T135" s="1">
        <v>6142</v>
      </c>
      <c r="U135" s="1">
        <v>0</v>
      </c>
      <c r="V135" s="1">
        <v>182</v>
      </c>
      <c r="W135" s="1">
        <v>0</v>
      </c>
      <c r="X135" s="1">
        <v>1117844</v>
      </c>
      <c r="Y135" s="1">
        <v>1</v>
      </c>
      <c r="Z135" s="1">
        <v>0</v>
      </c>
      <c r="AA135" s="1">
        <v>0</v>
      </c>
      <c r="AB135" s="1">
        <v>0</v>
      </c>
      <c r="AC135" s="1">
        <v>0</v>
      </c>
      <c r="AD135" s="1">
        <v>0</v>
      </c>
      <c r="AE135" s="1">
        <v>0</v>
      </c>
      <c r="AF135" s="1">
        <v>0</v>
      </c>
      <c r="AG135" s="1">
        <v>0</v>
      </c>
      <c r="AH135" s="1">
        <v>0</v>
      </c>
      <c r="AI135" s="1">
        <v>0</v>
      </c>
      <c r="AJ135" s="1">
        <v>0</v>
      </c>
      <c r="AK135" s="1">
        <v>0</v>
      </c>
      <c r="AL135" s="1">
        <v>0</v>
      </c>
      <c r="AM135" s="1">
        <v>13.616438356164384</v>
      </c>
      <c r="AN135" s="1">
        <v>0</v>
      </c>
      <c r="AO135" s="1">
        <v>0</v>
      </c>
      <c r="AP135" s="1">
        <v>0</v>
      </c>
      <c r="AQ135" s="1">
        <v>0</v>
      </c>
      <c r="AR135" s="1">
        <v>0</v>
      </c>
      <c r="AS135" s="1">
        <v>0</v>
      </c>
      <c r="AT135" s="1">
        <v>0</v>
      </c>
      <c r="AU135" s="1">
        <v>0</v>
      </c>
      <c r="AV135" s="1">
        <v>0</v>
      </c>
      <c r="AW135" s="1">
        <v>0</v>
      </c>
      <c r="AX135" s="1">
        <v>0</v>
      </c>
      <c r="AY135" s="1">
        <v>0</v>
      </c>
      <c r="AZ135" s="1">
        <v>0</v>
      </c>
      <c r="BA135" s="1">
        <v>0</v>
      </c>
      <c r="BB135" s="1">
        <v>0</v>
      </c>
      <c r="BC135" s="1">
        <v>0.1143</v>
      </c>
      <c r="BD135" s="1">
        <v>0</v>
      </c>
      <c r="BE135" s="1">
        <v>0</v>
      </c>
      <c r="BF135" s="1">
        <v>0</v>
      </c>
      <c r="BG135" s="1">
        <v>0</v>
      </c>
      <c r="BH135" s="1">
        <v>0</v>
      </c>
      <c r="BI135" s="1">
        <v>0</v>
      </c>
      <c r="BJ135" s="1">
        <v>0</v>
      </c>
      <c r="BK135" s="1">
        <v>0</v>
      </c>
      <c r="BL135" s="1">
        <v>0</v>
      </c>
      <c r="BM135" s="1">
        <v>0</v>
      </c>
      <c r="BN135" s="1">
        <v>0</v>
      </c>
      <c r="BO135" s="1">
        <v>0</v>
      </c>
      <c r="BP135" s="1">
        <v>0</v>
      </c>
      <c r="BQ135" s="1">
        <v>1.4999999999999999E-2</v>
      </c>
      <c r="BR135" s="1">
        <v>0</v>
      </c>
      <c r="BS135" s="1">
        <v>0</v>
      </c>
      <c r="BT135" s="1">
        <v>0</v>
      </c>
      <c r="BU135" s="1">
        <v>0</v>
      </c>
      <c r="BV135" s="1">
        <v>0</v>
      </c>
      <c r="BW135" s="1">
        <v>81.599999999999994</v>
      </c>
      <c r="BX135" s="1">
        <v>0</v>
      </c>
      <c r="BY135" s="1">
        <v>0</v>
      </c>
      <c r="BZ135" s="1">
        <v>0</v>
      </c>
      <c r="CA135" s="1">
        <v>0</v>
      </c>
      <c r="CB135" s="1">
        <v>0</v>
      </c>
      <c r="CC135" s="1">
        <v>0</v>
      </c>
      <c r="CD135" s="1">
        <v>0</v>
      </c>
      <c r="CE135" s="1">
        <v>0</v>
      </c>
      <c r="CF135" s="1">
        <v>0</v>
      </c>
      <c r="CG135" s="1">
        <v>0</v>
      </c>
      <c r="CH135" s="1">
        <v>0</v>
      </c>
      <c r="CI135" s="1">
        <v>0</v>
      </c>
      <c r="CJ135" s="1">
        <v>0</v>
      </c>
      <c r="CK135" s="1">
        <v>0</v>
      </c>
      <c r="CL135" s="1">
        <v>0</v>
      </c>
      <c r="CM135" s="1">
        <v>0</v>
      </c>
      <c r="CN135" s="1">
        <v>0</v>
      </c>
      <c r="CO135" s="1">
        <v>0</v>
      </c>
      <c r="CP135" s="1">
        <v>0</v>
      </c>
      <c r="CQ135" s="1">
        <v>0</v>
      </c>
      <c r="CR135" s="1">
        <v>0</v>
      </c>
      <c r="CS135" s="1">
        <v>0</v>
      </c>
      <c r="CT135" s="1">
        <v>0</v>
      </c>
      <c r="CU135" s="1">
        <v>0</v>
      </c>
      <c r="CV135" s="1">
        <v>0</v>
      </c>
      <c r="CW135" s="1">
        <v>0</v>
      </c>
      <c r="CX135" s="1">
        <v>0</v>
      </c>
      <c r="CY135" s="1">
        <v>0</v>
      </c>
      <c r="CZ135" s="1">
        <v>0</v>
      </c>
      <c r="DA135" s="1">
        <v>0</v>
      </c>
      <c r="DB135" s="1">
        <v>0</v>
      </c>
      <c r="DC135" s="1">
        <v>0</v>
      </c>
      <c r="DD135" s="1">
        <v>0</v>
      </c>
      <c r="DE135" s="1">
        <v>0</v>
      </c>
      <c r="DF135" s="1">
        <v>0</v>
      </c>
      <c r="DG135" s="1">
        <v>0</v>
      </c>
      <c r="DH135" s="1">
        <v>0</v>
      </c>
      <c r="DI135" s="1">
        <v>0</v>
      </c>
      <c r="DJ135" s="1">
        <v>0</v>
      </c>
      <c r="DK135" s="1">
        <v>0</v>
      </c>
      <c r="DL135" s="1">
        <v>0</v>
      </c>
      <c r="DM135" s="1">
        <v>0</v>
      </c>
      <c r="DN135" s="1">
        <v>0</v>
      </c>
      <c r="DO135" s="1">
        <v>0</v>
      </c>
      <c r="DP135" s="1">
        <v>0</v>
      </c>
      <c r="DQ135" s="1">
        <v>0</v>
      </c>
      <c r="DR135" s="1">
        <v>0</v>
      </c>
      <c r="DS135" s="1">
        <v>0</v>
      </c>
      <c r="DT135" s="1">
        <v>0</v>
      </c>
      <c r="DU135" s="1">
        <v>0</v>
      </c>
      <c r="DV135" s="1">
        <v>0</v>
      </c>
      <c r="DW135" s="1">
        <v>0</v>
      </c>
      <c r="DX135" s="1">
        <v>0</v>
      </c>
      <c r="DY135" s="1">
        <v>0</v>
      </c>
      <c r="DZ135" s="1">
        <v>0</v>
      </c>
      <c r="EA135" s="1">
        <v>0</v>
      </c>
      <c r="EB135" s="1">
        <v>0</v>
      </c>
      <c r="EC135" s="1">
        <v>0</v>
      </c>
      <c r="ED135" s="1">
        <v>0</v>
      </c>
      <c r="EE135" s="1">
        <v>0</v>
      </c>
      <c r="EF135" s="1">
        <v>0</v>
      </c>
      <c r="EG135" s="1">
        <v>0</v>
      </c>
      <c r="EH135" s="1">
        <v>0</v>
      </c>
      <c r="EI135" s="1">
        <v>0</v>
      </c>
      <c r="EJ135" s="1">
        <v>0</v>
      </c>
      <c r="EK135" s="1">
        <v>0</v>
      </c>
      <c r="EL135" s="1">
        <v>0</v>
      </c>
      <c r="EM135" s="1">
        <v>0</v>
      </c>
      <c r="EN135" s="1">
        <v>0</v>
      </c>
      <c r="EO135" s="1">
        <v>0</v>
      </c>
      <c r="EP135" s="1">
        <v>0</v>
      </c>
      <c r="EQ135" s="1">
        <v>0</v>
      </c>
      <c r="ER135" s="1">
        <v>0</v>
      </c>
      <c r="ES135" s="1">
        <v>0</v>
      </c>
      <c r="ET135" s="1">
        <v>0</v>
      </c>
      <c r="EU135" s="1">
        <v>0</v>
      </c>
      <c r="EV135" s="1">
        <v>0</v>
      </c>
      <c r="EW135" s="1">
        <v>0</v>
      </c>
      <c r="EX135" s="1">
        <v>0</v>
      </c>
      <c r="EY135" s="1">
        <v>0</v>
      </c>
      <c r="EZ135" s="1">
        <v>0</v>
      </c>
      <c r="FA135" s="1">
        <v>0</v>
      </c>
      <c r="FB135" s="1">
        <v>0</v>
      </c>
      <c r="FC135" s="1">
        <v>0</v>
      </c>
      <c r="FD135" s="1">
        <v>0</v>
      </c>
      <c r="FE135" s="1">
        <v>0</v>
      </c>
      <c r="FF135" s="1">
        <v>0</v>
      </c>
      <c r="FG135" s="1">
        <v>0</v>
      </c>
      <c r="FH135" s="1">
        <v>0</v>
      </c>
      <c r="FI135" s="1">
        <v>0</v>
      </c>
      <c r="FJ135" s="1">
        <v>0</v>
      </c>
      <c r="FK135" s="1">
        <v>0</v>
      </c>
      <c r="FL135" s="1">
        <v>0</v>
      </c>
      <c r="FM135" s="1">
        <v>0</v>
      </c>
      <c r="FN135" s="1">
        <v>0</v>
      </c>
      <c r="FO135" s="1">
        <v>0</v>
      </c>
      <c r="FP135" s="1">
        <v>0</v>
      </c>
      <c r="FQ135" s="1">
        <v>1</v>
      </c>
      <c r="FR135" s="1">
        <v>0</v>
      </c>
      <c r="FS135" s="1">
        <v>0</v>
      </c>
      <c r="FT135" s="1">
        <v>0</v>
      </c>
      <c r="FU135" s="1">
        <v>0</v>
      </c>
      <c r="FV135" s="1">
        <v>0</v>
      </c>
      <c r="FW135" s="1">
        <v>0</v>
      </c>
      <c r="FX135" s="1">
        <v>4.4177090664478831</v>
      </c>
      <c r="FY135" s="1">
        <v>0</v>
      </c>
      <c r="FZ135" s="1">
        <v>0</v>
      </c>
      <c r="GA135" s="1">
        <v>0</v>
      </c>
      <c r="GB135" s="1">
        <v>0</v>
      </c>
      <c r="GC135" s="1">
        <v>0</v>
      </c>
      <c r="GD135" s="1">
        <v>0</v>
      </c>
      <c r="GE135" s="1">
        <v>0</v>
      </c>
      <c r="GF135" s="1">
        <v>0</v>
      </c>
      <c r="GG135" s="1">
        <v>0</v>
      </c>
      <c r="GH135" s="1">
        <v>0</v>
      </c>
      <c r="GI135" s="1">
        <v>0</v>
      </c>
      <c r="GJ135" s="1">
        <v>0</v>
      </c>
      <c r="GK135" s="1">
        <v>0</v>
      </c>
      <c r="GL135" s="1">
        <v>0</v>
      </c>
      <c r="GM135" s="1">
        <v>0</v>
      </c>
      <c r="GN135" s="1">
        <v>0</v>
      </c>
      <c r="GO135" s="1">
        <v>0</v>
      </c>
      <c r="GP135" s="1">
        <v>0</v>
      </c>
      <c r="GQ135" s="1">
        <v>0</v>
      </c>
      <c r="GR135" s="1">
        <v>0</v>
      </c>
      <c r="GS135" s="1">
        <v>0</v>
      </c>
      <c r="GT135" s="1">
        <v>0.3523</v>
      </c>
      <c r="GU135" s="1">
        <v>0</v>
      </c>
      <c r="GV135" s="1">
        <v>0</v>
      </c>
      <c r="GW135" s="1">
        <v>0</v>
      </c>
      <c r="GX135" s="1">
        <v>0</v>
      </c>
      <c r="GY135" s="1">
        <v>0</v>
      </c>
      <c r="GZ135" s="1">
        <v>0</v>
      </c>
      <c r="HA135" s="1">
        <v>0</v>
      </c>
      <c r="HB135" s="1">
        <v>0</v>
      </c>
      <c r="HC135" s="1">
        <v>0</v>
      </c>
      <c r="HD135" s="1">
        <v>0</v>
      </c>
      <c r="HE135" s="1">
        <v>0</v>
      </c>
      <c r="HF135" s="1">
        <v>0</v>
      </c>
      <c r="HG135" s="1">
        <v>0</v>
      </c>
      <c r="HH135" s="1">
        <v>1.4999999999999999E-2</v>
      </c>
      <c r="HI135" s="1">
        <v>0</v>
      </c>
      <c r="HJ135" s="1">
        <v>0</v>
      </c>
      <c r="HK135" s="1">
        <v>0</v>
      </c>
      <c r="HL135" s="1">
        <v>0</v>
      </c>
      <c r="HM135" s="1">
        <v>0</v>
      </c>
      <c r="HN135" s="1">
        <v>81.599999999999994</v>
      </c>
      <c r="HO135" s="1">
        <v>0</v>
      </c>
      <c r="HP135" s="1">
        <v>0</v>
      </c>
      <c r="HQ135" s="1">
        <v>0</v>
      </c>
      <c r="HR135" s="1">
        <v>0</v>
      </c>
      <c r="HS135" s="1">
        <v>0</v>
      </c>
      <c r="HT135" s="1">
        <v>0</v>
      </c>
      <c r="HU135" s="1">
        <v>0</v>
      </c>
      <c r="HV135" s="1">
        <v>0</v>
      </c>
      <c r="HW135" s="1">
        <v>0</v>
      </c>
      <c r="HX135" s="1">
        <v>0</v>
      </c>
      <c r="HY135" s="1">
        <v>0</v>
      </c>
      <c r="HZ135" s="1">
        <v>0</v>
      </c>
      <c r="IA135" s="1">
        <v>0</v>
      </c>
      <c r="IB135" s="1">
        <v>0</v>
      </c>
      <c r="IC135" s="1">
        <v>0</v>
      </c>
      <c r="ID135" s="1">
        <v>0</v>
      </c>
      <c r="IE135" s="1">
        <v>0</v>
      </c>
      <c r="IF135" s="1">
        <v>0</v>
      </c>
      <c r="IG135" s="1">
        <v>0</v>
      </c>
      <c r="IH135" s="1">
        <v>0</v>
      </c>
      <c r="II135" s="1">
        <v>0</v>
      </c>
      <c r="IJ135" s="1">
        <v>0</v>
      </c>
      <c r="IK135" s="1">
        <v>0</v>
      </c>
      <c r="IL135" s="1">
        <v>0</v>
      </c>
      <c r="IM135" s="1">
        <v>0</v>
      </c>
      <c r="IN135" s="1">
        <v>0</v>
      </c>
      <c r="IO135" s="1">
        <v>0</v>
      </c>
      <c r="IP135" s="1">
        <v>0</v>
      </c>
      <c r="IQ135" s="1">
        <v>0</v>
      </c>
      <c r="IR135" s="1">
        <v>0</v>
      </c>
      <c r="IS135" s="1">
        <v>0</v>
      </c>
      <c r="IT135" s="1">
        <v>0</v>
      </c>
      <c r="IU135" s="1">
        <v>0</v>
      </c>
      <c r="IV135" s="1">
        <v>0</v>
      </c>
      <c r="IW135" s="1">
        <v>0</v>
      </c>
      <c r="IX135" s="1">
        <v>0</v>
      </c>
      <c r="IY135" s="1">
        <v>0</v>
      </c>
      <c r="IZ135" s="1">
        <v>0</v>
      </c>
      <c r="JA135" s="1">
        <v>0</v>
      </c>
      <c r="JB135" s="1">
        <v>0</v>
      </c>
      <c r="JC135" s="1">
        <v>0</v>
      </c>
      <c r="JD135" s="1">
        <v>0</v>
      </c>
      <c r="JE135" s="1">
        <v>0</v>
      </c>
      <c r="JF135" s="1">
        <v>0</v>
      </c>
      <c r="JG135" s="1">
        <v>0</v>
      </c>
      <c r="JH135" s="1">
        <v>0</v>
      </c>
      <c r="JI135" s="1">
        <v>0</v>
      </c>
      <c r="JJ135" s="1">
        <v>0</v>
      </c>
      <c r="JK135" s="1">
        <v>0</v>
      </c>
      <c r="JL135" s="1">
        <v>0</v>
      </c>
      <c r="JM135" s="1">
        <v>0</v>
      </c>
      <c r="JN135" s="1">
        <v>0</v>
      </c>
      <c r="JO135" s="1">
        <v>0</v>
      </c>
      <c r="JP135" s="1">
        <v>0</v>
      </c>
      <c r="JQ135" s="1">
        <v>0</v>
      </c>
      <c r="JR135" s="1">
        <v>0</v>
      </c>
      <c r="JS135" s="1">
        <v>0</v>
      </c>
      <c r="JT135" s="1">
        <v>0</v>
      </c>
      <c r="JU135" s="1">
        <v>0</v>
      </c>
      <c r="JV135" s="1">
        <v>0</v>
      </c>
      <c r="JW135" s="1">
        <v>0</v>
      </c>
      <c r="JX135" s="1">
        <v>0</v>
      </c>
      <c r="JY135" s="1">
        <v>0</v>
      </c>
      <c r="JZ135" s="1">
        <v>0</v>
      </c>
      <c r="KA135" s="1">
        <v>0</v>
      </c>
      <c r="KB135" s="1">
        <v>0</v>
      </c>
      <c r="KC135" s="1">
        <v>0</v>
      </c>
      <c r="KD135" s="1">
        <v>0</v>
      </c>
      <c r="KE135" s="1">
        <v>0</v>
      </c>
      <c r="KF135" s="1">
        <v>0</v>
      </c>
      <c r="KG135" s="1">
        <v>0</v>
      </c>
      <c r="KH135" s="1">
        <v>0</v>
      </c>
      <c r="KI135" s="1">
        <v>0</v>
      </c>
      <c r="KJ135" s="1">
        <v>0</v>
      </c>
      <c r="KK135" s="1">
        <v>0</v>
      </c>
      <c r="KL135" s="1">
        <v>0</v>
      </c>
      <c r="KM135" s="1">
        <v>0</v>
      </c>
      <c r="KN135" s="1">
        <v>0</v>
      </c>
      <c r="KO135" s="1">
        <v>0</v>
      </c>
      <c r="KP135" s="1">
        <v>0</v>
      </c>
      <c r="KQ135" s="1">
        <v>0</v>
      </c>
      <c r="KR135" s="1">
        <v>0</v>
      </c>
      <c r="KS135" s="1">
        <v>0</v>
      </c>
      <c r="KT135" s="1">
        <v>0</v>
      </c>
      <c r="KU135" s="1">
        <v>0</v>
      </c>
      <c r="KV135" s="1">
        <v>0</v>
      </c>
      <c r="KW135" s="1">
        <v>0</v>
      </c>
      <c r="KX135" s="1">
        <v>0</v>
      </c>
      <c r="KY135" s="1">
        <v>0</v>
      </c>
      <c r="KZ135" s="1">
        <v>0</v>
      </c>
      <c r="LA135" s="1">
        <v>0</v>
      </c>
      <c r="LB135" s="1">
        <v>0</v>
      </c>
      <c r="LC135" s="1">
        <v>0</v>
      </c>
      <c r="LD135" s="1">
        <v>0</v>
      </c>
      <c r="LE135" s="1">
        <v>0</v>
      </c>
      <c r="LF135" s="1">
        <v>0</v>
      </c>
      <c r="LG135" s="1">
        <v>0</v>
      </c>
      <c r="LH135" s="1">
        <v>0.9546</v>
      </c>
      <c r="LI135" s="1">
        <v>0.27347149507923735</v>
      </c>
      <c r="LJ135" s="1">
        <v>0</v>
      </c>
      <c r="LK135" s="1">
        <v>0</v>
      </c>
      <c r="LL135" s="1">
        <v>1</v>
      </c>
      <c r="LM135" s="1">
        <v>0.95</v>
      </c>
      <c r="LN135" s="1">
        <v>0</v>
      </c>
      <c r="LO135" s="1">
        <v>1</v>
      </c>
      <c r="LP135" s="1">
        <v>0.78</v>
      </c>
      <c r="LQ135" s="1">
        <v>0</v>
      </c>
      <c r="LR135" s="1">
        <v>0.1227364185110664</v>
      </c>
      <c r="LS135" s="1">
        <v>0</v>
      </c>
    </row>
    <row r="136" spans="1:331" ht="15.75" customHeight="1">
      <c r="A136" s="1" t="s">
        <v>459</v>
      </c>
      <c r="B136" s="1" t="s">
        <v>460</v>
      </c>
      <c r="C136" s="1" t="s">
        <v>472</v>
      </c>
      <c r="D136" s="1" t="s">
        <v>420</v>
      </c>
      <c r="E136" s="1" t="s">
        <v>354</v>
      </c>
      <c r="F136" s="1">
        <v>2420</v>
      </c>
      <c r="G136" s="1" t="s">
        <v>355</v>
      </c>
      <c r="H136" s="1">
        <v>2420</v>
      </c>
      <c r="I136" s="1">
        <v>0.39400846629762293</v>
      </c>
      <c r="J136" s="1">
        <v>0</v>
      </c>
      <c r="K136" s="1" t="s">
        <v>356</v>
      </c>
      <c r="L136" s="1">
        <v>1</v>
      </c>
      <c r="M136" s="1" t="s">
        <v>427</v>
      </c>
      <c r="N136" s="1" t="s">
        <v>462</v>
      </c>
      <c r="O136" s="1" t="s">
        <v>463</v>
      </c>
      <c r="P136" s="1">
        <v>4.9000000000000004</v>
      </c>
      <c r="Q136" s="1">
        <v>0.82</v>
      </c>
      <c r="R136" s="1">
        <v>0</v>
      </c>
      <c r="S136" s="1">
        <v>0.35</v>
      </c>
      <c r="T136" s="1">
        <v>6142</v>
      </c>
      <c r="U136" s="1">
        <v>0</v>
      </c>
      <c r="V136" s="1">
        <v>182</v>
      </c>
      <c r="W136" s="1">
        <v>0</v>
      </c>
      <c r="X136" s="1">
        <v>1117844</v>
      </c>
      <c r="Y136" s="1">
        <v>1</v>
      </c>
      <c r="Z136" s="1">
        <v>0</v>
      </c>
      <c r="AA136" s="1">
        <v>0</v>
      </c>
      <c r="AB136" s="1">
        <v>0</v>
      </c>
      <c r="AC136" s="1">
        <v>0</v>
      </c>
      <c r="AD136" s="1">
        <v>0</v>
      </c>
      <c r="AE136" s="1">
        <v>0</v>
      </c>
      <c r="AF136" s="1">
        <v>0</v>
      </c>
      <c r="AG136" s="1">
        <v>0</v>
      </c>
      <c r="AH136" s="1">
        <v>0</v>
      </c>
      <c r="AI136" s="1">
        <v>0</v>
      </c>
      <c r="AJ136" s="1">
        <v>0</v>
      </c>
      <c r="AK136" s="1">
        <v>0</v>
      </c>
      <c r="AL136" s="1">
        <v>0</v>
      </c>
      <c r="AM136" s="1">
        <v>13.616438356164384</v>
      </c>
      <c r="AN136" s="1">
        <v>0</v>
      </c>
      <c r="AO136" s="1">
        <v>0</v>
      </c>
      <c r="AP136" s="1">
        <v>0</v>
      </c>
      <c r="AQ136" s="1">
        <v>0</v>
      </c>
      <c r="AR136" s="1">
        <v>0</v>
      </c>
      <c r="AS136" s="1">
        <v>0</v>
      </c>
      <c r="AT136" s="1">
        <v>0</v>
      </c>
      <c r="AU136" s="1">
        <v>0</v>
      </c>
      <c r="AV136" s="1">
        <v>0</v>
      </c>
      <c r="AW136" s="1">
        <v>0</v>
      </c>
      <c r="AX136" s="1">
        <v>0</v>
      </c>
      <c r="AY136" s="1">
        <v>0</v>
      </c>
      <c r="AZ136" s="1">
        <v>0</v>
      </c>
      <c r="BA136" s="1">
        <v>0</v>
      </c>
      <c r="BB136" s="1">
        <v>0</v>
      </c>
      <c r="BC136" s="1">
        <v>0.1143</v>
      </c>
      <c r="BD136" s="1">
        <v>0</v>
      </c>
      <c r="BE136" s="1">
        <v>0</v>
      </c>
      <c r="BF136" s="1">
        <v>0</v>
      </c>
      <c r="BG136" s="1">
        <v>0</v>
      </c>
      <c r="BH136" s="1">
        <v>0</v>
      </c>
      <c r="BI136" s="1">
        <v>0</v>
      </c>
      <c r="BJ136" s="1">
        <v>0</v>
      </c>
      <c r="BK136" s="1">
        <v>0</v>
      </c>
      <c r="BL136" s="1">
        <v>0</v>
      </c>
      <c r="BM136" s="1">
        <v>0</v>
      </c>
      <c r="BN136" s="1">
        <v>0</v>
      </c>
      <c r="BO136" s="1">
        <v>0</v>
      </c>
      <c r="BP136" s="1">
        <v>0</v>
      </c>
      <c r="BQ136" s="1">
        <v>1.4999999999999999E-2</v>
      </c>
      <c r="BR136" s="1">
        <v>0</v>
      </c>
      <c r="BS136" s="1">
        <v>0</v>
      </c>
      <c r="BT136" s="1">
        <v>0</v>
      </c>
      <c r="BU136" s="1">
        <v>0</v>
      </c>
      <c r="BV136" s="1">
        <v>0</v>
      </c>
      <c r="BW136" s="1">
        <v>81.599999999999994</v>
      </c>
      <c r="BX136" s="1">
        <v>0</v>
      </c>
      <c r="BY136" s="1">
        <v>0</v>
      </c>
      <c r="BZ136" s="1">
        <v>0</v>
      </c>
      <c r="CA136" s="1">
        <v>0</v>
      </c>
      <c r="CB136" s="1">
        <v>0</v>
      </c>
      <c r="CC136" s="1">
        <v>0</v>
      </c>
      <c r="CD136" s="1">
        <v>0</v>
      </c>
      <c r="CE136" s="1">
        <v>0</v>
      </c>
      <c r="CF136" s="1">
        <v>0</v>
      </c>
      <c r="CG136" s="1">
        <v>0</v>
      </c>
      <c r="CH136" s="1">
        <v>0</v>
      </c>
      <c r="CI136" s="1">
        <v>0</v>
      </c>
      <c r="CJ136" s="1">
        <v>0</v>
      </c>
      <c r="CK136" s="1">
        <v>0</v>
      </c>
      <c r="CL136" s="1">
        <v>0</v>
      </c>
      <c r="CM136" s="1">
        <v>0</v>
      </c>
      <c r="CN136" s="1">
        <v>0</v>
      </c>
      <c r="CO136" s="1">
        <v>0</v>
      </c>
      <c r="CP136" s="1">
        <v>0</v>
      </c>
      <c r="CQ136" s="1">
        <v>0</v>
      </c>
      <c r="CR136" s="1">
        <v>0</v>
      </c>
      <c r="CS136" s="1">
        <v>0</v>
      </c>
      <c r="CT136" s="1">
        <v>0</v>
      </c>
      <c r="CU136" s="1">
        <v>0</v>
      </c>
      <c r="CV136" s="1">
        <v>0</v>
      </c>
      <c r="CW136" s="1">
        <v>0</v>
      </c>
      <c r="CX136" s="1">
        <v>0</v>
      </c>
      <c r="CY136" s="1">
        <v>0</v>
      </c>
      <c r="CZ136" s="1">
        <v>0</v>
      </c>
      <c r="DA136" s="1">
        <v>0</v>
      </c>
      <c r="DB136" s="1">
        <v>0</v>
      </c>
      <c r="DC136" s="1">
        <v>0</v>
      </c>
      <c r="DD136" s="1">
        <v>0</v>
      </c>
      <c r="DE136" s="1">
        <v>0</v>
      </c>
      <c r="DF136" s="1">
        <v>0</v>
      </c>
      <c r="DG136" s="1">
        <v>0</v>
      </c>
      <c r="DH136" s="1">
        <v>0</v>
      </c>
      <c r="DI136" s="1">
        <v>0</v>
      </c>
      <c r="DJ136" s="1">
        <v>0</v>
      </c>
      <c r="DK136" s="1">
        <v>0</v>
      </c>
      <c r="DL136" s="1">
        <v>0</v>
      </c>
      <c r="DM136" s="1">
        <v>0</v>
      </c>
      <c r="DN136" s="1">
        <v>0</v>
      </c>
      <c r="DO136" s="1">
        <v>0</v>
      </c>
      <c r="DP136" s="1">
        <v>0</v>
      </c>
      <c r="DQ136" s="1">
        <v>0</v>
      </c>
      <c r="DR136" s="1">
        <v>0</v>
      </c>
      <c r="DS136" s="1">
        <v>0</v>
      </c>
      <c r="DT136" s="1">
        <v>0</v>
      </c>
      <c r="DU136" s="1">
        <v>0</v>
      </c>
      <c r="DV136" s="1">
        <v>0</v>
      </c>
      <c r="DW136" s="1">
        <v>0</v>
      </c>
      <c r="DX136" s="1">
        <v>0</v>
      </c>
      <c r="DY136" s="1">
        <v>0</v>
      </c>
      <c r="DZ136" s="1">
        <v>0</v>
      </c>
      <c r="EA136" s="1">
        <v>0</v>
      </c>
      <c r="EB136" s="1">
        <v>0</v>
      </c>
      <c r="EC136" s="1">
        <v>0</v>
      </c>
      <c r="ED136" s="1">
        <v>0</v>
      </c>
      <c r="EE136" s="1">
        <v>0</v>
      </c>
      <c r="EF136" s="1">
        <v>0</v>
      </c>
      <c r="EG136" s="1">
        <v>0</v>
      </c>
      <c r="EH136" s="1">
        <v>0</v>
      </c>
      <c r="EI136" s="1">
        <v>0</v>
      </c>
      <c r="EJ136" s="1">
        <v>0</v>
      </c>
      <c r="EK136" s="1">
        <v>0</v>
      </c>
      <c r="EL136" s="1">
        <v>0</v>
      </c>
      <c r="EM136" s="1">
        <v>0</v>
      </c>
      <c r="EN136" s="1">
        <v>0</v>
      </c>
      <c r="EO136" s="1">
        <v>0</v>
      </c>
      <c r="EP136" s="1">
        <v>0</v>
      </c>
      <c r="EQ136" s="1">
        <v>0</v>
      </c>
      <c r="ER136" s="1">
        <v>0</v>
      </c>
      <c r="ES136" s="1">
        <v>0</v>
      </c>
      <c r="ET136" s="1">
        <v>0</v>
      </c>
      <c r="EU136" s="1">
        <v>0</v>
      </c>
      <c r="EV136" s="1">
        <v>0</v>
      </c>
      <c r="EW136" s="1">
        <v>0</v>
      </c>
      <c r="EX136" s="1">
        <v>0</v>
      </c>
      <c r="EY136" s="1">
        <v>0</v>
      </c>
      <c r="EZ136" s="1">
        <v>0</v>
      </c>
      <c r="FA136" s="1">
        <v>0</v>
      </c>
      <c r="FB136" s="1">
        <v>0</v>
      </c>
      <c r="FC136" s="1">
        <v>0</v>
      </c>
      <c r="FD136" s="1">
        <v>0</v>
      </c>
      <c r="FE136" s="1">
        <v>0</v>
      </c>
      <c r="FF136" s="1">
        <v>0</v>
      </c>
      <c r="FG136" s="1">
        <v>0</v>
      </c>
      <c r="FH136" s="1">
        <v>0</v>
      </c>
      <c r="FI136" s="1">
        <v>0</v>
      </c>
      <c r="FJ136" s="1">
        <v>0</v>
      </c>
      <c r="FK136" s="1">
        <v>0</v>
      </c>
      <c r="FL136" s="1">
        <v>0</v>
      </c>
      <c r="FM136" s="1">
        <v>0</v>
      </c>
      <c r="FN136" s="1">
        <v>0</v>
      </c>
      <c r="FO136" s="1">
        <v>0</v>
      </c>
      <c r="FP136" s="1">
        <v>0</v>
      </c>
      <c r="FQ136" s="1">
        <v>1</v>
      </c>
      <c r="FR136" s="1">
        <v>0</v>
      </c>
      <c r="FS136" s="1">
        <v>0</v>
      </c>
      <c r="FT136" s="1">
        <v>0</v>
      </c>
      <c r="FU136" s="1">
        <v>0</v>
      </c>
      <c r="FV136" s="1">
        <v>0</v>
      </c>
      <c r="FW136" s="1">
        <v>0</v>
      </c>
      <c r="FX136" s="1">
        <v>4.4177090664478831</v>
      </c>
      <c r="FY136" s="1">
        <v>0</v>
      </c>
      <c r="FZ136" s="1">
        <v>0</v>
      </c>
      <c r="GA136" s="1">
        <v>0</v>
      </c>
      <c r="GB136" s="1">
        <v>0</v>
      </c>
      <c r="GC136" s="1">
        <v>0</v>
      </c>
      <c r="GD136" s="1">
        <v>0</v>
      </c>
      <c r="GE136" s="1">
        <v>0</v>
      </c>
      <c r="GF136" s="1">
        <v>0</v>
      </c>
      <c r="GG136" s="1">
        <v>0</v>
      </c>
      <c r="GH136" s="1">
        <v>0</v>
      </c>
      <c r="GI136" s="1">
        <v>0</v>
      </c>
      <c r="GJ136" s="1">
        <v>0</v>
      </c>
      <c r="GK136" s="1">
        <v>0</v>
      </c>
      <c r="GL136" s="1">
        <v>0</v>
      </c>
      <c r="GM136" s="1">
        <v>0</v>
      </c>
      <c r="GN136" s="1">
        <v>0</v>
      </c>
      <c r="GO136" s="1">
        <v>0</v>
      </c>
      <c r="GP136" s="1">
        <v>0</v>
      </c>
      <c r="GQ136" s="1">
        <v>0</v>
      </c>
      <c r="GR136" s="1">
        <v>0</v>
      </c>
      <c r="GS136" s="1">
        <v>0</v>
      </c>
      <c r="GT136" s="1">
        <v>0.3523</v>
      </c>
      <c r="GU136" s="1">
        <v>0</v>
      </c>
      <c r="GV136" s="1">
        <v>0</v>
      </c>
      <c r="GW136" s="1">
        <v>0</v>
      </c>
      <c r="GX136" s="1">
        <v>0</v>
      </c>
      <c r="GY136" s="1">
        <v>0</v>
      </c>
      <c r="GZ136" s="1">
        <v>0</v>
      </c>
      <c r="HA136" s="1">
        <v>0</v>
      </c>
      <c r="HB136" s="1">
        <v>0</v>
      </c>
      <c r="HC136" s="1">
        <v>0</v>
      </c>
      <c r="HD136" s="1">
        <v>0</v>
      </c>
      <c r="HE136" s="1">
        <v>0</v>
      </c>
      <c r="HF136" s="1">
        <v>0</v>
      </c>
      <c r="HG136" s="1">
        <v>0</v>
      </c>
      <c r="HH136" s="1">
        <v>1.4999999999999999E-2</v>
      </c>
      <c r="HI136" s="1">
        <v>0</v>
      </c>
      <c r="HJ136" s="1">
        <v>0</v>
      </c>
      <c r="HK136" s="1">
        <v>0</v>
      </c>
      <c r="HL136" s="1">
        <v>0</v>
      </c>
      <c r="HM136" s="1">
        <v>0</v>
      </c>
      <c r="HN136" s="1">
        <v>81.599999999999994</v>
      </c>
      <c r="HO136" s="1">
        <v>0</v>
      </c>
      <c r="HP136" s="1">
        <v>0</v>
      </c>
      <c r="HQ136" s="1">
        <v>0</v>
      </c>
      <c r="HR136" s="1">
        <v>0</v>
      </c>
      <c r="HS136" s="1">
        <v>0</v>
      </c>
      <c r="HT136" s="1">
        <v>0</v>
      </c>
      <c r="HU136" s="1">
        <v>0</v>
      </c>
      <c r="HV136" s="1">
        <v>0</v>
      </c>
      <c r="HW136" s="1">
        <v>0</v>
      </c>
      <c r="HX136" s="1">
        <v>0</v>
      </c>
      <c r="HY136" s="1">
        <v>0</v>
      </c>
      <c r="HZ136" s="1">
        <v>0</v>
      </c>
      <c r="IA136" s="1">
        <v>0</v>
      </c>
      <c r="IB136" s="1">
        <v>0</v>
      </c>
      <c r="IC136" s="1">
        <v>0</v>
      </c>
      <c r="ID136" s="1">
        <v>0</v>
      </c>
      <c r="IE136" s="1">
        <v>0</v>
      </c>
      <c r="IF136" s="1">
        <v>0</v>
      </c>
      <c r="IG136" s="1">
        <v>0</v>
      </c>
      <c r="IH136" s="1">
        <v>0</v>
      </c>
      <c r="II136" s="1">
        <v>0</v>
      </c>
      <c r="IJ136" s="1">
        <v>0</v>
      </c>
      <c r="IK136" s="1">
        <v>0</v>
      </c>
      <c r="IL136" s="1">
        <v>0</v>
      </c>
      <c r="IM136" s="1">
        <v>0</v>
      </c>
      <c r="IN136" s="1">
        <v>0</v>
      </c>
      <c r="IO136" s="1">
        <v>0</v>
      </c>
      <c r="IP136" s="1">
        <v>0</v>
      </c>
      <c r="IQ136" s="1">
        <v>0</v>
      </c>
      <c r="IR136" s="1">
        <v>0</v>
      </c>
      <c r="IS136" s="1">
        <v>0</v>
      </c>
      <c r="IT136" s="1">
        <v>0</v>
      </c>
      <c r="IU136" s="1">
        <v>0</v>
      </c>
      <c r="IV136" s="1">
        <v>0</v>
      </c>
      <c r="IW136" s="1">
        <v>0</v>
      </c>
      <c r="IX136" s="1">
        <v>0</v>
      </c>
      <c r="IY136" s="1">
        <v>0</v>
      </c>
      <c r="IZ136" s="1">
        <v>0</v>
      </c>
      <c r="JA136" s="1">
        <v>0</v>
      </c>
      <c r="JB136" s="1">
        <v>0</v>
      </c>
      <c r="JC136" s="1">
        <v>0</v>
      </c>
      <c r="JD136" s="1">
        <v>0</v>
      </c>
      <c r="JE136" s="1">
        <v>0</v>
      </c>
      <c r="JF136" s="1">
        <v>0</v>
      </c>
      <c r="JG136" s="1">
        <v>0</v>
      </c>
      <c r="JH136" s="1">
        <v>0</v>
      </c>
      <c r="JI136" s="1">
        <v>0</v>
      </c>
      <c r="JJ136" s="1">
        <v>0</v>
      </c>
      <c r="JK136" s="1">
        <v>0</v>
      </c>
      <c r="JL136" s="1">
        <v>0</v>
      </c>
      <c r="JM136" s="1">
        <v>0</v>
      </c>
      <c r="JN136" s="1">
        <v>0</v>
      </c>
      <c r="JO136" s="1">
        <v>0</v>
      </c>
      <c r="JP136" s="1">
        <v>0</v>
      </c>
      <c r="JQ136" s="1">
        <v>0</v>
      </c>
      <c r="JR136" s="1">
        <v>0</v>
      </c>
      <c r="JS136" s="1">
        <v>0</v>
      </c>
      <c r="JT136" s="1">
        <v>0</v>
      </c>
      <c r="JU136" s="1">
        <v>0</v>
      </c>
      <c r="JV136" s="1">
        <v>0</v>
      </c>
      <c r="JW136" s="1">
        <v>0</v>
      </c>
      <c r="JX136" s="1">
        <v>0</v>
      </c>
      <c r="JY136" s="1">
        <v>0</v>
      </c>
      <c r="JZ136" s="1">
        <v>0</v>
      </c>
      <c r="KA136" s="1">
        <v>0</v>
      </c>
      <c r="KB136" s="1">
        <v>0</v>
      </c>
      <c r="KC136" s="1">
        <v>0</v>
      </c>
      <c r="KD136" s="1">
        <v>0</v>
      </c>
      <c r="KE136" s="1">
        <v>0</v>
      </c>
      <c r="KF136" s="1">
        <v>0</v>
      </c>
      <c r="KG136" s="1">
        <v>0</v>
      </c>
      <c r="KH136" s="1">
        <v>0</v>
      </c>
      <c r="KI136" s="1">
        <v>0</v>
      </c>
      <c r="KJ136" s="1">
        <v>0</v>
      </c>
      <c r="KK136" s="1">
        <v>0</v>
      </c>
      <c r="KL136" s="1">
        <v>0</v>
      </c>
      <c r="KM136" s="1">
        <v>0</v>
      </c>
      <c r="KN136" s="1">
        <v>0</v>
      </c>
      <c r="KO136" s="1">
        <v>0</v>
      </c>
      <c r="KP136" s="1">
        <v>0</v>
      </c>
      <c r="KQ136" s="1">
        <v>0</v>
      </c>
      <c r="KR136" s="1">
        <v>0</v>
      </c>
      <c r="KS136" s="1">
        <v>0</v>
      </c>
      <c r="KT136" s="1">
        <v>0</v>
      </c>
      <c r="KU136" s="1">
        <v>0</v>
      </c>
      <c r="KV136" s="1">
        <v>0</v>
      </c>
      <c r="KW136" s="1">
        <v>0</v>
      </c>
      <c r="KX136" s="1">
        <v>0</v>
      </c>
      <c r="KY136" s="1">
        <v>0</v>
      </c>
      <c r="KZ136" s="1">
        <v>0</v>
      </c>
      <c r="LA136" s="1">
        <v>0</v>
      </c>
      <c r="LB136" s="1">
        <v>0</v>
      </c>
      <c r="LC136" s="1">
        <v>0</v>
      </c>
      <c r="LD136" s="1">
        <v>0</v>
      </c>
      <c r="LE136" s="1">
        <v>0</v>
      </c>
      <c r="LF136" s="1">
        <v>0</v>
      </c>
      <c r="LG136" s="1">
        <v>0</v>
      </c>
      <c r="LH136" s="1">
        <v>0.9546</v>
      </c>
      <c r="LI136" s="1">
        <v>0.29460617328482253</v>
      </c>
      <c r="LJ136" s="1">
        <v>0</v>
      </c>
      <c r="LK136" s="1">
        <v>0</v>
      </c>
      <c r="LL136" s="1">
        <v>1</v>
      </c>
      <c r="LM136" s="1">
        <v>0.95</v>
      </c>
      <c r="LN136" s="1">
        <v>0</v>
      </c>
      <c r="LO136" s="1">
        <v>1</v>
      </c>
      <c r="LP136" s="1">
        <v>0.78</v>
      </c>
      <c r="LQ136" s="1">
        <v>0</v>
      </c>
      <c r="LR136" s="1">
        <v>0.1227364185110664</v>
      </c>
      <c r="LS136" s="1">
        <v>0</v>
      </c>
    </row>
    <row r="137" spans="1:331" ht="15.75" customHeight="1">
      <c r="A137" s="1" t="s">
        <v>459</v>
      </c>
      <c r="B137" s="1" t="s">
        <v>460</v>
      </c>
      <c r="C137" s="1" t="s">
        <v>473</v>
      </c>
      <c r="D137" s="1" t="s">
        <v>420</v>
      </c>
      <c r="E137" s="1" t="s">
        <v>354</v>
      </c>
      <c r="F137" s="1">
        <v>2656</v>
      </c>
      <c r="G137" s="1" t="s">
        <v>355</v>
      </c>
      <c r="H137" s="1">
        <v>2656</v>
      </c>
      <c r="I137" s="1">
        <v>0.43243243243243246</v>
      </c>
      <c r="J137" s="1">
        <v>0</v>
      </c>
      <c r="K137" s="1" t="s">
        <v>356</v>
      </c>
      <c r="L137" s="1">
        <v>1</v>
      </c>
      <c r="M137" s="1" t="s">
        <v>427</v>
      </c>
      <c r="N137" s="1" t="s">
        <v>462</v>
      </c>
      <c r="O137" s="1" t="s">
        <v>463</v>
      </c>
      <c r="P137" s="1">
        <v>4.9000000000000004</v>
      </c>
      <c r="Q137" s="1">
        <v>0.82</v>
      </c>
      <c r="R137" s="1">
        <v>0</v>
      </c>
      <c r="S137" s="1">
        <v>0.35</v>
      </c>
      <c r="T137" s="1">
        <v>6142</v>
      </c>
      <c r="U137" s="1">
        <v>0</v>
      </c>
      <c r="V137" s="1">
        <v>182</v>
      </c>
      <c r="W137" s="1">
        <v>0</v>
      </c>
      <c r="X137" s="1">
        <v>1117844</v>
      </c>
      <c r="Y137" s="1">
        <v>1</v>
      </c>
      <c r="Z137" s="1">
        <v>0</v>
      </c>
      <c r="AA137" s="1">
        <v>0</v>
      </c>
      <c r="AB137" s="1">
        <v>0</v>
      </c>
      <c r="AC137" s="1">
        <v>0</v>
      </c>
      <c r="AD137" s="1">
        <v>0</v>
      </c>
      <c r="AE137" s="1">
        <v>0</v>
      </c>
      <c r="AF137" s="1">
        <v>0</v>
      </c>
      <c r="AG137" s="1">
        <v>0</v>
      </c>
      <c r="AH137" s="1">
        <v>0</v>
      </c>
      <c r="AI137" s="1">
        <v>0</v>
      </c>
      <c r="AJ137" s="1">
        <v>0</v>
      </c>
      <c r="AK137" s="1">
        <v>0</v>
      </c>
      <c r="AL137" s="1">
        <v>0</v>
      </c>
      <c r="AM137" s="1">
        <v>13.616438356164384</v>
      </c>
      <c r="AN137" s="1">
        <v>0</v>
      </c>
      <c r="AO137" s="1">
        <v>0</v>
      </c>
      <c r="AP137" s="1">
        <v>0</v>
      </c>
      <c r="AQ137" s="1">
        <v>0</v>
      </c>
      <c r="AR137" s="1">
        <v>0</v>
      </c>
      <c r="AS137" s="1">
        <v>0</v>
      </c>
      <c r="AT137" s="1">
        <v>0</v>
      </c>
      <c r="AU137" s="1">
        <v>0</v>
      </c>
      <c r="AV137" s="1">
        <v>0</v>
      </c>
      <c r="AW137" s="1">
        <v>0</v>
      </c>
      <c r="AX137" s="1">
        <v>0</v>
      </c>
      <c r="AY137" s="1">
        <v>0</v>
      </c>
      <c r="AZ137" s="1">
        <v>0</v>
      </c>
      <c r="BA137" s="1">
        <v>0</v>
      </c>
      <c r="BB137" s="1">
        <v>0</v>
      </c>
      <c r="BC137" s="1">
        <v>0.1143</v>
      </c>
      <c r="BD137" s="1">
        <v>0</v>
      </c>
      <c r="BE137" s="1">
        <v>0</v>
      </c>
      <c r="BF137" s="1">
        <v>0</v>
      </c>
      <c r="BG137" s="1">
        <v>0</v>
      </c>
      <c r="BH137" s="1">
        <v>0</v>
      </c>
      <c r="BI137" s="1">
        <v>0</v>
      </c>
      <c r="BJ137" s="1">
        <v>0</v>
      </c>
      <c r="BK137" s="1">
        <v>0</v>
      </c>
      <c r="BL137" s="1">
        <v>0</v>
      </c>
      <c r="BM137" s="1">
        <v>0</v>
      </c>
      <c r="BN137" s="1">
        <v>0</v>
      </c>
      <c r="BO137" s="1">
        <v>0</v>
      </c>
      <c r="BP137" s="1">
        <v>0</v>
      </c>
      <c r="BQ137" s="1">
        <v>1.4999999999999999E-2</v>
      </c>
      <c r="BR137" s="1">
        <v>0</v>
      </c>
      <c r="BS137" s="1">
        <v>0</v>
      </c>
      <c r="BT137" s="1">
        <v>0</v>
      </c>
      <c r="BU137" s="1">
        <v>0</v>
      </c>
      <c r="BV137" s="1">
        <v>0</v>
      </c>
      <c r="BW137" s="1">
        <v>81.599999999999994</v>
      </c>
      <c r="BX137" s="1">
        <v>0</v>
      </c>
      <c r="BY137" s="1">
        <v>0</v>
      </c>
      <c r="BZ137" s="1">
        <v>0</v>
      </c>
      <c r="CA137" s="1">
        <v>0</v>
      </c>
      <c r="CB137" s="1">
        <v>0</v>
      </c>
      <c r="CC137" s="1">
        <v>0</v>
      </c>
      <c r="CD137" s="1">
        <v>0</v>
      </c>
      <c r="CE137" s="1">
        <v>0</v>
      </c>
      <c r="CF137" s="1">
        <v>0</v>
      </c>
      <c r="CG137" s="1">
        <v>0</v>
      </c>
      <c r="CH137" s="1">
        <v>0</v>
      </c>
      <c r="CI137" s="1">
        <v>0</v>
      </c>
      <c r="CJ137" s="1">
        <v>0</v>
      </c>
      <c r="CK137" s="1">
        <v>0</v>
      </c>
      <c r="CL137" s="1">
        <v>0</v>
      </c>
      <c r="CM137" s="1">
        <v>0</v>
      </c>
      <c r="CN137" s="1">
        <v>0</v>
      </c>
      <c r="CO137" s="1">
        <v>0</v>
      </c>
      <c r="CP137" s="1">
        <v>0</v>
      </c>
      <c r="CQ137" s="1">
        <v>0</v>
      </c>
      <c r="CR137" s="1">
        <v>0</v>
      </c>
      <c r="CS137" s="1">
        <v>0</v>
      </c>
      <c r="CT137" s="1">
        <v>0</v>
      </c>
      <c r="CU137" s="1">
        <v>0</v>
      </c>
      <c r="CV137" s="1">
        <v>0</v>
      </c>
      <c r="CW137" s="1">
        <v>0</v>
      </c>
      <c r="CX137" s="1">
        <v>0</v>
      </c>
      <c r="CY137" s="1">
        <v>0</v>
      </c>
      <c r="CZ137" s="1">
        <v>0</v>
      </c>
      <c r="DA137" s="1">
        <v>0</v>
      </c>
      <c r="DB137" s="1">
        <v>0</v>
      </c>
      <c r="DC137" s="1">
        <v>0</v>
      </c>
      <c r="DD137" s="1">
        <v>0</v>
      </c>
      <c r="DE137" s="1">
        <v>0</v>
      </c>
      <c r="DF137" s="1">
        <v>0</v>
      </c>
      <c r="DG137" s="1">
        <v>0</v>
      </c>
      <c r="DH137" s="1">
        <v>0</v>
      </c>
      <c r="DI137" s="1">
        <v>0</v>
      </c>
      <c r="DJ137" s="1">
        <v>0</v>
      </c>
      <c r="DK137" s="1">
        <v>0</v>
      </c>
      <c r="DL137" s="1">
        <v>0</v>
      </c>
      <c r="DM137" s="1">
        <v>0</v>
      </c>
      <c r="DN137" s="1">
        <v>0</v>
      </c>
      <c r="DO137" s="1">
        <v>0</v>
      </c>
      <c r="DP137" s="1">
        <v>0</v>
      </c>
      <c r="DQ137" s="1">
        <v>0</v>
      </c>
      <c r="DR137" s="1">
        <v>0</v>
      </c>
      <c r="DS137" s="1">
        <v>0</v>
      </c>
      <c r="DT137" s="1">
        <v>0</v>
      </c>
      <c r="DU137" s="1">
        <v>0</v>
      </c>
      <c r="DV137" s="1">
        <v>0</v>
      </c>
      <c r="DW137" s="1">
        <v>0</v>
      </c>
      <c r="DX137" s="1">
        <v>0</v>
      </c>
      <c r="DY137" s="1">
        <v>0</v>
      </c>
      <c r="DZ137" s="1">
        <v>0</v>
      </c>
      <c r="EA137" s="1">
        <v>0</v>
      </c>
      <c r="EB137" s="1">
        <v>0</v>
      </c>
      <c r="EC137" s="1">
        <v>0</v>
      </c>
      <c r="ED137" s="1">
        <v>0</v>
      </c>
      <c r="EE137" s="1">
        <v>0</v>
      </c>
      <c r="EF137" s="1">
        <v>0</v>
      </c>
      <c r="EG137" s="1">
        <v>0</v>
      </c>
      <c r="EH137" s="1">
        <v>0</v>
      </c>
      <c r="EI137" s="1">
        <v>0</v>
      </c>
      <c r="EJ137" s="1">
        <v>0</v>
      </c>
      <c r="EK137" s="1">
        <v>0</v>
      </c>
      <c r="EL137" s="1">
        <v>0</v>
      </c>
      <c r="EM137" s="1">
        <v>0</v>
      </c>
      <c r="EN137" s="1">
        <v>0</v>
      </c>
      <c r="EO137" s="1">
        <v>0</v>
      </c>
      <c r="EP137" s="1">
        <v>0</v>
      </c>
      <c r="EQ137" s="1">
        <v>0</v>
      </c>
      <c r="ER137" s="1">
        <v>0</v>
      </c>
      <c r="ES137" s="1">
        <v>0</v>
      </c>
      <c r="ET137" s="1">
        <v>0</v>
      </c>
      <c r="EU137" s="1">
        <v>0</v>
      </c>
      <c r="EV137" s="1">
        <v>0</v>
      </c>
      <c r="EW137" s="1">
        <v>0</v>
      </c>
      <c r="EX137" s="1">
        <v>0</v>
      </c>
      <c r="EY137" s="1">
        <v>0</v>
      </c>
      <c r="EZ137" s="1">
        <v>0</v>
      </c>
      <c r="FA137" s="1">
        <v>0</v>
      </c>
      <c r="FB137" s="1">
        <v>0</v>
      </c>
      <c r="FC137" s="1">
        <v>0</v>
      </c>
      <c r="FD137" s="1">
        <v>0</v>
      </c>
      <c r="FE137" s="1">
        <v>0</v>
      </c>
      <c r="FF137" s="1">
        <v>0</v>
      </c>
      <c r="FG137" s="1">
        <v>0</v>
      </c>
      <c r="FH137" s="1">
        <v>0</v>
      </c>
      <c r="FI137" s="1">
        <v>0</v>
      </c>
      <c r="FJ137" s="1">
        <v>0</v>
      </c>
      <c r="FK137" s="1">
        <v>0</v>
      </c>
      <c r="FL137" s="1">
        <v>0</v>
      </c>
      <c r="FM137" s="1">
        <v>0</v>
      </c>
      <c r="FN137" s="1">
        <v>0</v>
      </c>
      <c r="FO137" s="1">
        <v>0</v>
      </c>
      <c r="FP137" s="1">
        <v>0</v>
      </c>
      <c r="FQ137" s="1">
        <v>1</v>
      </c>
      <c r="FR137" s="1">
        <v>0</v>
      </c>
      <c r="FS137" s="1">
        <v>0</v>
      </c>
      <c r="FT137" s="1">
        <v>0</v>
      </c>
      <c r="FU137" s="1">
        <v>0</v>
      </c>
      <c r="FV137" s="1">
        <v>0</v>
      </c>
      <c r="FW137" s="1">
        <v>0</v>
      </c>
      <c r="FX137" s="1">
        <v>4.4177090664478831</v>
      </c>
      <c r="FY137" s="1">
        <v>0</v>
      </c>
      <c r="FZ137" s="1">
        <v>0</v>
      </c>
      <c r="GA137" s="1">
        <v>0</v>
      </c>
      <c r="GB137" s="1">
        <v>0</v>
      </c>
      <c r="GC137" s="1">
        <v>0</v>
      </c>
      <c r="GD137" s="1">
        <v>0</v>
      </c>
      <c r="GE137" s="1">
        <v>0</v>
      </c>
      <c r="GF137" s="1">
        <v>0</v>
      </c>
      <c r="GG137" s="1">
        <v>0</v>
      </c>
      <c r="GH137" s="1">
        <v>0</v>
      </c>
      <c r="GI137" s="1">
        <v>0</v>
      </c>
      <c r="GJ137" s="1">
        <v>0</v>
      </c>
      <c r="GK137" s="1">
        <v>0</v>
      </c>
      <c r="GL137" s="1">
        <v>0</v>
      </c>
      <c r="GM137" s="1">
        <v>0</v>
      </c>
      <c r="GN137" s="1">
        <v>0</v>
      </c>
      <c r="GO137" s="1">
        <v>0</v>
      </c>
      <c r="GP137" s="1">
        <v>0</v>
      </c>
      <c r="GQ137" s="1">
        <v>0</v>
      </c>
      <c r="GR137" s="1">
        <v>0</v>
      </c>
      <c r="GS137" s="1">
        <v>0</v>
      </c>
      <c r="GT137" s="1">
        <v>0.3523</v>
      </c>
      <c r="GU137" s="1">
        <v>0</v>
      </c>
      <c r="GV137" s="1">
        <v>0</v>
      </c>
      <c r="GW137" s="1">
        <v>0</v>
      </c>
      <c r="GX137" s="1">
        <v>0</v>
      </c>
      <c r="GY137" s="1">
        <v>0</v>
      </c>
      <c r="GZ137" s="1">
        <v>0</v>
      </c>
      <c r="HA137" s="1">
        <v>0</v>
      </c>
      <c r="HB137" s="1">
        <v>0</v>
      </c>
      <c r="HC137" s="1">
        <v>0</v>
      </c>
      <c r="HD137" s="1">
        <v>0</v>
      </c>
      <c r="HE137" s="1">
        <v>0</v>
      </c>
      <c r="HF137" s="1">
        <v>0</v>
      </c>
      <c r="HG137" s="1">
        <v>0</v>
      </c>
      <c r="HH137" s="1">
        <v>1.4999999999999999E-2</v>
      </c>
      <c r="HI137" s="1">
        <v>0</v>
      </c>
      <c r="HJ137" s="1">
        <v>0</v>
      </c>
      <c r="HK137" s="1">
        <v>0</v>
      </c>
      <c r="HL137" s="1">
        <v>0</v>
      </c>
      <c r="HM137" s="1">
        <v>0</v>
      </c>
      <c r="HN137" s="1">
        <v>81.599999999999994</v>
      </c>
      <c r="HO137" s="1">
        <v>0</v>
      </c>
      <c r="HP137" s="1">
        <v>0</v>
      </c>
      <c r="HQ137" s="1">
        <v>0</v>
      </c>
      <c r="HR137" s="1">
        <v>0</v>
      </c>
      <c r="HS137" s="1">
        <v>0</v>
      </c>
      <c r="HT137" s="1">
        <v>0</v>
      </c>
      <c r="HU137" s="1">
        <v>0</v>
      </c>
      <c r="HV137" s="1">
        <v>0</v>
      </c>
      <c r="HW137" s="1">
        <v>0</v>
      </c>
      <c r="HX137" s="1">
        <v>0</v>
      </c>
      <c r="HY137" s="1">
        <v>0</v>
      </c>
      <c r="HZ137" s="1">
        <v>0</v>
      </c>
      <c r="IA137" s="1">
        <v>0</v>
      </c>
      <c r="IB137" s="1">
        <v>0</v>
      </c>
      <c r="IC137" s="1">
        <v>0</v>
      </c>
      <c r="ID137" s="1">
        <v>0</v>
      </c>
      <c r="IE137" s="1">
        <v>0</v>
      </c>
      <c r="IF137" s="1">
        <v>0</v>
      </c>
      <c r="IG137" s="1">
        <v>0</v>
      </c>
      <c r="IH137" s="1">
        <v>0</v>
      </c>
      <c r="II137" s="1">
        <v>0</v>
      </c>
      <c r="IJ137" s="1">
        <v>0</v>
      </c>
      <c r="IK137" s="1">
        <v>0</v>
      </c>
      <c r="IL137" s="1">
        <v>0</v>
      </c>
      <c r="IM137" s="1">
        <v>0</v>
      </c>
      <c r="IN137" s="1">
        <v>0</v>
      </c>
      <c r="IO137" s="1">
        <v>0</v>
      </c>
      <c r="IP137" s="1">
        <v>0</v>
      </c>
      <c r="IQ137" s="1">
        <v>0</v>
      </c>
      <c r="IR137" s="1">
        <v>0</v>
      </c>
      <c r="IS137" s="1">
        <v>0</v>
      </c>
      <c r="IT137" s="1">
        <v>0</v>
      </c>
      <c r="IU137" s="1">
        <v>0</v>
      </c>
      <c r="IV137" s="1">
        <v>0</v>
      </c>
      <c r="IW137" s="1">
        <v>0</v>
      </c>
      <c r="IX137" s="1">
        <v>0</v>
      </c>
      <c r="IY137" s="1">
        <v>0</v>
      </c>
      <c r="IZ137" s="1">
        <v>0</v>
      </c>
      <c r="JA137" s="1">
        <v>0</v>
      </c>
      <c r="JB137" s="1">
        <v>0</v>
      </c>
      <c r="JC137" s="1">
        <v>0</v>
      </c>
      <c r="JD137" s="1">
        <v>0</v>
      </c>
      <c r="JE137" s="1">
        <v>0</v>
      </c>
      <c r="JF137" s="1">
        <v>0</v>
      </c>
      <c r="JG137" s="1">
        <v>0</v>
      </c>
      <c r="JH137" s="1">
        <v>0</v>
      </c>
      <c r="JI137" s="1">
        <v>0</v>
      </c>
      <c r="JJ137" s="1">
        <v>0</v>
      </c>
      <c r="JK137" s="1">
        <v>0</v>
      </c>
      <c r="JL137" s="1">
        <v>0</v>
      </c>
      <c r="JM137" s="1">
        <v>0</v>
      </c>
      <c r="JN137" s="1">
        <v>0</v>
      </c>
      <c r="JO137" s="1">
        <v>0</v>
      </c>
      <c r="JP137" s="1">
        <v>0</v>
      </c>
      <c r="JQ137" s="1">
        <v>0</v>
      </c>
      <c r="JR137" s="1">
        <v>0</v>
      </c>
      <c r="JS137" s="1">
        <v>0</v>
      </c>
      <c r="JT137" s="1">
        <v>0</v>
      </c>
      <c r="JU137" s="1">
        <v>0</v>
      </c>
      <c r="JV137" s="1">
        <v>0</v>
      </c>
      <c r="JW137" s="1">
        <v>0</v>
      </c>
      <c r="JX137" s="1">
        <v>0</v>
      </c>
      <c r="JY137" s="1">
        <v>0</v>
      </c>
      <c r="JZ137" s="1">
        <v>0</v>
      </c>
      <c r="KA137" s="1">
        <v>0</v>
      </c>
      <c r="KB137" s="1">
        <v>0</v>
      </c>
      <c r="KC137" s="1">
        <v>0</v>
      </c>
      <c r="KD137" s="1">
        <v>0</v>
      </c>
      <c r="KE137" s="1">
        <v>0</v>
      </c>
      <c r="KF137" s="1">
        <v>0</v>
      </c>
      <c r="KG137" s="1">
        <v>0</v>
      </c>
      <c r="KH137" s="1">
        <v>0</v>
      </c>
      <c r="KI137" s="1">
        <v>0</v>
      </c>
      <c r="KJ137" s="1">
        <v>0</v>
      </c>
      <c r="KK137" s="1">
        <v>0</v>
      </c>
      <c r="KL137" s="1">
        <v>0</v>
      </c>
      <c r="KM137" s="1">
        <v>0</v>
      </c>
      <c r="KN137" s="1">
        <v>0</v>
      </c>
      <c r="KO137" s="1">
        <v>0</v>
      </c>
      <c r="KP137" s="1">
        <v>0</v>
      </c>
      <c r="KQ137" s="1">
        <v>0</v>
      </c>
      <c r="KR137" s="1">
        <v>0</v>
      </c>
      <c r="KS137" s="1">
        <v>0</v>
      </c>
      <c r="KT137" s="1">
        <v>0</v>
      </c>
      <c r="KU137" s="1">
        <v>0</v>
      </c>
      <c r="KV137" s="1">
        <v>0</v>
      </c>
      <c r="KW137" s="1">
        <v>0</v>
      </c>
      <c r="KX137" s="1">
        <v>0</v>
      </c>
      <c r="KY137" s="1">
        <v>0</v>
      </c>
      <c r="KZ137" s="1">
        <v>0</v>
      </c>
      <c r="LA137" s="1">
        <v>0</v>
      </c>
      <c r="LB137" s="1">
        <v>0</v>
      </c>
      <c r="LC137" s="1">
        <v>0</v>
      </c>
      <c r="LD137" s="1">
        <v>0</v>
      </c>
      <c r="LE137" s="1">
        <v>0</v>
      </c>
      <c r="LF137" s="1">
        <v>0</v>
      </c>
      <c r="LG137" s="1">
        <v>0</v>
      </c>
      <c r="LH137" s="1">
        <v>0.9546</v>
      </c>
      <c r="LI137" s="1">
        <v>0.32329634282527803</v>
      </c>
      <c r="LJ137" s="1">
        <v>0</v>
      </c>
      <c r="LK137" s="1">
        <v>0</v>
      </c>
      <c r="LL137" s="1">
        <v>1</v>
      </c>
      <c r="LM137" s="1">
        <v>0.95</v>
      </c>
      <c r="LN137" s="1">
        <v>0</v>
      </c>
      <c r="LO137" s="1">
        <v>1</v>
      </c>
      <c r="LP137" s="1">
        <v>0.78</v>
      </c>
      <c r="LQ137" s="1">
        <v>0</v>
      </c>
      <c r="LR137" s="1">
        <v>0.1227364185110664</v>
      </c>
      <c r="LS137" s="1">
        <v>0</v>
      </c>
    </row>
    <row r="138" spans="1:331" ht="15.75" customHeight="1">
      <c r="A138" s="1" t="s">
        <v>459</v>
      </c>
      <c r="B138" s="1" t="s">
        <v>460</v>
      </c>
      <c r="C138" s="1" t="s">
        <v>474</v>
      </c>
      <c r="D138" s="1" t="s">
        <v>420</v>
      </c>
      <c r="E138" s="1" t="s">
        <v>354</v>
      </c>
      <c r="F138" s="1">
        <v>2932</v>
      </c>
      <c r="G138" s="1" t="s">
        <v>355</v>
      </c>
      <c r="H138" s="1">
        <v>2932</v>
      </c>
      <c r="I138" s="1">
        <v>0.47736893520026052</v>
      </c>
      <c r="J138" s="1">
        <v>0</v>
      </c>
      <c r="K138" s="1" t="s">
        <v>356</v>
      </c>
      <c r="L138" s="1">
        <v>1</v>
      </c>
      <c r="M138" s="1" t="s">
        <v>427</v>
      </c>
      <c r="N138" s="1" t="s">
        <v>462</v>
      </c>
      <c r="O138" s="1" t="s">
        <v>463</v>
      </c>
      <c r="P138" s="1">
        <v>4.9000000000000004</v>
      </c>
      <c r="Q138" s="1">
        <v>0.82</v>
      </c>
      <c r="R138" s="1">
        <v>0</v>
      </c>
      <c r="S138" s="1">
        <v>0.35</v>
      </c>
      <c r="T138" s="1">
        <v>6142</v>
      </c>
      <c r="U138" s="1">
        <v>0</v>
      </c>
      <c r="V138" s="1">
        <v>182</v>
      </c>
      <c r="W138" s="1">
        <v>0</v>
      </c>
      <c r="X138" s="1">
        <v>1117844</v>
      </c>
      <c r="Y138" s="1">
        <v>1</v>
      </c>
      <c r="Z138" s="1">
        <v>0</v>
      </c>
      <c r="AA138" s="1">
        <v>0</v>
      </c>
      <c r="AB138" s="1">
        <v>0</v>
      </c>
      <c r="AC138" s="1">
        <v>0</v>
      </c>
      <c r="AD138" s="1">
        <v>0</v>
      </c>
      <c r="AE138" s="1">
        <v>0</v>
      </c>
      <c r="AF138" s="1">
        <v>0</v>
      </c>
      <c r="AG138" s="1">
        <v>0</v>
      </c>
      <c r="AH138" s="1">
        <v>0</v>
      </c>
      <c r="AI138" s="1">
        <v>0</v>
      </c>
      <c r="AJ138" s="1">
        <v>0</v>
      </c>
      <c r="AK138" s="1">
        <v>0</v>
      </c>
      <c r="AL138" s="1">
        <v>0</v>
      </c>
      <c r="AM138" s="1">
        <v>13.616438356164384</v>
      </c>
      <c r="AN138" s="1">
        <v>0</v>
      </c>
      <c r="AO138" s="1">
        <v>0</v>
      </c>
      <c r="AP138" s="1">
        <v>0</v>
      </c>
      <c r="AQ138" s="1">
        <v>0</v>
      </c>
      <c r="AR138" s="1">
        <v>0</v>
      </c>
      <c r="AS138" s="1">
        <v>0</v>
      </c>
      <c r="AT138" s="1">
        <v>0</v>
      </c>
      <c r="AU138" s="1">
        <v>0</v>
      </c>
      <c r="AV138" s="1">
        <v>0</v>
      </c>
      <c r="AW138" s="1">
        <v>0</v>
      </c>
      <c r="AX138" s="1">
        <v>0</v>
      </c>
      <c r="AY138" s="1">
        <v>0</v>
      </c>
      <c r="AZ138" s="1">
        <v>0</v>
      </c>
      <c r="BA138" s="1">
        <v>0</v>
      </c>
      <c r="BB138" s="1">
        <v>0</v>
      </c>
      <c r="BC138" s="1">
        <v>0.1143</v>
      </c>
      <c r="BD138" s="1">
        <v>0</v>
      </c>
      <c r="BE138" s="1">
        <v>0</v>
      </c>
      <c r="BF138" s="1">
        <v>0</v>
      </c>
      <c r="BG138" s="1">
        <v>0</v>
      </c>
      <c r="BH138" s="1">
        <v>0</v>
      </c>
      <c r="BI138" s="1">
        <v>0</v>
      </c>
      <c r="BJ138" s="1">
        <v>0</v>
      </c>
      <c r="BK138" s="1">
        <v>0</v>
      </c>
      <c r="BL138" s="1">
        <v>0</v>
      </c>
      <c r="BM138" s="1">
        <v>0</v>
      </c>
      <c r="BN138" s="1">
        <v>0</v>
      </c>
      <c r="BO138" s="1">
        <v>0</v>
      </c>
      <c r="BP138" s="1">
        <v>0</v>
      </c>
      <c r="BQ138" s="1">
        <v>1.4999999999999999E-2</v>
      </c>
      <c r="BR138" s="1">
        <v>0</v>
      </c>
      <c r="BS138" s="1">
        <v>0</v>
      </c>
      <c r="BT138" s="1">
        <v>0</v>
      </c>
      <c r="BU138" s="1">
        <v>0</v>
      </c>
      <c r="BV138" s="1">
        <v>0</v>
      </c>
      <c r="BW138" s="1">
        <v>81.599999999999994</v>
      </c>
      <c r="BX138" s="1">
        <v>0</v>
      </c>
      <c r="BY138" s="1">
        <v>0</v>
      </c>
      <c r="BZ138" s="1">
        <v>0</v>
      </c>
      <c r="CA138" s="1">
        <v>0</v>
      </c>
      <c r="CB138" s="1">
        <v>0</v>
      </c>
      <c r="CC138" s="1">
        <v>0</v>
      </c>
      <c r="CD138" s="1">
        <v>0</v>
      </c>
      <c r="CE138" s="1">
        <v>0</v>
      </c>
      <c r="CF138" s="1">
        <v>0</v>
      </c>
      <c r="CG138" s="1">
        <v>0</v>
      </c>
      <c r="CH138" s="1">
        <v>0</v>
      </c>
      <c r="CI138" s="1">
        <v>0</v>
      </c>
      <c r="CJ138" s="1">
        <v>0</v>
      </c>
      <c r="CK138" s="1">
        <v>0</v>
      </c>
      <c r="CL138" s="1">
        <v>0</v>
      </c>
      <c r="CM138" s="1">
        <v>0</v>
      </c>
      <c r="CN138" s="1">
        <v>0</v>
      </c>
      <c r="CO138" s="1">
        <v>0</v>
      </c>
      <c r="CP138" s="1">
        <v>0</v>
      </c>
      <c r="CQ138" s="1">
        <v>0</v>
      </c>
      <c r="CR138" s="1">
        <v>0</v>
      </c>
      <c r="CS138" s="1">
        <v>0</v>
      </c>
      <c r="CT138" s="1">
        <v>0</v>
      </c>
      <c r="CU138" s="1">
        <v>0</v>
      </c>
      <c r="CV138" s="1">
        <v>0</v>
      </c>
      <c r="CW138" s="1">
        <v>0</v>
      </c>
      <c r="CX138" s="1">
        <v>0</v>
      </c>
      <c r="CY138" s="1">
        <v>0</v>
      </c>
      <c r="CZ138" s="1">
        <v>0</v>
      </c>
      <c r="DA138" s="1">
        <v>0</v>
      </c>
      <c r="DB138" s="1">
        <v>0</v>
      </c>
      <c r="DC138" s="1">
        <v>0</v>
      </c>
      <c r="DD138" s="1">
        <v>0</v>
      </c>
      <c r="DE138" s="1">
        <v>0</v>
      </c>
      <c r="DF138" s="1">
        <v>0</v>
      </c>
      <c r="DG138" s="1">
        <v>0</v>
      </c>
      <c r="DH138" s="1">
        <v>0</v>
      </c>
      <c r="DI138" s="1">
        <v>0</v>
      </c>
      <c r="DJ138" s="1">
        <v>0</v>
      </c>
      <c r="DK138" s="1">
        <v>0</v>
      </c>
      <c r="DL138" s="1">
        <v>0</v>
      </c>
      <c r="DM138" s="1">
        <v>0</v>
      </c>
      <c r="DN138" s="1">
        <v>0</v>
      </c>
      <c r="DO138" s="1">
        <v>0</v>
      </c>
      <c r="DP138" s="1">
        <v>0</v>
      </c>
      <c r="DQ138" s="1">
        <v>0</v>
      </c>
      <c r="DR138" s="1">
        <v>0</v>
      </c>
      <c r="DS138" s="1">
        <v>0</v>
      </c>
      <c r="DT138" s="1">
        <v>0</v>
      </c>
      <c r="DU138" s="1">
        <v>0</v>
      </c>
      <c r="DV138" s="1">
        <v>0</v>
      </c>
      <c r="DW138" s="1">
        <v>0</v>
      </c>
      <c r="DX138" s="1">
        <v>0</v>
      </c>
      <c r="DY138" s="1">
        <v>0</v>
      </c>
      <c r="DZ138" s="1">
        <v>0</v>
      </c>
      <c r="EA138" s="1">
        <v>0</v>
      </c>
      <c r="EB138" s="1">
        <v>0</v>
      </c>
      <c r="EC138" s="1">
        <v>0</v>
      </c>
      <c r="ED138" s="1">
        <v>0</v>
      </c>
      <c r="EE138" s="1">
        <v>0</v>
      </c>
      <c r="EF138" s="1">
        <v>0</v>
      </c>
      <c r="EG138" s="1">
        <v>0</v>
      </c>
      <c r="EH138" s="1">
        <v>0</v>
      </c>
      <c r="EI138" s="1">
        <v>0</v>
      </c>
      <c r="EJ138" s="1">
        <v>0</v>
      </c>
      <c r="EK138" s="1">
        <v>0</v>
      </c>
      <c r="EL138" s="1">
        <v>0</v>
      </c>
      <c r="EM138" s="1">
        <v>0</v>
      </c>
      <c r="EN138" s="1">
        <v>0</v>
      </c>
      <c r="EO138" s="1">
        <v>0</v>
      </c>
      <c r="EP138" s="1">
        <v>0</v>
      </c>
      <c r="EQ138" s="1">
        <v>0</v>
      </c>
      <c r="ER138" s="1">
        <v>0</v>
      </c>
      <c r="ES138" s="1">
        <v>0</v>
      </c>
      <c r="ET138" s="1">
        <v>0</v>
      </c>
      <c r="EU138" s="1">
        <v>0</v>
      </c>
      <c r="EV138" s="1">
        <v>0</v>
      </c>
      <c r="EW138" s="1">
        <v>0</v>
      </c>
      <c r="EX138" s="1">
        <v>0</v>
      </c>
      <c r="EY138" s="1">
        <v>0</v>
      </c>
      <c r="EZ138" s="1">
        <v>0</v>
      </c>
      <c r="FA138" s="1">
        <v>0</v>
      </c>
      <c r="FB138" s="1">
        <v>0</v>
      </c>
      <c r="FC138" s="1">
        <v>0</v>
      </c>
      <c r="FD138" s="1">
        <v>0</v>
      </c>
      <c r="FE138" s="1">
        <v>0</v>
      </c>
      <c r="FF138" s="1">
        <v>0</v>
      </c>
      <c r="FG138" s="1">
        <v>0</v>
      </c>
      <c r="FH138" s="1">
        <v>0</v>
      </c>
      <c r="FI138" s="1">
        <v>0</v>
      </c>
      <c r="FJ138" s="1">
        <v>0</v>
      </c>
      <c r="FK138" s="1">
        <v>0</v>
      </c>
      <c r="FL138" s="1">
        <v>0</v>
      </c>
      <c r="FM138" s="1">
        <v>0</v>
      </c>
      <c r="FN138" s="1">
        <v>0</v>
      </c>
      <c r="FO138" s="1">
        <v>0</v>
      </c>
      <c r="FP138" s="1">
        <v>0</v>
      </c>
      <c r="FQ138" s="1">
        <v>1</v>
      </c>
      <c r="FR138" s="1">
        <v>0</v>
      </c>
      <c r="FS138" s="1">
        <v>0</v>
      </c>
      <c r="FT138" s="1">
        <v>0</v>
      </c>
      <c r="FU138" s="1">
        <v>0</v>
      </c>
      <c r="FV138" s="1">
        <v>0</v>
      </c>
      <c r="FW138" s="1">
        <v>0</v>
      </c>
      <c r="FX138" s="1">
        <v>4.4177090664478831</v>
      </c>
      <c r="FY138" s="1">
        <v>0</v>
      </c>
      <c r="FZ138" s="1">
        <v>0</v>
      </c>
      <c r="GA138" s="1">
        <v>0</v>
      </c>
      <c r="GB138" s="1">
        <v>0</v>
      </c>
      <c r="GC138" s="1">
        <v>0</v>
      </c>
      <c r="GD138" s="1">
        <v>0</v>
      </c>
      <c r="GE138" s="1">
        <v>0</v>
      </c>
      <c r="GF138" s="1">
        <v>0</v>
      </c>
      <c r="GG138" s="1">
        <v>0</v>
      </c>
      <c r="GH138" s="1">
        <v>0</v>
      </c>
      <c r="GI138" s="1">
        <v>0</v>
      </c>
      <c r="GJ138" s="1">
        <v>0</v>
      </c>
      <c r="GK138" s="1">
        <v>0</v>
      </c>
      <c r="GL138" s="1">
        <v>0</v>
      </c>
      <c r="GM138" s="1">
        <v>0</v>
      </c>
      <c r="GN138" s="1">
        <v>0</v>
      </c>
      <c r="GO138" s="1">
        <v>0</v>
      </c>
      <c r="GP138" s="1">
        <v>0</v>
      </c>
      <c r="GQ138" s="1">
        <v>0</v>
      </c>
      <c r="GR138" s="1">
        <v>0</v>
      </c>
      <c r="GS138" s="1">
        <v>0</v>
      </c>
      <c r="GT138" s="1">
        <v>0.3523</v>
      </c>
      <c r="GU138" s="1">
        <v>0</v>
      </c>
      <c r="GV138" s="1">
        <v>0</v>
      </c>
      <c r="GW138" s="1">
        <v>0</v>
      </c>
      <c r="GX138" s="1">
        <v>0</v>
      </c>
      <c r="GY138" s="1">
        <v>0</v>
      </c>
      <c r="GZ138" s="1">
        <v>0</v>
      </c>
      <c r="HA138" s="1">
        <v>0</v>
      </c>
      <c r="HB138" s="1">
        <v>0</v>
      </c>
      <c r="HC138" s="1">
        <v>0</v>
      </c>
      <c r="HD138" s="1">
        <v>0</v>
      </c>
      <c r="HE138" s="1">
        <v>0</v>
      </c>
      <c r="HF138" s="1">
        <v>0</v>
      </c>
      <c r="HG138" s="1">
        <v>0</v>
      </c>
      <c r="HH138" s="1">
        <v>1.4999999999999999E-2</v>
      </c>
      <c r="HI138" s="1">
        <v>0</v>
      </c>
      <c r="HJ138" s="1">
        <v>0</v>
      </c>
      <c r="HK138" s="1">
        <v>0</v>
      </c>
      <c r="HL138" s="1">
        <v>0</v>
      </c>
      <c r="HM138" s="1">
        <v>0</v>
      </c>
      <c r="HN138" s="1">
        <v>81.599999999999994</v>
      </c>
      <c r="HO138" s="1">
        <v>0</v>
      </c>
      <c r="HP138" s="1">
        <v>0</v>
      </c>
      <c r="HQ138" s="1">
        <v>0</v>
      </c>
      <c r="HR138" s="1">
        <v>0</v>
      </c>
      <c r="HS138" s="1">
        <v>0</v>
      </c>
      <c r="HT138" s="1">
        <v>0</v>
      </c>
      <c r="HU138" s="1">
        <v>0</v>
      </c>
      <c r="HV138" s="1">
        <v>0</v>
      </c>
      <c r="HW138" s="1">
        <v>0</v>
      </c>
      <c r="HX138" s="1">
        <v>0</v>
      </c>
      <c r="HY138" s="1">
        <v>0</v>
      </c>
      <c r="HZ138" s="1">
        <v>0</v>
      </c>
      <c r="IA138" s="1">
        <v>0</v>
      </c>
      <c r="IB138" s="1">
        <v>0</v>
      </c>
      <c r="IC138" s="1">
        <v>0</v>
      </c>
      <c r="ID138" s="1">
        <v>0</v>
      </c>
      <c r="IE138" s="1">
        <v>0</v>
      </c>
      <c r="IF138" s="1">
        <v>0</v>
      </c>
      <c r="IG138" s="1">
        <v>0</v>
      </c>
      <c r="IH138" s="1">
        <v>0</v>
      </c>
      <c r="II138" s="1">
        <v>0</v>
      </c>
      <c r="IJ138" s="1">
        <v>0</v>
      </c>
      <c r="IK138" s="1">
        <v>0</v>
      </c>
      <c r="IL138" s="1">
        <v>0</v>
      </c>
      <c r="IM138" s="1">
        <v>0</v>
      </c>
      <c r="IN138" s="1">
        <v>0</v>
      </c>
      <c r="IO138" s="1">
        <v>0</v>
      </c>
      <c r="IP138" s="1">
        <v>0</v>
      </c>
      <c r="IQ138" s="1">
        <v>0</v>
      </c>
      <c r="IR138" s="1">
        <v>0</v>
      </c>
      <c r="IS138" s="1">
        <v>0</v>
      </c>
      <c r="IT138" s="1">
        <v>0</v>
      </c>
      <c r="IU138" s="1">
        <v>0</v>
      </c>
      <c r="IV138" s="1">
        <v>0</v>
      </c>
      <c r="IW138" s="1">
        <v>0</v>
      </c>
      <c r="IX138" s="1">
        <v>0</v>
      </c>
      <c r="IY138" s="1">
        <v>0</v>
      </c>
      <c r="IZ138" s="1">
        <v>0</v>
      </c>
      <c r="JA138" s="1">
        <v>0</v>
      </c>
      <c r="JB138" s="1">
        <v>0</v>
      </c>
      <c r="JC138" s="1">
        <v>0</v>
      </c>
      <c r="JD138" s="1">
        <v>0</v>
      </c>
      <c r="JE138" s="1">
        <v>0</v>
      </c>
      <c r="JF138" s="1">
        <v>0</v>
      </c>
      <c r="JG138" s="1">
        <v>0</v>
      </c>
      <c r="JH138" s="1">
        <v>0</v>
      </c>
      <c r="JI138" s="1">
        <v>0</v>
      </c>
      <c r="JJ138" s="1">
        <v>0</v>
      </c>
      <c r="JK138" s="1">
        <v>0</v>
      </c>
      <c r="JL138" s="1">
        <v>0</v>
      </c>
      <c r="JM138" s="1">
        <v>0</v>
      </c>
      <c r="JN138" s="1">
        <v>0</v>
      </c>
      <c r="JO138" s="1">
        <v>0</v>
      </c>
      <c r="JP138" s="1">
        <v>0</v>
      </c>
      <c r="JQ138" s="1">
        <v>0</v>
      </c>
      <c r="JR138" s="1">
        <v>0</v>
      </c>
      <c r="JS138" s="1">
        <v>0</v>
      </c>
      <c r="JT138" s="1">
        <v>0</v>
      </c>
      <c r="JU138" s="1">
        <v>0</v>
      </c>
      <c r="JV138" s="1">
        <v>0</v>
      </c>
      <c r="JW138" s="1">
        <v>0</v>
      </c>
      <c r="JX138" s="1">
        <v>0</v>
      </c>
      <c r="JY138" s="1">
        <v>0</v>
      </c>
      <c r="JZ138" s="1">
        <v>0</v>
      </c>
      <c r="KA138" s="1">
        <v>0</v>
      </c>
      <c r="KB138" s="1">
        <v>0</v>
      </c>
      <c r="KC138" s="1">
        <v>0</v>
      </c>
      <c r="KD138" s="1">
        <v>0</v>
      </c>
      <c r="KE138" s="1">
        <v>0</v>
      </c>
      <c r="KF138" s="1">
        <v>0</v>
      </c>
      <c r="KG138" s="1">
        <v>0</v>
      </c>
      <c r="KH138" s="1">
        <v>0</v>
      </c>
      <c r="KI138" s="1">
        <v>0</v>
      </c>
      <c r="KJ138" s="1">
        <v>0</v>
      </c>
      <c r="KK138" s="1">
        <v>0</v>
      </c>
      <c r="KL138" s="1">
        <v>0</v>
      </c>
      <c r="KM138" s="1">
        <v>0</v>
      </c>
      <c r="KN138" s="1">
        <v>0</v>
      </c>
      <c r="KO138" s="1">
        <v>0</v>
      </c>
      <c r="KP138" s="1">
        <v>0</v>
      </c>
      <c r="KQ138" s="1">
        <v>0</v>
      </c>
      <c r="KR138" s="1">
        <v>0</v>
      </c>
      <c r="KS138" s="1">
        <v>0</v>
      </c>
      <c r="KT138" s="1">
        <v>0</v>
      </c>
      <c r="KU138" s="1">
        <v>0</v>
      </c>
      <c r="KV138" s="1">
        <v>0</v>
      </c>
      <c r="KW138" s="1">
        <v>0</v>
      </c>
      <c r="KX138" s="1">
        <v>0</v>
      </c>
      <c r="KY138" s="1">
        <v>0</v>
      </c>
      <c r="KZ138" s="1">
        <v>0</v>
      </c>
      <c r="LA138" s="1">
        <v>0</v>
      </c>
      <c r="LB138" s="1">
        <v>0</v>
      </c>
      <c r="LC138" s="1">
        <v>0</v>
      </c>
      <c r="LD138" s="1">
        <v>0</v>
      </c>
      <c r="LE138" s="1">
        <v>0</v>
      </c>
      <c r="LF138" s="1">
        <v>0</v>
      </c>
      <c r="LG138" s="1">
        <v>0</v>
      </c>
      <c r="LH138" s="1">
        <v>0.9546</v>
      </c>
      <c r="LI138" s="1">
        <v>0.3568477559935192</v>
      </c>
      <c r="LJ138" s="1">
        <v>0</v>
      </c>
      <c r="LK138" s="1">
        <v>0</v>
      </c>
      <c r="LL138" s="1">
        <v>1</v>
      </c>
      <c r="LM138" s="1">
        <v>0.95</v>
      </c>
      <c r="LN138" s="1">
        <v>0</v>
      </c>
      <c r="LO138" s="1">
        <v>1</v>
      </c>
      <c r="LP138" s="1">
        <v>0.78</v>
      </c>
      <c r="LQ138" s="1">
        <v>0</v>
      </c>
      <c r="LR138" s="1">
        <v>0.1227364185110664</v>
      </c>
      <c r="LS138" s="1">
        <v>0</v>
      </c>
    </row>
    <row r="139" spans="1:331" ht="15.75" customHeight="1">
      <c r="A139" s="1" t="s">
        <v>459</v>
      </c>
      <c r="B139" s="1" t="s">
        <v>460</v>
      </c>
      <c r="C139" s="1" t="s">
        <v>475</v>
      </c>
      <c r="D139" s="1" t="s">
        <v>420</v>
      </c>
      <c r="E139" s="1" t="s">
        <v>354</v>
      </c>
      <c r="F139" s="1">
        <v>3996</v>
      </c>
      <c r="G139" s="1" t="s">
        <v>355</v>
      </c>
      <c r="H139" s="1">
        <v>3996</v>
      </c>
      <c r="I139" s="1">
        <v>0.6506024096385542</v>
      </c>
      <c r="J139" s="1">
        <v>0</v>
      </c>
      <c r="K139" s="1" t="s">
        <v>356</v>
      </c>
      <c r="L139" s="1">
        <v>1</v>
      </c>
      <c r="M139" s="1" t="s">
        <v>427</v>
      </c>
      <c r="N139" s="1" t="s">
        <v>462</v>
      </c>
      <c r="O139" s="1" t="s">
        <v>463</v>
      </c>
      <c r="P139" s="1">
        <v>4.9000000000000004</v>
      </c>
      <c r="Q139" s="1">
        <v>0.82</v>
      </c>
      <c r="R139" s="1">
        <v>0</v>
      </c>
      <c r="S139" s="1">
        <v>0.35</v>
      </c>
      <c r="T139" s="1">
        <v>6142</v>
      </c>
      <c r="U139" s="1">
        <v>0</v>
      </c>
      <c r="V139" s="1">
        <v>182</v>
      </c>
      <c r="W139" s="1">
        <v>0</v>
      </c>
      <c r="X139" s="1">
        <v>1117844</v>
      </c>
      <c r="Y139" s="1">
        <v>1</v>
      </c>
      <c r="Z139" s="1">
        <v>0</v>
      </c>
      <c r="AA139" s="1">
        <v>0</v>
      </c>
      <c r="AB139" s="1">
        <v>0</v>
      </c>
      <c r="AC139" s="1">
        <v>0</v>
      </c>
      <c r="AD139" s="1">
        <v>0</v>
      </c>
      <c r="AE139" s="1">
        <v>0</v>
      </c>
      <c r="AF139" s="1">
        <v>0</v>
      </c>
      <c r="AG139" s="1">
        <v>0</v>
      </c>
      <c r="AH139" s="1">
        <v>0</v>
      </c>
      <c r="AI139" s="1">
        <v>0</v>
      </c>
      <c r="AJ139" s="1">
        <v>0</v>
      </c>
      <c r="AK139" s="1">
        <v>0</v>
      </c>
      <c r="AL139" s="1">
        <v>0</v>
      </c>
      <c r="AM139" s="1">
        <v>13.616438356164384</v>
      </c>
      <c r="AN139" s="1">
        <v>0</v>
      </c>
      <c r="AO139" s="1">
        <v>0</v>
      </c>
      <c r="AP139" s="1">
        <v>0</v>
      </c>
      <c r="AQ139" s="1">
        <v>0</v>
      </c>
      <c r="AR139" s="1">
        <v>0</v>
      </c>
      <c r="AS139" s="1">
        <v>0</v>
      </c>
      <c r="AT139" s="1">
        <v>0</v>
      </c>
      <c r="AU139" s="1">
        <v>0</v>
      </c>
      <c r="AV139" s="1">
        <v>0</v>
      </c>
      <c r="AW139" s="1">
        <v>0</v>
      </c>
      <c r="AX139" s="1">
        <v>0</v>
      </c>
      <c r="AY139" s="1">
        <v>0</v>
      </c>
      <c r="AZ139" s="1">
        <v>0</v>
      </c>
      <c r="BA139" s="1">
        <v>0</v>
      </c>
      <c r="BB139" s="1">
        <v>0</v>
      </c>
      <c r="BC139" s="1">
        <v>0.1143</v>
      </c>
      <c r="BD139" s="1">
        <v>0</v>
      </c>
      <c r="BE139" s="1">
        <v>0</v>
      </c>
      <c r="BF139" s="1">
        <v>0</v>
      </c>
      <c r="BG139" s="1">
        <v>0</v>
      </c>
      <c r="BH139" s="1">
        <v>0</v>
      </c>
      <c r="BI139" s="1">
        <v>0</v>
      </c>
      <c r="BJ139" s="1">
        <v>0</v>
      </c>
      <c r="BK139" s="1">
        <v>0</v>
      </c>
      <c r="BL139" s="1">
        <v>0</v>
      </c>
      <c r="BM139" s="1">
        <v>0</v>
      </c>
      <c r="BN139" s="1">
        <v>0</v>
      </c>
      <c r="BO139" s="1">
        <v>0</v>
      </c>
      <c r="BP139" s="1">
        <v>0</v>
      </c>
      <c r="BQ139" s="1">
        <v>1.4999999999999999E-2</v>
      </c>
      <c r="BR139" s="1">
        <v>0</v>
      </c>
      <c r="BS139" s="1">
        <v>0</v>
      </c>
      <c r="BT139" s="1">
        <v>0</v>
      </c>
      <c r="BU139" s="1">
        <v>0</v>
      </c>
      <c r="BV139" s="1">
        <v>0</v>
      </c>
      <c r="BW139" s="1">
        <v>81.599999999999994</v>
      </c>
      <c r="BX139" s="1">
        <v>0</v>
      </c>
      <c r="BY139" s="1">
        <v>0</v>
      </c>
      <c r="BZ139" s="1">
        <v>0</v>
      </c>
      <c r="CA139" s="1">
        <v>0</v>
      </c>
      <c r="CB139" s="1">
        <v>0</v>
      </c>
      <c r="CC139" s="1">
        <v>0</v>
      </c>
      <c r="CD139" s="1">
        <v>0</v>
      </c>
      <c r="CE139" s="1">
        <v>0</v>
      </c>
      <c r="CF139" s="1">
        <v>0</v>
      </c>
      <c r="CG139" s="1">
        <v>0</v>
      </c>
      <c r="CH139" s="1">
        <v>0</v>
      </c>
      <c r="CI139" s="1">
        <v>0</v>
      </c>
      <c r="CJ139" s="1">
        <v>0</v>
      </c>
      <c r="CK139" s="1">
        <v>0</v>
      </c>
      <c r="CL139" s="1">
        <v>0</v>
      </c>
      <c r="CM139" s="1">
        <v>0</v>
      </c>
      <c r="CN139" s="1">
        <v>0</v>
      </c>
      <c r="CO139" s="1">
        <v>0</v>
      </c>
      <c r="CP139" s="1">
        <v>0</v>
      </c>
      <c r="CQ139" s="1">
        <v>0</v>
      </c>
      <c r="CR139" s="1">
        <v>0</v>
      </c>
      <c r="CS139" s="1">
        <v>0</v>
      </c>
      <c r="CT139" s="1">
        <v>0</v>
      </c>
      <c r="CU139" s="1">
        <v>0</v>
      </c>
      <c r="CV139" s="1">
        <v>0</v>
      </c>
      <c r="CW139" s="1">
        <v>0</v>
      </c>
      <c r="CX139" s="1">
        <v>0</v>
      </c>
      <c r="CY139" s="1">
        <v>0</v>
      </c>
      <c r="CZ139" s="1">
        <v>0</v>
      </c>
      <c r="DA139" s="1">
        <v>0</v>
      </c>
      <c r="DB139" s="1">
        <v>0</v>
      </c>
      <c r="DC139" s="1">
        <v>0</v>
      </c>
      <c r="DD139" s="1">
        <v>0</v>
      </c>
      <c r="DE139" s="1">
        <v>0</v>
      </c>
      <c r="DF139" s="1">
        <v>0</v>
      </c>
      <c r="DG139" s="1">
        <v>0</v>
      </c>
      <c r="DH139" s="1">
        <v>0</v>
      </c>
      <c r="DI139" s="1">
        <v>0</v>
      </c>
      <c r="DJ139" s="1">
        <v>0</v>
      </c>
      <c r="DK139" s="1">
        <v>0</v>
      </c>
      <c r="DL139" s="1">
        <v>0</v>
      </c>
      <c r="DM139" s="1">
        <v>0</v>
      </c>
      <c r="DN139" s="1">
        <v>0</v>
      </c>
      <c r="DO139" s="1">
        <v>0</v>
      </c>
      <c r="DP139" s="1">
        <v>0</v>
      </c>
      <c r="DQ139" s="1">
        <v>0</v>
      </c>
      <c r="DR139" s="1">
        <v>0</v>
      </c>
      <c r="DS139" s="1">
        <v>0</v>
      </c>
      <c r="DT139" s="1">
        <v>0</v>
      </c>
      <c r="DU139" s="1">
        <v>0</v>
      </c>
      <c r="DV139" s="1">
        <v>0</v>
      </c>
      <c r="DW139" s="1">
        <v>0</v>
      </c>
      <c r="DX139" s="1">
        <v>0</v>
      </c>
      <c r="DY139" s="1">
        <v>0</v>
      </c>
      <c r="DZ139" s="1">
        <v>0</v>
      </c>
      <c r="EA139" s="1">
        <v>0</v>
      </c>
      <c r="EB139" s="1">
        <v>0</v>
      </c>
      <c r="EC139" s="1">
        <v>0</v>
      </c>
      <c r="ED139" s="1">
        <v>0</v>
      </c>
      <c r="EE139" s="1">
        <v>0</v>
      </c>
      <c r="EF139" s="1">
        <v>0</v>
      </c>
      <c r="EG139" s="1">
        <v>0</v>
      </c>
      <c r="EH139" s="1">
        <v>0</v>
      </c>
      <c r="EI139" s="1">
        <v>0</v>
      </c>
      <c r="EJ139" s="1">
        <v>0</v>
      </c>
      <c r="EK139" s="1">
        <v>0</v>
      </c>
      <c r="EL139" s="1">
        <v>0</v>
      </c>
      <c r="EM139" s="1">
        <v>0</v>
      </c>
      <c r="EN139" s="1">
        <v>0</v>
      </c>
      <c r="EO139" s="1">
        <v>0</v>
      </c>
      <c r="EP139" s="1">
        <v>0</v>
      </c>
      <c r="EQ139" s="1">
        <v>0</v>
      </c>
      <c r="ER139" s="1">
        <v>0</v>
      </c>
      <c r="ES139" s="1">
        <v>0</v>
      </c>
      <c r="ET139" s="1">
        <v>0</v>
      </c>
      <c r="EU139" s="1">
        <v>0</v>
      </c>
      <c r="EV139" s="1">
        <v>0</v>
      </c>
      <c r="EW139" s="1">
        <v>0</v>
      </c>
      <c r="EX139" s="1">
        <v>0</v>
      </c>
      <c r="EY139" s="1">
        <v>0</v>
      </c>
      <c r="EZ139" s="1">
        <v>0</v>
      </c>
      <c r="FA139" s="1">
        <v>0</v>
      </c>
      <c r="FB139" s="1">
        <v>0</v>
      </c>
      <c r="FC139" s="1">
        <v>0</v>
      </c>
      <c r="FD139" s="1">
        <v>0</v>
      </c>
      <c r="FE139" s="1">
        <v>0</v>
      </c>
      <c r="FF139" s="1">
        <v>0</v>
      </c>
      <c r="FG139" s="1">
        <v>0</v>
      </c>
      <c r="FH139" s="1">
        <v>0</v>
      </c>
      <c r="FI139" s="1">
        <v>0</v>
      </c>
      <c r="FJ139" s="1">
        <v>0</v>
      </c>
      <c r="FK139" s="1">
        <v>0</v>
      </c>
      <c r="FL139" s="1">
        <v>0</v>
      </c>
      <c r="FM139" s="1">
        <v>0</v>
      </c>
      <c r="FN139" s="1">
        <v>0</v>
      </c>
      <c r="FO139" s="1">
        <v>0</v>
      </c>
      <c r="FP139" s="1">
        <v>0</v>
      </c>
      <c r="FQ139" s="1">
        <v>1</v>
      </c>
      <c r="FR139" s="1">
        <v>0</v>
      </c>
      <c r="FS139" s="1">
        <v>0</v>
      </c>
      <c r="FT139" s="1">
        <v>0</v>
      </c>
      <c r="FU139" s="1">
        <v>0</v>
      </c>
      <c r="FV139" s="1">
        <v>0</v>
      </c>
      <c r="FW139" s="1">
        <v>0</v>
      </c>
      <c r="FX139" s="1">
        <v>4.4177090664478831</v>
      </c>
      <c r="FY139" s="1">
        <v>0</v>
      </c>
      <c r="FZ139" s="1">
        <v>0</v>
      </c>
      <c r="GA139" s="1">
        <v>0</v>
      </c>
      <c r="GB139" s="1">
        <v>0</v>
      </c>
      <c r="GC139" s="1">
        <v>0</v>
      </c>
      <c r="GD139" s="1">
        <v>0</v>
      </c>
      <c r="GE139" s="1">
        <v>0</v>
      </c>
      <c r="GF139" s="1">
        <v>0</v>
      </c>
      <c r="GG139" s="1">
        <v>0</v>
      </c>
      <c r="GH139" s="1">
        <v>0</v>
      </c>
      <c r="GI139" s="1">
        <v>0</v>
      </c>
      <c r="GJ139" s="1">
        <v>0</v>
      </c>
      <c r="GK139" s="1">
        <v>0</v>
      </c>
      <c r="GL139" s="1">
        <v>0</v>
      </c>
      <c r="GM139" s="1">
        <v>0</v>
      </c>
      <c r="GN139" s="1">
        <v>0</v>
      </c>
      <c r="GO139" s="1">
        <v>0</v>
      </c>
      <c r="GP139" s="1">
        <v>0</v>
      </c>
      <c r="GQ139" s="1">
        <v>0</v>
      </c>
      <c r="GR139" s="1">
        <v>0</v>
      </c>
      <c r="GS139" s="1">
        <v>0</v>
      </c>
      <c r="GT139" s="1">
        <v>0.3523</v>
      </c>
      <c r="GU139" s="1">
        <v>0</v>
      </c>
      <c r="GV139" s="1">
        <v>0</v>
      </c>
      <c r="GW139" s="1">
        <v>0</v>
      </c>
      <c r="GX139" s="1">
        <v>0</v>
      </c>
      <c r="GY139" s="1">
        <v>0</v>
      </c>
      <c r="GZ139" s="1">
        <v>0</v>
      </c>
      <c r="HA139" s="1">
        <v>0</v>
      </c>
      <c r="HB139" s="1">
        <v>0</v>
      </c>
      <c r="HC139" s="1">
        <v>0</v>
      </c>
      <c r="HD139" s="1">
        <v>0</v>
      </c>
      <c r="HE139" s="1">
        <v>0</v>
      </c>
      <c r="HF139" s="1">
        <v>0</v>
      </c>
      <c r="HG139" s="1">
        <v>0</v>
      </c>
      <c r="HH139" s="1">
        <v>1.4999999999999999E-2</v>
      </c>
      <c r="HI139" s="1">
        <v>0</v>
      </c>
      <c r="HJ139" s="1">
        <v>0</v>
      </c>
      <c r="HK139" s="1">
        <v>0</v>
      </c>
      <c r="HL139" s="1">
        <v>0</v>
      </c>
      <c r="HM139" s="1">
        <v>0</v>
      </c>
      <c r="HN139" s="1">
        <v>81.599999999999994</v>
      </c>
      <c r="HO139" s="1">
        <v>0</v>
      </c>
      <c r="HP139" s="1">
        <v>0</v>
      </c>
      <c r="HQ139" s="1">
        <v>0</v>
      </c>
      <c r="HR139" s="1">
        <v>0</v>
      </c>
      <c r="HS139" s="1">
        <v>0</v>
      </c>
      <c r="HT139" s="1">
        <v>0</v>
      </c>
      <c r="HU139" s="1">
        <v>0</v>
      </c>
      <c r="HV139" s="1">
        <v>0</v>
      </c>
      <c r="HW139" s="1">
        <v>0</v>
      </c>
      <c r="HX139" s="1">
        <v>0</v>
      </c>
      <c r="HY139" s="1">
        <v>0</v>
      </c>
      <c r="HZ139" s="1">
        <v>0</v>
      </c>
      <c r="IA139" s="1">
        <v>0</v>
      </c>
      <c r="IB139" s="1">
        <v>0</v>
      </c>
      <c r="IC139" s="1">
        <v>0</v>
      </c>
      <c r="ID139" s="1">
        <v>0</v>
      </c>
      <c r="IE139" s="1">
        <v>0</v>
      </c>
      <c r="IF139" s="1">
        <v>0</v>
      </c>
      <c r="IG139" s="1">
        <v>0</v>
      </c>
      <c r="IH139" s="1">
        <v>0</v>
      </c>
      <c r="II139" s="1">
        <v>0</v>
      </c>
      <c r="IJ139" s="1">
        <v>0</v>
      </c>
      <c r="IK139" s="1">
        <v>0</v>
      </c>
      <c r="IL139" s="1">
        <v>0</v>
      </c>
      <c r="IM139" s="1">
        <v>0</v>
      </c>
      <c r="IN139" s="1">
        <v>0</v>
      </c>
      <c r="IO139" s="1">
        <v>0</v>
      </c>
      <c r="IP139" s="1">
        <v>0</v>
      </c>
      <c r="IQ139" s="1">
        <v>0</v>
      </c>
      <c r="IR139" s="1">
        <v>0</v>
      </c>
      <c r="IS139" s="1">
        <v>0</v>
      </c>
      <c r="IT139" s="1">
        <v>0</v>
      </c>
      <c r="IU139" s="1">
        <v>0</v>
      </c>
      <c r="IV139" s="1">
        <v>0</v>
      </c>
      <c r="IW139" s="1">
        <v>0</v>
      </c>
      <c r="IX139" s="1">
        <v>0</v>
      </c>
      <c r="IY139" s="1">
        <v>0</v>
      </c>
      <c r="IZ139" s="1">
        <v>0</v>
      </c>
      <c r="JA139" s="1">
        <v>0</v>
      </c>
      <c r="JB139" s="1">
        <v>0</v>
      </c>
      <c r="JC139" s="1">
        <v>0</v>
      </c>
      <c r="JD139" s="1">
        <v>0</v>
      </c>
      <c r="JE139" s="1">
        <v>0</v>
      </c>
      <c r="JF139" s="1">
        <v>0</v>
      </c>
      <c r="JG139" s="1">
        <v>0</v>
      </c>
      <c r="JH139" s="1">
        <v>0</v>
      </c>
      <c r="JI139" s="1">
        <v>0</v>
      </c>
      <c r="JJ139" s="1">
        <v>0</v>
      </c>
      <c r="JK139" s="1">
        <v>0</v>
      </c>
      <c r="JL139" s="1">
        <v>0</v>
      </c>
      <c r="JM139" s="1">
        <v>0</v>
      </c>
      <c r="JN139" s="1">
        <v>0</v>
      </c>
      <c r="JO139" s="1">
        <v>0</v>
      </c>
      <c r="JP139" s="1">
        <v>0</v>
      </c>
      <c r="JQ139" s="1">
        <v>0</v>
      </c>
      <c r="JR139" s="1">
        <v>0</v>
      </c>
      <c r="JS139" s="1">
        <v>0</v>
      </c>
      <c r="JT139" s="1">
        <v>0</v>
      </c>
      <c r="JU139" s="1">
        <v>0</v>
      </c>
      <c r="JV139" s="1">
        <v>0</v>
      </c>
      <c r="JW139" s="1">
        <v>0</v>
      </c>
      <c r="JX139" s="1">
        <v>0</v>
      </c>
      <c r="JY139" s="1">
        <v>0</v>
      </c>
      <c r="JZ139" s="1">
        <v>0</v>
      </c>
      <c r="KA139" s="1">
        <v>0</v>
      </c>
      <c r="KB139" s="1">
        <v>0</v>
      </c>
      <c r="KC139" s="1">
        <v>0</v>
      </c>
      <c r="KD139" s="1">
        <v>0</v>
      </c>
      <c r="KE139" s="1">
        <v>0</v>
      </c>
      <c r="KF139" s="1">
        <v>0</v>
      </c>
      <c r="KG139" s="1">
        <v>0</v>
      </c>
      <c r="KH139" s="1">
        <v>0</v>
      </c>
      <c r="KI139" s="1">
        <v>0</v>
      </c>
      <c r="KJ139" s="1">
        <v>0</v>
      </c>
      <c r="KK139" s="1">
        <v>0</v>
      </c>
      <c r="KL139" s="1">
        <v>0</v>
      </c>
      <c r="KM139" s="1">
        <v>0</v>
      </c>
      <c r="KN139" s="1">
        <v>0</v>
      </c>
      <c r="KO139" s="1">
        <v>0</v>
      </c>
      <c r="KP139" s="1">
        <v>0</v>
      </c>
      <c r="KQ139" s="1">
        <v>0</v>
      </c>
      <c r="KR139" s="1">
        <v>0</v>
      </c>
      <c r="KS139" s="1">
        <v>0</v>
      </c>
      <c r="KT139" s="1">
        <v>0</v>
      </c>
      <c r="KU139" s="1">
        <v>0</v>
      </c>
      <c r="KV139" s="1">
        <v>0</v>
      </c>
      <c r="KW139" s="1">
        <v>0</v>
      </c>
      <c r="KX139" s="1">
        <v>0</v>
      </c>
      <c r="KY139" s="1">
        <v>0</v>
      </c>
      <c r="KZ139" s="1">
        <v>0</v>
      </c>
      <c r="LA139" s="1">
        <v>0</v>
      </c>
      <c r="LB139" s="1">
        <v>0</v>
      </c>
      <c r="LC139" s="1">
        <v>0</v>
      </c>
      <c r="LD139" s="1">
        <v>0</v>
      </c>
      <c r="LE139" s="1">
        <v>0</v>
      </c>
      <c r="LF139" s="1">
        <v>0</v>
      </c>
      <c r="LG139" s="1">
        <v>0</v>
      </c>
      <c r="LH139" s="1">
        <v>0.9546</v>
      </c>
      <c r="LI139" s="1">
        <v>0.48638575833420772</v>
      </c>
      <c r="LJ139" s="1">
        <v>0</v>
      </c>
      <c r="LK139" s="1">
        <v>0</v>
      </c>
      <c r="LL139" s="1">
        <v>1</v>
      </c>
      <c r="LM139" s="1">
        <v>0.95</v>
      </c>
      <c r="LN139" s="1">
        <v>0</v>
      </c>
      <c r="LO139" s="1">
        <v>1</v>
      </c>
      <c r="LP139" s="1">
        <v>0.78</v>
      </c>
      <c r="LQ139" s="1">
        <v>0</v>
      </c>
      <c r="LR139" s="1">
        <v>0.1227364185110664</v>
      </c>
      <c r="LS139" s="1">
        <v>0</v>
      </c>
    </row>
    <row r="140" spans="1:331" ht="15.75" customHeight="1">
      <c r="A140" s="1" t="s">
        <v>459</v>
      </c>
      <c r="B140" s="1" t="s">
        <v>460</v>
      </c>
      <c r="C140" s="1" t="s">
        <v>476</v>
      </c>
      <c r="D140" s="1" t="s">
        <v>420</v>
      </c>
      <c r="E140" s="1" t="s">
        <v>354</v>
      </c>
      <c r="F140" s="1">
        <v>4223</v>
      </c>
      <c r="G140" s="1" t="s">
        <v>355</v>
      </c>
      <c r="H140" s="1">
        <v>4223</v>
      </c>
      <c r="I140" s="1">
        <v>0.68756105503093456</v>
      </c>
      <c r="J140" s="1">
        <v>0</v>
      </c>
      <c r="K140" s="1" t="s">
        <v>356</v>
      </c>
      <c r="L140" s="1">
        <v>1</v>
      </c>
      <c r="M140" s="1" t="s">
        <v>427</v>
      </c>
      <c r="N140" s="1" t="s">
        <v>462</v>
      </c>
      <c r="O140" s="1" t="s">
        <v>463</v>
      </c>
      <c r="P140" s="1">
        <v>4.9000000000000004</v>
      </c>
      <c r="Q140" s="1">
        <v>0.82</v>
      </c>
      <c r="R140" s="1">
        <v>0</v>
      </c>
      <c r="S140" s="1">
        <v>0.35</v>
      </c>
      <c r="T140" s="1">
        <v>6142</v>
      </c>
      <c r="U140" s="1">
        <v>0</v>
      </c>
      <c r="V140" s="1">
        <v>182</v>
      </c>
      <c r="W140" s="1">
        <v>0</v>
      </c>
      <c r="X140" s="1">
        <v>1117844</v>
      </c>
      <c r="Y140" s="1">
        <v>1</v>
      </c>
      <c r="Z140" s="1">
        <v>0</v>
      </c>
      <c r="AA140" s="1">
        <v>0</v>
      </c>
      <c r="AB140" s="1">
        <v>0</v>
      </c>
      <c r="AC140" s="1">
        <v>0</v>
      </c>
      <c r="AD140" s="1">
        <v>0</v>
      </c>
      <c r="AE140" s="1">
        <v>0</v>
      </c>
      <c r="AF140" s="1">
        <v>0</v>
      </c>
      <c r="AG140" s="1">
        <v>0</v>
      </c>
      <c r="AH140" s="1">
        <v>0</v>
      </c>
      <c r="AI140" s="1">
        <v>0</v>
      </c>
      <c r="AJ140" s="1">
        <v>0</v>
      </c>
      <c r="AK140" s="1">
        <v>0</v>
      </c>
      <c r="AL140" s="1">
        <v>0</v>
      </c>
      <c r="AM140" s="1">
        <v>13.616438356164384</v>
      </c>
      <c r="AN140" s="1">
        <v>0</v>
      </c>
      <c r="AO140" s="1">
        <v>0</v>
      </c>
      <c r="AP140" s="1">
        <v>0</v>
      </c>
      <c r="AQ140" s="1">
        <v>0</v>
      </c>
      <c r="AR140" s="1">
        <v>0</v>
      </c>
      <c r="AS140" s="1">
        <v>0</v>
      </c>
      <c r="AT140" s="1">
        <v>0</v>
      </c>
      <c r="AU140" s="1">
        <v>0</v>
      </c>
      <c r="AV140" s="1">
        <v>0</v>
      </c>
      <c r="AW140" s="1">
        <v>0</v>
      </c>
      <c r="AX140" s="1">
        <v>0</v>
      </c>
      <c r="AY140" s="1">
        <v>0</v>
      </c>
      <c r="AZ140" s="1">
        <v>0</v>
      </c>
      <c r="BA140" s="1">
        <v>0</v>
      </c>
      <c r="BB140" s="1">
        <v>0</v>
      </c>
      <c r="BC140" s="1">
        <v>0.1143</v>
      </c>
      <c r="BD140" s="1">
        <v>0</v>
      </c>
      <c r="BE140" s="1">
        <v>0</v>
      </c>
      <c r="BF140" s="1">
        <v>0</v>
      </c>
      <c r="BG140" s="1">
        <v>0</v>
      </c>
      <c r="BH140" s="1">
        <v>0</v>
      </c>
      <c r="BI140" s="1">
        <v>0</v>
      </c>
      <c r="BJ140" s="1">
        <v>0</v>
      </c>
      <c r="BK140" s="1">
        <v>0</v>
      </c>
      <c r="BL140" s="1">
        <v>0</v>
      </c>
      <c r="BM140" s="1">
        <v>0</v>
      </c>
      <c r="BN140" s="1">
        <v>0</v>
      </c>
      <c r="BO140" s="1">
        <v>0</v>
      </c>
      <c r="BP140" s="1">
        <v>0</v>
      </c>
      <c r="BQ140" s="1">
        <v>1.4999999999999999E-2</v>
      </c>
      <c r="BR140" s="1">
        <v>0</v>
      </c>
      <c r="BS140" s="1">
        <v>0</v>
      </c>
      <c r="BT140" s="1">
        <v>0</v>
      </c>
      <c r="BU140" s="1">
        <v>0</v>
      </c>
      <c r="BV140" s="1">
        <v>0</v>
      </c>
      <c r="BW140" s="1">
        <v>81.599999999999994</v>
      </c>
      <c r="BX140" s="1">
        <v>0</v>
      </c>
      <c r="BY140" s="1">
        <v>0</v>
      </c>
      <c r="BZ140" s="1">
        <v>0</v>
      </c>
      <c r="CA140" s="1">
        <v>0</v>
      </c>
      <c r="CB140" s="1">
        <v>0</v>
      </c>
      <c r="CC140" s="1">
        <v>0</v>
      </c>
      <c r="CD140" s="1">
        <v>0</v>
      </c>
      <c r="CE140" s="1">
        <v>0</v>
      </c>
      <c r="CF140" s="1">
        <v>0</v>
      </c>
      <c r="CG140" s="1">
        <v>0</v>
      </c>
      <c r="CH140" s="1">
        <v>0</v>
      </c>
      <c r="CI140" s="1">
        <v>0</v>
      </c>
      <c r="CJ140" s="1">
        <v>0</v>
      </c>
      <c r="CK140" s="1">
        <v>0</v>
      </c>
      <c r="CL140" s="1">
        <v>0</v>
      </c>
      <c r="CM140" s="1">
        <v>0</v>
      </c>
      <c r="CN140" s="1">
        <v>0</v>
      </c>
      <c r="CO140" s="1">
        <v>0</v>
      </c>
      <c r="CP140" s="1">
        <v>0</v>
      </c>
      <c r="CQ140" s="1">
        <v>0</v>
      </c>
      <c r="CR140" s="1">
        <v>0</v>
      </c>
      <c r="CS140" s="1">
        <v>0</v>
      </c>
      <c r="CT140" s="1">
        <v>0</v>
      </c>
      <c r="CU140" s="1">
        <v>0</v>
      </c>
      <c r="CV140" s="1">
        <v>0</v>
      </c>
      <c r="CW140" s="1">
        <v>0</v>
      </c>
      <c r="CX140" s="1">
        <v>0</v>
      </c>
      <c r="CY140" s="1">
        <v>0</v>
      </c>
      <c r="CZ140" s="1">
        <v>0</v>
      </c>
      <c r="DA140" s="1">
        <v>0</v>
      </c>
      <c r="DB140" s="1">
        <v>0</v>
      </c>
      <c r="DC140" s="1">
        <v>0</v>
      </c>
      <c r="DD140" s="1">
        <v>0</v>
      </c>
      <c r="DE140" s="1">
        <v>0</v>
      </c>
      <c r="DF140" s="1">
        <v>0</v>
      </c>
      <c r="DG140" s="1">
        <v>0</v>
      </c>
      <c r="DH140" s="1">
        <v>0</v>
      </c>
      <c r="DI140" s="1">
        <v>0</v>
      </c>
      <c r="DJ140" s="1">
        <v>0</v>
      </c>
      <c r="DK140" s="1">
        <v>0</v>
      </c>
      <c r="DL140" s="1">
        <v>0</v>
      </c>
      <c r="DM140" s="1">
        <v>0</v>
      </c>
      <c r="DN140" s="1">
        <v>0</v>
      </c>
      <c r="DO140" s="1">
        <v>0</v>
      </c>
      <c r="DP140" s="1">
        <v>0</v>
      </c>
      <c r="DQ140" s="1">
        <v>0</v>
      </c>
      <c r="DR140" s="1">
        <v>0</v>
      </c>
      <c r="DS140" s="1">
        <v>0</v>
      </c>
      <c r="DT140" s="1">
        <v>0</v>
      </c>
      <c r="DU140" s="1">
        <v>0</v>
      </c>
      <c r="DV140" s="1">
        <v>0</v>
      </c>
      <c r="DW140" s="1">
        <v>0</v>
      </c>
      <c r="DX140" s="1">
        <v>0</v>
      </c>
      <c r="DY140" s="1">
        <v>0</v>
      </c>
      <c r="DZ140" s="1">
        <v>0</v>
      </c>
      <c r="EA140" s="1">
        <v>0</v>
      </c>
      <c r="EB140" s="1">
        <v>0</v>
      </c>
      <c r="EC140" s="1">
        <v>0</v>
      </c>
      <c r="ED140" s="1">
        <v>0</v>
      </c>
      <c r="EE140" s="1">
        <v>0</v>
      </c>
      <c r="EF140" s="1">
        <v>0</v>
      </c>
      <c r="EG140" s="1">
        <v>0</v>
      </c>
      <c r="EH140" s="1">
        <v>0</v>
      </c>
      <c r="EI140" s="1">
        <v>0</v>
      </c>
      <c r="EJ140" s="1">
        <v>0</v>
      </c>
      <c r="EK140" s="1">
        <v>0</v>
      </c>
      <c r="EL140" s="1">
        <v>0</v>
      </c>
      <c r="EM140" s="1">
        <v>0</v>
      </c>
      <c r="EN140" s="1">
        <v>0</v>
      </c>
      <c r="EO140" s="1">
        <v>0</v>
      </c>
      <c r="EP140" s="1">
        <v>0</v>
      </c>
      <c r="EQ140" s="1">
        <v>0</v>
      </c>
      <c r="ER140" s="1">
        <v>0</v>
      </c>
      <c r="ES140" s="1">
        <v>0</v>
      </c>
      <c r="ET140" s="1">
        <v>0</v>
      </c>
      <c r="EU140" s="1">
        <v>0</v>
      </c>
      <c r="EV140" s="1">
        <v>0</v>
      </c>
      <c r="EW140" s="1">
        <v>0</v>
      </c>
      <c r="EX140" s="1">
        <v>0</v>
      </c>
      <c r="EY140" s="1">
        <v>0</v>
      </c>
      <c r="EZ140" s="1">
        <v>0</v>
      </c>
      <c r="FA140" s="1">
        <v>0</v>
      </c>
      <c r="FB140" s="1">
        <v>0</v>
      </c>
      <c r="FC140" s="1">
        <v>0</v>
      </c>
      <c r="FD140" s="1">
        <v>0</v>
      </c>
      <c r="FE140" s="1">
        <v>0</v>
      </c>
      <c r="FF140" s="1">
        <v>0</v>
      </c>
      <c r="FG140" s="1">
        <v>0</v>
      </c>
      <c r="FH140" s="1">
        <v>0</v>
      </c>
      <c r="FI140" s="1">
        <v>0</v>
      </c>
      <c r="FJ140" s="1">
        <v>0</v>
      </c>
      <c r="FK140" s="1">
        <v>0</v>
      </c>
      <c r="FL140" s="1">
        <v>0</v>
      </c>
      <c r="FM140" s="1">
        <v>0</v>
      </c>
      <c r="FN140" s="1">
        <v>0</v>
      </c>
      <c r="FO140" s="1">
        <v>0</v>
      </c>
      <c r="FP140" s="1">
        <v>0</v>
      </c>
      <c r="FQ140" s="1">
        <v>1</v>
      </c>
      <c r="FR140" s="1">
        <v>0</v>
      </c>
      <c r="FS140" s="1">
        <v>0</v>
      </c>
      <c r="FT140" s="1">
        <v>0</v>
      </c>
      <c r="FU140" s="1">
        <v>0</v>
      </c>
      <c r="FV140" s="1">
        <v>0</v>
      </c>
      <c r="FW140" s="1">
        <v>0</v>
      </c>
      <c r="FX140" s="1">
        <v>4.4177090664478831</v>
      </c>
      <c r="FY140" s="1">
        <v>0</v>
      </c>
      <c r="FZ140" s="1">
        <v>0</v>
      </c>
      <c r="GA140" s="1">
        <v>0</v>
      </c>
      <c r="GB140" s="1">
        <v>0</v>
      </c>
      <c r="GC140" s="1">
        <v>0</v>
      </c>
      <c r="GD140" s="1">
        <v>0</v>
      </c>
      <c r="GE140" s="1">
        <v>0</v>
      </c>
      <c r="GF140" s="1">
        <v>0</v>
      </c>
      <c r="GG140" s="1">
        <v>0</v>
      </c>
      <c r="GH140" s="1">
        <v>0</v>
      </c>
      <c r="GI140" s="1">
        <v>0</v>
      </c>
      <c r="GJ140" s="1">
        <v>0</v>
      </c>
      <c r="GK140" s="1">
        <v>0</v>
      </c>
      <c r="GL140" s="1">
        <v>0</v>
      </c>
      <c r="GM140" s="1">
        <v>0</v>
      </c>
      <c r="GN140" s="1">
        <v>0</v>
      </c>
      <c r="GO140" s="1">
        <v>0</v>
      </c>
      <c r="GP140" s="1">
        <v>0</v>
      </c>
      <c r="GQ140" s="1">
        <v>0</v>
      </c>
      <c r="GR140" s="1">
        <v>0</v>
      </c>
      <c r="GS140" s="1">
        <v>0</v>
      </c>
      <c r="GT140" s="1">
        <v>0.3523</v>
      </c>
      <c r="GU140" s="1">
        <v>0</v>
      </c>
      <c r="GV140" s="1">
        <v>0</v>
      </c>
      <c r="GW140" s="1">
        <v>0</v>
      </c>
      <c r="GX140" s="1">
        <v>0</v>
      </c>
      <c r="GY140" s="1">
        <v>0</v>
      </c>
      <c r="GZ140" s="1">
        <v>0</v>
      </c>
      <c r="HA140" s="1">
        <v>0</v>
      </c>
      <c r="HB140" s="1">
        <v>0</v>
      </c>
      <c r="HC140" s="1">
        <v>0</v>
      </c>
      <c r="HD140" s="1">
        <v>0</v>
      </c>
      <c r="HE140" s="1">
        <v>0</v>
      </c>
      <c r="HF140" s="1">
        <v>0</v>
      </c>
      <c r="HG140" s="1">
        <v>0</v>
      </c>
      <c r="HH140" s="1">
        <v>1.4999999999999999E-2</v>
      </c>
      <c r="HI140" s="1">
        <v>0</v>
      </c>
      <c r="HJ140" s="1">
        <v>0</v>
      </c>
      <c r="HK140" s="1">
        <v>0</v>
      </c>
      <c r="HL140" s="1">
        <v>0</v>
      </c>
      <c r="HM140" s="1">
        <v>0</v>
      </c>
      <c r="HN140" s="1">
        <v>81.599999999999994</v>
      </c>
      <c r="HO140" s="1">
        <v>0</v>
      </c>
      <c r="HP140" s="1">
        <v>0</v>
      </c>
      <c r="HQ140" s="1">
        <v>0</v>
      </c>
      <c r="HR140" s="1">
        <v>0</v>
      </c>
      <c r="HS140" s="1">
        <v>0</v>
      </c>
      <c r="HT140" s="1">
        <v>0</v>
      </c>
      <c r="HU140" s="1">
        <v>0</v>
      </c>
      <c r="HV140" s="1">
        <v>0</v>
      </c>
      <c r="HW140" s="1">
        <v>0</v>
      </c>
      <c r="HX140" s="1">
        <v>0</v>
      </c>
      <c r="HY140" s="1">
        <v>0</v>
      </c>
      <c r="HZ140" s="1">
        <v>0</v>
      </c>
      <c r="IA140" s="1">
        <v>0</v>
      </c>
      <c r="IB140" s="1">
        <v>0</v>
      </c>
      <c r="IC140" s="1">
        <v>0</v>
      </c>
      <c r="ID140" s="1">
        <v>0</v>
      </c>
      <c r="IE140" s="1">
        <v>0</v>
      </c>
      <c r="IF140" s="1">
        <v>0</v>
      </c>
      <c r="IG140" s="1">
        <v>0</v>
      </c>
      <c r="IH140" s="1">
        <v>0</v>
      </c>
      <c r="II140" s="1">
        <v>0</v>
      </c>
      <c r="IJ140" s="1">
        <v>0</v>
      </c>
      <c r="IK140" s="1">
        <v>0</v>
      </c>
      <c r="IL140" s="1">
        <v>0</v>
      </c>
      <c r="IM140" s="1">
        <v>0</v>
      </c>
      <c r="IN140" s="1">
        <v>0</v>
      </c>
      <c r="IO140" s="1">
        <v>0</v>
      </c>
      <c r="IP140" s="1">
        <v>0</v>
      </c>
      <c r="IQ140" s="1">
        <v>0</v>
      </c>
      <c r="IR140" s="1">
        <v>0</v>
      </c>
      <c r="IS140" s="1">
        <v>0</v>
      </c>
      <c r="IT140" s="1">
        <v>0</v>
      </c>
      <c r="IU140" s="1">
        <v>0</v>
      </c>
      <c r="IV140" s="1">
        <v>0</v>
      </c>
      <c r="IW140" s="1">
        <v>0</v>
      </c>
      <c r="IX140" s="1">
        <v>0</v>
      </c>
      <c r="IY140" s="1">
        <v>0</v>
      </c>
      <c r="IZ140" s="1">
        <v>0</v>
      </c>
      <c r="JA140" s="1">
        <v>0</v>
      </c>
      <c r="JB140" s="1">
        <v>0</v>
      </c>
      <c r="JC140" s="1">
        <v>0</v>
      </c>
      <c r="JD140" s="1">
        <v>0</v>
      </c>
      <c r="JE140" s="1">
        <v>0</v>
      </c>
      <c r="JF140" s="1">
        <v>0</v>
      </c>
      <c r="JG140" s="1">
        <v>0</v>
      </c>
      <c r="JH140" s="1">
        <v>0</v>
      </c>
      <c r="JI140" s="1">
        <v>0</v>
      </c>
      <c r="JJ140" s="1">
        <v>0</v>
      </c>
      <c r="JK140" s="1">
        <v>0</v>
      </c>
      <c r="JL140" s="1">
        <v>0</v>
      </c>
      <c r="JM140" s="1">
        <v>0</v>
      </c>
      <c r="JN140" s="1">
        <v>0</v>
      </c>
      <c r="JO140" s="1">
        <v>0</v>
      </c>
      <c r="JP140" s="1">
        <v>0</v>
      </c>
      <c r="JQ140" s="1">
        <v>0</v>
      </c>
      <c r="JR140" s="1">
        <v>0</v>
      </c>
      <c r="JS140" s="1">
        <v>0</v>
      </c>
      <c r="JT140" s="1">
        <v>0</v>
      </c>
      <c r="JU140" s="1">
        <v>0</v>
      </c>
      <c r="JV140" s="1">
        <v>0</v>
      </c>
      <c r="JW140" s="1">
        <v>0</v>
      </c>
      <c r="JX140" s="1">
        <v>0</v>
      </c>
      <c r="JY140" s="1">
        <v>0</v>
      </c>
      <c r="JZ140" s="1">
        <v>0</v>
      </c>
      <c r="KA140" s="1">
        <v>0</v>
      </c>
      <c r="KB140" s="1">
        <v>0</v>
      </c>
      <c r="KC140" s="1">
        <v>0</v>
      </c>
      <c r="KD140" s="1">
        <v>0</v>
      </c>
      <c r="KE140" s="1">
        <v>0</v>
      </c>
      <c r="KF140" s="1">
        <v>0</v>
      </c>
      <c r="KG140" s="1">
        <v>0</v>
      </c>
      <c r="KH140" s="1">
        <v>0</v>
      </c>
      <c r="KI140" s="1">
        <v>0</v>
      </c>
      <c r="KJ140" s="1">
        <v>0</v>
      </c>
      <c r="KK140" s="1">
        <v>0</v>
      </c>
      <c r="KL140" s="1">
        <v>0</v>
      </c>
      <c r="KM140" s="1">
        <v>0</v>
      </c>
      <c r="KN140" s="1">
        <v>0</v>
      </c>
      <c r="KO140" s="1">
        <v>0</v>
      </c>
      <c r="KP140" s="1">
        <v>0</v>
      </c>
      <c r="KQ140" s="1">
        <v>0</v>
      </c>
      <c r="KR140" s="1">
        <v>0</v>
      </c>
      <c r="KS140" s="1">
        <v>0</v>
      </c>
      <c r="KT140" s="1">
        <v>0</v>
      </c>
      <c r="KU140" s="1">
        <v>0</v>
      </c>
      <c r="KV140" s="1">
        <v>0</v>
      </c>
      <c r="KW140" s="1">
        <v>0</v>
      </c>
      <c r="KX140" s="1">
        <v>0</v>
      </c>
      <c r="KY140" s="1">
        <v>0</v>
      </c>
      <c r="KZ140" s="1">
        <v>0</v>
      </c>
      <c r="LA140" s="1">
        <v>0</v>
      </c>
      <c r="LB140" s="1">
        <v>0</v>
      </c>
      <c r="LC140" s="1">
        <v>0</v>
      </c>
      <c r="LD140" s="1">
        <v>0</v>
      </c>
      <c r="LE140" s="1">
        <v>0</v>
      </c>
      <c r="LF140" s="1">
        <v>0</v>
      </c>
      <c r="LG140" s="1">
        <v>0</v>
      </c>
      <c r="LH140" s="1">
        <v>0.9546</v>
      </c>
      <c r="LI140" s="1">
        <v>0.51400804227685548</v>
      </c>
      <c r="LJ140" s="1">
        <v>0</v>
      </c>
      <c r="LK140" s="1">
        <v>0</v>
      </c>
      <c r="LL140" s="1">
        <v>1</v>
      </c>
      <c r="LM140" s="1">
        <v>0.95</v>
      </c>
      <c r="LN140" s="1">
        <v>0</v>
      </c>
      <c r="LO140" s="1">
        <v>1</v>
      </c>
      <c r="LP140" s="1">
        <v>0.78</v>
      </c>
      <c r="LQ140" s="1">
        <v>0</v>
      </c>
      <c r="LR140" s="1">
        <v>0.1227364185110664</v>
      </c>
      <c r="LS140" s="1">
        <v>0</v>
      </c>
    </row>
    <row r="141" spans="1:331" ht="15.75" customHeight="1">
      <c r="A141" s="1" t="s">
        <v>459</v>
      </c>
      <c r="B141" s="1" t="s">
        <v>460</v>
      </c>
      <c r="C141" s="1" t="s">
        <v>477</v>
      </c>
      <c r="D141" s="1" t="s">
        <v>420</v>
      </c>
      <c r="E141" s="1" t="s">
        <v>354</v>
      </c>
      <c r="F141" s="1">
        <v>4786</v>
      </c>
      <c r="G141" s="1" t="s">
        <v>355</v>
      </c>
      <c r="H141" s="1">
        <v>4786</v>
      </c>
      <c r="I141" s="1">
        <v>0.77922500814067075</v>
      </c>
      <c r="J141" s="1">
        <v>0</v>
      </c>
      <c r="K141" s="1" t="s">
        <v>356</v>
      </c>
      <c r="L141" s="1">
        <v>1</v>
      </c>
      <c r="M141" s="1" t="s">
        <v>427</v>
      </c>
      <c r="N141" s="1" t="s">
        <v>462</v>
      </c>
      <c r="O141" s="1" t="s">
        <v>463</v>
      </c>
      <c r="P141" s="1">
        <v>4.9000000000000004</v>
      </c>
      <c r="Q141" s="1">
        <v>0.82</v>
      </c>
      <c r="R141" s="1">
        <v>0</v>
      </c>
      <c r="S141" s="1">
        <v>0.35</v>
      </c>
      <c r="T141" s="1">
        <v>6142</v>
      </c>
      <c r="U141" s="1">
        <v>0</v>
      </c>
      <c r="V141" s="1">
        <v>182</v>
      </c>
      <c r="W141" s="1">
        <v>0</v>
      </c>
      <c r="X141" s="1">
        <v>1117844</v>
      </c>
      <c r="Y141" s="1">
        <v>1</v>
      </c>
      <c r="Z141" s="1">
        <v>0</v>
      </c>
      <c r="AA141" s="1">
        <v>0</v>
      </c>
      <c r="AB141" s="1">
        <v>0</v>
      </c>
      <c r="AC141" s="1">
        <v>0</v>
      </c>
      <c r="AD141" s="1">
        <v>0</v>
      </c>
      <c r="AE141" s="1">
        <v>0</v>
      </c>
      <c r="AF141" s="1">
        <v>0</v>
      </c>
      <c r="AG141" s="1">
        <v>0</v>
      </c>
      <c r="AH141" s="1">
        <v>0</v>
      </c>
      <c r="AI141" s="1">
        <v>0</v>
      </c>
      <c r="AJ141" s="1">
        <v>0</v>
      </c>
      <c r="AK141" s="1">
        <v>0</v>
      </c>
      <c r="AL141" s="1">
        <v>0</v>
      </c>
      <c r="AM141" s="1">
        <v>13.616438356164384</v>
      </c>
      <c r="AN141" s="1">
        <v>0</v>
      </c>
      <c r="AO141" s="1">
        <v>0</v>
      </c>
      <c r="AP141" s="1">
        <v>0</v>
      </c>
      <c r="AQ141" s="1">
        <v>0</v>
      </c>
      <c r="AR141" s="1">
        <v>0</v>
      </c>
      <c r="AS141" s="1">
        <v>0</v>
      </c>
      <c r="AT141" s="1">
        <v>0</v>
      </c>
      <c r="AU141" s="1">
        <v>0</v>
      </c>
      <c r="AV141" s="1">
        <v>0</v>
      </c>
      <c r="AW141" s="1">
        <v>0</v>
      </c>
      <c r="AX141" s="1">
        <v>0</v>
      </c>
      <c r="AY141" s="1">
        <v>0</v>
      </c>
      <c r="AZ141" s="1">
        <v>0</v>
      </c>
      <c r="BA141" s="1">
        <v>0</v>
      </c>
      <c r="BB141" s="1">
        <v>0</v>
      </c>
      <c r="BC141" s="1">
        <v>0.1143</v>
      </c>
      <c r="BD141" s="1">
        <v>0</v>
      </c>
      <c r="BE141" s="1">
        <v>0</v>
      </c>
      <c r="BF141" s="1">
        <v>0</v>
      </c>
      <c r="BG141" s="1">
        <v>0</v>
      </c>
      <c r="BH141" s="1">
        <v>0</v>
      </c>
      <c r="BI141" s="1">
        <v>0</v>
      </c>
      <c r="BJ141" s="1">
        <v>0</v>
      </c>
      <c r="BK141" s="1">
        <v>0</v>
      </c>
      <c r="BL141" s="1">
        <v>0</v>
      </c>
      <c r="BM141" s="1">
        <v>0</v>
      </c>
      <c r="BN141" s="1">
        <v>0</v>
      </c>
      <c r="BO141" s="1">
        <v>0</v>
      </c>
      <c r="BP141" s="1">
        <v>0</v>
      </c>
      <c r="BQ141" s="1">
        <v>1.4999999999999999E-2</v>
      </c>
      <c r="BR141" s="1">
        <v>0</v>
      </c>
      <c r="BS141" s="1">
        <v>0</v>
      </c>
      <c r="BT141" s="1">
        <v>0</v>
      </c>
      <c r="BU141" s="1">
        <v>0</v>
      </c>
      <c r="BV141" s="1">
        <v>0</v>
      </c>
      <c r="BW141" s="1">
        <v>81.599999999999994</v>
      </c>
      <c r="BX141" s="1">
        <v>0</v>
      </c>
      <c r="BY141" s="1">
        <v>0</v>
      </c>
      <c r="BZ141" s="1">
        <v>0</v>
      </c>
      <c r="CA141" s="1">
        <v>0</v>
      </c>
      <c r="CB141" s="1">
        <v>0</v>
      </c>
      <c r="CC141" s="1">
        <v>0</v>
      </c>
      <c r="CD141" s="1">
        <v>0</v>
      </c>
      <c r="CE141" s="1">
        <v>0</v>
      </c>
      <c r="CF141" s="1">
        <v>0</v>
      </c>
      <c r="CG141" s="1">
        <v>0</v>
      </c>
      <c r="CH141" s="1">
        <v>0</v>
      </c>
      <c r="CI141" s="1">
        <v>0</v>
      </c>
      <c r="CJ141" s="1">
        <v>0</v>
      </c>
      <c r="CK141" s="1">
        <v>0</v>
      </c>
      <c r="CL141" s="1">
        <v>0</v>
      </c>
      <c r="CM141" s="1">
        <v>0</v>
      </c>
      <c r="CN141" s="1">
        <v>0</v>
      </c>
      <c r="CO141" s="1">
        <v>0</v>
      </c>
      <c r="CP141" s="1">
        <v>0</v>
      </c>
      <c r="CQ141" s="1">
        <v>0</v>
      </c>
      <c r="CR141" s="1">
        <v>0</v>
      </c>
      <c r="CS141" s="1">
        <v>0</v>
      </c>
      <c r="CT141" s="1">
        <v>0</v>
      </c>
      <c r="CU141" s="1">
        <v>0</v>
      </c>
      <c r="CV141" s="1">
        <v>0</v>
      </c>
      <c r="CW141" s="1">
        <v>0</v>
      </c>
      <c r="CX141" s="1">
        <v>0</v>
      </c>
      <c r="CY141" s="1">
        <v>0</v>
      </c>
      <c r="CZ141" s="1">
        <v>0</v>
      </c>
      <c r="DA141" s="1">
        <v>0</v>
      </c>
      <c r="DB141" s="1">
        <v>0</v>
      </c>
      <c r="DC141" s="1">
        <v>0</v>
      </c>
      <c r="DD141" s="1">
        <v>0</v>
      </c>
      <c r="DE141" s="1">
        <v>0</v>
      </c>
      <c r="DF141" s="1">
        <v>0</v>
      </c>
      <c r="DG141" s="1">
        <v>0</v>
      </c>
      <c r="DH141" s="1">
        <v>0</v>
      </c>
      <c r="DI141" s="1">
        <v>0</v>
      </c>
      <c r="DJ141" s="1">
        <v>0</v>
      </c>
      <c r="DK141" s="1">
        <v>0</v>
      </c>
      <c r="DL141" s="1">
        <v>0</v>
      </c>
      <c r="DM141" s="1">
        <v>0</v>
      </c>
      <c r="DN141" s="1">
        <v>0</v>
      </c>
      <c r="DO141" s="1">
        <v>0</v>
      </c>
      <c r="DP141" s="1">
        <v>0</v>
      </c>
      <c r="DQ141" s="1">
        <v>0</v>
      </c>
      <c r="DR141" s="1">
        <v>0</v>
      </c>
      <c r="DS141" s="1">
        <v>0</v>
      </c>
      <c r="DT141" s="1">
        <v>0</v>
      </c>
      <c r="DU141" s="1">
        <v>0</v>
      </c>
      <c r="DV141" s="1">
        <v>0</v>
      </c>
      <c r="DW141" s="1">
        <v>0</v>
      </c>
      <c r="DX141" s="1">
        <v>0</v>
      </c>
      <c r="DY141" s="1">
        <v>0</v>
      </c>
      <c r="DZ141" s="1">
        <v>0</v>
      </c>
      <c r="EA141" s="1">
        <v>0</v>
      </c>
      <c r="EB141" s="1">
        <v>0</v>
      </c>
      <c r="EC141" s="1">
        <v>0</v>
      </c>
      <c r="ED141" s="1">
        <v>0</v>
      </c>
      <c r="EE141" s="1">
        <v>0</v>
      </c>
      <c r="EF141" s="1">
        <v>0</v>
      </c>
      <c r="EG141" s="1">
        <v>0</v>
      </c>
      <c r="EH141" s="1">
        <v>0</v>
      </c>
      <c r="EI141" s="1">
        <v>0</v>
      </c>
      <c r="EJ141" s="1">
        <v>0</v>
      </c>
      <c r="EK141" s="1">
        <v>0</v>
      </c>
      <c r="EL141" s="1">
        <v>0</v>
      </c>
      <c r="EM141" s="1">
        <v>0</v>
      </c>
      <c r="EN141" s="1">
        <v>0</v>
      </c>
      <c r="EO141" s="1">
        <v>0</v>
      </c>
      <c r="EP141" s="1">
        <v>0</v>
      </c>
      <c r="EQ141" s="1">
        <v>0</v>
      </c>
      <c r="ER141" s="1">
        <v>0</v>
      </c>
      <c r="ES141" s="1">
        <v>0</v>
      </c>
      <c r="ET141" s="1">
        <v>0</v>
      </c>
      <c r="EU141" s="1">
        <v>0</v>
      </c>
      <c r="EV141" s="1">
        <v>0</v>
      </c>
      <c r="EW141" s="1">
        <v>0</v>
      </c>
      <c r="EX141" s="1">
        <v>0</v>
      </c>
      <c r="EY141" s="1">
        <v>0</v>
      </c>
      <c r="EZ141" s="1">
        <v>0</v>
      </c>
      <c r="FA141" s="1">
        <v>0</v>
      </c>
      <c r="FB141" s="1">
        <v>0</v>
      </c>
      <c r="FC141" s="1">
        <v>0</v>
      </c>
      <c r="FD141" s="1">
        <v>0</v>
      </c>
      <c r="FE141" s="1">
        <v>0</v>
      </c>
      <c r="FF141" s="1">
        <v>0</v>
      </c>
      <c r="FG141" s="1">
        <v>0</v>
      </c>
      <c r="FH141" s="1">
        <v>0</v>
      </c>
      <c r="FI141" s="1">
        <v>0</v>
      </c>
      <c r="FJ141" s="1">
        <v>0</v>
      </c>
      <c r="FK141" s="1">
        <v>0</v>
      </c>
      <c r="FL141" s="1">
        <v>0</v>
      </c>
      <c r="FM141" s="1">
        <v>0</v>
      </c>
      <c r="FN141" s="1">
        <v>0</v>
      </c>
      <c r="FO141" s="1">
        <v>0</v>
      </c>
      <c r="FP141" s="1">
        <v>0</v>
      </c>
      <c r="FQ141" s="1">
        <v>1</v>
      </c>
      <c r="FR141" s="1">
        <v>0</v>
      </c>
      <c r="FS141" s="1">
        <v>0</v>
      </c>
      <c r="FT141" s="1">
        <v>0</v>
      </c>
      <c r="FU141" s="1">
        <v>0</v>
      </c>
      <c r="FV141" s="1">
        <v>0</v>
      </c>
      <c r="FW141" s="1">
        <v>0</v>
      </c>
      <c r="FX141" s="1">
        <v>4.4177090664478831</v>
      </c>
      <c r="FY141" s="1">
        <v>0</v>
      </c>
      <c r="FZ141" s="1">
        <v>0</v>
      </c>
      <c r="GA141" s="1">
        <v>0</v>
      </c>
      <c r="GB141" s="1">
        <v>0</v>
      </c>
      <c r="GC141" s="1">
        <v>0</v>
      </c>
      <c r="GD141" s="1">
        <v>0</v>
      </c>
      <c r="GE141" s="1">
        <v>0</v>
      </c>
      <c r="GF141" s="1">
        <v>0</v>
      </c>
      <c r="GG141" s="1">
        <v>0</v>
      </c>
      <c r="GH141" s="1">
        <v>0</v>
      </c>
      <c r="GI141" s="1">
        <v>0</v>
      </c>
      <c r="GJ141" s="1">
        <v>0</v>
      </c>
      <c r="GK141" s="1">
        <v>0</v>
      </c>
      <c r="GL141" s="1">
        <v>0</v>
      </c>
      <c r="GM141" s="1">
        <v>0</v>
      </c>
      <c r="GN141" s="1">
        <v>0</v>
      </c>
      <c r="GO141" s="1">
        <v>0</v>
      </c>
      <c r="GP141" s="1">
        <v>0</v>
      </c>
      <c r="GQ141" s="1">
        <v>0</v>
      </c>
      <c r="GR141" s="1">
        <v>0</v>
      </c>
      <c r="GS141" s="1">
        <v>0</v>
      </c>
      <c r="GT141" s="1">
        <v>0.3523</v>
      </c>
      <c r="GU141" s="1">
        <v>0</v>
      </c>
      <c r="GV141" s="1">
        <v>0</v>
      </c>
      <c r="GW141" s="1">
        <v>0</v>
      </c>
      <c r="GX141" s="1">
        <v>0</v>
      </c>
      <c r="GY141" s="1">
        <v>0</v>
      </c>
      <c r="GZ141" s="1">
        <v>0</v>
      </c>
      <c r="HA141" s="1">
        <v>0</v>
      </c>
      <c r="HB141" s="1">
        <v>0</v>
      </c>
      <c r="HC141" s="1">
        <v>0</v>
      </c>
      <c r="HD141" s="1">
        <v>0</v>
      </c>
      <c r="HE141" s="1">
        <v>0</v>
      </c>
      <c r="HF141" s="1">
        <v>0</v>
      </c>
      <c r="HG141" s="1">
        <v>0</v>
      </c>
      <c r="HH141" s="1">
        <v>1.4999999999999999E-2</v>
      </c>
      <c r="HI141" s="1">
        <v>0</v>
      </c>
      <c r="HJ141" s="1">
        <v>0</v>
      </c>
      <c r="HK141" s="1">
        <v>0</v>
      </c>
      <c r="HL141" s="1">
        <v>0</v>
      </c>
      <c r="HM141" s="1">
        <v>0</v>
      </c>
      <c r="HN141" s="1">
        <v>81.599999999999994</v>
      </c>
      <c r="HO141" s="1">
        <v>0</v>
      </c>
      <c r="HP141" s="1">
        <v>0</v>
      </c>
      <c r="HQ141" s="1">
        <v>0</v>
      </c>
      <c r="HR141" s="1">
        <v>0</v>
      </c>
      <c r="HS141" s="1">
        <v>0</v>
      </c>
      <c r="HT141" s="1">
        <v>0</v>
      </c>
      <c r="HU141" s="1">
        <v>0</v>
      </c>
      <c r="HV141" s="1">
        <v>0</v>
      </c>
      <c r="HW141" s="1">
        <v>0</v>
      </c>
      <c r="HX141" s="1">
        <v>0</v>
      </c>
      <c r="HY141" s="1">
        <v>0</v>
      </c>
      <c r="HZ141" s="1">
        <v>0</v>
      </c>
      <c r="IA141" s="1">
        <v>0</v>
      </c>
      <c r="IB141" s="1">
        <v>0</v>
      </c>
      <c r="IC141" s="1">
        <v>0</v>
      </c>
      <c r="ID141" s="1">
        <v>0</v>
      </c>
      <c r="IE141" s="1">
        <v>0</v>
      </c>
      <c r="IF141" s="1">
        <v>0</v>
      </c>
      <c r="IG141" s="1">
        <v>0</v>
      </c>
      <c r="IH141" s="1">
        <v>0</v>
      </c>
      <c r="II141" s="1">
        <v>0</v>
      </c>
      <c r="IJ141" s="1">
        <v>0</v>
      </c>
      <c r="IK141" s="1">
        <v>0</v>
      </c>
      <c r="IL141" s="1">
        <v>0</v>
      </c>
      <c r="IM141" s="1">
        <v>0</v>
      </c>
      <c r="IN141" s="1">
        <v>0</v>
      </c>
      <c r="IO141" s="1">
        <v>0</v>
      </c>
      <c r="IP141" s="1">
        <v>0</v>
      </c>
      <c r="IQ141" s="1">
        <v>0</v>
      </c>
      <c r="IR141" s="1">
        <v>0</v>
      </c>
      <c r="IS141" s="1">
        <v>0</v>
      </c>
      <c r="IT141" s="1">
        <v>0</v>
      </c>
      <c r="IU141" s="1">
        <v>0</v>
      </c>
      <c r="IV141" s="1">
        <v>0</v>
      </c>
      <c r="IW141" s="1">
        <v>0</v>
      </c>
      <c r="IX141" s="1">
        <v>0</v>
      </c>
      <c r="IY141" s="1">
        <v>0</v>
      </c>
      <c r="IZ141" s="1">
        <v>0</v>
      </c>
      <c r="JA141" s="1">
        <v>0</v>
      </c>
      <c r="JB141" s="1">
        <v>0</v>
      </c>
      <c r="JC141" s="1">
        <v>0</v>
      </c>
      <c r="JD141" s="1">
        <v>0</v>
      </c>
      <c r="JE141" s="1">
        <v>0</v>
      </c>
      <c r="JF141" s="1">
        <v>0</v>
      </c>
      <c r="JG141" s="1">
        <v>0</v>
      </c>
      <c r="JH141" s="1">
        <v>0</v>
      </c>
      <c r="JI141" s="1">
        <v>0</v>
      </c>
      <c r="JJ141" s="1">
        <v>0</v>
      </c>
      <c r="JK141" s="1">
        <v>0</v>
      </c>
      <c r="JL141" s="1">
        <v>0</v>
      </c>
      <c r="JM141" s="1">
        <v>0</v>
      </c>
      <c r="JN141" s="1">
        <v>0</v>
      </c>
      <c r="JO141" s="1">
        <v>0</v>
      </c>
      <c r="JP141" s="1">
        <v>0</v>
      </c>
      <c r="JQ141" s="1">
        <v>0</v>
      </c>
      <c r="JR141" s="1">
        <v>0</v>
      </c>
      <c r="JS141" s="1">
        <v>0</v>
      </c>
      <c r="JT141" s="1">
        <v>0</v>
      </c>
      <c r="JU141" s="1">
        <v>0</v>
      </c>
      <c r="JV141" s="1">
        <v>0</v>
      </c>
      <c r="JW141" s="1">
        <v>0</v>
      </c>
      <c r="JX141" s="1">
        <v>0</v>
      </c>
      <c r="JY141" s="1">
        <v>0</v>
      </c>
      <c r="JZ141" s="1">
        <v>0</v>
      </c>
      <c r="KA141" s="1">
        <v>0</v>
      </c>
      <c r="KB141" s="1">
        <v>0</v>
      </c>
      <c r="KC141" s="1">
        <v>0</v>
      </c>
      <c r="KD141" s="1">
        <v>0</v>
      </c>
      <c r="KE141" s="1">
        <v>0</v>
      </c>
      <c r="KF141" s="1">
        <v>0</v>
      </c>
      <c r="KG141" s="1">
        <v>0</v>
      </c>
      <c r="KH141" s="1">
        <v>0</v>
      </c>
      <c r="KI141" s="1">
        <v>0</v>
      </c>
      <c r="KJ141" s="1">
        <v>0</v>
      </c>
      <c r="KK141" s="1">
        <v>0</v>
      </c>
      <c r="KL141" s="1">
        <v>0</v>
      </c>
      <c r="KM141" s="1">
        <v>0</v>
      </c>
      <c r="KN141" s="1">
        <v>0</v>
      </c>
      <c r="KO141" s="1">
        <v>0</v>
      </c>
      <c r="KP141" s="1">
        <v>0</v>
      </c>
      <c r="KQ141" s="1">
        <v>0</v>
      </c>
      <c r="KR141" s="1">
        <v>0</v>
      </c>
      <c r="KS141" s="1">
        <v>0</v>
      </c>
      <c r="KT141" s="1">
        <v>0</v>
      </c>
      <c r="KU141" s="1">
        <v>0</v>
      </c>
      <c r="KV141" s="1">
        <v>0</v>
      </c>
      <c r="KW141" s="1">
        <v>0</v>
      </c>
      <c r="KX141" s="1">
        <v>0</v>
      </c>
      <c r="KY141" s="1">
        <v>0</v>
      </c>
      <c r="KZ141" s="1">
        <v>0</v>
      </c>
      <c r="LA141" s="1">
        <v>0</v>
      </c>
      <c r="LB141" s="1">
        <v>0</v>
      </c>
      <c r="LC141" s="1">
        <v>0</v>
      </c>
      <c r="LD141" s="1">
        <v>0</v>
      </c>
      <c r="LE141" s="1">
        <v>0</v>
      </c>
      <c r="LF141" s="1">
        <v>0</v>
      </c>
      <c r="LG141" s="1">
        <v>0</v>
      </c>
      <c r="LH141" s="1">
        <v>0.9546</v>
      </c>
      <c r="LI141" s="1">
        <v>0.58250527562200549</v>
      </c>
      <c r="LJ141" s="1">
        <v>0</v>
      </c>
      <c r="LK141" s="1">
        <v>0</v>
      </c>
      <c r="LL141" s="1">
        <v>1</v>
      </c>
      <c r="LM141" s="1">
        <v>0.95</v>
      </c>
      <c r="LN141" s="1">
        <v>0</v>
      </c>
      <c r="LO141" s="1">
        <v>1</v>
      </c>
      <c r="LP141" s="1">
        <v>0.78</v>
      </c>
      <c r="LQ141" s="1">
        <v>0</v>
      </c>
      <c r="LR141" s="1">
        <v>0.1227364185110664</v>
      </c>
      <c r="LS141" s="1">
        <v>0</v>
      </c>
    </row>
    <row r="142" spans="1:331" ht="15.75" customHeight="1">
      <c r="A142" s="1" t="s">
        <v>459</v>
      </c>
      <c r="B142" s="1" t="s">
        <v>460</v>
      </c>
      <c r="C142" s="1" t="s">
        <v>478</v>
      </c>
      <c r="D142" s="1" t="s">
        <v>420</v>
      </c>
      <c r="E142" s="1" t="s">
        <v>354</v>
      </c>
      <c r="F142" s="1">
        <v>6114</v>
      </c>
      <c r="G142" s="1" t="s">
        <v>355</v>
      </c>
      <c r="H142" s="1">
        <v>6114</v>
      </c>
      <c r="I142" s="1">
        <v>0.99544122435688698</v>
      </c>
      <c r="J142" s="1">
        <v>0</v>
      </c>
      <c r="K142" s="1" t="s">
        <v>356</v>
      </c>
      <c r="L142" s="1">
        <v>1</v>
      </c>
      <c r="M142" s="1" t="s">
        <v>427</v>
      </c>
      <c r="N142" s="1" t="s">
        <v>462</v>
      </c>
      <c r="O142" s="1" t="s">
        <v>463</v>
      </c>
      <c r="P142" s="1">
        <v>4.9000000000000004</v>
      </c>
      <c r="Q142" s="1">
        <v>0.82</v>
      </c>
      <c r="R142" s="1">
        <v>0</v>
      </c>
      <c r="S142" s="1">
        <v>0.35</v>
      </c>
      <c r="T142" s="1">
        <v>6142</v>
      </c>
      <c r="U142" s="1">
        <v>0</v>
      </c>
      <c r="V142" s="1">
        <v>182</v>
      </c>
      <c r="W142" s="1">
        <v>0</v>
      </c>
      <c r="X142" s="1">
        <v>1117844</v>
      </c>
      <c r="Y142" s="1">
        <v>1</v>
      </c>
      <c r="Z142" s="1">
        <v>0</v>
      </c>
      <c r="AA142" s="1">
        <v>0</v>
      </c>
      <c r="AB142" s="1">
        <v>0</v>
      </c>
      <c r="AC142" s="1">
        <v>0</v>
      </c>
      <c r="AD142" s="1">
        <v>0</v>
      </c>
      <c r="AE142" s="1">
        <v>0</v>
      </c>
      <c r="AF142" s="1">
        <v>0</v>
      </c>
      <c r="AG142" s="1">
        <v>0</v>
      </c>
      <c r="AH142" s="1">
        <v>0</v>
      </c>
      <c r="AI142" s="1">
        <v>0</v>
      </c>
      <c r="AJ142" s="1">
        <v>0</v>
      </c>
      <c r="AK142" s="1">
        <v>0</v>
      </c>
      <c r="AL142" s="1">
        <v>0</v>
      </c>
      <c r="AM142" s="1">
        <v>13.616438356164384</v>
      </c>
      <c r="AN142" s="1">
        <v>0</v>
      </c>
      <c r="AO142" s="1">
        <v>0</v>
      </c>
      <c r="AP142" s="1">
        <v>0</v>
      </c>
      <c r="AQ142" s="1">
        <v>0</v>
      </c>
      <c r="AR142" s="1">
        <v>0</v>
      </c>
      <c r="AS142" s="1">
        <v>0</v>
      </c>
      <c r="AT142" s="1">
        <v>0</v>
      </c>
      <c r="AU142" s="1">
        <v>0</v>
      </c>
      <c r="AV142" s="1">
        <v>0</v>
      </c>
      <c r="AW142" s="1">
        <v>0</v>
      </c>
      <c r="AX142" s="1">
        <v>0</v>
      </c>
      <c r="AY142" s="1">
        <v>0</v>
      </c>
      <c r="AZ142" s="1">
        <v>0</v>
      </c>
      <c r="BA142" s="1">
        <v>0</v>
      </c>
      <c r="BB142" s="1">
        <v>0</v>
      </c>
      <c r="BC142" s="1">
        <v>0.1143</v>
      </c>
      <c r="BD142" s="1">
        <v>0</v>
      </c>
      <c r="BE142" s="1">
        <v>0</v>
      </c>
      <c r="BF142" s="1">
        <v>0</v>
      </c>
      <c r="BG142" s="1">
        <v>0</v>
      </c>
      <c r="BH142" s="1">
        <v>0</v>
      </c>
      <c r="BI142" s="1">
        <v>0</v>
      </c>
      <c r="BJ142" s="1">
        <v>0</v>
      </c>
      <c r="BK142" s="1">
        <v>0</v>
      </c>
      <c r="BL142" s="1">
        <v>0</v>
      </c>
      <c r="BM142" s="1">
        <v>0</v>
      </c>
      <c r="BN142" s="1">
        <v>0</v>
      </c>
      <c r="BO142" s="1">
        <v>0</v>
      </c>
      <c r="BP142" s="1">
        <v>0</v>
      </c>
      <c r="BQ142" s="1">
        <v>1.4999999999999999E-2</v>
      </c>
      <c r="BR142" s="1">
        <v>0</v>
      </c>
      <c r="BS142" s="1">
        <v>0</v>
      </c>
      <c r="BT142" s="1">
        <v>0</v>
      </c>
      <c r="BU142" s="1">
        <v>0</v>
      </c>
      <c r="BV142" s="1">
        <v>0</v>
      </c>
      <c r="BW142" s="1">
        <v>81.599999999999994</v>
      </c>
      <c r="BX142" s="1">
        <v>0</v>
      </c>
      <c r="BY142" s="1">
        <v>0</v>
      </c>
      <c r="BZ142" s="1">
        <v>0</v>
      </c>
      <c r="CA142" s="1">
        <v>0</v>
      </c>
      <c r="CB142" s="1">
        <v>0</v>
      </c>
      <c r="CC142" s="1">
        <v>0</v>
      </c>
      <c r="CD142" s="1">
        <v>0</v>
      </c>
      <c r="CE142" s="1">
        <v>0</v>
      </c>
      <c r="CF142" s="1">
        <v>0</v>
      </c>
      <c r="CG142" s="1">
        <v>0</v>
      </c>
      <c r="CH142" s="1">
        <v>0</v>
      </c>
      <c r="CI142" s="1">
        <v>0</v>
      </c>
      <c r="CJ142" s="1">
        <v>0</v>
      </c>
      <c r="CK142" s="1">
        <v>0</v>
      </c>
      <c r="CL142" s="1">
        <v>0</v>
      </c>
      <c r="CM142" s="1">
        <v>0</v>
      </c>
      <c r="CN142" s="1">
        <v>0</v>
      </c>
      <c r="CO142" s="1">
        <v>0</v>
      </c>
      <c r="CP142" s="1">
        <v>0</v>
      </c>
      <c r="CQ142" s="1">
        <v>0</v>
      </c>
      <c r="CR142" s="1">
        <v>0</v>
      </c>
      <c r="CS142" s="1">
        <v>0</v>
      </c>
      <c r="CT142" s="1">
        <v>0</v>
      </c>
      <c r="CU142" s="1">
        <v>0</v>
      </c>
      <c r="CV142" s="1">
        <v>0</v>
      </c>
      <c r="CW142" s="1">
        <v>0</v>
      </c>
      <c r="CX142" s="1">
        <v>0</v>
      </c>
      <c r="CY142" s="1">
        <v>0</v>
      </c>
      <c r="CZ142" s="1">
        <v>0</v>
      </c>
      <c r="DA142" s="1">
        <v>0</v>
      </c>
      <c r="DB142" s="1">
        <v>0</v>
      </c>
      <c r="DC142" s="1">
        <v>0</v>
      </c>
      <c r="DD142" s="1">
        <v>0</v>
      </c>
      <c r="DE142" s="1">
        <v>0</v>
      </c>
      <c r="DF142" s="1">
        <v>0</v>
      </c>
      <c r="DG142" s="1">
        <v>0</v>
      </c>
      <c r="DH142" s="1">
        <v>0</v>
      </c>
      <c r="DI142" s="1">
        <v>0</v>
      </c>
      <c r="DJ142" s="1">
        <v>0</v>
      </c>
      <c r="DK142" s="1">
        <v>0</v>
      </c>
      <c r="DL142" s="1">
        <v>0</v>
      </c>
      <c r="DM142" s="1">
        <v>0</v>
      </c>
      <c r="DN142" s="1">
        <v>0</v>
      </c>
      <c r="DO142" s="1">
        <v>0</v>
      </c>
      <c r="DP142" s="1">
        <v>0</v>
      </c>
      <c r="DQ142" s="1">
        <v>0</v>
      </c>
      <c r="DR142" s="1">
        <v>0</v>
      </c>
      <c r="DS142" s="1">
        <v>0</v>
      </c>
      <c r="DT142" s="1">
        <v>0</v>
      </c>
      <c r="DU142" s="1">
        <v>0</v>
      </c>
      <c r="DV142" s="1">
        <v>0</v>
      </c>
      <c r="DW142" s="1">
        <v>0</v>
      </c>
      <c r="DX142" s="1">
        <v>0</v>
      </c>
      <c r="DY142" s="1">
        <v>0</v>
      </c>
      <c r="DZ142" s="1">
        <v>0</v>
      </c>
      <c r="EA142" s="1">
        <v>0</v>
      </c>
      <c r="EB142" s="1">
        <v>0</v>
      </c>
      <c r="EC142" s="1">
        <v>0</v>
      </c>
      <c r="ED142" s="1">
        <v>0</v>
      </c>
      <c r="EE142" s="1">
        <v>0</v>
      </c>
      <c r="EF142" s="1">
        <v>0</v>
      </c>
      <c r="EG142" s="1">
        <v>0</v>
      </c>
      <c r="EH142" s="1">
        <v>0</v>
      </c>
      <c r="EI142" s="1">
        <v>0</v>
      </c>
      <c r="EJ142" s="1">
        <v>0</v>
      </c>
      <c r="EK142" s="1">
        <v>0</v>
      </c>
      <c r="EL142" s="1">
        <v>0</v>
      </c>
      <c r="EM142" s="1">
        <v>0</v>
      </c>
      <c r="EN142" s="1">
        <v>0</v>
      </c>
      <c r="EO142" s="1">
        <v>0</v>
      </c>
      <c r="EP142" s="1">
        <v>0</v>
      </c>
      <c r="EQ142" s="1">
        <v>0</v>
      </c>
      <c r="ER142" s="1">
        <v>0</v>
      </c>
      <c r="ES142" s="1">
        <v>0</v>
      </c>
      <c r="ET142" s="1">
        <v>0</v>
      </c>
      <c r="EU142" s="1">
        <v>0</v>
      </c>
      <c r="EV142" s="1">
        <v>0</v>
      </c>
      <c r="EW142" s="1">
        <v>0</v>
      </c>
      <c r="EX142" s="1">
        <v>0</v>
      </c>
      <c r="EY142" s="1">
        <v>0</v>
      </c>
      <c r="EZ142" s="1">
        <v>0</v>
      </c>
      <c r="FA142" s="1">
        <v>0</v>
      </c>
      <c r="FB142" s="1">
        <v>0</v>
      </c>
      <c r="FC142" s="1">
        <v>0</v>
      </c>
      <c r="FD142" s="1">
        <v>0</v>
      </c>
      <c r="FE142" s="1">
        <v>0</v>
      </c>
      <c r="FF142" s="1">
        <v>0</v>
      </c>
      <c r="FG142" s="1">
        <v>0</v>
      </c>
      <c r="FH142" s="1">
        <v>0</v>
      </c>
      <c r="FI142" s="1">
        <v>0</v>
      </c>
      <c r="FJ142" s="1">
        <v>0</v>
      </c>
      <c r="FK142" s="1">
        <v>0</v>
      </c>
      <c r="FL142" s="1">
        <v>0</v>
      </c>
      <c r="FM142" s="1">
        <v>0</v>
      </c>
      <c r="FN142" s="1">
        <v>0</v>
      </c>
      <c r="FO142" s="1">
        <v>0</v>
      </c>
      <c r="FP142" s="1">
        <v>0</v>
      </c>
      <c r="FQ142" s="1">
        <v>1</v>
      </c>
      <c r="FR142" s="1">
        <v>0</v>
      </c>
      <c r="FS142" s="1">
        <v>0</v>
      </c>
      <c r="FT142" s="1">
        <v>0</v>
      </c>
      <c r="FU142" s="1">
        <v>0</v>
      </c>
      <c r="FV142" s="1">
        <v>0</v>
      </c>
      <c r="FW142" s="1">
        <v>0</v>
      </c>
      <c r="FX142" s="1">
        <v>4.4177090664478831</v>
      </c>
      <c r="FY142" s="1">
        <v>0</v>
      </c>
      <c r="FZ142" s="1">
        <v>0</v>
      </c>
      <c r="GA142" s="1">
        <v>0</v>
      </c>
      <c r="GB142" s="1">
        <v>0</v>
      </c>
      <c r="GC142" s="1">
        <v>0</v>
      </c>
      <c r="GD142" s="1">
        <v>0</v>
      </c>
      <c r="GE142" s="1">
        <v>0</v>
      </c>
      <c r="GF142" s="1">
        <v>0</v>
      </c>
      <c r="GG142" s="1">
        <v>0</v>
      </c>
      <c r="GH142" s="1">
        <v>0</v>
      </c>
      <c r="GI142" s="1">
        <v>0</v>
      </c>
      <c r="GJ142" s="1">
        <v>0</v>
      </c>
      <c r="GK142" s="1">
        <v>0</v>
      </c>
      <c r="GL142" s="1">
        <v>0</v>
      </c>
      <c r="GM142" s="1">
        <v>0</v>
      </c>
      <c r="GN142" s="1">
        <v>0</v>
      </c>
      <c r="GO142" s="1">
        <v>0</v>
      </c>
      <c r="GP142" s="1">
        <v>0</v>
      </c>
      <c r="GQ142" s="1">
        <v>0</v>
      </c>
      <c r="GR142" s="1">
        <v>0</v>
      </c>
      <c r="GS142" s="1">
        <v>0</v>
      </c>
      <c r="GT142" s="1">
        <v>0.3523</v>
      </c>
      <c r="GU142" s="1">
        <v>0</v>
      </c>
      <c r="GV142" s="1">
        <v>0</v>
      </c>
      <c r="GW142" s="1">
        <v>0</v>
      </c>
      <c r="GX142" s="1">
        <v>0</v>
      </c>
      <c r="GY142" s="1">
        <v>0</v>
      </c>
      <c r="GZ142" s="1">
        <v>0</v>
      </c>
      <c r="HA142" s="1">
        <v>0</v>
      </c>
      <c r="HB142" s="1">
        <v>0</v>
      </c>
      <c r="HC142" s="1">
        <v>0</v>
      </c>
      <c r="HD142" s="1">
        <v>0</v>
      </c>
      <c r="HE142" s="1">
        <v>0</v>
      </c>
      <c r="HF142" s="1">
        <v>0</v>
      </c>
      <c r="HG142" s="1">
        <v>0</v>
      </c>
      <c r="HH142" s="1">
        <v>1.4999999999999999E-2</v>
      </c>
      <c r="HI142" s="1">
        <v>0</v>
      </c>
      <c r="HJ142" s="1">
        <v>0</v>
      </c>
      <c r="HK142" s="1">
        <v>0</v>
      </c>
      <c r="HL142" s="1">
        <v>0</v>
      </c>
      <c r="HM142" s="1">
        <v>0</v>
      </c>
      <c r="HN142" s="1">
        <v>81.599999999999994</v>
      </c>
      <c r="HO142" s="1">
        <v>0</v>
      </c>
      <c r="HP142" s="1">
        <v>0</v>
      </c>
      <c r="HQ142" s="1">
        <v>0</v>
      </c>
      <c r="HR142" s="1">
        <v>0</v>
      </c>
      <c r="HS142" s="1">
        <v>0</v>
      </c>
      <c r="HT142" s="1">
        <v>0</v>
      </c>
      <c r="HU142" s="1">
        <v>0</v>
      </c>
      <c r="HV142" s="1">
        <v>0</v>
      </c>
      <c r="HW142" s="1">
        <v>0</v>
      </c>
      <c r="HX142" s="1">
        <v>0</v>
      </c>
      <c r="HY142" s="1">
        <v>0</v>
      </c>
      <c r="HZ142" s="1">
        <v>0</v>
      </c>
      <c r="IA142" s="1">
        <v>0</v>
      </c>
      <c r="IB142" s="1">
        <v>0</v>
      </c>
      <c r="IC142" s="1">
        <v>0</v>
      </c>
      <c r="ID142" s="1">
        <v>0</v>
      </c>
      <c r="IE142" s="1">
        <v>0</v>
      </c>
      <c r="IF142" s="1">
        <v>0</v>
      </c>
      <c r="IG142" s="1">
        <v>0</v>
      </c>
      <c r="IH142" s="1">
        <v>0</v>
      </c>
      <c r="II142" s="1">
        <v>0</v>
      </c>
      <c r="IJ142" s="1">
        <v>0</v>
      </c>
      <c r="IK142" s="1">
        <v>0</v>
      </c>
      <c r="IL142" s="1">
        <v>0</v>
      </c>
      <c r="IM142" s="1">
        <v>0</v>
      </c>
      <c r="IN142" s="1">
        <v>0</v>
      </c>
      <c r="IO142" s="1">
        <v>0</v>
      </c>
      <c r="IP142" s="1">
        <v>0</v>
      </c>
      <c r="IQ142" s="1">
        <v>0</v>
      </c>
      <c r="IR142" s="1">
        <v>0</v>
      </c>
      <c r="IS142" s="1">
        <v>0</v>
      </c>
      <c r="IT142" s="1">
        <v>0</v>
      </c>
      <c r="IU142" s="1">
        <v>0</v>
      </c>
      <c r="IV142" s="1">
        <v>0</v>
      </c>
      <c r="IW142" s="1">
        <v>0</v>
      </c>
      <c r="IX142" s="1">
        <v>0</v>
      </c>
      <c r="IY142" s="1">
        <v>0</v>
      </c>
      <c r="IZ142" s="1">
        <v>0</v>
      </c>
      <c r="JA142" s="1">
        <v>0</v>
      </c>
      <c r="JB142" s="1">
        <v>0</v>
      </c>
      <c r="JC142" s="1">
        <v>0</v>
      </c>
      <c r="JD142" s="1">
        <v>0</v>
      </c>
      <c r="JE142" s="1">
        <v>0</v>
      </c>
      <c r="JF142" s="1">
        <v>0</v>
      </c>
      <c r="JG142" s="1">
        <v>0</v>
      </c>
      <c r="JH142" s="1">
        <v>0</v>
      </c>
      <c r="JI142" s="1">
        <v>0</v>
      </c>
      <c r="JJ142" s="1">
        <v>0</v>
      </c>
      <c r="JK142" s="1">
        <v>0</v>
      </c>
      <c r="JL142" s="1">
        <v>0</v>
      </c>
      <c r="JM142" s="1">
        <v>0</v>
      </c>
      <c r="JN142" s="1">
        <v>0</v>
      </c>
      <c r="JO142" s="1">
        <v>0</v>
      </c>
      <c r="JP142" s="1">
        <v>0</v>
      </c>
      <c r="JQ142" s="1">
        <v>0</v>
      </c>
      <c r="JR142" s="1">
        <v>0</v>
      </c>
      <c r="JS142" s="1">
        <v>0</v>
      </c>
      <c r="JT142" s="1">
        <v>0</v>
      </c>
      <c r="JU142" s="1">
        <v>0</v>
      </c>
      <c r="JV142" s="1">
        <v>0</v>
      </c>
      <c r="JW142" s="1">
        <v>0</v>
      </c>
      <c r="JX142" s="1">
        <v>0</v>
      </c>
      <c r="JY142" s="1">
        <v>0</v>
      </c>
      <c r="JZ142" s="1">
        <v>0</v>
      </c>
      <c r="KA142" s="1">
        <v>0</v>
      </c>
      <c r="KB142" s="1">
        <v>0</v>
      </c>
      <c r="KC142" s="1">
        <v>0</v>
      </c>
      <c r="KD142" s="1">
        <v>0</v>
      </c>
      <c r="KE142" s="1">
        <v>0</v>
      </c>
      <c r="KF142" s="1">
        <v>0</v>
      </c>
      <c r="KG142" s="1">
        <v>0</v>
      </c>
      <c r="KH142" s="1">
        <v>0</v>
      </c>
      <c r="KI142" s="1">
        <v>0</v>
      </c>
      <c r="KJ142" s="1">
        <v>0</v>
      </c>
      <c r="KK142" s="1">
        <v>0</v>
      </c>
      <c r="KL142" s="1">
        <v>0</v>
      </c>
      <c r="KM142" s="1">
        <v>0</v>
      </c>
      <c r="KN142" s="1">
        <v>0</v>
      </c>
      <c r="KO142" s="1">
        <v>0</v>
      </c>
      <c r="KP142" s="1">
        <v>0</v>
      </c>
      <c r="KQ142" s="1">
        <v>0</v>
      </c>
      <c r="KR142" s="1">
        <v>0</v>
      </c>
      <c r="KS142" s="1">
        <v>0</v>
      </c>
      <c r="KT142" s="1">
        <v>0</v>
      </c>
      <c r="KU142" s="1">
        <v>0</v>
      </c>
      <c r="KV142" s="1">
        <v>0</v>
      </c>
      <c r="KW142" s="1">
        <v>0</v>
      </c>
      <c r="KX142" s="1">
        <v>0</v>
      </c>
      <c r="KY142" s="1">
        <v>0</v>
      </c>
      <c r="KZ142" s="1">
        <v>0</v>
      </c>
      <c r="LA142" s="1">
        <v>0</v>
      </c>
      <c r="LB142" s="1">
        <v>0</v>
      </c>
      <c r="LC142" s="1">
        <v>0</v>
      </c>
      <c r="LD142" s="1">
        <v>0</v>
      </c>
      <c r="LE142" s="1">
        <v>0</v>
      </c>
      <c r="LF142" s="1">
        <v>0</v>
      </c>
      <c r="LG142" s="1">
        <v>0</v>
      </c>
      <c r="LH142" s="1">
        <v>0.9546</v>
      </c>
      <c r="LI142" s="1">
        <v>0.74410750208202192</v>
      </c>
      <c r="LJ142" s="1">
        <v>0</v>
      </c>
      <c r="LK142" s="1">
        <v>0</v>
      </c>
      <c r="LL142" s="1">
        <v>1</v>
      </c>
      <c r="LM142" s="1">
        <v>0.95</v>
      </c>
      <c r="LN142" s="1">
        <v>0</v>
      </c>
      <c r="LO142" s="1">
        <v>1</v>
      </c>
      <c r="LP142" s="1">
        <v>0.78</v>
      </c>
      <c r="LQ142" s="1">
        <v>0</v>
      </c>
      <c r="LR142" s="1">
        <v>0.1227364185110664</v>
      </c>
      <c r="LS142" s="1">
        <v>0</v>
      </c>
    </row>
    <row r="143" spans="1:331" ht="15.75" customHeight="1">
      <c r="A143" s="1" t="s">
        <v>459</v>
      </c>
      <c r="B143" s="1" t="s">
        <v>460</v>
      </c>
      <c r="C143" s="1" t="s">
        <v>479</v>
      </c>
      <c r="D143" s="1" t="s">
        <v>420</v>
      </c>
      <c r="E143" s="1" t="s">
        <v>354</v>
      </c>
      <c r="F143" s="1">
        <v>6507</v>
      </c>
      <c r="G143" s="1" t="s">
        <v>355</v>
      </c>
      <c r="H143" s="1">
        <v>6507</v>
      </c>
      <c r="I143" s="1">
        <v>1.0594268967762943</v>
      </c>
      <c r="J143" s="1">
        <v>0</v>
      </c>
      <c r="K143" s="1" t="s">
        <v>356</v>
      </c>
      <c r="L143" s="1">
        <v>1</v>
      </c>
      <c r="M143" s="1" t="s">
        <v>427</v>
      </c>
      <c r="N143" s="1" t="s">
        <v>462</v>
      </c>
      <c r="O143" s="1" t="s">
        <v>463</v>
      </c>
      <c r="P143" s="1">
        <v>4.9000000000000004</v>
      </c>
      <c r="Q143" s="1">
        <v>0.82</v>
      </c>
      <c r="R143" s="1">
        <v>0</v>
      </c>
      <c r="S143" s="1">
        <v>0.35</v>
      </c>
      <c r="T143" s="1">
        <v>6142</v>
      </c>
      <c r="U143" s="1">
        <v>0</v>
      </c>
      <c r="V143" s="1">
        <v>182</v>
      </c>
      <c r="W143" s="1">
        <v>0</v>
      </c>
      <c r="X143" s="1">
        <v>1117844</v>
      </c>
      <c r="Y143" s="1">
        <v>1</v>
      </c>
      <c r="Z143" s="1">
        <v>0</v>
      </c>
      <c r="AA143" s="1">
        <v>0</v>
      </c>
      <c r="AB143" s="1">
        <v>0</v>
      </c>
      <c r="AC143" s="1">
        <v>0</v>
      </c>
      <c r="AD143" s="1">
        <v>0</v>
      </c>
      <c r="AE143" s="1">
        <v>0</v>
      </c>
      <c r="AF143" s="1">
        <v>0</v>
      </c>
      <c r="AG143" s="1">
        <v>0</v>
      </c>
      <c r="AH143" s="1">
        <v>0</v>
      </c>
      <c r="AI143" s="1">
        <v>0</v>
      </c>
      <c r="AJ143" s="1">
        <v>0</v>
      </c>
      <c r="AK143" s="1">
        <v>0</v>
      </c>
      <c r="AL143" s="1">
        <v>0</v>
      </c>
      <c r="AM143" s="1">
        <v>13.616438356164384</v>
      </c>
      <c r="AN143" s="1">
        <v>0</v>
      </c>
      <c r="AO143" s="1">
        <v>0</v>
      </c>
      <c r="AP143" s="1">
        <v>0</v>
      </c>
      <c r="AQ143" s="1">
        <v>0</v>
      </c>
      <c r="AR143" s="1">
        <v>0</v>
      </c>
      <c r="AS143" s="1">
        <v>0</v>
      </c>
      <c r="AT143" s="1">
        <v>0</v>
      </c>
      <c r="AU143" s="1">
        <v>0</v>
      </c>
      <c r="AV143" s="1">
        <v>0</v>
      </c>
      <c r="AW143" s="1">
        <v>0</v>
      </c>
      <c r="AX143" s="1">
        <v>0</v>
      </c>
      <c r="AY143" s="1">
        <v>0</v>
      </c>
      <c r="AZ143" s="1">
        <v>0</v>
      </c>
      <c r="BA143" s="1">
        <v>0</v>
      </c>
      <c r="BB143" s="1">
        <v>0</v>
      </c>
      <c r="BC143" s="1">
        <v>0.1143</v>
      </c>
      <c r="BD143" s="1">
        <v>0</v>
      </c>
      <c r="BE143" s="1">
        <v>0</v>
      </c>
      <c r="BF143" s="1">
        <v>0</v>
      </c>
      <c r="BG143" s="1">
        <v>0</v>
      </c>
      <c r="BH143" s="1">
        <v>0</v>
      </c>
      <c r="BI143" s="1">
        <v>0</v>
      </c>
      <c r="BJ143" s="1">
        <v>0</v>
      </c>
      <c r="BK143" s="1">
        <v>0</v>
      </c>
      <c r="BL143" s="1">
        <v>0</v>
      </c>
      <c r="BM143" s="1">
        <v>0</v>
      </c>
      <c r="BN143" s="1">
        <v>0</v>
      </c>
      <c r="BO143" s="1">
        <v>0</v>
      </c>
      <c r="BP143" s="1">
        <v>0</v>
      </c>
      <c r="BQ143" s="1">
        <v>1.4999999999999999E-2</v>
      </c>
      <c r="BR143" s="1">
        <v>0</v>
      </c>
      <c r="BS143" s="1">
        <v>0</v>
      </c>
      <c r="BT143" s="1">
        <v>0</v>
      </c>
      <c r="BU143" s="1">
        <v>0</v>
      </c>
      <c r="BV143" s="1">
        <v>0</v>
      </c>
      <c r="BW143" s="1">
        <v>81.599999999999994</v>
      </c>
      <c r="BX143" s="1">
        <v>0</v>
      </c>
      <c r="BY143" s="1">
        <v>0</v>
      </c>
      <c r="BZ143" s="1">
        <v>0</v>
      </c>
      <c r="CA143" s="1">
        <v>0</v>
      </c>
      <c r="CB143" s="1">
        <v>0</v>
      </c>
      <c r="CC143" s="1">
        <v>0</v>
      </c>
      <c r="CD143" s="1">
        <v>0</v>
      </c>
      <c r="CE143" s="1">
        <v>0</v>
      </c>
      <c r="CF143" s="1">
        <v>0</v>
      </c>
      <c r="CG143" s="1">
        <v>0</v>
      </c>
      <c r="CH143" s="1">
        <v>0</v>
      </c>
      <c r="CI143" s="1">
        <v>0</v>
      </c>
      <c r="CJ143" s="1">
        <v>0</v>
      </c>
      <c r="CK143" s="1">
        <v>0</v>
      </c>
      <c r="CL143" s="1">
        <v>0</v>
      </c>
      <c r="CM143" s="1">
        <v>0</v>
      </c>
      <c r="CN143" s="1">
        <v>0</v>
      </c>
      <c r="CO143" s="1">
        <v>0</v>
      </c>
      <c r="CP143" s="1">
        <v>0</v>
      </c>
      <c r="CQ143" s="1">
        <v>0</v>
      </c>
      <c r="CR143" s="1">
        <v>0</v>
      </c>
      <c r="CS143" s="1">
        <v>0</v>
      </c>
      <c r="CT143" s="1">
        <v>0</v>
      </c>
      <c r="CU143" s="1">
        <v>0</v>
      </c>
      <c r="CV143" s="1">
        <v>0</v>
      </c>
      <c r="CW143" s="1">
        <v>0</v>
      </c>
      <c r="CX143" s="1">
        <v>0</v>
      </c>
      <c r="CY143" s="1">
        <v>0</v>
      </c>
      <c r="CZ143" s="1">
        <v>0</v>
      </c>
      <c r="DA143" s="1">
        <v>0</v>
      </c>
      <c r="DB143" s="1">
        <v>0</v>
      </c>
      <c r="DC143" s="1">
        <v>0</v>
      </c>
      <c r="DD143" s="1">
        <v>0</v>
      </c>
      <c r="DE143" s="1">
        <v>0</v>
      </c>
      <c r="DF143" s="1">
        <v>0</v>
      </c>
      <c r="DG143" s="1">
        <v>0</v>
      </c>
      <c r="DH143" s="1">
        <v>0</v>
      </c>
      <c r="DI143" s="1">
        <v>0</v>
      </c>
      <c r="DJ143" s="1">
        <v>0</v>
      </c>
      <c r="DK143" s="1">
        <v>0</v>
      </c>
      <c r="DL143" s="1">
        <v>0</v>
      </c>
      <c r="DM143" s="1">
        <v>0</v>
      </c>
      <c r="DN143" s="1">
        <v>0</v>
      </c>
      <c r="DO143" s="1">
        <v>0</v>
      </c>
      <c r="DP143" s="1">
        <v>0</v>
      </c>
      <c r="DQ143" s="1">
        <v>0</v>
      </c>
      <c r="DR143" s="1">
        <v>0</v>
      </c>
      <c r="DS143" s="1">
        <v>0</v>
      </c>
      <c r="DT143" s="1">
        <v>0</v>
      </c>
      <c r="DU143" s="1">
        <v>0</v>
      </c>
      <c r="DV143" s="1">
        <v>0</v>
      </c>
      <c r="DW143" s="1">
        <v>0</v>
      </c>
      <c r="DX143" s="1">
        <v>0</v>
      </c>
      <c r="DY143" s="1">
        <v>0</v>
      </c>
      <c r="DZ143" s="1">
        <v>0</v>
      </c>
      <c r="EA143" s="1">
        <v>0</v>
      </c>
      <c r="EB143" s="1">
        <v>0</v>
      </c>
      <c r="EC143" s="1">
        <v>0</v>
      </c>
      <c r="ED143" s="1">
        <v>0</v>
      </c>
      <c r="EE143" s="1">
        <v>0</v>
      </c>
      <c r="EF143" s="1">
        <v>0</v>
      </c>
      <c r="EG143" s="1">
        <v>0</v>
      </c>
      <c r="EH143" s="1">
        <v>0</v>
      </c>
      <c r="EI143" s="1">
        <v>0</v>
      </c>
      <c r="EJ143" s="1">
        <v>0</v>
      </c>
      <c r="EK143" s="1">
        <v>0</v>
      </c>
      <c r="EL143" s="1">
        <v>0</v>
      </c>
      <c r="EM143" s="1">
        <v>0</v>
      </c>
      <c r="EN143" s="1">
        <v>0</v>
      </c>
      <c r="EO143" s="1">
        <v>0</v>
      </c>
      <c r="EP143" s="1">
        <v>0</v>
      </c>
      <c r="EQ143" s="1">
        <v>0</v>
      </c>
      <c r="ER143" s="1">
        <v>0</v>
      </c>
      <c r="ES143" s="1">
        <v>0</v>
      </c>
      <c r="ET143" s="1">
        <v>0</v>
      </c>
      <c r="EU143" s="1">
        <v>0</v>
      </c>
      <c r="EV143" s="1">
        <v>0</v>
      </c>
      <c r="EW143" s="1">
        <v>0</v>
      </c>
      <c r="EX143" s="1">
        <v>0</v>
      </c>
      <c r="EY143" s="1">
        <v>0</v>
      </c>
      <c r="EZ143" s="1">
        <v>0</v>
      </c>
      <c r="FA143" s="1">
        <v>0</v>
      </c>
      <c r="FB143" s="1">
        <v>0</v>
      </c>
      <c r="FC143" s="1">
        <v>0</v>
      </c>
      <c r="FD143" s="1">
        <v>0</v>
      </c>
      <c r="FE143" s="1">
        <v>0</v>
      </c>
      <c r="FF143" s="1">
        <v>0</v>
      </c>
      <c r="FG143" s="1">
        <v>0</v>
      </c>
      <c r="FH143" s="1">
        <v>0</v>
      </c>
      <c r="FI143" s="1">
        <v>0</v>
      </c>
      <c r="FJ143" s="1">
        <v>0</v>
      </c>
      <c r="FK143" s="1">
        <v>0</v>
      </c>
      <c r="FL143" s="1">
        <v>0</v>
      </c>
      <c r="FM143" s="1">
        <v>0</v>
      </c>
      <c r="FN143" s="1">
        <v>0</v>
      </c>
      <c r="FO143" s="1">
        <v>0</v>
      </c>
      <c r="FP143" s="1">
        <v>0</v>
      </c>
      <c r="FQ143" s="1">
        <v>1</v>
      </c>
      <c r="FR143" s="1">
        <v>0</v>
      </c>
      <c r="FS143" s="1">
        <v>0</v>
      </c>
      <c r="FT143" s="1">
        <v>0</v>
      </c>
      <c r="FU143" s="1">
        <v>0</v>
      </c>
      <c r="FV143" s="1">
        <v>0</v>
      </c>
      <c r="FW143" s="1">
        <v>0</v>
      </c>
      <c r="FX143" s="1">
        <v>4.4177090664478831</v>
      </c>
      <c r="FY143" s="1">
        <v>0</v>
      </c>
      <c r="FZ143" s="1">
        <v>0</v>
      </c>
      <c r="GA143" s="1">
        <v>0</v>
      </c>
      <c r="GB143" s="1">
        <v>0</v>
      </c>
      <c r="GC143" s="1">
        <v>0</v>
      </c>
      <c r="GD143" s="1">
        <v>0</v>
      </c>
      <c r="GE143" s="1">
        <v>0</v>
      </c>
      <c r="GF143" s="1">
        <v>0</v>
      </c>
      <c r="GG143" s="1">
        <v>0</v>
      </c>
      <c r="GH143" s="1">
        <v>0</v>
      </c>
      <c r="GI143" s="1">
        <v>0</v>
      </c>
      <c r="GJ143" s="1">
        <v>0</v>
      </c>
      <c r="GK143" s="1">
        <v>0</v>
      </c>
      <c r="GL143" s="1">
        <v>0</v>
      </c>
      <c r="GM143" s="1">
        <v>0</v>
      </c>
      <c r="GN143" s="1">
        <v>0</v>
      </c>
      <c r="GO143" s="1">
        <v>0</v>
      </c>
      <c r="GP143" s="1">
        <v>0</v>
      </c>
      <c r="GQ143" s="1">
        <v>0</v>
      </c>
      <c r="GR143" s="1">
        <v>0</v>
      </c>
      <c r="GS143" s="1">
        <v>0</v>
      </c>
      <c r="GT143" s="1">
        <v>0.3523</v>
      </c>
      <c r="GU143" s="1">
        <v>0</v>
      </c>
      <c r="GV143" s="1">
        <v>0</v>
      </c>
      <c r="GW143" s="1">
        <v>0</v>
      </c>
      <c r="GX143" s="1">
        <v>0</v>
      </c>
      <c r="GY143" s="1">
        <v>0</v>
      </c>
      <c r="GZ143" s="1">
        <v>0</v>
      </c>
      <c r="HA143" s="1">
        <v>0</v>
      </c>
      <c r="HB143" s="1">
        <v>0</v>
      </c>
      <c r="HC143" s="1">
        <v>0</v>
      </c>
      <c r="HD143" s="1">
        <v>0</v>
      </c>
      <c r="HE143" s="1">
        <v>0</v>
      </c>
      <c r="HF143" s="1">
        <v>0</v>
      </c>
      <c r="HG143" s="1">
        <v>0</v>
      </c>
      <c r="HH143" s="1">
        <v>1.4999999999999999E-2</v>
      </c>
      <c r="HI143" s="1">
        <v>0</v>
      </c>
      <c r="HJ143" s="1">
        <v>0</v>
      </c>
      <c r="HK143" s="1">
        <v>0</v>
      </c>
      <c r="HL143" s="1">
        <v>0</v>
      </c>
      <c r="HM143" s="1">
        <v>0</v>
      </c>
      <c r="HN143" s="1">
        <v>81.599999999999994</v>
      </c>
      <c r="HO143" s="1">
        <v>0</v>
      </c>
      <c r="HP143" s="1">
        <v>0</v>
      </c>
      <c r="HQ143" s="1">
        <v>0</v>
      </c>
      <c r="HR143" s="1">
        <v>0</v>
      </c>
      <c r="HS143" s="1">
        <v>0</v>
      </c>
      <c r="HT143" s="1">
        <v>0</v>
      </c>
      <c r="HU143" s="1">
        <v>0</v>
      </c>
      <c r="HV143" s="1">
        <v>0</v>
      </c>
      <c r="HW143" s="1">
        <v>0</v>
      </c>
      <c r="HX143" s="1">
        <v>0</v>
      </c>
      <c r="HY143" s="1">
        <v>0</v>
      </c>
      <c r="HZ143" s="1">
        <v>0</v>
      </c>
      <c r="IA143" s="1">
        <v>0</v>
      </c>
      <c r="IB143" s="1">
        <v>0</v>
      </c>
      <c r="IC143" s="1">
        <v>0</v>
      </c>
      <c r="ID143" s="1">
        <v>0</v>
      </c>
      <c r="IE143" s="1">
        <v>0</v>
      </c>
      <c r="IF143" s="1">
        <v>0</v>
      </c>
      <c r="IG143" s="1">
        <v>0</v>
      </c>
      <c r="IH143" s="1">
        <v>0</v>
      </c>
      <c r="II143" s="1">
        <v>0</v>
      </c>
      <c r="IJ143" s="1">
        <v>0</v>
      </c>
      <c r="IK143" s="1">
        <v>0</v>
      </c>
      <c r="IL143" s="1">
        <v>0</v>
      </c>
      <c r="IM143" s="1">
        <v>0</v>
      </c>
      <c r="IN143" s="1">
        <v>0</v>
      </c>
      <c r="IO143" s="1">
        <v>0</v>
      </c>
      <c r="IP143" s="1">
        <v>0</v>
      </c>
      <c r="IQ143" s="1">
        <v>0</v>
      </c>
      <c r="IR143" s="1">
        <v>0</v>
      </c>
      <c r="IS143" s="1">
        <v>0</v>
      </c>
      <c r="IT143" s="1">
        <v>0</v>
      </c>
      <c r="IU143" s="1">
        <v>0</v>
      </c>
      <c r="IV143" s="1">
        <v>0</v>
      </c>
      <c r="IW143" s="1">
        <v>0</v>
      </c>
      <c r="IX143" s="1">
        <v>0</v>
      </c>
      <c r="IY143" s="1">
        <v>0</v>
      </c>
      <c r="IZ143" s="1">
        <v>0</v>
      </c>
      <c r="JA143" s="1">
        <v>0</v>
      </c>
      <c r="JB143" s="1">
        <v>0</v>
      </c>
      <c r="JC143" s="1">
        <v>0</v>
      </c>
      <c r="JD143" s="1">
        <v>0</v>
      </c>
      <c r="JE143" s="1">
        <v>0</v>
      </c>
      <c r="JF143" s="1">
        <v>0</v>
      </c>
      <c r="JG143" s="1">
        <v>0</v>
      </c>
      <c r="JH143" s="1">
        <v>0</v>
      </c>
      <c r="JI143" s="1">
        <v>0</v>
      </c>
      <c r="JJ143" s="1">
        <v>0</v>
      </c>
      <c r="JK143" s="1">
        <v>0</v>
      </c>
      <c r="JL143" s="1">
        <v>0</v>
      </c>
      <c r="JM143" s="1">
        <v>0</v>
      </c>
      <c r="JN143" s="1">
        <v>0</v>
      </c>
      <c r="JO143" s="1">
        <v>0</v>
      </c>
      <c r="JP143" s="1">
        <v>0</v>
      </c>
      <c r="JQ143" s="1">
        <v>0</v>
      </c>
      <c r="JR143" s="1">
        <v>0</v>
      </c>
      <c r="JS143" s="1">
        <v>0</v>
      </c>
      <c r="JT143" s="1">
        <v>0</v>
      </c>
      <c r="JU143" s="1">
        <v>0</v>
      </c>
      <c r="JV143" s="1">
        <v>0</v>
      </c>
      <c r="JW143" s="1">
        <v>0</v>
      </c>
      <c r="JX143" s="1">
        <v>0</v>
      </c>
      <c r="JY143" s="1">
        <v>0</v>
      </c>
      <c r="JZ143" s="1">
        <v>0</v>
      </c>
      <c r="KA143" s="1">
        <v>0</v>
      </c>
      <c r="KB143" s="1">
        <v>0</v>
      </c>
      <c r="KC143" s="1">
        <v>0</v>
      </c>
      <c r="KD143" s="1">
        <v>0</v>
      </c>
      <c r="KE143" s="1">
        <v>0</v>
      </c>
      <c r="KF143" s="1">
        <v>0</v>
      </c>
      <c r="KG143" s="1">
        <v>0</v>
      </c>
      <c r="KH143" s="1">
        <v>0</v>
      </c>
      <c r="KI143" s="1">
        <v>0</v>
      </c>
      <c r="KJ143" s="1">
        <v>0</v>
      </c>
      <c r="KK143" s="1">
        <v>0</v>
      </c>
      <c r="KL143" s="1">
        <v>0</v>
      </c>
      <c r="KM143" s="1">
        <v>0</v>
      </c>
      <c r="KN143" s="1">
        <v>0</v>
      </c>
      <c r="KO143" s="1">
        <v>0</v>
      </c>
      <c r="KP143" s="1">
        <v>0</v>
      </c>
      <c r="KQ143" s="1">
        <v>0</v>
      </c>
      <c r="KR143" s="1">
        <v>0</v>
      </c>
      <c r="KS143" s="1">
        <v>0</v>
      </c>
      <c r="KT143" s="1">
        <v>0</v>
      </c>
      <c r="KU143" s="1">
        <v>0</v>
      </c>
      <c r="KV143" s="1">
        <v>0</v>
      </c>
      <c r="KW143" s="1">
        <v>0</v>
      </c>
      <c r="KX143" s="1">
        <v>0</v>
      </c>
      <c r="KY143" s="1">
        <v>0</v>
      </c>
      <c r="KZ143" s="1">
        <v>0</v>
      </c>
      <c r="LA143" s="1">
        <v>0</v>
      </c>
      <c r="LB143" s="1">
        <v>0</v>
      </c>
      <c r="LC143" s="1">
        <v>0</v>
      </c>
      <c r="LD143" s="1">
        <v>0</v>
      </c>
      <c r="LE143" s="1">
        <v>0</v>
      </c>
      <c r="LF143" s="1">
        <v>0</v>
      </c>
      <c r="LG143" s="1">
        <v>0</v>
      </c>
      <c r="LH143" s="1">
        <v>0.9546</v>
      </c>
      <c r="LI143" s="1">
        <v>0.79193842809781867</v>
      </c>
      <c r="LJ143" s="1">
        <v>0</v>
      </c>
      <c r="LK143" s="1">
        <v>0</v>
      </c>
      <c r="LL143" s="1">
        <v>1</v>
      </c>
      <c r="LM143" s="1">
        <v>0.95</v>
      </c>
      <c r="LN143" s="1">
        <v>0</v>
      </c>
      <c r="LO143" s="1">
        <v>1</v>
      </c>
      <c r="LP143" s="1">
        <v>0.78</v>
      </c>
      <c r="LQ143" s="1">
        <v>0</v>
      </c>
      <c r="LR143" s="1">
        <v>0.1227364185110664</v>
      </c>
      <c r="LS143" s="1">
        <v>0</v>
      </c>
    </row>
    <row r="144" spans="1:331" ht="15.75" customHeight="1">
      <c r="A144" s="1" t="s">
        <v>459</v>
      </c>
      <c r="B144" s="1" t="s">
        <v>460</v>
      </c>
      <c r="C144" s="1" t="s">
        <v>480</v>
      </c>
      <c r="D144" s="1" t="s">
        <v>420</v>
      </c>
      <c r="E144" s="1" t="s">
        <v>354</v>
      </c>
      <c r="F144" s="1">
        <v>6818</v>
      </c>
      <c r="G144" s="1" t="s">
        <v>355</v>
      </c>
      <c r="H144" s="1">
        <v>6818</v>
      </c>
      <c r="I144" s="1">
        <v>1.1100618690980137</v>
      </c>
      <c r="J144" s="1">
        <v>0</v>
      </c>
      <c r="K144" s="1" t="s">
        <v>356</v>
      </c>
      <c r="L144" s="1">
        <v>1</v>
      </c>
      <c r="M144" s="1" t="s">
        <v>427</v>
      </c>
      <c r="N144" s="1" t="s">
        <v>462</v>
      </c>
      <c r="O144" s="1" t="s">
        <v>463</v>
      </c>
      <c r="P144" s="1">
        <v>4.9000000000000004</v>
      </c>
      <c r="Q144" s="1">
        <v>0.82</v>
      </c>
      <c r="R144" s="1">
        <v>0</v>
      </c>
      <c r="S144" s="1">
        <v>0.35</v>
      </c>
      <c r="T144" s="1">
        <v>6142</v>
      </c>
      <c r="U144" s="1">
        <v>0</v>
      </c>
      <c r="V144" s="1">
        <v>182</v>
      </c>
      <c r="W144" s="1">
        <v>0</v>
      </c>
      <c r="X144" s="1">
        <v>1117844</v>
      </c>
      <c r="Y144" s="1">
        <v>1</v>
      </c>
      <c r="Z144" s="1">
        <v>0</v>
      </c>
      <c r="AA144" s="1">
        <v>0</v>
      </c>
      <c r="AB144" s="1">
        <v>0</v>
      </c>
      <c r="AC144" s="1">
        <v>0</v>
      </c>
      <c r="AD144" s="1">
        <v>0</v>
      </c>
      <c r="AE144" s="1">
        <v>0</v>
      </c>
      <c r="AF144" s="1">
        <v>0</v>
      </c>
      <c r="AG144" s="1">
        <v>0</v>
      </c>
      <c r="AH144" s="1">
        <v>0</v>
      </c>
      <c r="AI144" s="1">
        <v>0</v>
      </c>
      <c r="AJ144" s="1">
        <v>0</v>
      </c>
      <c r="AK144" s="1">
        <v>0</v>
      </c>
      <c r="AL144" s="1">
        <v>0</v>
      </c>
      <c r="AM144" s="1">
        <v>13.616438356164384</v>
      </c>
      <c r="AN144" s="1">
        <v>0</v>
      </c>
      <c r="AO144" s="1">
        <v>0</v>
      </c>
      <c r="AP144" s="1">
        <v>0</v>
      </c>
      <c r="AQ144" s="1">
        <v>0</v>
      </c>
      <c r="AR144" s="1">
        <v>0</v>
      </c>
      <c r="AS144" s="1">
        <v>0</v>
      </c>
      <c r="AT144" s="1">
        <v>0</v>
      </c>
      <c r="AU144" s="1">
        <v>0</v>
      </c>
      <c r="AV144" s="1">
        <v>0</v>
      </c>
      <c r="AW144" s="1">
        <v>0</v>
      </c>
      <c r="AX144" s="1">
        <v>0</v>
      </c>
      <c r="AY144" s="1">
        <v>0</v>
      </c>
      <c r="AZ144" s="1">
        <v>0</v>
      </c>
      <c r="BA144" s="1">
        <v>0</v>
      </c>
      <c r="BB144" s="1">
        <v>0</v>
      </c>
      <c r="BC144" s="1">
        <v>0.1143</v>
      </c>
      <c r="BD144" s="1">
        <v>0</v>
      </c>
      <c r="BE144" s="1">
        <v>0</v>
      </c>
      <c r="BF144" s="1">
        <v>0</v>
      </c>
      <c r="BG144" s="1">
        <v>0</v>
      </c>
      <c r="BH144" s="1">
        <v>0</v>
      </c>
      <c r="BI144" s="1">
        <v>0</v>
      </c>
      <c r="BJ144" s="1">
        <v>0</v>
      </c>
      <c r="BK144" s="1">
        <v>0</v>
      </c>
      <c r="BL144" s="1">
        <v>0</v>
      </c>
      <c r="BM144" s="1">
        <v>0</v>
      </c>
      <c r="BN144" s="1">
        <v>0</v>
      </c>
      <c r="BO144" s="1">
        <v>0</v>
      </c>
      <c r="BP144" s="1">
        <v>0</v>
      </c>
      <c r="BQ144" s="1">
        <v>1.4999999999999999E-2</v>
      </c>
      <c r="BR144" s="1">
        <v>0</v>
      </c>
      <c r="BS144" s="1">
        <v>0</v>
      </c>
      <c r="BT144" s="1">
        <v>0</v>
      </c>
      <c r="BU144" s="1">
        <v>0</v>
      </c>
      <c r="BV144" s="1">
        <v>0</v>
      </c>
      <c r="BW144" s="1">
        <v>81.599999999999994</v>
      </c>
      <c r="BX144" s="1">
        <v>0</v>
      </c>
      <c r="BY144" s="1">
        <v>0</v>
      </c>
      <c r="BZ144" s="1">
        <v>0</v>
      </c>
      <c r="CA144" s="1">
        <v>0</v>
      </c>
      <c r="CB144" s="1">
        <v>0</v>
      </c>
      <c r="CC144" s="1">
        <v>0</v>
      </c>
      <c r="CD144" s="1">
        <v>0</v>
      </c>
      <c r="CE144" s="1">
        <v>0</v>
      </c>
      <c r="CF144" s="1">
        <v>0</v>
      </c>
      <c r="CG144" s="1">
        <v>0</v>
      </c>
      <c r="CH144" s="1">
        <v>0</v>
      </c>
      <c r="CI144" s="1">
        <v>0</v>
      </c>
      <c r="CJ144" s="1">
        <v>0</v>
      </c>
      <c r="CK144" s="1">
        <v>0</v>
      </c>
      <c r="CL144" s="1">
        <v>0</v>
      </c>
      <c r="CM144" s="1">
        <v>0</v>
      </c>
      <c r="CN144" s="1">
        <v>0</v>
      </c>
      <c r="CO144" s="1">
        <v>0</v>
      </c>
      <c r="CP144" s="1">
        <v>0</v>
      </c>
      <c r="CQ144" s="1">
        <v>0</v>
      </c>
      <c r="CR144" s="1">
        <v>0</v>
      </c>
      <c r="CS144" s="1">
        <v>0</v>
      </c>
      <c r="CT144" s="1">
        <v>0</v>
      </c>
      <c r="CU144" s="1">
        <v>0</v>
      </c>
      <c r="CV144" s="1">
        <v>0</v>
      </c>
      <c r="CW144" s="1">
        <v>0</v>
      </c>
      <c r="CX144" s="1">
        <v>0</v>
      </c>
      <c r="CY144" s="1">
        <v>0</v>
      </c>
      <c r="CZ144" s="1">
        <v>0</v>
      </c>
      <c r="DA144" s="1">
        <v>0</v>
      </c>
      <c r="DB144" s="1">
        <v>0</v>
      </c>
      <c r="DC144" s="1">
        <v>0</v>
      </c>
      <c r="DD144" s="1">
        <v>0</v>
      </c>
      <c r="DE144" s="1">
        <v>0</v>
      </c>
      <c r="DF144" s="1">
        <v>0</v>
      </c>
      <c r="DG144" s="1">
        <v>0</v>
      </c>
      <c r="DH144" s="1">
        <v>0</v>
      </c>
      <c r="DI144" s="1">
        <v>0</v>
      </c>
      <c r="DJ144" s="1">
        <v>0</v>
      </c>
      <c r="DK144" s="1">
        <v>0</v>
      </c>
      <c r="DL144" s="1">
        <v>0</v>
      </c>
      <c r="DM144" s="1">
        <v>0</v>
      </c>
      <c r="DN144" s="1">
        <v>0</v>
      </c>
      <c r="DO144" s="1">
        <v>0</v>
      </c>
      <c r="DP144" s="1">
        <v>0</v>
      </c>
      <c r="DQ144" s="1">
        <v>0</v>
      </c>
      <c r="DR144" s="1">
        <v>0</v>
      </c>
      <c r="DS144" s="1">
        <v>0</v>
      </c>
      <c r="DT144" s="1">
        <v>0</v>
      </c>
      <c r="DU144" s="1">
        <v>0</v>
      </c>
      <c r="DV144" s="1">
        <v>0</v>
      </c>
      <c r="DW144" s="1">
        <v>0</v>
      </c>
      <c r="DX144" s="1">
        <v>0</v>
      </c>
      <c r="DY144" s="1">
        <v>0</v>
      </c>
      <c r="DZ144" s="1">
        <v>0</v>
      </c>
      <c r="EA144" s="1">
        <v>0</v>
      </c>
      <c r="EB144" s="1">
        <v>0</v>
      </c>
      <c r="EC144" s="1">
        <v>0</v>
      </c>
      <c r="ED144" s="1">
        <v>0</v>
      </c>
      <c r="EE144" s="1">
        <v>0</v>
      </c>
      <c r="EF144" s="1">
        <v>0</v>
      </c>
      <c r="EG144" s="1">
        <v>0</v>
      </c>
      <c r="EH144" s="1">
        <v>0</v>
      </c>
      <c r="EI144" s="1">
        <v>0</v>
      </c>
      <c r="EJ144" s="1">
        <v>0</v>
      </c>
      <c r="EK144" s="1">
        <v>0</v>
      </c>
      <c r="EL144" s="1">
        <v>0</v>
      </c>
      <c r="EM144" s="1">
        <v>0</v>
      </c>
      <c r="EN144" s="1">
        <v>0</v>
      </c>
      <c r="EO144" s="1">
        <v>0</v>
      </c>
      <c r="EP144" s="1">
        <v>0</v>
      </c>
      <c r="EQ144" s="1">
        <v>0</v>
      </c>
      <c r="ER144" s="1">
        <v>0</v>
      </c>
      <c r="ES144" s="1">
        <v>0</v>
      </c>
      <c r="ET144" s="1">
        <v>0</v>
      </c>
      <c r="EU144" s="1">
        <v>0</v>
      </c>
      <c r="EV144" s="1">
        <v>0</v>
      </c>
      <c r="EW144" s="1">
        <v>0</v>
      </c>
      <c r="EX144" s="1">
        <v>0</v>
      </c>
      <c r="EY144" s="1">
        <v>0</v>
      </c>
      <c r="EZ144" s="1">
        <v>0</v>
      </c>
      <c r="FA144" s="1">
        <v>0</v>
      </c>
      <c r="FB144" s="1">
        <v>0</v>
      </c>
      <c r="FC144" s="1">
        <v>0</v>
      </c>
      <c r="FD144" s="1">
        <v>0</v>
      </c>
      <c r="FE144" s="1">
        <v>0</v>
      </c>
      <c r="FF144" s="1">
        <v>0</v>
      </c>
      <c r="FG144" s="1">
        <v>0</v>
      </c>
      <c r="FH144" s="1">
        <v>0</v>
      </c>
      <c r="FI144" s="1">
        <v>0</v>
      </c>
      <c r="FJ144" s="1">
        <v>0</v>
      </c>
      <c r="FK144" s="1">
        <v>0</v>
      </c>
      <c r="FL144" s="1">
        <v>0</v>
      </c>
      <c r="FM144" s="1">
        <v>0</v>
      </c>
      <c r="FN144" s="1">
        <v>0</v>
      </c>
      <c r="FO144" s="1">
        <v>0</v>
      </c>
      <c r="FP144" s="1">
        <v>0</v>
      </c>
      <c r="FQ144" s="1">
        <v>1</v>
      </c>
      <c r="FR144" s="1">
        <v>0</v>
      </c>
      <c r="FS144" s="1">
        <v>0</v>
      </c>
      <c r="FT144" s="1">
        <v>0</v>
      </c>
      <c r="FU144" s="1">
        <v>0</v>
      </c>
      <c r="FV144" s="1">
        <v>0</v>
      </c>
      <c r="FW144" s="1">
        <v>0</v>
      </c>
      <c r="FX144" s="1">
        <v>4.4177090664478831</v>
      </c>
      <c r="FY144" s="1">
        <v>0</v>
      </c>
      <c r="FZ144" s="1">
        <v>0</v>
      </c>
      <c r="GA144" s="1">
        <v>0</v>
      </c>
      <c r="GB144" s="1">
        <v>0</v>
      </c>
      <c r="GC144" s="1">
        <v>0</v>
      </c>
      <c r="GD144" s="1">
        <v>0</v>
      </c>
      <c r="GE144" s="1">
        <v>0</v>
      </c>
      <c r="GF144" s="1">
        <v>0</v>
      </c>
      <c r="GG144" s="1">
        <v>0</v>
      </c>
      <c r="GH144" s="1">
        <v>0</v>
      </c>
      <c r="GI144" s="1">
        <v>0</v>
      </c>
      <c r="GJ144" s="1">
        <v>0</v>
      </c>
      <c r="GK144" s="1">
        <v>0</v>
      </c>
      <c r="GL144" s="1">
        <v>0</v>
      </c>
      <c r="GM144" s="1">
        <v>0</v>
      </c>
      <c r="GN144" s="1">
        <v>0</v>
      </c>
      <c r="GO144" s="1">
        <v>0</v>
      </c>
      <c r="GP144" s="1">
        <v>0</v>
      </c>
      <c r="GQ144" s="1">
        <v>0</v>
      </c>
      <c r="GR144" s="1">
        <v>0</v>
      </c>
      <c r="GS144" s="1">
        <v>0</v>
      </c>
      <c r="GT144" s="1">
        <v>0.3523</v>
      </c>
      <c r="GU144" s="1">
        <v>0</v>
      </c>
      <c r="GV144" s="1">
        <v>0</v>
      </c>
      <c r="GW144" s="1">
        <v>0</v>
      </c>
      <c r="GX144" s="1">
        <v>0</v>
      </c>
      <c r="GY144" s="1">
        <v>0</v>
      </c>
      <c r="GZ144" s="1">
        <v>0</v>
      </c>
      <c r="HA144" s="1">
        <v>0</v>
      </c>
      <c r="HB144" s="1">
        <v>0</v>
      </c>
      <c r="HC144" s="1">
        <v>0</v>
      </c>
      <c r="HD144" s="1">
        <v>0</v>
      </c>
      <c r="HE144" s="1">
        <v>0</v>
      </c>
      <c r="HF144" s="1">
        <v>0</v>
      </c>
      <c r="HG144" s="1">
        <v>0</v>
      </c>
      <c r="HH144" s="1">
        <v>1.4999999999999999E-2</v>
      </c>
      <c r="HI144" s="1">
        <v>0</v>
      </c>
      <c r="HJ144" s="1">
        <v>0</v>
      </c>
      <c r="HK144" s="1">
        <v>0</v>
      </c>
      <c r="HL144" s="1">
        <v>0</v>
      </c>
      <c r="HM144" s="1">
        <v>0</v>
      </c>
      <c r="HN144" s="1">
        <v>81.599999999999994</v>
      </c>
      <c r="HO144" s="1">
        <v>0</v>
      </c>
      <c r="HP144" s="1">
        <v>0</v>
      </c>
      <c r="HQ144" s="1">
        <v>0</v>
      </c>
      <c r="HR144" s="1">
        <v>0</v>
      </c>
      <c r="HS144" s="1">
        <v>0</v>
      </c>
      <c r="HT144" s="1">
        <v>0</v>
      </c>
      <c r="HU144" s="1">
        <v>0</v>
      </c>
      <c r="HV144" s="1">
        <v>0</v>
      </c>
      <c r="HW144" s="1">
        <v>0</v>
      </c>
      <c r="HX144" s="1">
        <v>0</v>
      </c>
      <c r="HY144" s="1">
        <v>0</v>
      </c>
      <c r="HZ144" s="1">
        <v>0</v>
      </c>
      <c r="IA144" s="1">
        <v>0</v>
      </c>
      <c r="IB144" s="1">
        <v>0</v>
      </c>
      <c r="IC144" s="1">
        <v>0</v>
      </c>
      <c r="ID144" s="1">
        <v>0</v>
      </c>
      <c r="IE144" s="1">
        <v>0</v>
      </c>
      <c r="IF144" s="1">
        <v>0</v>
      </c>
      <c r="IG144" s="1">
        <v>0</v>
      </c>
      <c r="IH144" s="1">
        <v>0</v>
      </c>
      <c r="II144" s="1">
        <v>0</v>
      </c>
      <c r="IJ144" s="1">
        <v>0</v>
      </c>
      <c r="IK144" s="1">
        <v>0</v>
      </c>
      <c r="IL144" s="1">
        <v>0</v>
      </c>
      <c r="IM144" s="1">
        <v>0</v>
      </c>
      <c r="IN144" s="1">
        <v>0</v>
      </c>
      <c r="IO144" s="1">
        <v>0</v>
      </c>
      <c r="IP144" s="1">
        <v>0</v>
      </c>
      <c r="IQ144" s="1">
        <v>0</v>
      </c>
      <c r="IR144" s="1">
        <v>0</v>
      </c>
      <c r="IS144" s="1">
        <v>0</v>
      </c>
      <c r="IT144" s="1">
        <v>0</v>
      </c>
      <c r="IU144" s="1">
        <v>0</v>
      </c>
      <c r="IV144" s="1">
        <v>0</v>
      </c>
      <c r="IW144" s="1">
        <v>0</v>
      </c>
      <c r="IX144" s="1">
        <v>0</v>
      </c>
      <c r="IY144" s="1">
        <v>0</v>
      </c>
      <c r="IZ144" s="1">
        <v>0</v>
      </c>
      <c r="JA144" s="1">
        <v>0</v>
      </c>
      <c r="JB144" s="1">
        <v>0</v>
      </c>
      <c r="JC144" s="1">
        <v>0</v>
      </c>
      <c r="JD144" s="1">
        <v>0</v>
      </c>
      <c r="JE144" s="1">
        <v>0</v>
      </c>
      <c r="JF144" s="1">
        <v>0</v>
      </c>
      <c r="JG144" s="1">
        <v>0</v>
      </c>
      <c r="JH144" s="1">
        <v>0</v>
      </c>
      <c r="JI144" s="1">
        <v>0</v>
      </c>
      <c r="JJ144" s="1">
        <v>0</v>
      </c>
      <c r="JK144" s="1">
        <v>0</v>
      </c>
      <c r="JL144" s="1">
        <v>0</v>
      </c>
      <c r="JM144" s="1">
        <v>0</v>
      </c>
      <c r="JN144" s="1">
        <v>0</v>
      </c>
      <c r="JO144" s="1">
        <v>0</v>
      </c>
      <c r="JP144" s="1">
        <v>0</v>
      </c>
      <c r="JQ144" s="1">
        <v>0</v>
      </c>
      <c r="JR144" s="1">
        <v>0</v>
      </c>
      <c r="JS144" s="1">
        <v>0</v>
      </c>
      <c r="JT144" s="1">
        <v>0</v>
      </c>
      <c r="JU144" s="1">
        <v>0</v>
      </c>
      <c r="JV144" s="1">
        <v>0</v>
      </c>
      <c r="JW144" s="1">
        <v>0</v>
      </c>
      <c r="JX144" s="1">
        <v>0</v>
      </c>
      <c r="JY144" s="1">
        <v>0</v>
      </c>
      <c r="JZ144" s="1">
        <v>0</v>
      </c>
      <c r="KA144" s="1">
        <v>0</v>
      </c>
      <c r="KB144" s="1">
        <v>0</v>
      </c>
      <c r="KC144" s="1">
        <v>0</v>
      </c>
      <c r="KD144" s="1">
        <v>0</v>
      </c>
      <c r="KE144" s="1">
        <v>0</v>
      </c>
      <c r="KF144" s="1">
        <v>0</v>
      </c>
      <c r="KG144" s="1">
        <v>0</v>
      </c>
      <c r="KH144" s="1">
        <v>0</v>
      </c>
      <c r="KI144" s="1">
        <v>0</v>
      </c>
      <c r="KJ144" s="1">
        <v>0</v>
      </c>
      <c r="KK144" s="1">
        <v>0</v>
      </c>
      <c r="KL144" s="1">
        <v>0</v>
      </c>
      <c r="KM144" s="1">
        <v>0</v>
      </c>
      <c r="KN144" s="1">
        <v>0</v>
      </c>
      <c r="KO144" s="1">
        <v>0</v>
      </c>
      <c r="KP144" s="1">
        <v>0</v>
      </c>
      <c r="KQ144" s="1">
        <v>0</v>
      </c>
      <c r="KR144" s="1">
        <v>0</v>
      </c>
      <c r="KS144" s="1">
        <v>0</v>
      </c>
      <c r="KT144" s="1">
        <v>0</v>
      </c>
      <c r="KU144" s="1">
        <v>0</v>
      </c>
      <c r="KV144" s="1">
        <v>0</v>
      </c>
      <c r="KW144" s="1">
        <v>0</v>
      </c>
      <c r="KX144" s="1">
        <v>0</v>
      </c>
      <c r="KY144" s="1">
        <v>0</v>
      </c>
      <c r="KZ144" s="1">
        <v>0</v>
      </c>
      <c r="LA144" s="1">
        <v>0</v>
      </c>
      <c r="LB144" s="1">
        <v>0</v>
      </c>
      <c r="LC144" s="1">
        <v>0</v>
      </c>
      <c r="LD144" s="1">
        <v>0</v>
      </c>
      <c r="LE144" s="1">
        <v>0</v>
      </c>
      <c r="LF144" s="1">
        <v>0</v>
      </c>
      <c r="LG144" s="1">
        <v>0</v>
      </c>
      <c r="LH144" s="1">
        <v>0.9546</v>
      </c>
      <c r="LI144" s="1">
        <v>0.82974621736225274</v>
      </c>
      <c r="LJ144" s="1">
        <v>0</v>
      </c>
      <c r="LK144" s="1">
        <v>0</v>
      </c>
      <c r="LL144" s="1">
        <v>1</v>
      </c>
      <c r="LM144" s="1">
        <v>0.95</v>
      </c>
      <c r="LN144" s="1">
        <v>0</v>
      </c>
      <c r="LO144" s="1">
        <v>1</v>
      </c>
      <c r="LP144" s="1">
        <v>0.78</v>
      </c>
      <c r="LQ144" s="1">
        <v>0</v>
      </c>
      <c r="LR144" s="1">
        <v>0.1227364185110664</v>
      </c>
      <c r="LS144" s="1">
        <v>0</v>
      </c>
    </row>
    <row r="145" spans="1:331" ht="15.75" customHeight="1">
      <c r="A145" s="1" t="s">
        <v>459</v>
      </c>
      <c r="B145" s="1" t="s">
        <v>460</v>
      </c>
      <c r="C145" s="1" t="s">
        <v>481</v>
      </c>
      <c r="D145" s="1" t="s">
        <v>420</v>
      </c>
      <c r="E145" s="1" t="s">
        <v>354</v>
      </c>
      <c r="F145" s="1">
        <v>7165</v>
      </c>
      <c r="G145" s="1" t="s">
        <v>355</v>
      </c>
      <c r="H145" s="1">
        <v>7165</v>
      </c>
      <c r="I145" s="1">
        <v>1.1665581243894496</v>
      </c>
      <c r="J145" s="1">
        <v>0</v>
      </c>
      <c r="K145" s="1" t="s">
        <v>356</v>
      </c>
      <c r="L145" s="1">
        <v>1</v>
      </c>
      <c r="M145" s="1" t="s">
        <v>427</v>
      </c>
      <c r="N145" s="1" t="s">
        <v>462</v>
      </c>
      <c r="O145" s="1" t="s">
        <v>463</v>
      </c>
      <c r="P145" s="1">
        <v>4.9000000000000004</v>
      </c>
      <c r="Q145" s="1">
        <v>0.82</v>
      </c>
      <c r="R145" s="1">
        <v>0</v>
      </c>
      <c r="S145" s="1">
        <v>0.35</v>
      </c>
      <c r="T145" s="1">
        <v>6142</v>
      </c>
      <c r="U145" s="1">
        <v>0</v>
      </c>
      <c r="V145" s="1">
        <v>182</v>
      </c>
      <c r="W145" s="1">
        <v>0</v>
      </c>
      <c r="X145" s="1">
        <v>1117844</v>
      </c>
      <c r="Y145" s="1">
        <v>1</v>
      </c>
      <c r="Z145" s="1">
        <v>0</v>
      </c>
      <c r="AA145" s="1">
        <v>0</v>
      </c>
      <c r="AB145" s="1">
        <v>0</v>
      </c>
      <c r="AC145" s="1">
        <v>0</v>
      </c>
      <c r="AD145" s="1">
        <v>0</v>
      </c>
      <c r="AE145" s="1">
        <v>0</v>
      </c>
      <c r="AF145" s="1">
        <v>0</v>
      </c>
      <c r="AG145" s="1">
        <v>0</v>
      </c>
      <c r="AH145" s="1">
        <v>0</v>
      </c>
      <c r="AI145" s="1">
        <v>0</v>
      </c>
      <c r="AJ145" s="1">
        <v>0</v>
      </c>
      <c r="AK145" s="1">
        <v>0</v>
      </c>
      <c r="AL145" s="1">
        <v>0</v>
      </c>
      <c r="AM145" s="1">
        <v>13.616438356164384</v>
      </c>
      <c r="AN145" s="1">
        <v>0</v>
      </c>
      <c r="AO145" s="1">
        <v>0</v>
      </c>
      <c r="AP145" s="1">
        <v>0</v>
      </c>
      <c r="AQ145" s="1">
        <v>0</v>
      </c>
      <c r="AR145" s="1">
        <v>0</v>
      </c>
      <c r="AS145" s="1">
        <v>0</v>
      </c>
      <c r="AT145" s="1">
        <v>0</v>
      </c>
      <c r="AU145" s="1">
        <v>0</v>
      </c>
      <c r="AV145" s="1">
        <v>0</v>
      </c>
      <c r="AW145" s="1">
        <v>0</v>
      </c>
      <c r="AX145" s="1">
        <v>0</v>
      </c>
      <c r="AY145" s="1">
        <v>0</v>
      </c>
      <c r="AZ145" s="1">
        <v>0</v>
      </c>
      <c r="BA145" s="1">
        <v>0</v>
      </c>
      <c r="BB145" s="1">
        <v>0</v>
      </c>
      <c r="BC145" s="1">
        <v>0.1143</v>
      </c>
      <c r="BD145" s="1">
        <v>0</v>
      </c>
      <c r="BE145" s="1">
        <v>0</v>
      </c>
      <c r="BF145" s="1">
        <v>0</v>
      </c>
      <c r="BG145" s="1">
        <v>0</v>
      </c>
      <c r="BH145" s="1">
        <v>0</v>
      </c>
      <c r="BI145" s="1">
        <v>0</v>
      </c>
      <c r="BJ145" s="1">
        <v>0</v>
      </c>
      <c r="BK145" s="1">
        <v>0</v>
      </c>
      <c r="BL145" s="1">
        <v>0</v>
      </c>
      <c r="BM145" s="1">
        <v>0</v>
      </c>
      <c r="BN145" s="1">
        <v>0</v>
      </c>
      <c r="BO145" s="1">
        <v>0</v>
      </c>
      <c r="BP145" s="1">
        <v>0</v>
      </c>
      <c r="BQ145" s="1">
        <v>1.4999999999999999E-2</v>
      </c>
      <c r="BR145" s="1">
        <v>0</v>
      </c>
      <c r="BS145" s="1">
        <v>0</v>
      </c>
      <c r="BT145" s="1">
        <v>0</v>
      </c>
      <c r="BU145" s="1">
        <v>0</v>
      </c>
      <c r="BV145" s="1">
        <v>0</v>
      </c>
      <c r="BW145" s="1">
        <v>81.599999999999994</v>
      </c>
      <c r="BX145" s="1">
        <v>0</v>
      </c>
      <c r="BY145" s="1">
        <v>0</v>
      </c>
      <c r="BZ145" s="1">
        <v>0</v>
      </c>
      <c r="CA145" s="1">
        <v>0</v>
      </c>
      <c r="CB145" s="1">
        <v>0</v>
      </c>
      <c r="CC145" s="1">
        <v>0</v>
      </c>
      <c r="CD145" s="1">
        <v>0</v>
      </c>
      <c r="CE145" s="1">
        <v>0</v>
      </c>
      <c r="CF145" s="1">
        <v>0</v>
      </c>
      <c r="CG145" s="1">
        <v>0</v>
      </c>
      <c r="CH145" s="1">
        <v>0</v>
      </c>
      <c r="CI145" s="1">
        <v>0</v>
      </c>
      <c r="CJ145" s="1">
        <v>0</v>
      </c>
      <c r="CK145" s="1">
        <v>0</v>
      </c>
      <c r="CL145" s="1">
        <v>0</v>
      </c>
      <c r="CM145" s="1">
        <v>0</v>
      </c>
      <c r="CN145" s="1">
        <v>0</v>
      </c>
      <c r="CO145" s="1">
        <v>0</v>
      </c>
      <c r="CP145" s="1">
        <v>0</v>
      </c>
      <c r="CQ145" s="1">
        <v>0</v>
      </c>
      <c r="CR145" s="1">
        <v>0</v>
      </c>
      <c r="CS145" s="1">
        <v>0</v>
      </c>
      <c r="CT145" s="1">
        <v>0</v>
      </c>
      <c r="CU145" s="1">
        <v>0</v>
      </c>
      <c r="CV145" s="1">
        <v>0</v>
      </c>
      <c r="CW145" s="1">
        <v>0</v>
      </c>
      <c r="CX145" s="1">
        <v>0</v>
      </c>
      <c r="CY145" s="1">
        <v>0</v>
      </c>
      <c r="CZ145" s="1">
        <v>0</v>
      </c>
      <c r="DA145" s="1">
        <v>0</v>
      </c>
      <c r="DB145" s="1">
        <v>0</v>
      </c>
      <c r="DC145" s="1">
        <v>0</v>
      </c>
      <c r="DD145" s="1">
        <v>0</v>
      </c>
      <c r="DE145" s="1">
        <v>0</v>
      </c>
      <c r="DF145" s="1">
        <v>0</v>
      </c>
      <c r="DG145" s="1">
        <v>0</v>
      </c>
      <c r="DH145" s="1">
        <v>0</v>
      </c>
      <c r="DI145" s="1">
        <v>0</v>
      </c>
      <c r="DJ145" s="1">
        <v>0</v>
      </c>
      <c r="DK145" s="1">
        <v>0</v>
      </c>
      <c r="DL145" s="1">
        <v>0</v>
      </c>
      <c r="DM145" s="1">
        <v>0</v>
      </c>
      <c r="DN145" s="1">
        <v>0</v>
      </c>
      <c r="DO145" s="1">
        <v>0</v>
      </c>
      <c r="DP145" s="1">
        <v>0</v>
      </c>
      <c r="DQ145" s="1">
        <v>0</v>
      </c>
      <c r="DR145" s="1">
        <v>0</v>
      </c>
      <c r="DS145" s="1">
        <v>0</v>
      </c>
      <c r="DT145" s="1">
        <v>0</v>
      </c>
      <c r="DU145" s="1">
        <v>0</v>
      </c>
      <c r="DV145" s="1">
        <v>0</v>
      </c>
      <c r="DW145" s="1">
        <v>0</v>
      </c>
      <c r="DX145" s="1">
        <v>0</v>
      </c>
      <c r="DY145" s="1">
        <v>0</v>
      </c>
      <c r="DZ145" s="1">
        <v>0</v>
      </c>
      <c r="EA145" s="1">
        <v>0</v>
      </c>
      <c r="EB145" s="1">
        <v>0</v>
      </c>
      <c r="EC145" s="1">
        <v>0</v>
      </c>
      <c r="ED145" s="1">
        <v>0</v>
      </c>
      <c r="EE145" s="1">
        <v>0</v>
      </c>
      <c r="EF145" s="1">
        <v>0</v>
      </c>
      <c r="EG145" s="1">
        <v>0</v>
      </c>
      <c r="EH145" s="1">
        <v>0</v>
      </c>
      <c r="EI145" s="1">
        <v>0</v>
      </c>
      <c r="EJ145" s="1">
        <v>0</v>
      </c>
      <c r="EK145" s="1">
        <v>0</v>
      </c>
      <c r="EL145" s="1">
        <v>0</v>
      </c>
      <c r="EM145" s="1">
        <v>0</v>
      </c>
      <c r="EN145" s="1">
        <v>0</v>
      </c>
      <c r="EO145" s="1">
        <v>0</v>
      </c>
      <c r="EP145" s="1">
        <v>0</v>
      </c>
      <c r="EQ145" s="1">
        <v>0</v>
      </c>
      <c r="ER145" s="1">
        <v>0</v>
      </c>
      <c r="ES145" s="1">
        <v>0</v>
      </c>
      <c r="ET145" s="1">
        <v>0</v>
      </c>
      <c r="EU145" s="1">
        <v>0</v>
      </c>
      <c r="EV145" s="1">
        <v>0</v>
      </c>
      <c r="EW145" s="1">
        <v>0</v>
      </c>
      <c r="EX145" s="1">
        <v>0</v>
      </c>
      <c r="EY145" s="1">
        <v>0</v>
      </c>
      <c r="EZ145" s="1">
        <v>0</v>
      </c>
      <c r="FA145" s="1">
        <v>0</v>
      </c>
      <c r="FB145" s="1">
        <v>0</v>
      </c>
      <c r="FC145" s="1">
        <v>0</v>
      </c>
      <c r="FD145" s="1">
        <v>0</v>
      </c>
      <c r="FE145" s="1">
        <v>0</v>
      </c>
      <c r="FF145" s="1">
        <v>0</v>
      </c>
      <c r="FG145" s="1">
        <v>0</v>
      </c>
      <c r="FH145" s="1">
        <v>0</v>
      </c>
      <c r="FI145" s="1">
        <v>0</v>
      </c>
      <c r="FJ145" s="1">
        <v>0</v>
      </c>
      <c r="FK145" s="1">
        <v>0</v>
      </c>
      <c r="FL145" s="1">
        <v>0</v>
      </c>
      <c r="FM145" s="1">
        <v>0</v>
      </c>
      <c r="FN145" s="1">
        <v>0</v>
      </c>
      <c r="FO145" s="1">
        <v>0</v>
      </c>
      <c r="FP145" s="1">
        <v>0</v>
      </c>
      <c r="FQ145" s="1">
        <v>1</v>
      </c>
      <c r="FR145" s="1">
        <v>0</v>
      </c>
      <c r="FS145" s="1">
        <v>0</v>
      </c>
      <c r="FT145" s="1">
        <v>0</v>
      </c>
      <c r="FU145" s="1">
        <v>0</v>
      </c>
      <c r="FV145" s="1">
        <v>0</v>
      </c>
      <c r="FW145" s="1">
        <v>0</v>
      </c>
      <c r="FX145" s="1">
        <v>4.4177090664478831</v>
      </c>
      <c r="FY145" s="1">
        <v>0</v>
      </c>
      <c r="FZ145" s="1">
        <v>0</v>
      </c>
      <c r="GA145" s="1">
        <v>0</v>
      </c>
      <c r="GB145" s="1">
        <v>0</v>
      </c>
      <c r="GC145" s="1">
        <v>0</v>
      </c>
      <c r="GD145" s="1">
        <v>0</v>
      </c>
      <c r="GE145" s="1">
        <v>0</v>
      </c>
      <c r="GF145" s="1">
        <v>0</v>
      </c>
      <c r="GG145" s="1">
        <v>0</v>
      </c>
      <c r="GH145" s="1">
        <v>0</v>
      </c>
      <c r="GI145" s="1">
        <v>0</v>
      </c>
      <c r="GJ145" s="1">
        <v>0</v>
      </c>
      <c r="GK145" s="1">
        <v>0</v>
      </c>
      <c r="GL145" s="1">
        <v>0</v>
      </c>
      <c r="GM145" s="1">
        <v>0</v>
      </c>
      <c r="GN145" s="1">
        <v>0</v>
      </c>
      <c r="GO145" s="1">
        <v>0</v>
      </c>
      <c r="GP145" s="1">
        <v>0</v>
      </c>
      <c r="GQ145" s="1">
        <v>0</v>
      </c>
      <c r="GR145" s="1">
        <v>0</v>
      </c>
      <c r="GS145" s="1">
        <v>0</v>
      </c>
      <c r="GT145" s="1">
        <v>0.3523</v>
      </c>
      <c r="GU145" s="1">
        <v>0</v>
      </c>
      <c r="GV145" s="1">
        <v>0</v>
      </c>
      <c r="GW145" s="1">
        <v>0</v>
      </c>
      <c r="GX145" s="1">
        <v>0</v>
      </c>
      <c r="GY145" s="1">
        <v>0</v>
      </c>
      <c r="GZ145" s="1">
        <v>0</v>
      </c>
      <c r="HA145" s="1">
        <v>0</v>
      </c>
      <c r="HB145" s="1">
        <v>0</v>
      </c>
      <c r="HC145" s="1">
        <v>0</v>
      </c>
      <c r="HD145" s="1">
        <v>0</v>
      </c>
      <c r="HE145" s="1">
        <v>0</v>
      </c>
      <c r="HF145" s="1">
        <v>0</v>
      </c>
      <c r="HG145" s="1">
        <v>0</v>
      </c>
      <c r="HH145" s="1">
        <v>1.4999999999999999E-2</v>
      </c>
      <c r="HI145" s="1">
        <v>0</v>
      </c>
      <c r="HJ145" s="1">
        <v>0</v>
      </c>
      <c r="HK145" s="1">
        <v>0</v>
      </c>
      <c r="HL145" s="1">
        <v>0</v>
      </c>
      <c r="HM145" s="1">
        <v>0</v>
      </c>
      <c r="HN145" s="1">
        <v>81.599999999999994</v>
      </c>
      <c r="HO145" s="1">
        <v>0</v>
      </c>
      <c r="HP145" s="1">
        <v>0</v>
      </c>
      <c r="HQ145" s="1">
        <v>0</v>
      </c>
      <c r="HR145" s="1">
        <v>0</v>
      </c>
      <c r="HS145" s="1">
        <v>0</v>
      </c>
      <c r="HT145" s="1">
        <v>0</v>
      </c>
      <c r="HU145" s="1">
        <v>0</v>
      </c>
      <c r="HV145" s="1">
        <v>0</v>
      </c>
      <c r="HW145" s="1">
        <v>0</v>
      </c>
      <c r="HX145" s="1">
        <v>0</v>
      </c>
      <c r="HY145" s="1">
        <v>0</v>
      </c>
      <c r="HZ145" s="1">
        <v>0</v>
      </c>
      <c r="IA145" s="1">
        <v>0</v>
      </c>
      <c r="IB145" s="1">
        <v>0</v>
      </c>
      <c r="IC145" s="1">
        <v>0</v>
      </c>
      <c r="ID145" s="1">
        <v>0</v>
      </c>
      <c r="IE145" s="1">
        <v>0</v>
      </c>
      <c r="IF145" s="1">
        <v>0</v>
      </c>
      <c r="IG145" s="1">
        <v>0</v>
      </c>
      <c r="IH145" s="1">
        <v>0</v>
      </c>
      <c r="II145" s="1">
        <v>0</v>
      </c>
      <c r="IJ145" s="1">
        <v>0</v>
      </c>
      <c r="IK145" s="1">
        <v>0</v>
      </c>
      <c r="IL145" s="1">
        <v>0</v>
      </c>
      <c r="IM145" s="1">
        <v>0</v>
      </c>
      <c r="IN145" s="1">
        <v>0</v>
      </c>
      <c r="IO145" s="1">
        <v>0</v>
      </c>
      <c r="IP145" s="1">
        <v>0</v>
      </c>
      <c r="IQ145" s="1">
        <v>0</v>
      </c>
      <c r="IR145" s="1">
        <v>0</v>
      </c>
      <c r="IS145" s="1">
        <v>0</v>
      </c>
      <c r="IT145" s="1">
        <v>0</v>
      </c>
      <c r="IU145" s="1">
        <v>0</v>
      </c>
      <c r="IV145" s="1">
        <v>0</v>
      </c>
      <c r="IW145" s="1">
        <v>0</v>
      </c>
      <c r="IX145" s="1">
        <v>0</v>
      </c>
      <c r="IY145" s="1">
        <v>0</v>
      </c>
      <c r="IZ145" s="1">
        <v>0</v>
      </c>
      <c r="JA145" s="1">
        <v>0</v>
      </c>
      <c r="JB145" s="1">
        <v>0</v>
      </c>
      <c r="JC145" s="1">
        <v>0</v>
      </c>
      <c r="JD145" s="1">
        <v>0</v>
      </c>
      <c r="JE145" s="1">
        <v>0</v>
      </c>
      <c r="JF145" s="1">
        <v>0</v>
      </c>
      <c r="JG145" s="1">
        <v>0</v>
      </c>
      <c r="JH145" s="1">
        <v>0</v>
      </c>
      <c r="JI145" s="1">
        <v>0</v>
      </c>
      <c r="JJ145" s="1">
        <v>0</v>
      </c>
      <c r="JK145" s="1">
        <v>0</v>
      </c>
      <c r="JL145" s="1">
        <v>0</v>
      </c>
      <c r="JM145" s="1">
        <v>0</v>
      </c>
      <c r="JN145" s="1">
        <v>0</v>
      </c>
      <c r="JO145" s="1">
        <v>0</v>
      </c>
      <c r="JP145" s="1">
        <v>0</v>
      </c>
      <c r="JQ145" s="1">
        <v>0</v>
      </c>
      <c r="JR145" s="1">
        <v>0</v>
      </c>
      <c r="JS145" s="1">
        <v>0</v>
      </c>
      <c r="JT145" s="1">
        <v>0</v>
      </c>
      <c r="JU145" s="1">
        <v>0</v>
      </c>
      <c r="JV145" s="1">
        <v>0</v>
      </c>
      <c r="JW145" s="1">
        <v>0</v>
      </c>
      <c r="JX145" s="1">
        <v>0</v>
      </c>
      <c r="JY145" s="1">
        <v>0</v>
      </c>
      <c r="JZ145" s="1">
        <v>0</v>
      </c>
      <c r="KA145" s="1">
        <v>0</v>
      </c>
      <c r="KB145" s="1">
        <v>0</v>
      </c>
      <c r="KC145" s="1">
        <v>0</v>
      </c>
      <c r="KD145" s="1">
        <v>0</v>
      </c>
      <c r="KE145" s="1">
        <v>0</v>
      </c>
      <c r="KF145" s="1">
        <v>0</v>
      </c>
      <c r="KG145" s="1">
        <v>0</v>
      </c>
      <c r="KH145" s="1">
        <v>0</v>
      </c>
      <c r="KI145" s="1">
        <v>0</v>
      </c>
      <c r="KJ145" s="1">
        <v>0</v>
      </c>
      <c r="KK145" s="1">
        <v>0</v>
      </c>
      <c r="KL145" s="1">
        <v>0</v>
      </c>
      <c r="KM145" s="1">
        <v>0</v>
      </c>
      <c r="KN145" s="1">
        <v>0</v>
      </c>
      <c r="KO145" s="1">
        <v>0</v>
      </c>
      <c r="KP145" s="1">
        <v>0</v>
      </c>
      <c r="KQ145" s="1">
        <v>0</v>
      </c>
      <c r="KR145" s="1">
        <v>0</v>
      </c>
      <c r="KS145" s="1">
        <v>0</v>
      </c>
      <c r="KT145" s="1">
        <v>0</v>
      </c>
      <c r="KU145" s="1">
        <v>0</v>
      </c>
      <c r="KV145" s="1">
        <v>0</v>
      </c>
      <c r="KW145" s="1">
        <v>0</v>
      </c>
      <c r="KX145" s="1">
        <v>0</v>
      </c>
      <c r="KY145" s="1">
        <v>0</v>
      </c>
      <c r="KZ145" s="1">
        <v>0</v>
      </c>
      <c r="LA145" s="1">
        <v>0</v>
      </c>
      <c r="LB145" s="1">
        <v>0</v>
      </c>
      <c r="LC145" s="1">
        <v>0</v>
      </c>
      <c r="LD145" s="1">
        <v>0</v>
      </c>
      <c r="LE145" s="1">
        <v>0</v>
      </c>
      <c r="LF145" s="1">
        <v>0</v>
      </c>
      <c r="LG145" s="1">
        <v>0</v>
      </c>
      <c r="LH145" s="1">
        <v>0.9546</v>
      </c>
      <c r="LI145" s="1">
        <v>0.87198167264333515</v>
      </c>
      <c r="LJ145" s="1">
        <v>0</v>
      </c>
      <c r="LK145" s="1">
        <v>0</v>
      </c>
      <c r="LL145" s="1">
        <v>1</v>
      </c>
      <c r="LM145" s="1">
        <v>0.95</v>
      </c>
      <c r="LN145" s="1">
        <v>0</v>
      </c>
      <c r="LO145" s="1">
        <v>1</v>
      </c>
      <c r="LP145" s="1">
        <v>0.78</v>
      </c>
      <c r="LQ145" s="1">
        <v>0</v>
      </c>
      <c r="LR145" s="1">
        <v>0.1227364185110664</v>
      </c>
      <c r="LS145" s="1">
        <v>0</v>
      </c>
    </row>
    <row r="146" spans="1:331" ht="15.75" customHeight="1">
      <c r="A146" s="1" t="s">
        <v>459</v>
      </c>
      <c r="B146" s="1" t="s">
        <v>460</v>
      </c>
      <c r="C146" s="1" t="s">
        <v>482</v>
      </c>
      <c r="D146" s="1" t="s">
        <v>420</v>
      </c>
      <c r="E146" s="1" t="s">
        <v>354</v>
      </c>
      <c r="F146" s="1">
        <v>7467</v>
      </c>
      <c r="G146" s="1" t="s">
        <v>355</v>
      </c>
      <c r="H146" s="1">
        <v>7467</v>
      </c>
      <c r="I146" s="1">
        <v>1.2157277759687399</v>
      </c>
      <c r="J146" s="1">
        <v>0</v>
      </c>
      <c r="K146" s="1" t="s">
        <v>356</v>
      </c>
      <c r="L146" s="1">
        <v>1</v>
      </c>
      <c r="M146" s="1" t="s">
        <v>427</v>
      </c>
      <c r="N146" s="1" t="s">
        <v>462</v>
      </c>
      <c r="O146" s="1" t="s">
        <v>463</v>
      </c>
      <c r="P146" s="1">
        <v>4.9000000000000004</v>
      </c>
      <c r="Q146" s="1">
        <v>0.82</v>
      </c>
      <c r="R146" s="1">
        <v>0</v>
      </c>
      <c r="S146" s="1">
        <v>0.35</v>
      </c>
      <c r="T146" s="1">
        <v>6142</v>
      </c>
      <c r="U146" s="1">
        <v>0</v>
      </c>
      <c r="V146" s="1">
        <v>182</v>
      </c>
      <c r="W146" s="1">
        <v>0</v>
      </c>
      <c r="X146" s="1">
        <v>1117844</v>
      </c>
      <c r="Y146" s="1">
        <v>1</v>
      </c>
      <c r="Z146" s="1">
        <v>0</v>
      </c>
      <c r="AA146" s="1">
        <v>0</v>
      </c>
      <c r="AB146" s="1">
        <v>0</v>
      </c>
      <c r="AC146" s="1">
        <v>0</v>
      </c>
      <c r="AD146" s="1">
        <v>0</v>
      </c>
      <c r="AE146" s="1">
        <v>0</v>
      </c>
      <c r="AF146" s="1">
        <v>0</v>
      </c>
      <c r="AG146" s="1">
        <v>0</v>
      </c>
      <c r="AH146" s="1">
        <v>0</v>
      </c>
      <c r="AI146" s="1">
        <v>0</v>
      </c>
      <c r="AJ146" s="1">
        <v>0</v>
      </c>
      <c r="AK146" s="1">
        <v>0</v>
      </c>
      <c r="AL146" s="1">
        <v>0</v>
      </c>
      <c r="AM146" s="1">
        <v>13.616438356164384</v>
      </c>
      <c r="AN146" s="1">
        <v>0</v>
      </c>
      <c r="AO146" s="1">
        <v>0</v>
      </c>
      <c r="AP146" s="1">
        <v>0</v>
      </c>
      <c r="AQ146" s="1">
        <v>0</v>
      </c>
      <c r="AR146" s="1">
        <v>0</v>
      </c>
      <c r="AS146" s="1">
        <v>0</v>
      </c>
      <c r="AT146" s="1">
        <v>0</v>
      </c>
      <c r="AU146" s="1">
        <v>0</v>
      </c>
      <c r="AV146" s="1">
        <v>0</v>
      </c>
      <c r="AW146" s="1">
        <v>0</v>
      </c>
      <c r="AX146" s="1">
        <v>0</v>
      </c>
      <c r="AY146" s="1">
        <v>0</v>
      </c>
      <c r="AZ146" s="1">
        <v>0</v>
      </c>
      <c r="BA146" s="1">
        <v>0</v>
      </c>
      <c r="BB146" s="1">
        <v>0</v>
      </c>
      <c r="BC146" s="1">
        <v>0.1143</v>
      </c>
      <c r="BD146" s="1">
        <v>0</v>
      </c>
      <c r="BE146" s="1">
        <v>0</v>
      </c>
      <c r="BF146" s="1">
        <v>0</v>
      </c>
      <c r="BG146" s="1">
        <v>0</v>
      </c>
      <c r="BH146" s="1">
        <v>0</v>
      </c>
      <c r="BI146" s="1">
        <v>0</v>
      </c>
      <c r="BJ146" s="1">
        <v>0</v>
      </c>
      <c r="BK146" s="1">
        <v>0</v>
      </c>
      <c r="BL146" s="1">
        <v>0</v>
      </c>
      <c r="BM146" s="1">
        <v>0</v>
      </c>
      <c r="BN146" s="1">
        <v>0</v>
      </c>
      <c r="BO146" s="1">
        <v>0</v>
      </c>
      <c r="BP146" s="1">
        <v>0</v>
      </c>
      <c r="BQ146" s="1">
        <v>1.4999999999999999E-2</v>
      </c>
      <c r="BR146" s="1">
        <v>0</v>
      </c>
      <c r="BS146" s="1">
        <v>0</v>
      </c>
      <c r="BT146" s="1">
        <v>0</v>
      </c>
      <c r="BU146" s="1">
        <v>0</v>
      </c>
      <c r="BV146" s="1">
        <v>0</v>
      </c>
      <c r="BW146" s="1">
        <v>81.599999999999994</v>
      </c>
      <c r="BX146" s="1">
        <v>0</v>
      </c>
      <c r="BY146" s="1">
        <v>0</v>
      </c>
      <c r="BZ146" s="1">
        <v>0</v>
      </c>
      <c r="CA146" s="1">
        <v>0</v>
      </c>
      <c r="CB146" s="1">
        <v>0</v>
      </c>
      <c r="CC146" s="1">
        <v>0</v>
      </c>
      <c r="CD146" s="1">
        <v>0</v>
      </c>
      <c r="CE146" s="1">
        <v>0</v>
      </c>
      <c r="CF146" s="1">
        <v>0</v>
      </c>
      <c r="CG146" s="1">
        <v>0</v>
      </c>
      <c r="CH146" s="1">
        <v>0</v>
      </c>
      <c r="CI146" s="1">
        <v>0</v>
      </c>
      <c r="CJ146" s="1">
        <v>0</v>
      </c>
      <c r="CK146" s="1">
        <v>0</v>
      </c>
      <c r="CL146" s="1">
        <v>0</v>
      </c>
      <c r="CM146" s="1">
        <v>0</v>
      </c>
      <c r="CN146" s="1">
        <v>0</v>
      </c>
      <c r="CO146" s="1">
        <v>0</v>
      </c>
      <c r="CP146" s="1">
        <v>0</v>
      </c>
      <c r="CQ146" s="1">
        <v>0</v>
      </c>
      <c r="CR146" s="1">
        <v>0</v>
      </c>
      <c r="CS146" s="1">
        <v>0</v>
      </c>
      <c r="CT146" s="1">
        <v>0</v>
      </c>
      <c r="CU146" s="1">
        <v>0</v>
      </c>
      <c r="CV146" s="1">
        <v>0</v>
      </c>
      <c r="CW146" s="1">
        <v>0</v>
      </c>
      <c r="CX146" s="1">
        <v>0</v>
      </c>
      <c r="CY146" s="1">
        <v>0</v>
      </c>
      <c r="CZ146" s="1">
        <v>0</v>
      </c>
      <c r="DA146" s="1">
        <v>0</v>
      </c>
      <c r="DB146" s="1">
        <v>0</v>
      </c>
      <c r="DC146" s="1">
        <v>0</v>
      </c>
      <c r="DD146" s="1">
        <v>0</v>
      </c>
      <c r="DE146" s="1">
        <v>0</v>
      </c>
      <c r="DF146" s="1">
        <v>0</v>
      </c>
      <c r="DG146" s="1">
        <v>0</v>
      </c>
      <c r="DH146" s="1">
        <v>0</v>
      </c>
      <c r="DI146" s="1">
        <v>0</v>
      </c>
      <c r="DJ146" s="1">
        <v>0</v>
      </c>
      <c r="DK146" s="1">
        <v>0</v>
      </c>
      <c r="DL146" s="1">
        <v>0</v>
      </c>
      <c r="DM146" s="1">
        <v>0</v>
      </c>
      <c r="DN146" s="1">
        <v>0</v>
      </c>
      <c r="DO146" s="1">
        <v>0</v>
      </c>
      <c r="DP146" s="1">
        <v>0</v>
      </c>
      <c r="DQ146" s="1">
        <v>0</v>
      </c>
      <c r="DR146" s="1">
        <v>0</v>
      </c>
      <c r="DS146" s="1">
        <v>0</v>
      </c>
      <c r="DT146" s="1">
        <v>0</v>
      </c>
      <c r="DU146" s="1">
        <v>0</v>
      </c>
      <c r="DV146" s="1">
        <v>0</v>
      </c>
      <c r="DW146" s="1">
        <v>0</v>
      </c>
      <c r="DX146" s="1">
        <v>0</v>
      </c>
      <c r="DY146" s="1">
        <v>0</v>
      </c>
      <c r="DZ146" s="1">
        <v>0</v>
      </c>
      <c r="EA146" s="1">
        <v>0</v>
      </c>
      <c r="EB146" s="1">
        <v>0</v>
      </c>
      <c r="EC146" s="1">
        <v>0</v>
      </c>
      <c r="ED146" s="1">
        <v>0</v>
      </c>
      <c r="EE146" s="1">
        <v>0</v>
      </c>
      <c r="EF146" s="1">
        <v>0</v>
      </c>
      <c r="EG146" s="1">
        <v>0</v>
      </c>
      <c r="EH146" s="1">
        <v>0</v>
      </c>
      <c r="EI146" s="1">
        <v>0</v>
      </c>
      <c r="EJ146" s="1">
        <v>0</v>
      </c>
      <c r="EK146" s="1">
        <v>0</v>
      </c>
      <c r="EL146" s="1">
        <v>0</v>
      </c>
      <c r="EM146" s="1">
        <v>0</v>
      </c>
      <c r="EN146" s="1">
        <v>0</v>
      </c>
      <c r="EO146" s="1">
        <v>0</v>
      </c>
      <c r="EP146" s="1">
        <v>0</v>
      </c>
      <c r="EQ146" s="1">
        <v>0</v>
      </c>
      <c r="ER146" s="1">
        <v>0</v>
      </c>
      <c r="ES146" s="1">
        <v>0</v>
      </c>
      <c r="ET146" s="1">
        <v>0</v>
      </c>
      <c r="EU146" s="1">
        <v>0</v>
      </c>
      <c r="EV146" s="1">
        <v>0</v>
      </c>
      <c r="EW146" s="1">
        <v>0</v>
      </c>
      <c r="EX146" s="1">
        <v>0</v>
      </c>
      <c r="EY146" s="1">
        <v>0</v>
      </c>
      <c r="EZ146" s="1">
        <v>0</v>
      </c>
      <c r="FA146" s="1">
        <v>0</v>
      </c>
      <c r="FB146" s="1">
        <v>0</v>
      </c>
      <c r="FC146" s="1">
        <v>0</v>
      </c>
      <c r="FD146" s="1">
        <v>0</v>
      </c>
      <c r="FE146" s="1">
        <v>0</v>
      </c>
      <c r="FF146" s="1">
        <v>0</v>
      </c>
      <c r="FG146" s="1">
        <v>0</v>
      </c>
      <c r="FH146" s="1">
        <v>0</v>
      </c>
      <c r="FI146" s="1">
        <v>0</v>
      </c>
      <c r="FJ146" s="1">
        <v>0</v>
      </c>
      <c r="FK146" s="1">
        <v>0</v>
      </c>
      <c r="FL146" s="1">
        <v>0</v>
      </c>
      <c r="FM146" s="1">
        <v>0</v>
      </c>
      <c r="FN146" s="1">
        <v>0</v>
      </c>
      <c r="FO146" s="1">
        <v>0</v>
      </c>
      <c r="FP146" s="1">
        <v>0</v>
      </c>
      <c r="FQ146" s="1">
        <v>1</v>
      </c>
      <c r="FR146" s="1">
        <v>0</v>
      </c>
      <c r="FS146" s="1">
        <v>0</v>
      </c>
      <c r="FT146" s="1">
        <v>0</v>
      </c>
      <c r="FU146" s="1">
        <v>0</v>
      </c>
      <c r="FV146" s="1">
        <v>0</v>
      </c>
      <c r="FW146" s="1">
        <v>0</v>
      </c>
      <c r="FX146" s="1">
        <v>4.4177090664478831</v>
      </c>
      <c r="FY146" s="1">
        <v>0</v>
      </c>
      <c r="FZ146" s="1">
        <v>0</v>
      </c>
      <c r="GA146" s="1">
        <v>0</v>
      </c>
      <c r="GB146" s="1">
        <v>0</v>
      </c>
      <c r="GC146" s="1">
        <v>0</v>
      </c>
      <c r="GD146" s="1">
        <v>0</v>
      </c>
      <c r="GE146" s="1">
        <v>0</v>
      </c>
      <c r="GF146" s="1">
        <v>0</v>
      </c>
      <c r="GG146" s="1">
        <v>0</v>
      </c>
      <c r="GH146" s="1">
        <v>0</v>
      </c>
      <c r="GI146" s="1">
        <v>0</v>
      </c>
      <c r="GJ146" s="1">
        <v>0</v>
      </c>
      <c r="GK146" s="1">
        <v>0</v>
      </c>
      <c r="GL146" s="1">
        <v>0</v>
      </c>
      <c r="GM146" s="1">
        <v>0</v>
      </c>
      <c r="GN146" s="1">
        <v>0</v>
      </c>
      <c r="GO146" s="1">
        <v>0</v>
      </c>
      <c r="GP146" s="1">
        <v>0</v>
      </c>
      <c r="GQ146" s="1">
        <v>0</v>
      </c>
      <c r="GR146" s="1">
        <v>0</v>
      </c>
      <c r="GS146" s="1">
        <v>0</v>
      </c>
      <c r="GT146" s="1">
        <v>0.3523</v>
      </c>
      <c r="GU146" s="1">
        <v>0</v>
      </c>
      <c r="GV146" s="1">
        <v>0</v>
      </c>
      <c r="GW146" s="1">
        <v>0</v>
      </c>
      <c r="GX146" s="1">
        <v>0</v>
      </c>
      <c r="GY146" s="1">
        <v>0</v>
      </c>
      <c r="GZ146" s="1">
        <v>0</v>
      </c>
      <c r="HA146" s="1">
        <v>0</v>
      </c>
      <c r="HB146" s="1">
        <v>0</v>
      </c>
      <c r="HC146" s="1">
        <v>0</v>
      </c>
      <c r="HD146" s="1">
        <v>0</v>
      </c>
      <c r="HE146" s="1">
        <v>0</v>
      </c>
      <c r="HF146" s="1">
        <v>0</v>
      </c>
      <c r="HG146" s="1">
        <v>0</v>
      </c>
      <c r="HH146" s="1">
        <v>1.4999999999999999E-2</v>
      </c>
      <c r="HI146" s="1">
        <v>0</v>
      </c>
      <c r="HJ146" s="1">
        <v>0</v>
      </c>
      <c r="HK146" s="1">
        <v>0</v>
      </c>
      <c r="HL146" s="1">
        <v>0</v>
      </c>
      <c r="HM146" s="1">
        <v>0</v>
      </c>
      <c r="HN146" s="1">
        <v>81.599999999999994</v>
      </c>
      <c r="HO146" s="1">
        <v>0</v>
      </c>
      <c r="HP146" s="1">
        <v>0</v>
      </c>
      <c r="HQ146" s="1">
        <v>0</v>
      </c>
      <c r="HR146" s="1">
        <v>0</v>
      </c>
      <c r="HS146" s="1">
        <v>0</v>
      </c>
      <c r="HT146" s="1">
        <v>0</v>
      </c>
      <c r="HU146" s="1">
        <v>0</v>
      </c>
      <c r="HV146" s="1">
        <v>0</v>
      </c>
      <c r="HW146" s="1">
        <v>0</v>
      </c>
      <c r="HX146" s="1">
        <v>0</v>
      </c>
      <c r="HY146" s="1">
        <v>0</v>
      </c>
      <c r="HZ146" s="1">
        <v>0</v>
      </c>
      <c r="IA146" s="1">
        <v>0</v>
      </c>
      <c r="IB146" s="1">
        <v>0</v>
      </c>
      <c r="IC146" s="1">
        <v>0</v>
      </c>
      <c r="ID146" s="1">
        <v>0</v>
      </c>
      <c r="IE146" s="1">
        <v>0</v>
      </c>
      <c r="IF146" s="1">
        <v>0</v>
      </c>
      <c r="IG146" s="1">
        <v>0</v>
      </c>
      <c r="IH146" s="1">
        <v>0</v>
      </c>
      <c r="II146" s="1">
        <v>0</v>
      </c>
      <c r="IJ146" s="1">
        <v>0</v>
      </c>
      <c r="IK146" s="1">
        <v>0</v>
      </c>
      <c r="IL146" s="1">
        <v>0</v>
      </c>
      <c r="IM146" s="1">
        <v>0</v>
      </c>
      <c r="IN146" s="1">
        <v>0</v>
      </c>
      <c r="IO146" s="1">
        <v>0</v>
      </c>
      <c r="IP146" s="1">
        <v>0</v>
      </c>
      <c r="IQ146" s="1">
        <v>0</v>
      </c>
      <c r="IR146" s="1">
        <v>0</v>
      </c>
      <c r="IS146" s="1">
        <v>0</v>
      </c>
      <c r="IT146" s="1">
        <v>0</v>
      </c>
      <c r="IU146" s="1">
        <v>0</v>
      </c>
      <c r="IV146" s="1">
        <v>0</v>
      </c>
      <c r="IW146" s="1">
        <v>0</v>
      </c>
      <c r="IX146" s="1">
        <v>0</v>
      </c>
      <c r="IY146" s="1">
        <v>0</v>
      </c>
      <c r="IZ146" s="1">
        <v>0</v>
      </c>
      <c r="JA146" s="1">
        <v>0</v>
      </c>
      <c r="JB146" s="1">
        <v>0</v>
      </c>
      <c r="JC146" s="1">
        <v>0</v>
      </c>
      <c r="JD146" s="1">
        <v>0</v>
      </c>
      <c r="JE146" s="1">
        <v>0</v>
      </c>
      <c r="JF146" s="1">
        <v>0</v>
      </c>
      <c r="JG146" s="1">
        <v>0</v>
      </c>
      <c r="JH146" s="1">
        <v>0</v>
      </c>
      <c r="JI146" s="1">
        <v>0</v>
      </c>
      <c r="JJ146" s="1">
        <v>0</v>
      </c>
      <c r="JK146" s="1">
        <v>0</v>
      </c>
      <c r="JL146" s="1">
        <v>0</v>
      </c>
      <c r="JM146" s="1">
        <v>0</v>
      </c>
      <c r="JN146" s="1">
        <v>0</v>
      </c>
      <c r="JO146" s="1">
        <v>0</v>
      </c>
      <c r="JP146" s="1">
        <v>0</v>
      </c>
      <c r="JQ146" s="1">
        <v>0</v>
      </c>
      <c r="JR146" s="1">
        <v>0</v>
      </c>
      <c r="JS146" s="1">
        <v>0</v>
      </c>
      <c r="JT146" s="1">
        <v>0</v>
      </c>
      <c r="JU146" s="1">
        <v>0</v>
      </c>
      <c r="JV146" s="1">
        <v>0</v>
      </c>
      <c r="JW146" s="1">
        <v>0</v>
      </c>
      <c r="JX146" s="1">
        <v>0</v>
      </c>
      <c r="JY146" s="1">
        <v>0</v>
      </c>
      <c r="JZ146" s="1">
        <v>0</v>
      </c>
      <c r="KA146" s="1">
        <v>0</v>
      </c>
      <c r="KB146" s="1">
        <v>0</v>
      </c>
      <c r="KC146" s="1">
        <v>0</v>
      </c>
      <c r="KD146" s="1">
        <v>0</v>
      </c>
      <c r="KE146" s="1">
        <v>0</v>
      </c>
      <c r="KF146" s="1">
        <v>0</v>
      </c>
      <c r="KG146" s="1">
        <v>0</v>
      </c>
      <c r="KH146" s="1">
        <v>0</v>
      </c>
      <c r="KI146" s="1">
        <v>0</v>
      </c>
      <c r="KJ146" s="1">
        <v>0</v>
      </c>
      <c r="KK146" s="1">
        <v>0</v>
      </c>
      <c r="KL146" s="1">
        <v>0</v>
      </c>
      <c r="KM146" s="1">
        <v>0</v>
      </c>
      <c r="KN146" s="1">
        <v>0</v>
      </c>
      <c r="KO146" s="1">
        <v>0</v>
      </c>
      <c r="KP146" s="1">
        <v>0</v>
      </c>
      <c r="KQ146" s="1">
        <v>0</v>
      </c>
      <c r="KR146" s="1">
        <v>0</v>
      </c>
      <c r="KS146" s="1">
        <v>0</v>
      </c>
      <c r="KT146" s="1">
        <v>0</v>
      </c>
      <c r="KU146" s="1">
        <v>0</v>
      </c>
      <c r="KV146" s="1">
        <v>0</v>
      </c>
      <c r="KW146" s="1">
        <v>0</v>
      </c>
      <c r="KX146" s="1">
        <v>0</v>
      </c>
      <c r="KY146" s="1">
        <v>0</v>
      </c>
      <c r="KZ146" s="1">
        <v>0</v>
      </c>
      <c r="LA146" s="1">
        <v>0</v>
      </c>
      <c r="LB146" s="1">
        <v>0</v>
      </c>
      <c r="LC146" s="1">
        <v>0</v>
      </c>
      <c r="LD146" s="1">
        <v>0</v>
      </c>
      <c r="LE146" s="1">
        <v>0</v>
      </c>
      <c r="LF146" s="1">
        <v>0</v>
      </c>
      <c r="LG146" s="1">
        <v>0</v>
      </c>
      <c r="LH146" s="1">
        <v>0.9546</v>
      </c>
      <c r="LI146" s="1">
        <v>0.90878224149012088</v>
      </c>
      <c r="LJ146" s="1">
        <v>0</v>
      </c>
      <c r="LK146" s="1">
        <v>0</v>
      </c>
      <c r="LL146" s="1">
        <v>1</v>
      </c>
      <c r="LM146" s="1">
        <v>0.95</v>
      </c>
      <c r="LN146" s="1">
        <v>0</v>
      </c>
      <c r="LO146" s="1">
        <v>1</v>
      </c>
      <c r="LP146" s="1">
        <v>0.78</v>
      </c>
      <c r="LQ146" s="1">
        <v>0</v>
      </c>
      <c r="LR146" s="1">
        <v>0.1227364185110664</v>
      </c>
      <c r="LS146" s="1">
        <v>0</v>
      </c>
    </row>
    <row r="147" spans="1:331" ht="15.75" customHeight="1">
      <c r="A147" s="1" t="s">
        <v>459</v>
      </c>
      <c r="B147" s="1" t="s">
        <v>460</v>
      </c>
      <c r="C147" s="1" t="s">
        <v>483</v>
      </c>
      <c r="D147" s="1" t="s">
        <v>420</v>
      </c>
      <c r="E147" s="1" t="s">
        <v>354</v>
      </c>
      <c r="F147" s="1">
        <v>7790</v>
      </c>
      <c r="G147" s="1" t="s">
        <v>355</v>
      </c>
      <c r="H147" s="1">
        <v>7790</v>
      </c>
      <c r="I147" s="1">
        <v>1.2683165092803648</v>
      </c>
      <c r="J147" s="1">
        <v>0</v>
      </c>
      <c r="K147" s="1" t="s">
        <v>356</v>
      </c>
      <c r="L147" s="1">
        <v>1</v>
      </c>
      <c r="M147" s="1" t="s">
        <v>427</v>
      </c>
      <c r="N147" s="1" t="s">
        <v>462</v>
      </c>
      <c r="O147" s="1" t="s">
        <v>463</v>
      </c>
      <c r="P147" s="1">
        <v>4.9000000000000004</v>
      </c>
      <c r="Q147" s="1">
        <v>0.82</v>
      </c>
      <c r="R147" s="1">
        <v>0</v>
      </c>
      <c r="S147" s="1">
        <v>0.35</v>
      </c>
      <c r="T147" s="1">
        <v>6142</v>
      </c>
      <c r="U147" s="1">
        <v>0</v>
      </c>
      <c r="V147" s="1">
        <v>182</v>
      </c>
      <c r="W147" s="1">
        <v>0</v>
      </c>
      <c r="X147" s="1">
        <v>1117844</v>
      </c>
      <c r="Y147" s="1">
        <v>1</v>
      </c>
      <c r="Z147" s="1">
        <v>0</v>
      </c>
      <c r="AA147" s="1">
        <v>0</v>
      </c>
      <c r="AB147" s="1">
        <v>0</v>
      </c>
      <c r="AC147" s="1">
        <v>0</v>
      </c>
      <c r="AD147" s="1">
        <v>0</v>
      </c>
      <c r="AE147" s="1">
        <v>0</v>
      </c>
      <c r="AF147" s="1">
        <v>0</v>
      </c>
      <c r="AG147" s="1">
        <v>0</v>
      </c>
      <c r="AH147" s="1">
        <v>0</v>
      </c>
      <c r="AI147" s="1">
        <v>0</v>
      </c>
      <c r="AJ147" s="1">
        <v>0</v>
      </c>
      <c r="AK147" s="1">
        <v>0</v>
      </c>
      <c r="AL147" s="1">
        <v>0</v>
      </c>
      <c r="AM147" s="1">
        <v>13.616438356164384</v>
      </c>
      <c r="AN147" s="1">
        <v>0</v>
      </c>
      <c r="AO147" s="1">
        <v>0</v>
      </c>
      <c r="AP147" s="1">
        <v>0</v>
      </c>
      <c r="AQ147" s="1">
        <v>0</v>
      </c>
      <c r="AR147" s="1">
        <v>0</v>
      </c>
      <c r="AS147" s="1">
        <v>0</v>
      </c>
      <c r="AT147" s="1">
        <v>0</v>
      </c>
      <c r="AU147" s="1">
        <v>0</v>
      </c>
      <c r="AV147" s="1">
        <v>0</v>
      </c>
      <c r="AW147" s="1">
        <v>0</v>
      </c>
      <c r="AX147" s="1">
        <v>0</v>
      </c>
      <c r="AY147" s="1">
        <v>0</v>
      </c>
      <c r="AZ147" s="1">
        <v>0</v>
      </c>
      <c r="BA147" s="1">
        <v>0</v>
      </c>
      <c r="BB147" s="1">
        <v>0</v>
      </c>
      <c r="BC147" s="1">
        <v>0.1143</v>
      </c>
      <c r="BD147" s="1">
        <v>0</v>
      </c>
      <c r="BE147" s="1">
        <v>0</v>
      </c>
      <c r="BF147" s="1">
        <v>0</v>
      </c>
      <c r="BG147" s="1">
        <v>0</v>
      </c>
      <c r="BH147" s="1">
        <v>0</v>
      </c>
      <c r="BI147" s="1">
        <v>0</v>
      </c>
      <c r="BJ147" s="1">
        <v>0</v>
      </c>
      <c r="BK147" s="1">
        <v>0</v>
      </c>
      <c r="BL147" s="1">
        <v>0</v>
      </c>
      <c r="BM147" s="1">
        <v>0</v>
      </c>
      <c r="BN147" s="1">
        <v>0</v>
      </c>
      <c r="BO147" s="1">
        <v>0</v>
      </c>
      <c r="BP147" s="1">
        <v>0</v>
      </c>
      <c r="BQ147" s="1">
        <v>1.4999999999999999E-2</v>
      </c>
      <c r="BR147" s="1">
        <v>0</v>
      </c>
      <c r="BS147" s="1">
        <v>0</v>
      </c>
      <c r="BT147" s="1">
        <v>0</v>
      </c>
      <c r="BU147" s="1">
        <v>0</v>
      </c>
      <c r="BV147" s="1">
        <v>0</v>
      </c>
      <c r="BW147" s="1">
        <v>81.599999999999994</v>
      </c>
      <c r="BX147" s="1">
        <v>0</v>
      </c>
      <c r="BY147" s="1">
        <v>0</v>
      </c>
      <c r="BZ147" s="1">
        <v>0</v>
      </c>
      <c r="CA147" s="1">
        <v>0</v>
      </c>
      <c r="CB147" s="1">
        <v>0</v>
      </c>
      <c r="CC147" s="1">
        <v>0</v>
      </c>
      <c r="CD147" s="1">
        <v>0</v>
      </c>
      <c r="CE147" s="1">
        <v>0</v>
      </c>
      <c r="CF147" s="1">
        <v>0</v>
      </c>
      <c r="CG147" s="1">
        <v>0</v>
      </c>
      <c r="CH147" s="1">
        <v>0</v>
      </c>
      <c r="CI147" s="1">
        <v>0</v>
      </c>
      <c r="CJ147" s="1">
        <v>0</v>
      </c>
      <c r="CK147" s="1">
        <v>0</v>
      </c>
      <c r="CL147" s="1">
        <v>0</v>
      </c>
      <c r="CM147" s="1">
        <v>0</v>
      </c>
      <c r="CN147" s="1">
        <v>0</v>
      </c>
      <c r="CO147" s="1">
        <v>0</v>
      </c>
      <c r="CP147" s="1">
        <v>0</v>
      </c>
      <c r="CQ147" s="1">
        <v>0</v>
      </c>
      <c r="CR147" s="1">
        <v>0</v>
      </c>
      <c r="CS147" s="1">
        <v>0</v>
      </c>
      <c r="CT147" s="1">
        <v>0</v>
      </c>
      <c r="CU147" s="1">
        <v>0</v>
      </c>
      <c r="CV147" s="1">
        <v>0</v>
      </c>
      <c r="CW147" s="1">
        <v>0</v>
      </c>
      <c r="CX147" s="1">
        <v>0</v>
      </c>
      <c r="CY147" s="1">
        <v>0</v>
      </c>
      <c r="CZ147" s="1">
        <v>0</v>
      </c>
      <c r="DA147" s="1">
        <v>0</v>
      </c>
      <c r="DB147" s="1">
        <v>0</v>
      </c>
      <c r="DC147" s="1">
        <v>0</v>
      </c>
      <c r="DD147" s="1">
        <v>0</v>
      </c>
      <c r="DE147" s="1">
        <v>0</v>
      </c>
      <c r="DF147" s="1">
        <v>0</v>
      </c>
      <c r="DG147" s="1">
        <v>0</v>
      </c>
      <c r="DH147" s="1">
        <v>0</v>
      </c>
      <c r="DI147" s="1">
        <v>0</v>
      </c>
      <c r="DJ147" s="1">
        <v>0</v>
      </c>
      <c r="DK147" s="1">
        <v>0</v>
      </c>
      <c r="DL147" s="1">
        <v>0</v>
      </c>
      <c r="DM147" s="1">
        <v>0</v>
      </c>
      <c r="DN147" s="1">
        <v>0</v>
      </c>
      <c r="DO147" s="1">
        <v>0</v>
      </c>
      <c r="DP147" s="1">
        <v>0</v>
      </c>
      <c r="DQ147" s="1">
        <v>0</v>
      </c>
      <c r="DR147" s="1">
        <v>0</v>
      </c>
      <c r="DS147" s="1">
        <v>0</v>
      </c>
      <c r="DT147" s="1">
        <v>0</v>
      </c>
      <c r="DU147" s="1">
        <v>0</v>
      </c>
      <c r="DV147" s="1">
        <v>0</v>
      </c>
      <c r="DW147" s="1">
        <v>0</v>
      </c>
      <c r="DX147" s="1">
        <v>0</v>
      </c>
      <c r="DY147" s="1">
        <v>0</v>
      </c>
      <c r="DZ147" s="1">
        <v>0</v>
      </c>
      <c r="EA147" s="1">
        <v>0</v>
      </c>
      <c r="EB147" s="1">
        <v>0</v>
      </c>
      <c r="EC147" s="1">
        <v>0</v>
      </c>
      <c r="ED147" s="1">
        <v>0</v>
      </c>
      <c r="EE147" s="1">
        <v>0</v>
      </c>
      <c r="EF147" s="1">
        <v>0</v>
      </c>
      <c r="EG147" s="1">
        <v>0</v>
      </c>
      <c r="EH147" s="1">
        <v>0</v>
      </c>
      <c r="EI147" s="1">
        <v>0</v>
      </c>
      <c r="EJ147" s="1">
        <v>0</v>
      </c>
      <c r="EK147" s="1">
        <v>0</v>
      </c>
      <c r="EL147" s="1">
        <v>0</v>
      </c>
      <c r="EM147" s="1">
        <v>0</v>
      </c>
      <c r="EN147" s="1">
        <v>0</v>
      </c>
      <c r="EO147" s="1">
        <v>0</v>
      </c>
      <c r="EP147" s="1">
        <v>0</v>
      </c>
      <c r="EQ147" s="1">
        <v>0</v>
      </c>
      <c r="ER147" s="1">
        <v>0</v>
      </c>
      <c r="ES147" s="1">
        <v>0</v>
      </c>
      <c r="ET147" s="1">
        <v>0</v>
      </c>
      <c r="EU147" s="1">
        <v>0</v>
      </c>
      <c r="EV147" s="1">
        <v>0</v>
      </c>
      <c r="EW147" s="1">
        <v>0</v>
      </c>
      <c r="EX147" s="1">
        <v>0</v>
      </c>
      <c r="EY147" s="1">
        <v>0</v>
      </c>
      <c r="EZ147" s="1">
        <v>0</v>
      </c>
      <c r="FA147" s="1">
        <v>0</v>
      </c>
      <c r="FB147" s="1">
        <v>0</v>
      </c>
      <c r="FC147" s="1">
        <v>0</v>
      </c>
      <c r="FD147" s="1">
        <v>0</v>
      </c>
      <c r="FE147" s="1">
        <v>0</v>
      </c>
      <c r="FF147" s="1">
        <v>0</v>
      </c>
      <c r="FG147" s="1">
        <v>0</v>
      </c>
      <c r="FH147" s="1">
        <v>0</v>
      </c>
      <c r="FI147" s="1">
        <v>0</v>
      </c>
      <c r="FJ147" s="1">
        <v>0</v>
      </c>
      <c r="FK147" s="1">
        <v>0</v>
      </c>
      <c r="FL147" s="1">
        <v>0</v>
      </c>
      <c r="FM147" s="1">
        <v>0</v>
      </c>
      <c r="FN147" s="1">
        <v>0</v>
      </c>
      <c r="FO147" s="1">
        <v>0</v>
      </c>
      <c r="FP147" s="1">
        <v>0</v>
      </c>
      <c r="FQ147" s="1">
        <v>1</v>
      </c>
      <c r="FR147" s="1">
        <v>0</v>
      </c>
      <c r="FS147" s="1">
        <v>0</v>
      </c>
      <c r="FT147" s="1">
        <v>0</v>
      </c>
      <c r="FU147" s="1">
        <v>0</v>
      </c>
      <c r="FV147" s="1">
        <v>0</v>
      </c>
      <c r="FW147" s="1">
        <v>0</v>
      </c>
      <c r="FX147" s="1">
        <v>4.4177090664478831</v>
      </c>
      <c r="FY147" s="1">
        <v>0</v>
      </c>
      <c r="FZ147" s="1">
        <v>0</v>
      </c>
      <c r="GA147" s="1">
        <v>0</v>
      </c>
      <c r="GB147" s="1">
        <v>0</v>
      </c>
      <c r="GC147" s="1">
        <v>0</v>
      </c>
      <c r="GD147" s="1">
        <v>0</v>
      </c>
      <c r="GE147" s="1">
        <v>0</v>
      </c>
      <c r="GF147" s="1">
        <v>0</v>
      </c>
      <c r="GG147" s="1">
        <v>0</v>
      </c>
      <c r="GH147" s="1">
        <v>0</v>
      </c>
      <c r="GI147" s="1">
        <v>0</v>
      </c>
      <c r="GJ147" s="1">
        <v>0</v>
      </c>
      <c r="GK147" s="1">
        <v>0</v>
      </c>
      <c r="GL147" s="1">
        <v>0</v>
      </c>
      <c r="GM147" s="1">
        <v>0</v>
      </c>
      <c r="GN147" s="1">
        <v>0</v>
      </c>
      <c r="GO147" s="1">
        <v>0</v>
      </c>
      <c r="GP147" s="1">
        <v>0</v>
      </c>
      <c r="GQ147" s="1">
        <v>0</v>
      </c>
      <c r="GR147" s="1">
        <v>0</v>
      </c>
      <c r="GS147" s="1">
        <v>0</v>
      </c>
      <c r="GT147" s="1">
        <v>0.3523</v>
      </c>
      <c r="GU147" s="1">
        <v>0</v>
      </c>
      <c r="GV147" s="1">
        <v>0</v>
      </c>
      <c r="GW147" s="1">
        <v>0</v>
      </c>
      <c r="GX147" s="1">
        <v>0</v>
      </c>
      <c r="GY147" s="1">
        <v>0</v>
      </c>
      <c r="GZ147" s="1">
        <v>0</v>
      </c>
      <c r="HA147" s="1">
        <v>0</v>
      </c>
      <c r="HB147" s="1">
        <v>0</v>
      </c>
      <c r="HC147" s="1">
        <v>0</v>
      </c>
      <c r="HD147" s="1">
        <v>0</v>
      </c>
      <c r="HE147" s="1">
        <v>0</v>
      </c>
      <c r="HF147" s="1">
        <v>0</v>
      </c>
      <c r="HG147" s="1">
        <v>0</v>
      </c>
      <c r="HH147" s="1">
        <v>1.4999999999999999E-2</v>
      </c>
      <c r="HI147" s="1">
        <v>0</v>
      </c>
      <c r="HJ147" s="1">
        <v>0</v>
      </c>
      <c r="HK147" s="1">
        <v>0</v>
      </c>
      <c r="HL147" s="1">
        <v>0</v>
      </c>
      <c r="HM147" s="1">
        <v>0</v>
      </c>
      <c r="HN147" s="1">
        <v>81.599999999999994</v>
      </c>
      <c r="HO147" s="1">
        <v>0</v>
      </c>
      <c r="HP147" s="1">
        <v>0</v>
      </c>
      <c r="HQ147" s="1">
        <v>0</v>
      </c>
      <c r="HR147" s="1">
        <v>0</v>
      </c>
      <c r="HS147" s="1">
        <v>0</v>
      </c>
      <c r="HT147" s="1">
        <v>0</v>
      </c>
      <c r="HU147" s="1">
        <v>0</v>
      </c>
      <c r="HV147" s="1">
        <v>0</v>
      </c>
      <c r="HW147" s="1">
        <v>0</v>
      </c>
      <c r="HX147" s="1">
        <v>0</v>
      </c>
      <c r="HY147" s="1">
        <v>0</v>
      </c>
      <c r="HZ147" s="1">
        <v>0</v>
      </c>
      <c r="IA147" s="1">
        <v>0</v>
      </c>
      <c r="IB147" s="1">
        <v>0</v>
      </c>
      <c r="IC147" s="1">
        <v>0</v>
      </c>
      <c r="ID147" s="1">
        <v>0</v>
      </c>
      <c r="IE147" s="1">
        <v>0</v>
      </c>
      <c r="IF147" s="1">
        <v>0</v>
      </c>
      <c r="IG147" s="1">
        <v>0</v>
      </c>
      <c r="IH147" s="1">
        <v>0</v>
      </c>
      <c r="II147" s="1">
        <v>0</v>
      </c>
      <c r="IJ147" s="1">
        <v>0</v>
      </c>
      <c r="IK147" s="1">
        <v>0</v>
      </c>
      <c r="IL147" s="1">
        <v>0</v>
      </c>
      <c r="IM147" s="1">
        <v>0</v>
      </c>
      <c r="IN147" s="1">
        <v>0</v>
      </c>
      <c r="IO147" s="1">
        <v>0</v>
      </c>
      <c r="IP147" s="1">
        <v>0</v>
      </c>
      <c r="IQ147" s="1">
        <v>0</v>
      </c>
      <c r="IR147" s="1">
        <v>0</v>
      </c>
      <c r="IS147" s="1">
        <v>0</v>
      </c>
      <c r="IT147" s="1">
        <v>0</v>
      </c>
      <c r="IU147" s="1">
        <v>0</v>
      </c>
      <c r="IV147" s="1">
        <v>0</v>
      </c>
      <c r="IW147" s="1">
        <v>0</v>
      </c>
      <c r="IX147" s="1">
        <v>0</v>
      </c>
      <c r="IY147" s="1">
        <v>0</v>
      </c>
      <c r="IZ147" s="1">
        <v>0</v>
      </c>
      <c r="JA147" s="1">
        <v>0</v>
      </c>
      <c r="JB147" s="1">
        <v>0</v>
      </c>
      <c r="JC147" s="1">
        <v>0</v>
      </c>
      <c r="JD147" s="1">
        <v>0</v>
      </c>
      <c r="JE147" s="1">
        <v>0</v>
      </c>
      <c r="JF147" s="1">
        <v>0</v>
      </c>
      <c r="JG147" s="1">
        <v>0</v>
      </c>
      <c r="JH147" s="1">
        <v>0</v>
      </c>
      <c r="JI147" s="1">
        <v>0</v>
      </c>
      <c r="JJ147" s="1">
        <v>0</v>
      </c>
      <c r="JK147" s="1">
        <v>0</v>
      </c>
      <c r="JL147" s="1">
        <v>0</v>
      </c>
      <c r="JM147" s="1">
        <v>0</v>
      </c>
      <c r="JN147" s="1">
        <v>0</v>
      </c>
      <c r="JO147" s="1">
        <v>0</v>
      </c>
      <c r="JP147" s="1">
        <v>0</v>
      </c>
      <c r="JQ147" s="1">
        <v>0</v>
      </c>
      <c r="JR147" s="1">
        <v>0</v>
      </c>
      <c r="JS147" s="1">
        <v>0</v>
      </c>
      <c r="JT147" s="1">
        <v>0</v>
      </c>
      <c r="JU147" s="1">
        <v>0</v>
      </c>
      <c r="JV147" s="1">
        <v>0</v>
      </c>
      <c r="JW147" s="1">
        <v>0</v>
      </c>
      <c r="JX147" s="1">
        <v>0</v>
      </c>
      <c r="JY147" s="1">
        <v>0</v>
      </c>
      <c r="JZ147" s="1">
        <v>0</v>
      </c>
      <c r="KA147" s="1">
        <v>0</v>
      </c>
      <c r="KB147" s="1">
        <v>0</v>
      </c>
      <c r="KC147" s="1">
        <v>0</v>
      </c>
      <c r="KD147" s="1">
        <v>0</v>
      </c>
      <c r="KE147" s="1">
        <v>0</v>
      </c>
      <c r="KF147" s="1">
        <v>0</v>
      </c>
      <c r="KG147" s="1">
        <v>0</v>
      </c>
      <c r="KH147" s="1">
        <v>0</v>
      </c>
      <c r="KI147" s="1">
        <v>0</v>
      </c>
      <c r="KJ147" s="1">
        <v>0</v>
      </c>
      <c r="KK147" s="1">
        <v>0</v>
      </c>
      <c r="KL147" s="1">
        <v>0</v>
      </c>
      <c r="KM147" s="1">
        <v>0</v>
      </c>
      <c r="KN147" s="1">
        <v>0</v>
      </c>
      <c r="KO147" s="1">
        <v>0</v>
      </c>
      <c r="KP147" s="1">
        <v>0</v>
      </c>
      <c r="KQ147" s="1">
        <v>0</v>
      </c>
      <c r="KR147" s="1">
        <v>0</v>
      </c>
      <c r="KS147" s="1">
        <v>0</v>
      </c>
      <c r="KT147" s="1">
        <v>0</v>
      </c>
      <c r="KU147" s="1">
        <v>0</v>
      </c>
      <c r="KV147" s="1">
        <v>0</v>
      </c>
      <c r="KW147" s="1">
        <v>0</v>
      </c>
      <c r="KX147" s="1">
        <v>0</v>
      </c>
      <c r="KY147" s="1">
        <v>0</v>
      </c>
      <c r="KZ147" s="1">
        <v>0</v>
      </c>
      <c r="LA147" s="1">
        <v>0</v>
      </c>
      <c r="LB147" s="1">
        <v>0</v>
      </c>
      <c r="LC147" s="1">
        <v>0</v>
      </c>
      <c r="LD147" s="1">
        <v>0</v>
      </c>
      <c r="LE147" s="1">
        <v>0</v>
      </c>
      <c r="LF147" s="1">
        <v>0</v>
      </c>
      <c r="LG147" s="1">
        <v>0</v>
      </c>
      <c r="LH147" s="1">
        <v>0.9546</v>
      </c>
      <c r="LI147" s="1">
        <v>0.94801477035330217</v>
      </c>
      <c r="LJ147" s="1">
        <v>0</v>
      </c>
      <c r="LK147" s="1">
        <v>0</v>
      </c>
      <c r="LL147" s="1">
        <v>1</v>
      </c>
      <c r="LM147" s="1">
        <v>0.95</v>
      </c>
      <c r="LN147" s="1">
        <v>0</v>
      </c>
      <c r="LO147" s="1">
        <v>1</v>
      </c>
      <c r="LP147" s="1">
        <v>0.78</v>
      </c>
      <c r="LQ147" s="1">
        <v>0</v>
      </c>
      <c r="LR147" s="1">
        <v>0.1227364185110664</v>
      </c>
      <c r="LS147" s="1">
        <v>0</v>
      </c>
    </row>
    <row r="148" spans="1:331" ht="15.75" customHeight="1">
      <c r="A148" s="1" t="s">
        <v>459</v>
      </c>
      <c r="B148" s="1" t="s">
        <v>460</v>
      </c>
      <c r="C148" s="1" t="s">
        <v>484</v>
      </c>
      <c r="D148" s="1" t="s">
        <v>420</v>
      </c>
      <c r="E148" s="1" t="s">
        <v>354</v>
      </c>
      <c r="F148" s="1">
        <v>8107</v>
      </c>
      <c r="G148" s="1" t="s">
        <v>355</v>
      </c>
      <c r="H148" s="1">
        <v>8107</v>
      </c>
      <c r="I148" s="1">
        <v>1.3199283620970368</v>
      </c>
      <c r="J148" s="1">
        <v>0</v>
      </c>
      <c r="K148" s="1" t="s">
        <v>356</v>
      </c>
      <c r="L148" s="1">
        <v>1</v>
      </c>
      <c r="M148" s="1" t="s">
        <v>427</v>
      </c>
      <c r="N148" s="1" t="s">
        <v>462</v>
      </c>
      <c r="O148" s="1" t="s">
        <v>463</v>
      </c>
      <c r="P148" s="1">
        <v>4.9000000000000004</v>
      </c>
      <c r="Q148" s="1">
        <v>0.82</v>
      </c>
      <c r="R148" s="1">
        <v>0</v>
      </c>
      <c r="S148" s="1">
        <v>0.35</v>
      </c>
      <c r="T148" s="1">
        <v>6142</v>
      </c>
      <c r="U148" s="1">
        <v>0</v>
      </c>
      <c r="V148" s="1">
        <v>182</v>
      </c>
      <c r="W148" s="1">
        <v>0</v>
      </c>
      <c r="X148" s="1">
        <v>1117844</v>
      </c>
      <c r="Y148" s="1">
        <v>1</v>
      </c>
      <c r="Z148" s="1">
        <v>0</v>
      </c>
      <c r="AA148" s="1">
        <v>0</v>
      </c>
      <c r="AB148" s="1">
        <v>0</v>
      </c>
      <c r="AC148" s="1">
        <v>0</v>
      </c>
      <c r="AD148" s="1">
        <v>0</v>
      </c>
      <c r="AE148" s="1">
        <v>0</v>
      </c>
      <c r="AF148" s="1">
        <v>0</v>
      </c>
      <c r="AG148" s="1">
        <v>0</v>
      </c>
      <c r="AH148" s="1">
        <v>0</v>
      </c>
      <c r="AI148" s="1">
        <v>0</v>
      </c>
      <c r="AJ148" s="1">
        <v>0</v>
      </c>
      <c r="AK148" s="1">
        <v>0</v>
      </c>
      <c r="AL148" s="1">
        <v>0</v>
      </c>
      <c r="AM148" s="1">
        <v>13.616438356164384</v>
      </c>
      <c r="AN148" s="1">
        <v>0</v>
      </c>
      <c r="AO148" s="1">
        <v>0</v>
      </c>
      <c r="AP148" s="1">
        <v>0</v>
      </c>
      <c r="AQ148" s="1">
        <v>0</v>
      </c>
      <c r="AR148" s="1">
        <v>0</v>
      </c>
      <c r="AS148" s="1">
        <v>0</v>
      </c>
      <c r="AT148" s="1">
        <v>0</v>
      </c>
      <c r="AU148" s="1">
        <v>0</v>
      </c>
      <c r="AV148" s="1">
        <v>0</v>
      </c>
      <c r="AW148" s="1">
        <v>0</v>
      </c>
      <c r="AX148" s="1">
        <v>0</v>
      </c>
      <c r="AY148" s="1">
        <v>0</v>
      </c>
      <c r="AZ148" s="1">
        <v>0</v>
      </c>
      <c r="BA148" s="1">
        <v>0</v>
      </c>
      <c r="BB148" s="1">
        <v>0</v>
      </c>
      <c r="BC148" s="1">
        <v>0.1143</v>
      </c>
      <c r="BD148" s="1">
        <v>0</v>
      </c>
      <c r="BE148" s="1">
        <v>0</v>
      </c>
      <c r="BF148" s="1">
        <v>0</v>
      </c>
      <c r="BG148" s="1">
        <v>0</v>
      </c>
      <c r="BH148" s="1">
        <v>0</v>
      </c>
      <c r="BI148" s="1">
        <v>0</v>
      </c>
      <c r="BJ148" s="1">
        <v>0</v>
      </c>
      <c r="BK148" s="1">
        <v>0</v>
      </c>
      <c r="BL148" s="1">
        <v>0</v>
      </c>
      <c r="BM148" s="1">
        <v>0</v>
      </c>
      <c r="BN148" s="1">
        <v>0</v>
      </c>
      <c r="BO148" s="1">
        <v>0</v>
      </c>
      <c r="BP148" s="1">
        <v>0</v>
      </c>
      <c r="BQ148" s="1">
        <v>1.4999999999999999E-2</v>
      </c>
      <c r="BR148" s="1">
        <v>0</v>
      </c>
      <c r="BS148" s="1">
        <v>0</v>
      </c>
      <c r="BT148" s="1">
        <v>0</v>
      </c>
      <c r="BU148" s="1">
        <v>0</v>
      </c>
      <c r="BV148" s="1">
        <v>0</v>
      </c>
      <c r="BW148" s="1">
        <v>81.599999999999994</v>
      </c>
      <c r="BX148" s="1">
        <v>0</v>
      </c>
      <c r="BY148" s="1">
        <v>0</v>
      </c>
      <c r="BZ148" s="1">
        <v>0</v>
      </c>
      <c r="CA148" s="1">
        <v>0</v>
      </c>
      <c r="CB148" s="1">
        <v>0</v>
      </c>
      <c r="CC148" s="1">
        <v>0</v>
      </c>
      <c r="CD148" s="1">
        <v>0</v>
      </c>
      <c r="CE148" s="1">
        <v>0</v>
      </c>
      <c r="CF148" s="1">
        <v>0</v>
      </c>
      <c r="CG148" s="1">
        <v>0</v>
      </c>
      <c r="CH148" s="1">
        <v>0</v>
      </c>
      <c r="CI148" s="1">
        <v>0</v>
      </c>
      <c r="CJ148" s="1">
        <v>0</v>
      </c>
      <c r="CK148" s="1">
        <v>0</v>
      </c>
      <c r="CL148" s="1">
        <v>0</v>
      </c>
      <c r="CM148" s="1">
        <v>0</v>
      </c>
      <c r="CN148" s="1">
        <v>0</v>
      </c>
      <c r="CO148" s="1">
        <v>0</v>
      </c>
      <c r="CP148" s="1">
        <v>0</v>
      </c>
      <c r="CQ148" s="1">
        <v>0</v>
      </c>
      <c r="CR148" s="1">
        <v>0</v>
      </c>
      <c r="CS148" s="1">
        <v>0</v>
      </c>
      <c r="CT148" s="1">
        <v>0</v>
      </c>
      <c r="CU148" s="1">
        <v>0</v>
      </c>
      <c r="CV148" s="1">
        <v>0</v>
      </c>
      <c r="CW148" s="1">
        <v>0</v>
      </c>
      <c r="CX148" s="1">
        <v>0</v>
      </c>
      <c r="CY148" s="1">
        <v>0</v>
      </c>
      <c r="CZ148" s="1">
        <v>0</v>
      </c>
      <c r="DA148" s="1">
        <v>0</v>
      </c>
      <c r="DB148" s="1">
        <v>0</v>
      </c>
      <c r="DC148" s="1">
        <v>0</v>
      </c>
      <c r="DD148" s="1">
        <v>0</v>
      </c>
      <c r="DE148" s="1">
        <v>0</v>
      </c>
      <c r="DF148" s="1">
        <v>0</v>
      </c>
      <c r="DG148" s="1">
        <v>0</v>
      </c>
      <c r="DH148" s="1">
        <v>0</v>
      </c>
      <c r="DI148" s="1">
        <v>0</v>
      </c>
      <c r="DJ148" s="1">
        <v>0</v>
      </c>
      <c r="DK148" s="1">
        <v>0</v>
      </c>
      <c r="DL148" s="1">
        <v>0</v>
      </c>
      <c r="DM148" s="1">
        <v>0</v>
      </c>
      <c r="DN148" s="1">
        <v>0</v>
      </c>
      <c r="DO148" s="1">
        <v>0</v>
      </c>
      <c r="DP148" s="1">
        <v>0</v>
      </c>
      <c r="DQ148" s="1">
        <v>0</v>
      </c>
      <c r="DR148" s="1">
        <v>0</v>
      </c>
      <c r="DS148" s="1">
        <v>0</v>
      </c>
      <c r="DT148" s="1">
        <v>0</v>
      </c>
      <c r="DU148" s="1">
        <v>0</v>
      </c>
      <c r="DV148" s="1">
        <v>0</v>
      </c>
      <c r="DW148" s="1">
        <v>0</v>
      </c>
      <c r="DX148" s="1">
        <v>0</v>
      </c>
      <c r="DY148" s="1">
        <v>0</v>
      </c>
      <c r="DZ148" s="1">
        <v>0</v>
      </c>
      <c r="EA148" s="1">
        <v>0</v>
      </c>
      <c r="EB148" s="1">
        <v>0</v>
      </c>
      <c r="EC148" s="1">
        <v>0</v>
      </c>
      <c r="ED148" s="1">
        <v>0</v>
      </c>
      <c r="EE148" s="1">
        <v>0</v>
      </c>
      <c r="EF148" s="1">
        <v>0</v>
      </c>
      <c r="EG148" s="1">
        <v>0</v>
      </c>
      <c r="EH148" s="1">
        <v>0</v>
      </c>
      <c r="EI148" s="1">
        <v>0</v>
      </c>
      <c r="EJ148" s="1">
        <v>0</v>
      </c>
      <c r="EK148" s="1">
        <v>0</v>
      </c>
      <c r="EL148" s="1">
        <v>0</v>
      </c>
      <c r="EM148" s="1">
        <v>0</v>
      </c>
      <c r="EN148" s="1">
        <v>0</v>
      </c>
      <c r="EO148" s="1">
        <v>0</v>
      </c>
      <c r="EP148" s="1">
        <v>0</v>
      </c>
      <c r="EQ148" s="1">
        <v>0</v>
      </c>
      <c r="ER148" s="1">
        <v>0</v>
      </c>
      <c r="ES148" s="1">
        <v>0</v>
      </c>
      <c r="ET148" s="1">
        <v>0</v>
      </c>
      <c r="EU148" s="1">
        <v>0</v>
      </c>
      <c r="EV148" s="1">
        <v>0</v>
      </c>
      <c r="EW148" s="1">
        <v>0</v>
      </c>
      <c r="EX148" s="1">
        <v>0</v>
      </c>
      <c r="EY148" s="1">
        <v>0</v>
      </c>
      <c r="EZ148" s="1">
        <v>0</v>
      </c>
      <c r="FA148" s="1">
        <v>0</v>
      </c>
      <c r="FB148" s="1">
        <v>0</v>
      </c>
      <c r="FC148" s="1">
        <v>0</v>
      </c>
      <c r="FD148" s="1">
        <v>0</v>
      </c>
      <c r="FE148" s="1">
        <v>0</v>
      </c>
      <c r="FF148" s="1">
        <v>0</v>
      </c>
      <c r="FG148" s="1">
        <v>0</v>
      </c>
      <c r="FH148" s="1">
        <v>0</v>
      </c>
      <c r="FI148" s="1">
        <v>0</v>
      </c>
      <c r="FJ148" s="1">
        <v>0</v>
      </c>
      <c r="FK148" s="1">
        <v>0</v>
      </c>
      <c r="FL148" s="1">
        <v>0</v>
      </c>
      <c r="FM148" s="1">
        <v>0</v>
      </c>
      <c r="FN148" s="1">
        <v>0</v>
      </c>
      <c r="FO148" s="1">
        <v>0</v>
      </c>
      <c r="FP148" s="1">
        <v>0</v>
      </c>
      <c r="FQ148" s="1">
        <v>1</v>
      </c>
      <c r="FR148" s="1">
        <v>0</v>
      </c>
      <c r="FS148" s="1">
        <v>0</v>
      </c>
      <c r="FT148" s="1">
        <v>0</v>
      </c>
      <c r="FU148" s="1">
        <v>0</v>
      </c>
      <c r="FV148" s="1">
        <v>0</v>
      </c>
      <c r="FW148" s="1">
        <v>0</v>
      </c>
      <c r="FX148" s="1">
        <v>4.4177090664478831</v>
      </c>
      <c r="FY148" s="1">
        <v>0</v>
      </c>
      <c r="FZ148" s="1">
        <v>0</v>
      </c>
      <c r="GA148" s="1">
        <v>0</v>
      </c>
      <c r="GB148" s="1">
        <v>0</v>
      </c>
      <c r="GC148" s="1">
        <v>0</v>
      </c>
      <c r="GD148" s="1">
        <v>0</v>
      </c>
      <c r="GE148" s="1">
        <v>0</v>
      </c>
      <c r="GF148" s="1">
        <v>0</v>
      </c>
      <c r="GG148" s="1">
        <v>0</v>
      </c>
      <c r="GH148" s="1">
        <v>0</v>
      </c>
      <c r="GI148" s="1">
        <v>0</v>
      </c>
      <c r="GJ148" s="1">
        <v>0</v>
      </c>
      <c r="GK148" s="1">
        <v>0</v>
      </c>
      <c r="GL148" s="1">
        <v>0</v>
      </c>
      <c r="GM148" s="1">
        <v>0</v>
      </c>
      <c r="GN148" s="1">
        <v>0</v>
      </c>
      <c r="GO148" s="1">
        <v>0</v>
      </c>
      <c r="GP148" s="1">
        <v>0</v>
      </c>
      <c r="GQ148" s="1">
        <v>0</v>
      </c>
      <c r="GR148" s="1">
        <v>0</v>
      </c>
      <c r="GS148" s="1">
        <v>0</v>
      </c>
      <c r="GT148" s="1">
        <v>0.3523</v>
      </c>
      <c r="GU148" s="1">
        <v>0</v>
      </c>
      <c r="GV148" s="1">
        <v>0</v>
      </c>
      <c r="GW148" s="1">
        <v>0</v>
      </c>
      <c r="GX148" s="1">
        <v>0</v>
      </c>
      <c r="GY148" s="1">
        <v>0</v>
      </c>
      <c r="GZ148" s="1">
        <v>0</v>
      </c>
      <c r="HA148" s="1">
        <v>0</v>
      </c>
      <c r="HB148" s="1">
        <v>0</v>
      </c>
      <c r="HC148" s="1">
        <v>0</v>
      </c>
      <c r="HD148" s="1">
        <v>0</v>
      </c>
      <c r="HE148" s="1">
        <v>0</v>
      </c>
      <c r="HF148" s="1">
        <v>0</v>
      </c>
      <c r="HG148" s="1">
        <v>0</v>
      </c>
      <c r="HH148" s="1">
        <v>1.4999999999999999E-2</v>
      </c>
      <c r="HI148" s="1">
        <v>0</v>
      </c>
      <c r="HJ148" s="1">
        <v>0</v>
      </c>
      <c r="HK148" s="1">
        <v>0</v>
      </c>
      <c r="HL148" s="1">
        <v>0</v>
      </c>
      <c r="HM148" s="1">
        <v>0</v>
      </c>
      <c r="HN148" s="1">
        <v>81.599999999999994</v>
      </c>
      <c r="HO148" s="1">
        <v>0</v>
      </c>
      <c r="HP148" s="1">
        <v>0</v>
      </c>
      <c r="HQ148" s="1">
        <v>0</v>
      </c>
      <c r="HR148" s="1">
        <v>0</v>
      </c>
      <c r="HS148" s="1">
        <v>0</v>
      </c>
      <c r="HT148" s="1">
        <v>0</v>
      </c>
      <c r="HU148" s="1">
        <v>0</v>
      </c>
      <c r="HV148" s="1">
        <v>0</v>
      </c>
      <c r="HW148" s="1">
        <v>0</v>
      </c>
      <c r="HX148" s="1">
        <v>0</v>
      </c>
      <c r="HY148" s="1">
        <v>0</v>
      </c>
      <c r="HZ148" s="1">
        <v>0</v>
      </c>
      <c r="IA148" s="1">
        <v>0</v>
      </c>
      <c r="IB148" s="1">
        <v>0</v>
      </c>
      <c r="IC148" s="1">
        <v>0</v>
      </c>
      <c r="ID148" s="1">
        <v>0</v>
      </c>
      <c r="IE148" s="1">
        <v>0</v>
      </c>
      <c r="IF148" s="1">
        <v>0</v>
      </c>
      <c r="IG148" s="1">
        <v>0</v>
      </c>
      <c r="IH148" s="1">
        <v>0</v>
      </c>
      <c r="II148" s="1">
        <v>0</v>
      </c>
      <c r="IJ148" s="1">
        <v>0</v>
      </c>
      <c r="IK148" s="1">
        <v>0</v>
      </c>
      <c r="IL148" s="1">
        <v>0</v>
      </c>
      <c r="IM148" s="1">
        <v>0</v>
      </c>
      <c r="IN148" s="1">
        <v>0</v>
      </c>
      <c r="IO148" s="1">
        <v>0</v>
      </c>
      <c r="IP148" s="1">
        <v>0</v>
      </c>
      <c r="IQ148" s="1">
        <v>0</v>
      </c>
      <c r="IR148" s="1">
        <v>0</v>
      </c>
      <c r="IS148" s="1">
        <v>0</v>
      </c>
      <c r="IT148" s="1">
        <v>0</v>
      </c>
      <c r="IU148" s="1">
        <v>0</v>
      </c>
      <c r="IV148" s="1">
        <v>0</v>
      </c>
      <c r="IW148" s="1">
        <v>0</v>
      </c>
      <c r="IX148" s="1">
        <v>0</v>
      </c>
      <c r="IY148" s="1">
        <v>0</v>
      </c>
      <c r="IZ148" s="1">
        <v>0</v>
      </c>
      <c r="JA148" s="1">
        <v>0</v>
      </c>
      <c r="JB148" s="1">
        <v>0</v>
      </c>
      <c r="JC148" s="1">
        <v>0</v>
      </c>
      <c r="JD148" s="1">
        <v>0</v>
      </c>
      <c r="JE148" s="1">
        <v>0</v>
      </c>
      <c r="JF148" s="1">
        <v>0</v>
      </c>
      <c r="JG148" s="1">
        <v>0</v>
      </c>
      <c r="JH148" s="1">
        <v>0</v>
      </c>
      <c r="JI148" s="1">
        <v>0</v>
      </c>
      <c r="JJ148" s="1">
        <v>0</v>
      </c>
      <c r="JK148" s="1">
        <v>0</v>
      </c>
      <c r="JL148" s="1">
        <v>0</v>
      </c>
      <c r="JM148" s="1">
        <v>0</v>
      </c>
      <c r="JN148" s="1">
        <v>0</v>
      </c>
      <c r="JO148" s="1">
        <v>0</v>
      </c>
      <c r="JP148" s="1">
        <v>0</v>
      </c>
      <c r="JQ148" s="1">
        <v>0</v>
      </c>
      <c r="JR148" s="1">
        <v>0</v>
      </c>
      <c r="JS148" s="1">
        <v>0</v>
      </c>
      <c r="JT148" s="1">
        <v>0</v>
      </c>
      <c r="JU148" s="1">
        <v>0</v>
      </c>
      <c r="JV148" s="1">
        <v>0</v>
      </c>
      <c r="JW148" s="1">
        <v>0</v>
      </c>
      <c r="JX148" s="1">
        <v>0</v>
      </c>
      <c r="JY148" s="1">
        <v>0</v>
      </c>
      <c r="JZ148" s="1">
        <v>0</v>
      </c>
      <c r="KA148" s="1">
        <v>0</v>
      </c>
      <c r="KB148" s="1">
        <v>0</v>
      </c>
      <c r="KC148" s="1">
        <v>0</v>
      </c>
      <c r="KD148" s="1">
        <v>0</v>
      </c>
      <c r="KE148" s="1">
        <v>0</v>
      </c>
      <c r="KF148" s="1">
        <v>0</v>
      </c>
      <c r="KG148" s="1">
        <v>0</v>
      </c>
      <c r="KH148" s="1">
        <v>0</v>
      </c>
      <c r="KI148" s="1">
        <v>0</v>
      </c>
      <c r="KJ148" s="1">
        <v>0</v>
      </c>
      <c r="KK148" s="1">
        <v>0</v>
      </c>
      <c r="KL148" s="1">
        <v>0</v>
      </c>
      <c r="KM148" s="1">
        <v>0</v>
      </c>
      <c r="KN148" s="1">
        <v>0</v>
      </c>
      <c r="KO148" s="1">
        <v>0</v>
      </c>
      <c r="KP148" s="1">
        <v>0</v>
      </c>
      <c r="KQ148" s="1">
        <v>0</v>
      </c>
      <c r="KR148" s="1">
        <v>0</v>
      </c>
      <c r="KS148" s="1">
        <v>0</v>
      </c>
      <c r="KT148" s="1">
        <v>0</v>
      </c>
      <c r="KU148" s="1">
        <v>0</v>
      </c>
      <c r="KV148" s="1">
        <v>0</v>
      </c>
      <c r="KW148" s="1">
        <v>0</v>
      </c>
      <c r="KX148" s="1">
        <v>0</v>
      </c>
      <c r="KY148" s="1">
        <v>0</v>
      </c>
      <c r="KZ148" s="1">
        <v>0</v>
      </c>
      <c r="LA148" s="1">
        <v>0</v>
      </c>
      <c r="LB148" s="1">
        <v>0</v>
      </c>
      <c r="LC148" s="1">
        <v>0</v>
      </c>
      <c r="LD148" s="1">
        <v>0</v>
      </c>
      <c r="LE148" s="1">
        <v>0</v>
      </c>
      <c r="LF148" s="1">
        <v>0</v>
      </c>
      <c r="LG148" s="1">
        <v>0</v>
      </c>
      <c r="LH148" s="1">
        <v>0.9546</v>
      </c>
      <c r="LI148" s="1">
        <v>0.98656303166968673</v>
      </c>
      <c r="LJ148" s="1">
        <v>0</v>
      </c>
      <c r="LK148" s="1">
        <v>0</v>
      </c>
      <c r="LL148" s="1">
        <v>1</v>
      </c>
      <c r="LM148" s="1">
        <v>0.95</v>
      </c>
      <c r="LN148" s="1">
        <v>0</v>
      </c>
      <c r="LO148" s="1">
        <v>1</v>
      </c>
      <c r="LP148" s="1">
        <v>0.78</v>
      </c>
      <c r="LQ148" s="1">
        <v>0</v>
      </c>
      <c r="LR148" s="1">
        <v>0.1227364185110664</v>
      </c>
      <c r="LS148" s="1">
        <v>0</v>
      </c>
    </row>
    <row r="149" spans="1:331" ht="15.75" customHeight="1">
      <c r="A149" s="1" t="s">
        <v>459</v>
      </c>
      <c r="B149" s="1" t="s">
        <v>460</v>
      </c>
      <c r="C149" s="1" t="s">
        <v>461</v>
      </c>
      <c r="D149" s="1" t="s">
        <v>353</v>
      </c>
      <c r="E149" s="1" t="s">
        <v>354</v>
      </c>
      <c r="F149" s="1">
        <v>4</v>
      </c>
      <c r="G149" s="1" t="s">
        <v>355</v>
      </c>
      <c r="H149" s="1">
        <v>4</v>
      </c>
      <c r="I149" s="1">
        <v>9.7560975609756101E-2</v>
      </c>
      <c r="J149" s="1">
        <v>0</v>
      </c>
      <c r="K149" s="1" t="s">
        <v>356</v>
      </c>
      <c r="L149" s="1">
        <v>1</v>
      </c>
      <c r="M149" s="1" t="s">
        <v>427</v>
      </c>
      <c r="N149" s="1" t="s">
        <v>462</v>
      </c>
      <c r="O149" s="1" t="s">
        <v>463</v>
      </c>
      <c r="P149" s="1">
        <v>4.9000000000000004</v>
      </c>
      <c r="Q149" s="1">
        <v>0.82</v>
      </c>
      <c r="R149" s="1">
        <v>0</v>
      </c>
      <c r="S149" s="1">
        <v>0.35</v>
      </c>
      <c r="T149" s="1">
        <v>41</v>
      </c>
      <c r="U149" s="1">
        <v>0</v>
      </c>
      <c r="V149" s="1">
        <v>25</v>
      </c>
      <c r="W149" s="1">
        <v>0</v>
      </c>
      <c r="X149" s="1">
        <v>1025</v>
      </c>
      <c r="Y149" s="1">
        <v>1</v>
      </c>
      <c r="Z149" s="1">
        <v>0</v>
      </c>
      <c r="AA149" s="1">
        <v>0</v>
      </c>
      <c r="AB149" s="1">
        <v>0</v>
      </c>
      <c r="AC149" s="1">
        <v>0</v>
      </c>
      <c r="AD149" s="1">
        <v>0</v>
      </c>
      <c r="AE149" s="1">
        <v>0</v>
      </c>
      <c r="AF149" s="1">
        <v>0</v>
      </c>
      <c r="AG149" s="1">
        <v>0</v>
      </c>
      <c r="AH149" s="1">
        <v>0</v>
      </c>
      <c r="AI149" s="1">
        <v>0</v>
      </c>
      <c r="AJ149" s="1">
        <v>0</v>
      </c>
      <c r="AK149" s="1">
        <v>0</v>
      </c>
      <c r="AL149" s="1">
        <v>0</v>
      </c>
      <c r="AM149" s="1">
        <v>13.616438356164384</v>
      </c>
      <c r="AN149" s="1">
        <v>0</v>
      </c>
      <c r="AO149" s="1">
        <v>0</v>
      </c>
      <c r="AP149" s="1">
        <v>0</v>
      </c>
      <c r="AQ149" s="1">
        <v>0</v>
      </c>
      <c r="AR149" s="1">
        <v>0</v>
      </c>
      <c r="AS149" s="1">
        <v>0</v>
      </c>
      <c r="AT149" s="1">
        <v>0</v>
      </c>
      <c r="AU149" s="1">
        <v>0</v>
      </c>
      <c r="AV149" s="1">
        <v>0</v>
      </c>
      <c r="AW149" s="1">
        <v>0</v>
      </c>
      <c r="AX149" s="1">
        <v>0</v>
      </c>
      <c r="AY149" s="1">
        <v>0</v>
      </c>
      <c r="AZ149" s="1">
        <v>0</v>
      </c>
      <c r="BA149" s="1">
        <v>0</v>
      </c>
      <c r="BB149" s="1">
        <v>0</v>
      </c>
      <c r="BC149" s="1">
        <v>0.1143</v>
      </c>
      <c r="BD149" s="1">
        <v>0</v>
      </c>
      <c r="BE149" s="1">
        <v>0</v>
      </c>
      <c r="BF149" s="1">
        <v>0</v>
      </c>
      <c r="BG149" s="1">
        <v>0</v>
      </c>
      <c r="BH149" s="1">
        <v>0</v>
      </c>
      <c r="BI149" s="1">
        <v>0</v>
      </c>
      <c r="BJ149" s="1">
        <v>0</v>
      </c>
      <c r="BK149" s="1">
        <v>0</v>
      </c>
      <c r="BL149" s="1">
        <v>0</v>
      </c>
      <c r="BM149" s="1">
        <v>0</v>
      </c>
      <c r="BN149" s="1">
        <v>0</v>
      </c>
      <c r="BO149" s="1">
        <v>0</v>
      </c>
      <c r="BP149" s="1">
        <v>0</v>
      </c>
      <c r="BQ149" s="1">
        <v>1.4999999999999999E-2</v>
      </c>
      <c r="BR149" s="1">
        <v>0</v>
      </c>
      <c r="BS149" s="1">
        <v>0</v>
      </c>
      <c r="BT149" s="1">
        <v>0</v>
      </c>
      <c r="BU149" s="1">
        <v>0</v>
      </c>
      <c r="BV149" s="1">
        <v>0</v>
      </c>
      <c r="BW149" s="1">
        <v>81.599999999999994</v>
      </c>
      <c r="BX149" s="1">
        <v>0</v>
      </c>
      <c r="BY149" s="1">
        <v>0</v>
      </c>
      <c r="BZ149" s="1">
        <v>0</v>
      </c>
      <c r="CA149" s="1">
        <v>0</v>
      </c>
      <c r="CB149" s="1">
        <v>0</v>
      </c>
      <c r="CC149" s="1">
        <v>0</v>
      </c>
      <c r="CD149" s="1">
        <v>0</v>
      </c>
      <c r="CE149" s="1">
        <v>0</v>
      </c>
      <c r="CF149" s="1">
        <v>0</v>
      </c>
      <c r="CG149" s="1">
        <v>0</v>
      </c>
      <c r="CH149" s="1">
        <v>0</v>
      </c>
      <c r="CI149" s="1">
        <v>0</v>
      </c>
      <c r="CJ149" s="1">
        <v>0</v>
      </c>
      <c r="CK149" s="1">
        <v>0</v>
      </c>
      <c r="CL149" s="1">
        <v>0</v>
      </c>
      <c r="CM149" s="1">
        <v>0</v>
      </c>
      <c r="CN149" s="1">
        <v>0</v>
      </c>
      <c r="CO149" s="1">
        <v>0</v>
      </c>
      <c r="CP149" s="1">
        <v>0</v>
      </c>
      <c r="CQ149" s="1">
        <v>0</v>
      </c>
      <c r="CR149" s="1">
        <v>0</v>
      </c>
      <c r="CS149" s="1">
        <v>0</v>
      </c>
      <c r="CT149" s="1">
        <v>0</v>
      </c>
      <c r="CU149" s="1">
        <v>0</v>
      </c>
      <c r="CV149" s="1">
        <v>0</v>
      </c>
      <c r="CW149" s="1">
        <v>0</v>
      </c>
      <c r="CX149" s="1">
        <v>0</v>
      </c>
      <c r="CY149" s="1">
        <v>0</v>
      </c>
      <c r="CZ149" s="1">
        <v>0</v>
      </c>
      <c r="DA149" s="1">
        <v>0</v>
      </c>
      <c r="DB149" s="1">
        <v>0</v>
      </c>
      <c r="DC149" s="1">
        <v>0</v>
      </c>
      <c r="DD149" s="1">
        <v>0</v>
      </c>
      <c r="DE149" s="1">
        <v>0</v>
      </c>
      <c r="DF149" s="1">
        <v>0</v>
      </c>
      <c r="DG149" s="1">
        <v>0</v>
      </c>
      <c r="DH149" s="1">
        <v>0</v>
      </c>
      <c r="DI149" s="1">
        <v>0</v>
      </c>
      <c r="DJ149" s="1">
        <v>0</v>
      </c>
      <c r="DK149" s="1">
        <v>0</v>
      </c>
      <c r="DL149" s="1">
        <v>0</v>
      </c>
      <c r="DM149" s="1">
        <v>0</v>
      </c>
      <c r="DN149" s="1">
        <v>0</v>
      </c>
      <c r="DO149" s="1">
        <v>0</v>
      </c>
      <c r="DP149" s="1">
        <v>0</v>
      </c>
      <c r="DQ149" s="1">
        <v>0</v>
      </c>
      <c r="DR149" s="1">
        <v>0</v>
      </c>
      <c r="DS149" s="1">
        <v>0</v>
      </c>
      <c r="DT149" s="1">
        <v>0</v>
      </c>
      <c r="DU149" s="1">
        <v>0</v>
      </c>
      <c r="DV149" s="1">
        <v>0</v>
      </c>
      <c r="DW149" s="1">
        <v>0</v>
      </c>
      <c r="DX149" s="1">
        <v>0</v>
      </c>
      <c r="DY149" s="1">
        <v>0</v>
      </c>
      <c r="DZ149" s="1">
        <v>0</v>
      </c>
      <c r="EA149" s="1">
        <v>0</v>
      </c>
      <c r="EB149" s="1">
        <v>0</v>
      </c>
      <c r="EC149" s="1">
        <v>0</v>
      </c>
      <c r="ED149" s="1">
        <v>0</v>
      </c>
      <c r="EE149" s="1">
        <v>0</v>
      </c>
      <c r="EF149" s="1">
        <v>0</v>
      </c>
      <c r="EG149" s="1">
        <v>0</v>
      </c>
      <c r="EH149" s="1">
        <v>0</v>
      </c>
      <c r="EI149" s="1">
        <v>0</v>
      </c>
      <c r="EJ149" s="1">
        <v>0</v>
      </c>
      <c r="EK149" s="1">
        <v>0</v>
      </c>
      <c r="EL149" s="1">
        <v>0</v>
      </c>
      <c r="EM149" s="1">
        <v>0</v>
      </c>
      <c r="EN149" s="1">
        <v>0</v>
      </c>
      <c r="EO149" s="1">
        <v>0</v>
      </c>
      <c r="EP149" s="1">
        <v>0</v>
      </c>
      <c r="EQ149" s="1">
        <v>0</v>
      </c>
      <c r="ER149" s="1">
        <v>0</v>
      </c>
      <c r="ES149" s="1">
        <v>0</v>
      </c>
      <c r="ET149" s="1">
        <v>0</v>
      </c>
      <c r="EU149" s="1">
        <v>0</v>
      </c>
      <c r="EV149" s="1">
        <v>0</v>
      </c>
      <c r="EW149" s="1">
        <v>0</v>
      </c>
      <c r="EX149" s="1">
        <v>0</v>
      </c>
      <c r="EY149" s="1">
        <v>0</v>
      </c>
      <c r="EZ149" s="1">
        <v>0</v>
      </c>
      <c r="FA149" s="1">
        <v>0</v>
      </c>
      <c r="FB149" s="1">
        <v>0</v>
      </c>
      <c r="FC149" s="1">
        <v>0</v>
      </c>
      <c r="FD149" s="1">
        <v>0</v>
      </c>
      <c r="FE149" s="1">
        <v>0</v>
      </c>
      <c r="FF149" s="1">
        <v>0</v>
      </c>
      <c r="FG149" s="1">
        <v>0</v>
      </c>
      <c r="FH149" s="1">
        <v>0</v>
      </c>
      <c r="FI149" s="1">
        <v>0</v>
      </c>
      <c r="FJ149" s="1">
        <v>0</v>
      </c>
      <c r="FK149" s="1">
        <v>0</v>
      </c>
      <c r="FL149" s="1">
        <v>0</v>
      </c>
      <c r="FM149" s="1">
        <v>0</v>
      </c>
      <c r="FN149" s="1">
        <v>0</v>
      </c>
      <c r="FO149" s="1">
        <v>0</v>
      </c>
      <c r="FP149" s="1">
        <v>0</v>
      </c>
      <c r="FQ149" s="1">
        <v>1</v>
      </c>
      <c r="FR149" s="1">
        <v>0</v>
      </c>
      <c r="FS149" s="1">
        <v>0</v>
      </c>
      <c r="FT149" s="1">
        <v>0</v>
      </c>
      <c r="FU149" s="1">
        <v>0</v>
      </c>
      <c r="FV149" s="1">
        <v>0</v>
      </c>
      <c r="FW149" s="1">
        <v>0</v>
      </c>
      <c r="FX149" s="1">
        <v>4.3256223015830715</v>
      </c>
      <c r="FY149" s="1">
        <v>0</v>
      </c>
      <c r="FZ149" s="1">
        <v>0</v>
      </c>
      <c r="GA149" s="1">
        <v>0</v>
      </c>
      <c r="GB149" s="1">
        <v>0</v>
      </c>
      <c r="GC149" s="1">
        <v>0</v>
      </c>
      <c r="GD149" s="1">
        <v>0</v>
      </c>
      <c r="GE149" s="1">
        <v>0</v>
      </c>
      <c r="GF149" s="1">
        <v>0</v>
      </c>
      <c r="GG149" s="1">
        <v>0</v>
      </c>
      <c r="GH149" s="1">
        <v>0</v>
      </c>
      <c r="GI149" s="1">
        <v>0</v>
      </c>
      <c r="GJ149" s="1">
        <v>0</v>
      </c>
      <c r="GK149" s="1">
        <v>0</v>
      </c>
      <c r="GL149" s="1">
        <v>0</v>
      </c>
      <c r="GM149" s="1">
        <v>0</v>
      </c>
      <c r="GN149" s="1">
        <v>0</v>
      </c>
      <c r="GO149" s="1">
        <v>0</v>
      </c>
      <c r="GP149" s="1">
        <v>0</v>
      </c>
      <c r="GQ149" s="1">
        <v>0</v>
      </c>
      <c r="GR149" s="1">
        <v>0</v>
      </c>
      <c r="GS149" s="1">
        <v>0</v>
      </c>
      <c r="GT149" s="1">
        <v>0.35980000000000001</v>
      </c>
      <c r="GU149" s="1">
        <v>0</v>
      </c>
      <c r="GV149" s="1">
        <v>0</v>
      </c>
      <c r="GW149" s="1">
        <v>0</v>
      </c>
      <c r="GX149" s="1">
        <v>0</v>
      </c>
      <c r="GY149" s="1">
        <v>0</v>
      </c>
      <c r="GZ149" s="1">
        <v>0</v>
      </c>
      <c r="HA149" s="1">
        <v>0</v>
      </c>
      <c r="HB149" s="1">
        <v>0</v>
      </c>
      <c r="HC149" s="1">
        <v>0</v>
      </c>
      <c r="HD149" s="1">
        <v>0</v>
      </c>
      <c r="HE149" s="1">
        <v>0</v>
      </c>
      <c r="HF149" s="1">
        <v>0</v>
      </c>
      <c r="HG149" s="1">
        <v>0</v>
      </c>
      <c r="HH149" s="1">
        <v>1.4999999999999999E-2</v>
      </c>
      <c r="HI149" s="1">
        <v>0</v>
      </c>
      <c r="HJ149" s="1">
        <v>0</v>
      </c>
      <c r="HK149" s="1">
        <v>0</v>
      </c>
      <c r="HL149" s="1">
        <v>0</v>
      </c>
      <c r="HM149" s="1">
        <v>0</v>
      </c>
      <c r="HN149" s="1">
        <v>81.599999999999994</v>
      </c>
      <c r="HO149" s="1">
        <v>0</v>
      </c>
      <c r="HP149" s="1">
        <v>0</v>
      </c>
      <c r="HQ149" s="1">
        <v>0</v>
      </c>
      <c r="HR149" s="1">
        <v>0</v>
      </c>
      <c r="HS149" s="1">
        <v>0</v>
      </c>
      <c r="HT149" s="1">
        <v>0</v>
      </c>
      <c r="HU149" s="1">
        <v>0</v>
      </c>
      <c r="HV149" s="1">
        <v>0</v>
      </c>
      <c r="HW149" s="1">
        <v>0</v>
      </c>
      <c r="HX149" s="1">
        <v>0</v>
      </c>
      <c r="HY149" s="1">
        <v>0</v>
      </c>
      <c r="HZ149" s="1">
        <v>0</v>
      </c>
      <c r="IA149" s="1">
        <v>0</v>
      </c>
      <c r="IB149" s="1">
        <v>0</v>
      </c>
      <c r="IC149" s="1">
        <v>0</v>
      </c>
      <c r="ID149" s="1">
        <v>0</v>
      </c>
      <c r="IE149" s="1">
        <v>0</v>
      </c>
      <c r="IF149" s="1">
        <v>0</v>
      </c>
      <c r="IG149" s="1">
        <v>0</v>
      </c>
      <c r="IH149" s="1">
        <v>0</v>
      </c>
      <c r="II149" s="1">
        <v>0</v>
      </c>
      <c r="IJ149" s="1">
        <v>0</v>
      </c>
      <c r="IK149" s="1">
        <v>0</v>
      </c>
      <c r="IL149" s="1">
        <v>0</v>
      </c>
      <c r="IM149" s="1">
        <v>0</v>
      </c>
      <c r="IN149" s="1">
        <v>0</v>
      </c>
      <c r="IO149" s="1">
        <v>0</v>
      </c>
      <c r="IP149" s="1">
        <v>0</v>
      </c>
      <c r="IQ149" s="1">
        <v>0</v>
      </c>
      <c r="IR149" s="1">
        <v>0</v>
      </c>
      <c r="IS149" s="1">
        <v>0</v>
      </c>
      <c r="IT149" s="1">
        <v>0</v>
      </c>
      <c r="IU149" s="1">
        <v>0</v>
      </c>
      <c r="IV149" s="1">
        <v>0</v>
      </c>
      <c r="IW149" s="1">
        <v>0</v>
      </c>
      <c r="IX149" s="1">
        <v>0</v>
      </c>
      <c r="IY149" s="1">
        <v>0</v>
      </c>
      <c r="IZ149" s="1">
        <v>0</v>
      </c>
      <c r="JA149" s="1">
        <v>0</v>
      </c>
      <c r="JB149" s="1">
        <v>0</v>
      </c>
      <c r="JC149" s="1">
        <v>0</v>
      </c>
      <c r="JD149" s="1">
        <v>0</v>
      </c>
      <c r="JE149" s="1">
        <v>0</v>
      </c>
      <c r="JF149" s="1">
        <v>0</v>
      </c>
      <c r="JG149" s="1">
        <v>0</v>
      </c>
      <c r="JH149" s="1">
        <v>0</v>
      </c>
      <c r="JI149" s="1">
        <v>0</v>
      </c>
      <c r="JJ149" s="1">
        <v>0</v>
      </c>
      <c r="JK149" s="1">
        <v>0</v>
      </c>
      <c r="JL149" s="1">
        <v>0</v>
      </c>
      <c r="JM149" s="1">
        <v>0</v>
      </c>
      <c r="JN149" s="1">
        <v>0</v>
      </c>
      <c r="JO149" s="1">
        <v>0</v>
      </c>
      <c r="JP149" s="1">
        <v>0</v>
      </c>
      <c r="JQ149" s="1">
        <v>0</v>
      </c>
      <c r="JR149" s="1">
        <v>0</v>
      </c>
      <c r="JS149" s="1">
        <v>0</v>
      </c>
      <c r="JT149" s="1">
        <v>0</v>
      </c>
      <c r="JU149" s="1">
        <v>0</v>
      </c>
      <c r="JV149" s="1">
        <v>0</v>
      </c>
      <c r="JW149" s="1">
        <v>0</v>
      </c>
      <c r="JX149" s="1">
        <v>0</v>
      </c>
      <c r="JY149" s="1">
        <v>0</v>
      </c>
      <c r="JZ149" s="1">
        <v>0</v>
      </c>
      <c r="KA149" s="1">
        <v>0</v>
      </c>
      <c r="KB149" s="1">
        <v>0</v>
      </c>
      <c r="KC149" s="1">
        <v>0</v>
      </c>
      <c r="KD149" s="1">
        <v>0</v>
      </c>
      <c r="KE149" s="1">
        <v>0</v>
      </c>
      <c r="KF149" s="1">
        <v>0</v>
      </c>
      <c r="KG149" s="1">
        <v>0</v>
      </c>
      <c r="KH149" s="1">
        <v>0</v>
      </c>
      <c r="KI149" s="1">
        <v>0</v>
      </c>
      <c r="KJ149" s="1">
        <v>0</v>
      </c>
      <c r="KK149" s="1">
        <v>0</v>
      </c>
      <c r="KL149" s="1">
        <v>0</v>
      </c>
      <c r="KM149" s="1">
        <v>0</v>
      </c>
      <c r="KN149" s="1">
        <v>0</v>
      </c>
      <c r="KO149" s="1">
        <v>0</v>
      </c>
      <c r="KP149" s="1">
        <v>0</v>
      </c>
      <c r="KQ149" s="1">
        <v>0</v>
      </c>
      <c r="KR149" s="1">
        <v>0</v>
      </c>
      <c r="KS149" s="1">
        <v>0</v>
      </c>
      <c r="KT149" s="1">
        <v>0</v>
      </c>
      <c r="KU149" s="1">
        <v>0</v>
      </c>
      <c r="KV149" s="1">
        <v>0</v>
      </c>
      <c r="KW149" s="1">
        <v>0</v>
      </c>
      <c r="KX149" s="1">
        <v>0</v>
      </c>
      <c r="KY149" s="1">
        <v>0</v>
      </c>
      <c r="KZ149" s="1">
        <v>0</v>
      </c>
      <c r="LA149" s="1">
        <v>0</v>
      </c>
      <c r="LB149" s="1">
        <v>0</v>
      </c>
      <c r="LC149" s="1">
        <v>0</v>
      </c>
      <c r="LD149" s="1">
        <v>0</v>
      </c>
      <c r="LE149" s="1">
        <v>0</v>
      </c>
      <c r="LF149" s="1">
        <v>0</v>
      </c>
      <c r="LG149" s="1">
        <v>0</v>
      </c>
      <c r="LH149" s="1">
        <v>1</v>
      </c>
      <c r="LI149" s="1">
        <v>0.51079568172730805</v>
      </c>
      <c r="LJ149" s="1">
        <v>0</v>
      </c>
      <c r="LK149" s="1">
        <v>0</v>
      </c>
      <c r="LL149" s="1">
        <v>1</v>
      </c>
      <c r="LM149" s="1">
        <v>0.95</v>
      </c>
      <c r="LN149" s="1">
        <v>0</v>
      </c>
      <c r="LO149" s="1">
        <v>1</v>
      </c>
      <c r="LP149" s="1">
        <v>0.78</v>
      </c>
      <c r="LQ149" s="1">
        <v>0</v>
      </c>
      <c r="LR149" s="1">
        <v>0.12877263581488935</v>
      </c>
      <c r="LS149" s="1">
        <v>0</v>
      </c>
    </row>
    <row r="150" spans="1:331" ht="15.75" customHeight="1">
      <c r="A150" s="1" t="s">
        <v>459</v>
      </c>
      <c r="B150" s="1" t="s">
        <v>460</v>
      </c>
      <c r="C150" s="1" t="s">
        <v>464</v>
      </c>
      <c r="D150" s="1" t="s">
        <v>353</v>
      </c>
      <c r="E150" s="1" t="s">
        <v>354</v>
      </c>
      <c r="F150" s="1">
        <v>4</v>
      </c>
      <c r="G150" s="1" t="s">
        <v>355</v>
      </c>
      <c r="H150" s="1">
        <v>4</v>
      </c>
      <c r="I150" s="1">
        <v>8.8888888888888892E-2</v>
      </c>
      <c r="J150" s="1">
        <v>0</v>
      </c>
      <c r="K150" s="1" t="s">
        <v>356</v>
      </c>
      <c r="L150" s="1">
        <v>1</v>
      </c>
      <c r="M150" s="1" t="s">
        <v>427</v>
      </c>
      <c r="N150" s="1" t="s">
        <v>462</v>
      </c>
      <c r="O150" s="1" t="s">
        <v>463</v>
      </c>
      <c r="P150" s="1">
        <v>4.9000000000000004</v>
      </c>
      <c r="Q150" s="1">
        <v>0.82</v>
      </c>
      <c r="R150" s="1">
        <v>0</v>
      </c>
      <c r="S150" s="1">
        <v>0.35</v>
      </c>
      <c r="T150" s="1">
        <v>45</v>
      </c>
      <c r="U150" s="1">
        <v>0</v>
      </c>
      <c r="V150" s="1">
        <v>25</v>
      </c>
      <c r="W150" s="1">
        <v>0</v>
      </c>
      <c r="X150" s="1">
        <v>1125</v>
      </c>
      <c r="Y150" s="1">
        <v>1</v>
      </c>
      <c r="Z150" s="1">
        <v>0</v>
      </c>
      <c r="AA150" s="1">
        <v>0</v>
      </c>
      <c r="AB150" s="1">
        <v>0</v>
      </c>
      <c r="AC150" s="1">
        <v>0</v>
      </c>
      <c r="AD150" s="1">
        <v>0</v>
      </c>
      <c r="AE150" s="1">
        <v>0</v>
      </c>
      <c r="AF150" s="1">
        <v>0</v>
      </c>
      <c r="AG150" s="1">
        <v>0</v>
      </c>
      <c r="AH150" s="1">
        <v>0</v>
      </c>
      <c r="AI150" s="1">
        <v>0</v>
      </c>
      <c r="AJ150" s="1">
        <v>0</v>
      </c>
      <c r="AK150" s="1">
        <v>0</v>
      </c>
      <c r="AL150" s="1">
        <v>0</v>
      </c>
      <c r="AM150" s="1">
        <v>13.616438356164384</v>
      </c>
      <c r="AN150" s="1">
        <v>0</v>
      </c>
      <c r="AO150" s="1">
        <v>0</v>
      </c>
      <c r="AP150" s="1">
        <v>0</v>
      </c>
      <c r="AQ150" s="1">
        <v>0</v>
      </c>
      <c r="AR150" s="1">
        <v>0</v>
      </c>
      <c r="AS150" s="1">
        <v>0</v>
      </c>
      <c r="AT150" s="1">
        <v>0</v>
      </c>
      <c r="AU150" s="1">
        <v>0</v>
      </c>
      <c r="AV150" s="1">
        <v>0</v>
      </c>
      <c r="AW150" s="1">
        <v>0</v>
      </c>
      <c r="AX150" s="1">
        <v>0</v>
      </c>
      <c r="AY150" s="1">
        <v>0</v>
      </c>
      <c r="AZ150" s="1">
        <v>0</v>
      </c>
      <c r="BA150" s="1">
        <v>0</v>
      </c>
      <c r="BB150" s="1">
        <v>0</v>
      </c>
      <c r="BC150" s="1">
        <v>0.1143</v>
      </c>
      <c r="BD150" s="1">
        <v>0</v>
      </c>
      <c r="BE150" s="1">
        <v>0</v>
      </c>
      <c r="BF150" s="1">
        <v>0</v>
      </c>
      <c r="BG150" s="1">
        <v>0</v>
      </c>
      <c r="BH150" s="1">
        <v>0</v>
      </c>
      <c r="BI150" s="1">
        <v>0</v>
      </c>
      <c r="BJ150" s="1">
        <v>0</v>
      </c>
      <c r="BK150" s="1">
        <v>0</v>
      </c>
      <c r="BL150" s="1">
        <v>0</v>
      </c>
      <c r="BM150" s="1">
        <v>0</v>
      </c>
      <c r="BN150" s="1">
        <v>0</v>
      </c>
      <c r="BO150" s="1">
        <v>0</v>
      </c>
      <c r="BP150" s="1">
        <v>0</v>
      </c>
      <c r="BQ150" s="1">
        <v>1.4999999999999999E-2</v>
      </c>
      <c r="BR150" s="1">
        <v>0</v>
      </c>
      <c r="BS150" s="1">
        <v>0</v>
      </c>
      <c r="BT150" s="1">
        <v>0</v>
      </c>
      <c r="BU150" s="1">
        <v>0</v>
      </c>
      <c r="BV150" s="1">
        <v>0</v>
      </c>
      <c r="BW150" s="1">
        <v>81.599999999999994</v>
      </c>
      <c r="BX150" s="1">
        <v>0</v>
      </c>
      <c r="BY150" s="1">
        <v>0</v>
      </c>
      <c r="BZ150" s="1">
        <v>0</v>
      </c>
      <c r="CA150" s="1">
        <v>0</v>
      </c>
      <c r="CB150" s="1">
        <v>0</v>
      </c>
      <c r="CC150" s="1">
        <v>0</v>
      </c>
      <c r="CD150" s="1">
        <v>0</v>
      </c>
      <c r="CE150" s="1">
        <v>0</v>
      </c>
      <c r="CF150" s="1">
        <v>0</v>
      </c>
      <c r="CG150" s="1">
        <v>0</v>
      </c>
      <c r="CH150" s="1">
        <v>0</v>
      </c>
      <c r="CI150" s="1">
        <v>0</v>
      </c>
      <c r="CJ150" s="1">
        <v>0</v>
      </c>
      <c r="CK150" s="1">
        <v>0</v>
      </c>
      <c r="CL150" s="1">
        <v>0</v>
      </c>
      <c r="CM150" s="1">
        <v>0</v>
      </c>
      <c r="CN150" s="1">
        <v>0</v>
      </c>
      <c r="CO150" s="1">
        <v>0</v>
      </c>
      <c r="CP150" s="1">
        <v>0</v>
      </c>
      <c r="CQ150" s="1">
        <v>0</v>
      </c>
      <c r="CR150" s="1">
        <v>0</v>
      </c>
      <c r="CS150" s="1">
        <v>0</v>
      </c>
      <c r="CT150" s="1">
        <v>0</v>
      </c>
      <c r="CU150" s="1">
        <v>0</v>
      </c>
      <c r="CV150" s="1">
        <v>0</v>
      </c>
      <c r="CW150" s="1">
        <v>0</v>
      </c>
      <c r="CX150" s="1">
        <v>0</v>
      </c>
      <c r="CY150" s="1">
        <v>0</v>
      </c>
      <c r="CZ150" s="1">
        <v>0</v>
      </c>
      <c r="DA150" s="1">
        <v>0</v>
      </c>
      <c r="DB150" s="1">
        <v>0</v>
      </c>
      <c r="DC150" s="1">
        <v>0</v>
      </c>
      <c r="DD150" s="1">
        <v>0</v>
      </c>
      <c r="DE150" s="1">
        <v>0</v>
      </c>
      <c r="DF150" s="1">
        <v>0</v>
      </c>
      <c r="DG150" s="1">
        <v>0</v>
      </c>
      <c r="DH150" s="1">
        <v>0</v>
      </c>
      <c r="DI150" s="1">
        <v>0</v>
      </c>
      <c r="DJ150" s="1">
        <v>0</v>
      </c>
      <c r="DK150" s="1">
        <v>0</v>
      </c>
      <c r="DL150" s="1">
        <v>0</v>
      </c>
      <c r="DM150" s="1">
        <v>0</v>
      </c>
      <c r="DN150" s="1">
        <v>0</v>
      </c>
      <c r="DO150" s="1">
        <v>0</v>
      </c>
      <c r="DP150" s="1">
        <v>0</v>
      </c>
      <c r="DQ150" s="1">
        <v>0</v>
      </c>
      <c r="DR150" s="1">
        <v>0</v>
      </c>
      <c r="DS150" s="1">
        <v>0</v>
      </c>
      <c r="DT150" s="1">
        <v>0</v>
      </c>
      <c r="DU150" s="1">
        <v>0</v>
      </c>
      <c r="DV150" s="1">
        <v>0</v>
      </c>
      <c r="DW150" s="1">
        <v>0</v>
      </c>
      <c r="DX150" s="1">
        <v>0</v>
      </c>
      <c r="DY150" s="1">
        <v>0</v>
      </c>
      <c r="DZ150" s="1">
        <v>0</v>
      </c>
      <c r="EA150" s="1">
        <v>0</v>
      </c>
      <c r="EB150" s="1">
        <v>0</v>
      </c>
      <c r="EC150" s="1">
        <v>0</v>
      </c>
      <c r="ED150" s="1">
        <v>0</v>
      </c>
      <c r="EE150" s="1">
        <v>0</v>
      </c>
      <c r="EF150" s="1">
        <v>0</v>
      </c>
      <c r="EG150" s="1">
        <v>0</v>
      </c>
      <c r="EH150" s="1">
        <v>0</v>
      </c>
      <c r="EI150" s="1">
        <v>0</v>
      </c>
      <c r="EJ150" s="1">
        <v>0</v>
      </c>
      <c r="EK150" s="1">
        <v>0</v>
      </c>
      <c r="EL150" s="1">
        <v>0</v>
      </c>
      <c r="EM150" s="1">
        <v>0</v>
      </c>
      <c r="EN150" s="1">
        <v>0</v>
      </c>
      <c r="EO150" s="1">
        <v>0</v>
      </c>
      <c r="EP150" s="1">
        <v>0</v>
      </c>
      <c r="EQ150" s="1">
        <v>0</v>
      </c>
      <c r="ER150" s="1">
        <v>0</v>
      </c>
      <c r="ES150" s="1">
        <v>0</v>
      </c>
      <c r="ET150" s="1">
        <v>0</v>
      </c>
      <c r="EU150" s="1">
        <v>0</v>
      </c>
      <c r="EV150" s="1">
        <v>0</v>
      </c>
      <c r="EW150" s="1">
        <v>0</v>
      </c>
      <c r="EX150" s="1">
        <v>0</v>
      </c>
      <c r="EY150" s="1">
        <v>0</v>
      </c>
      <c r="EZ150" s="1">
        <v>0</v>
      </c>
      <c r="FA150" s="1">
        <v>0</v>
      </c>
      <c r="FB150" s="1">
        <v>0</v>
      </c>
      <c r="FC150" s="1">
        <v>0</v>
      </c>
      <c r="FD150" s="1">
        <v>0</v>
      </c>
      <c r="FE150" s="1">
        <v>0</v>
      </c>
      <c r="FF150" s="1">
        <v>0</v>
      </c>
      <c r="FG150" s="1">
        <v>0</v>
      </c>
      <c r="FH150" s="1">
        <v>0</v>
      </c>
      <c r="FI150" s="1">
        <v>0</v>
      </c>
      <c r="FJ150" s="1">
        <v>0</v>
      </c>
      <c r="FK150" s="1">
        <v>0</v>
      </c>
      <c r="FL150" s="1">
        <v>0</v>
      </c>
      <c r="FM150" s="1">
        <v>0</v>
      </c>
      <c r="FN150" s="1">
        <v>0</v>
      </c>
      <c r="FO150" s="1">
        <v>0</v>
      </c>
      <c r="FP150" s="1">
        <v>0</v>
      </c>
      <c r="FQ150" s="1">
        <v>1</v>
      </c>
      <c r="FR150" s="1">
        <v>0</v>
      </c>
      <c r="FS150" s="1">
        <v>0</v>
      </c>
      <c r="FT150" s="1">
        <v>0</v>
      </c>
      <c r="FU150" s="1">
        <v>0</v>
      </c>
      <c r="FV150" s="1">
        <v>0</v>
      </c>
      <c r="FW150" s="1">
        <v>0</v>
      </c>
      <c r="FX150" s="1">
        <v>4.3256223015830715</v>
      </c>
      <c r="FY150" s="1">
        <v>0</v>
      </c>
      <c r="FZ150" s="1">
        <v>0</v>
      </c>
      <c r="GA150" s="1">
        <v>0</v>
      </c>
      <c r="GB150" s="1">
        <v>0</v>
      </c>
      <c r="GC150" s="1">
        <v>0</v>
      </c>
      <c r="GD150" s="1">
        <v>0</v>
      </c>
      <c r="GE150" s="1">
        <v>0</v>
      </c>
      <c r="GF150" s="1">
        <v>0</v>
      </c>
      <c r="GG150" s="1">
        <v>0</v>
      </c>
      <c r="GH150" s="1">
        <v>0</v>
      </c>
      <c r="GI150" s="1">
        <v>0</v>
      </c>
      <c r="GJ150" s="1">
        <v>0</v>
      </c>
      <c r="GK150" s="1">
        <v>0</v>
      </c>
      <c r="GL150" s="1">
        <v>0</v>
      </c>
      <c r="GM150" s="1">
        <v>0</v>
      </c>
      <c r="GN150" s="1">
        <v>0</v>
      </c>
      <c r="GO150" s="1">
        <v>0</v>
      </c>
      <c r="GP150" s="1">
        <v>0</v>
      </c>
      <c r="GQ150" s="1">
        <v>0</v>
      </c>
      <c r="GR150" s="1">
        <v>0</v>
      </c>
      <c r="GS150" s="1">
        <v>0</v>
      </c>
      <c r="GT150" s="1">
        <v>0.35980000000000001</v>
      </c>
      <c r="GU150" s="1">
        <v>0</v>
      </c>
      <c r="GV150" s="1">
        <v>0</v>
      </c>
      <c r="GW150" s="1">
        <v>0</v>
      </c>
      <c r="GX150" s="1">
        <v>0</v>
      </c>
      <c r="GY150" s="1">
        <v>0</v>
      </c>
      <c r="GZ150" s="1">
        <v>0</v>
      </c>
      <c r="HA150" s="1">
        <v>0</v>
      </c>
      <c r="HB150" s="1">
        <v>0</v>
      </c>
      <c r="HC150" s="1">
        <v>0</v>
      </c>
      <c r="HD150" s="1">
        <v>0</v>
      </c>
      <c r="HE150" s="1">
        <v>0</v>
      </c>
      <c r="HF150" s="1">
        <v>0</v>
      </c>
      <c r="HG150" s="1">
        <v>0</v>
      </c>
      <c r="HH150" s="1">
        <v>1.4999999999999999E-2</v>
      </c>
      <c r="HI150" s="1">
        <v>0</v>
      </c>
      <c r="HJ150" s="1">
        <v>0</v>
      </c>
      <c r="HK150" s="1">
        <v>0</v>
      </c>
      <c r="HL150" s="1">
        <v>0</v>
      </c>
      <c r="HM150" s="1">
        <v>0</v>
      </c>
      <c r="HN150" s="1">
        <v>81.599999999999994</v>
      </c>
      <c r="HO150" s="1">
        <v>0</v>
      </c>
      <c r="HP150" s="1">
        <v>0</v>
      </c>
      <c r="HQ150" s="1">
        <v>0</v>
      </c>
      <c r="HR150" s="1">
        <v>0</v>
      </c>
      <c r="HS150" s="1">
        <v>0</v>
      </c>
      <c r="HT150" s="1">
        <v>0</v>
      </c>
      <c r="HU150" s="1">
        <v>0</v>
      </c>
      <c r="HV150" s="1">
        <v>0</v>
      </c>
      <c r="HW150" s="1">
        <v>0</v>
      </c>
      <c r="HX150" s="1">
        <v>0</v>
      </c>
      <c r="HY150" s="1">
        <v>0</v>
      </c>
      <c r="HZ150" s="1">
        <v>0</v>
      </c>
      <c r="IA150" s="1">
        <v>0</v>
      </c>
      <c r="IB150" s="1">
        <v>0</v>
      </c>
      <c r="IC150" s="1">
        <v>0</v>
      </c>
      <c r="ID150" s="1">
        <v>0</v>
      </c>
      <c r="IE150" s="1">
        <v>0</v>
      </c>
      <c r="IF150" s="1">
        <v>0</v>
      </c>
      <c r="IG150" s="1">
        <v>0</v>
      </c>
      <c r="IH150" s="1">
        <v>0</v>
      </c>
      <c r="II150" s="1">
        <v>0</v>
      </c>
      <c r="IJ150" s="1">
        <v>0</v>
      </c>
      <c r="IK150" s="1">
        <v>0</v>
      </c>
      <c r="IL150" s="1">
        <v>0</v>
      </c>
      <c r="IM150" s="1">
        <v>0</v>
      </c>
      <c r="IN150" s="1">
        <v>0</v>
      </c>
      <c r="IO150" s="1">
        <v>0</v>
      </c>
      <c r="IP150" s="1">
        <v>0</v>
      </c>
      <c r="IQ150" s="1">
        <v>0</v>
      </c>
      <c r="IR150" s="1">
        <v>0</v>
      </c>
      <c r="IS150" s="1">
        <v>0</v>
      </c>
      <c r="IT150" s="1">
        <v>0</v>
      </c>
      <c r="IU150" s="1">
        <v>0</v>
      </c>
      <c r="IV150" s="1">
        <v>0</v>
      </c>
      <c r="IW150" s="1">
        <v>0</v>
      </c>
      <c r="IX150" s="1">
        <v>0</v>
      </c>
      <c r="IY150" s="1">
        <v>0</v>
      </c>
      <c r="IZ150" s="1">
        <v>0</v>
      </c>
      <c r="JA150" s="1">
        <v>0</v>
      </c>
      <c r="JB150" s="1">
        <v>0</v>
      </c>
      <c r="JC150" s="1">
        <v>0</v>
      </c>
      <c r="JD150" s="1">
        <v>0</v>
      </c>
      <c r="JE150" s="1">
        <v>0</v>
      </c>
      <c r="JF150" s="1">
        <v>0</v>
      </c>
      <c r="JG150" s="1">
        <v>0</v>
      </c>
      <c r="JH150" s="1">
        <v>0</v>
      </c>
      <c r="JI150" s="1">
        <v>0</v>
      </c>
      <c r="JJ150" s="1">
        <v>0</v>
      </c>
      <c r="JK150" s="1">
        <v>0</v>
      </c>
      <c r="JL150" s="1">
        <v>0</v>
      </c>
      <c r="JM150" s="1">
        <v>0</v>
      </c>
      <c r="JN150" s="1">
        <v>0</v>
      </c>
      <c r="JO150" s="1">
        <v>0</v>
      </c>
      <c r="JP150" s="1">
        <v>0</v>
      </c>
      <c r="JQ150" s="1">
        <v>0</v>
      </c>
      <c r="JR150" s="1">
        <v>0</v>
      </c>
      <c r="JS150" s="1">
        <v>0</v>
      </c>
      <c r="JT150" s="1">
        <v>0</v>
      </c>
      <c r="JU150" s="1">
        <v>0</v>
      </c>
      <c r="JV150" s="1">
        <v>0</v>
      </c>
      <c r="JW150" s="1">
        <v>0</v>
      </c>
      <c r="JX150" s="1">
        <v>0</v>
      </c>
      <c r="JY150" s="1">
        <v>0</v>
      </c>
      <c r="JZ150" s="1">
        <v>0</v>
      </c>
      <c r="KA150" s="1">
        <v>0</v>
      </c>
      <c r="KB150" s="1">
        <v>0</v>
      </c>
      <c r="KC150" s="1">
        <v>0</v>
      </c>
      <c r="KD150" s="1">
        <v>0</v>
      </c>
      <c r="KE150" s="1">
        <v>0</v>
      </c>
      <c r="KF150" s="1">
        <v>0</v>
      </c>
      <c r="KG150" s="1">
        <v>0</v>
      </c>
      <c r="KH150" s="1">
        <v>0</v>
      </c>
      <c r="KI150" s="1">
        <v>0</v>
      </c>
      <c r="KJ150" s="1">
        <v>0</v>
      </c>
      <c r="KK150" s="1">
        <v>0</v>
      </c>
      <c r="KL150" s="1">
        <v>0</v>
      </c>
      <c r="KM150" s="1">
        <v>0</v>
      </c>
      <c r="KN150" s="1">
        <v>0</v>
      </c>
      <c r="KO150" s="1">
        <v>0</v>
      </c>
      <c r="KP150" s="1">
        <v>0</v>
      </c>
      <c r="KQ150" s="1">
        <v>0</v>
      </c>
      <c r="KR150" s="1">
        <v>0</v>
      </c>
      <c r="KS150" s="1">
        <v>0</v>
      </c>
      <c r="KT150" s="1">
        <v>0</v>
      </c>
      <c r="KU150" s="1">
        <v>0</v>
      </c>
      <c r="KV150" s="1">
        <v>0</v>
      </c>
      <c r="KW150" s="1">
        <v>0</v>
      </c>
      <c r="KX150" s="1">
        <v>0</v>
      </c>
      <c r="KY150" s="1">
        <v>0</v>
      </c>
      <c r="KZ150" s="1">
        <v>0</v>
      </c>
      <c r="LA150" s="1">
        <v>0</v>
      </c>
      <c r="LB150" s="1">
        <v>0</v>
      </c>
      <c r="LC150" s="1">
        <v>0</v>
      </c>
      <c r="LD150" s="1">
        <v>0</v>
      </c>
      <c r="LE150" s="1">
        <v>0</v>
      </c>
      <c r="LF150" s="1">
        <v>0</v>
      </c>
      <c r="LG150" s="1">
        <v>0</v>
      </c>
      <c r="LH150" s="1">
        <v>1</v>
      </c>
      <c r="LI150" s="1">
        <v>0.46805100182149195</v>
      </c>
      <c r="LJ150" s="1">
        <v>0</v>
      </c>
      <c r="LK150" s="1">
        <v>0</v>
      </c>
      <c r="LL150" s="1">
        <v>1</v>
      </c>
      <c r="LM150" s="1">
        <v>0.95</v>
      </c>
      <c r="LN150" s="1">
        <v>0</v>
      </c>
      <c r="LO150" s="1">
        <v>1</v>
      </c>
      <c r="LP150" s="1">
        <v>0.78</v>
      </c>
      <c r="LQ150" s="1">
        <v>0</v>
      </c>
      <c r="LR150" s="1">
        <v>0.12877263581488935</v>
      </c>
      <c r="LS150" s="1">
        <v>0</v>
      </c>
    </row>
    <row r="151" spans="1:331" ht="15.75" customHeight="1">
      <c r="A151" s="1" t="s">
        <v>459</v>
      </c>
      <c r="B151" s="1" t="s">
        <v>460</v>
      </c>
      <c r="C151" s="1" t="s">
        <v>465</v>
      </c>
      <c r="D151" s="1" t="s">
        <v>353</v>
      </c>
      <c r="E151" s="1" t="s">
        <v>354</v>
      </c>
      <c r="F151" s="1">
        <v>4</v>
      </c>
      <c r="G151" s="1" t="s">
        <v>355</v>
      </c>
      <c r="H151" s="1">
        <v>4</v>
      </c>
      <c r="I151" s="1">
        <v>8.8888888888888892E-2</v>
      </c>
      <c r="J151" s="1">
        <v>0</v>
      </c>
      <c r="K151" s="1" t="s">
        <v>356</v>
      </c>
      <c r="L151" s="1">
        <v>1</v>
      </c>
      <c r="M151" s="1" t="s">
        <v>427</v>
      </c>
      <c r="N151" s="1" t="s">
        <v>462</v>
      </c>
      <c r="O151" s="1" t="s">
        <v>463</v>
      </c>
      <c r="P151" s="1">
        <v>4.9000000000000004</v>
      </c>
      <c r="Q151" s="1">
        <v>0.82</v>
      </c>
      <c r="R151" s="1">
        <v>0</v>
      </c>
      <c r="S151" s="1">
        <v>0.35</v>
      </c>
      <c r="T151" s="1">
        <v>45</v>
      </c>
      <c r="U151" s="1">
        <v>0</v>
      </c>
      <c r="V151" s="1">
        <v>25</v>
      </c>
      <c r="W151" s="1">
        <v>0</v>
      </c>
      <c r="X151" s="1">
        <v>1125</v>
      </c>
      <c r="Y151" s="1">
        <v>1</v>
      </c>
      <c r="Z151" s="1">
        <v>0</v>
      </c>
      <c r="AA151" s="1">
        <v>0</v>
      </c>
      <c r="AB151" s="1">
        <v>0</v>
      </c>
      <c r="AC151" s="1">
        <v>0</v>
      </c>
      <c r="AD151" s="1">
        <v>0</v>
      </c>
      <c r="AE151" s="1">
        <v>0</v>
      </c>
      <c r="AF151" s="1">
        <v>0</v>
      </c>
      <c r="AG151" s="1">
        <v>0</v>
      </c>
      <c r="AH151" s="1">
        <v>0</v>
      </c>
      <c r="AI151" s="1">
        <v>0</v>
      </c>
      <c r="AJ151" s="1">
        <v>0</v>
      </c>
      <c r="AK151" s="1">
        <v>0</v>
      </c>
      <c r="AL151" s="1">
        <v>0</v>
      </c>
      <c r="AM151" s="1">
        <v>13.616438356164384</v>
      </c>
      <c r="AN151" s="1">
        <v>0</v>
      </c>
      <c r="AO151" s="1">
        <v>0</v>
      </c>
      <c r="AP151" s="1">
        <v>0</v>
      </c>
      <c r="AQ151" s="1">
        <v>0</v>
      </c>
      <c r="AR151" s="1">
        <v>0</v>
      </c>
      <c r="AS151" s="1">
        <v>0</v>
      </c>
      <c r="AT151" s="1">
        <v>0</v>
      </c>
      <c r="AU151" s="1">
        <v>0</v>
      </c>
      <c r="AV151" s="1">
        <v>0</v>
      </c>
      <c r="AW151" s="1">
        <v>0</v>
      </c>
      <c r="AX151" s="1">
        <v>0</v>
      </c>
      <c r="AY151" s="1">
        <v>0</v>
      </c>
      <c r="AZ151" s="1">
        <v>0</v>
      </c>
      <c r="BA151" s="1">
        <v>0</v>
      </c>
      <c r="BB151" s="1">
        <v>0</v>
      </c>
      <c r="BC151" s="1">
        <v>0.1143</v>
      </c>
      <c r="BD151" s="1">
        <v>0</v>
      </c>
      <c r="BE151" s="1">
        <v>0</v>
      </c>
      <c r="BF151" s="1">
        <v>0</v>
      </c>
      <c r="BG151" s="1">
        <v>0</v>
      </c>
      <c r="BH151" s="1">
        <v>0</v>
      </c>
      <c r="BI151" s="1">
        <v>0</v>
      </c>
      <c r="BJ151" s="1">
        <v>0</v>
      </c>
      <c r="BK151" s="1">
        <v>0</v>
      </c>
      <c r="BL151" s="1">
        <v>0</v>
      </c>
      <c r="BM151" s="1">
        <v>0</v>
      </c>
      <c r="BN151" s="1">
        <v>0</v>
      </c>
      <c r="BO151" s="1">
        <v>0</v>
      </c>
      <c r="BP151" s="1">
        <v>0</v>
      </c>
      <c r="BQ151" s="1">
        <v>1.4999999999999999E-2</v>
      </c>
      <c r="BR151" s="1">
        <v>0</v>
      </c>
      <c r="BS151" s="1">
        <v>0</v>
      </c>
      <c r="BT151" s="1">
        <v>0</v>
      </c>
      <c r="BU151" s="1">
        <v>0</v>
      </c>
      <c r="BV151" s="1">
        <v>0</v>
      </c>
      <c r="BW151" s="1">
        <v>81.599999999999994</v>
      </c>
      <c r="BX151" s="1">
        <v>0</v>
      </c>
      <c r="BY151" s="1">
        <v>0</v>
      </c>
      <c r="BZ151" s="1">
        <v>0</v>
      </c>
      <c r="CA151" s="1">
        <v>0</v>
      </c>
      <c r="CB151" s="1">
        <v>0</v>
      </c>
      <c r="CC151" s="1">
        <v>0</v>
      </c>
      <c r="CD151" s="1">
        <v>0</v>
      </c>
      <c r="CE151" s="1">
        <v>0</v>
      </c>
      <c r="CF151" s="1">
        <v>0</v>
      </c>
      <c r="CG151" s="1">
        <v>0</v>
      </c>
      <c r="CH151" s="1">
        <v>0</v>
      </c>
      <c r="CI151" s="1">
        <v>0</v>
      </c>
      <c r="CJ151" s="1">
        <v>0</v>
      </c>
      <c r="CK151" s="1">
        <v>0</v>
      </c>
      <c r="CL151" s="1">
        <v>0</v>
      </c>
      <c r="CM151" s="1">
        <v>0</v>
      </c>
      <c r="CN151" s="1">
        <v>0</v>
      </c>
      <c r="CO151" s="1">
        <v>0</v>
      </c>
      <c r="CP151" s="1">
        <v>0</v>
      </c>
      <c r="CQ151" s="1">
        <v>0</v>
      </c>
      <c r="CR151" s="1">
        <v>0</v>
      </c>
      <c r="CS151" s="1">
        <v>0</v>
      </c>
      <c r="CT151" s="1">
        <v>0</v>
      </c>
      <c r="CU151" s="1">
        <v>0</v>
      </c>
      <c r="CV151" s="1">
        <v>0</v>
      </c>
      <c r="CW151" s="1">
        <v>0</v>
      </c>
      <c r="CX151" s="1">
        <v>0</v>
      </c>
      <c r="CY151" s="1">
        <v>0</v>
      </c>
      <c r="CZ151" s="1">
        <v>0</v>
      </c>
      <c r="DA151" s="1">
        <v>0</v>
      </c>
      <c r="DB151" s="1">
        <v>0</v>
      </c>
      <c r="DC151" s="1">
        <v>0</v>
      </c>
      <c r="DD151" s="1">
        <v>0</v>
      </c>
      <c r="DE151" s="1">
        <v>0</v>
      </c>
      <c r="DF151" s="1">
        <v>0</v>
      </c>
      <c r="DG151" s="1">
        <v>0</v>
      </c>
      <c r="DH151" s="1">
        <v>0</v>
      </c>
      <c r="DI151" s="1">
        <v>0</v>
      </c>
      <c r="DJ151" s="1">
        <v>0</v>
      </c>
      <c r="DK151" s="1">
        <v>0</v>
      </c>
      <c r="DL151" s="1">
        <v>0</v>
      </c>
      <c r="DM151" s="1">
        <v>0</v>
      </c>
      <c r="DN151" s="1">
        <v>0</v>
      </c>
      <c r="DO151" s="1">
        <v>0</v>
      </c>
      <c r="DP151" s="1">
        <v>0</v>
      </c>
      <c r="DQ151" s="1">
        <v>0</v>
      </c>
      <c r="DR151" s="1">
        <v>0</v>
      </c>
      <c r="DS151" s="1">
        <v>0</v>
      </c>
      <c r="DT151" s="1">
        <v>0</v>
      </c>
      <c r="DU151" s="1">
        <v>0</v>
      </c>
      <c r="DV151" s="1">
        <v>0</v>
      </c>
      <c r="DW151" s="1">
        <v>0</v>
      </c>
      <c r="DX151" s="1">
        <v>0</v>
      </c>
      <c r="DY151" s="1">
        <v>0</v>
      </c>
      <c r="DZ151" s="1">
        <v>0</v>
      </c>
      <c r="EA151" s="1">
        <v>0</v>
      </c>
      <c r="EB151" s="1">
        <v>0</v>
      </c>
      <c r="EC151" s="1">
        <v>0</v>
      </c>
      <c r="ED151" s="1">
        <v>0</v>
      </c>
      <c r="EE151" s="1">
        <v>0</v>
      </c>
      <c r="EF151" s="1">
        <v>0</v>
      </c>
      <c r="EG151" s="1">
        <v>0</v>
      </c>
      <c r="EH151" s="1">
        <v>0</v>
      </c>
      <c r="EI151" s="1">
        <v>0</v>
      </c>
      <c r="EJ151" s="1">
        <v>0</v>
      </c>
      <c r="EK151" s="1">
        <v>0</v>
      </c>
      <c r="EL151" s="1">
        <v>0</v>
      </c>
      <c r="EM151" s="1">
        <v>0</v>
      </c>
      <c r="EN151" s="1">
        <v>0</v>
      </c>
      <c r="EO151" s="1">
        <v>0</v>
      </c>
      <c r="EP151" s="1">
        <v>0</v>
      </c>
      <c r="EQ151" s="1">
        <v>0</v>
      </c>
      <c r="ER151" s="1">
        <v>0</v>
      </c>
      <c r="ES151" s="1">
        <v>0</v>
      </c>
      <c r="ET151" s="1">
        <v>0</v>
      </c>
      <c r="EU151" s="1">
        <v>0</v>
      </c>
      <c r="EV151" s="1">
        <v>0</v>
      </c>
      <c r="EW151" s="1">
        <v>0</v>
      </c>
      <c r="EX151" s="1">
        <v>0</v>
      </c>
      <c r="EY151" s="1">
        <v>0</v>
      </c>
      <c r="EZ151" s="1">
        <v>0</v>
      </c>
      <c r="FA151" s="1">
        <v>0</v>
      </c>
      <c r="FB151" s="1">
        <v>0</v>
      </c>
      <c r="FC151" s="1">
        <v>0</v>
      </c>
      <c r="FD151" s="1">
        <v>0</v>
      </c>
      <c r="FE151" s="1">
        <v>0</v>
      </c>
      <c r="FF151" s="1">
        <v>0</v>
      </c>
      <c r="FG151" s="1">
        <v>0</v>
      </c>
      <c r="FH151" s="1">
        <v>0</v>
      </c>
      <c r="FI151" s="1">
        <v>0</v>
      </c>
      <c r="FJ151" s="1">
        <v>0</v>
      </c>
      <c r="FK151" s="1">
        <v>0</v>
      </c>
      <c r="FL151" s="1">
        <v>0</v>
      </c>
      <c r="FM151" s="1">
        <v>0</v>
      </c>
      <c r="FN151" s="1">
        <v>0</v>
      </c>
      <c r="FO151" s="1">
        <v>0</v>
      </c>
      <c r="FP151" s="1">
        <v>0</v>
      </c>
      <c r="FQ151" s="1">
        <v>1</v>
      </c>
      <c r="FR151" s="1">
        <v>0</v>
      </c>
      <c r="FS151" s="1">
        <v>0</v>
      </c>
      <c r="FT151" s="1">
        <v>0</v>
      </c>
      <c r="FU151" s="1">
        <v>0</v>
      </c>
      <c r="FV151" s="1">
        <v>0</v>
      </c>
      <c r="FW151" s="1">
        <v>0</v>
      </c>
      <c r="FX151" s="1">
        <v>4.3256223015830715</v>
      </c>
      <c r="FY151" s="1">
        <v>0</v>
      </c>
      <c r="FZ151" s="1">
        <v>0</v>
      </c>
      <c r="GA151" s="1">
        <v>0</v>
      </c>
      <c r="GB151" s="1">
        <v>0</v>
      </c>
      <c r="GC151" s="1">
        <v>0</v>
      </c>
      <c r="GD151" s="1">
        <v>0</v>
      </c>
      <c r="GE151" s="1">
        <v>0</v>
      </c>
      <c r="GF151" s="1">
        <v>0</v>
      </c>
      <c r="GG151" s="1">
        <v>0</v>
      </c>
      <c r="GH151" s="1">
        <v>0</v>
      </c>
      <c r="GI151" s="1">
        <v>0</v>
      </c>
      <c r="GJ151" s="1">
        <v>0</v>
      </c>
      <c r="GK151" s="1">
        <v>0</v>
      </c>
      <c r="GL151" s="1">
        <v>0</v>
      </c>
      <c r="GM151" s="1">
        <v>0</v>
      </c>
      <c r="GN151" s="1">
        <v>0</v>
      </c>
      <c r="GO151" s="1">
        <v>0</v>
      </c>
      <c r="GP151" s="1">
        <v>0</v>
      </c>
      <c r="GQ151" s="1">
        <v>0</v>
      </c>
      <c r="GR151" s="1">
        <v>0</v>
      </c>
      <c r="GS151" s="1">
        <v>0</v>
      </c>
      <c r="GT151" s="1">
        <v>0.35980000000000001</v>
      </c>
      <c r="GU151" s="1">
        <v>0</v>
      </c>
      <c r="GV151" s="1">
        <v>0</v>
      </c>
      <c r="GW151" s="1">
        <v>0</v>
      </c>
      <c r="GX151" s="1">
        <v>0</v>
      </c>
      <c r="GY151" s="1">
        <v>0</v>
      </c>
      <c r="GZ151" s="1">
        <v>0</v>
      </c>
      <c r="HA151" s="1">
        <v>0</v>
      </c>
      <c r="HB151" s="1">
        <v>0</v>
      </c>
      <c r="HC151" s="1">
        <v>0</v>
      </c>
      <c r="HD151" s="1">
        <v>0</v>
      </c>
      <c r="HE151" s="1">
        <v>0</v>
      </c>
      <c r="HF151" s="1">
        <v>0</v>
      </c>
      <c r="HG151" s="1">
        <v>0</v>
      </c>
      <c r="HH151" s="1">
        <v>1.4999999999999999E-2</v>
      </c>
      <c r="HI151" s="1">
        <v>0</v>
      </c>
      <c r="HJ151" s="1">
        <v>0</v>
      </c>
      <c r="HK151" s="1">
        <v>0</v>
      </c>
      <c r="HL151" s="1">
        <v>0</v>
      </c>
      <c r="HM151" s="1">
        <v>0</v>
      </c>
      <c r="HN151" s="1">
        <v>81.599999999999994</v>
      </c>
      <c r="HO151" s="1">
        <v>0</v>
      </c>
      <c r="HP151" s="1">
        <v>0</v>
      </c>
      <c r="HQ151" s="1">
        <v>0</v>
      </c>
      <c r="HR151" s="1">
        <v>0</v>
      </c>
      <c r="HS151" s="1">
        <v>0</v>
      </c>
      <c r="HT151" s="1">
        <v>0</v>
      </c>
      <c r="HU151" s="1">
        <v>0</v>
      </c>
      <c r="HV151" s="1">
        <v>0</v>
      </c>
      <c r="HW151" s="1">
        <v>0</v>
      </c>
      <c r="HX151" s="1">
        <v>0</v>
      </c>
      <c r="HY151" s="1">
        <v>0</v>
      </c>
      <c r="HZ151" s="1">
        <v>0</v>
      </c>
      <c r="IA151" s="1">
        <v>0</v>
      </c>
      <c r="IB151" s="1">
        <v>0</v>
      </c>
      <c r="IC151" s="1">
        <v>0</v>
      </c>
      <c r="ID151" s="1">
        <v>0</v>
      </c>
      <c r="IE151" s="1">
        <v>0</v>
      </c>
      <c r="IF151" s="1">
        <v>0</v>
      </c>
      <c r="IG151" s="1">
        <v>0</v>
      </c>
      <c r="IH151" s="1">
        <v>0</v>
      </c>
      <c r="II151" s="1">
        <v>0</v>
      </c>
      <c r="IJ151" s="1">
        <v>0</v>
      </c>
      <c r="IK151" s="1">
        <v>0</v>
      </c>
      <c r="IL151" s="1">
        <v>0</v>
      </c>
      <c r="IM151" s="1">
        <v>0</v>
      </c>
      <c r="IN151" s="1">
        <v>0</v>
      </c>
      <c r="IO151" s="1">
        <v>0</v>
      </c>
      <c r="IP151" s="1">
        <v>0</v>
      </c>
      <c r="IQ151" s="1">
        <v>0</v>
      </c>
      <c r="IR151" s="1">
        <v>0</v>
      </c>
      <c r="IS151" s="1">
        <v>0</v>
      </c>
      <c r="IT151" s="1">
        <v>0</v>
      </c>
      <c r="IU151" s="1">
        <v>0</v>
      </c>
      <c r="IV151" s="1">
        <v>0</v>
      </c>
      <c r="IW151" s="1">
        <v>0</v>
      </c>
      <c r="IX151" s="1">
        <v>0</v>
      </c>
      <c r="IY151" s="1">
        <v>0</v>
      </c>
      <c r="IZ151" s="1">
        <v>0</v>
      </c>
      <c r="JA151" s="1">
        <v>0</v>
      </c>
      <c r="JB151" s="1">
        <v>0</v>
      </c>
      <c r="JC151" s="1">
        <v>0</v>
      </c>
      <c r="JD151" s="1">
        <v>0</v>
      </c>
      <c r="JE151" s="1">
        <v>0</v>
      </c>
      <c r="JF151" s="1">
        <v>0</v>
      </c>
      <c r="JG151" s="1">
        <v>0</v>
      </c>
      <c r="JH151" s="1">
        <v>0</v>
      </c>
      <c r="JI151" s="1">
        <v>0</v>
      </c>
      <c r="JJ151" s="1">
        <v>0</v>
      </c>
      <c r="JK151" s="1">
        <v>0</v>
      </c>
      <c r="JL151" s="1">
        <v>0</v>
      </c>
      <c r="JM151" s="1">
        <v>0</v>
      </c>
      <c r="JN151" s="1">
        <v>0</v>
      </c>
      <c r="JO151" s="1">
        <v>0</v>
      </c>
      <c r="JP151" s="1">
        <v>0</v>
      </c>
      <c r="JQ151" s="1">
        <v>0</v>
      </c>
      <c r="JR151" s="1">
        <v>0</v>
      </c>
      <c r="JS151" s="1">
        <v>0</v>
      </c>
      <c r="JT151" s="1">
        <v>0</v>
      </c>
      <c r="JU151" s="1">
        <v>0</v>
      </c>
      <c r="JV151" s="1">
        <v>0</v>
      </c>
      <c r="JW151" s="1">
        <v>0</v>
      </c>
      <c r="JX151" s="1">
        <v>0</v>
      </c>
      <c r="JY151" s="1">
        <v>0</v>
      </c>
      <c r="JZ151" s="1">
        <v>0</v>
      </c>
      <c r="KA151" s="1">
        <v>0</v>
      </c>
      <c r="KB151" s="1">
        <v>0</v>
      </c>
      <c r="KC151" s="1">
        <v>0</v>
      </c>
      <c r="KD151" s="1">
        <v>0</v>
      </c>
      <c r="KE151" s="1">
        <v>0</v>
      </c>
      <c r="KF151" s="1">
        <v>0</v>
      </c>
      <c r="KG151" s="1">
        <v>0</v>
      </c>
      <c r="KH151" s="1">
        <v>0</v>
      </c>
      <c r="KI151" s="1">
        <v>0</v>
      </c>
      <c r="KJ151" s="1">
        <v>0</v>
      </c>
      <c r="KK151" s="1">
        <v>0</v>
      </c>
      <c r="KL151" s="1">
        <v>0</v>
      </c>
      <c r="KM151" s="1">
        <v>0</v>
      </c>
      <c r="KN151" s="1">
        <v>0</v>
      </c>
      <c r="KO151" s="1">
        <v>0</v>
      </c>
      <c r="KP151" s="1">
        <v>0</v>
      </c>
      <c r="KQ151" s="1">
        <v>0</v>
      </c>
      <c r="KR151" s="1">
        <v>0</v>
      </c>
      <c r="KS151" s="1">
        <v>0</v>
      </c>
      <c r="KT151" s="1">
        <v>0</v>
      </c>
      <c r="KU151" s="1">
        <v>0</v>
      </c>
      <c r="KV151" s="1">
        <v>0</v>
      </c>
      <c r="KW151" s="1">
        <v>0</v>
      </c>
      <c r="KX151" s="1">
        <v>0</v>
      </c>
      <c r="KY151" s="1">
        <v>0</v>
      </c>
      <c r="KZ151" s="1">
        <v>0</v>
      </c>
      <c r="LA151" s="1">
        <v>0</v>
      </c>
      <c r="LB151" s="1">
        <v>0</v>
      </c>
      <c r="LC151" s="1">
        <v>0</v>
      </c>
      <c r="LD151" s="1">
        <v>0</v>
      </c>
      <c r="LE151" s="1">
        <v>0</v>
      </c>
      <c r="LF151" s="1">
        <v>0</v>
      </c>
      <c r="LG151" s="1">
        <v>0</v>
      </c>
      <c r="LH151" s="1">
        <v>1</v>
      </c>
      <c r="LI151" s="1">
        <v>0.46805100182149195</v>
      </c>
      <c r="LJ151" s="1">
        <v>0</v>
      </c>
      <c r="LK151" s="1">
        <v>0</v>
      </c>
      <c r="LL151" s="1">
        <v>1</v>
      </c>
      <c r="LM151" s="1">
        <v>0.95</v>
      </c>
      <c r="LN151" s="1">
        <v>0</v>
      </c>
      <c r="LO151" s="1">
        <v>1</v>
      </c>
      <c r="LP151" s="1">
        <v>0.78</v>
      </c>
      <c r="LQ151" s="1">
        <v>0</v>
      </c>
      <c r="LR151" s="1">
        <v>0.12877263581488935</v>
      </c>
      <c r="LS151" s="1">
        <v>0</v>
      </c>
    </row>
    <row r="152" spans="1:331" ht="15.75" customHeight="1">
      <c r="A152" s="1" t="s">
        <v>459</v>
      </c>
      <c r="B152" s="1" t="s">
        <v>460</v>
      </c>
      <c r="C152" s="1" t="s">
        <v>466</v>
      </c>
      <c r="D152" s="1" t="s">
        <v>353</v>
      </c>
      <c r="E152" s="1" t="s">
        <v>354</v>
      </c>
      <c r="F152" s="1">
        <v>4</v>
      </c>
      <c r="G152" s="1" t="s">
        <v>355</v>
      </c>
      <c r="H152" s="1">
        <v>4</v>
      </c>
      <c r="I152" s="1">
        <v>8.8888888888888892E-2</v>
      </c>
      <c r="J152" s="1">
        <v>0</v>
      </c>
      <c r="K152" s="1" t="s">
        <v>356</v>
      </c>
      <c r="L152" s="1">
        <v>1</v>
      </c>
      <c r="M152" s="1" t="s">
        <v>427</v>
      </c>
      <c r="N152" s="1" t="s">
        <v>462</v>
      </c>
      <c r="O152" s="1" t="s">
        <v>463</v>
      </c>
      <c r="P152" s="1">
        <v>4.9000000000000004</v>
      </c>
      <c r="Q152" s="1">
        <v>0.82</v>
      </c>
      <c r="R152" s="1">
        <v>0</v>
      </c>
      <c r="S152" s="1">
        <v>0.35</v>
      </c>
      <c r="T152" s="1">
        <v>45</v>
      </c>
      <c r="U152" s="1">
        <v>0</v>
      </c>
      <c r="V152" s="1">
        <v>25</v>
      </c>
      <c r="W152" s="1">
        <v>0</v>
      </c>
      <c r="X152" s="1">
        <v>1125</v>
      </c>
      <c r="Y152" s="1">
        <v>1</v>
      </c>
      <c r="Z152" s="1">
        <v>0</v>
      </c>
      <c r="AA152" s="1">
        <v>0</v>
      </c>
      <c r="AB152" s="1">
        <v>0</v>
      </c>
      <c r="AC152" s="1">
        <v>0</v>
      </c>
      <c r="AD152" s="1">
        <v>0</v>
      </c>
      <c r="AE152" s="1">
        <v>0</v>
      </c>
      <c r="AF152" s="1">
        <v>0</v>
      </c>
      <c r="AG152" s="1">
        <v>0</v>
      </c>
      <c r="AH152" s="1">
        <v>0</v>
      </c>
      <c r="AI152" s="1">
        <v>0</v>
      </c>
      <c r="AJ152" s="1">
        <v>0</v>
      </c>
      <c r="AK152" s="1">
        <v>0</v>
      </c>
      <c r="AL152" s="1">
        <v>0</v>
      </c>
      <c r="AM152" s="1">
        <v>13.616438356164384</v>
      </c>
      <c r="AN152" s="1">
        <v>0</v>
      </c>
      <c r="AO152" s="1">
        <v>0</v>
      </c>
      <c r="AP152" s="1">
        <v>0</v>
      </c>
      <c r="AQ152" s="1">
        <v>0</v>
      </c>
      <c r="AR152" s="1">
        <v>0</v>
      </c>
      <c r="AS152" s="1">
        <v>0</v>
      </c>
      <c r="AT152" s="1">
        <v>0</v>
      </c>
      <c r="AU152" s="1">
        <v>0</v>
      </c>
      <c r="AV152" s="1">
        <v>0</v>
      </c>
      <c r="AW152" s="1">
        <v>0</v>
      </c>
      <c r="AX152" s="1">
        <v>0</v>
      </c>
      <c r="AY152" s="1">
        <v>0</v>
      </c>
      <c r="AZ152" s="1">
        <v>0</v>
      </c>
      <c r="BA152" s="1">
        <v>0</v>
      </c>
      <c r="BB152" s="1">
        <v>0</v>
      </c>
      <c r="BC152" s="1">
        <v>0.1143</v>
      </c>
      <c r="BD152" s="1">
        <v>0</v>
      </c>
      <c r="BE152" s="1">
        <v>0</v>
      </c>
      <c r="BF152" s="1">
        <v>0</v>
      </c>
      <c r="BG152" s="1">
        <v>0</v>
      </c>
      <c r="BH152" s="1">
        <v>0</v>
      </c>
      <c r="BI152" s="1">
        <v>0</v>
      </c>
      <c r="BJ152" s="1">
        <v>0</v>
      </c>
      <c r="BK152" s="1">
        <v>0</v>
      </c>
      <c r="BL152" s="1">
        <v>0</v>
      </c>
      <c r="BM152" s="1">
        <v>0</v>
      </c>
      <c r="BN152" s="1">
        <v>0</v>
      </c>
      <c r="BO152" s="1">
        <v>0</v>
      </c>
      <c r="BP152" s="1">
        <v>0</v>
      </c>
      <c r="BQ152" s="1">
        <v>1.4999999999999999E-2</v>
      </c>
      <c r="BR152" s="1">
        <v>0</v>
      </c>
      <c r="BS152" s="1">
        <v>0</v>
      </c>
      <c r="BT152" s="1">
        <v>0</v>
      </c>
      <c r="BU152" s="1">
        <v>0</v>
      </c>
      <c r="BV152" s="1">
        <v>0</v>
      </c>
      <c r="BW152" s="1">
        <v>81.599999999999994</v>
      </c>
      <c r="BX152" s="1">
        <v>0</v>
      </c>
      <c r="BY152" s="1">
        <v>0</v>
      </c>
      <c r="BZ152" s="1">
        <v>0</v>
      </c>
      <c r="CA152" s="1">
        <v>0</v>
      </c>
      <c r="CB152" s="1">
        <v>0</v>
      </c>
      <c r="CC152" s="1">
        <v>0</v>
      </c>
      <c r="CD152" s="1">
        <v>0</v>
      </c>
      <c r="CE152" s="1">
        <v>0</v>
      </c>
      <c r="CF152" s="1">
        <v>0</v>
      </c>
      <c r="CG152" s="1">
        <v>0</v>
      </c>
      <c r="CH152" s="1">
        <v>0</v>
      </c>
      <c r="CI152" s="1">
        <v>0</v>
      </c>
      <c r="CJ152" s="1">
        <v>0</v>
      </c>
      <c r="CK152" s="1">
        <v>0</v>
      </c>
      <c r="CL152" s="1">
        <v>0</v>
      </c>
      <c r="CM152" s="1">
        <v>0</v>
      </c>
      <c r="CN152" s="1">
        <v>0</v>
      </c>
      <c r="CO152" s="1">
        <v>0</v>
      </c>
      <c r="CP152" s="1">
        <v>0</v>
      </c>
      <c r="CQ152" s="1">
        <v>0</v>
      </c>
      <c r="CR152" s="1">
        <v>0</v>
      </c>
      <c r="CS152" s="1">
        <v>0</v>
      </c>
      <c r="CT152" s="1">
        <v>0</v>
      </c>
      <c r="CU152" s="1">
        <v>0</v>
      </c>
      <c r="CV152" s="1">
        <v>0</v>
      </c>
      <c r="CW152" s="1">
        <v>0</v>
      </c>
      <c r="CX152" s="1">
        <v>0</v>
      </c>
      <c r="CY152" s="1">
        <v>0</v>
      </c>
      <c r="CZ152" s="1">
        <v>0</v>
      </c>
      <c r="DA152" s="1">
        <v>0</v>
      </c>
      <c r="DB152" s="1">
        <v>0</v>
      </c>
      <c r="DC152" s="1">
        <v>0</v>
      </c>
      <c r="DD152" s="1">
        <v>0</v>
      </c>
      <c r="DE152" s="1">
        <v>0</v>
      </c>
      <c r="DF152" s="1">
        <v>0</v>
      </c>
      <c r="DG152" s="1">
        <v>0</v>
      </c>
      <c r="DH152" s="1">
        <v>0</v>
      </c>
      <c r="DI152" s="1">
        <v>0</v>
      </c>
      <c r="DJ152" s="1">
        <v>0</v>
      </c>
      <c r="DK152" s="1">
        <v>0</v>
      </c>
      <c r="DL152" s="1">
        <v>0</v>
      </c>
      <c r="DM152" s="1">
        <v>0</v>
      </c>
      <c r="DN152" s="1">
        <v>0</v>
      </c>
      <c r="DO152" s="1">
        <v>0</v>
      </c>
      <c r="DP152" s="1">
        <v>0</v>
      </c>
      <c r="DQ152" s="1">
        <v>0</v>
      </c>
      <c r="DR152" s="1">
        <v>0</v>
      </c>
      <c r="DS152" s="1">
        <v>0</v>
      </c>
      <c r="DT152" s="1">
        <v>0</v>
      </c>
      <c r="DU152" s="1">
        <v>0</v>
      </c>
      <c r="DV152" s="1">
        <v>0</v>
      </c>
      <c r="DW152" s="1">
        <v>0</v>
      </c>
      <c r="DX152" s="1">
        <v>0</v>
      </c>
      <c r="DY152" s="1">
        <v>0</v>
      </c>
      <c r="DZ152" s="1">
        <v>0</v>
      </c>
      <c r="EA152" s="1">
        <v>0</v>
      </c>
      <c r="EB152" s="1">
        <v>0</v>
      </c>
      <c r="EC152" s="1">
        <v>0</v>
      </c>
      <c r="ED152" s="1">
        <v>0</v>
      </c>
      <c r="EE152" s="1">
        <v>0</v>
      </c>
      <c r="EF152" s="1">
        <v>0</v>
      </c>
      <c r="EG152" s="1">
        <v>0</v>
      </c>
      <c r="EH152" s="1">
        <v>0</v>
      </c>
      <c r="EI152" s="1">
        <v>0</v>
      </c>
      <c r="EJ152" s="1">
        <v>0</v>
      </c>
      <c r="EK152" s="1">
        <v>0</v>
      </c>
      <c r="EL152" s="1">
        <v>0</v>
      </c>
      <c r="EM152" s="1">
        <v>0</v>
      </c>
      <c r="EN152" s="1">
        <v>0</v>
      </c>
      <c r="EO152" s="1">
        <v>0</v>
      </c>
      <c r="EP152" s="1">
        <v>0</v>
      </c>
      <c r="EQ152" s="1">
        <v>0</v>
      </c>
      <c r="ER152" s="1">
        <v>0</v>
      </c>
      <c r="ES152" s="1">
        <v>0</v>
      </c>
      <c r="ET152" s="1">
        <v>0</v>
      </c>
      <c r="EU152" s="1">
        <v>0</v>
      </c>
      <c r="EV152" s="1">
        <v>0</v>
      </c>
      <c r="EW152" s="1">
        <v>0</v>
      </c>
      <c r="EX152" s="1">
        <v>0</v>
      </c>
      <c r="EY152" s="1">
        <v>0</v>
      </c>
      <c r="EZ152" s="1">
        <v>0</v>
      </c>
      <c r="FA152" s="1">
        <v>0</v>
      </c>
      <c r="FB152" s="1">
        <v>0</v>
      </c>
      <c r="FC152" s="1">
        <v>0</v>
      </c>
      <c r="FD152" s="1">
        <v>0</v>
      </c>
      <c r="FE152" s="1">
        <v>0</v>
      </c>
      <c r="FF152" s="1">
        <v>0</v>
      </c>
      <c r="FG152" s="1">
        <v>0</v>
      </c>
      <c r="FH152" s="1">
        <v>0</v>
      </c>
      <c r="FI152" s="1">
        <v>0</v>
      </c>
      <c r="FJ152" s="1">
        <v>0</v>
      </c>
      <c r="FK152" s="1">
        <v>0</v>
      </c>
      <c r="FL152" s="1">
        <v>0</v>
      </c>
      <c r="FM152" s="1">
        <v>0</v>
      </c>
      <c r="FN152" s="1">
        <v>0</v>
      </c>
      <c r="FO152" s="1">
        <v>0</v>
      </c>
      <c r="FP152" s="1">
        <v>0</v>
      </c>
      <c r="FQ152" s="1">
        <v>1</v>
      </c>
      <c r="FR152" s="1">
        <v>0</v>
      </c>
      <c r="FS152" s="1">
        <v>0</v>
      </c>
      <c r="FT152" s="1">
        <v>0</v>
      </c>
      <c r="FU152" s="1">
        <v>0</v>
      </c>
      <c r="FV152" s="1">
        <v>0</v>
      </c>
      <c r="FW152" s="1">
        <v>0</v>
      </c>
      <c r="FX152" s="1">
        <v>4.3256223015830715</v>
      </c>
      <c r="FY152" s="1">
        <v>0</v>
      </c>
      <c r="FZ152" s="1">
        <v>0</v>
      </c>
      <c r="GA152" s="1">
        <v>0</v>
      </c>
      <c r="GB152" s="1">
        <v>0</v>
      </c>
      <c r="GC152" s="1">
        <v>0</v>
      </c>
      <c r="GD152" s="1">
        <v>0</v>
      </c>
      <c r="GE152" s="1">
        <v>0</v>
      </c>
      <c r="GF152" s="1">
        <v>0</v>
      </c>
      <c r="GG152" s="1">
        <v>0</v>
      </c>
      <c r="GH152" s="1">
        <v>0</v>
      </c>
      <c r="GI152" s="1">
        <v>0</v>
      </c>
      <c r="GJ152" s="1">
        <v>0</v>
      </c>
      <c r="GK152" s="1">
        <v>0</v>
      </c>
      <c r="GL152" s="1">
        <v>0</v>
      </c>
      <c r="GM152" s="1">
        <v>0</v>
      </c>
      <c r="GN152" s="1">
        <v>0</v>
      </c>
      <c r="GO152" s="1">
        <v>0</v>
      </c>
      <c r="GP152" s="1">
        <v>0</v>
      </c>
      <c r="GQ152" s="1">
        <v>0</v>
      </c>
      <c r="GR152" s="1">
        <v>0</v>
      </c>
      <c r="GS152" s="1">
        <v>0</v>
      </c>
      <c r="GT152" s="1">
        <v>0.35980000000000001</v>
      </c>
      <c r="GU152" s="1">
        <v>0</v>
      </c>
      <c r="GV152" s="1">
        <v>0</v>
      </c>
      <c r="GW152" s="1">
        <v>0</v>
      </c>
      <c r="GX152" s="1">
        <v>0</v>
      </c>
      <c r="GY152" s="1">
        <v>0</v>
      </c>
      <c r="GZ152" s="1">
        <v>0</v>
      </c>
      <c r="HA152" s="1">
        <v>0</v>
      </c>
      <c r="HB152" s="1">
        <v>0</v>
      </c>
      <c r="HC152" s="1">
        <v>0</v>
      </c>
      <c r="HD152" s="1">
        <v>0</v>
      </c>
      <c r="HE152" s="1">
        <v>0</v>
      </c>
      <c r="HF152" s="1">
        <v>0</v>
      </c>
      <c r="HG152" s="1">
        <v>0</v>
      </c>
      <c r="HH152" s="1">
        <v>1.4999999999999999E-2</v>
      </c>
      <c r="HI152" s="1">
        <v>0</v>
      </c>
      <c r="HJ152" s="1">
        <v>0</v>
      </c>
      <c r="HK152" s="1">
        <v>0</v>
      </c>
      <c r="HL152" s="1">
        <v>0</v>
      </c>
      <c r="HM152" s="1">
        <v>0</v>
      </c>
      <c r="HN152" s="1">
        <v>81.599999999999994</v>
      </c>
      <c r="HO152" s="1">
        <v>0</v>
      </c>
      <c r="HP152" s="1">
        <v>0</v>
      </c>
      <c r="HQ152" s="1">
        <v>0</v>
      </c>
      <c r="HR152" s="1">
        <v>0</v>
      </c>
      <c r="HS152" s="1">
        <v>0</v>
      </c>
      <c r="HT152" s="1">
        <v>0</v>
      </c>
      <c r="HU152" s="1">
        <v>0</v>
      </c>
      <c r="HV152" s="1">
        <v>0</v>
      </c>
      <c r="HW152" s="1">
        <v>0</v>
      </c>
      <c r="HX152" s="1">
        <v>0</v>
      </c>
      <c r="HY152" s="1">
        <v>0</v>
      </c>
      <c r="HZ152" s="1">
        <v>0</v>
      </c>
      <c r="IA152" s="1">
        <v>0</v>
      </c>
      <c r="IB152" s="1">
        <v>0</v>
      </c>
      <c r="IC152" s="1">
        <v>0</v>
      </c>
      <c r="ID152" s="1">
        <v>0</v>
      </c>
      <c r="IE152" s="1">
        <v>0</v>
      </c>
      <c r="IF152" s="1">
        <v>0</v>
      </c>
      <c r="IG152" s="1">
        <v>0</v>
      </c>
      <c r="IH152" s="1">
        <v>0</v>
      </c>
      <c r="II152" s="1">
        <v>0</v>
      </c>
      <c r="IJ152" s="1">
        <v>0</v>
      </c>
      <c r="IK152" s="1">
        <v>0</v>
      </c>
      <c r="IL152" s="1">
        <v>0</v>
      </c>
      <c r="IM152" s="1">
        <v>0</v>
      </c>
      <c r="IN152" s="1">
        <v>0</v>
      </c>
      <c r="IO152" s="1">
        <v>0</v>
      </c>
      <c r="IP152" s="1">
        <v>0</v>
      </c>
      <c r="IQ152" s="1">
        <v>0</v>
      </c>
      <c r="IR152" s="1">
        <v>0</v>
      </c>
      <c r="IS152" s="1">
        <v>0</v>
      </c>
      <c r="IT152" s="1">
        <v>0</v>
      </c>
      <c r="IU152" s="1">
        <v>0</v>
      </c>
      <c r="IV152" s="1">
        <v>0</v>
      </c>
      <c r="IW152" s="1">
        <v>0</v>
      </c>
      <c r="IX152" s="1">
        <v>0</v>
      </c>
      <c r="IY152" s="1">
        <v>0</v>
      </c>
      <c r="IZ152" s="1">
        <v>0</v>
      </c>
      <c r="JA152" s="1">
        <v>0</v>
      </c>
      <c r="JB152" s="1">
        <v>0</v>
      </c>
      <c r="JC152" s="1">
        <v>0</v>
      </c>
      <c r="JD152" s="1">
        <v>0</v>
      </c>
      <c r="JE152" s="1">
        <v>0</v>
      </c>
      <c r="JF152" s="1">
        <v>0</v>
      </c>
      <c r="JG152" s="1">
        <v>0</v>
      </c>
      <c r="JH152" s="1">
        <v>0</v>
      </c>
      <c r="JI152" s="1">
        <v>0</v>
      </c>
      <c r="JJ152" s="1">
        <v>0</v>
      </c>
      <c r="JK152" s="1">
        <v>0</v>
      </c>
      <c r="JL152" s="1">
        <v>0</v>
      </c>
      <c r="JM152" s="1">
        <v>0</v>
      </c>
      <c r="JN152" s="1">
        <v>0</v>
      </c>
      <c r="JO152" s="1">
        <v>0</v>
      </c>
      <c r="JP152" s="1">
        <v>0</v>
      </c>
      <c r="JQ152" s="1">
        <v>0</v>
      </c>
      <c r="JR152" s="1">
        <v>0</v>
      </c>
      <c r="JS152" s="1">
        <v>0</v>
      </c>
      <c r="JT152" s="1">
        <v>0</v>
      </c>
      <c r="JU152" s="1">
        <v>0</v>
      </c>
      <c r="JV152" s="1">
        <v>0</v>
      </c>
      <c r="JW152" s="1">
        <v>0</v>
      </c>
      <c r="JX152" s="1">
        <v>0</v>
      </c>
      <c r="JY152" s="1">
        <v>0</v>
      </c>
      <c r="JZ152" s="1">
        <v>0</v>
      </c>
      <c r="KA152" s="1">
        <v>0</v>
      </c>
      <c r="KB152" s="1">
        <v>0</v>
      </c>
      <c r="KC152" s="1">
        <v>0</v>
      </c>
      <c r="KD152" s="1">
        <v>0</v>
      </c>
      <c r="KE152" s="1">
        <v>0</v>
      </c>
      <c r="KF152" s="1">
        <v>0</v>
      </c>
      <c r="KG152" s="1">
        <v>0</v>
      </c>
      <c r="KH152" s="1">
        <v>0</v>
      </c>
      <c r="KI152" s="1">
        <v>0</v>
      </c>
      <c r="KJ152" s="1">
        <v>0</v>
      </c>
      <c r="KK152" s="1">
        <v>0</v>
      </c>
      <c r="KL152" s="1">
        <v>0</v>
      </c>
      <c r="KM152" s="1">
        <v>0</v>
      </c>
      <c r="KN152" s="1">
        <v>0</v>
      </c>
      <c r="KO152" s="1">
        <v>0</v>
      </c>
      <c r="KP152" s="1">
        <v>0</v>
      </c>
      <c r="KQ152" s="1">
        <v>0</v>
      </c>
      <c r="KR152" s="1">
        <v>0</v>
      </c>
      <c r="KS152" s="1">
        <v>0</v>
      </c>
      <c r="KT152" s="1">
        <v>0</v>
      </c>
      <c r="KU152" s="1">
        <v>0</v>
      </c>
      <c r="KV152" s="1">
        <v>0</v>
      </c>
      <c r="KW152" s="1">
        <v>0</v>
      </c>
      <c r="KX152" s="1">
        <v>0</v>
      </c>
      <c r="KY152" s="1">
        <v>0</v>
      </c>
      <c r="KZ152" s="1">
        <v>0</v>
      </c>
      <c r="LA152" s="1">
        <v>0</v>
      </c>
      <c r="LB152" s="1">
        <v>0</v>
      </c>
      <c r="LC152" s="1">
        <v>0</v>
      </c>
      <c r="LD152" s="1">
        <v>0</v>
      </c>
      <c r="LE152" s="1">
        <v>0</v>
      </c>
      <c r="LF152" s="1">
        <v>0</v>
      </c>
      <c r="LG152" s="1">
        <v>0</v>
      </c>
      <c r="LH152" s="1">
        <v>1</v>
      </c>
      <c r="LI152" s="1">
        <v>0.46805100182149195</v>
      </c>
      <c r="LJ152" s="1">
        <v>0</v>
      </c>
      <c r="LK152" s="1">
        <v>0</v>
      </c>
      <c r="LL152" s="1">
        <v>1</v>
      </c>
      <c r="LM152" s="1">
        <v>0.95</v>
      </c>
      <c r="LN152" s="1">
        <v>0</v>
      </c>
      <c r="LO152" s="1">
        <v>1</v>
      </c>
      <c r="LP152" s="1">
        <v>0.78</v>
      </c>
      <c r="LQ152" s="1">
        <v>0</v>
      </c>
      <c r="LR152" s="1">
        <v>0.12877263581488935</v>
      </c>
      <c r="LS152" s="1">
        <v>0</v>
      </c>
    </row>
    <row r="153" spans="1:331" ht="15.75" customHeight="1">
      <c r="A153" s="1" t="s">
        <v>459</v>
      </c>
      <c r="B153" s="1" t="s">
        <v>460</v>
      </c>
      <c r="C153" s="1" t="s">
        <v>467</v>
      </c>
      <c r="D153" s="1" t="s">
        <v>353</v>
      </c>
      <c r="E153" s="1" t="s">
        <v>354</v>
      </c>
      <c r="F153" s="1">
        <v>4</v>
      </c>
      <c r="G153" s="1" t="s">
        <v>355</v>
      </c>
      <c r="H153" s="1">
        <v>4</v>
      </c>
      <c r="I153" s="1">
        <v>8.8888888888888892E-2</v>
      </c>
      <c r="J153" s="1">
        <v>0</v>
      </c>
      <c r="K153" s="1" t="s">
        <v>356</v>
      </c>
      <c r="L153" s="1">
        <v>1</v>
      </c>
      <c r="M153" s="1" t="s">
        <v>427</v>
      </c>
      <c r="N153" s="1" t="s">
        <v>462</v>
      </c>
      <c r="O153" s="1" t="s">
        <v>463</v>
      </c>
      <c r="P153" s="1">
        <v>4.9000000000000004</v>
      </c>
      <c r="Q153" s="1">
        <v>0.82</v>
      </c>
      <c r="R153" s="1">
        <v>0</v>
      </c>
      <c r="S153" s="1">
        <v>0.35</v>
      </c>
      <c r="T153" s="1">
        <v>45</v>
      </c>
      <c r="U153" s="1">
        <v>0</v>
      </c>
      <c r="V153" s="1">
        <v>25</v>
      </c>
      <c r="W153" s="1">
        <v>0</v>
      </c>
      <c r="X153" s="1">
        <v>1125</v>
      </c>
      <c r="Y153" s="1">
        <v>1</v>
      </c>
      <c r="Z153" s="1">
        <v>0</v>
      </c>
      <c r="AA153" s="1">
        <v>0</v>
      </c>
      <c r="AB153" s="1">
        <v>0</v>
      </c>
      <c r="AC153" s="1">
        <v>0</v>
      </c>
      <c r="AD153" s="1">
        <v>0</v>
      </c>
      <c r="AE153" s="1">
        <v>0</v>
      </c>
      <c r="AF153" s="1">
        <v>0</v>
      </c>
      <c r="AG153" s="1">
        <v>0</v>
      </c>
      <c r="AH153" s="1">
        <v>0</v>
      </c>
      <c r="AI153" s="1">
        <v>0</v>
      </c>
      <c r="AJ153" s="1">
        <v>0</v>
      </c>
      <c r="AK153" s="1">
        <v>0</v>
      </c>
      <c r="AL153" s="1">
        <v>0</v>
      </c>
      <c r="AM153" s="1">
        <v>13.616438356164384</v>
      </c>
      <c r="AN153" s="1">
        <v>0</v>
      </c>
      <c r="AO153" s="1">
        <v>0</v>
      </c>
      <c r="AP153" s="1">
        <v>0</v>
      </c>
      <c r="AQ153" s="1">
        <v>0</v>
      </c>
      <c r="AR153" s="1">
        <v>0</v>
      </c>
      <c r="AS153" s="1">
        <v>0</v>
      </c>
      <c r="AT153" s="1">
        <v>0</v>
      </c>
      <c r="AU153" s="1">
        <v>0</v>
      </c>
      <c r="AV153" s="1">
        <v>0</v>
      </c>
      <c r="AW153" s="1">
        <v>0</v>
      </c>
      <c r="AX153" s="1">
        <v>0</v>
      </c>
      <c r="AY153" s="1">
        <v>0</v>
      </c>
      <c r="AZ153" s="1">
        <v>0</v>
      </c>
      <c r="BA153" s="1">
        <v>0</v>
      </c>
      <c r="BB153" s="1">
        <v>0</v>
      </c>
      <c r="BC153" s="1">
        <v>0.1143</v>
      </c>
      <c r="BD153" s="1">
        <v>0</v>
      </c>
      <c r="BE153" s="1">
        <v>0</v>
      </c>
      <c r="BF153" s="1">
        <v>0</v>
      </c>
      <c r="BG153" s="1">
        <v>0</v>
      </c>
      <c r="BH153" s="1">
        <v>0</v>
      </c>
      <c r="BI153" s="1">
        <v>0</v>
      </c>
      <c r="BJ153" s="1">
        <v>0</v>
      </c>
      <c r="BK153" s="1">
        <v>0</v>
      </c>
      <c r="BL153" s="1">
        <v>0</v>
      </c>
      <c r="BM153" s="1">
        <v>0</v>
      </c>
      <c r="BN153" s="1">
        <v>0</v>
      </c>
      <c r="BO153" s="1">
        <v>0</v>
      </c>
      <c r="BP153" s="1">
        <v>0</v>
      </c>
      <c r="BQ153" s="1">
        <v>1.4999999999999999E-2</v>
      </c>
      <c r="BR153" s="1">
        <v>0</v>
      </c>
      <c r="BS153" s="1">
        <v>0</v>
      </c>
      <c r="BT153" s="1">
        <v>0</v>
      </c>
      <c r="BU153" s="1">
        <v>0</v>
      </c>
      <c r="BV153" s="1">
        <v>0</v>
      </c>
      <c r="BW153" s="1">
        <v>81.599999999999994</v>
      </c>
      <c r="BX153" s="1">
        <v>0</v>
      </c>
      <c r="BY153" s="1">
        <v>0</v>
      </c>
      <c r="BZ153" s="1">
        <v>0</v>
      </c>
      <c r="CA153" s="1">
        <v>0</v>
      </c>
      <c r="CB153" s="1">
        <v>0</v>
      </c>
      <c r="CC153" s="1">
        <v>0</v>
      </c>
      <c r="CD153" s="1">
        <v>0</v>
      </c>
      <c r="CE153" s="1">
        <v>0</v>
      </c>
      <c r="CF153" s="1">
        <v>0</v>
      </c>
      <c r="CG153" s="1">
        <v>0</v>
      </c>
      <c r="CH153" s="1">
        <v>0</v>
      </c>
      <c r="CI153" s="1">
        <v>0</v>
      </c>
      <c r="CJ153" s="1">
        <v>0</v>
      </c>
      <c r="CK153" s="1">
        <v>0</v>
      </c>
      <c r="CL153" s="1">
        <v>0</v>
      </c>
      <c r="CM153" s="1">
        <v>0</v>
      </c>
      <c r="CN153" s="1">
        <v>0</v>
      </c>
      <c r="CO153" s="1">
        <v>0</v>
      </c>
      <c r="CP153" s="1">
        <v>0</v>
      </c>
      <c r="CQ153" s="1">
        <v>0</v>
      </c>
      <c r="CR153" s="1">
        <v>0</v>
      </c>
      <c r="CS153" s="1">
        <v>0</v>
      </c>
      <c r="CT153" s="1">
        <v>0</v>
      </c>
      <c r="CU153" s="1">
        <v>0</v>
      </c>
      <c r="CV153" s="1">
        <v>0</v>
      </c>
      <c r="CW153" s="1">
        <v>0</v>
      </c>
      <c r="CX153" s="1">
        <v>0</v>
      </c>
      <c r="CY153" s="1">
        <v>0</v>
      </c>
      <c r="CZ153" s="1">
        <v>0</v>
      </c>
      <c r="DA153" s="1">
        <v>0</v>
      </c>
      <c r="DB153" s="1">
        <v>0</v>
      </c>
      <c r="DC153" s="1">
        <v>0</v>
      </c>
      <c r="DD153" s="1">
        <v>0</v>
      </c>
      <c r="DE153" s="1">
        <v>0</v>
      </c>
      <c r="DF153" s="1">
        <v>0</v>
      </c>
      <c r="DG153" s="1">
        <v>0</v>
      </c>
      <c r="DH153" s="1">
        <v>0</v>
      </c>
      <c r="DI153" s="1">
        <v>0</v>
      </c>
      <c r="DJ153" s="1">
        <v>0</v>
      </c>
      <c r="DK153" s="1">
        <v>0</v>
      </c>
      <c r="DL153" s="1">
        <v>0</v>
      </c>
      <c r="DM153" s="1">
        <v>0</v>
      </c>
      <c r="DN153" s="1">
        <v>0</v>
      </c>
      <c r="DO153" s="1">
        <v>0</v>
      </c>
      <c r="DP153" s="1">
        <v>0</v>
      </c>
      <c r="DQ153" s="1">
        <v>0</v>
      </c>
      <c r="DR153" s="1">
        <v>0</v>
      </c>
      <c r="DS153" s="1">
        <v>0</v>
      </c>
      <c r="DT153" s="1">
        <v>0</v>
      </c>
      <c r="DU153" s="1">
        <v>0</v>
      </c>
      <c r="DV153" s="1">
        <v>0</v>
      </c>
      <c r="DW153" s="1">
        <v>0</v>
      </c>
      <c r="DX153" s="1">
        <v>0</v>
      </c>
      <c r="DY153" s="1">
        <v>0</v>
      </c>
      <c r="DZ153" s="1">
        <v>0</v>
      </c>
      <c r="EA153" s="1">
        <v>0</v>
      </c>
      <c r="EB153" s="1">
        <v>0</v>
      </c>
      <c r="EC153" s="1">
        <v>0</v>
      </c>
      <c r="ED153" s="1">
        <v>0</v>
      </c>
      <c r="EE153" s="1">
        <v>0</v>
      </c>
      <c r="EF153" s="1">
        <v>0</v>
      </c>
      <c r="EG153" s="1">
        <v>0</v>
      </c>
      <c r="EH153" s="1">
        <v>0</v>
      </c>
      <c r="EI153" s="1">
        <v>0</v>
      </c>
      <c r="EJ153" s="1">
        <v>0</v>
      </c>
      <c r="EK153" s="1">
        <v>0</v>
      </c>
      <c r="EL153" s="1">
        <v>0</v>
      </c>
      <c r="EM153" s="1">
        <v>0</v>
      </c>
      <c r="EN153" s="1">
        <v>0</v>
      </c>
      <c r="EO153" s="1">
        <v>0</v>
      </c>
      <c r="EP153" s="1">
        <v>0</v>
      </c>
      <c r="EQ153" s="1">
        <v>0</v>
      </c>
      <c r="ER153" s="1">
        <v>0</v>
      </c>
      <c r="ES153" s="1">
        <v>0</v>
      </c>
      <c r="ET153" s="1">
        <v>0</v>
      </c>
      <c r="EU153" s="1">
        <v>0</v>
      </c>
      <c r="EV153" s="1">
        <v>0</v>
      </c>
      <c r="EW153" s="1">
        <v>0</v>
      </c>
      <c r="EX153" s="1">
        <v>0</v>
      </c>
      <c r="EY153" s="1">
        <v>0</v>
      </c>
      <c r="EZ153" s="1">
        <v>0</v>
      </c>
      <c r="FA153" s="1">
        <v>0</v>
      </c>
      <c r="FB153" s="1">
        <v>0</v>
      </c>
      <c r="FC153" s="1">
        <v>0</v>
      </c>
      <c r="FD153" s="1">
        <v>0</v>
      </c>
      <c r="FE153" s="1">
        <v>0</v>
      </c>
      <c r="FF153" s="1">
        <v>0</v>
      </c>
      <c r="FG153" s="1">
        <v>0</v>
      </c>
      <c r="FH153" s="1">
        <v>0</v>
      </c>
      <c r="FI153" s="1">
        <v>0</v>
      </c>
      <c r="FJ153" s="1">
        <v>0</v>
      </c>
      <c r="FK153" s="1">
        <v>0</v>
      </c>
      <c r="FL153" s="1">
        <v>0</v>
      </c>
      <c r="FM153" s="1">
        <v>0</v>
      </c>
      <c r="FN153" s="1">
        <v>0</v>
      </c>
      <c r="FO153" s="1">
        <v>0</v>
      </c>
      <c r="FP153" s="1">
        <v>0</v>
      </c>
      <c r="FQ153" s="1">
        <v>1</v>
      </c>
      <c r="FR153" s="1">
        <v>0</v>
      </c>
      <c r="FS153" s="1">
        <v>0</v>
      </c>
      <c r="FT153" s="1">
        <v>0</v>
      </c>
      <c r="FU153" s="1">
        <v>0</v>
      </c>
      <c r="FV153" s="1">
        <v>0</v>
      </c>
      <c r="FW153" s="1">
        <v>0</v>
      </c>
      <c r="FX153" s="1">
        <v>4.3256223015830715</v>
      </c>
      <c r="FY153" s="1">
        <v>0</v>
      </c>
      <c r="FZ153" s="1">
        <v>0</v>
      </c>
      <c r="GA153" s="1">
        <v>0</v>
      </c>
      <c r="GB153" s="1">
        <v>0</v>
      </c>
      <c r="GC153" s="1">
        <v>0</v>
      </c>
      <c r="GD153" s="1">
        <v>0</v>
      </c>
      <c r="GE153" s="1">
        <v>0</v>
      </c>
      <c r="GF153" s="1">
        <v>0</v>
      </c>
      <c r="GG153" s="1">
        <v>0</v>
      </c>
      <c r="GH153" s="1">
        <v>0</v>
      </c>
      <c r="GI153" s="1">
        <v>0</v>
      </c>
      <c r="GJ153" s="1">
        <v>0</v>
      </c>
      <c r="GK153" s="1">
        <v>0</v>
      </c>
      <c r="GL153" s="1">
        <v>0</v>
      </c>
      <c r="GM153" s="1">
        <v>0</v>
      </c>
      <c r="GN153" s="1">
        <v>0</v>
      </c>
      <c r="GO153" s="1">
        <v>0</v>
      </c>
      <c r="GP153" s="1">
        <v>0</v>
      </c>
      <c r="GQ153" s="1">
        <v>0</v>
      </c>
      <c r="GR153" s="1">
        <v>0</v>
      </c>
      <c r="GS153" s="1">
        <v>0</v>
      </c>
      <c r="GT153" s="1">
        <v>0.35980000000000001</v>
      </c>
      <c r="GU153" s="1">
        <v>0</v>
      </c>
      <c r="GV153" s="1">
        <v>0</v>
      </c>
      <c r="GW153" s="1">
        <v>0</v>
      </c>
      <c r="GX153" s="1">
        <v>0</v>
      </c>
      <c r="GY153" s="1">
        <v>0</v>
      </c>
      <c r="GZ153" s="1">
        <v>0</v>
      </c>
      <c r="HA153" s="1">
        <v>0</v>
      </c>
      <c r="HB153" s="1">
        <v>0</v>
      </c>
      <c r="HC153" s="1">
        <v>0</v>
      </c>
      <c r="HD153" s="1">
        <v>0</v>
      </c>
      <c r="HE153" s="1">
        <v>0</v>
      </c>
      <c r="HF153" s="1">
        <v>0</v>
      </c>
      <c r="HG153" s="1">
        <v>0</v>
      </c>
      <c r="HH153" s="1">
        <v>1.4999999999999999E-2</v>
      </c>
      <c r="HI153" s="1">
        <v>0</v>
      </c>
      <c r="HJ153" s="1">
        <v>0</v>
      </c>
      <c r="HK153" s="1">
        <v>0</v>
      </c>
      <c r="HL153" s="1">
        <v>0</v>
      </c>
      <c r="HM153" s="1">
        <v>0</v>
      </c>
      <c r="HN153" s="1">
        <v>81.599999999999994</v>
      </c>
      <c r="HO153" s="1">
        <v>0</v>
      </c>
      <c r="HP153" s="1">
        <v>0</v>
      </c>
      <c r="HQ153" s="1">
        <v>0</v>
      </c>
      <c r="HR153" s="1">
        <v>0</v>
      </c>
      <c r="HS153" s="1">
        <v>0</v>
      </c>
      <c r="HT153" s="1">
        <v>0</v>
      </c>
      <c r="HU153" s="1">
        <v>0</v>
      </c>
      <c r="HV153" s="1">
        <v>0</v>
      </c>
      <c r="HW153" s="1">
        <v>0</v>
      </c>
      <c r="HX153" s="1">
        <v>0</v>
      </c>
      <c r="HY153" s="1">
        <v>0</v>
      </c>
      <c r="HZ153" s="1">
        <v>0</v>
      </c>
      <c r="IA153" s="1">
        <v>0</v>
      </c>
      <c r="IB153" s="1">
        <v>0</v>
      </c>
      <c r="IC153" s="1">
        <v>0</v>
      </c>
      <c r="ID153" s="1">
        <v>0</v>
      </c>
      <c r="IE153" s="1">
        <v>0</v>
      </c>
      <c r="IF153" s="1">
        <v>0</v>
      </c>
      <c r="IG153" s="1">
        <v>0</v>
      </c>
      <c r="IH153" s="1">
        <v>0</v>
      </c>
      <c r="II153" s="1">
        <v>0</v>
      </c>
      <c r="IJ153" s="1">
        <v>0</v>
      </c>
      <c r="IK153" s="1">
        <v>0</v>
      </c>
      <c r="IL153" s="1">
        <v>0</v>
      </c>
      <c r="IM153" s="1">
        <v>0</v>
      </c>
      <c r="IN153" s="1">
        <v>0</v>
      </c>
      <c r="IO153" s="1">
        <v>0</v>
      </c>
      <c r="IP153" s="1">
        <v>0</v>
      </c>
      <c r="IQ153" s="1">
        <v>0</v>
      </c>
      <c r="IR153" s="1">
        <v>0</v>
      </c>
      <c r="IS153" s="1">
        <v>0</v>
      </c>
      <c r="IT153" s="1">
        <v>0</v>
      </c>
      <c r="IU153" s="1">
        <v>0</v>
      </c>
      <c r="IV153" s="1">
        <v>0</v>
      </c>
      <c r="IW153" s="1">
        <v>0</v>
      </c>
      <c r="IX153" s="1">
        <v>0</v>
      </c>
      <c r="IY153" s="1">
        <v>0</v>
      </c>
      <c r="IZ153" s="1">
        <v>0</v>
      </c>
      <c r="JA153" s="1">
        <v>0</v>
      </c>
      <c r="JB153" s="1">
        <v>0</v>
      </c>
      <c r="JC153" s="1">
        <v>0</v>
      </c>
      <c r="JD153" s="1">
        <v>0</v>
      </c>
      <c r="JE153" s="1">
        <v>0</v>
      </c>
      <c r="JF153" s="1">
        <v>0</v>
      </c>
      <c r="JG153" s="1">
        <v>0</v>
      </c>
      <c r="JH153" s="1">
        <v>0</v>
      </c>
      <c r="JI153" s="1">
        <v>0</v>
      </c>
      <c r="JJ153" s="1">
        <v>0</v>
      </c>
      <c r="JK153" s="1">
        <v>0</v>
      </c>
      <c r="JL153" s="1">
        <v>0</v>
      </c>
      <c r="JM153" s="1">
        <v>0</v>
      </c>
      <c r="JN153" s="1">
        <v>0</v>
      </c>
      <c r="JO153" s="1">
        <v>0</v>
      </c>
      <c r="JP153" s="1">
        <v>0</v>
      </c>
      <c r="JQ153" s="1">
        <v>0</v>
      </c>
      <c r="JR153" s="1">
        <v>0</v>
      </c>
      <c r="JS153" s="1">
        <v>0</v>
      </c>
      <c r="JT153" s="1">
        <v>0</v>
      </c>
      <c r="JU153" s="1">
        <v>0</v>
      </c>
      <c r="JV153" s="1">
        <v>0</v>
      </c>
      <c r="JW153" s="1">
        <v>0</v>
      </c>
      <c r="JX153" s="1">
        <v>0</v>
      </c>
      <c r="JY153" s="1">
        <v>0</v>
      </c>
      <c r="JZ153" s="1">
        <v>0</v>
      </c>
      <c r="KA153" s="1">
        <v>0</v>
      </c>
      <c r="KB153" s="1">
        <v>0</v>
      </c>
      <c r="KC153" s="1">
        <v>0</v>
      </c>
      <c r="KD153" s="1">
        <v>0</v>
      </c>
      <c r="KE153" s="1">
        <v>0</v>
      </c>
      <c r="KF153" s="1">
        <v>0</v>
      </c>
      <c r="KG153" s="1">
        <v>0</v>
      </c>
      <c r="KH153" s="1">
        <v>0</v>
      </c>
      <c r="KI153" s="1">
        <v>0</v>
      </c>
      <c r="KJ153" s="1">
        <v>0</v>
      </c>
      <c r="KK153" s="1">
        <v>0</v>
      </c>
      <c r="KL153" s="1">
        <v>0</v>
      </c>
      <c r="KM153" s="1">
        <v>0</v>
      </c>
      <c r="KN153" s="1">
        <v>0</v>
      </c>
      <c r="KO153" s="1">
        <v>0</v>
      </c>
      <c r="KP153" s="1">
        <v>0</v>
      </c>
      <c r="KQ153" s="1">
        <v>0</v>
      </c>
      <c r="KR153" s="1">
        <v>0</v>
      </c>
      <c r="KS153" s="1">
        <v>0</v>
      </c>
      <c r="KT153" s="1">
        <v>0</v>
      </c>
      <c r="KU153" s="1">
        <v>0</v>
      </c>
      <c r="KV153" s="1">
        <v>0</v>
      </c>
      <c r="KW153" s="1">
        <v>0</v>
      </c>
      <c r="KX153" s="1">
        <v>0</v>
      </c>
      <c r="KY153" s="1">
        <v>0</v>
      </c>
      <c r="KZ153" s="1">
        <v>0</v>
      </c>
      <c r="LA153" s="1">
        <v>0</v>
      </c>
      <c r="LB153" s="1">
        <v>0</v>
      </c>
      <c r="LC153" s="1">
        <v>0</v>
      </c>
      <c r="LD153" s="1">
        <v>0</v>
      </c>
      <c r="LE153" s="1">
        <v>0</v>
      </c>
      <c r="LF153" s="1">
        <v>0</v>
      </c>
      <c r="LG153" s="1">
        <v>0</v>
      </c>
      <c r="LH153" s="1">
        <v>1</v>
      </c>
      <c r="LI153" s="1">
        <v>0.46805100182149195</v>
      </c>
      <c r="LJ153" s="1">
        <v>0</v>
      </c>
      <c r="LK153" s="1">
        <v>0</v>
      </c>
      <c r="LL153" s="1">
        <v>1</v>
      </c>
      <c r="LM153" s="1">
        <v>0.95</v>
      </c>
      <c r="LN153" s="1">
        <v>0</v>
      </c>
      <c r="LO153" s="1">
        <v>1</v>
      </c>
      <c r="LP153" s="1">
        <v>0.78</v>
      </c>
      <c r="LQ153" s="1">
        <v>0</v>
      </c>
      <c r="LR153" s="1">
        <v>0.12877263581488935</v>
      </c>
      <c r="LS153" s="1">
        <v>0</v>
      </c>
    </row>
    <row r="154" spans="1:331" ht="15.75" customHeight="1">
      <c r="A154" s="1" t="s">
        <v>459</v>
      </c>
      <c r="B154" s="1" t="s">
        <v>460</v>
      </c>
      <c r="C154" s="1" t="s">
        <v>468</v>
      </c>
      <c r="D154" s="1" t="s">
        <v>353</v>
      </c>
      <c r="E154" s="1" t="s">
        <v>354</v>
      </c>
      <c r="F154" s="1">
        <v>4</v>
      </c>
      <c r="G154" s="1" t="s">
        <v>355</v>
      </c>
      <c r="H154" s="1">
        <v>4</v>
      </c>
      <c r="I154" s="1">
        <v>8.8888888888888892E-2</v>
      </c>
      <c r="J154" s="1">
        <v>0</v>
      </c>
      <c r="K154" s="1" t="s">
        <v>356</v>
      </c>
      <c r="L154" s="1">
        <v>1</v>
      </c>
      <c r="M154" s="1" t="s">
        <v>427</v>
      </c>
      <c r="N154" s="1" t="s">
        <v>462</v>
      </c>
      <c r="O154" s="1" t="s">
        <v>463</v>
      </c>
      <c r="P154" s="1">
        <v>4.9000000000000004</v>
      </c>
      <c r="Q154" s="1">
        <v>0.82</v>
      </c>
      <c r="R154" s="1">
        <v>0</v>
      </c>
      <c r="S154" s="1">
        <v>0.35</v>
      </c>
      <c r="T154" s="1">
        <v>45</v>
      </c>
      <c r="U154" s="1">
        <v>0</v>
      </c>
      <c r="V154" s="1">
        <v>25</v>
      </c>
      <c r="W154" s="1">
        <v>0</v>
      </c>
      <c r="X154" s="1">
        <v>1125</v>
      </c>
      <c r="Y154" s="1">
        <v>1</v>
      </c>
      <c r="Z154" s="1">
        <v>0</v>
      </c>
      <c r="AA154" s="1">
        <v>0</v>
      </c>
      <c r="AB154" s="1">
        <v>0</v>
      </c>
      <c r="AC154" s="1">
        <v>0</v>
      </c>
      <c r="AD154" s="1">
        <v>0</v>
      </c>
      <c r="AE154" s="1">
        <v>0</v>
      </c>
      <c r="AF154" s="1">
        <v>0</v>
      </c>
      <c r="AG154" s="1">
        <v>0</v>
      </c>
      <c r="AH154" s="1">
        <v>0</v>
      </c>
      <c r="AI154" s="1">
        <v>0</v>
      </c>
      <c r="AJ154" s="1">
        <v>0</v>
      </c>
      <c r="AK154" s="1">
        <v>0</v>
      </c>
      <c r="AL154" s="1">
        <v>0</v>
      </c>
      <c r="AM154" s="1">
        <v>13.616438356164384</v>
      </c>
      <c r="AN154" s="1">
        <v>0</v>
      </c>
      <c r="AO154" s="1">
        <v>0</v>
      </c>
      <c r="AP154" s="1">
        <v>0</v>
      </c>
      <c r="AQ154" s="1">
        <v>0</v>
      </c>
      <c r="AR154" s="1">
        <v>0</v>
      </c>
      <c r="AS154" s="1">
        <v>0</v>
      </c>
      <c r="AT154" s="1">
        <v>0</v>
      </c>
      <c r="AU154" s="1">
        <v>0</v>
      </c>
      <c r="AV154" s="1">
        <v>0</v>
      </c>
      <c r="AW154" s="1">
        <v>0</v>
      </c>
      <c r="AX154" s="1">
        <v>0</v>
      </c>
      <c r="AY154" s="1">
        <v>0</v>
      </c>
      <c r="AZ154" s="1">
        <v>0</v>
      </c>
      <c r="BA154" s="1">
        <v>0</v>
      </c>
      <c r="BB154" s="1">
        <v>0</v>
      </c>
      <c r="BC154" s="1">
        <v>0.1143</v>
      </c>
      <c r="BD154" s="1">
        <v>0</v>
      </c>
      <c r="BE154" s="1">
        <v>0</v>
      </c>
      <c r="BF154" s="1">
        <v>0</v>
      </c>
      <c r="BG154" s="1">
        <v>0</v>
      </c>
      <c r="BH154" s="1">
        <v>0</v>
      </c>
      <c r="BI154" s="1">
        <v>0</v>
      </c>
      <c r="BJ154" s="1">
        <v>0</v>
      </c>
      <c r="BK154" s="1">
        <v>0</v>
      </c>
      <c r="BL154" s="1">
        <v>0</v>
      </c>
      <c r="BM154" s="1">
        <v>0</v>
      </c>
      <c r="BN154" s="1">
        <v>0</v>
      </c>
      <c r="BO154" s="1">
        <v>0</v>
      </c>
      <c r="BP154" s="1">
        <v>0</v>
      </c>
      <c r="BQ154" s="1">
        <v>1.4999999999999999E-2</v>
      </c>
      <c r="BR154" s="1">
        <v>0</v>
      </c>
      <c r="BS154" s="1">
        <v>0</v>
      </c>
      <c r="BT154" s="1">
        <v>0</v>
      </c>
      <c r="BU154" s="1">
        <v>0</v>
      </c>
      <c r="BV154" s="1">
        <v>0</v>
      </c>
      <c r="BW154" s="1">
        <v>81.599999999999994</v>
      </c>
      <c r="BX154" s="1">
        <v>0</v>
      </c>
      <c r="BY154" s="1">
        <v>0</v>
      </c>
      <c r="BZ154" s="1">
        <v>0</v>
      </c>
      <c r="CA154" s="1">
        <v>0</v>
      </c>
      <c r="CB154" s="1">
        <v>0</v>
      </c>
      <c r="CC154" s="1">
        <v>0</v>
      </c>
      <c r="CD154" s="1">
        <v>0</v>
      </c>
      <c r="CE154" s="1">
        <v>0</v>
      </c>
      <c r="CF154" s="1">
        <v>0</v>
      </c>
      <c r="CG154" s="1">
        <v>0</v>
      </c>
      <c r="CH154" s="1">
        <v>0</v>
      </c>
      <c r="CI154" s="1">
        <v>0</v>
      </c>
      <c r="CJ154" s="1">
        <v>0</v>
      </c>
      <c r="CK154" s="1">
        <v>0</v>
      </c>
      <c r="CL154" s="1">
        <v>0</v>
      </c>
      <c r="CM154" s="1">
        <v>0</v>
      </c>
      <c r="CN154" s="1">
        <v>0</v>
      </c>
      <c r="CO154" s="1">
        <v>0</v>
      </c>
      <c r="CP154" s="1">
        <v>0</v>
      </c>
      <c r="CQ154" s="1">
        <v>0</v>
      </c>
      <c r="CR154" s="1">
        <v>0</v>
      </c>
      <c r="CS154" s="1">
        <v>0</v>
      </c>
      <c r="CT154" s="1">
        <v>0</v>
      </c>
      <c r="CU154" s="1">
        <v>0</v>
      </c>
      <c r="CV154" s="1">
        <v>0</v>
      </c>
      <c r="CW154" s="1">
        <v>0</v>
      </c>
      <c r="CX154" s="1">
        <v>0</v>
      </c>
      <c r="CY154" s="1">
        <v>0</v>
      </c>
      <c r="CZ154" s="1">
        <v>0</v>
      </c>
      <c r="DA154" s="1">
        <v>0</v>
      </c>
      <c r="DB154" s="1">
        <v>0</v>
      </c>
      <c r="DC154" s="1">
        <v>0</v>
      </c>
      <c r="DD154" s="1">
        <v>0</v>
      </c>
      <c r="DE154" s="1">
        <v>0</v>
      </c>
      <c r="DF154" s="1">
        <v>0</v>
      </c>
      <c r="DG154" s="1">
        <v>0</v>
      </c>
      <c r="DH154" s="1">
        <v>0</v>
      </c>
      <c r="DI154" s="1">
        <v>0</v>
      </c>
      <c r="DJ154" s="1">
        <v>0</v>
      </c>
      <c r="DK154" s="1">
        <v>0</v>
      </c>
      <c r="DL154" s="1">
        <v>0</v>
      </c>
      <c r="DM154" s="1">
        <v>0</v>
      </c>
      <c r="DN154" s="1">
        <v>0</v>
      </c>
      <c r="DO154" s="1">
        <v>0</v>
      </c>
      <c r="DP154" s="1">
        <v>0</v>
      </c>
      <c r="DQ154" s="1">
        <v>0</v>
      </c>
      <c r="DR154" s="1">
        <v>0</v>
      </c>
      <c r="DS154" s="1">
        <v>0</v>
      </c>
      <c r="DT154" s="1">
        <v>0</v>
      </c>
      <c r="DU154" s="1">
        <v>0</v>
      </c>
      <c r="DV154" s="1">
        <v>0</v>
      </c>
      <c r="DW154" s="1">
        <v>0</v>
      </c>
      <c r="DX154" s="1">
        <v>0</v>
      </c>
      <c r="DY154" s="1">
        <v>0</v>
      </c>
      <c r="DZ154" s="1">
        <v>0</v>
      </c>
      <c r="EA154" s="1">
        <v>0</v>
      </c>
      <c r="EB154" s="1">
        <v>0</v>
      </c>
      <c r="EC154" s="1">
        <v>0</v>
      </c>
      <c r="ED154" s="1">
        <v>0</v>
      </c>
      <c r="EE154" s="1">
        <v>0</v>
      </c>
      <c r="EF154" s="1">
        <v>0</v>
      </c>
      <c r="EG154" s="1">
        <v>0</v>
      </c>
      <c r="EH154" s="1">
        <v>0</v>
      </c>
      <c r="EI154" s="1">
        <v>0</v>
      </c>
      <c r="EJ154" s="1">
        <v>0</v>
      </c>
      <c r="EK154" s="1">
        <v>0</v>
      </c>
      <c r="EL154" s="1">
        <v>0</v>
      </c>
      <c r="EM154" s="1">
        <v>0</v>
      </c>
      <c r="EN154" s="1">
        <v>0</v>
      </c>
      <c r="EO154" s="1">
        <v>0</v>
      </c>
      <c r="EP154" s="1">
        <v>0</v>
      </c>
      <c r="EQ154" s="1">
        <v>0</v>
      </c>
      <c r="ER154" s="1">
        <v>0</v>
      </c>
      <c r="ES154" s="1">
        <v>0</v>
      </c>
      <c r="ET154" s="1">
        <v>0</v>
      </c>
      <c r="EU154" s="1">
        <v>0</v>
      </c>
      <c r="EV154" s="1">
        <v>0</v>
      </c>
      <c r="EW154" s="1">
        <v>0</v>
      </c>
      <c r="EX154" s="1">
        <v>0</v>
      </c>
      <c r="EY154" s="1">
        <v>0</v>
      </c>
      <c r="EZ154" s="1">
        <v>0</v>
      </c>
      <c r="FA154" s="1">
        <v>0</v>
      </c>
      <c r="FB154" s="1">
        <v>0</v>
      </c>
      <c r="FC154" s="1">
        <v>0</v>
      </c>
      <c r="FD154" s="1">
        <v>0</v>
      </c>
      <c r="FE154" s="1">
        <v>0</v>
      </c>
      <c r="FF154" s="1">
        <v>0</v>
      </c>
      <c r="FG154" s="1">
        <v>0</v>
      </c>
      <c r="FH154" s="1">
        <v>0</v>
      </c>
      <c r="FI154" s="1">
        <v>0</v>
      </c>
      <c r="FJ154" s="1">
        <v>0</v>
      </c>
      <c r="FK154" s="1">
        <v>0</v>
      </c>
      <c r="FL154" s="1">
        <v>0</v>
      </c>
      <c r="FM154" s="1">
        <v>0</v>
      </c>
      <c r="FN154" s="1">
        <v>0</v>
      </c>
      <c r="FO154" s="1">
        <v>0</v>
      </c>
      <c r="FP154" s="1">
        <v>0</v>
      </c>
      <c r="FQ154" s="1">
        <v>1</v>
      </c>
      <c r="FR154" s="1">
        <v>0</v>
      </c>
      <c r="FS154" s="1">
        <v>0</v>
      </c>
      <c r="FT154" s="1">
        <v>0</v>
      </c>
      <c r="FU154" s="1">
        <v>0</v>
      </c>
      <c r="FV154" s="1">
        <v>0</v>
      </c>
      <c r="FW154" s="1">
        <v>0</v>
      </c>
      <c r="FX154" s="1">
        <v>4.3256223015830715</v>
      </c>
      <c r="FY154" s="1">
        <v>0</v>
      </c>
      <c r="FZ154" s="1">
        <v>0</v>
      </c>
      <c r="GA154" s="1">
        <v>0</v>
      </c>
      <c r="GB154" s="1">
        <v>0</v>
      </c>
      <c r="GC154" s="1">
        <v>0</v>
      </c>
      <c r="GD154" s="1">
        <v>0</v>
      </c>
      <c r="GE154" s="1">
        <v>0</v>
      </c>
      <c r="GF154" s="1">
        <v>0</v>
      </c>
      <c r="GG154" s="1">
        <v>0</v>
      </c>
      <c r="GH154" s="1">
        <v>0</v>
      </c>
      <c r="GI154" s="1">
        <v>0</v>
      </c>
      <c r="GJ154" s="1">
        <v>0</v>
      </c>
      <c r="GK154" s="1">
        <v>0</v>
      </c>
      <c r="GL154" s="1">
        <v>0</v>
      </c>
      <c r="GM154" s="1">
        <v>0</v>
      </c>
      <c r="GN154" s="1">
        <v>0</v>
      </c>
      <c r="GO154" s="1">
        <v>0</v>
      </c>
      <c r="GP154" s="1">
        <v>0</v>
      </c>
      <c r="GQ154" s="1">
        <v>0</v>
      </c>
      <c r="GR154" s="1">
        <v>0</v>
      </c>
      <c r="GS154" s="1">
        <v>0</v>
      </c>
      <c r="GT154" s="1">
        <v>0.35980000000000001</v>
      </c>
      <c r="GU154" s="1">
        <v>0</v>
      </c>
      <c r="GV154" s="1">
        <v>0</v>
      </c>
      <c r="GW154" s="1">
        <v>0</v>
      </c>
      <c r="GX154" s="1">
        <v>0</v>
      </c>
      <c r="GY154" s="1">
        <v>0</v>
      </c>
      <c r="GZ154" s="1">
        <v>0</v>
      </c>
      <c r="HA154" s="1">
        <v>0</v>
      </c>
      <c r="HB154" s="1">
        <v>0</v>
      </c>
      <c r="HC154" s="1">
        <v>0</v>
      </c>
      <c r="HD154" s="1">
        <v>0</v>
      </c>
      <c r="HE154" s="1">
        <v>0</v>
      </c>
      <c r="HF154" s="1">
        <v>0</v>
      </c>
      <c r="HG154" s="1">
        <v>0</v>
      </c>
      <c r="HH154" s="1">
        <v>1.4999999999999999E-2</v>
      </c>
      <c r="HI154" s="1">
        <v>0</v>
      </c>
      <c r="HJ154" s="1">
        <v>0</v>
      </c>
      <c r="HK154" s="1">
        <v>0</v>
      </c>
      <c r="HL154" s="1">
        <v>0</v>
      </c>
      <c r="HM154" s="1">
        <v>0</v>
      </c>
      <c r="HN154" s="1">
        <v>81.599999999999994</v>
      </c>
      <c r="HO154" s="1">
        <v>0</v>
      </c>
      <c r="HP154" s="1">
        <v>0</v>
      </c>
      <c r="HQ154" s="1">
        <v>0</v>
      </c>
      <c r="HR154" s="1">
        <v>0</v>
      </c>
      <c r="HS154" s="1">
        <v>0</v>
      </c>
      <c r="HT154" s="1">
        <v>0</v>
      </c>
      <c r="HU154" s="1">
        <v>0</v>
      </c>
      <c r="HV154" s="1">
        <v>0</v>
      </c>
      <c r="HW154" s="1">
        <v>0</v>
      </c>
      <c r="HX154" s="1">
        <v>0</v>
      </c>
      <c r="HY154" s="1">
        <v>0</v>
      </c>
      <c r="HZ154" s="1">
        <v>0</v>
      </c>
      <c r="IA154" s="1">
        <v>0</v>
      </c>
      <c r="IB154" s="1">
        <v>0</v>
      </c>
      <c r="IC154" s="1">
        <v>0</v>
      </c>
      <c r="ID154" s="1">
        <v>0</v>
      </c>
      <c r="IE154" s="1">
        <v>0</v>
      </c>
      <c r="IF154" s="1">
        <v>0</v>
      </c>
      <c r="IG154" s="1">
        <v>0</v>
      </c>
      <c r="IH154" s="1">
        <v>0</v>
      </c>
      <c r="II154" s="1">
        <v>0</v>
      </c>
      <c r="IJ154" s="1">
        <v>0</v>
      </c>
      <c r="IK154" s="1">
        <v>0</v>
      </c>
      <c r="IL154" s="1">
        <v>0</v>
      </c>
      <c r="IM154" s="1">
        <v>0</v>
      </c>
      <c r="IN154" s="1">
        <v>0</v>
      </c>
      <c r="IO154" s="1">
        <v>0</v>
      </c>
      <c r="IP154" s="1">
        <v>0</v>
      </c>
      <c r="IQ154" s="1">
        <v>0</v>
      </c>
      <c r="IR154" s="1">
        <v>0</v>
      </c>
      <c r="IS154" s="1">
        <v>0</v>
      </c>
      <c r="IT154" s="1">
        <v>0</v>
      </c>
      <c r="IU154" s="1">
        <v>0</v>
      </c>
      <c r="IV154" s="1">
        <v>0</v>
      </c>
      <c r="IW154" s="1">
        <v>0</v>
      </c>
      <c r="IX154" s="1">
        <v>0</v>
      </c>
      <c r="IY154" s="1">
        <v>0</v>
      </c>
      <c r="IZ154" s="1">
        <v>0</v>
      </c>
      <c r="JA154" s="1">
        <v>0</v>
      </c>
      <c r="JB154" s="1">
        <v>0</v>
      </c>
      <c r="JC154" s="1">
        <v>0</v>
      </c>
      <c r="JD154" s="1">
        <v>0</v>
      </c>
      <c r="JE154" s="1">
        <v>0</v>
      </c>
      <c r="JF154" s="1">
        <v>0</v>
      </c>
      <c r="JG154" s="1">
        <v>0</v>
      </c>
      <c r="JH154" s="1">
        <v>0</v>
      </c>
      <c r="JI154" s="1">
        <v>0</v>
      </c>
      <c r="JJ154" s="1">
        <v>0</v>
      </c>
      <c r="JK154" s="1">
        <v>0</v>
      </c>
      <c r="JL154" s="1">
        <v>0</v>
      </c>
      <c r="JM154" s="1">
        <v>0</v>
      </c>
      <c r="JN154" s="1">
        <v>0</v>
      </c>
      <c r="JO154" s="1">
        <v>0</v>
      </c>
      <c r="JP154" s="1">
        <v>0</v>
      </c>
      <c r="JQ154" s="1">
        <v>0</v>
      </c>
      <c r="JR154" s="1">
        <v>0</v>
      </c>
      <c r="JS154" s="1">
        <v>0</v>
      </c>
      <c r="JT154" s="1">
        <v>0</v>
      </c>
      <c r="JU154" s="1">
        <v>0</v>
      </c>
      <c r="JV154" s="1">
        <v>0</v>
      </c>
      <c r="JW154" s="1">
        <v>0</v>
      </c>
      <c r="JX154" s="1">
        <v>0</v>
      </c>
      <c r="JY154" s="1">
        <v>0</v>
      </c>
      <c r="JZ154" s="1">
        <v>0</v>
      </c>
      <c r="KA154" s="1">
        <v>0</v>
      </c>
      <c r="KB154" s="1">
        <v>0</v>
      </c>
      <c r="KC154" s="1">
        <v>0</v>
      </c>
      <c r="KD154" s="1">
        <v>0</v>
      </c>
      <c r="KE154" s="1">
        <v>0</v>
      </c>
      <c r="KF154" s="1">
        <v>0</v>
      </c>
      <c r="KG154" s="1">
        <v>0</v>
      </c>
      <c r="KH154" s="1">
        <v>0</v>
      </c>
      <c r="KI154" s="1">
        <v>0</v>
      </c>
      <c r="KJ154" s="1">
        <v>0</v>
      </c>
      <c r="KK154" s="1">
        <v>0</v>
      </c>
      <c r="KL154" s="1">
        <v>0</v>
      </c>
      <c r="KM154" s="1">
        <v>0</v>
      </c>
      <c r="KN154" s="1">
        <v>0</v>
      </c>
      <c r="KO154" s="1">
        <v>0</v>
      </c>
      <c r="KP154" s="1">
        <v>0</v>
      </c>
      <c r="KQ154" s="1">
        <v>0</v>
      </c>
      <c r="KR154" s="1">
        <v>0</v>
      </c>
      <c r="KS154" s="1">
        <v>0</v>
      </c>
      <c r="KT154" s="1">
        <v>0</v>
      </c>
      <c r="KU154" s="1">
        <v>0</v>
      </c>
      <c r="KV154" s="1">
        <v>0</v>
      </c>
      <c r="KW154" s="1">
        <v>0</v>
      </c>
      <c r="KX154" s="1">
        <v>0</v>
      </c>
      <c r="KY154" s="1">
        <v>0</v>
      </c>
      <c r="KZ154" s="1">
        <v>0</v>
      </c>
      <c r="LA154" s="1">
        <v>0</v>
      </c>
      <c r="LB154" s="1">
        <v>0</v>
      </c>
      <c r="LC154" s="1">
        <v>0</v>
      </c>
      <c r="LD154" s="1">
        <v>0</v>
      </c>
      <c r="LE154" s="1">
        <v>0</v>
      </c>
      <c r="LF154" s="1">
        <v>0</v>
      </c>
      <c r="LG154" s="1">
        <v>0</v>
      </c>
      <c r="LH154" s="1">
        <v>1</v>
      </c>
      <c r="LI154" s="1">
        <v>0.46805100182149195</v>
      </c>
      <c r="LJ154" s="1">
        <v>0</v>
      </c>
      <c r="LK154" s="1">
        <v>0</v>
      </c>
      <c r="LL154" s="1">
        <v>1</v>
      </c>
      <c r="LM154" s="1">
        <v>0.95</v>
      </c>
      <c r="LN154" s="1">
        <v>0</v>
      </c>
      <c r="LO154" s="1">
        <v>1</v>
      </c>
      <c r="LP154" s="1">
        <v>0.78</v>
      </c>
      <c r="LQ154" s="1">
        <v>0</v>
      </c>
      <c r="LR154" s="1">
        <v>0.12877263581488935</v>
      </c>
      <c r="LS154" s="1">
        <v>0</v>
      </c>
    </row>
    <row r="155" spans="1:331" ht="15.75" customHeight="1">
      <c r="A155" s="1" t="s">
        <v>459</v>
      </c>
      <c r="B155" s="1" t="s">
        <v>460</v>
      </c>
      <c r="C155" s="1" t="s">
        <v>469</v>
      </c>
      <c r="D155" s="1" t="s">
        <v>353</v>
      </c>
      <c r="E155" s="1" t="s">
        <v>354</v>
      </c>
      <c r="F155" s="1">
        <v>4</v>
      </c>
      <c r="G155" s="1" t="s">
        <v>355</v>
      </c>
      <c r="H155" s="1">
        <v>4</v>
      </c>
      <c r="I155" s="1">
        <v>8.8888888888888892E-2</v>
      </c>
      <c r="J155" s="1">
        <v>0</v>
      </c>
      <c r="K155" s="1" t="s">
        <v>356</v>
      </c>
      <c r="L155" s="1">
        <v>1</v>
      </c>
      <c r="M155" s="1" t="s">
        <v>427</v>
      </c>
      <c r="N155" s="1" t="s">
        <v>462</v>
      </c>
      <c r="O155" s="1" t="s">
        <v>463</v>
      </c>
      <c r="P155" s="1">
        <v>4.9000000000000004</v>
      </c>
      <c r="Q155" s="1">
        <v>0.82</v>
      </c>
      <c r="R155" s="1">
        <v>0</v>
      </c>
      <c r="S155" s="1">
        <v>0.35</v>
      </c>
      <c r="T155" s="1">
        <v>45</v>
      </c>
      <c r="U155" s="1">
        <v>0</v>
      </c>
      <c r="V155" s="1">
        <v>25</v>
      </c>
      <c r="W155" s="1">
        <v>0</v>
      </c>
      <c r="X155" s="1">
        <v>1125</v>
      </c>
      <c r="Y155" s="1">
        <v>1</v>
      </c>
      <c r="Z155" s="1">
        <v>0</v>
      </c>
      <c r="AA155" s="1">
        <v>0</v>
      </c>
      <c r="AB155" s="1">
        <v>0</v>
      </c>
      <c r="AC155" s="1">
        <v>0</v>
      </c>
      <c r="AD155" s="1">
        <v>0</v>
      </c>
      <c r="AE155" s="1">
        <v>0</v>
      </c>
      <c r="AF155" s="1">
        <v>0</v>
      </c>
      <c r="AG155" s="1">
        <v>0</v>
      </c>
      <c r="AH155" s="1">
        <v>0</v>
      </c>
      <c r="AI155" s="1">
        <v>0</v>
      </c>
      <c r="AJ155" s="1">
        <v>0</v>
      </c>
      <c r="AK155" s="1">
        <v>0</v>
      </c>
      <c r="AL155" s="1">
        <v>0</v>
      </c>
      <c r="AM155" s="1">
        <v>13.616438356164384</v>
      </c>
      <c r="AN155" s="1">
        <v>0</v>
      </c>
      <c r="AO155" s="1">
        <v>0</v>
      </c>
      <c r="AP155" s="1">
        <v>0</v>
      </c>
      <c r="AQ155" s="1">
        <v>0</v>
      </c>
      <c r="AR155" s="1">
        <v>0</v>
      </c>
      <c r="AS155" s="1">
        <v>0</v>
      </c>
      <c r="AT155" s="1">
        <v>0</v>
      </c>
      <c r="AU155" s="1">
        <v>0</v>
      </c>
      <c r="AV155" s="1">
        <v>0</v>
      </c>
      <c r="AW155" s="1">
        <v>0</v>
      </c>
      <c r="AX155" s="1">
        <v>0</v>
      </c>
      <c r="AY155" s="1">
        <v>0</v>
      </c>
      <c r="AZ155" s="1">
        <v>0</v>
      </c>
      <c r="BA155" s="1">
        <v>0</v>
      </c>
      <c r="BB155" s="1">
        <v>0</v>
      </c>
      <c r="BC155" s="1">
        <v>0.1143</v>
      </c>
      <c r="BD155" s="1">
        <v>0</v>
      </c>
      <c r="BE155" s="1">
        <v>0</v>
      </c>
      <c r="BF155" s="1">
        <v>0</v>
      </c>
      <c r="BG155" s="1">
        <v>0</v>
      </c>
      <c r="BH155" s="1">
        <v>0</v>
      </c>
      <c r="BI155" s="1">
        <v>0</v>
      </c>
      <c r="BJ155" s="1">
        <v>0</v>
      </c>
      <c r="BK155" s="1">
        <v>0</v>
      </c>
      <c r="BL155" s="1">
        <v>0</v>
      </c>
      <c r="BM155" s="1">
        <v>0</v>
      </c>
      <c r="BN155" s="1">
        <v>0</v>
      </c>
      <c r="BO155" s="1">
        <v>0</v>
      </c>
      <c r="BP155" s="1">
        <v>0</v>
      </c>
      <c r="BQ155" s="1">
        <v>1.4999999999999999E-2</v>
      </c>
      <c r="BR155" s="1">
        <v>0</v>
      </c>
      <c r="BS155" s="1">
        <v>0</v>
      </c>
      <c r="BT155" s="1">
        <v>0</v>
      </c>
      <c r="BU155" s="1">
        <v>0</v>
      </c>
      <c r="BV155" s="1">
        <v>0</v>
      </c>
      <c r="BW155" s="1">
        <v>81.599999999999994</v>
      </c>
      <c r="BX155" s="1">
        <v>0</v>
      </c>
      <c r="BY155" s="1">
        <v>0</v>
      </c>
      <c r="BZ155" s="1">
        <v>0</v>
      </c>
      <c r="CA155" s="1">
        <v>0</v>
      </c>
      <c r="CB155" s="1">
        <v>0</v>
      </c>
      <c r="CC155" s="1">
        <v>0</v>
      </c>
      <c r="CD155" s="1">
        <v>0</v>
      </c>
      <c r="CE155" s="1">
        <v>0</v>
      </c>
      <c r="CF155" s="1">
        <v>0</v>
      </c>
      <c r="CG155" s="1">
        <v>0</v>
      </c>
      <c r="CH155" s="1">
        <v>0</v>
      </c>
      <c r="CI155" s="1">
        <v>0</v>
      </c>
      <c r="CJ155" s="1">
        <v>0</v>
      </c>
      <c r="CK155" s="1">
        <v>0</v>
      </c>
      <c r="CL155" s="1">
        <v>0</v>
      </c>
      <c r="CM155" s="1">
        <v>0</v>
      </c>
      <c r="CN155" s="1">
        <v>0</v>
      </c>
      <c r="CO155" s="1">
        <v>0</v>
      </c>
      <c r="CP155" s="1">
        <v>0</v>
      </c>
      <c r="CQ155" s="1">
        <v>0</v>
      </c>
      <c r="CR155" s="1">
        <v>0</v>
      </c>
      <c r="CS155" s="1">
        <v>0</v>
      </c>
      <c r="CT155" s="1">
        <v>0</v>
      </c>
      <c r="CU155" s="1">
        <v>0</v>
      </c>
      <c r="CV155" s="1">
        <v>0</v>
      </c>
      <c r="CW155" s="1">
        <v>0</v>
      </c>
      <c r="CX155" s="1">
        <v>0</v>
      </c>
      <c r="CY155" s="1">
        <v>0</v>
      </c>
      <c r="CZ155" s="1">
        <v>0</v>
      </c>
      <c r="DA155" s="1">
        <v>0</v>
      </c>
      <c r="DB155" s="1">
        <v>0</v>
      </c>
      <c r="DC155" s="1">
        <v>0</v>
      </c>
      <c r="DD155" s="1">
        <v>0</v>
      </c>
      <c r="DE155" s="1">
        <v>0</v>
      </c>
      <c r="DF155" s="1">
        <v>0</v>
      </c>
      <c r="DG155" s="1">
        <v>0</v>
      </c>
      <c r="DH155" s="1">
        <v>0</v>
      </c>
      <c r="DI155" s="1">
        <v>0</v>
      </c>
      <c r="DJ155" s="1">
        <v>0</v>
      </c>
      <c r="DK155" s="1">
        <v>0</v>
      </c>
      <c r="DL155" s="1">
        <v>0</v>
      </c>
      <c r="DM155" s="1">
        <v>0</v>
      </c>
      <c r="DN155" s="1">
        <v>0</v>
      </c>
      <c r="DO155" s="1">
        <v>0</v>
      </c>
      <c r="DP155" s="1">
        <v>0</v>
      </c>
      <c r="DQ155" s="1">
        <v>0</v>
      </c>
      <c r="DR155" s="1">
        <v>0</v>
      </c>
      <c r="DS155" s="1">
        <v>0</v>
      </c>
      <c r="DT155" s="1">
        <v>0</v>
      </c>
      <c r="DU155" s="1">
        <v>0</v>
      </c>
      <c r="DV155" s="1">
        <v>0</v>
      </c>
      <c r="DW155" s="1">
        <v>0</v>
      </c>
      <c r="DX155" s="1">
        <v>0</v>
      </c>
      <c r="DY155" s="1">
        <v>0</v>
      </c>
      <c r="DZ155" s="1">
        <v>0</v>
      </c>
      <c r="EA155" s="1">
        <v>0</v>
      </c>
      <c r="EB155" s="1">
        <v>0</v>
      </c>
      <c r="EC155" s="1">
        <v>0</v>
      </c>
      <c r="ED155" s="1">
        <v>0</v>
      </c>
      <c r="EE155" s="1">
        <v>0</v>
      </c>
      <c r="EF155" s="1">
        <v>0</v>
      </c>
      <c r="EG155" s="1">
        <v>0</v>
      </c>
      <c r="EH155" s="1">
        <v>0</v>
      </c>
      <c r="EI155" s="1">
        <v>0</v>
      </c>
      <c r="EJ155" s="1">
        <v>0</v>
      </c>
      <c r="EK155" s="1">
        <v>0</v>
      </c>
      <c r="EL155" s="1">
        <v>0</v>
      </c>
      <c r="EM155" s="1">
        <v>0</v>
      </c>
      <c r="EN155" s="1">
        <v>0</v>
      </c>
      <c r="EO155" s="1">
        <v>0</v>
      </c>
      <c r="EP155" s="1">
        <v>0</v>
      </c>
      <c r="EQ155" s="1">
        <v>0</v>
      </c>
      <c r="ER155" s="1">
        <v>0</v>
      </c>
      <c r="ES155" s="1">
        <v>0</v>
      </c>
      <c r="ET155" s="1">
        <v>0</v>
      </c>
      <c r="EU155" s="1">
        <v>0</v>
      </c>
      <c r="EV155" s="1">
        <v>0</v>
      </c>
      <c r="EW155" s="1">
        <v>0</v>
      </c>
      <c r="EX155" s="1">
        <v>0</v>
      </c>
      <c r="EY155" s="1">
        <v>0</v>
      </c>
      <c r="EZ155" s="1">
        <v>0</v>
      </c>
      <c r="FA155" s="1">
        <v>0</v>
      </c>
      <c r="FB155" s="1">
        <v>0</v>
      </c>
      <c r="FC155" s="1">
        <v>0</v>
      </c>
      <c r="FD155" s="1">
        <v>0</v>
      </c>
      <c r="FE155" s="1">
        <v>0</v>
      </c>
      <c r="FF155" s="1">
        <v>0</v>
      </c>
      <c r="FG155" s="1">
        <v>0</v>
      </c>
      <c r="FH155" s="1">
        <v>0</v>
      </c>
      <c r="FI155" s="1">
        <v>0</v>
      </c>
      <c r="FJ155" s="1">
        <v>0</v>
      </c>
      <c r="FK155" s="1">
        <v>0</v>
      </c>
      <c r="FL155" s="1">
        <v>0</v>
      </c>
      <c r="FM155" s="1">
        <v>0</v>
      </c>
      <c r="FN155" s="1">
        <v>0</v>
      </c>
      <c r="FO155" s="1">
        <v>0</v>
      </c>
      <c r="FP155" s="1">
        <v>0</v>
      </c>
      <c r="FQ155" s="1">
        <v>1</v>
      </c>
      <c r="FR155" s="1">
        <v>0</v>
      </c>
      <c r="FS155" s="1">
        <v>0</v>
      </c>
      <c r="FT155" s="1">
        <v>0</v>
      </c>
      <c r="FU155" s="1">
        <v>0</v>
      </c>
      <c r="FV155" s="1">
        <v>0</v>
      </c>
      <c r="FW155" s="1">
        <v>0</v>
      </c>
      <c r="FX155" s="1">
        <v>4.3256223015830715</v>
      </c>
      <c r="FY155" s="1">
        <v>0</v>
      </c>
      <c r="FZ155" s="1">
        <v>0</v>
      </c>
      <c r="GA155" s="1">
        <v>0</v>
      </c>
      <c r="GB155" s="1">
        <v>0</v>
      </c>
      <c r="GC155" s="1">
        <v>0</v>
      </c>
      <c r="GD155" s="1">
        <v>0</v>
      </c>
      <c r="GE155" s="1">
        <v>0</v>
      </c>
      <c r="GF155" s="1">
        <v>0</v>
      </c>
      <c r="GG155" s="1">
        <v>0</v>
      </c>
      <c r="GH155" s="1">
        <v>0</v>
      </c>
      <c r="GI155" s="1">
        <v>0</v>
      </c>
      <c r="GJ155" s="1">
        <v>0</v>
      </c>
      <c r="GK155" s="1">
        <v>0</v>
      </c>
      <c r="GL155" s="1">
        <v>0</v>
      </c>
      <c r="GM155" s="1">
        <v>0</v>
      </c>
      <c r="GN155" s="1">
        <v>0</v>
      </c>
      <c r="GO155" s="1">
        <v>0</v>
      </c>
      <c r="GP155" s="1">
        <v>0</v>
      </c>
      <c r="GQ155" s="1">
        <v>0</v>
      </c>
      <c r="GR155" s="1">
        <v>0</v>
      </c>
      <c r="GS155" s="1">
        <v>0</v>
      </c>
      <c r="GT155" s="1">
        <v>0.35980000000000001</v>
      </c>
      <c r="GU155" s="1">
        <v>0</v>
      </c>
      <c r="GV155" s="1">
        <v>0</v>
      </c>
      <c r="GW155" s="1">
        <v>0</v>
      </c>
      <c r="GX155" s="1">
        <v>0</v>
      </c>
      <c r="GY155" s="1">
        <v>0</v>
      </c>
      <c r="GZ155" s="1">
        <v>0</v>
      </c>
      <c r="HA155" s="1">
        <v>0</v>
      </c>
      <c r="HB155" s="1">
        <v>0</v>
      </c>
      <c r="HC155" s="1">
        <v>0</v>
      </c>
      <c r="HD155" s="1">
        <v>0</v>
      </c>
      <c r="HE155" s="1">
        <v>0</v>
      </c>
      <c r="HF155" s="1">
        <v>0</v>
      </c>
      <c r="HG155" s="1">
        <v>0</v>
      </c>
      <c r="HH155" s="1">
        <v>1.4999999999999999E-2</v>
      </c>
      <c r="HI155" s="1">
        <v>0</v>
      </c>
      <c r="HJ155" s="1">
        <v>0</v>
      </c>
      <c r="HK155" s="1">
        <v>0</v>
      </c>
      <c r="HL155" s="1">
        <v>0</v>
      </c>
      <c r="HM155" s="1">
        <v>0</v>
      </c>
      <c r="HN155" s="1">
        <v>81.599999999999994</v>
      </c>
      <c r="HO155" s="1">
        <v>0</v>
      </c>
      <c r="HP155" s="1">
        <v>0</v>
      </c>
      <c r="HQ155" s="1">
        <v>0</v>
      </c>
      <c r="HR155" s="1">
        <v>0</v>
      </c>
      <c r="HS155" s="1">
        <v>0</v>
      </c>
      <c r="HT155" s="1">
        <v>0</v>
      </c>
      <c r="HU155" s="1">
        <v>0</v>
      </c>
      <c r="HV155" s="1">
        <v>0</v>
      </c>
      <c r="HW155" s="1">
        <v>0</v>
      </c>
      <c r="HX155" s="1">
        <v>0</v>
      </c>
      <c r="HY155" s="1">
        <v>0</v>
      </c>
      <c r="HZ155" s="1">
        <v>0</v>
      </c>
      <c r="IA155" s="1">
        <v>0</v>
      </c>
      <c r="IB155" s="1">
        <v>0</v>
      </c>
      <c r="IC155" s="1">
        <v>0</v>
      </c>
      <c r="ID155" s="1">
        <v>0</v>
      </c>
      <c r="IE155" s="1">
        <v>0</v>
      </c>
      <c r="IF155" s="1">
        <v>0</v>
      </c>
      <c r="IG155" s="1">
        <v>0</v>
      </c>
      <c r="IH155" s="1">
        <v>0</v>
      </c>
      <c r="II155" s="1">
        <v>0</v>
      </c>
      <c r="IJ155" s="1">
        <v>0</v>
      </c>
      <c r="IK155" s="1">
        <v>0</v>
      </c>
      <c r="IL155" s="1">
        <v>0</v>
      </c>
      <c r="IM155" s="1">
        <v>0</v>
      </c>
      <c r="IN155" s="1">
        <v>0</v>
      </c>
      <c r="IO155" s="1">
        <v>0</v>
      </c>
      <c r="IP155" s="1">
        <v>0</v>
      </c>
      <c r="IQ155" s="1">
        <v>0</v>
      </c>
      <c r="IR155" s="1">
        <v>0</v>
      </c>
      <c r="IS155" s="1">
        <v>0</v>
      </c>
      <c r="IT155" s="1">
        <v>0</v>
      </c>
      <c r="IU155" s="1">
        <v>0</v>
      </c>
      <c r="IV155" s="1">
        <v>0</v>
      </c>
      <c r="IW155" s="1">
        <v>0</v>
      </c>
      <c r="IX155" s="1">
        <v>0</v>
      </c>
      <c r="IY155" s="1">
        <v>0</v>
      </c>
      <c r="IZ155" s="1">
        <v>0</v>
      </c>
      <c r="JA155" s="1">
        <v>0</v>
      </c>
      <c r="JB155" s="1">
        <v>0</v>
      </c>
      <c r="JC155" s="1">
        <v>0</v>
      </c>
      <c r="JD155" s="1">
        <v>0</v>
      </c>
      <c r="JE155" s="1">
        <v>0</v>
      </c>
      <c r="JF155" s="1">
        <v>0</v>
      </c>
      <c r="JG155" s="1">
        <v>0</v>
      </c>
      <c r="JH155" s="1">
        <v>0</v>
      </c>
      <c r="JI155" s="1">
        <v>0</v>
      </c>
      <c r="JJ155" s="1">
        <v>0</v>
      </c>
      <c r="JK155" s="1">
        <v>0</v>
      </c>
      <c r="JL155" s="1">
        <v>0</v>
      </c>
      <c r="JM155" s="1">
        <v>0</v>
      </c>
      <c r="JN155" s="1">
        <v>0</v>
      </c>
      <c r="JO155" s="1">
        <v>0</v>
      </c>
      <c r="JP155" s="1">
        <v>0</v>
      </c>
      <c r="JQ155" s="1">
        <v>0</v>
      </c>
      <c r="JR155" s="1">
        <v>0</v>
      </c>
      <c r="JS155" s="1">
        <v>0</v>
      </c>
      <c r="JT155" s="1">
        <v>0</v>
      </c>
      <c r="JU155" s="1">
        <v>0</v>
      </c>
      <c r="JV155" s="1">
        <v>0</v>
      </c>
      <c r="JW155" s="1">
        <v>0</v>
      </c>
      <c r="JX155" s="1">
        <v>0</v>
      </c>
      <c r="JY155" s="1">
        <v>0</v>
      </c>
      <c r="JZ155" s="1">
        <v>0</v>
      </c>
      <c r="KA155" s="1">
        <v>0</v>
      </c>
      <c r="KB155" s="1">
        <v>0</v>
      </c>
      <c r="KC155" s="1">
        <v>0</v>
      </c>
      <c r="KD155" s="1">
        <v>0</v>
      </c>
      <c r="KE155" s="1">
        <v>0</v>
      </c>
      <c r="KF155" s="1">
        <v>0</v>
      </c>
      <c r="KG155" s="1">
        <v>0</v>
      </c>
      <c r="KH155" s="1">
        <v>0</v>
      </c>
      <c r="KI155" s="1">
        <v>0</v>
      </c>
      <c r="KJ155" s="1">
        <v>0</v>
      </c>
      <c r="KK155" s="1">
        <v>0</v>
      </c>
      <c r="KL155" s="1">
        <v>0</v>
      </c>
      <c r="KM155" s="1">
        <v>0</v>
      </c>
      <c r="KN155" s="1">
        <v>0</v>
      </c>
      <c r="KO155" s="1">
        <v>0</v>
      </c>
      <c r="KP155" s="1">
        <v>0</v>
      </c>
      <c r="KQ155" s="1">
        <v>0</v>
      </c>
      <c r="KR155" s="1">
        <v>0</v>
      </c>
      <c r="KS155" s="1">
        <v>0</v>
      </c>
      <c r="KT155" s="1">
        <v>0</v>
      </c>
      <c r="KU155" s="1">
        <v>0</v>
      </c>
      <c r="KV155" s="1">
        <v>0</v>
      </c>
      <c r="KW155" s="1">
        <v>0</v>
      </c>
      <c r="KX155" s="1">
        <v>0</v>
      </c>
      <c r="KY155" s="1">
        <v>0</v>
      </c>
      <c r="KZ155" s="1">
        <v>0</v>
      </c>
      <c r="LA155" s="1">
        <v>0</v>
      </c>
      <c r="LB155" s="1">
        <v>0</v>
      </c>
      <c r="LC155" s="1">
        <v>0</v>
      </c>
      <c r="LD155" s="1">
        <v>0</v>
      </c>
      <c r="LE155" s="1">
        <v>0</v>
      </c>
      <c r="LF155" s="1">
        <v>0</v>
      </c>
      <c r="LG155" s="1">
        <v>0</v>
      </c>
      <c r="LH155" s="1">
        <v>1</v>
      </c>
      <c r="LI155" s="1">
        <v>0.46805100182149195</v>
      </c>
      <c r="LJ155" s="1">
        <v>0</v>
      </c>
      <c r="LK155" s="1">
        <v>0</v>
      </c>
      <c r="LL155" s="1">
        <v>1</v>
      </c>
      <c r="LM155" s="1">
        <v>0.95</v>
      </c>
      <c r="LN155" s="1">
        <v>0</v>
      </c>
      <c r="LO155" s="1">
        <v>1</v>
      </c>
      <c r="LP155" s="1">
        <v>0.78</v>
      </c>
      <c r="LQ155" s="1">
        <v>0</v>
      </c>
      <c r="LR155" s="1">
        <v>0.12877263581488935</v>
      </c>
      <c r="LS155" s="1">
        <v>0</v>
      </c>
    </row>
    <row r="156" spans="1:331" ht="15.75" customHeight="1">
      <c r="A156" s="1" t="s">
        <v>459</v>
      </c>
      <c r="B156" s="1" t="s">
        <v>460</v>
      </c>
      <c r="C156" s="1" t="s">
        <v>470</v>
      </c>
      <c r="D156" s="1" t="s">
        <v>353</v>
      </c>
      <c r="E156" s="1" t="s">
        <v>354</v>
      </c>
      <c r="F156" s="1">
        <v>4</v>
      </c>
      <c r="G156" s="1" t="s">
        <v>355</v>
      </c>
      <c r="H156" s="1">
        <v>4</v>
      </c>
      <c r="I156" s="1">
        <v>8.8888888888888892E-2</v>
      </c>
      <c r="J156" s="1">
        <v>0</v>
      </c>
      <c r="K156" s="1" t="s">
        <v>356</v>
      </c>
      <c r="L156" s="1">
        <v>1</v>
      </c>
      <c r="M156" s="1" t="s">
        <v>427</v>
      </c>
      <c r="N156" s="1" t="s">
        <v>462</v>
      </c>
      <c r="O156" s="1" t="s">
        <v>463</v>
      </c>
      <c r="P156" s="1">
        <v>4.9000000000000004</v>
      </c>
      <c r="Q156" s="1">
        <v>0.82</v>
      </c>
      <c r="R156" s="1">
        <v>0</v>
      </c>
      <c r="S156" s="1">
        <v>0.35</v>
      </c>
      <c r="T156" s="1">
        <v>45</v>
      </c>
      <c r="U156" s="1">
        <v>0</v>
      </c>
      <c r="V156" s="1">
        <v>25</v>
      </c>
      <c r="W156" s="1">
        <v>0</v>
      </c>
      <c r="X156" s="1">
        <v>1125</v>
      </c>
      <c r="Y156" s="1">
        <v>1</v>
      </c>
      <c r="Z156" s="1">
        <v>0</v>
      </c>
      <c r="AA156" s="1">
        <v>0</v>
      </c>
      <c r="AB156" s="1">
        <v>0</v>
      </c>
      <c r="AC156" s="1">
        <v>0</v>
      </c>
      <c r="AD156" s="1">
        <v>0</v>
      </c>
      <c r="AE156" s="1">
        <v>0</v>
      </c>
      <c r="AF156" s="1">
        <v>0</v>
      </c>
      <c r="AG156" s="1">
        <v>0</v>
      </c>
      <c r="AH156" s="1">
        <v>0</v>
      </c>
      <c r="AI156" s="1">
        <v>0</v>
      </c>
      <c r="AJ156" s="1">
        <v>0</v>
      </c>
      <c r="AK156" s="1">
        <v>0</v>
      </c>
      <c r="AL156" s="1">
        <v>0</v>
      </c>
      <c r="AM156" s="1">
        <v>13.616438356164384</v>
      </c>
      <c r="AN156" s="1">
        <v>0</v>
      </c>
      <c r="AO156" s="1">
        <v>0</v>
      </c>
      <c r="AP156" s="1">
        <v>0</v>
      </c>
      <c r="AQ156" s="1">
        <v>0</v>
      </c>
      <c r="AR156" s="1">
        <v>0</v>
      </c>
      <c r="AS156" s="1">
        <v>0</v>
      </c>
      <c r="AT156" s="1">
        <v>0</v>
      </c>
      <c r="AU156" s="1">
        <v>0</v>
      </c>
      <c r="AV156" s="1">
        <v>0</v>
      </c>
      <c r="AW156" s="1">
        <v>0</v>
      </c>
      <c r="AX156" s="1">
        <v>0</v>
      </c>
      <c r="AY156" s="1">
        <v>0</v>
      </c>
      <c r="AZ156" s="1">
        <v>0</v>
      </c>
      <c r="BA156" s="1">
        <v>0</v>
      </c>
      <c r="BB156" s="1">
        <v>0</v>
      </c>
      <c r="BC156" s="1">
        <v>0.1143</v>
      </c>
      <c r="BD156" s="1">
        <v>0</v>
      </c>
      <c r="BE156" s="1">
        <v>0</v>
      </c>
      <c r="BF156" s="1">
        <v>0</v>
      </c>
      <c r="BG156" s="1">
        <v>0</v>
      </c>
      <c r="BH156" s="1">
        <v>0</v>
      </c>
      <c r="BI156" s="1">
        <v>0</v>
      </c>
      <c r="BJ156" s="1">
        <v>0</v>
      </c>
      <c r="BK156" s="1">
        <v>0</v>
      </c>
      <c r="BL156" s="1">
        <v>0</v>
      </c>
      <c r="BM156" s="1">
        <v>0</v>
      </c>
      <c r="BN156" s="1">
        <v>0</v>
      </c>
      <c r="BO156" s="1">
        <v>0</v>
      </c>
      <c r="BP156" s="1">
        <v>0</v>
      </c>
      <c r="BQ156" s="1">
        <v>1.4999999999999999E-2</v>
      </c>
      <c r="BR156" s="1">
        <v>0</v>
      </c>
      <c r="BS156" s="1">
        <v>0</v>
      </c>
      <c r="BT156" s="1">
        <v>0</v>
      </c>
      <c r="BU156" s="1">
        <v>0</v>
      </c>
      <c r="BV156" s="1">
        <v>0</v>
      </c>
      <c r="BW156" s="1">
        <v>81.599999999999994</v>
      </c>
      <c r="BX156" s="1">
        <v>0</v>
      </c>
      <c r="BY156" s="1">
        <v>0</v>
      </c>
      <c r="BZ156" s="1">
        <v>0</v>
      </c>
      <c r="CA156" s="1">
        <v>0</v>
      </c>
      <c r="CB156" s="1">
        <v>0</v>
      </c>
      <c r="CC156" s="1">
        <v>0</v>
      </c>
      <c r="CD156" s="1">
        <v>0</v>
      </c>
      <c r="CE156" s="1">
        <v>0</v>
      </c>
      <c r="CF156" s="1">
        <v>0</v>
      </c>
      <c r="CG156" s="1">
        <v>0</v>
      </c>
      <c r="CH156" s="1">
        <v>0</v>
      </c>
      <c r="CI156" s="1">
        <v>0</v>
      </c>
      <c r="CJ156" s="1">
        <v>0</v>
      </c>
      <c r="CK156" s="1">
        <v>0</v>
      </c>
      <c r="CL156" s="1">
        <v>0</v>
      </c>
      <c r="CM156" s="1">
        <v>0</v>
      </c>
      <c r="CN156" s="1">
        <v>0</v>
      </c>
      <c r="CO156" s="1">
        <v>0</v>
      </c>
      <c r="CP156" s="1">
        <v>0</v>
      </c>
      <c r="CQ156" s="1">
        <v>0</v>
      </c>
      <c r="CR156" s="1">
        <v>0</v>
      </c>
      <c r="CS156" s="1">
        <v>0</v>
      </c>
      <c r="CT156" s="1">
        <v>0</v>
      </c>
      <c r="CU156" s="1">
        <v>0</v>
      </c>
      <c r="CV156" s="1">
        <v>0</v>
      </c>
      <c r="CW156" s="1">
        <v>0</v>
      </c>
      <c r="CX156" s="1">
        <v>0</v>
      </c>
      <c r="CY156" s="1">
        <v>0</v>
      </c>
      <c r="CZ156" s="1">
        <v>0</v>
      </c>
      <c r="DA156" s="1">
        <v>0</v>
      </c>
      <c r="DB156" s="1">
        <v>0</v>
      </c>
      <c r="DC156" s="1">
        <v>0</v>
      </c>
      <c r="DD156" s="1">
        <v>0</v>
      </c>
      <c r="DE156" s="1">
        <v>0</v>
      </c>
      <c r="DF156" s="1">
        <v>0</v>
      </c>
      <c r="DG156" s="1">
        <v>0</v>
      </c>
      <c r="DH156" s="1">
        <v>0</v>
      </c>
      <c r="DI156" s="1">
        <v>0</v>
      </c>
      <c r="DJ156" s="1">
        <v>0</v>
      </c>
      <c r="DK156" s="1">
        <v>0</v>
      </c>
      <c r="DL156" s="1">
        <v>0</v>
      </c>
      <c r="DM156" s="1">
        <v>0</v>
      </c>
      <c r="DN156" s="1">
        <v>0</v>
      </c>
      <c r="DO156" s="1">
        <v>0</v>
      </c>
      <c r="DP156" s="1">
        <v>0</v>
      </c>
      <c r="DQ156" s="1">
        <v>0</v>
      </c>
      <c r="DR156" s="1">
        <v>0</v>
      </c>
      <c r="DS156" s="1">
        <v>0</v>
      </c>
      <c r="DT156" s="1">
        <v>0</v>
      </c>
      <c r="DU156" s="1">
        <v>0</v>
      </c>
      <c r="DV156" s="1">
        <v>0</v>
      </c>
      <c r="DW156" s="1">
        <v>0</v>
      </c>
      <c r="DX156" s="1">
        <v>0</v>
      </c>
      <c r="DY156" s="1">
        <v>0</v>
      </c>
      <c r="DZ156" s="1">
        <v>0</v>
      </c>
      <c r="EA156" s="1">
        <v>0</v>
      </c>
      <c r="EB156" s="1">
        <v>0</v>
      </c>
      <c r="EC156" s="1">
        <v>0</v>
      </c>
      <c r="ED156" s="1">
        <v>0</v>
      </c>
      <c r="EE156" s="1">
        <v>0</v>
      </c>
      <c r="EF156" s="1">
        <v>0</v>
      </c>
      <c r="EG156" s="1">
        <v>0</v>
      </c>
      <c r="EH156" s="1">
        <v>0</v>
      </c>
      <c r="EI156" s="1">
        <v>0</v>
      </c>
      <c r="EJ156" s="1">
        <v>0</v>
      </c>
      <c r="EK156" s="1">
        <v>0</v>
      </c>
      <c r="EL156" s="1">
        <v>0</v>
      </c>
      <c r="EM156" s="1">
        <v>0</v>
      </c>
      <c r="EN156" s="1">
        <v>0</v>
      </c>
      <c r="EO156" s="1">
        <v>0</v>
      </c>
      <c r="EP156" s="1">
        <v>0</v>
      </c>
      <c r="EQ156" s="1">
        <v>0</v>
      </c>
      <c r="ER156" s="1">
        <v>0</v>
      </c>
      <c r="ES156" s="1">
        <v>0</v>
      </c>
      <c r="ET156" s="1">
        <v>0</v>
      </c>
      <c r="EU156" s="1">
        <v>0</v>
      </c>
      <c r="EV156" s="1">
        <v>0</v>
      </c>
      <c r="EW156" s="1">
        <v>0</v>
      </c>
      <c r="EX156" s="1">
        <v>0</v>
      </c>
      <c r="EY156" s="1">
        <v>0</v>
      </c>
      <c r="EZ156" s="1">
        <v>0</v>
      </c>
      <c r="FA156" s="1">
        <v>0</v>
      </c>
      <c r="FB156" s="1">
        <v>0</v>
      </c>
      <c r="FC156" s="1">
        <v>0</v>
      </c>
      <c r="FD156" s="1">
        <v>0</v>
      </c>
      <c r="FE156" s="1">
        <v>0</v>
      </c>
      <c r="FF156" s="1">
        <v>0</v>
      </c>
      <c r="FG156" s="1">
        <v>0</v>
      </c>
      <c r="FH156" s="1">
        <v>0</v>
      </c>
      <c r="FI156" s="1">
        <v>0</v>
      </c>
      <c r="FJ156" s="1">
        <v>0</v>
      </c>
      <c r="FK156" s="1">
        <v>0</v>
      </c>
      <c r="FL156" s="1">
        <v>0</v>
      </c>
      <c r="FM156" s="1">
        <v>0</v>
      </c>
      <c r="FN156" s="1">
        <v>0</v>
      </c>
      <c r="FO156" s="1">
        <v>0</v>
      </c>
      <c r="FP156" s="1">
        <v>0</v>
      </c>
      <c r="FQ156" s="1">
        <v>1</v>
      </c>
      <c r="FR156" s="1">
        <v>0</v>
      </c>
      <c r="FS156" s="1">
        <v>0</v>
      </c>
      <c r="FT156" s="1">
        <v>0</v>
      </c>
      <c r="FU156" s="1">
        <v>0</v>
      </c>
      <c r="FV156" s="1">
        <v>0</v>
      </c>
      <c r="FW156" s="1">
        <v>0</v>
      </c>
      <c r="FX156" s="1">
        <v>4.3256223015830715</v>
      </c>
      <c r="FY156" s="1">
        <v>0</v>
      </c>
      <c r="FZ156" s="1">
        <v>0</v>
      </c>
      <c r="GA156" s="1">
        <v>0</v>
      </c>
      <c r="GB156" s="1">
        <v>0</v>
      </c>
      <c r="GC156" s="1">
        <v>0</v>
      </c>
      <c r="GD156" s="1">
        <v>0</v>
      </c>
      <c r="GE156" s="1">
        <v>0</v>
      </c>
      <c r="GF156" s="1">
        <v>0</v>
      </c>
      <c r="GG156" s="1">
        <v>0</v>
      </c>
      <c r="GH156" s="1">
        <v>0</v>
      </c>
      <c r="GI156" s="1">
        <v>0</v>
      </c>
      <c r="GJ156" s="1">
        <v>0</v>
      </c>
      <c r="GK156" s="1">
        <v>0</v>
      </c>
      <c r="GL156" s="1">
        <v>0</v>
      </c>
      <c r="GM156" s="1">
        <v>0</v>
      </c>
      <c r="GN156" s="1">
        <v>0</v>
      </c>
      <c r="GO156" s="1">
        <v>0</v>
      </c>
      <c r="GP156" s="1">
        <v>0</v>
      </c>
      <c r="GQ156" s="1">
        <v>0</v>
      </c>
      <c r="GR156" s="1">
        <v>0</v>
      </c>
      <c r="GS156" s="1">
        <v>0</v>
      </c>
      <c r="GT156" s="1">
        <v>0.35980000000000001</v>
      </c>
      <c r="GU156" s="1">
        <v>0</v>
      </c>
      <c r="GV156" s="1">
        <v>0</v>
      </c>
      <c r="GW156" s="1">
        <v>0</v>
      </c>
      <c r="GX156" s="1">
        <v>0</v>
      </c>
      <c r="GY156" s="1">
        <v>0</v>
      </c>
      <c r="GZ156" s="1">
        <v>0</v>
      </c>
      <c r="HA156" s="1">
        <v>0</v>
      </c>
      <c r="HB156" s="1">
        <v>0</v>
      </c>
      <c r="HC156" s="1">
        <v>0</v>
      </c>
      <c r="HD156" s="1">
        <v>0</v>
      </c>
      <c r="HE156" s="1">
        <v>0</v>
      </c>
      <c r="HF156" s="1">
        <v>0</v>
      </c>
      <c r="HG156" s="1">
        <v>0</v>
      </c>
      <c r="HH156" s="1">
        <v>1.4999999999999999E-2</v>
      </c>
      <c r="HI156" s="1">
        <v>0</v>
      </c>
      <c r="HJ156" s="1">
        <v>0</v>
      </c>
      <c r="HK156" s="1">
        <v>0</v>
      </c>
      <c r="HL156" s="1">
        <v>0</v>
      </c>
      <c r="HM156" s="1">
        <v>0</v>
      </c>
      <c r="HN156" s="1">
        <v>81.599999999999994</v>
      </c>
      <c r="HO156" s="1">
        <v>0</v>
      </c>
      <c r="HP156" s="1">
        <v>0</v>
      </c>
      <c r="HQ156" s="1">
        <v>0</v>
      </c>
      <c r="HR156" s="1">
        <v>0</v>
      </c>
      <c r="HS156" s="1">
        <v>0</v>
      </c>
      <c r="HT156" s="1">
        <v>0</v>
      </c>
      <c r="HU156" s="1">
        <v>0</v>
      </c>
      <c r="HV156" s="1">
        <v>0</v>
      </c>
      <c r="HW156" s="1">
        <v>0</v>
      </c>
      <c r="HX156" s="1">
        <v>0</v>
      </c>
      <c r="HY156" s="1">
        <v>0</v>
      </c>
      <c r="HZ156" s="1">
        <v>0</v>
      </c>
      <c r="IA156" s="1">
        <v>0</v>
      </c>
      <c r="IB156" s="1">
        <v>0</v>
      </c>
      <c r="IC156" s="1">
        <v>0</v>
      </c>
      <c r="ID156" s="1">
        <v>0</v>
      </c>
      <c r="IE156" s="1">
        <v>0</v>
      </c>
      <c r="IF156" s="1">
        <v>0</v>
      </c>
      <c r="IG156" s="1">
        <v>0</v>
      </c>
      <c r="IH156" s="1">
        <v>0</v>
      </c>
      <c r="II156" s="1">
        <v>0</v>
      </c>
      <c r="IJ156" s="1">
        <v>0</v>
      </c>
      <c r="IK156" s="1">
        <v>0</v>
      </c>
      <c r="IL156" s="1">
        <v>0</v>
      </c>
      <c r="IM156" s="1">
        <v>0</v>
      </c>
      <c r="IN156" s="1">
        <v>0</v>
      </c>
      <c r="IO156" s="1">
        <v>0</v>
      </c>
      <c r="IP156" s="1">
        <v>0</v>
      </c>
      <c r="IQ156" s="1">
        <v>0</v>
      </c>
      <c r="IR156" s="1">
        <v>0</v>
      </c>
      <c r="IS156" s="1">
        <v>0</v>
      </c>
      <c r="IT156" s="1">
        <v>0</v>
      </c>
      <c r="IU156" s="1">
        <v>0</v>
      </c>
      <c r="IV156" s="1">
        <v>0</v>
      </c>
      <c r="IW156" s="1">
        <v>0</v>
      </c>
      <c r="IX156" s="1">
        <v>0</v>
      </c>
      <c r="IY156" s="1">
        <v>0</v>
      </c>
      <c r="IZ156" s="1">
        <v>0</v>
      </c>
      <c r="JA156" s="1">
        <v>0</v>
      </c>
      <c r="JB156" s="1">
        <v>0</v>
      </c>
      <c r="JC156" s="1">
        <v>0</v>
      </c>
      <c r="JD156" s="1">
        <v>0</v>
      </c>
      <c r="JE156" s="1">
        <v>0</v>
      </c>
      <c r="JF156" s="1">
        <v>0</v>
      </c>
      <c r="JG156" s="1">
        <v>0</v>
      </c>
      <c r="JH156" s="1">
        <v>0</v>
      </c>
      <c r="JI156" s="1">
        <v>0</v>
      </c>
      <c r="JJ156" s="1">
        <v>0</v>
      </c>
      <c r="JK156" s="1">
        <v>0</v>
      </c>
      <c r="JL156" s="1">
        <v>0</v>
      </c>
      <c r="JM156" s="1">
        <v>0</v>
      </c>
      <c r="JN156" s="1">
        <v>0</v>
      </c>
      <c r="JO156" s="1">
        <v>0</v>
      </c>
      <c r="JP156" s="1">
        <v>0</v>
      </c>
      <c r="JQ156" s="1">
        <v>0</v>
      </c>
      <c r="JR156" s="1">
        <v>0</v>
      </c>
      <c r="JS156" s="1">
        <v>0</v>
      </c>
      <c r="JT156" s="1">
        <v>0</v>
      </c>
      <c r="JU156" s="1">
        <v>0</v>
      </c>
      <c r="JV156" s="1">
        <v>0</v>
      </c>
      <c r="JW156" s="1">
        <v>0</v>
      </c>
      <c r="JX156" s="1">
        <v>0</v>
      </c>
      <c r="JY156" s="1">
        <v>0</v>
      </c>
      <c r="JZ156" s="1">
        <v>0</v>
      </c>
      <c r="KA156" s="1">
        <v>0</v>
      </c>
      <c r="KB156" s="1">
        <v>0</v>
      </c>
      <c r="KC156" s="1">
        <v>0</v>
      </c>
      <c r="KD156" s="1">
        <v>0</v>
      </c>
      <c r="KE156" s="1">
        <v>0</v>
      </c>
      <c r="KF156" s="1">
        <v>0</v>
      </c>
      <c r="KG156" s="1">
        <v>0</v>
      </c>
      <c r="KH156" s="1">
        <v>0</v>
      </c>
      <c r="KI156" s="1">
        <v>0</v>
      </c>
      <c r="KJ156" s="1">
        <v>0</v>
      </c>
      <c r="KK156" s="1">
        <v>0</v>
      </c>
      <c r="KL156" s="1">
        <v>0</v>
      </c>
      <c r="KM156" s="1">
        <v>0</v>
      </c>
      <c r="KN156" s="1">
        <v>0</v>
      </c>
      <c r="KO156" s="1">
        <v>0</v>
      </c>
      <c r="KP156" s="1">
        <v>0</v>
      </c>
      <c r="KQ156" s="1">
        <v>0</v>
      </c>
      <c r="KR156" s="1">
        <v>0</v>
      </c>
      <c r="KS156" s="1">
        <v>0</v>
      </c>
      <c r="KT156" s="1">
        <v>0</v>
      </c>
      <c r="KU156" s="1">
        <v>0</v>
      </c>
      <c r="KV156" s="1">
        <v>0</v>
      </c>
      <c r="KW156" s="1">
        <v>0</v>
      </c>
      <c r="KX156" s="1">
        <v>0</v>
      </c>
      <c r="KY156" s="1">
        <v>0</v>
      </c>
      <c r="KZ156" s="1">
        <v>0</v>
      </c>
      <c r="LA156" s="1">
        <v>0</v>
      </c>
      <c r="LB156" s="1">
        <v>0</v>
      </c>
      <c r="LC156" s="1">
        <v>0</v>
      </c>
      <c r="LD156" s="1">
        <v>0</v>
      </c>
      <c r="LE156" s="1">
        <v>0</v>
      </c>
      <c r="LF156" s="1">
        <v>0</v>
      </c>
      <c r="LG156" s="1">
        <v>0</v>
      </c>
      <c r="LH156" s="1">
        <v>1</v>
      </c>
      <c r="LI156" s="1">
        <v>0.46805100182149195</v>
      </c>
      <c r="LJ156" s="1">
        <v>0</v>
      </c>
      <c r="LK156" s="1">
        <v>0</v>
      </c>
      <c r="LL156" s="1">
        <v>1</v>
      </c>
      <c r="LM156" s="1">
        <v>0.95</v>
      </c>
      <c r="LN156" s="1">
        <v>0</v>
      </c>
      <c r="LO156" s="1">
        <v>1</v>
      </c>
      <c r="LP156" s="1">
        <v>0.78</v>
      </c>
      <c r="LQ156" s="1">
        <v>0</v>
      </c>
      <c r="LR156" s="1">
        <v>0.12877263581488935</v>
      </c>
      <c r="LS156" s="1">
        <v>0</v>
      </c>
    </row>
    <row r="157" spans="1:331" ht="15.75" customHeight="1">
      <c r="A157" s="1" t="s">
        <v>459</v>
      </c>
      <c r="B157" s="1" t="s">
        <v>460</v>
      </c>
      <c r="C157" s="1" t="s">
        <v>471</v>
      </c>
      <c r="D157" s="1" t="s">
        <v>353</v>
      </c>
      <c r="E157" s="1" t="s">
        <v>354</v>
      </c>
      <c r="F157" s="1">
        <v>4</v>
      </c>
      <c r="G157" s="1" t="s">
        <v>355</v>
      </c>
      <c r="H157" s="1">
        <v>4</v>
      </c>
      <c r="I157" s="1">
        <v>8.8888888888888892E-2</v>
      </c>
      <c r="J157" s="1">
        <v>0</v>
      </c>
      <c r="K157" s="1" t="s">
        <v>356</v>
      </c>
      <c r="L157" s="1">
        <v>1</v>
      </c>
      <c r="M157" s="1" t="s">
        <v>427</v>
      </c>
      <c r="N157" s="1" t="s">
        <v>462</v>
      </c>
      <c r="O157" s="1" t="s">
        <v>463</v>
      </c>
      <c r="P157" s="1">
        <v>4.9000000000000004</v>
      </c>
      <c r="Q157" s="1">
        <v>0.82</v>
      </c>
      <c r="R157" s="1">
        <v>0</v>
      </c>
      <c r="S157" s="1">
        <v>0.35</v>
      </c>
      <c r="T157" s="1">
        <v>45</v>
      </c>
      <c r="U157" s="1">
        <v>0</v>
      </c>
      <c r="V157" s="1">
        <v>25</v>
      </c>
      <c r="W157" s="1">
        <v>0</v>
      </c>
      <c r="X157" s="1">
        <v>1125</v>
      </c>
      <c r="Y157" s="1">
        <v>1</v>
      </c>
      <c r="Z157" s="1">
        <v>0</v>
      </c>
      <c r="AA157" s="1">
        <v>0</v>
      </c>
      <c r="AB157" s="1">
        <v>0</v>
      </c>
      <c r="AC157" s="1">
        <v>0</v>
      </c>
      <c r="AD157" s="1">
        <v>0</v>
      </c>
      <c r="AE157" s="1">
        <v>0</v>
      </c>
      <c r="AF157" s="1">
        <v>0</v>
      </c>
      <c r="AG157" s="1">
        <v>0</v>
      </c>
      <c r="AH157" s="1">
        <v>0</v>
      </c>
      <c r="AI157" s="1">
        <v>0</v>
      </c>
      <c r="AJ157" s="1">
        <v>0</v>
      </c>
      <c r="AK157" s="1">
        <v>0</v>
      </c>
      <c r="AL157" s="1">
        <v>0</v>
      </c>
      <c r="AM157" s="1">
        <v>13.616438356164384</v>
      </c>
      <c r="AN157" s="1">
        <v>0</v>
      </c>
      <c r="AO157" s="1">
        <v>0</v>
      </c>
      <c r="AP157" s="1">
        <v>0</v>
      </c>
      <c r="AQ157" s="1">
        <v>0</v>
      </c>
      <c r="AR157" s="1">
        <v>0</v>
      </c>
      <c r="AS157" s="1">
        <v>0</v>
      </c>
      <c r="AT157" s="1">
        <v>0</v>
      </c>
      <c r="AU157" s="1">
        <v>0</v>
      </c>
      <c r="AV157" s="1">
        <v>0</v>
      </c>
      <c r="AW157" s="1">
        <v>0</v>
      </c>
      <c r="AX157" s="1">
        <v>0</v>
      </c>
      <c r="AY157" s="1">
        <v>0</v>
      </c>
      <c r="AZ157" s="1">
        <v>0</v>
      </c>
      <c r="BA157" s="1">
        <v>0</v>
      </c>
      <c r="BB157" s="1">
        <v>0</v>
      </c>
      <c r="BC157" s="1">
        <v>0.1143</v>
      </c>
      <c r="BD157" s="1">
        <v>0</v>
      </c>
      <c r="BE157" s="1">
        <v>0</v>
      </c>
      <c r="BF157" s="1">
        <v>0</v>
      </c>
      <c r="BG157" s="1">
        <v>0</v>
      </c>
      <c r="BH157" s="1">
        <v>0</v>
      </c>
      <c r="BI157" s="1">
        <v>0</v>
      </c>
      <c r="BJ157" s="1">
        <v>0</v>
      </c>
      <c r="BK157" s="1">
        <v>0</v>
      </c>
      <c r="BL157" s="1">
        <v>0</v>
      </c>
      <c r="BM157" s="1">
        <v>0</v>
      </c>
      <c r="BN157" s="1">
        <v>0</v>
      </c>
      <c r="BO157" s="1">
        <v>0</v>
      </c>
      <c r="BP157" s="1">
        <v>0</v>
      </c>
      <c r="BQ157" s="1">
        <v>1.4999999999999999E-2</v>
      </c>
      <c r="BR157" s="1">
        <v>0</v>
      </c>
      <c r="BS157" s="1">
        <v>0</v>
      </c>
      <c r="BT157" s="1">
        <v>0</v>
      </c>
      <c r="BU157" s="1">
        <v>0</v>
      </c>
      <c r="BV157" s="1">
        <v>0</v>
      </c>
      <c r="BW157" s="1">
        <v>81.599999999999994</v>
      </c>
      <c r="BX157" s="1">
        <v>0</v>
      </c>
      <c r="BY157" s="1">
        <v>0</v>
      </c>
      <c r="BZ157" s="1">
        <v>0</v>
      </c>
      <c r="CA157" s="1">
        <v>0</v>
      </c>
      <c r="CB157" s="1">
        <v>0</v>
      </c>
      <c r="CC157" s="1">
        <v>0</v>
      </c>
      <c r="CD157" s="1">
        <v>0</v>
      </c>
      <c r="CE157" s="1">
        <v>0</v>
      </c>
      <c r="CF157" s="1">
        <v>0</v>
      </c>
      <c r="CG157" s="1">
        <v>0</v>
      </c>
      <c r="CH157" s="1">
        <v>0</v>
      </c>
      <c r="CI157" s="1">
        <v>0</v>
      </c>
      <c r="CJ157" s="1">
        <v>0</v>
      </c>
      <c r="CK157" s="1">
        <v>0</v>
      </c>
      <c r="CL157" s="1">
        <v>0</v>
      </c>
      <c r="CM157" s="1">
        <v>0</v>
      </c>
      <c r="CN157" s="1">
        <v>0</v>
      </c>
      <c r="CO157" s="1">
        <v>0</v>
      </c>
      <c r="CP157" s="1">
        <v>0</v>
      </c>
      <c r="CQ157" s="1">
        <v>0</v>
      </c>
      <c r="CR157" s="1">
        <v>0</v>
      </c>
      <c r="CS157" s="1">
        <v>0</v>
      </c>
      <c r="CT157" s="1">
        <v>0</v>
      </c>
      <c r="CU157" s="1">
        <v>0</v>
      </c>
      <c r="CV157" s="1">
        <v>0</v>
      </c>
      <c r="CW157" s="1">
        <v>0</v>
      </c>
      <c r="CX157" s="1">
        <v>0</v>
      </c>
      <c r="CY157" s="1">
        <v>0</v>
      </c>
      <c r="CZ157" s="1">
        <v>0</v>
      </c>
      <c r="DA157" s="1">
        <v>0</v>
      </c>
      <c r="DB157" s="1">
        <v>0</v>
      </c>
      <c r="DC157" s="1">
        <v>0</v>
      </c>
      <c r="DD157" s="1">
        <v>0</v>
      </c>
      <c r="DE157" s="1">
        <v>0</v>
      </c>
      <c r="DF157" s="1">
        <v>0</v>
      </c>
      <c r="DG157" s="1">
        <v>0</v>
      </c>
      <c r="DH157" s="1">
        <v>0</v>
      </c>
      <c r="DI157" s="1">
        <v>0</v>
      </c>
      <c r="DJ157" s="1">
        <v>0</v>
      </c>
      <c r="DK157" s="1">
        <v>0</v>
      </c>
      <c r="DL157" s="1">
        <v>0</v>
      </c>
      <c r="DM157" s="1">
        <v>0</v>
      </c>
      <c r="DN157" s="1">
        <v>0</v>
      </c>
      <c r="DO157" s="1">
        <v>0</v>
      </c>
      <c r="DP157" s="1">
        <v>0</v>
      </c>
      <c r="DQ157" s="1">
        <v>0</v>
      </c>
      <c r="DR157" s="1">
        <v>0</v>
      </c>
      <c r="DS157" s="1">
        <v>0</v>
      </c>
      <c r="DT157" s="1">
        <v>0</v>
      </c>
      <c r="DU157" s="1">
        <v>0</v>
      </c>
      <c r="DV157" s="1">
        <v>0</v>
      </c>
      <c r="DW157" s="1">
        <v>0</v>
      </c>
      <c r="DX157" s="1">
        <v>0</v>
      </c>
      <c r="DY157" s="1">
        <v>0</v>
      </c>
      <c r="DZ157" s="1">
        <v>0</v>
      </c>
      <c r="EA157" s="1">
        <v>0</v>
      </c>
      <c r="EB157" s="1">
        <v>0</v>
      </c>
      <c r="EC157" s="1">
        <v>0</v>
      </c>
      <c r="ED157" s="1">
        <v>0</v>
      </c>
      <c r="EE157" s="1">
        <v>0</v>
      </c>
      <c r="EF157" s="1">
        <v>0</v>
      </c>
      <c r="EG157" s="1">
        <v>0</v>
      </c>
      <c r="EH157" s="1">
        <v>0</v>
      </c>
      <c r="EI157" s="1">
        <v>0</v>
      </c>
      <c r="EJ157" s="1">
        <v>0</v>
      </c>
      <c r="EK157" s="1">
        <v>0</v>
      </c>
      <c r="EL157" s="1">
        <v>0</v>
      </c>
      <c r="EM157" s="1">
        <v>0</v>
      </c>
      <c r="EN157" s="1">
        <v>0</v>
      </c>
      <c r="EO157" s="1">
        <v>0</v>
      </c>
      <c r="EP157" s="1">
        <v>0</v>
      </c>
      <c r="EQ157" s="1">
        <v>0</v>
      </c>
      <c r="ER157" s="1">
        <v>0</v>
      </c>
      <c r="ES157" s="1">
        <v>0</v>
      </c>
      <c r="ET157" s="1">
        <v>0</v>
      </c>
      <c r="EU157" s="1">
        <v>0</v>
      </c>
      <c r="EV157" s="1">
        <v>0</v>
      </c>
      <c r="EW157" s="1">
        <v>0</v>
      </c>
      <c r="EX157" s="1">
        <v>0</v>
      </c>
      <c r="EY157" s="1">
        <v>0</v>
      </c>
      <c r="EZ157" s="1">
        <v>0</v>
      </c>
      <c r="FA157" s="1">
        <v>0</v>
      </c>
      <c r="FB157" s="1">
        <v>0</v>
      </c>
      <c r="FC157" s="1">
        <v>0</v>
      </c>
      <c r="FD157" s="1">
        <v>0</v>
      </c>
      <c r="FE157" s="1">
        <v>0</v>
      </c>
      <c r="FF157" s="1">
        <v>0</v>
      </c>
      <c r="FG157" s="1">
        <v>0</v>
      </c>
      <c r="FH157" s="1">
        <v>0</v>
      </c>
      <c r="FI157" s="1">
        <v>0</v>
      </c>
      <c r="FJ157" s="1">
        <v>0</v>
      </c>
      <c r="FK157" s="1">
        <v>0</v>
      </c>
      <c r="FL157" s="1">
        <v>0</v>
      </c>
      <c r="FM157" s="1">
        <v>0</v>
      </c>
      <c r="FN157" s="1">
        <v>0</v>
      </c>
      <c r="FO157" s="1">
        <v>0</v>
      </c>
      <c r="FP157" s="1">
        <v>0</v>
      </c>
      <c r="FQ157" s="1">
        <v>1</v>
      </c>
      <c r="FR157" s="1">
        <v>0</v>
      </c>
      <c r="FS157" s="1">
        <v>0</v>
      </c>
      <c r="FT157" s="1">
        <v>0</v>
      </c>
      <c r="FU157" s="1">
        <v>0</v>
      </c>
      <c r="FV157" s="1">
        <v>0</v>
      </c>
      <c r="FW157" s="1">
        <v>0</v>
      </c>
      <c r="FX157" s="1">
        <v>4.3256223015830715</v>
      </c>
      <c r="FY157" s="1">
        <v>0</v>
      </c>
      <c r="FZ157" s="1">
        <v>0</v>
      </c>
      <c r="GA157" s="1">
        <v>0</v>
      </c>
      <c r="GB157" s="1">
        <v>0</v>
      </c>
      <c r="GC157" s="1">
        <v>0</v>
      </c>
      <c r="GD157" s="1">
        <v>0</v>
      </c>
      <c r="GE157" s="1">
        <v>0</v>
      </c>
      <c r="GF157" s="1">
        <v>0</v>
      </c>
      <c r="GG157" s="1">
        <v>0</v>
      </c>
      <c r="GH157" s="1">
        <v>0</v>
      </c>
      <c r="GI157" s="1">
        <v>0</v>
      </c>
      <c r="GJ157" s="1">
        <v>0</v>
      </c>
      <c r="GK157" s="1">
        <v>0</v>
      </c>
      <c r="GL157" s="1">
        <v>0</v>
      </c>
      <c r="GM157" s="1">
        <v>0</v>
      </c>
      <c r="GN157" s="1">
        <v>0</v>
      </c>
      <c r="GO157" s="1">
        <v>0</v>
      </c>
      <c r="GP157" s="1">
        <v>0</v>
      </c>
      <c r="GQ157" s="1">
        <v>0</v>
      </c>
      <c r="GR157" s="1">
        <v>0</v>
      </c>
      <c r="GS157" s="1">
        <v>0</v>
      </c>
      <c r="GT157" s="1">
        <v>0.35980000000000001</v>
      </c>
      <c r="GU157" s="1">
        <v>0</v>
      </c>
      <c r="GV157" s="1">
        <v>0</v>
      </c>
      <c r="GW157" s="1">
        <v>0</v>
      </c>
      <c r="GX157" s="1">
        <v>0</v>
      </c>
      <c r="GY157" s="1">
        <v>0</v>
      </c>
      <c r="GZ157" s="1">
        <v>0</v>
      </c>
      <c r="HA157" s="1">
        <v>0</v>
      </c>
      <c r="HB157" s="1">
        <v>0</v>
      </c>
      <c r="HC157" s="1">
        <v>0</v>
      </c>
      <c r="HD157" s="1">
        <v>0</v>
      </c>
      <c r="HE157" s="1">
        <v>0</v>
      </c>
      <c r="HF157" s="1">
        <v>0</v>
      </c>
      <c r="HG157" s="1">
        <v>0</v>
      </c>
      <c r="HH157" s="1">
        <v>1.4999999999999999E-2</v>
      </c>
      <c r="HI157" s="1">
        <v>0</v>
      </c>
      <c r="HJ157" s="1">
        <v>0</v>
      </c>
      <c r="HK157" s="1">
        <v>0</v>
      </c>
      <c r="HL157" s="1">
        <v>0</v>
      </c>
      <c r="HM157" s="1">
        <v>0</v>
      </c>
      <c r="HN157" s="1">
        <v>81.599999999999994</v>
      </c>
      <c r="HO157" s="1">
        <v>0</v>
      </c>
      <c r="HP157" s="1">
        <v>0</v>
      </c>
      <c r="HQ157" s="1">
        <v>0</v>
      </c>
      <c r="HR157" s="1">
        <v>0</v>
      </c>
      <c r="HS157" s="1">
        <v>0</v>
      </c>
      <c r="HT157" s="1">
        <v>0</v>
      </c>
      <c r="HU157" s="1">
        <v>0</v>
      </c>
      <c r="HV157" s="1">
        <v>0</v>
      </c>
      <c r="HW157" s="1">
        <v>0</v>
      </c>
      <c r="HX157" s="1">
        <v>0</v>
      </c>
      <c r="HY157" s="1">
        <v>0</v>
      </c>
      <c r="HZ157" s="1">
        <v>0</v>
      </c>
      <c r="IA157" s="1">
        <v>0</v>
      </c>
      <c r="IB157" s="1">
        <v>0</v>
      </c>
      <c r="IC157" s="1">
        <v>0</v>
      </c>
      <c r="ID157" s="1">
        <v>0</v>
      </c>
      <c r="IE157" s="1">
        <v>0</v>
      </c>
      <c r="IF157" s="1">
        <v>0</v>
      </c>
      <c r="IG157" s="1">
        <v>0</v>
      </c>
      <c r="IH157" s="1">
        <v>0</v>
      </c>
      <c r="II157" s="1">
        <v>0</v>
      </c>
      <c r="IJ157" s="1">
        <v>0</v>
      </c>
      <c r="IK157" s="1">
        <v>0</v>
      </c>
      <c r="IL157" s="1">
        <v>0</v>
      </c>
      <c r="IM157" s="1">
        <v>0</v>
      </c>
      <c r="IN157" s="1">
        <v>0</v>
      </c>
      <c r="IO157" s="1">
        <v>0</v>
      </c>
      <c r="IP157" s="1">
        <v>0</v>
      </c>
      <c r="IQ157" s="1">
        <v>0</v>
      </c>
      <c r="IR157" s="1">
        <v>0</v>
      </c>
      <c r="IS157" s="1">
        <v>0</v>
      </c>
      <c r="IT157" s="1">
        <v>0</v>
      </c>
      <c r="IU157" s="1">
        <v>0</v>
      </c>
      <c r="IV157" s="1">
        <v>0</v>
      </c>
      <c r="IW157" s="1">
        <v>0</v>
      </c>
      <c r="IX157" s="1">
        <v>0</v>
      </c>
      <c r="IY157" s="1">
        <v>0</v>
      </c>
      <c r="IZ157" s="1">
        <v>0</v>
      </c>
      <c r="JA157" s="1">
        <v>0</v>
      </c>
      <c r="JB157" s="1">
        <v>0</v>
      </c>
      <c r="JC157" s="1">
        <v>0</v>
      </c>
      <c r="JD157" s="1">
        <v>0</v>
      </c>
      <c r="JE157" s="1">
        <v>0</v>
      </c>
      <c r="JF157" s="1">
        <v>0</v>
      </c>
      <c r="JG157" s="1">
        <v>0</v>
      </c>
      <c r="JH157" s="1">
        <v>0</v>
      </c>
      <c r="JI157" s="1">
        <v>0</v>
      </c>
      <c r="JJ157" s="1">
        <v>0</v>
      </c>
      <c r="JK157" s="1">
        <v>0</v>
      </c>
      <c r="JL157" s="1">
        <v>0</v>
      </c>
      <c r="JM157" s="1">
        <v>0</v>
      </c>
      <c r="JN157" s="1">
        <v>0</v>
      </c>
      <c r="JO157" s="1">
        <v>0</v>
      </c>
      <c r="JP157" s="1">
        <v>0</v>
      </c>
      <c r="JQ157" s="1">
        <v>0</v>
      </c>
      <c r="JR157" s="1">
        <v>0</v>
      </c>
      <c r="JS157" s="1">
        <v>0</v>
      </c>
      <c r="JT157" s="1">
        <v>0</v>
      </c>
      <c r="JU157" s="1">
        <v>0</v>
      </c>
      <c r="JV157" s="1">
        <v>0</v>
      </c>
      <c r="JW157" s="1">
        <v>0</v>
      </c>
      <c r="JX157" s="1">
        <v>0</v>
      </c>
      <c r="JY157" s="1">
        <v>0</v>
      </c>
      <c r="JZ157" s="1">
        <v>0</v>
      </c>
      <c r="KA157" s="1">
        <v>0</v>
      </c>
      <c r="KB157" s="1">
        <v>0</v>
      </c>
      <c r="KC157" s="1">
        <v>0</v>
      </c>
      <c r="KD157" s="1">
        <v>0</v>
      </c>
      <c r="KE157" s="1">
        <v>0</v>
      </c>
      <c r="KF157" s="1">
        <v>0</v>
      </c>
      <c r="KG157" s="1">
        <v>0</v>
      </c>
      <c r="KH157" s="1">
        <v>0</v>
      </c>
      <c r="KI157" s="1">
        <v>0</v>
      </c>
      <c r="KJ157" s="1">
        <v>0</v>
      </c>
      <c r="KK157" s="1">
        <v>0</v>
      </c>
      <c r="KL157" s="1">
        <v>0</v>
      </c>
      <c r="KM157" s="1">
        <v>0</v>
      </c>
      <c r="KN157" s="1">
        <v>0</v>
      </c>
      <c r="KO157" s="1">
        <v>0</v>
      </c>
      <c r="KP157" s="1">
        <v>0</v>
      </c>
      <c r="KQ157" s="1">
        <v>0</v>
      </c>
      <c r="KR157" s="1">
        <v>0</v>
      </c>
      <c r="KS157" s="1">
        <v>0</v>
      </c>
      <c r="KT157" s="1">
        <v>0</v>
      </c>
      <c r="KU157" s="1">
        <v>0</v>
      </c>
      <c r="KV157" s="1">
        <v>0</v>
      </c>
      <c r="KW157" s="1">
        <v>0</v>
      </c>
      <c r="KX157" s="1">
        <v>0</v>
      </c>
      <c r="KY157" s="1">
        <v>0</v>
      </c>
      <c r="KZ157" s="1">
        <v>0</v>
      </c>
      <c r="LA157" s="1">
        <v>0</v>
      </c>
      <c r="LB157" s="1">
        <v>0</v>
      </c>
      <c r="LC157" s="1">
        <v>0</v>
      </c>
      <c r="LD157" s="1">
        <v>0</v>
      </c>
      <c r="LE157" s="1">
        <v>0</v>
      </c>
      <c r="LF157" s="1">
        <v>0</v>
      </c>
      <c r="LG157" s="1">
        <v>0</v>
      </c>
      <c r="LH157" s="1">
        <v>1</v>
      </c>
      <c r="LI157" s="1">
        <v>0.46805100182149195</v>
      </c>
      <c r="LJ157" s="1">
        <v>0</v>
      </c>
      <c r="LK157" s="1">
        <v>0</v>
      </c>
      <c r="LL157" s="1">
        <v>1</v>
      </c>
      <c r="LM157" s="1">
        <v>0.95</v>
      </c>
      <c r="LN157" s="1">
        <v>0</v>
      </c>
      <c r="LO157" s="1">
        <v>1</v>
      </c>
      <c r="LP157" s="1">
        <v>0.78</v>
      </c>
      <c r="LQ157" s="1">
        <v>0</v>
      </c>
      <c r="LR157" s="1">
        <v>0.12877263581488935</v>
      </c>
      <c r="LS157" s="1">
        <v>0</v>
      </c>
    </row>
    <row r="158" spans="1:331" ht="15.75" customHeight="1">
      <c r="A158" s="1" t="s">
        <v>459</v>
      </c>
      <c r="B158" s="1" t="s">
        <v>460</v>
      </c>
      <c r="C158" s="1" t="s">
        <v>472</v>
      </c>
      <c r="D158" s="1" t="s">
        <v>353</v>
      </c>
      <c r="E158" s="1" t="s">
        <v>354</v>
      </c>
      <c r="F158" s="1">
        <v>4</v>
      </c>
      <c r="G158" s="1" t="s">
        <v>355</v>
      </c>
      <c r="H158" s="1">
        <v>4</v>
      </c>
      <c r="I158" s="1">
        <v>8.8888888888888892E-2</v>
      </c>
      <c r="J158" s="1">
        <v>0</v>
      </c>
      <c r="K158" s="1" t="s">
        <v>356</v>
      </c>
      <c r="L158" s="1">
        <v>1</v>
      </c>
      <c r="M158" s="1" t="s">
        <v>427</v>
      </c>
      <c r="N158" s="1" t="s">
        <v>462</v>
      </c>
      <c r="O158" s="1" t="s">
        <v>463</v>
      </c>
      <c r="P158" s="1">
        <v>4.9000000000000004</v>
      </c>
      <c r="Q158" s="1">
        <v>0.82</v>
      </c>
      <c r="R158" s="1">
        <v>0</v>
      </c>
      <c r="S158" s="1">
        <v>0.35</v>
      </c>
      <c r="T158" s="1">
        <v>45</v>
      </c>
      <c r="U158" s="1">
        <v>0</v>
      </c>
      <c r="V158" s="1">
        <v>25</v>
      </c>
      <c r="W158" s="1">
        <v>0</v>
      </c>
      <c r="X158" s="1">
        <v>1125</v>
      </c>
      <c r="Y158" s="1">
        <v>1</v>
      </c>
      <c r="Z158" s="1">
        <v>0</v>
      </c>
      <c r="AA158" s="1">
        <v>0</v>
      </c>
      <c r="AB158" s="1">
        <v>0</v>
      </c>
      <c r="AC158" s="1">
        <v>0</v>
      </c>
      <c r="AD158" s="1">
        <v>0</v>
      </c>
      <c r="AE158" s="1">
        <v>0</v>
      </c>
      <c r="AF158" s="1">
        <v>0</v>
      </c>
      <c r="AG158" s="1">
        <v>0</v>
      </c>
      <c r="AH158" s="1">
        <v>0</v>
      </c>
      <c r="AI158" s="1">
        <v>0</v>
      </c>
      <c r="AJ158" s="1">
        <v>0</v>
      </c>
      <c r="AK158" s="1">
        <v>0</v>
      </c>
      <c r="AL158" s="1">
        <v>0</v>
      </c>
      <c r="AM158" s="1">
        <v>13.616438356164384</v>
      </c>
      <c r="AN158" s="1">
        <v>0</v>
      </c>
      <c r="AO158" s="1">
        <v>0</v>
      </c>
      <c r="AP158" s="1">
        <v>0</v>
      </c>
      <c r="AQ158" s="1">
        <v>0</v>
      </c>
      <c r="AR158" s="1">
        <v>0</v>
      </c>
      <c r="AS158" s="1">
        <v>0</v>
      </c>
      <c r="AT158" s="1">
        <v>0</v>
      </c>
      <c r="AU158" s="1">
        <v>0</v>
      </c>
      <c r="AV158" s="1">
        <v>0</v>
      </c>
      <c r="AW158" s="1">
        <v>0</v>
      </c>
      <c r="AX158" s="1">
        <v>0</v>
      </c>
      <c r="AY158" s="1">
        <v>0</v>
      </c>
      <c r="AZ158" s="1">
        <v>0</v>
      </c>
      <c r="BA158" s="1">
        <v>0</v>
      </c>
      <c r="BB158" s="1">
        <v>0</v>
      </c>
      <c r="BC158" s="1">
        <v>0.1143</v>
      </c>
      <c r="BD158" s="1">
        <v>0</v>
      </c>
      <c r="BE158" s="1">
        <v>0</v>
      </c>
      <c r="BF158" s="1">
        <v>0</v>
      </c>
      <c r="BG158" s="1">
        <v>0</v>
      </c>
      <c r="BH158" s="1">
        <v>0</v>
      </c>
      <c r="BI158" s="1">
        <v>0</v>
      </c>
      <c r="BJ158" s="1">
        <v>0</v>
      </c>
      <c r="BK158" s="1">
        <v>0</v>
      </c>
      <c r="BL158" s="1">
        <v>0</v>
      </c>
      <c r="BM158" s="1">
        <v>0</v>
      </c>
      <c r="BN158" s="1">
        <v>0</v>
      </c>
      <c r="BO158" s="1">
        <v>0</v>
      </c>
      <c r="BP158" s="1">
        <v>0</v>
      </c>
      <c r="BQ158" s="1">
        <v>1.4999999999999999E-2</v>
      </c>
      <c r="BR158" s="1">
        <v>0</v>
      </c>
      <c r="BS158" s="1">
        <v>0</v>
      </c>
      <c r="BT158" s="1">
        <v>0</v>
      </c>
      <c r="BU158" s="1">
        <v>0</v>
      </c>
      <c r="BV158" s="1">
        <v>0</v>
      </c>
      <c r="BW158" s="1">
        <v>81.599999999999994</v>
      </c>
      <c r="BX158" s="1">
        <v>0</v>
      </c>
      <c r="BY158" s="1">
        <v>0</v>
      </c>
      <c r="BZ158" s="1">
        <v>0</v>
      </c>
      <c r="CA158" s="1">
        <v>0</v>
      </c>
      <c r="CB158" s="1">
        <v>0</v>
      </c>
      <c r="CC158" s="1">
        <v>0</v>
      </c>
      <c r="CD158" s="1">
        <v>0</v>
      </c>
      <c r="CE158" s="1">
        <v>0</v>
      </c>
      <c r="CF158" s="1">
        <v>0</v>
      </c>
      <c r="CG158" s="1">
        <v>0</v>
      </c>
      <c r="CH158" s="1">
        <v>0</v>
      </c>
      <c r="CI158" s="1">
        <v>0</v>
      </c>
      <c r="CJ158" s="1">
        <v>0</v>
      </c>
      <c r="CK158" s="1">
        <v>0</v>
      </c>
      <c r="CL158" s="1">
        <v>0</v>
      </c>
      <c r="CM158" s="1">
        <v>0</v>
      </c>
      <c r="CN158" s="1">
        <v>0</v>
      </c>
      <c r="CO158" s="1">
        <v>0</v>
      </c>
      <c r="CP158" s="1">
        <v>0</v>
      </c>
      <c r="CQ158" s="1">
        <v>0</v>
      </c>
      <c r="CR158" s="1">
        <v>0</v>
      </c>
      <c r="CS158" s="1">
        <v>0</v>
      </c>
      <c r="CT158" s="1">
        <v>0</v>
      </c>
      <c r="CU158" s="1">
        <v>0</v>
      </c>
      <c r="CV158" s="1">
        <v>0</v>
      </c>
      <c r="CW158" s="1">
        <v>0</v>
      </c>
      <c r="CX158" s="1">
        <v>0</v>
      </c>
      <c r="CY158" s="1">
        <v>0</v>
      </c>
      <c r="CZ158" s="1">
        <v>0</v>
      </c>
      <c r="DA158" s="1">
        <v>0</v>
      </c>
      <c r="DB158" s="1">
        <v>0</v>
      </c>
      <c r="DC158" s="1">
        <v>0</v>
      </c>
      <c r="DD158" s="1">
        <v>0</v>
      </c>
      <c r="DE158" s="1">
        <v>0</v>
      </c>
      <c r="DF158" s="1">
        <v>0</v>
      </c>
      <c r="DG158" s="1">
        <v>0</v>
      </c>
      <c r="DH158" s="1">
        <v>0</v>
      </c>
      <c r="DI158" s="1">
        <v>0</v>
      </c>
      <c r="DJ158" s="1">
        <v>0</v>
      </c>
      <c r="DK158" s="1">
        <v>0</v>
      </c>
      <c r="DL158" s="1">
        <v>0</v>
      </c>
      <c r="DM158" s="1">
        <v>0</v>
      </c>
      <c r="DN158" s="1">
        <v>0</v>
      </c>
      <c r="DO158" s="1">
        <v>0</v>
      </c>
      <c r="DP158" s="1">
        <v>0</v>
      </c>
      <c r="DQ158" s="1">
        <v>0</v>
      </c>
      <c r="DR158" s="1">
        <v>0</v>
      </c>
      <c r="DS158" s="1">
        <v>0</v>
      </c>
      <c r="DT158" s="1">
        <v>0</v>
      </c>
      <c r="DU158" s="1">
        <v>0</v>
      </c>
      <c r="DV158" s="1">
        <v>0</v>
      </c>
      <c r="DW158" s="1">
        <v>0</v>
      </c>
      <c r="DX158" s="1">
        <v>0</v>
      </c>
      <c r="DY158" s="1">
        <v>0</v>
      </c>
      <c r="DZ158" s="1">
        <v>0</v>
      </c>
      <c r="EA158" s="1">
        <v>0</v>
      </c>
      <c r="EB158" s="1">
        <v>0</v>
      </c>
      <c r="EC158" s="1">
        <v>0</v>
      </c>
      <c r="ED158" s="1">
        <v>0</v>
      </c>
      <c r="EE158" s="1">
        <v>0</v>
      </c>
      <c r="EF158" s="1">
        <v>0</v>
      </c>
      <c r="EG158" s="1">
        <v>0</v>
      </c>
      <c r="EH158" s="1">
        <v>0</v>
      </c>
      <c r="EI158" s="1">
        <v>0</v>
      </c>
      <c r="EJ158" s="1">
        <v>0</v>
      </c>
      <c r="EK158" s="1">
        <v>0</v>
      </c>
      <c r="EL158" s="1">
        <v>0</v>
      </c>
      <c r="EM158" s="1">
        <v>0</v>
      </c>
      <c r="EN158" s="1">
        <v>0</v>
      </c>
      <c r="EO158" s="1">
        <v>0</v>
      </c>
      <c r="EP158" s="1">
        <v>0</v>
      </c>
      <c r="EQ158" s="1">
        <v>0</v>
      </c>
      <c r="ER158" s="1">
        <v>0</v>
      </c>
      <c r="ES158" s="1">
        <v>0</v>
      </c>
      <c r="ET158" s="1">
        <v>0</v>
      </c>
      <c r="EU158" s="1">
        <v>0</v>
      </c>
      <c r="EV158" s="1">
        <v>0</v>
      </c>
      <c r="EW158" s="1">
        <v>0</v>
      </c>
      <c r="EX158" s="1">
        <v>0</v>
      </c>
      <c r="EY158" s="1">
        <v>0</v>
      </c>
      <c r="EZ158" s="1">
        <v>0</v>
      </c>
      <c r="FA158" s="1">
        <v>0</v>
      </c>
      <c r="FB158" s="1">
        <v>0</v>
      </c>
      <c r="FC158" s="1">
        <v>0</v>
      </c>
      <c r="FD158" s="1">
        <v>0</v>
      </c>
      <c r="FE158" s="1">
        <v>0</v>
      </c>
      <c r="FF158" s="1">
        <v>0</v>
      </c>
      <c r="FG158" s="1">
        <v>0</v>
      </c>
      <c r="FH158" s="1">
        <v>0</v>
      </c>
      <c r="FI158" s="1">
        <v>0</v>
      </c>
      <c r="FJ158" s="1">
        <v>0</v>
      </c>
      <c r="FK158" s="1">
        <v>0</v>
      </c>
      <c r="FL158" s="1">
        <v>0</v>
      </c>
      <c r="FM158" s="1">
        <v>0</v>
      </c>
      <c r="FN158" s="1">
        <v>0</v>
      </c>
      <c r="FO158" s="1">
        <v>0</v>
      </c>
      <c r="FP158" s="1">
        <v>0</v>
      </c>
      <c r="FQ158" s="1">
        <v>1</v>
      </c>
      <c r="FR158" s="1">
        <v>0</v>
      </c>
      <c r="FS158" s="1">
        <v>0</v>
      </c>
      <c r="FT158" s="1">
        <v>0</v>
      </c>
      <c r="FU158" s="1">
        <v>0</v>
      </c>
      <c r="FV158" s="1">
        <v>0</v>
      </c>
      <c r="FW158" s="1">
        <v>0</v>
      </c>
      <c r="FX158" s="1">
        <v>4.3256223015830715</v>
      </c>
      <c r="FY158" s="1">
        <v>0</v>
      </c>
      <c r="FZ158" s="1">
        <v>0</v>
      </c>
      <c r="GA158" s="1">
        <v>0</v>
      </c>
      <c r="GB158" s="1">
        <v>0</v>
      </c>
      <c r="GC158" s="1">
        <v>0</v>
      </c>
      <c r="GD158" s="1">
        <v>0</v>
      </c>
      <c r="GE158" s="1">
        <v>0</v>
      </c>
      <c r="GF158" s="1">
        <v>0</v>
      </c>
      <c r="GG158" s="1">
        <v>0</v>
      </c>
      <c r="GH158" s="1">
        <v>0</v>
      </c>
      <c r="GI158" s="1">
        <v>0</v>
      </c>
      <c r="GJ158" s="1">
        <v>0</v>
      </c>
      <c r="GK158" s="1">
        <v>0</v>
      </c>
      <c r="GL158" s="1">
        <v>0</v>
      </c>
      <c r="GM158" s="1">
        <v>0</v>
      </c>
      <c r="GN158" s="1">
        <v>0</v>
      </c>
      <c r="GO158" s="1">
        <v>0</v>
      </c>
      <c r="GP158" s="1">
        <v>0</v>
      </c>
      <c r="GQ158" s="1">
        <v>0</v>
      </c>
      <c r="GR158" s="1">
        <v>0</v>
      </c>
      <c r="GS158" s="1">
        <v>0</v>
      </c>
      <c r="GT158" s="1">
        <v>0.35980000000000001</v>
      </c>
      <c r="GU158" s="1">
        <v>0</v>
      </c>
      <c r="GV158" s="1">
        <v>0</v>
      </c>
      <c r="GW158" s="1">
        <v>0</v>
      </c>
      <c r="GX158" s="1">
        <v>0</v>
      </c>
      <c r="GY158" s="1">
        <v>0</v>
      </c>
      <c r="GZ158" s="1">
        <v>0</v>
      </c>
      <c r="HA158" s="1">
        <v>0</v>
      </c>
      <c r="HB158" s="1">
        <v>0</v>
      </c>
      <c r="HC158" s="1">
        <v>0</v>
      </c>
      <c r="HD158" s="1">
        <v>0</v>
      </c>
      <c r="HE158" s="1">
        <v>0</v>
      </c>
      <c r="HF158" s="1">
        <v>0</v>
      </c>
      <c r="HG158" s="1">
        <v>0</v>
      </c>
      <c r="HH158" s="1">
        <v>1.4999999999999999E-2</v>
      </c>
      <c r="HI158" s="1">
        <v>0</v>
      </c>
      <c r="HJ158" s="1">
        <v>0</v>
      </c>
      <c r="HK158" s="1">
        <v>0</v>
      </c>
      <c r="HL158" s="1">
        <v>0</v>
      </c>
      <c r="HM158" s="1">
        <v>0</v>
      </c>
      <c r="HN158" s="1">
        <v>81.599999999999994</v>
      </c>
      <c r="HO158" s="1">
        <v>0</v>
      </c>
      <c r="HP158" s="1">
        <v>0</v>
      </c>
      <c r="HQ158" s="1">
        <v>0</v>
      </c>
      <c r="HR158" s="1">
        <v>0</v>
      </c>
      <c r="HS158" s="1">
        <v>0</v>
      </c>
      <c r="HT158" s="1">
        <v>0</v>
      </c>
      <c r="HU158" s="1">
        <v>0</v>
      </c>
      <c r="HV158" s="1">
        <v>0</v>
      </c>
      <c r="HW158" s="1">
        <v>0</v>
      </c>
      <c r="HX158" s="1">
        <v>0</v>
      </c>
      <c r="HY158" s="1">
        <v>0</v>
      </c>
      <c r="HZ158" s="1">
        <v>0</v>
      </c>
      <c r="IA158" s="1">
        <v>0</v>
      </c>
      <c r="IB158" s="1">
        <v>0</v>
      </c>
      <c r="IC158" s="1">
        <v>0</v>
      </c>
      <c r="ID158" s="1">
        <v>0</v>
      </c>
      <c r="IE158" s="1">
        <v>0</v>
      </c>
      <c r="IF158" s="1">
        <v>0</v>
      </c>
      <c r="IG158" s="1">
        <v>0</v>
      </c>
      <c r="IH158" s="1">
        <v>0</v>
      </c>
      <c r="II158" s="1">
        <v>0</v>
      </c>
      <c r="IJ158" s="1">
        <v>0</v>
      </c>
      <c r="IK158" s="1">
        <v>0</v>
      </c>
      <c r="IL158" s="1">
        <v>0</v>
      </c>
      <c r="IM158" s="1">
        <v>0</v>
      </c>
      <c r="IN158" s="1">
        <v>0</v>
      </c>
      <c r="IO158" s="1">
        <v>0</v>
      </c>
      <c r="IP158" s="1">
        <v>0</v>
      </c>
      <c r="IQ158" s="1">
        <v>0</v>
      </c>
      <c r="IR158" s="1">
        <v>0</v>
      </c>
      <c r="IS158" s="1">
        <v>0</v>
      </c>
      <c r="IT158" s="1">
        <v>0</v>
      </c>
      <c r="IU158" s="1">
        <v>0</v>
      </c>
      <c r="IV158" s="1">
        <v>0</v>
      </c>
      <c r="IW158" s="1">
        <v>0</v>
      </c>
      <c r="IX158" s="1">
        <v>0</v>
      </c>
      <c r="IY158" s="1">
        <v>0</v>
      </c>
      <c r="IZ158" s="1">
        <v>0</v>
      </c>
      <c r="JA158" s="1">
        <v>0</v>
      </c>
      <c r="JB158" s="1">
        <v>0</v>
      </c>
      <c r="JC158" s="1">
        <v>0</v>
      </c>
      <c r="JD158" s="1">
        <v>0</v>
      </c>
      <c r="JE158" s="1">
        <v>0</v>
      </c>
      <c r="JF158" s="1">
        <v>0</v>
      </c>
      <c r="JG158" s="1">
        <v>0</v>
      </c>
      <c r="JH158" s="1">
        <v>0</v>
      </c>
      <c r="JI158" s="1">
        <v>0</v>
      </c>
      <c r="JJ158" s="1">
        <v>0</v>
      </c>
      <c r="JK158" s="1">
        <v>0</v>
      </c>
      <c r="JL158" s="1">
        <v>0</v>
      </c>
      <c r="JM158" s="1">
        <v>0</v>
      </c>
      <c r="JN158" s="1">
        <v>0</v>
      </c>
      <c r="JO158" s="1">
        <v>0</v>
      </c>
      <c r="JP158" s="1">
        <v>0</v>
      </c>
      <c r="JQ158" s="1">
        <v>0</v>
      </c>
      <c r="JR158" s="1">
        <v>0</v>
      </c>
      <c r="JS158" s="1">
        <v>0</v>
      </c>
      <c r="JT158" s="1">
        <v>0</v>
      </c>
      <c r="JU158" s="1">
        <v>0</v>
      </c>
      <c r="JV158" s="1">
        <v>0</v>
      </c>
      <c r="JW158" s="1">
        <v>0</v>
      </c>
      <c r="JX158" s="1">
        <v>0</v>
      </c>
      <c r="JY158" s="1">
        <v>0</v>
      </c>
      <c r="JZ158" s="1">
        <v>0</v>
      </c>
      <c r="KA158" s="1">
        <v>0</v>
      </c>
      <c r="KB158" s="1">
        <v>0</v>
      </c>
      <c r="KC158" s="1">
        <v>0</v>
      </c>
      <c r="KD158" s="1">
        <v>0</v>
      </c>
      <c r="KE158" s="1">
        <v>0</v>
      </c>
      <c r="KF158" s="1">
        <v>0</v>
      </c>
      <c r="KG158" s="1">
        <v>0</v>
      </c>
      <c r="KH158" s="1">
        <v>0</v>
      </c>
      <c r="KI158" s="1">
        <v>0</v>
      </c>
      <c r="KJ158" s="1">
        <v>0</v>
      </c>
      <c r="KK158" s="1">
        <v>0</v>
      </c>
      <c r="KL158" s="1">
        <v>0</v>
      </c>
      <c r="KM158" s="1">
        <v>0</v>
      </c>
      <c r="KN158" s="1">
        <v>0</v>
      </c>
      <c r="KO158" s="1">
        <v>0</v>
      </c>
      <c r="KP158" s="1">
        <v>0</v>
      </c>
      <c r="KQ158" s="1">
        <v>0</v>
      </c>
      <c r="KR158" s="1">
        <v>0</v>
      </c>
      <c r="KS158" s="1">
        <v>0</v>
      </c>
      <c r="KT158" s="1">
        <v>0</v>
      </c>
      <c r="KU158" s="1">
        <v>0</v>
      </c>
      <c r="KV158" s="1">
        <v>0</v>
      </c>
      <c r="KW158" s="1">
        <v>0</v>
      </c>
      <c r="KX158" s="1">
        <v>0</v>
      </c>
      <c r="KY158" s="1">
        <v>0</v>
      </c>
      <c r="KZ158" s="1">
        <v>0</v>
      </c>
      <c r="LA158" s="1">
        <v>0</v>
      </c>
      <c r="LB158" s="1">
        <v>0</v>
      </c>
      <c r="LC158" s="1">
        <v>0</v>
      </c>
      <c r="LD158" s="1">
        <v>0</v>
      </c>
      <c r="LE158" s="1">
        <v>0</v>
      </c>
      <c r="LF158" s="1">
        <v>0</v>
      </c>
      <c r="LG158" s="1">
        <v>0</v>
      </c>
      <c r="LH158" s="1">
        <v>1</v>
      </c>
      <c r="LI158" s="1">
        <v>0.46805100182149195</v>
      </c>
      <c r="LJ158" s="1">
        <v>0</v>
      </c>
      <c r="LK158" s="1">
        <v>0</v>
      </c>
      <c r="LL158" s="1">
        <v>1</v>
      </c>
      <c r="LM158" s="1">
        <v>0.95</v>
      </c>
      <c r="LN158" s="1">
        <v>0</v>
      </c>
      <c r="LO158" s="1">
        <v>1</v>
      </c>
      <c r="LP158" s="1">
        <v>0.78</v>
      </c>
      <c r="LQ158" s="1">
        <v>0</v>
      </c>
      <c r="LR158" s="1">
        <v>0.12877263581488935</v>
      </c>
      <c r="LS158" s="1">
        <v>0</v>
      </c>
    </row>
    <row r="159" spans="1:331" ht="15.75" customHeight="1">
      <c r="A159" s="1" t="s">
        <v>459</v>
      </c>
      <c r="B159" s="1" t="s">
        <v>460</v>
      </c>
      <c r="C159" s="1" t="s">
        <v>473</v>
      </c>
      <c r="D159" s="1" t="s">
        <v>353</v>
      </c>
      <c r="E159" s="1" t="s">
        <v>354</v>
      </c>
      <c r="F159" s="1">
        <v>4</v>
      </c>
      <c r="G159" s="1" t="s">
        <v>355</v>
      </c>
      <c r="H159" s="1">
        <v>4</v>
      </c>
      <c r="I159" s="1">
        <v>8.8888888888888892E-2</v>
      </c>
      <c r="J159" s="1">
        <v>0</v>
      </c>
      <c r="K159" s="1" t="s">
        <v>356</v>
      </c>
      <c r="L159" s="1">
        <v>1</v>
      </c>
      <c r="M159" s="1" t="s">
        <v>427</v>
      </c>
      <c r="N159" s="1" t="s">
        <v>462</v>
      </c>
      <c r="O159" s="1" t="s">
        <v>463</v>
      </c>
      <c r="P159" s="1">
        <v>4.9000000000000004</v>
      </c>
      <c r="Q159" s="1">
        <v>0.82</v>
      </c>
      <c r="R159" s="1">
        <v>0</v>
      </c>
      <c r="S159" s="1">
        <v>0.35</v>
      </c>
      <c r="T159" s="1">
        <v>45</v>
      </c>
      <c r="U159" s="1">
        <v>0</v>
      </c>
      <c r="V159" s="1">
        <v>25</v>
      </c>
      <c r="W159" s="1">
        <v>0</v>
      </c>
      <c r="X159" s="1">
        <v>1125</v>
      </c>
      <c r="Y159" s="1">
        <v>1</v>
      </c>
      <c r="Z159" s="1">
        <v>0</v>
      </c>
      <c r="AA159" s="1">
        <v>0</v>
      </c>
      <c r="AB159" s="1">
        <v>0</v>
      </c>
      <c r="AC159" s="1">
        <v>0</v>
      </c>
      <c r="AD159" s="1">
        <v>0</v>
      </c>
      <c r="AE159" s="1">
        <v>0</v>
      </c>
      <c r="AF159" s="1">
        <v>0</v>
      </c>
      <c r="AG159" s="1">
        <v>0</v>
      </c>
      <c r="AH159" s="1">
        <v>0</v>
      </c>
      <c r="AI159" s="1">
        <v>0</v>
      </c>
      <c r="AJ159" s="1">
        <v>0</v>
      </c>
      <c r="AK159" s="1">
        <v>0</v>
      </c>
      <c r="AL159" s="1">
        <v>0</v>
      </c>
      <c r="AM159" s="1">
        <v>13.616438356164384</v>
      </c>
      <c r="AN159" s="1">
        <v>0</v>
      </c>
      <c r="AO159" s="1">
        <v>0</v>
      </c>
      <c r="AP159" s="1">
        <v>0</v>
      </c>
      <c r="AQ159" s="1">
        <v>0</v>
      </c>
      <c r="AR159" s="1">
        <v>0</v>
      </c>
      <c r="AS159" s="1">
        <v>0</v>
      </c>
      <c r="AT159" s="1">
        <v>0</v>
      </c>
      <c r="AU159" s="1">
        <v>0</v>
      </c>
      <c r="AV159" s="1">
        <v>0</v>
      </c>
      <c r="AW159" s="1">
        <v>0</v>
      </c>
      <c r="AX159" s="1">
        <v>0</v>
      </c>
      <c r="AY159" s="1">
        <v>0</v>
      </c>
      <c r="AZ159" s="1">
        <v>0</v>
      </c>
      <c r="BA159" s="1">
        <v>0</v>
      </c>
      <c r="BB159" s="1">
        <v>0</v>
      </c>
      <c r="BC159" s="1">
        <v>0.1143</v>
      </c>
      <c r="BD159" s="1">
        <v>0</v>
      </c>
      <c r="BE159" s="1">
        <v>0</v>
      </c>
      <c r="BF159" s="1">
        <v>0</v>
      </c>
      <c r="BG159" s="1">
        <v>0</v>
      </c>
      <c r="BH159" s="1">
        <v>0</v>
      </c>
      <c r="BI159" s="1">
        <v>0</v>
      </c>
      <c r="BJ159" s="1">
        <v>0</v>
      </c>
      <c r="BK159" s="1">
        <v>0</v>
      </c>
      <c r="BL159" s="1">
        <v>0</v>
      </c>
      <c r="BM159" s="1">
        <v>0</v>
      </c>
      <c r="BN159" s="1">
        <v>0</v>
      </c>
      <c r="BO159" s="1">
        <v>0</v>
      </c>
      <c r="BP159" s="1">
        <v>0</v>
      </c>
      <c r="BQ159" s="1">
        <v>1.4999999999999999E-2</v>
      </c>
      <c r="BR159" s="1">
        <v>0</v>
      </c>
      <c r="BS159" s="1">
        <v>0</v>
      </c>
      <c r="BT159" s="1">
        <v>0</v>
      </c>
      <c r="BU159" s="1">
        <v>0</v>
      </c>
      <c r="BV159" s="1">
        <v>0</v>
      </c>
      <c r="BW159" s="1">
        <v>81.599999999999994</v>
      </c>
      <c r="BX159" s="1">
        <v>0</v>
      </c>
      <c r="BY159" s="1">
        <v>0</v>
      </c>
      <c r="BZ159" s="1">
        <v>0</v>
      </c>
      <c r="CA159" s="1">
        <v>0</v>
      </c>
      <c r="CB159" s="1">
        <v>0</v>
      </c>
      <c r="CC159" s="1">
        <v>0</v>
      </c>
      <c r="CD159" s="1">
        <v>0</v>
      </c>
      <c r="CE159" s="1">
        <v>0</v>
      </c>
      <c r="CF159" s="1">
        <v>0</v>
      </c>
      <c r="CG159" s="1">
        <v>0</v>
      </c>
      <c r="CH159" s="1">
        <v>0</v>
      </c>
      <c r="CI159" s="1">
        <v>0</v>
      </c>
      <c r="CJ159" s="1">
        <v>0</v>
      </c>
      <c r="CK159" s="1">
        <v>0</v>
      </c>
      <c r="CL159" s="1">
        <v>0</v>
      </c>
      <c r="CM159" s="1">
        <v>0</v>
      </c>
      <c r="CN159" s="1">
        <v>0</v>
      </c>
      <c r="CO159" s="1">
        <v>0</v>
      </c>
      <c r="CP159" s="1">
        <v>0</v>
      </c>
      <c r="CQ159" s="1">
        <v>0</v>
      </c>
      <c r="CR159" s="1">
        <v>0</v>
      </c>
      <c r="CS159" s="1">
        <v>0</v>
      </c>
      <c r="CT159" s="1">
        <v>0</v>
      </c>
      <c r="CU159" s="1">
        <v>0</v>
      </c>
      <c r="CV159" s="1">
        <v>0</v>
      </c>
      <c r="CW159" s="1">
        <v>0</v>
      </c>
      <c r="CX159" s="1">
        <v>0</v>
      </c>
      <c r="CY159" s="1">
        <v>0</v>
      </c>
      <c r="CZ159" s="1">
        <v>0</v>
      </c>
      <c r="DA159" s="1">
        <v>0</v>
      </c>
      <c r="DB159" s="1">
        <v>0</v>
      </c>
      <c r="DC159" s="1">
        <v>0</v>
      </c>
      <c r="DD159" s="1">
        <v>0</v>
      </c>
      <c r="DE159" s="1">
        <v>0</v>
      </c>
      <c r="DF159" s="1">
        <v>0</v>
      </c>
      <c r="DG159" s="1">
        <v>0</v>
      </c>
      <c r="DH159" s="1">
        <v>0</v>
      </c>
      <c r="DI159" s="1">
        <v>0</v>
      </c>
      <c r="DJ159" s="1">
        <v>0</v>
      </c>
      <c r="DK159" s="1">
        <v>0</v>
      </c>
      <c r="DL159" s="1">
        <v>0</v>
      </c>
      <c r="DM159" s="1">
        <v>0</v>
      </c>
      <c r="DN159" s="1">
        <v>0</v>
      </c>
      <c r="DO159" s="1">
        <v>0</v>
      </c>
      <c r="DP159" s="1">
        <v>0</v>
      </c>
      <c r="DQ159" s="1">
        <v>0</v>
      </c>
      <c r="DR159" s="1">
        <v>0</v>
      </c>
      <c r="DS159" s="1">
        <v>0</v>
      </c>
      <c r="DT159" s="1">
        <v>0</v>
      </c>
      <c r="DU159" s="1">
        <v>0</v>
      </c>
      <c r="DV159" s="1">
        <v>0</v>
      </c>
      <c r="DW159" s="1">
        <v>0</v>
      </c>
      <c r="DX159" s="1">
        <v>0</v>
      </c>
      <c r="DY159" s="1">
        <v>0</v>
      </c>
      <c r="DZ159" s="1">
        <v>0</v>
      </c>
      <c r="EA159" s="1">
        <v>0</v>
      </c>
      <c r="EB159" s="1">
        <v>0</v>
      </c>
      <c r="EC159" s="1">
        <v>0</v>
      </c>
      <c r="ED159" s="1">
        <v>0</v>
      </c>
      <c r="EE159" s="1">
        <v>0</v>
      </c>
      <c r="EF159" s="1">
        <v>0</v>
      </c>
      <c r="EG159" s="1">
        <v>0</v>
      </c>
      <c r="EH159" s="1">
        <v>0</v>
      </c>
      <c r="EI159" s="1">
        <v>0</v>
      </c>
      <c r="EJ159" s="1">
        <v>0</v>
      </c>
      <c r="EK159" s="1">
        <v>0</v>
      </c>
      <c r="EL159" s="1">
        <v>0</v>
      </c>
      <c r="EM159" s="1">
        <v>0</v>
      </c>
      <c r="EN159" s="1">
        <v>0</v>
      </c>
      <c r="EO159" s="1">
        <v>0</v>
      </c>
      <c r="EP159" s="1">
        <v>0</v>
      </c>
      <c r="EQ159" s="1">
        <v>0</v>
      </c>
      <c r="ER159" s="1">
        <v>0</v>
      </c>
      <c r="ES159" s="1">
        <v>0</v>
      </c>
      <c r="ET159" s="1">
        <v>0</v>
      </c>
      <c r="EU159" s="1">
        <v>0</v>
      </c>
      <c r="EV159" s="1">
        <v>0</v>
      </c>
      <c r="EW159" s="1">
        <v>0</v>
      </c>
      <c r="EX159" s="1">
        <v>0</v>
      </c>
      <c r="EY159" s="1">
        <v>0</v>
      </c>
      <c r="EZ159" s="1">
        <v>0</v>
      </c>
      <c r="FA159" s="1">
        <v>0</v>
      </c>
      <c r="FB159" s="1">
        <v>0</v>
      </c>
      <c r="FC159" s="1">
        <v>0</v>
      </c>
      <c r="FD159" s="1">
        <v>0</v>
      </c>
      <c r="FE159" s="1">
        <v>0</v>
      </c>
      <c r="FF159" s="1">
        <v>0</v>
      </c>
      <c r="FG159" s="1">
        <v>0</v>
      </c>
      <c r="FH159" s="1">
        <v>0</v>
      </c>
      <c r="FI159" s="1">
        <v>0</v>
      </c>
      <c r="FJ159" s="1">
        <v>0</v>
      </c>
      <c r="FK159" s="1">
        <v>0</v>
      </c>
      <c r="FL159" s="1">
        <v>0</v>
      </c>
      <c r="FM159" s="1">
        <v>0</v>
      </c>
      <c r="FN159" s="1">
        <v>0</v>
      </c>
      <c r="FO159" s="1">
        <v>0</v>
      </c>
      <c r="FP159" s="1">
        <v>0</v>
      </c>
      <c r="FQ159" s="1">
        <v>1</v>
      </c>
      <c r="FR159" s="1">
        <v>0</v>
      </c>
      <c r="FS159" s="1">
        <v>0</v>
      </c>
      <c r="FT159" s="1">
        <v>0</v>
      </c>
      <c r="FU159" s="1">
        <v>0</v>
      </c>
      <c r="FV159" s="1">
        <v>0</v>
      </c>
      <c r="FW159" s="1">
        <v>0</v>
      </c>
      <c r="FX159" s="1">
        <v>4.3256223015830715</v>
      </c>
      <c r="FY159" s="1">
        <v>0</v>
      </c>
      <c r="FZ159" s="1">
        <v>0</v>
      </c>
      <c r="GA159" s="1">
        <v>0</v>
      </c>
      <c r="GB159" s="1">
        <v>0</v>
      </c>
      <c r="GC159" s="1">
        <v>0</v>
      </c>
      <c r="GD159" s="1">
        <v>0</v>
      </c>
      <c r="GE159" s="1">
        <v>0</v>
      </c>
      <c r="GF159" s="1">
        <v>0</v>
      </c>
      <c r="GG159" s="1">
        <v>0</v>
      </c>
      <c r="GH159" s="1">
        <v>0</v>
      </c>
      <c r="GI159" s="1">
        <v>0</v>
      </c>
      <c r="GJ159" s="1">
        <v>0</v>
      </c>
      <c r="GK159" s="1">
        <v>0</v>
      </c>
      <c r="GL159" s="1">
        <v>0</v>
      </c>
      <c r="GM159" s="1">
        <v>0</v>
      </c>
      <c r="GN159" s="1">
        <v>0</v>
      </c>
      <c r="GO159" s="1">
        <v>0</v>
      </c>
      <c r="GP159" s="1">
        <v>0</v>
      </c>
      <c r="GQ159" s="1">
        <v>0</v>
      </c>
      <c r="GR159" s="1">
        <v>0</v>
      </c>
      <c r="GS159" s="1">
        <v>0</v>
      </c>
      <c r="GT159" s="1">
        <v>0.35980000000000001</v>
      </c>
      <c r="GU159" s="1">
        <v>0</v>
      </c>
      <c r="GV159" s="1">
        <v>0</v>
      </c>
      <c r="GW159" s="1">
        <v>0</v>
      </c>
      <c r="GX159" s="1">
        <v>0</v>
      </c>
      <c r="GY159" s="1">
        <v>0</v>
      </c>
      <c r="GZ159" s="1">
        <v>0</v>
      </c>
      <c r="HA159" s="1">
        <v>0</v>
      </c>
      <c r="HB159" s="1">
        <v>0</v>
      </c>
      <c r="HC159" s="1">
        <v>0</v>
      </c>
      <c r="HD159" s="1">
        <v>0</v>
      </c>
      <c r="HE159" s="1">
        <v>0</v>
      </c>
      <c r="HF159" s="1">
        <v>0</v>
      </c>
      <c r="HG159" s="1">
        <v>0</v>
      </c>
      <c r="HH159" s="1">
        <v>1.4999999999999999E-2</v>
      </c>
      <c r="HI159" s="1">
        <v>0</v>
      </c>
      <c r="HJ159" s="1">
        <v>0</v>
      </c>
      <c r="HK159" s="1">
        <v>0</v>
      </c>
      <c r="HL159" s="1">
        <v>0</v>
      </c>
      <c r="HM159" s="1">
        <v>0</v>
      </c>
      <c r="HN159" s="1">
        <v>81.599999999999994</v>
      </c>
      <c r="HO159" s="1">
        <v>0</v>
      </c>
      <c r="HP159" s="1">
        <v>0</v>
      </c>
      <c r="HQ159" s="1">
        <v>0</v>
      </c>
      <c r="HR159" s="1">
        <v>0</v>
      </c>
      <c r="HS159" s="1">
        <v>0</v>
      </c>
      <c r="HT159" s="1">
        <v>0</v>
      </c>
      <c r="HU159" s="1">
        <v>0</v>
      </c>
      <c r="HV159" s="1">
        <v>0</v>
      </c>
      <c r="HW159" s="1">
        <v>0</v>
      </c>
      <c r="HX159" s="1">
        <v>0</v>
      </c>
      <c r="HY159" s="1">
        <v>0</v>
      </c>
      <c r="HZ159" s="1">
        <v>0</v>
      </c>
      <c r="IA159" s="1">
        <v>0</v>
      </c>
      <c r="IB159" s="1">
        <v>0</v>
      </c>
      <c r="IC159" s="1">
        <v>0</v>
      </c>
      <c r="ID159" s="1">
        <v>0</v>
      </c>
      <c r="IE159" s="1">
        <v>0</v>
      </c>
      <c r="IF159" s="1">
        <v>0</v>
      </c>
      <c r="IG159" s="1">
        <v>0</v>
      </c>
      <c r="IH159" s="1">
        <v>0</v>
      </c>
      <c r="II159" s="1">
        <v>0</v>
      </c>
      <c r="IJ159" s="1">
        <v>0</v>
      </c>
      <c r="IK159" s="1">
        <v>0</v>
      </c>
      <c r="IL159" s="1">
        <v>0</v>
      </c>
      <c r="IM159" s="1">
        <v>0</v>
      </c>
      <c r="IN159" s="1">
        <v>0</v>
      </c>
      <c r="IO159" s="1">
        <v>0</v>
      </c>
      <c r="IP159" s="1">
        <v>0</v>
      </c>
      <c r="IQ159" s="1">
        <v>0</v>
      </c>
      <c r="IR159" s="1">
        <v>0</v>
      </c>
      <c r="IS159" s="1">
        <v>0</v>
      </c>
      <c r="IT159" s="1">
        <v>0</v>
      </c>
      <c r="IU159" s="1">
        <v>0</v>
      </c>
      <c r="IV159" s="1">
        <v>0</v>
      </c>
      <c r="IW159" s="1">
        <v>0</v>
      </c>
      <c r="IX159" s="1">
        <v>0</v>
      </c>
      <c r="IY159" s="1">
        <v>0</v>
      </c>
      <c r="IZ159" s="1">
        <v>0</v>
      </c>
      <c r="JA159" s="1">
        <v>0</v>
      </c>
      <c r="JB159" s="1">
        <v>0</v>
      </c>
      <c r="JC159" s="1">
        <v>0</v>
      </c>
      <c r="JD159" s="1">
        <v>0</v>
      </c>
      <c r="JE159" s="1">
        <v>0</v>
      </c>
      <c r="JF159" s="1">
        <v>0</v>
      </c>
      <c r="JG159" s="1">
        <v>0</v>
      </c>
      <c r="JH159" s="1">
        <v>0</v>
      </c>
      <c r="JI159" s="1">
        <v>0</v>
      </c>
      <c r="JJ159" s="1">
        <v>0</v>
      </c>
      <c r="JK159" s="1">
        <v>0</v>
      </c>
      <c r="JL159" s="1">
        <v>0</v>
      </c>
      <c r="JM159" s="1">
        <v>0</v>
      </c>
      <c r="JN159" s="1">
        <v>0</v>
      </c>
      <c r="JO159" s="1">
        <v>0</v>
      </c>
      <c r="JP159" s="1">
        <v>0</v>
      </c>
      <c r="JQ159" s="1">
        <v>0</v>
      </c>
      <c r="JR159" s="1">
        <v>0</v>
      </c>
      <c r="JS159" s="1">
        <v>0</v>
      </c>
      <c r="JT159" s="1">
        <v>0</v>
      </c>
      <c r="JU159" s="1">
        <v>0</v>
      </c>
      <c r="JV159" s="1">
        <v>0</v>
      </c>
      <c r="JW159" s="1">
        <v>0</v>
      </c>
      <c r="JX159" s="1">
        <v>0</v>
      </c>
      <c r="JY159" s="1">
        <v>0</v>
      </c>
      <c r="JZ159" s="1">
        <v>0</v>
      </c>
      <c r="KA159" s="1">
        <v>0</v>
      </c>
      <c r="KB159" s="1">
        <v>0</v>
      </c>
      <c r="KC159" s="1">
        <v>0</v>
      </c>
      <c r="KD159" s="1">
        <v>0</v>
      </c>
      <c r="KE159" s="1">
        <v>0</v>
      </c>
      <c r="KF159" s="1">
        <v>0</v>
      </c>
      <c r="KG159" s="1">
        <v>0</v>
      </c>
      <c r="KH159" s="1">
        <v>0</v>
      </c>
      <c r="KI159" s="1">
        <v>0</v>
      </c>
      <c r="KJ159" s="1">
        <v>0</v>
      </c>
      <c r="KK159" s="1">
        <v>0</v>
      </c>
      <c r="KL159" s="1">
        <v>0</v>
      </c>
      <c r="KM159" s="1">
        <v>0</v>
      </c>
      <c r="KN159" s="1">
        <v>0</v>
      </c>
      <c r="KO159" s="1">
        <v>0</v>
      </c>
      <c r="KP159" s="1">
        <v>0</v>
      </c>
      <c r="KQ159" s="1">
        <v>0</v>
      </c>
      <c r="KR159" s="1">
        <v>0</v>
      </c>
      <c r="KS159" s="1">
        <v>0</v>
      </c>
      <c r="KT159" s="1">
        <v>0</v>
      </c>
      <c r="KU159" s="1">
        <v>0</v>
      </c>
      <c r="KV159" s="1">
        <v>0</v>
      </c>
      <c r="KW159" s="1">
        <v>0</v>
      </c>
      <c r="KX159" s="1">
        <v>0</v>
      </c>
      <c r="KY159" s="1">
        <v>0</v>
      </c>
      <c r="KZ159" s="1">
        <v>0</v>
      </c>
      <c r="LA159" s="1">
        <v>0</v>
      </c>
      <c r="LB159" s="1">
        <v>0</v>
      </c>
      <c r="LC159" s="1">
        <v>0</v>
      </c>
      <c r="LD159" s="1">
        <v>0</v>
      </c>
      <c r="LE159" s="1">
        <v>0</v>
      </c>
      <c r="LF159" s="1">
        <v>0</v>
      </c>
      <c r="LG159" s="1">
        <v>0</v>
      </c>
      <c r="LH159" s="1">
        <v>1</v>
      </c>
      <c r="LI159" s="1">
        <v>0.46805100182149195</v>
      </c>
      <c r="LJ159" s="1">
        <v>0</v>
      </c>
      <c r="LK159" s="1">
        <v>0</v>
      </c>
      <c r="LL159" s="1">
        <v>1</v>
      </c>
      <c r="LM159" s="1">
        <v>0.95</v>
      </c>
      <c r="LN159" s="1">
        <v>0</v>
      </c>
      <c r="LO159" s="1">
        <v>1</v>
      </c>
      <c r="LP159" s="1">
        <v>0.78</v>
      </c>
      <c r="LQ159" s="1">
        <v>0</v>
      </c>
      <c r="LR159" s="1">
        <v>0.12877263581488935</v>
      </c>
      <c r="LS159" s="1">
        <v>0</v>
      </c>
    </row>
    <row r="160" spans="1:331" ht="15.75" customHeight="1">
      <c r="A160" s="1" t="s">
        <v>459</v>
      </c>
      <c r="B160" s="1" t="s">
        <v>460</v>
      </c>
      <c r="C160" s="1" t="s">
        <v>474</v>
      </c>
      <c r="D160" s="1" t="s">
        <v>353</v>
      </c>
      <c r="E160" s="1" t="s">
        <v>354</v>
      </c>
      <c r="F160" s="1">
        <v>4</v>
      </c>
      <c r="G160" s="1" t="s">
        <v>355</v>
      </c>
      <c r="H160" s="1">
        <v>4</v>
      </c>
      <c r="I160" s="1">
        <v>8.8888888888888892E-2</v>
      </c>
      <c r="J160" s="1">
        <v>0</v>
      </c>
      <c r="K160" s="1" t="s">
        <v>356</v>
      </c>
      <c r="L160" s="1">
        <v>1</v>
      </c>
      <c r="M160" s="1" t="s">
        <v>427</v>
      </c>
      <c r="N160" s="1" t="s">
        <v>462</v>
      </c>
      <c r="O160" s="1" t="s">
        <v>463</v>
      </c>
      <c r="P160" s="1">
        <v>4.9000000000000004</v>
      </c>
      <c r="Q160" s="1">
        <v>0.82</v>
      </c>
      <c r="R160" s="1">
        <v>0</v>
      </c>
      <c r="S160" s="1">
        <v>0.35</v>
      </c>
      <c r="T160" s="1">
        <v>45</v>
      </c>
      <c r="U160" s="1">
        <v>0</v>
      </c>
      <c r="V160" s="1">
        <v>25</v>
      </c>
      <c r="W160" s="1">
        <v>0</v>
      </c>
      <c r="X160" s="1">
        <v>1125</v>
      </c>
      <c r="Y160" s="1">
        <v>1</v>
      </c>
      <c r="Z160" s="1">
        <v>0</v>
      </c>
      <c r="AA160" s="1">
        <v>0</v>
      </c>
      <c r="AB160" s="1">
        <v>0</v>
      </c>
      <c r="AC160" s="1">
        <v>0</v>
      </c>
      <c r="AD160" s="1">
        <v>0</v>
      </c>
      <c r="AE160" s="1">
        <v>0</v>
      </c>
      <c r="AF160" s="1">
        <v>0</v>
      </c>
      <c r="AG160" s="1">
        <v>0</v>
      </c>
      <c r="AH160" s="1">
        <v>0</v>
      </c>
      <c r="AI160" s="1">
        <v>0</v>
      </c>
      <c r="AJ160" s="1">
        <v>0</v>
      </c>
      <c r="AK160" s="1">
        <v>0</v>
      </c>
      <c r="AL160" s="1">
        <v>0</v>
      </c>
      <c r="AM160" s="1">
        <v>13.616438356164384</v>
      </c>
      <c r="AN160" s="1">
        <v>0</v>
      </c>
      <c r="AO160" s="1">
        <v>0</v>
      </c>
      <c r="AP160" s="1">
        <v>0</v>
      </c>
      <c r="AQ160" s="1">
        <v>0</v>
      </c>
      <c r="AR160" s="1">
        <v>0</v>
      </c>
      <c r="AS160" s="1">
        <v>0</v>
      </c>
      <c r="AT160" s="1">
        <v>0</v>
      </c>
      <c r="AU160" s="1">
        <v>0</v>
      </c>
      <c r="AV160" s="1">
        <v>0</v>
      </c>
      <c r="AW160" s="1">
        <v>0</v>
      </c>
      <c r="AX160" s="1">
        <v>0</v>
      </c>
      <c r="AY160" s="1">
        <v>0</v>
      </c>
      <c r="AZ160" s="1">
        <v>0</v>
      </c>
      <c r="BA160" s="1">
        <v>0</v>
      </c>
      <c r="BB160" s="1">
        <v>0</v>
      </c>
      <c r="BC160" s="1">
        <v>0.1143</v>
      </c>
      <c r="BD160" s="1">
        <v>0</v>
      </c>
      <c r="BE160" s="1">
        <v>0</v>
      </c>
      <c r="BF160" s="1">
        <v>0</v>
      </c>
      <c r="BG160" s="1">
        <v>0</v>
      </c>
      <c r="BH160" s="1">
        <v>0</v>
      </c>
      <c r="BI160" s="1">
        <v>0</v>
      </c>
      <c r="BJ160" s="1">
        <v>0</v>
      </c>
      <c r="BK160" s="1">
        <v>0</v>
      </c>
      <c r="BL160" s="1">
        <v>0</v>
      </c>
      <c r="BM160" s="1">
        <v>0</v>
      </c>
      <c r="BN160" s="1">
        <v>0</v>
      </c>
      <c r="BO160" s="1">
        <v>0</v>
      </c>
      <c r="BP160" s="1">
        <v>0</v>
      </c>
      <c r="BQ160" s="1">
        <v>1.4999999999999999E-2</v>
      </c>
      <c r="BR160" s="1">
        <v>0</v>
      </c>
      <c r="BS160" s="1">
        <v>0</v>
      </c>
      <c r="BT160" s="1">
        <v>0</v>
      </c>
      <c r="BU160" s="1">
        <v>0</v>
      </c>
      <c r="BV160" s="1">
        <v>0</v>
      </c>
      <c r="BW160" s="1">
        <v>81.599999999999994</v>
      </c>
      <c r="BX160" s="1">
        <v>0</v>
      </c>
      <c r="BY160" s="1">
        <v>0</v>
      </c>
      <c r="BZ160" s="1">
        <v>0</v>
      </c>
      <c r="CA160" s="1">
        <v>0</v>
      </c>
      <c r="CB160" s="1">
        <v>0</v>
      </c>
      <c r="CC160" s="1">
        <v>0</v>
      </c>
      <c r="CD160" s="1">
        <v>0</v>
      </c>
      <c r="CE160" s="1">
        <v>0</v>
      </c>
      <c r="CF160" s="1">
        <v>0</v>
      </c>
      <c r="CG160" s="1">
        <v>0</v>
      </c>
      <c r="CH160" s="1">
        <v>0</v>
      </c>
      <c r="CI160" s="1">
        <v>0</v>
      </c>
      <c r="CJ160" s="1">
        <v>0</v>
      </c>
      <c r="CK160" s="1">
        <v>0</v>
      </c>
      <c r="CL160" s="1">
        <v>0</v>
      </c>
      <c r="CM160" s="1">
        <v>0</v>
      </c>
      <c r="CN160" s="1">
        <v>0</v>
      </c>
      <c r="CO160" s="1">
        <v>0</v>
      </c>
      <c r="CP160" s="1">
        <v>0</v>
      </c>
      <c r="CQ160" s="1">
        <v>0</v>
      </c>
      <c r="CR160" s="1">
        <v>0</v>
      </c>
      <c r="CS160" s="1">
        <v>0</v>
      </c>
      <c r="CT160" s="1">
        <v>0</v>
      </c>
      <c r="CU160" s="1">
        <v>0</v>
      </c>
      <c r="CV160" s="1">
        <v>0</v>
      </c>
      <c r="CW160" s="1">
        <v>0</v>
      </c>
      <c r="CX160" s="1">
        <v>0</v>
      </c>
      <c r="CY160" s="1">
        <v>0</v>
      </c>
      <c r="CZ160" s="1">
        <v>0</v>
      </c>
      <c r="DA160" s="1">
        <v>0</v>
      </c>
      <c r="DB160" s="1">
        <v>0</v>
      </c>
      <c r="DC160" s="1">
        <v>0</v>
      </c>
      <c r="DD160" s="1">
        <v>0</v>
      </c>
      <c r="DE160" s="1">
        <v>0</v>
      </c>
      <c r="DF160" s="1">
        <v>0</v>
      </c>
      <c r="DG160" s="1">
        <v>0</v>
      </c>
      <c r="DH160" s="1">
        <v>0</v>
      </c>
      <c r="DI160" s="1">
        <v>0</v>
      </c>
      <c r="DJ160" s="1">
        <v>0</v>
      </c>
      <c r="DK160" s="1">
        <v>0</v>
      </c>
      <c r="DL160" s="1">
        <v>0</v>
      </c>
      <c r="DM160" s="1">
        <v>0</v>
      </c>
      <c r="DN160" s="1">
        <v>0</v>
      </c>
      <c r="DO160" s="1">
        <v>0</v>
      </c>
      <c r="DP160" s="1">
        <v>0</v>
      </c>
      <c r="DQ160" s="1">
        <v>0</v>
      </c>
      <c r="DR160" s="1">
        <v>0</v>
      </c>
      <c r="DS160" s="1">
        <v>0</v>
      </c>
      <c r="DT160" s="1">
        <v>0</v>
      </c>
      <c r="DU160" s="1">
        <v>0</v>
      </c>
      <c r="DV160" s="1">
        <v>0</v>
      </c>
      <c r="DW160" s="1">
        <v>0</v>
      </c>
      <c r="DX160" s="1">
        <v>0</v>
      </c>
      <c r="DY160" s="1">
        <v>0</v>
      </c>
      <c r="DZ160" s="1">
        <v>0</v>
      </c>
      <c r="EA160" s="1">
        <v>0</v>
      </c>
      <c r="EB160" s="1">
        <v>0</v>
      </c>
      <c r="EC160" s="1">
        <v>0</v>
      </c>
      <c r="ED160" s="1">
        <v>0</v>
      </c>
      <c r="EE160" s="1">
        <v>0</v>
      </c>
      <c r="EF160" s="1">
        <v>0</v>
      </c>
      <c r="EG160" s="1">
        <v>0</v>
      </c>
      <c r="EH160" s="1">
        <v>0</v>
      </c>
      <c r="EI160" s="1">
        <v>0</v>
      </c>
      <c r="EJ160" s="1">
        <v>0</v>
      </c>
      <c r="EK160" s="1">
        <v>0</v>
      </c>
      <c r="EL160" s="1">
        <v>0</v>
      </c>
      <c r="EM160" s="1">
        <v>0</v>
      </c>
      <c r="EN160" s="1">
        <v>0</v>
      </c>
      <c r="EO160" s="1">
        <v>0</v>
      </c>
      <c r="EP160" s="1">
        <v>0</v>
      </c>
      <c r="EQ160" s="1">
        <v>0</v>
      </c>
      <c r="ER160" s="1">
        <v>0</v>
      </c>
      <c r="ES160" s="1">
        <v>0</v>
      </c>
      <c r="ET160" s="1">
        <v>0</v>
      </c>
      <c r="EU160" s="1">
        <v>0</v>
      </c>
      <c r="EV160" s="1">
        <v>0</v>
      </c>
      <c r="EW160" s="1">
        <v>0</v>
      </c>
      <c r="EX160" s="1">
        <v>0</v>
      </c>
      <c r="EY160" s="1">
        <v>0</v>
      </c>
      <c r="EZ160" s="1">
        <v>0</v>
      </c>
      <c r="FA160" s="1">
        <v>0</v>
      </c>
      <c r="FB160" s="1">
        <v>0</v>
      </c>
      <c r="FC160" s="1">
        <v>0</v>
      </c>
      <c r="FD160" s="1">
        <v>0</v>
      </c>
      <c r="FE160" s="1">
        <v>0</v>
      </c>
      <c r="FF160" s="1">
        <v>0</v>
      </c>
      <c r="FG160" s="1">
        <v>0</v>
      </c>
      <c r="FH160" s="1">
        <v>0</v>
      </c>
      <c r="FI160" s="1">
        <v>0</v>
      </c>
      <c r="FJ160" s="1">
        <v>0</v>
      </c>
      <c r="FK160" s="1">
        <v>0</v>
      </c>
      <c r="FL160" s="1">
        <v>0</v>
      </c>
      <c r="FM160" s="1">
        <v>0</v>
      </c>
      <c r="FN160" s="1">
        <v>0</v>
      </c>
      <c r="FO160" s="1">
        <v>0</v>
      </c>
      <c r="FP160" s="1">
        <v>0</v>
      </c>
      <c r="FQ160" s="1">
        <v>1</v>
      </c>
      <c r="FR160" s="1">
        <v>0</v>
      </c>
      <c r="FS160" s="1">
        <v>0</v>
      </c>
      <c r="FT160" s="1">
        <v>0</v>
      </c>
      <c r="FU160" s="1">
        <v>0</v>
      </c>
      <c r="FV160" s="1">
        <v>0</v>
      </c>
      <c r="FW160" s="1">
        <v>0</v>
      </c>
      <c r="FX160" s="1">
        <v>4.3256223015830715</v>
      </c>
      <c r="FY160" s="1">
        <v>0</v>
      </c>
      <c r="FZ160" s="1">
        <v>0</v>
      </c>
      <c r="GA160" s="1">
        <v>0</v>
      </c>
      <c r="GB160" s="1">
        <v>0</v>
      </c>
      <c r="GC160" s="1">
        <v>0</v>
      </c>
      <c r="GD160" s="1">
        <v>0</v>
      </c>
      <c r="GE160" s="1">
        <v>0</v>
      </c>
      <c r="GF160" s="1">
        <v>0</v>
      </c>
      <c r="GG160" s="1">
        <v>0</v>
      </c>
      <c r="GH160" s="1">
        <v>0</v>
      </c>
      <c r="GI160" s="1">
        <v>0</v>
      </c>
      <c r="GJ160" s="1">
        <v>0</v>
      </c>
      <c r="GK160" s="1">
        <v>0</v>
      </c>
      <c r="GL160" s="1">
        <v>0</v>
      </c>
      <c r="GM160" s="1">
        <v>0</v>
      </c>
      <c r="GN160" s="1">
        <v>0</v>
      </c>
      <c r="GO160" s="1">
        <v>0</v>
      </c>
      <c r="GP160" s="1">
        <v>0</v>
      </c>
      <c r="GQ160" s="1">
        <v>0</v>
      </c>
      <c r="GR160" s="1">
        <v>0</v>
      </c>
      <c r="GS160" s="1">
        <v>0</v>
      </c>
      <c r="GT160" s="1">
        <v>0.35980000000000001</v>
      </c>
      <c r="GU160" s="1">
        <v>0</v>
      </c>
      <c r="GV160" s="1">
        <v>0</v>
      </c>
      <c r="GW160" s="1">
        <v>0</v>
      </c>
      <c r="GX160" s="1">
        <v>0</v>
      </c>
      <c r="GY160" s="1">
        <v>0</v>
      </c>
      <c r="GZ160" s="1">
        <v>0</v>
      </c>
      <c r="HA160" s="1">
        <v>0</v>
      </c>
      <c r="HB160" s="1">
        <v>0</v>
      </c>
      <c r="HC160" s="1">
        <v>0</v>
      </c>
      <c r="HD160" s="1">
        <v>0</v>
      </c>
      <c r="HE160" s="1">
        <v>0</v>
      </c>
      <c r="HF160" s="1">
        <v>0</v>
      </c>
      <c r="HG160" s="1">
        <v>0</v>
      </c>
      <c r="HH160" s="1">
        <v>1.4999999999999999E-2</v>
      </c>
      <c r="HI160" s="1">
        <v>0</v>
      </c>
      <c r="HJ160" s="1">
        <v>0</v>
      </c>
      <c r="HK160" s="1">
        <v>0</v>
      </c>
      <c r="HL160" s="1">
        <v>0</v>
      </c>
      <c r="HM160" s="1">
        <v>0</v>
      </c>
      <c r="HN160" s="1">
        <v>81.599999999999994</v>
      </c>
      <c r="HO160" s="1">
        <v>0</v>
      </c>
      <c r="HP160" s="1">
        <v>0</v>
      </c>
      <c r="HQ160" s="1">
        <v>0</v>
      </c>
      <c r="HR160" s="1">
        <v>0</v>
      </c>
      <c r="HS160" s="1">
        <v>0</v>
      </c>
      <c r="HT160" s="1">
        <v>0</v>
      </c>
      <c r="HU160" s="1">
        <v>0</v>
      </c>
      <c r="HV160" s="1">
        <v>0</v>
      </c>
      <c r="HW160" s="1">
        <v>0</v>
      </c>
      <c r="HX160" s="1">
        <v>0</v>
      </c>
      <c r="HY160" s="1">
        <v>0</v>
      </c>
      <c r="HZ160" s="1">
        <v>0</v>
      </c>
      <c r="IA160" s="1">
        <v>0</v>
      </c>
      <c r="IB160" s="1">
        <v>0</v>
      </c>
      <c r="IC160" s="1">
        <v>0</v>
      </c>
      <c r="ID160" s="1">
        <v>0</v>
      </c>
      <c r="IE160" s="1">
        <v>0</v>
      </c>
      <c r="IF160" s="1">
        <v>0</v>
      </c>
      <c r="IG160" s="1">
        <v>0</v>
      </c>
      <c r="IH160" s="1">
        <v>0</v>
      </c>
      <c r="II160" s="1">
        <v>0</v>
      </c>
      <c r="IJ160" s="1">
        <v>0</v>
      </c>
      <c r="IK160" s="1">
        <v>0</v>
      </c>
      <c r="IL160" s="1">
        <v>0</v>
      </c>
      <c r="IM160" s="1">
        <v>0</v>
      </c>
      <c r="IN160" s="1">
        <v>0</v>
      </c>
      <c r="IO160" s="1">
        <v>0</v>
      </c>
      <c r="IP160" s="1">
        <v>0</v>
      </c>
      <c r="IQ160" s="1">
        <v>0</v>
      </c>
      <c r="IR160" s="1">
        <v>0</v>
      </c>
      <c r="IS160" s="1">
        <v>0</v>
      </c>
      <c r="IT160" s="1">
        <v>0</v>
      </c>
      <c r="IU160" s="1">
        <v>0</v>
      </c>
      <c r="IV160" s="1">
        <v>0</v>
      </c>
      <c r="IW160" s="1">
        <v>0</v>
      </c>
      <c r="IX160" s="1">
        <v>0</v>
      </c>
      <c r="IY160" s="1">
        <v>0</v>
      </c>
      <c r="IZ160" s="1">
        <v>0</v>
      </c>
      <c r="JA160" s="1">
        <v>0</v>
      </c>
      <c r="JB160" s="1">
        <v>0</v>
      </c>
      <c r="JC160" s="1">
        <v>0</v>
      </c>
      <c r="JD160" s="1">
        <v>0</v>
      </c>
      <c r="JE160" s="1">
        <v>0</v>
      </c>
      <c r="JF160" s="1">
        <v>0</v>
      </c>
      <c r="JG160" s="1">
        <v>0</v>
      </c>
      <c r="JH160" s="1">
        <v>0</v>
      </c>
      <c r="JI160" s="1">
        <v>0</v>
      </c>
      <c r="JJ160" s="1">
        <v>0</v>
      </c>
      <c r="JK160" s="1">
        <v>0</v>
      </c>
      <c r="JL160" s="1">
        <v>0</v>
      </c>
      <c r="JM160" s="1">
        <v>0</v>
      </c>
      <c r="JN160" s="1">
        <v>0</v>
      </c>
      <c r="JO160" s="1">
        <v>0</v>
      </c>
      <c r="JP160" s="1">
        <v>0</v>
      </c>
      <c r="JQ160" s="1">
        <v>0</v>
      </c>
      <c r="JR160" s="1">
        <v>0</v>
      </c>
      <c r="JS160" s="1">
        <v>0</v>
      </c>
      <c r="JT160" s="1">
        <v>0</v>
      </c>
      <c r="JU160" s="1">
        <v>0</v>
      </c>
      <c r="JV160" s="1">
        <v>0</v>
      </c>
      <c r="JW160" s="1">
        <v>0</v>
      </c>
      <c r="JX160" s="1">
        <v>0</v>
      </c>
      <c r="JY160" s="1">
        <v>0</v>
      </c>
      <c r="JZ160" s="1">
        <v>0</v>
      </c>
      <c r="KA160" s="1">
        <v>0</v>
      </c>
      <c r="KB160" s="1">
        <v>0</v>
      </c>
      <c r="KC160" s="1">
        <v>0</v>
      </c>
      <c r="KD160" s="1">
        <v>0</v>
      </c>
      <c r="KE160" s="1">
        <v>0</v>
      </c>
      <c r="KF160" s="1">
        <v>0</v>
      </c>
      <c r="KG160" s="1">
        <v>0</v>
      </c>
      <c r="KH160" s="1">
        <v>0</v>
      </c>
      <c r="KI160" s="1">
        <v>0</v>
      </c>
      <c r="KJ160" s="1">
        <v>0</v>
      </c>
      <c r="KK160" s="1">
        <v>0</v>
      </c>
      <c r="KL160" s="1">
        <v>0</v>
      </c>
      <c r="KM160" s="1">
        <v>0</v>
      </c>
      <c r="KN160" s="1">
        <v>0</v>
      </c>
      <c r="KO160" s="1">
        <v>0</v>
      </c>
      <c r="KP160" s="1">
        <v>0</v>
      </c>
      <c r="KQ160" s="1">
        <v>0</v>
      </c>
      <c r="KR160" s="1">
        <v>0</v>
      </c>
      <c r="KS160" s="1">
        <v>0</v>
      </c>
      <c r="KT160" s="1">
        <v>0</v>
      </c>
      <c r="KU160" s="1">
        <v>0</v>
      </c>
      <c r="KV160" s="1">
        <v>0</v>
      </c>
      <c r="KW160" s="1">
        <v>0</v>
      </c>
      <c r="KX160" s="1">
        <v>0</v>
      </c>
      <c r="KY160" s="1">
        <v>0</v>
      </c>
      <c r="KZ160" s="1">
        <v>0</v>
      </c>
      <c r="LA160" s="1">
        <v>0</v>
      </c>
      <c r="LB160" s="1">
        <v>0</v>
      </c>
      <c r="LC160" s="1">
        <v>0</v>
      </c>
      <c r="LD160" s="1">
        <v>0</v>
      </c>
      <c r="LE160" s="1">
        <v>0</v>
      </c>
      <c r="LF160" s="1">
        <v>0</v>
      </c>
      <c r="LG160" s="1">
        <v>0</v>
      </c>
      <c r="LH160" s="1">
        <v>1</v>
      </c>
      <c r="LI160" s="1">
        <v>0.46805100182149195</v>
      </c>
      <c r="LJ160" s="1">
        <v>0</v>
      </c>
      <c r="LK160" s="1">
        <v>0</v>
      </c>
      <c r="LL160" s="1">
        <v>1</v>
      </c>
      <c r="LM160" s="1">
        <v>0.95</v>
      </c>
      <c r="LN160" s="1">
        <v>0</v>
      </c>
      <c r="LO160" s="1">
        <v>1</v>
      </c>
      <c r="LP160" s="1">
        <v>0.78</v>
      </c>
      <c r="LQ160" s="1">
        <v>0</v>
      </c>
      <c r="LR160" s="1">
        <v>0.12877263581488935</v>
      </c>
      <c r="LS160" s="1">
        <v>0</v>
      </c>
    </row>
    <row r="161" spans="1:331" ht="15.75" customHeight="1">
      <c r="A161" s="1" t="s">
        <v>459</v>
      </c>
      <c r="B161" s="1" t="s">
        <v>460</v>
      </c>
      <c r="C161" s="1" t="s">
        <v>475</v>
      </c>
      <c r="D161" s="1" t="s">
        <v>353</v>
      </c>
      <c r="E161" s="1" t="s">
        <v>354</v>
      </c>
      <c r="F161" s="1">
        <v>12</v>
      </c>
      <c r="G161" s="1" t="s">
        <v>355</v>
      </c>
      <c r="H161" s="1">
        <v>12</v>
      </c>
      <c r="I161" s="1">
        <v>1.2E-2</v>
      </c>
      <c r="J161" s="1">
        <v>0</v>
      </c>
      <c r="K161" s="1" t="s">
        <v>356</v>
      </c>
      <c r="L161" s="1">
        <v>1</v>
      </c>
      <c r="M161" s="1" t="s">
        <v>427</v>
      </c>
      <c r="N161" s="1" t="s">
        <v>462</v>
      </c>
      <c r="O161" s="1" t="s">
        <v>463</v>
      </c>
      <c r="P161" s="1">
        <v>4.9000000000000004</v>
      </c>
      <c r="Q161" s="1">
        <v>0.82</v>
      </c>
      <c r="R161" s="1">
        <v>0</v>
      </c>
      <c r="S161" s="1">
        <v>0.35</v>
      </c>
      <c r="T161" s="1">
        <v>1000</v>
      </c>
      <c r="U161" s="1">
        <v>0</v>
      </c>
      <c r="V161" s="1">
        <v>25</v>
      </c>
      <c r="W161" s="1">
        <v>0</v>
      </c>
      <c r="X161" s="1">
        <v>25000</v>
      </c>
      <c r="Y161" s="1">
        <v>1</v>
      </c>
      <c r="Z161" s="1">
        <v>0</v>
      </c>
      <c r="AA161" s="1">
        <v>0</v>
      </c>
      <c r="AB161" s="1">
        <v>0</v>
      </c>
      <c r="AC161" s="1">
        <v>0</v>
      </c>
      <c r="AD161" s="1">
        <v>0</v>
      </c>
      <c r="AE161" s="1">
        <v>0</v>
      </c>
      <c r="AF161" s="1">
        <v>0</v>
      </c>
      <c r="AG161" s="1">
        <v>0</v>
      </c>
      <c r="AH161" s="1">
        <v>0</v>
      </c>
      <c r="AI161" s="1">
        <v>0</v>
      </c>
      <c r="AJ161" s="1">
        <v>0</v>
      </c>
      <c r="AK161" s="1">
        <v>0</v>
      </c>
      <c r="AL161" s="1">
        <v>0</v>
      </c>
      <c r="AM161" s="1">
        <v>13.616438356164384</v>
      </c>
      <c r="AN161" s="1">
        <v>0</v>
      </c>
      <c r="AO161" s="1">
        <v>0</v>
      </c>
      <c r="AP161" s="1">
        <v>0</v>
      </c>
      <c r="AQ161" s="1">
        <v>0</v>
      </c>
      <c r="AR161" s="1">
        <v>0</v>
      </c>
      <c r="AS161" s="1">
        <v>0</v>
      </c>
      <c r="AT161" s="1">
        <v>0</v>
      </c>
      <c r="AU161" s="1">
        <v>0</v>
      </c>
      <c r="AV161" s="1">
        <v>0</v>
      </c>
      <c r="AW161" s="1">
        <v>0</v>
      </c>
      <c r="AX161" s="1">
        <v>0</v>
      </c>
      <c r="AY161" s="1">
        <v>0</v>
      </c>
      <c r="AZ161" s="1">
        <v>0</v>
      </c>
      <c r="BA161" s="1">
        <v>0</v>
      </c>
      <c r="BB161" s="1">
        <v>0</v>
      </c>
      <c r="BC161" s="1">
        <v>0.1143</v>
      </c>
      <c r="BD161" s="1">
        <v>0</v>
      </c>
      <c r="BE161" s="1">
        <v>0</v>
      </c>
      <c r="BF161" s="1">
        <v>0</v>
      </c>
      <c r="BG161" s="1">
        <v>0</v>
      </c>
      <c r="BH161" s="1">
        <v>0</v>
      </c>
      <c r="BI161" s="1">
        <v>0</v>
      </c>
      <c r="BJ161" s="1">
        <v>0</v>
      </c>
      <c r="BK161" s="1">
        <v>0</v>
      </c>
      <c r="BL161" s="1">
        <v>0</v>
      </c>
      <c r="BM161" s="1">
        <v>0</v>
      </c>
      <c r="BN161" s="1">
        <v>0</v>
      </c>
      <c r="BO161" s="1">
        <v>0</v>
      </c>
      <c r="BP161" s="1">
        <v>0</v>
      </c>
      <c r="BQ161" s="1">
        <v>1.4999999999999999E-2</v>
      </c>
      <c r="BR161" s="1">
        <v>0</v>
      </c>
      <c r="BS161" s="1">
        <v>0</v>
      </c>
      <c r="BT161" s="1">
        <v>0</v>
      </c>
      <c r="BU161" s="1">
        <v>0</v>
      </c>
      <c r="BV161" s="1">
        <v>0</v>
      </c>
      <c r="BW161" s="1">
        <v>81.599999999999994</v>
      </c>
      <c r="BX161" s="1">
        <v>0</v>
      </c>
      <c r="BY161" s="1">
        <v>0</v>
      </c>
      <c r="BZ161" s="1">
        <v>0</v>
      </c>
      <c r="CA161" s="1">
        <v>0</v>
      </c>
      <c r="CB161" s="1">
        <v>0</v>
      </c>
      <c r="CC161" s="1">
        <v>0</v>
      </c>
      <c r="CD161" s="1">
        <v>0</v>
      </c>
      <c r="CE161" s="1">
        <v>0</v>
      </c>
      <c r="CF161" s="1">
        <v>0</v>
      </c>
      <c r="CG161" s="1">
        <v>0</v>
      </c>
      <c r="CH161" s="1">
        <v>0</v>
      </c>
      <c r="CI161" s="1">
        <v>0</v>
      </c>
      <c r="CJ161" s="1">
        <v>0</v>
      </c>
      <c r="CK161" s="1">
        <v>0</v>
      </c>
      <c r="CL161" s="1">
        <v>0</v>
      </c>
      <c r="CM161" s="1">
        <v>0</v>
      </c>
      <c r="CN161" s="1">
        <v>0</v>
      </c>
      <c r="CO161" s="1">
        <v>0</v>
      </c>
      <c r="CP161" s="1">
        <v>0</v>
      </c>
      <c r="CQ161" s="1">
        <v>0</v>
      </c>
      <c r="CR161" s="1">
        <v>0</v>
      </c>
      <c r="CS161" s="1">
        <v>0</v>
      </c>
      <c r="CT161" s="1">
        <v>0</v>
      </c>
      <c r="CU161" s="1">
        <v>0</v>
      </c>
      <c r="CV161" s="1">
        <v>0</v>
      </c>
      <c r="CW161" s="1">
        <v>0</v>
      </c>
      <c r="CX161" s="1">
        <v>0</v>
      </c>
      <c r="CY161" s="1">
        <v>0</v>
      </c>
      <c r="CZ161" s="1">
        <v>0</v>
      </c>
      <c r="DA161" s="1">
        <v>0</v>
      </c>
      <c r="DB161" s="1">
        <v>0</v>
      </c>
      <c r="DC161" s="1">
        <v>0</v>
      </c>
      <c r="DD161" s="1">
        <v>0</v>
      </c>
      <c r="DE161" s="1">
        <v>0</v>
      </c>
      <c r="DF161" s="1">
        <v>0</v>
      </c>
      <c r="DG161" s="1">
        <v>0</v>
      </c>
      <c r="DH161" s="1">
        <v>0</v>
      </c>
      <c r="DI161" s="1">
        <v>0</v>
      </c>
      <c r="DJ161" s="1">
        <v>0</v>
      </c>
      <c r="DK161" s="1">
        <v>0</v>
      </c>
      <c r="DL161" s="1">
        <v>0</v>
      </c>
      <c r="DM161" s="1">
        <v>0</v>
      </c>
      <c r="DN161" s="1">
        <v>0</v>
      </c>
      <c r="DO161" s="1">
        <v>0</v>
      </c>
      <c r="DP161" s="1">
        <v>0</v>
      </c>
      <c r="DQ161" s="1">
        <v>0</v>
      </c>
      <c r="DR161" s="1">
        <v>0</v>
      </c>
      <c r="DS161" s="1">
        <v>0</v>
      </c>
      <c r="DT161" s="1">
        <v>0</v>
      </c>
      <c r="DU161" s="1">
        <v>0</v>
      </c>
      <c r="DV161" s="1">
        <v>0</v>
      </c>
      <c r="DW161" s="1">
        <v>0</v>
      </c>
      <c r="DX161" s="1">
        <v>0</v>
      </c>
      <c r="DY161" s="1">
        <v>0</v>
      </c>
      <c r="DZ161" s="1">
        <v>0</v>
      </c>
      <c r="EA161" s="1">
        <v>0</v>
      </c>
      <c r="EB161" s="1">
        <v>0</v>
      </c>
      <c r="EC161" s="1">
        <v>0</v>
      </c>
      <c r="ED161" s="1">
        <v>0</v>
      </c>
      <c r="EE161" s="1">
        <v>0</v>
      </c>
      <c r="EF161" s="1">
        <v>0</v>
      </c>
      <c r="EG161" s="1">
        <v>0</v>
      </c>
      <c r="EH161" s="1">
        <v>0</v>
      </c>
      <c r="EI161" s="1">
        <v>0</v>
      </c>
      <c r="EJ161" s="1">
        <v>0</v>
      </c>
      <c r="EK161" s="1">
        <v>0</v>
      </c>
      <c r="EL161" s="1">
        <v>0</v>
      </c>
      <c r="EM161" s="1">
        <v>0</v>
      </c>
      <c r="EN161" s="1">
        <v>0</v>
      </c>
      <c r="EO161" s="1">
        <v>0</v>
      </c>
      <c r="EP161" s="1">
        <v>0</v>
      </c>
      <c r="EQ161" s="1">
        <v>0</v>
      </c>
      <c r="ER161" s="1">
        <v>0</v>
      </c>
      <c r="ES161" s="1">
        <v>0</v>
      </c>
      <c r="ET161" s="1">
        <v>0</v>
      </c>
      <c r="EU161" s="1">
        <v>0</v>
      </c>
      <c r="EV161" s="1">
        <v>0</v>
      </c>
      <c r="EW161" s="1">
        <v>0</v>
      </c>
      <c r="EX161" s="1">
        <v>0</v>
      </c>
      <c r="EY161" s="1">
        <v>0</v>
      </c>
      <c r="EZ161" s="1">
        <v>0</v>
      </c>
      <c r="FA161" s="1">
        <v>0</v>
      </c>
      <c r="FB161" s="1">
        <v>0</v>
      </c>
      <c r="FC161" s="1">
        <v>0</v>
      </c>
      <c r="FD161" s="1">
        <v>0</v>
      </c>
      <c r="FE161" s="1">
        <v>0</v>
      </c>
      <c r="FF161" s="1">
        <v>0</v>
      </c>
      <c r="FG161" s="1">
        <v>0</v>
      </c>
      <c r="FH161" s="1">
        <v>0</v>
      </c>
      <c r="FI161" s="1">
        <v>0</v>
      </c>
      <c r="FJ161" s="1">
        <v>0</v>
      </c>
      <c r="FK161" s="1">
        <v>0</v>
      </c>
      <c r="FL161" s="1">
        <v>0</v>
      </c>
      <c r="FM161" s="1">
        <v>0</v>
      </c>
      <c r="FN161" s="1">
        <v>0</v>
      </c>
      <c r="FO161" s="1">
        <v>0</v>
      </c>
      <c r="FP161" s="1">
        <v>0</v>
      </c>
      <c r="FQ161" s="1">
        <v>1</v>
      </c>
      <c r="FR161" s="1">
        <v>0</v>
      </c>
      <c r="FS161" s="1">
        <v>0</v>
      </c>
      <c r="FT161" s="1">
        <v>0</v>
      </c>
      <c r="FU161" s="1">
        <v>0</v>
      </c>
      <c r="FV161" s="1">
        <v>0</v>
      </c>
      <c r="FW161" s="1">
        <v>0</v>
      </c>
      <c r="FX161" s="1">
        <v>4.3256223015830715</v>
      </c>
      <c r="FY161" s="1">
        <v>0</v>
      </c>
      <c r="FZ161" s="1">
        <v>0</v>
      </c>
      <c r="GA161" s="1">
        <v>0</v>
      </c>
      <c r="GB161" s="1">
        <v>0</v>
      </c>
      <c r="GC161" s="1">
        <v>0</v>
      </c>
      <c r="GD161" s="1">
        <v>0</v>
      </c>
      <c r="GE161" s="1">
        <v>0</v>
      </c>
      <c r="GF161" s="1">
        <v>0</v>
      </c>
      <c r="GG161" s="1">
        <v>0</v>
      </c>
      <c r="GH161" s="1">
        <v>0</v>
      </c>
      <c r="GI161" s="1">
        <v>0</v>
      </c>
      <c r="GJ161" s="1">
        <v>0</v>
      </c>
      <c r="GK161" s="1">
        <v>0</v>
      </c>
      <c r="GL161" s="1">
        <v>0</v>
      </c>
      <c r="GM161" s="1">
        <v>0</v>
      </c>
      <c r="GN161" s="1">
        <v>0</v>
      </c>
      <c r="GO161" s="1">
        <v>0</v>
      </c>
      <c r="GP161" s="1">
        <v>0</v>
      </c>
      <c r="GQ161" s="1">
        <v>0</v>
      </c>
      <c r="GR161" s="1">
        <v>0</v>
      </c>
      <c r="GS161" s="1">
        <v>0</v>
      </c>
      <c r="GT161" s="1">
        <v>0.35980000000000001</v>
      </c>
      <c r="GU161" s="1">
        <v>0</v>
      </c>
      <c r="GV161" s="1">
        <v>0</v>
      </c>
      <c r="GW161" s="1">
        <v>0</v>
      </c>
      <c r="GX161" s="1">
        <v>0</v>
      </c>
      <c r="GY161" s="1">
        <v>0</v>
      </c>
      <c r="GZ161" s="1">
        <v>0</v>
      </c>
      <c r="HA161" s="1">
        <v>0</v>
      </c>
      <c r="HB161" s="1">
        <v>0</v>
      </c>
      <c r="HC161" s="1">
        <v>0</v>
      </c>
      <c r="HD161" s="1">
        <v>0</v>
      </c>
      <c r="HE161" s="1">
        <v>0</v>
      </c>
      <c r="HF161" s="1">
        <v>0</v>
      </c>
      <c r="HG161" s="1">
        <v>0</v>
      </c>
      <c r="HH161" s="1">
        <v>1.4999999999999999E-2</v>
      </c>
      <c r="HI161" s="1">
        <v>0</v>
      </c>
      <c r="HJ161" s="1">
        <v>0</v>
      </c>
      <c r="HK161" s="1">
        <v>0</v>
      </c>
      <c r="HL161" s="1">
        <v>0</v>
      </c>
      <c r="HM161" s="1">
        <v>0</v>
      </c>
      <c r="HN161" s="1">
        <v>81.599999999999994</v>
      </c>
      <c r="HO161" s="1">
        <v>0</v>
      </c>
      <c r="HP161" s="1">
        <v>0</v>
      </c>
      <c r="HQ161" s="1">
        <v>0</v>
      </c>
      <c r="HR161" s="1">
        <v>0</v>
      </c>
      <c r="HS161" s="1">
        <v>0</v>
      </c>
      <c r="HT161" s="1">
        <v>0</v>
      </c>
      <c r="HU161" s="1">
        <v>0</v>
      </c>
      <c r="HV161" s="1">
        <v>0</v>
      </c>
      <c r="HW161" s="1">
        <v>0</v>
      </c>
      <c r="HX161" s="1">
        <v>0</v>
      </c>
      <c r="HY161" s="1">
        <v>0</v>
      </c>
      <c r="HZ161" s="1">
        <v>0</v>
      </c>
      <c r="IA161" s="1">
        <v>0</v>
      </c>
      <c r="IB161" s="1">
        <v>0</v>
      </c>
      <c r="IC161" s="1">
        <v>0</v>
      </c>
      <c r="ID161" s="1">
        <v>0</v>
      </c>
      <c r="IE161" s="1">
        <v>0</v>
      </c>
      <c r="IF161" s="1">
        <v>0</v>
      </c>
      <c r="IG161" s="1">
        <v>0</v>
      </c>
      <c r="IH161" s="1">
        <v>0</v>
      </c>
      <c r="II161" s="1">
        <v>0</v>
      </c>
      <c r="IJ161" s="1">
        <v>0</v>
      </c>
      <c r="IK161" s="1">
        <v>0</v>
      </c>
      <c r="IL161" s="1">
        <v>0</v>
      </c>
      <c r="IM161" s="1">
        <v>0</v>
      </c>
      <c r="IN161" s="1">
        <v>0</v>
      </c>
      <c r="IO161" s="1">
        <v>0</v>
      </c>
      <c r="IP161" s="1">
        <v>0</v>
      </c>
      <c r="IQ161" s="1">
        <v>0</v>
      </c>
      <c r="IR161" s="1">
        <v>0</v>
      </c>
      <c r="IS161" s="1">
        <v>0</v>
      </c>
      <c r="IT161" s="1">
        <v>0</v>
      </c>
      <c r="IU161" s="1">
        <v>0</v>
      </c>
      <c r="IV161" s="1">
        <v>0</v>
      </c>
      <c r="IW161" s="1">
        <v>0</v>
      </c>
      <c r="IX161" s="1">
        <v>0</v>
      </c>
      <c r="IY161" s="1">
        <v>0</v>
      </c>
      <c r="IZ161" s="1">
        <v>0</v>
      </c>
      <c r="JA161" s="1">
        <v>0</v>
      </c>
      <c r="JB161" s="1">
        <v>0</v>
      </c>
      <c r="JC161" s="1">
        <v>0</v>
      </c>
      <c r="JD161" s="1">
        <v>0</v>
      </c>
      <c r="JE161" s="1">
        <v>0</v>
      </c>
      <c r="JF161" s="1">
        <v>0</v>
      </c>
      <c r="JG161" s="1">
        <v>0</v>
      </c>
      <c r="JH161" s="1">
        <v>0</v>
      </c>
      <c r="JI161" s="1">
        <v>0</v>
      </c>
      <c r="JJ161" s="1">
        <v>0</v>
      </c>
      <c r="JK161" s="1">
        <v>0</v>
      </c>
      <c r="JL161" s="1">
        <v>0</v>
      </c>
      <c r="JM161" s="1">
        <v>0</v>
      </c>
      <c r="JN161" s="1">
        <v>0</v>
      </c>
      <c r="JO161" s="1">
        <v>0</v>
      </c>
      <c r="JP161" s="1">
        <v>0</v>
      </c>
      <c r="JQ161" s="1">
        <v>0</v>
      </c>
      <c r="JR161" s="1">
        <v>0</v>
      </c>
      <c r="JS161" s="1">
        <v>0</v>
      </c>
      <c r="JT161" s="1">
        <v>0</v>
      </c>
      <c r="JU161" s="1">
        <v>0</v>
      </c>
      <c r="JV161" s="1">
        <v>0</v>
      </c>
      <c r="JW161" s="1">
        <v>0</v>
      </c>
      <c r="JX161" s="1">
        <v>0</v>
      </c>
      <c r="JY161" s="1">
        <v>0</v>
      </c>
      <c r="JZ161" s="1">
        <v>0</v>
      </c>
      <c r="KA161" s="1">
        <v>0</v>
      </c>
      <c r="KB161" s="1">
        <v>0</v>
      </c>
      <c r="KC161" s="1">
        <v>0</v>
      </c>
      <c r="KD161" s="1">
        <v>0</v>
      </c>
      <c r="KE161" s="1">
        <v>0</v>
      </c>
      <c r="KF161" s="1">
        <v>0</v>
      </c>
      <c r="KG161" s="1">
        <v>0</v>
      </c>
      <c r="KH161" s="1">
        <v>0</v>
      </c>
      <c r="KI161" s="1">
        <v>0</v>
      </c>
      <c r="KJ161" s="1">
        <v>0</v>
      </c>
      <c r="KK161" s="1">
        <v>0</v>
      </c>
      <c r="KL161" s="1">
        <v>0</v>
      </c>
      <c r="KM161" s="1">
        <v>0</v>
      </c>
      <c r="KN161" s="1">
        <v>0</v>
      </c>
      <c r="KO161" s="1">
        <v>0</v>
      </c>
      <c r="KP161" s="1">
        <v>0</v>
      </c>
      <c r="KQ161" s="1">
        <v>0</v>
      </c>
      <c r="KR161" s="1">
        <v>0</v>
      </c>
      <c r="KS161" s="1">
        <v>0</v>
      </c>
      <c r="KT161" s="1">
        <v>0</v>
      </c>
      <c r="KU161" s="1">
        <v>0</v>
      </c>
      <c r="KV161" s="1">
        <v>0</v>
      </c>
      <c r="KW161" s="1">
        <v>0</v>
      </c>
      <c r="KX161" s="1">
        <v>0</v>
      </c>
      <c r="KY161" s="1">
        <v>0</v>
      </c>
      <c r="KZ161" s="1">
        <v>0</v>
      </c>
      <c r="LA161" s="1">
        <v>0</v>
      </c>
      <c r="LB161" s="1">
        <v>0</v>
      </c>
      <c r="LC161" s="1">
        <v>0</v>
      </c>
      <c r="LD161" s="1">
        <v>0</v>
      </c>
      <c r="LE161" s="1">
        <v>0</v>
      </c>
      <c r="LF161" s="1">
        <v>0</v>
      </c>
      <c r="LG161" s="1">
        <v>0</v>
      </c>
      <c r="LH161" s="1">
        <v>1</v>
      </c>
      <c r="LI161" s="1">
        <v>6.3067213114753995E-2</v>
      </c>
      <c r="LJ161" s="1">
        <v>0</v>
      </c>
      <c r="LK161" s="1">
        <v>0</v>
      </c>
      <c r="LL161" s="1">
        <v>1</v>
      </c>
      <c r="LM161" s="1">
        <v>0.95</v>
      </c>
      <c r="LN161" s="1">
        <v>0</v>
      </c>
      <c r="LO161" s="1">
        <v>1</v>
      </c>
      <c r="LP161" s="1">
        <v>0.78</v>
      </c>
      <c r="LQ161" s="1">
        <v>0</v>
      </c>
      <c r="LR161" s="1">
        <v>0.12877263581488935</v>
      </c>
      <c r="LS161" s="1">
        <v>0</v>
      </c>
    </row>
    <row r="162" spans="1:331" ht="15.75" customHeight="1">
      <c r="A162" s="1" t="s">
        <v>459</v>
      </c>
      <c r="B162" s="1" t="s">
        <v>460</v>
      </c>
      <c r="C162" s="1" t="s">
        <v>476</v>
      </c>
      <c r="D162" s="1" t="s">
        <v>353</v>
      </c>
      <c r="E162" s="1" t="s">
        <v>354</v>
      </c>
      <c r="F162" s="1">
        <v>24</v>
      </c>
      <c r="G162" s="1" t="s">
        <v>355</v>
      </c>
      <c r="H162" s="1">
        <v>24</v>
      </c>
      <c r="I162" s="1">
        <v>2.4E-2</v>
      </c>
      <c r="J162" s="1">
        <v>0</v>
      </c>
      <c r="K162" s="1" t="s">
        <v>356</v>
      </c>
      <c r="L162" s="1">
        <v>1</v>
      </c>
      <c r="M162" s="1" t="s">
        <v>427</v>
      </c>
      <c r="N162" s="1" t="s">
        <v>462</v>
      </c>
      <c r="O162" s="1" t="s">
        <v>463</v>
      </c>
      <c r="P162" s="1">
        <v>4.9000000000000004</v>
      </c>
      <c r="Q162" s="1">
        <v>0.82</v>
      </c>
      <c r="R162" s="1">
        <v>0</v>
      </c>
      <c r="S162" s="1">
        <v>0.35</v>
      </c>
      <c r="T162" s="1">
        <v>1000</v>
      </c>
      <c r="U162" s="1">
        <v>0</v>
      </c>
      <c r="V162" s="1">
        <v>25</v>
      </c>
      <c r="W162" s="1">
        <v>0</v>
      </c>
      <c r="X162" s="1">
        <v>25000</v>
      </c>
      <c r="Y162" s="1">
        <v>1</v>
      </c>
      <c r="Z162" s="1">
        <v>0</v>
      </c>
      <c r="AA162" s="1">
        <v>0</v>
      </c>
      <c r="AB162" s="1">
        <v>0</v>
      </c>
      <c r="AC162" s="1">
        <v>0</v>
      </c>
      <c r="AD162" s="1">
        <v>0</v>
      </c>
      <c r="AE162" s="1">
        <v>0</v>
      </c>
      <c r="AF162" s="1">
        <v>0</v>
      </c>
      <c r="AG162" s="1">
        <v>0</v>
      </c>
      <c r="AH162" s="1">
        <v>0</v>
      </c>
      <c r="AI162" s="1">
        <v>0</v>
      </c>
      <c r="AJ162" s="1">
        <v>0</v>
      </c>
      <c r="AK162" s="1">
        <v>0</v>
      </c>
      <c r="AL162" s="1">
        <v>0</v>
      </c>
      <c r="AM162" s="1">
        <v>13.616438356164384</v>
      </c>
      <c r="AN162" s="1">
        <v>0</v>
      </c>
      <c r="AO162" s="1">
        <v>0</v>
      </c>
      <c r="AP162" s="1">
        <v>0</v>
      </c>
      <c r="AQ162" s="1">
        <v>0</v>
      </c>
      <c r="AR162" s="1">
        <v>0</v>
      </c>
      <c r="AS162" s="1">
        <v>0</v>
      </c>
      <c r="AT162" s="1">
        <v>0</v>
      </c>
      <c r="AU162" s="1">
        <v>0</v>
      </c>
      <c r="AV162" s="1">
        <v>0</v>
      </c>
      <c r="AW162" s="1">
        <v>0</v>
      </c>
      <c r="AX162" s="1">
        <v>0</v>
      </c>
      <c r="AY162" s="1">
        <v>0</v>
      </c>
      <c r="AZ162" s="1">
        <v>0</v>
      </c>
      <c r="BA162" s="1">
        <v>0</v>
      </c>
      <c r="BB162" s="1">
        <v>0</v>
      </c>
      <c r="BC162" s="1">
        <v>0.1143</v>
      </c>
      <c r="BD162" s="1">
        <v>0</v>
      </c>
      <c r="BE162" s="1">
        <v>0</v>
      </c>
      <c r="BF162" s="1">
        <v>0</v>
      </c>
      <c r="BG162" s="1">
        <v>0</v>
      </c>
      <c r="BH162" s="1">
        <v>0</v>
      </c>
      <c r="BI162" s="1">
        <v>0</v>
      </c>
      <c r="BJ162" s="1">
        <v>0</v>
      </c>
      <c r="BK162" s="1">
        <v>0</v>
      </c>
      <c r="BL162" s="1">
        <v>0</v>
      </c>
      <c r="BM162" s="1">
        <v>0</v>
      </c>
      <c r="BN162" s="1">
        <v>0</v>
      </c>
      <c r="BO162" s="1">
        <v>0</v>
      </c>
      <c r="BP162" s="1">
        <v>0</v>
      </c>
      <c r="BQ162" s="1">
        <v>1.4999999999999999E-2</v>
      </c>
      <c r="BR162" s="1">
        <v>0</v>
      </c>
      <c r="BS162" s="1">
        <v>0</v>
      </c>
      <c r="BT162" s="1">
        <v>0</v>
      </c>
      <c r="BU162" s="1">
        <v>0</v>
      </c>
      <c r="BV162" s="1">
        <v>0</v>
      </c>
      <c r="BW162" s="1">
        <v>81.599999999999994</v>
      </c>
      <c r="BX162" s="1">
        <v>0</v>
      </c>
      <c r="BY162" s="1">
        <v>0</v>
      </c>
      <c r="BZ162" s="1">
        <v>0</v>
      </c>
      <c r="CA162" s="1">
        <v>0</v>
      </c>
      <c r="CB162" s="1">
        <v>0</v>
      </c>
      <c r="CC162" s="1">
        <v>0</v>
      </c>
      <c r="CD162" s="1">
        <v>0</v>
      </c>
      <c r="CE162" s="1">
        <v>0</v>
      </c>
      <c r="CF162" s="1">
        <v>0</v>
      </c>
      <c r="CG162" s="1">
        <v>0</v>
      </c>
      <c r="CH162" s="1">
        <v>0</v>
      </c>
      <c r="CI162" s="1">
        <v>0</v>
      </c>
      <c r="CJ162" s="1">
        <v>0</v>
      </c>
      <c r="CK162" s="1">
        <v>0</v>
      </c>
      <c r="CL162" s="1">
        <v>0</v>
      </c>
      <c r="CM162" s="1">
        <v>0</v>
      </c>
      <c r="CN162" s="1">
        <v>0</v>
      </c>
      <c r="CO162" s="1">
        <v>0</v>
      </c>
      <c r="CP162" s="1">
        <v>0</v>
      </c>
      <c r="CQ162" s="1">
        <v>0</v>
      </c>
      <c r="CR162" s="1">
        <v>0</v>
      </c>
      <c r="CS162" s="1">
        <v>0</v>
      </c>
      <c r="CT162" s="1">
        <v>0</v>
      </c>
      <c r="CU162" s="1">
        <v>0</v>
      </c>
      <c r="CV162" s="1">
        <v>0</v>
      </c>
      <c r="CW162" s="1">
        <v>0</v>
      </c>
      <c r="CX162" s="1">
        <v>0</v>
      </c>
      <c r="CY162" s="1">
        <v>0</v>
      </c>
      <c r="CZ162" s="1">
        <v>0</v>
      </c>
      <c r="DA162" s="1">
        <v>0</v>
      </c>
      <c r="DB162" s="1">
        <v>0</v>
      </c>
      <c r="DC162" s="1">
        <v>0</v>
      </c>
      <c r="DD162" s="1">
        <v>0</v>
      </c>
      <c r="DE162" s="1">
        <v>0</v>
      </c>
      <c r="DF162" s="1">
        <v>0</v>
      </c>
      <c r="DG162" s="1">
        <v>0</v>
      </c>
      <c r="DH162" s="1">
        <v>0</v>
      </c>
      <c r="DI162" s="1">
        <v>0</v>
      </c>
      <c r="DJ162" s="1">
        <v>0</v>
      </c>
      <c r="DK162" s="1">
        <v>0</v>
      </c>
      <c r="DL162" s="1">
        <v>0</v>
      </c>
      <c r="DM162" s="1">
        <v>0</v>
      </c>
      <c r="DN162" s="1">
        <v>0</v>
      </c>
      <c r="DO162" s="1">
        <v>0</v>
      </c>
      <c r="DP162" s="1">
        <v>0</v>
      </c>
      <c r="DQ162" s="1">
        <v>0</v>
      </c>
      <c r="DR162" s="1">
        <v>0</v>
      </c>
      <c r="DS162" s="1">
        <v>0</v>
      </c>
      <c r="DT162" s="1">
        <v>0</v>
      </c>
      <c r="DU162" s="1">
        <v>0</v>
      </c>
      <c r="DV162" s="1">
        <v>0</v>
      </c>
      <c r="DW162" s="1">
        <v>0</v>
      </c>
      <c r="DX162" s="1">
        <v>0</v>
      </c>
      <c r="DY162" s="1">
        <v>0</v>
      </c>
      <c r="DZ162" s="1">
        <v>0</v>
      </c>
      <c r="EA162" s="1">
        <v>0</v>
      </c>
      <c r="EB162" s="1">
        <v>0</v>
      </c>
      <c r="EC162" s="1">
        <v>0</v>
      </c>
      <c r="ED162" s="1">
        <v>0</v>
      </c>
      <c r="EE162" s="1">
        <v>0</v>
      </c>
      <c r="EF162" s="1">
        <v>0</v>
      </c>
      <c r="EG162" s="1">
        <v>0</v>
      </c>
      <c r="EH162" s="1">
        <v>0</v>
      </c>
      <c r="EI162" s="1">
        <v>0</v>
      </c>
      <c r="EJ162" s="1">
        <v>0</v>
      </c>
      <c r="EK162" s="1">
        <v>0</v>
      </c>
      <c r="EL162" s="1">
        <v>0</v>
      </c>
      <c r="EM162" s="1">
        <v>0</v>
      </c>
      <c r="EN162" s="1">
        <v>0</v>
      </c>
      <c r="EO162" s="1">
        <v>0</v>
      </c>
      <c r="EP162" s="1">
        <v>0</v>
      </c>
      <c r="EQ162" s="1">
        <v>0</v>
      </c>
      <c r="ER162" s="1">
        <v>0</v>
      </c>
      <c r="ES162" s="1">
        <v>0</v>
      </c>
      <c r="ET162" s="1">
        <v>0</v>
      </c>
      <c r="EU162" s="1">
        <v>0</v>
      </c>
      <c r="EV162" s="1">
        <v>0</v>
      </c>
      <c r="EW162" s="1">
        <v>0</v>
      </c>
      <c r="EX162" s="1">
        <v>0</v>
      </c>
      <c r="EY162" s="1">
        <v>0</v>
      </c>
      <c r="EZ162" s="1">
        <v>0</v>
      </c>
      <c r="FA162" s="1">
        <v>0</v>
      </c>
      <c r="FB162" s="1">
        <v>0</v>
      </c>
      <c r="FC162" s="1">
        <v>0</v>
      </c>
      <c r="FD162" s="1">
        <v>0</v>
      </c>
      <c r="FE162" s="1">
        <v>0</v>
      </c>
      <c r="FF162" s="1">
        <v>0</v>
      </c>
      <c r="FG162" s="1">
        <v>0</v>
      </c>
      <c r="FH162" s="1">
        <v>0</v>
      </c>
      <c r="FI162" s="1">
        <v>0</v>
      </c>
      <c r="FJ162" s="1">
        <v>0</v>
      </c>
      <c r="FK162" s="1">
        <v>0</v>
      </c>
      <c r="FL162" s="1">
        <v>0</v>
      </c>
      <c r="FM162" s="1">
        <v>0</v>
      </c>
      <c r="FN162" s="1">
        <v>0</v>
      </c>
      <c r="FO162" s="1">
        <v>0</v>
      </c>
      <c r="FP162" s="1">
        <v>0</v>
      </c>
      <c r="FQ162" s="1">
        <v>1</v>
      </c>
      <c r="FR162" s="1">
        <v>0</v>
      </c>
      <c r="FS162" s="1">
        <v>0</v>
      </c>
      <c r="FT162" s="1">
        <v>0</v>
      </c>
      <c r="FU162" s="1">
        <v>0</v>
      </c>
      <c r="FV162" s="1">
        <v>0</v>
      </c>
      <c r="FW162" s="1">
        <v>0</v>
      </c>
      <c r="FX162" s="1">
        <v>4.3256223015830715</v>
      </c>
      <c r="FY162" s="1">
        <v>0</v>
      </c>
      <c r="FZ162" s="1">
        <v>0</v>
      </c>
      <c r="GA162" s="1">
        <v>0</v>
      </c>
      <c r="GB162" s="1">
        <v>0</v>
      </c>
      <c r="GC162" s="1">
        <v>0</v>
      </c>
      <c r="GD162" s="1">
        <v>0</v>
      </c>
      <c r="GE162" s="1">
        <v>0</v>
      </c>
      <c r="GF162" s="1">
        <v>0</v>
      </c>
      <c r="GG162" s="1">
        <v>0</v>
      </c>
      <c r="GH162" s="1">
        <v>0</v>
      </c>
      <c r="GI162" s="1">
        <v>0</v>
      </c>
      <c r="GJ162" s="1">
        <v>0</v>
      </c>
      <c r="GK162" s="1">
        <v>0</v>
      </c>
      <c r="GL162" s="1">
        <v>0</v>
      </c>
      <c r="GM162" s="1">
        <v>0</v>
      </c>
      <c r="GN162" s="1">
        <v>0</v>
      </c>
      <c r="GO162" s="1">
        <v>0</v>
      </c>
      <c r="GP162" s="1">
        <v>0</v>
      </c>
      <c r="GQ162" s="1">
        <v>0</v>
      </c>
      <c r="GR162" s="1">
        <v>0</v>
      </c>
      <c r="GS162" s="1">
        <v>0</v>
      </c>
      <c r="GT162" s="1">
        <v>0.35980000000000001</v>
      </c>
      <c r="GU162" s="1">
        <v>0</v>
      </c>
      <c r="GV162" s="1">
        <v>0</v>
      </c>
      <c r="GW162" s="1">
        <v>0</v>
      </c>
      <c r="GX162" s="1">
        <v>0</v>
      </c>
      <c r="GY162" s="1">
        <v>0</v>
      </c>
      <c r="GZ162" s="1">
        <v>0</v>
      </c>
      <c r="HA162" s="1">
        <v>0</v>
      </c>
      <c r="HB162" s="1">
        <v>0</v>
      </c>
      <c r="HC162" s="1">
        <v>0</v>
      </c>
      <c r="HD162" s="1">
        <v>0</v>
      </c>
      <c r="HE162" s="1">
        <v>0</v>
      </c>
      <c r="HF162" s="1">
        <v>0</v>
      </c>
      <c r="HG162" s="1">
        <v>0</v>
      </c>
      <c r="HH162" s="1">
        <v>1.4999999999999999E-2</v>
      </c>
      <c r="HI162" s="1">
        <v>0</v>
      </c>
      <c r="HJ162" s="1">
        <v>0</v>
      </c>
      <c r="HK162" s="1">
        <v>0</v>
      </c>
      <c r="HL162" s="1">
        <v>0</v>
      </c>
      <c r="HM162" s="1">
        <v>0</v>
      </c>
      <c r="HN162" s="1">
        <v>81.599999999999994</v>
      </c>
      <c r="HO162" s="1">
        <v>0</v>
      </c>
      <c r="HP162" s="1">
        <v>0</v>
      </c>
      <c r="HQ162" s="1">
        <v>0</v>
      </c>
      <c r="HR162" s="1">
        <v>0</v>
      </c>
      <c r="HS162" s="1">
        <v>0</v>
      </c>
      <c r="HT162" s="1">
        <v>0</v>
      </c>
      <c r="HU162" s="1">
        <v>0</v>
      </c>
      <c r="HV162" s="1">
        <v>0</v>
      </c>
      <c r="HW162" s="1">
        <v>0</v>
      </c>
      <c r="HX162" s="1">
        <v>0</v>
      </c>
      <c r="HY162" s="1">
        <v>0</v>
      </c>
      <c r="HZ162" s="1">
        <v>0</v>
      </c>
      <c r="IA162" s="1">
        <v>0</v>
      </c>
      <c r="IB162" s="1">
        <v>0</v>
      </c>
      <c r="IC162" s="1">
        <v>0</v>
      </c>
      <c r="ID162" s="1">
        <v>0</v>
      </c>
      <c r="IE162" s="1">
        <v>0</v>
      </c>
      <c r="IF162" s="1">
        <v>0</v>
      </c>
      <c r="IG162" s="1">
        <v>0</v>
      </c>
      <c r="IH162" s="1">
        <v>0</v>
      </c>
      <c r="II162" s="1">
        <v>0</v>
      </c>
      <c r="IJ162" s="1">
        <v>0</v>
      </c>
      <c r="IK162" s="1">
        <v>0</v>
      </c>
      <c r="IL162" s="1">
        <v>0</v>
      </c>
      <c r="IM162" s="1">
        <v>0</v>
      </c>
      <c r="IN162" s="1">
        <v>0</v>
      </c>
      <c r="IO162" s="1">
        <v>0</v>
      </c>
      <c r="IP162" s="1">
        <v>0</v>
      </c>
      <c r="IQ162" s="1">
        <v>0</v>
      </c>
      <c r="IR162" s="1">
        <v>0</v>
      </c>
      <c r="IS162" s="1">
        <v>0</v>
      </c>
      <c r="IT162" s="1">
        <v>0</v>
      </c>
      <c r="IU162" s="1">
        <v>0</v>
      </c>
      <c r="IV162" s="1">
        <v>0</v>
      </c>
      <c r="IW162" s="1">
        <v>0</v>
      </c>
      <c r="IX162" s="1">
        <v>0</v>
      </c>
      <c r="IY162" s="1">
        <v>0</v>
      </c>
      <c r="IZ162" s="1">
        <v>0</v>
      </c>
      <c r="JA162" s="1">
        <v>0</v>
      </c>
      <c r="JB162" s="1">
        <v>0</v>
      </c>
      <c r="JC162" s="1">
        <v>0</v>
      </c>
      <c r="JD162" s="1">
        <v>0</v>
      </c>
      <c r="JE162" s="1">
        <v>0</v>
      </c>
      <c r="JF162" s="1">
        <v>0</v>
      </c>
      <c r="JG162" s="1">
        <v>0</v>
      </c>
      <c r="JH162" s="1">
        <v>0</v>
      </c>
      <c r="JI162" s="1">
        <v>0</v>
      </c>
      <c r="JJ162" s="1">
        <v>0</v>
      </c>
      <c r="JK162" s="1">
        <v>0</v>
      </c>
      <c r="JL162" s="1">
        <v>0</v>
      </c>
      <c r="JM162" s="1">
        <v>0</v>
      </c>
      <c r="JN162" s="1">
        <v>0</v>
      </c>
      <c r="JO162" s="1">
        <v>0</v>
      </c>
      <c r="JP162" s="1">
        <v>0</v>
      </c>
      <c r="JQ162" s="1">
        <v>0</v>
      </c>
      <c r="JR162" s="1">
        <v>0</v>
      </c>
      <c r="JS162" s="1">
        <v>0</v>
      </c>
      <c r="JT162" s="1">
        <v>0</v>
      </c>
      <c r="JU162" s="1">
        <v>0</v>
      </c>
      <c r="JV162" s="1">
        <v>0</v>
      </c>
      <c r="JW162" s="1">
        <v>0</v>
      </c>
      <c r="JX162" s="1">
        <v>0</v>
      </c>
      <c r="JY162" s="1">
        <v>0</v>
      </c>
      <c r="JZ162" s="1">
        <v>0</v>
      </c>
      <c r="KA162" s="1">
        <v>0</v>
      </c>
      <c r="KB162" s="1">
        <v>0</v>
      </c>
      <c r="KC162" s="1">
        <v>0</v>
      </c>
      <c r="KD162" s="1">
        <v>0</v>
      </c>
      <c r="KE162" s="1">
        <v>0</v>
      </c>
      <c r="KF162" s="1">
        <v>0</v>
      </c>
      <c r="KG162" s="1">
        <v>0</v>
      </c>
      <c r="KH162" s="1">
        <v>0</v>
      </c>
      <c r="KI162" s="1">
        <v>0</v>
      </c>
      <c r="KJ162" s="1">
        <v>0</v>
      </c>
      <c r="KK162" s="1">
        <v>0</v>
      </c>
      <c r="KL162" s="1">
        <v>0</v>
      </c>
      <c r="KM162" s="1">
        <v>0</v>
      </c>
      <c r="KN162" s="1">
        <v>0</v>
      </c>
      <c r="KO162" s="1">
        <v>0</v>
      </c>
      <c r="KP162" s="1">
        <v>0</v>
      </c>
      <c r="KQ162" s="1">
        <v>0</v>
      </c>
      <c r="KR162" s="1">
        <v>0</v>
      </c>
      <c r="KS162" s="1">
        <v>0</v>
      </c>
      <c r="KT162" s="1">
        <v>0</v>
      </c>
      <c r="KU162" s="1">
        <v>0</v>
      </c>
      <c r="KV162" s="1">
        <v>0</v>
      </c>
      <c r="KW162" s="1">
        <v>0</v>
      </c>
      <c r="KX162" s="1">
        <v>0</v>
      </c>
      <c r="KY162" s="1">
        <v>0</v>
      </c>
      <c r="KZ162" s="1">
        <v>0</v>
      </c>
      <c r="LA162" s="1">
        <v>0</v>
      </c>
      <c r="LB162" s="1">
        <v>0</v>
      </c>
      <c r="LC162" s="1">
        <v>0</v>
      </c>
      <c r="LD162" s="1">
        <v>0</v>
      </c>
      <c r="LE162" s="1">
        <v>0</v>
      </c>
      <c r="LF162" s="1">
        <v>0</v>
      </c>
      <c r="LG162" s="1">
        <v>0</v>
      </c>
      <c r="LH162" s="1">
        <v>1</v>
      </c>
      <c r="LI162" s="1">
        <v>0.1293655737704916</v>
      </c>
      <c r="LJ162" s="1">
        <v>0</v>
      </c>
      <c r="LK162" s="1">
        <v>0</v>
      </c>
      <c r="LL162" s="1">
        <v>1</v>
      </c>
      <c r="LM162" s="1">
        <v>0.95</v>
      </c>
      <c r="LN162" s="1">
        <v>0</v>
      </c>
      <c r="LO162" s="1">
        <v>1</v>
      </c>
      <c r="LP162" s="1">
        <v>0.78</v>
      </c>
      <c r="LQ162" s="1">
        <v>0</v>
      </c>
      <c r="LR162" s="1">
        <v>0.12877263581488935</v>
      </c>
      <c r="LS162" s="1">
        <v>0</v>
      </c>
    </row>
    <row r="163" spans="1:331" ht="15.75" customHeight="1">
      <c r="A163" s="1" t="s">
        <v>459</v>
      </c>
      <c r="B163" s="1" t="s">
        <v>460</v>
      </c>
      <c r="C163" s="1" t="s">
        <v>477</v>
      </c>
      <c r="D163" s="1" t="s">
        <v>353</v>
      </c>
      <c r="E163" s="1" t="s">
        <v>354</v>
      </c>
      <c r="F163" s="1">
        <v>45</v>
      </c>
      <c r="G163" s="1" t="s">
        <v>355</v>
      </c>
      <c r="H163" s="1">
        <v>45</v>
      </c>
      <c r="I163" s="1">
        <v>4.4999999999999998E-2</v>
      </c>
      <c r="J163" s="1">
        <v>0</v>
      </c>
      <c r="K163" s="1" t="s">
        <v>356</v>
      </c>
      <c r="L163" s="1">
        <v>1</v>
      </c>
      <c r="M163" s="1" t="s">
        <v>427</v>
      </c>
      <c r="N163" s="1" t="s">
        <v>462</v>
      </c>
      <c r="O163" s="1" t="s">
        <v>463</v>
      </c>
      <c r="P163" s="1">
        <v>4.9000000000000004</v>
      </c>
      <c r="Q163" s="1">
        <v>0.82</v>
      </c>
      <c r="R163" s="1">
        <v>0</v>
      </c>
      <c r="S163" s="1">
        <v>0.35</v>
      </c>
      <c r="T163" s="1">
        <v>1000</v>
      </c>
      <c r="U163" s="1">
        <v>0</v>
      </c>
      <c r="V163" s="1">
        <v>25</v>
      </c>
      <c r="W163" s="1">
        <v>0</v>
      </c>
      <c r="X163" s="1">
        <v>25000</v>
      </c>
      <c r="Y163" s="1">
        <v>1</v>
      </c>
      <c r="Z163" s="1">
        <v>0</v>
      </c>
      <c r="AA163" s="1">
        <v>0</v>
      </c>
      <c r="AB163" s="1">
        <v>0</v>
      </c>
      <c r="AC163" s="1">
        <v>0</v>
      </c>
      <c r="AD163" s="1">
        <v>0</v>
      </c>
      <c r="AE163" s="1">
        <v>0</v>
      </c>
      <c r="AF163" s="1">
        <v>0</v>
      </c>
      <c r="AG163" s="1">
        <v>0</v>
      </c>
      <c r="AH163" s="1">
        <v>0</v>
      </c>
      <c r="AI163" s="1">
        <v>0</v>
      </c>
      <c r="AJ163" s="1">
        <v>0</v>
      </c>
      <c r="AK163" s="1">
        <v>0</v>
      </c>
      <c r="AL163" s="1">
        <v>0</v>
      </c>
      <c r="AM163" s="1">
        <v>13.616438356164384</v>
      </c>
      <c r="AN163" s="1">
        <v>0</v>
      </c>
      <c r="AO163" s="1">
        <v>0</v>
      </c>
      <c r="AP163" s="1">
        <v>0</v>
      </c>
      <c r="AQ163" s="1">
        <v>0</v>
      </c>
      <c r="AR163" s="1">
        <v>0</v>
      </c>
      <c r="AS163" s="1">
        <v>0</v>
      </c>
      <c r="AT163" s="1">
        <v>0</v>
      </c>
      <c r="AU163" s="1">
        <v>0</v>
      </c>
      <c r="AV163" s="1">
        <v>0</v>
      </c>
      <c r="AW163" s="1">
        <v>0</v>
      </c>
      <c r="AX163" s="1">
        <v>0</v>
      </c>
      <c r="AY163" s="1">
        <v>0</v>
      </c>
      <c r="AZ163" s="1">
        <v>0</v>
      </c>
      <c r="BA163" s="1">
        <v>0</v>
      </c>
      <c r="BB163" s="1">
        <v>0</v>
      </c>
      <c r="BC163" s="1">
        <v>0.1143</v>
      </c>
      <c r="BD163" s="1">
        <v>0</v>
      </c>
      <c r="BE163" s="1">
        <v>0</v>
      </c>
      <c r="BF163" s="1">
        <v>0</v>
      </c>
      <c r="BG163" s="1">
        <v>0</v>
      </c>
      <c r="BH163" s="1">
        <v>0</v>
      </c>
      <c r="BI163" s="1">
        <v>0</v>
      </c>
      <c r="BJ163" s="1">
        <v>0</v>
      </c>
      <c r="BK163" s="1">
        <v>0</v>
      </c>
      <c r="BL163" s="1">
        <v>0</v>
      </c>
      <c r="BM163" s="1">
        <v>0</v>
      </c>
      <c r="BN163" s="1">
        <v>0</v>
      </c>
      <c r="BO163" s="1">
        <v>0</v>
      </c>
      <c r="BP163" s="1">
        <v>0</v>
      </c>
      <c r="BQ163" s="1">
        <v>1.4999999999999999E-2</v>
      </c>
      <c r="BR163" s="1">
        <v>0</v>
      </c>
      <c r="BS163" s="1">
        <v>0</v>
      </c>
      <c r="BT163" s="1">
        <v>0</v>
      </c>
      <c r="BU163" s="1">
        <v>0</v>
      </c>
      <c r="BV163" s="1">
        <v>0</v>
      </c>
      <c r="BW163" s="1">
        <v>81.599999999999994</v>
      </c>
      <c r="BX163" s="1">
        <v>0</v>
      </c>
      <c r="BY163" s="1">
        <v>0</v>
      </c>
      <c r="BZ163" s="1">
        <v>0</v>
      </c>
      <c r="CA163" s="1">
        <v>0</v>
      </c>
      <c r="CB163" s="1">
        <v>0</v>
      </c>
      <c r="CC163" s="1">
        <v>0</v>
      </c>
      <c r="CD163" s="1">
        <v>0</v>
      </c>
      <c r="CE163" s="1">
        <v>0</v>
      </c>
      <c r="CF163" s="1">
        <v>0</v>
      </c>
      <c r="CG163" s="1">
        <v>0</v>
      </c>
      <c r="CH163" s="1">
        <v>0</v>
      </c>
      <c r="CI163" s="1">
        <v>0</v>
      </c>
      <c r="CJ163" s="1">
        <v>0</v>
      </c>
      <c r="CK163" s="1">
        <v>0</v>
      </c>
      <c r="CL163" s="1">
        <v>0</v>
      </c>
      <c r="CM163" s="1">
        <v>0</v>
      </c>
      <c r="CN163" s="1">
        <v>0</v>
      </c>
      <c r="CO163" s="1">
        <v>0</v>
      </c>
      <c r="CP163" s="1">
        <v>0</v>
      </c>
      <c r="CQ163" s="1">
        <v>0</v>
      </c>
      <c r="CR163" s="1">
        <v>0</v>
      </c>
      <c r="CS163" s="1">
        <v>0</v>
      </c>
      <c r="CT163" s="1">
        <v>0</v>
      </c>
      <c r="CU163" s="1">
        <v>0</v>
      </c>
      <c r="CV163" s="1">
        <v>0</v>
      </c>
      <c r="CW163" s="1">
        <v>0</v>
      </c>
      <c r="CX163" s="1">
        <v>0</v>
      </c>
      <c r="CY163" s="1">
        <v>0</v>
      </c>
      <c r="CZ163" s="1">
        <v>0</v>
      </c>
      <c r="DA163" s="1">
        <v>0</v>
      </c>
      <c r="DB163" s="1">
        <v>0</v>
      </c>
      <c r="DC163" s="1">
        <v>0</v>
      </c>
      <c r="DD163" s="1">
        <v>0</v>
      </c>
      <c r="DE163" s="1">
        <v>0</v>
      </c>
      <c r="DF163" s="1">
        <v>0</v>
      </c>
      <c r="DG163" s="1">
        <v>0</v>
      </c>
      <c r="DH163" s="1">
        <v>0</v>
      </c>
      <c r="DI163" s="1">
        <v>0</v>
      </c>
      <c r="DJ163" s="1">
        <v>0</v>
      </c>
      <c r="DK163" s="1">
        <v>0</v>
      </c>
      <c r="DL163" s="1">
        <v>0</v>
      </c>
      <c r="DM163" s="1">
        <v>0</v>
      </c>
      <c r="DN163" s="1">
        <v>0</v>
      </c>
      <c r="DO163" s="1">
        <v>0</v>
      </c>
      <c r="DP163" s="1">
        <v>0</v>
      </c>
      <c r="DQ163" s="1">
        <v>0</v>
      </c>
      <c r="DR163" s="1">
        <v>0</v>
      </c>
      <c r="DS163" s="1">
        <v>0</v>
      </c>
      <c r="DT163" s="1">
        <v>0</v>
      </c>
      <c r="DU163" s="1">
        <v>0</v>
      </c>
      <c r="DV163" s="1">
        <v>0</v>
      </c>
      <c r="DW163" s="1">
        <v>0</v>
      </c>
      <c r="DX163" s="1">
        <v>0</v>
      </c>
      <c r="DY163" s="1">
        <v>0</v>
      </c>
      <c r="DZ163" s="1">
        <v>0</v>
      </c>
      <c r="EA163" s="1">
        <v>0</v>
      </c>
      <c r="EB163" s="1">
        <v>0</v>
      </c>
      <c r="EC163" s="1">
        <v>0</v>
      </c>
      <c r="ED163" s="1">
        <v>0</v>
      </c>
      <c r="EE163" s="1">
        <v>0</v>
      </c>
      <c r="EF163" s="1">
        <v>0</v>
      </c>
      <c r="EG163" s="1">
        <v>0</v>
      </c>
      <c r="EH163" s="1">
        <v>0</v>
      </c>
      <c r="EI163" s="1">
        <v>0</v>
      </c>
      <c r="EJ163" s="1">
        <v>0</v>
      </c>
      <c r="EK163" s="1">
        <v>0</v>
      </c>
      <c r="EL163" s="1">
        <v>0</v>
      </c>
      <c r="EM163" s="1">
        <v>0</v>
      </c>
      <c r="EN163" s="1">
        <v>0</v>
      </c>
      <c r="EO163" s="1">
        <v>0</v>
      </c>
      <c r="EP163" s="1">
        <v>0</v>
      </c>
      <c r="EQ163" s="1">
        <v>0</v>
      </c>
      <c r="ER163" s="1">
        <v>0</v>
      </c>
      <c r="ES163" s="1">
        <v>0</v>
      </c>
      <c r="ET163" s="1">
        <v>0</v>
      </c>
      <c r="EU163" s="1">
        <v>0</v>
      </c>
      <c r="EV163" s="1">
        <v>0</v>
      </c>
      <c r="EW163" s="1">
        <v>0</v>
      </c>
      <c r="EX163" s="1">
        <v>0</v>
      </c>
      <c r="EY163" s="1">
        <v>0</v>
      </c>
      <c r="EZ163" s="1">
        <v>0</v>
      </c>
      <c r="FA163" s="1">
        <v>0</v>
      </c>
      <c r="FB163" s="1">
        <v>0</v>
      </c>
      <c r="FC163" s="1">
        <v>0</v>
      </c>
      <c r="FD163" s="1">
        <v>0</v>
      </c>
      <c r="FE163" s="1">
        <v>0</v>
      </c>
      <c r="FF163" s="1">
        <v>0</v>
      </c>
      <c r="FG163" s="1">
        <v>0</v>
      </c>
      <c r="FH163" s="1">
        <v>0</v>
      </c>
      <c r="FI163" s="1">
        <v>0</v>
      </c>
      <c r="FJ163" s="1">
        <v>0</v>
      </c>
      <c r="FK163" s="1">
        <v>0</v>
      </c>
      <c r="FL163" s="1">
        <v>0</v>
      </c>
      <c r="FM163" s="1">
        <v>0</v>
      </c>
      <c r="FN163" s="1">
        <v>0</v>
      </c>
      <c r="FO163" s="1">
        <v>0</v>
      </c>
      <c r="FP163" s="1">
        <v>0</v>
      </c>
      <c r="FQ163" s="1">
        <v>1</v>
      </c>
      <c r="FR163" s="1">
        <v>0</v>
      </c>
      <c r="FS163" s="1">
        <v>0</v>
      </c>
      <c r="FT163" s="1">
        <v>0</v>
      </c>
      <c r="FU163" s="1">
        <v>0</v>
      </c>
      <c r="FV163" s="1">
        <v>0</v>
      </c>
      <c r="FW163" s="1">
        <v>0</v>
      </c>
      <c r="FX163" s="1">
        <v>4.3256223015830715</v>
      </c>
      <c r="FY163" s="1">
        <v>0</v>
      </c>
      <c r="FZ163" s="1">
        <v>0</v>
      </c>
      <c r="GA163" s="1">
        <v>0</v>
      </c>
      <c r="GB163" s="1">
        <v>0</v>
      </c>
      <c r="GC163" s="1">
        <v>0</v>
      </c>
      <c r="GD163" s="1">
        <v>0</v>
      </c>
      <c r="GE163" s="1">
        <v>0</v>
      </c>
      <c r="GF163" s="1">
        <v>0</v>
      </c>
      <c r="GG163" s="1">
        <v>0</v>
      </c>
      <c r="GH163" s="1">
        <v>0</v>
      </c>
      <c r="GI163" s="1">
        <v>0</v>
      </c>
      <c r="GJ163" s="1">
        <v>0</v>
      </c>
      <c r="GK163" s="1">
        <v>0</v>
      </c>
      <c r="GL163" s="1">
        <v>0</v>
      </c>
      <c r="GM163" s="1">
        <v>0</v>
      </c>
      <c r="GN163" s="1">
        <v>0</v>
      </c>
      <c r="GO163" s="1">
        <v>0</v>
      </c>
      <c r="GP163" s="1">
        <v>0</v>
      </c>
      <c r="GQ163" s="1">
        <v>0</v>
      </c>
      <c r="GR163" s="1">
        <v>0</v>
      </c>
      <c r="GS163" s="1">
        <v>0</v>
      </c>
      <c r="GT163" s="1">
        <v>0.35980000000000001</v>
      </c>
      <c r="GU163" s="1">
        <v>0</v>
      </c>
      <c r="GV163" s="1">
        <v>0</v>
      </c>
      <c r="GW163" s="1">
        <v>0</v>
      </c>
      <c r="GX163" s="1">
        <v>0</v>
      </c>
      <c r="GY163" s="1">
        <v>0</v>
      </c>
      <c r="GZ163" s="1">
        <v>0</v>
      </c>
      <c r="HA163" s="1">
        <v>0</v>
      </c>
      <c r="HB163" s="1">
        <v>0</v>
      </c>
      <c r="HC163" s="1">
        <v>0</v>
      </c>
      <c r="HD163" s="1">
        <v>0</v>
      </c>
      <c r="HE163" s="1">
        <v>0</v>
      </c>
      <c r="HF163" s="1">
        <v>0</v>
      </c>
      <c r="HG163" s="1">
        <v>0</v>
      </c>
      <c r="HH163" s="1">
        <v>1.4999999999999999E-2</v>
      </c>
      <c r="HI163" s="1">
        <v>0</v>
      </c>
      <c r="HJ163" s="1">
        <v>0</v>
      </c>
      <c r="HK163" s="1">
        <v>0</v>
      </c>
      <c r="HL163" s="1">
        <v>0</v>
      </c>
      <c r="HM163" s="1">
        <v>0</v>
      </c>
      <c r="HN163" s="1">
        <v>81.599999999999994</v>
      </c>
      <c r="HO163" s="1">
        <v>0</v>
      </c>
      <c r="HP163" s="1">
        <v>0</v>
      </c>
      <c r="HQ163" s="1">
        <v>0</v>
      </c>
      <c r="HR163" s="1">
        <v>0</v>
      </c>
      <c r="HS163" s="1">
        <v>0</v>
      </c>
      <c r="HT163" s="1">
        <v>0</v>
      </c>
      <c r="HU163" s="1">
        <v>0</v>
      </c>
      <c r="HV163" s="1">
        <v>0</v>
      </c>
      <c r="HW163" s="1">
        <v>0</v>
      </c>
      <c r="HX163" s="1">
        <v>0</v>
      </c>
      <c r="HY163" s="1">
        <v>0</v>
      </c>
      <c r="HZ163" s="1">
        <v>0</v>
      </c>
      <c r="IA163" s="1">
        <v>0</v>
      </c>
      <c r="IB163" s="1">
        <v>0</v>
      </c>
      <c r="IC163" s="1">
        <v>0</v>
      </c>
      <c r="ID163" s="1">
        <v>0</v>
      </c>
      <c r="IE163" s="1">
        <v>0</v>
      </c>
      <c r="IF163" s="1">
        <v>0</v>
      </c>
      <c r="IG163" s="1">
        <v>0</v>
      </c>
      <c r="IH163" s="1">
        <v>0</v>
      </c>
      <c r="II163" s="1">
        <v>0</v>
      </c>
      <c r="IJ163" s="1">
        <v>0</v>
      </c>
      <c r="IK163" s="1">
        <v>0</v>
      </c>
      <c r="IL163" s="1">
        <v>0</v>
      </c>
      <c r="IM163" s="1">
        <v>0</v>
      </c>
      <c r="IN163" s="1">
        <v>0</v>
      </c>
      <c r="IO163" s="1">
        <v>0</v>
      </c>
      <c r="IP163" s="1">
        <v>0</v>
      </c>
      <c r="IQ163" s="1">
        <v>0</v>
      </c>
      <c r="IR163" s="1">
        <v>0</v>
      </c>
      <c r="IS163" s="1">
        <v>0</v>
      </c>
      <c r="IT163" s="1">
        <v>0</v>
      </c>
      <c r="IU163" s="1">
        <v>0</v>
      </c>
      <c r="IV163" s="1">
        <v>0</v>
      </c>
      <c r="IW163" s="1">
        <v>0</v>
      </c>
      <c r="IX163" s="1">
        <v>0</v>
      </c>
      <c r="IY163" s="1">
        <v>0</v>
      </c>
      <c r="IZ163" s="1">
        <v>0</v>
      </c>
      <c r="JA163" s="1">
        <v>0</v>
      </c>
      <c r="JB163" s="1">
        <v>0</v>
      </c>
      <c r="JC163" s="1">
        <v>0</v>
      </c>
      <c r="JD163" s="1">
        <v>0</v>
      </c>
      <c r="JE163" s="1">
        <v>0</v>
      </c>
      <c r="JF163" s="1">
        <v>0</v>
      </c>
      <c r="JG163" s="1">
        <v>0</v>
      </c>
      <c r="JH163" s="1">
        <v>0</v>
      </c>
      <c r="JI163" s="1">
        <v>0</v>
      </c>
      <c r="JJ163" s="1">
        <v>0</v>
      </c>
      <c r="JK163" s="1">
        <v>0</v>
      </c>
      <c r="JL163" s="1">
        <v>0</v>
      </c>
      <c r="JM163" s="1">
        <v>0</v>
      </c>
      <c r="JN163" s="1">
        <v>0</v>
      </c>
      <c r="JO163" s="1">
        <v>0</v>
      </c>
      <c r="JP163" s="1">
        <v>0</v>
      </c>
      <c r="JQ163" s="1">
        <v>0</v>
      </c>
      <c r="JR163" s="1">
        <v>0</v>
      </c>
      <c r="JS163" s="1">
        <v>0</v>
      </c>
      <c r="JT163" s="1">
        <v>0</v>
      </c>
      <c r="JU163" s="1">
        <v>0</v>
      </c>
      <c r="JV163" s="1">
        <v>0</v>
      </c>
      <c r="JW163" s="1">
        <v>0</v>
      </c>
      <c r="JX163" s="1">
        <v>0</v>
      </c>
      <c r="JY163" s="1">
        <v>0</v>
      </c>
      <c r="JZ163" s="1">
        <v>0</v>
      </c>
      <c r="KA163" s="1">
        <v>0</v>
      </c>
      <c r="KB163" s="1">
        <v>0</v>
      </c>
      <c r="KC163" s="1">
        <v>0</v>
      </c>
      <c r="KD163" s="1">
        <v>0</v>
      </c>
      <c r="KE163" s="1">
        <v>0</v>
      </c>
      <c r="KF163" s="1">
        <v>0</v>
      </c>
      <c r="KG163" s="1">
        <v>0</v>
      </c>
      <c r="KH163" s="1">
        <v>0</v>
      </c>
      <c r="KI163" s="1">
        <v>0</v>
      </c>
      <c r="KJ163" s="1">
        <v>0</v>
      </c>
      <c r="KK163" s="1">
        <v>0</v>
      </c>
      <c r="KL163" s="1">
        <v>0</v>
      </c>
      <c r="KM163" s="1">
        <v>0</v>
      </c>
      <c r="KN163" s="1">
        <v>0</v>
      </c>
      <c r="KO163" s="1">
        <v>0</v>
      </c>
      <c r="KP163" s="1">
        <v>0</v>
      </c>
      <c r="KQ163" s="1">
        <v>0</v>
      </c>
      <c r="KR163" s="1">
        <v>0</v>
      </c>
      <c r="KS163" s="1">
        <v>0</v>
      </c>
      <c r="KT163" s="1">
        <v>0</v>
      </c>
      <c r="KU163" s="1">
        <v>0</v>
      </c>
      <c r="KV163" s="1">
        <v>0</v>
      </c>
      <c r="KW163" s="1">
        <v>0</v>
      </c>
      <c r="KX163" s="1">
        <v>0</v>
      </c>
      <c r="KY163" s="1">
        <v>0</v>
      </c>
      <c r="KZ163" s="1">
        <v>0</v>
      </c>
      <c r="LA163" s="1">
        <v>0</v>
      </c>
      <c r="LB163" s="1">
        <v>0</v>
      </c>
      <c r="LC163" s="1">
        <v>0</v>
      </c>
      <c r="LD163" s="1">
        <v>0</v>
      </c>
      <c r="LE163" s="1">
        <v>0</v>
      </c>
      <c r="LF163" s="1">
        <v>0</v>
      </c>
      <c r="LG163" s="1">
        <v>0</v>
      </c>
      <c r="LH163" s="1">
        <v>1</v>
      </c>
      <c r="LI163" s="1">
        <v>0.2339590163934428</v>
      </c>
      <c r="LJ163" s="1">
        <v>0</v>
      </c>
      <c r="LK163" s="1">
        <v>0</v>
      </c>
      <c r="LL163" s="1">
        <v>1</v>
      </c>
      <c r="LM163" s="1">
        <v>0.95</v>
      </c>
      <c r="LN163" s="1">
        <v>0</v>
      </c>
      <c r="LO163" s="1">
        <v>1</v>
      </c>
      <c r="LP163" s="1">
        <v>0.78</v>
      </c>
      <c r="LQ163" s="1">
        <v>0</v>
      </c>
      <c r="LR163" s="1">
        <v>0.12877263581488935</v>
      </c>
      <c r="LS163" s="1">
        <v>0</v>
      </c>
    </row>
    <row r="164" spans="1:331" ht="15.75" customHeight="1">
      <c r="A164" s="1" t="s">
        <v>459</v>
      </c>
      <c r="B164" s="1" t="s">
        <v>460</v>
      </c>
      <c r="C164" s="1" t="s">
        <v>478</v>
      </c>
      <c r="D164" s="1" t="s">
        <v>353</v>
      </c>
      <c r="E164" s="1" t="s">
        <v>354</v>
      </c>
      <c r="F164" s="1">
        <v>67</v>
      </c>
      <c r="G164" s="1" t="s">
        <v>355</v>
      </c>
      <c r="H164" s="1">
        <v>67</v>
      </c>
      <c r="I164" s="1">
        <v>6.7000000000000004E-2</v>
      </c>
      <c r="J164" s="1">
        <v>0</v>
      </c>
      <c r="K164" s="1" t="s">
        <v>356</v>
      </c>
      <c r="L164" s="1">
        <v>1</v>
      </c>
      <c r="M164" s="1" t="s">
        <v>427</v>
      </c>
      <c r="N164" s="1" t="s">
        <v>462</v>
      </c>
      <c r="O164" s="1" t="s">
        <v>463</v>
      </c>
      <c r="P164" s="1">
        <v>4.9000000000000004</v>
      </c>
      <c r="Q164" s="1">
        <v>0.82</v>
      </c>
      <c r="R164" s="1">
        <v>0</v>
      </c>
      <c r="S164" s="1">
        <v>0.35</v>
      </c>
      <c r="T164" s="1">
        <v>1000</v>
      </c>
      <c r="U164" s="1">
        <v>0</v>
      </c>
      <c r="V164" s="1">
        <v>25</v>
      </c>
      <c r="W164" s="1">
        <v>0</v>
      </c>
      <c r="X164" s="1">
        <v>25000</v>
      </c>
      <c r="Y164" s="1">
        <v>1</v>
      </c>
      <c r="Z164" s="1">
        <v>0</v>
      </c>
      <c r="AA164" s="1">
        <v>0</v>
      </c>
      <c r="AB164" s="1">
        <v>0</v>
      </c>
      <c r="AC164" s="1">
        <v>0</v>
      </c>
      <c r="AD164" s="1">
        <v>0</v>
      </c>
      <c r="AE164" s="1">
        <v>0</v>
      </c>
      <c r="AF164" s="1">
        <v>0</v>
      </c>
      <c r="AG164" s="1">
        <v>0</v>
      </c>
      <c r="AH164" s="1">
        <v>0</v>
      </c>
      <c r="AI164" s="1">
        <v>0</v>
      </c>
      <c r="AJ164" s="1">
        <v>0</v>
      </c>
      <c r="AK164" s="1">
        <v>0</v>
      </c>
      <c r="AL164" s="1">
        <v>0</v>
      </c>
      <c r="AM164" s="1">
        <v>13.616438356164384</v>
      </c>
      <c r="AN164" s="1">
        <v>0</v>
      </c>
      <c r="AO164" s="1">
        <v>0</v>
      </c>
      <c r="AP164" s="1">
        <v>0</v>
      </c>
      <c r="AQ164" s="1">
        <v>0</v>
      </c>
      <c r="AR164" s="1">
        <v>0</v>
      </c>
      <c r="AS164" s="1">
        <v>0</v>
      </c>
      <c r="AT164" s="1">
        <v>0</v>
      </c>
      <c r="AU164" s="1">
        <v>0</v>
      </c>
      <c r="AV164" s="1">
        <v>0</v>
      </c>
      <c r="AW164" s="1">
        <v>0</v>
      </c>
      <c r="AX164" s="1">
        <v>0</v>
      </c>
      <c r="AY164" s="1">
        <v>0</v>
      </c>
      <c r="AZ164" s="1">
        <v>0</v>
      </c>
      <c r="BA164" s="1">
        <v>0</v>
      </c>
      <c r="BB164" s="1">
        <v>0</v>
      </c>
      <c r="BC164" s="1">
        <v>0.1143</v>
      </c>
      <c r="BD164" s="1">
        <v>0</v>
      </c>
      <c r="BE164" s="1">
        <v>0</v>
      </c>
      <c r="BF164" s="1">
        <v>0</v>
      </c>
      <c r="BG164" s="1">
        <v>0</v>
      </c>
      <c r="BH164" s="1">
        <v>0</v>
      </c>
      <c r="BI164" s="1">
        <v>0</v>
      </c>
      <c r="BJ164" s="1">
        <v>0</v>
      </c>
      <c r="BK164" s="1">
        <v>0</v>
      </c>
      <c r="BL164" s="1">
        <v>0</v>
      </c>
      <c r="BM164" s="1">
        <v>0</v>
      </c>
      <c r="BN164" s="1">
        <v>0</v>
      </c>
      <c r="BO164" s="1">
        <v>0</v>
      </c>
      <c r="BP164" s="1">
        <v>0</v>
      </c>
      <c r="BQ164" s="1">
        <v>1.4999999999999999E-2</v>
      </c>
      <c r="BR164" s="1">
        <v>0</v>
      </c>
      <c r="BS164" s="1">
        <v>0</v>
      </c>
      <c r="BT164" s="1">
        <v>0</v>
      </c>
      <c r="BU164" s="1">
        <v>0</v>
      </c>
      <c r="BV164" s="1">
        <v>0</v>
      </c>
      <c r="BW164" s="1">
        <v>81.599999999999994</v>
      </c>
      <c r="BX164" s="1">
        <v>0</v>
      </c>
      <c r="BY164" s="1">
        <v>0</v>
      </c>
      <c r="BZ164" s="1">
        <v>0</v>
      </c>
      <c r="CA164" s="1">
        <v>0</v>
      </c>
      <c r="CB164" s="1">
        <v>0</v>
      </c>
      <c r="CC164" s="1">
        <v>0</v>
      </c>
      <c r="CD164" s="1">
        <v>0</v>
      </c>
      <c r="CE164" s="1">
        <v>0</v>
      </c>
      <c r="CF164" s="1">
        <v>0</v>
      </c>
      <c r="CG164" s="1">
        <v>0</v>
      </c>
      <c r="CH164" s="1">
        <v>0</v>
      </c>
      <c r="CI164" s="1">
        <v>0</v>
      </c>
      <c r="CJ164" s="1">
        <v>0</v>
      </c>
      <c r="CK164" s="1">
        <v>0</v>
      </c>
      <c r="CL164" s="1">
        <v>0</v>
      </c>
      <c r="CM164" s="1">
        <v>0</v>
      </c>
      <c r="CN164" s="1">
        <v>0</v>
      </c>
      <c r="CO164" s="1">
        <v>0</v>
      </c>
      <c r="CP164" s="1">
        <v>0</v>
      </c>
      <c r="CQ164" s="1">
        <v>0</v>
      </c>
      <c r="CR164" s="1">
        <v>0</v>
      </c>
      <c r="CS164" s="1">
        <v>0</v>
      </c>
      <c r="CT164" s="1">
        <v>0</v>
      </c>
      <c r="CU164" s="1">
        <v>0</v>
      </c>
      <c r="CV164" s="1">
        <v>0</v>
      </c>
      <c r="CW164" s="1">
        <v>0</v>
      </c>
      <c r="CX164" s="1">
        <v>0</v>
      </c>
      <c r="CY164" s="1">
        <v>0</v>
      </c>
      <c r="CZ164" s="1">
        <v>0</v>
      </c>
      <c r="DA164" s="1">
        <v>0</v>
      </c>
      <c r="DB164" s="1">
        <v>0</v>
      </c>
      <c r="DC164" s="1">
        <v>0</v>
      </c>
      <c r="DD164" s="1">
        <v>0</v>
      </c>
      <c r="DE164" s="1">
        <v>0</v>
      </c>
      <c r="DF164" s="1">
        <v>0</v>
      </c>
      <c r="DG164" s="1">
        <v>0</v>
      </c>
      <c r="DH164" s="1">
        <v>0</v>
      </c>
      <c r="DI164" s="1">
        <v>0</v>
      </c>
      <c r="DJ164" s="1">
        <v>0</v>
      </c>
      <c r="DK164" s="1">
        <v>0</v>
      </c>
      <c r="DL164" s="1">
        <v>0</v>
      </c>
      <c r="DM164" s="1">
        <v>0</v>
      </c>
      <c r="DN164" s="1">
        <v>0</v>
      </c>
      <c r="DO164" s="1">
        <v>0</v>
      </c>
      <c r="DP164" s="1">
        <v>0</v>
      </c>
      <c r="DQ164" s="1">
        <v>0</v>
      </c>
      <c r="DR164" s="1">
        <v>0</v>
      </c>
      <c r="DS164" s="1">
        <v>0</v>
      </c>
      <c r="DT164" s="1">
        <v>0</v>
      </c>
      <c r="DU164" s="1">
        <v>0</v>
      </c>
      <c r="DV164" s="1">
        <v>0</v>
      </c>
      <c r="DW164" s="1">
        <v>0</v>
      </c>
      <c r="DX164" s="1">
        <v>0</v>
      </c>
      <c r="DY164" s="1">
        <v>0</v>
      </c>
      <c r="DZ164" s="1">
        <v>0</v>
      </c>
      <c r="EA164" s="1">
        <v>0</v>
      </c>
      <c r="EB164" s="1">
        <v>0</v>
      </c>
      <c r="EC164" s="1">
        <v>0</v>
      </c>
      <c r="ED164" s="1">
        <v>0</v>
      </c>
      <c r="EE164" s="1">
        <v>0</v>
      </c>
      <c r="EF164" s="1">
        <v>0</v>
      </c>
      <c r="EG164" s="1">
        <v>0</v>
      </c>
      <c r="EH164" s="1">
        <v>0</v>
      </c>
      <c r="EI164" s="1">
        <v>0</v>
      </c>
      <c r="EJ164" s="1">
        <v>0</v>
      </c>
      <c r="EK164" s="1">
        <v>0</v>
      </c>
      <c r="EL164" s="1">
        <v>0</v>
      </c>
      <c r="EM164" s="1">
        <v>0</v>
      </c>
      <c r="EN164" s="1">
        <v>0</v>
      </c>
      <c r="EO164" s="1">
        <v>0</v>
      </c>
      <c r="EP164" s="1">
        <v>0</v>
      </c>
      <c r="EQ164" s="1">
        <v>0</v>
      </c>
      <c r="ER164" s="1">
        <v>0</v>
      </c>
      <c r="ES164" s="1">
        <v>0</v>
      </c>
      <c r="ET164" s="1">
        <v>0</v>
      </c>
      <c r="EU164" s="1">
        <v>0</v>
      </c>
      <c r="EV164" s="1">
        <v>0</v>
      </c>
      <c r="EW164" s="1">
        <v>0</v>
      </c>
      <c r="EX164" s="1">
        <v>0</v>
      </c>
      <c r="EY164" s="1">
        <v>0</v>
      </c>
      <c r="EZ164" s="1">
        <v>0</v>
      </c>
      <c r="FA164" s="1">
        <v>0</v>
      </c>
      <c r="FB164" s="1">
        <v>0</v>
      </c>
      <c r="FC164" s="1">
        <v>0</v>
      </c>
      <c r="FD164" s="1">
        <v>0</v>
      </c>
      <c r="FE164" s="1">
        <v>0</v>
      </c>
      <c r="FF164" s="1">
        <v>0</v>
      </c>
      <c r="FG164" s="1">
        <v>0</v>
      </c>
      <c r="FH164" s="1">
        <v>0</v>
      </c>
      <c r="FI164" s="1">
        <v>0</v>
      </c>
      <c r="FJ164" s="1">
        <v>0</v>
      </c>
      <c r="FK164" s="1">
        <v>0</v>
      </c>
      <c r="FL164" s="1">
        <v>0</v>
      </c>
      <c r="FM164" s="1">
        <v>0</v>
      </c>
      <c r="FN164" s="1">
        <v>0</v>
      </c>
      <c r="FO164" s="1">
        <v>0</v>
      </c>
      <c r="FP164" s="1">
        <v>0</v>
      </c>
      <c r="FQ164" s="1">
        <v>1</v>
      </c>
      <c r="FR164" s="1">
        <v>0</v>
      </c>
      <c r="FS164" s="1">
        <v>0</v>
      </c>
      <c r="FT164" s="1">
        <v>0</v>
      </c>
      <c r="FU164" s="1">
        <v>0</v>
      </c>
      <c r="FV164" s="1">
        <v>0</v>
      </c>
      <c r="FW164" s="1">
        <v>0</v>
      </c>
      <c r="FX164" s="1">
        <v>4.3256223015830715</v>
      </c>
      <c r="FY164" s="1">
        <v>0</v>
      </c>
      <c r="FZ164" s="1">
        <v>0</v>
      </c>
      <c r="GA164" s="1">
        <v>0</v>
      </c>
      <c r="GB164" s="1">
        <v>0</v>
      </c>
      <c r="GC164" s="1">
        <v>0</v>
      </c>
      <c r="GD164" s="1">
        <v>0</v>
      </c>
      <c r="GE164" s="1">
        <v>0</v>
      </c>
      <c r="GF164" s="1">
        <v>0</v>
      </c>
      <c r="GG164" s="1">
        <v>0</v>
      </c>
      <c r="GH164" s="1">
        <v>0</v>
      </c>
      <c r="GI164" s="1">
        <v>0</v>
      </c>
      <c r="GJ164" s="1">
        <v>0</v>
      </c>
      <c r="GK164" s="1">
        <v>0</v>
      </c>
      <c r="GL164" s="1">
        <v>0</v>
      </c>
      <c r="GM164" s="1">
        <v>0</v>
      </c>
      <c r="GN164" s="1">
        <v>0</v>
      </c>
      <c r="GO164" s="1">
        <v>0</v>
      </c>
      <c r="GP164" s="1">
        <v>0</v>
      </c>
      <c r="GQ164" s="1">
        <v>0</v>
      </c>
      <c r="GR164" s="1">
        <v>0</v>
      </c>
      <c r="GS164" s="1">
        <v>0</v>
      </c>
      <c r="GT164" s="1">
        <v>0.35980000000000001</v>
      </c>
      <c r="GU164" s="1">
        <v>0</v>
      </c>
      <c r="GV164" s="1">
        <v>0</v>
      </c>
      <c r="GW164" s="1">
        <v>0</v>
      </c>
      <c r="GX164" s="1">
        <v>0</v>
      </c>
      <c r="GY164" s="1">
        <v>0</v>
      </c>
      <c r="GZ164" s="1">
        <v>0</v>
      </c>
      <c r="HA164" s="1">
        <v>0</v>
      </c>
      <c r="HB164" s="1">
        <v>0</v>
      </c>
      <c r="HC164" s="1">
        <v>0</v>
      </c>
      <c r="HD164" s="1">
        <v>0</v>
      </c>
      <c r="HE164" s="1">
        <v>0</v>
      </c>
      <c r="HF164" s="1">
        <v>0</v>
      </c>
      <c r="HG164" s="1">
        <v>0</v>
      </c>
      <c r="HH164" s="1">
        <v>1.4999999999999999E-2</v>
      </c>
      <c r="HI164" s="1">
        <v>0</v>
      </c>
      <c r="HJ164" s="1">
        <v>0</v>
      </c>
      <c r="HK164" s="1">
        <v>0</v>
      </c>
      <c r="HL164" s="1">
        <v>0</v>
      </c>
      <c r="HM164" s="1">
        <v>0</v>
      </c>
      <c r="HN164" s="1">
        <v>81.599999999999994</v>
      </c>
      <c r="HO164" s="1">
        <v>0</v>
      </c>
      <c r="HP164" s="1">
        <v>0</v>
      </c>
      <c r="HQ164" s="1">
        <v>0</v>
      </c>
      <c r="HR164" s="1">
        <v>0</v>
      </c>
      <c r="HS164" s="1">
        <v>0</v>
      </c>
      <c r="HT164" s="1">
        <v>0</v>
      </c>
      <c r="HU164" s="1">
        <v>0</v>
      </c>
      <c r="HV164" s="1">
        <v>0</v>
      </c>
      <c r="HW164" s="1">
        <v>0</v>
      </c>
      <c r="HX164" s="1">
        <v>0</v>
      </c>
      <c r="HY164" s="1">
        <v>0</v>
      </c>
      <c r="HZ164" s="1">
        <v>0</v>
      </c>
      <c r="IA164" s="1">
        <v>0</v>
      </c>
      <c r="IB164" s="1">
        <v>0</v>
      </c>
      <c r="IC164" s="1">
        <v>0</v>
      </c>
      <c r="ID164" s="1">
        <v>0</v>
      </c>
      <c r="IE164" s="1">
        <v>0</v>
      </c>
      <c r="IF164" s="1">
        <v>0</v>
      </c>
      <c r="IG164" s="1">
        <v>0</v>
      </c>
      <c r="IH164" s="1">
        <v>0</v>
      </c>
      <c r="II164" s="1">
        <v>0</v>
      </c>
      <c r="IJ164" s="1">
        <v>0</v>
      </c>
      <c r="IK164" s="1">
        <v>0</v>
      </c>
      <c r="IL164" s="1">
        <v>0</v>
      </c>
      <c r="IM164" s="1">
        <v>0</v>
      </c>
      <c r="IN164" s="1">
        <v>0</v>
      </c>
      <c r="IO164" s="1">
        <v>0</v>
      </c>
      <c r="IP164" s="1">
        <v>0</v>
      </c>
      <c r="IQ164" s="1">
        <v>0</v>
      </c>
      <c r="IR164" s="1">
        <v>0</v>
      </c>
      <c r="IS164" s="1">
        <v>0</v>
      </c>
      <c r="IT164" s="1">
        <v>0</v>
      </c>
      <c r="IU164" s="1">
        <v>0</v>
      </c>
      <c r="IV164" s="1">
        <v>0</v>
      </c>
      <c r="IW164" s="1">
        <v>0</v>
      </c>
      <c r="IX164" s="1">
        <v>0</v>
      </c>
      <c r="IY164" s="1">
        <v>0</v>
      </c>
      <c r="IZ164" s="1">
        <v>0</v>
      </c>
      <c r="JA164" s="1">
        <v>0</v>
      </c>
      <c r="JB164" s="1">
        <v>0</v>
      </c>
      <c r="JC164" s="1">
        <v>0</v>
      </c>
      <c r="JD164" s="1">
        <v>0</v>
      </c>
      <c r="JE164" s="1">
        <v>0</v>
      </c>
      <c r="JF164" s="1">
        <v>0</v>
      </c>
      <c r="JG164" s="1">
        <v>0</v>
      </c>
      <c r="JH164" s="1">
        <v>0</v>
      </c>
      <c r="JI164" s="1">
        <v>0</v>
      </c>
      <c r="JJ164" s="1">
        <v>0</v>
      </c>
      <c r="JK164" s="1">
        <v>0</v>
      </c>
      <c r="JL164" s="1">
        <v>0</v>
      </c>
      <c r="JM164" s="1">
        <v>0</v>
      </c>
      <c r="JN164" s="1">
        <v>0</v>
      </c>
      <c r="JO164" s="1">
        <v>0</v>
      </c>
      <c r="JP164" s="1">
        <v>0</v>
      </c>
      <c r="JQ164" s="1">
        <v>0</v>
      </c>
      <c r="JR164" s="1">
        <v>0</v>
      </c>
      <c r="JS164" s="1">
        <v>0</v>
      </c>
      <c r="JT164" s="1">
        <v>0</v>
      </c>
      <c r="JU164" s="1">
        <v>0</v>
      </c>
      <c r="JV164" s="1">
        <v>0</v>
      </c>
      <c r="JW164" s="1">
        <v>0</v>
      </c>
      <c r="JX164" s="1">
        <v>0</v>
      </c>
      <c r="JY164" s="1">
        <v>0</v>
      </c>
      <c r="JZ164" s="1">
        <v>0</v>
      </c>
      <c r="KA164" s="1">
        <v>0</v>
      </c>
      <c r="KB164" s="1">
        <v>0</v>
      </c>
      <c r="KC164" s="1">
        <v>0</v>
      </c>
      <c r="KD164" s="1">
        <v>0</v>
      </c>
      <c r="KE164" s="1">
        <v>0</v>
      </c>
      <c r="KF164" s="1">
        <v>0</v>
      </c>
      <c r="KG164" s="1">
        <v>0</v>
      </c>
      <c r="KH164" s="1">
        <v>0</v>
      </c>
      <c r="KI164" s="1">
        <v>0</v>
      </c>
      <c r="KJ164" s="1">
        <v>0</v>
      </c>
      <c r="KK164" s="1">
        <v>0</v>
      </c>
      <c r="KL164" s="1">
        <v>0</v>
      </c>
      <c r="KM164" s="1">
        <v>0</v>
      </c>
      <c r="KN164" s="1">
        <v>0</v>
      </c>
      <c r="KO164" s="1">
        <v>0</v>
      </c>
      <c r="KP164" s="1">
        <v>0</v>
      </c>
      <c r="KQ164" s="1">
        <v>0</v>
      </c>
      <c r="KR164" s="1">
        <v>0</v>
      </c>
      <c r="KS164" s="1">
        <v>0</v>
      </c>
      <c r="KT164" s="1">
        <v>0</v>
      </c>
      <c r="KU164" s="1">
        <v>0</v>
      </c>
      <c r="KV164" s="1">
        <v>0</v>
      </c>
      <c r="KW164" s="1">
        <v>0</v>
      </c>
      <c r="KX164" s="1">
        <v>0</v>
      </c>
      <c r="KY164" s="1">
        <v>0</v>
      </c>
      <c r="KZ164" s="1">
        <v>0</v>
      </c>
      <c r="LA164" s="1">
        <v>0</v>
      </c>
      <c r="LB164" s="1">
        <v>0</v>
      </c>
      <c r="LC164" s="1">
        <v>0</v>
      </c>
      <c r="LD164" s="1">
        <v>0</v>
      </c>
      <c r="LE164" s="1">
        <v>0</v>
      </c>
      <c r="LF164" s="1">
        <v>0</v>
      </c>
      <c r="LG164" s="1">
        <v>0</v>
      </c>
      <c r="LH164" s="1">
        <v>1</v>
      </c>
      <c r="LI164" s="1">
        <v>0.34816612021857923</v>
      </c>
      <c r="LJ164" s="1">
        <v>0</v>
      </c>
      <c r="LK164" s="1">
        <v>0</v>
      </c>
      <c r="LL164" s="1">
        <v>1</v>
      </c>
      <c r="LM164" s="1">
        <v>0.95</v>
      </c>
      <c r="LN164" s="1">
        <v>0</v>
      </c>
      <c r="LO164" s="1">
        <v>1</v>
      </c>
      <c r="LP164" s="1">
        <v>0.78</v>
      </c>
      <c r="LQ164" s="1">
        <v>0</v>
      </c>
      <c r="LR164" s="1">
        <v>0.12877263581488935</v>
      </c>
      <c r="LS164" s="1">
        <v>0</v>
      </c>
    </row>
    <row r="165" spans="1:331" ht="15.75" customHeight="1">
      <c r="A165" s="1" t="s">
        <v>459</v>
      </c>
      <c r="B165" s="1" t="s">
        <v>460</v>
      </c>
      <c r="C165" s="1" t="s">
        <v>479</v>
      </c>
      <c r="D165" s="1" t="s">
        <v>353</v>
      </c>
      <c r="E165" s="1" t="s">
        <v>354</v>
      </c>
      <c r="F165" s="1">
        <v>82</v>
      </c>
      <c r="G165" s="1" t="s">
        <v>355</v>
      </c>
      <c r="H165" s="1">
        <v>82</v>
      </c>
      <c r="I165" s="1">
        <v>8.2000000000000003E-2</v>
      </c>
      <c r="J165" s="1">
        <v>0</v>
      </c>
      <c r="K165" s="1" t="s">
        <v>356</v>
      </c>
      <c r="L165" s="1">
        <v>1</v>
      </c>
      <c r="M165" s="1" t="s">
        <v>427</v>
      </c>
      <c r="N165" s="1" t="s">
        <v>462</v>
      </c>
      <c r="O165" s="1" t="s">
        <v>463</v>
      </c>
      <c r="P165" s="1">
        <v>4.9000000000000004</v>
      </c>
      <c r="Q165" s="1">
        <v>0.82</v>
      </c>
      <c r="R165" s="1">
        <v>0</v>
      </c>
      <c r="S165" s="1">
        <v>0.35</v>
      </c>
      <c r="T165" s="1">
        <v>1000</v>
      </c>
      <c r="U165" s="1">
        <v>0</v>
      </c>
      <c r="V165" s="1">
        <v>25</v>
      </c>
      <c r="W165" s="1">
        <v>0</v>
      </c>
      <c r="X165" s="1">
        <v>25000</v>
      </c>
      <c r="Y165" s="1">
        <v>1</v>
      </c>
      <c r="Z165" s="1">
        <v>0</v>
      </c>
      <c r="AA165" s="1">
        <v>0</v>
      </c>
      <c r="AB165" s="1">
        <v>0</v>
      </c>
      <c r="AC165" s="1">
        <v>0</v>
      </c>
      <c r="AD165" s="1">
        <v>0</v>
      </c>
      <c r="AE165" s="1">
        <v>0</v>
      </c>
      <c r="AF165" s="1">
        <v>0</v>
      </c>
      <c r="AG165" s="1">
        <v>0</v>
      </c>
      <c r="AH165" s="1">
        <v>0</v>
      </c>
      <c r="AI165" s="1">
        <v>0</v>
      </c>
      <c r="AJ165" s="1">
        <v>0</v>
      </c>
      <c r="AK165" s="1">
        <v>0</v>
      </c>
      <c r="AL165" s="1">
        <v>0</v>
      </c>
      <c r="AM165" s="1">
        <v>13.616438356164384</v>
      </c>
      <c r="AN165" s="1">
        <v>0</v>
      </c>
      <c r="AO165" s="1">
        <v>0</v>
      </c>
      <c r="AP165" s="1">
        <v>0</v>
      </c>
      <c r="AQ165" s="1">
        <v>0</v>
      </c>
      <c r="AR165" s="1">
        <v>0</v>
      </c>
      <c r="AS165" s="1">
        <v>0</v>
      </c>
      <c r="AT165" s="1">
        <v>0</v>
      </c>
      <c r="AU165" s="1">
        <v>0</v>
      </c>
      <c r="AV165" s="1">
        <v>0</v>
      </c>
      <c r="AW165" s="1">
        <v>0</v>
      </c>
      <c r="AX165" s="1">
        <v>0</v>
      </c>
      <c r="AY165" s="1">
        <v>0</v>
      </c>
      <c r="AZ165" s="1">
        <v>0</v>
      </c>
      <c r="BA165" s="1">
        <v>0</v>
      </c>
      <c r="BB165" s="1">
        <v>0</v>
      </c>
      <c r="BC165" s="1">
        <v>0.1143</v>
      </c>
      <c r="BD165" s="1">
        <v>0</v>
      </c>
      <c r="BE165" s="1">
        <v>0</v>
      </c>
      <c r="BF165" s="1">
        <v>0</v>
      </c>
      <c r="BG165" s="1">
        <v>0</v>
      </c>
      <c r="BH165" s="1">
        <v>0</v>
      </c>
      <c r="BI165" s="1">
        <v>0</v>
      </c>
      <c r="BJ165" s="1">
        <v>0</v>
      </c>
      <c r="BK165" s="1">
        <v>0</v>
      </c>
      <c r="BL165" s="1">
        <v>0</v>
      </c>
      <c r="BM165" s="1">
        <v>0</v>
      </c>
      <c r="BN165" s="1">
        <v>0</v>
      </c>
      <c r="BO165" s="1">
        <v>0</v>
      </c>
      <c r="BP165" s="1">
        <v>0</v>
      </c>
      <c r="BQ165" s="1">
        <v>1.4999999999999999E-2</v>
      </c>
      <c r="BR165" s="1">
        <v>0</v>
      </c>
      <c r="BS165" s="1">
        <v>0</v>
      </c>
      <c r="BT165" s="1">
        <v>0</v>
      </c>
      <c r="BU165" s="1">
        <v>0</v>
      </c>
      <c r="BV165" s="1">
        <v>0</v>
      </c>
      <c r="BW165" s="1">
        <v>81.599999999999994</v>
      </c>
      <c r="BX165" s="1">
        <v>0</v>
      </c>
      <c r="BY165" s="1">
        <v>0</v>
      </c>
      <c r="BZ165" s="1">
        <v>0</v>
      </c>
      <c r="CA165" s="1">
        <v>0</v>
      </c>
      <c r="CB165" s="1">
        <v>0</v>
      </c>
      <c r="CC165" s="1">
        <v>0</v>
      </c>
      <c r="CD165" s="1">
        <v>0</v>
      </c>
      <c r="CE165" s="1">
        <v>0</v>
      </c>
      <c r="CF165" s="1">
        <v>0</v>
      </c>
      <c r="CG165" s="1">
        <v>0</v>
      </c>
      <c r="CH165" s="1">
        <v>0</v>
      </c>
      <c r="CI165" s="1">
        <v>0</v>
      </c>
      <c r="CJ165" s="1">
        <v>0</v>
      </c>
      <c r="CK165" s="1">
        <v>0</v>
      </c>
      <c r="CL165" s="1">
        <v>0</v>
      </c>
      <c r="CM165" s="1">
        <v>0</v>
      </c>
      <c r="CN165" s="1">
        <v>0</v>
      </c>
      <c r="CO165" s="1">
        <v>0</v>
      </c>
      <c r="CP165" s="1">
        <v>0</v>
      </c>
      <c r="CQ165" s="1">
        <v>0</v>
      </c>
      <c r="CR165" s="1">
        <v>0</v>
      </c>
      <c r="CS165" s="1">
        <v>0</v>
      </c>
      <c r="CT165" s="1">
        <v>0</v>
      </c>
      <c r="CU165" s="1">
        <v>0</v>
      </c>
      <c r="CV165" s="1">
        <v>0</v>
      </c>
      <c r="CW165" s="1">
        <v>0</v>
      </c>
      <c r="CX165" s="1">
        <v>0</v>
      </c>
      <c r="CY165" s="1">
        <v>0</v>
      </c>
      <c r="CZ165" s="1">
        <v>0</v>
      </c>
      <c r="DA165" s="1">
        <v>0</v>
      </c>
      <c r="DB165" s="1">
        <v>0</v>
      </c>
      <c r="DC165" s="1">
        <v>0</v>
      </c>
      <c r="DD165" s="1">
        <v>0</v>
      </c>
      <c r="DE165" s="1">
        <v>0</v>
      </c>
      <c r="DF165" s="1">
        <v>0</v>
      </c>
      <c r="DG165" s="1">
        <v>0</v>
      </c>
      <c r="DH165" s="1">
        <v>0</v>
      </c>
      <c r="DI165" s="1">
        <v>0</v>
      </c>
      <c r="DJ165" s="1">
        <v>0</v>
      </c>
      <c r="DK165" s="1">
        <v>0</v>
      </c>
      <c r="DL165" s="1">
        <v>0</v>
      </c>
      <c r="DM165" s="1">
        <v>0</v>
      </c>
      <c r="DN165" s="1">
        <v>0</v>
      </c>
      <c r="DO165" s="1">
        <v>0</v>
      </c>
      <c r="DP165" s="1">
        <v>0</v>
      </c>
      <c r="DQ165" s="1">
        <v>0</v>
      </c>
      <c r="DR165" s="1">
        <v>0</v>
      </c>
      <c r="DS165" s="1">
        <v>0</v>
      </c>
      <c r="DT165" s="1">
        <v>0</v>
      </c>
      <c r="DU165" s="1">
        <v>0</v>
      </c>
      <c r="DV165" s="1">
        <v>0</v>
      </c>
      <c r="DW165" s="1">
        <v>0</v>
      </c>
      <c r="DX165" s="1">
        <v>0</v>
      </c>
      <c r="DY165" s="1">
        <v>0</v>
      </c>
      <c r="DZ165" s="1">
        <v>0</v>
      </c>
      <c r="EA165" s="1">
        <v>0</v>
      </c>
      <c r="EB165" s="1">
        <v>0</v>
      </c>
      <c r="EC165" s="1">
        <v>0</v>
      </c>
      <c r="ED165" s="1">
        <v>0</v>
      </c>
      <c r="EE165" s="1">
        <v>0</v>
      </c>
      <c r="EF165" s="1">
        <v>0</v>
      </c>
      <c r="EG165" s="1">
        <v>0</v>
      </c>
      <c r="EH165" s="1">
        <v>0</v>
      </c>
      <c r="EI165" s="1">
        <v>0</v>
      </c>
      <c r="EJ165" s="1">
        <v>0</v>
      </c>
      <c r="EK165" s="1">
        <v>0</v>
      </c>
      <c r="EL165" s="1">
        <v>0</v>
      </c>
      <c r="EM165" s="1">
        <v>0</v>
      </c>
      <c r="EN165" s="1">
        <v>0</v>
      </c>
      <c r="EO165" s="1">
        <v>0</v>
      </c>
      <c r="EP165" s="1">
        <v>0</v>
      </c>
      <c r="EQ165" s="1">
        <v>0</v>
      </c>
      <c r="ER165" s="1">
        <v>0</v>
      </c>
      <c r="ES165" s="1">
        <v>0</v>
      </c>
      <c r="ET165" s="1">
        <v>0</v>
      </c>
      <c r="EU165" s="1">
        <v>0</v>
      </c>
      <c r="EV165" s="1">
        <v>0</v>
      </c>
      <c r="EW165" s="1">
        <v>0</v>
      </c>
      <c r="EX165" s="1">
        <v>0</v>
      </c>
      <c r="EY165" s="1">
        <v>0</v>
      </c>
      <c r="EZ165" s="1">
        <v>0</v>
      </c>
      <c r="FA165" s="1">
        <v>0</v>
      </c>
      <c r="FB165" s="1">
        <v>0</v>
      </c>
      <c r="FC165" s="1">
        <v>0</v>
      </c>
      <c r="FD165" s="1">
        <v>0</v>
      </c>
      <c r="FE165" s="1">
        <v>0</v>
      </c>
      <c r="FF165" s="1">
        <v>0</v>
      </c>
      <c r="FG165" s="1">
        <v>0</v>
      </c>
      <c r="FH165" s="1">
        <v>0</v>
      </c>
      <c r="FI165" s="1">
        <v>0</v>
      </c>
      <c r="FJ165" s="1">
        <v>0</v>
      </c>
      <c r="FK165" s="1">
        <v>0</v>
      </c>
      <c r="FL165" s="1">
        <v>0</v>
      </c>
      <c r="FM165" s="1">
        <v>0</v>
      </c>
      <c r="FN165" s="1">
        <v>0</v>
      </c>
      <c r="FO165" s="1">
        <v>0</v>
      </c>
      <c r="FP165" s="1">
        <v>0</v>
      </c>
      <c r="FQ165" s="1">
        <v>1</v>
      </c>
      <c r="FR165" s="1">
        <v>0</v>
      </c>
      <c r="FS165" s="1">
        <v>0</v>
      </c>
      <c r="FT165" s="1">
        <v>0</v>
      </c>
      <c r="FU165" s="1">
        <v>0</v>
      </c>
      <c r="FV165" s="1">
        <v>0</v>
      </c>
      <c r="FW165" s="1">
        <v>0</v>
      </c>
      <c r="FX165" s="1">
        <v>4.3256223015830715</v>
      </c>
      <c r="FY165" s="1">
        <v>0</v>
      </c>
      <c r="FZ165" s="1">
        <v>0</v>
      </c>
      <c r="GA165" s="1">
        <v>0</v>
      </c>
      <c r="GB165" s="1">
        <v>0</v>
      </c>
      <c r="GC165" s="1">
        <v>0</v>
      </c>
      <c r="GD165" s="1">
        <v>0</v>
      </c>
      <c r="GE165" s="1">
        <v>0</v>
      </c>
      <c r="GF165" s="1">
        <v>0</v>
      </c>
      <c r="GG165" s="1">
        <v>0</v>
      </c>
      <c r="GH165" s="1">
        <v>0</v>
      </c>
      <c r="GI165" s="1">
        <v>0</v>
      </c>
      <c r="GJ165" s="1">
        <v>0</v>
      </c>
      <c r="GK165" s="1">
        <v>0</v>
      </c>
      <c r="GL165" s="1">
        <v>0</v>
      </c>
      <c r="GM165" s="1">
        <v>0</v>
      </c>
      <c r="GN165" s="1">
        <v>0</v>
      </c>
      <c r="GO165" s="1">
        <v>0</v>
      </c>
      <c r="GP165" s="1">
        <v>0</v>
      </c>
      <c r="GQ165" s="1">
        <v>0</v>
      </c>
      <c r="GR165" s="1">
        <v>0</v>
      </c>
      <c r="GS165" s="1">
        <v>0</v>
      </c>
      <c r="GT165" s="1">
        <v>0.35980000000000001</v>
      </c>
      <c r="GU165" s="1">
        <v>0</v>
      </c>
      <c r="GV165" s="1">
        <v>0</v>
      </c>
      <c r="GW165" s="1">
        <v>0</v>
      </c>
      <c r="GX165" s="1">
        <v>0</v>
      </c>
      <c r="GY165" s="1">
        <v>0</v>
      </c>
      <c r="GZ165" s="1">
        <v>0</v>
      </c>
      <c r="HA165" s="1">
        <v>0</v>
      </c>
      <c r="HB165" s="1">
        <v>0</v>
      </c>
      <c r="HC165" s="1">
        <v>0</v>
      </c>
      <c r="HD165" s="1">
        <v>0</v>
      </c>
      <c r="HE165" s="1">
        <v>0</v>
      </c>
      <c r="HF165" s="1">
        <v>0</v>
      </c>
      <c r="HG165" s="1">
        <v>0</v>
      </c>
      <c r="HH165" s="1">
        <v>1.4999999999999999E-2</v>
      </c>
      <c r="HI165" s="1">
        <v>0</v>
      </c>
      <c r="HJ165" s="1">
        <v>0</v>
      </c>
      <c r="HK165" s="1">
        <v>0</v>
      </c>
      <c r="HL165" s="1">
        <v>0</v>
      </c>
      <c r="HM165" s="1">
        <v>0</v>
      </c>
      <c r="HN165" s="1">
        <v>81.599999999999994</v>
      </c>
      <c r="HO165" s="1">
        <v>0</v>
      </c>
      <c r="HP165" s="1">
        <v>0</v>
      </c>
      <c r="HQ165" s="1">
        <v>0</v>
      </c>
      <c r="HR165" s="1">
        <v>0</v>
      </c>
      <c r="HS165" s="1">
        <v>0</v>
      </c>
      <c r="HT165" s="1">
        <v>0</v>
      </c>
      <c r="HU165" s="1">
        <v>0</v>
      </c>
      <c r="HV165" s="1">
        <v>0</v>
      </c>
      <c r="HW165" s="1">
        <v>0</v>
      </c>
      <c r="HX165" s="1">
        <v>0</v>
      </c>
      <c r="HY165" s="1">
        <v>0</v>
      </c>
      <c r="HZ165" s="1">
        <v>0</v>
      </c>
      <c r="IA165" s="1">
        <v>0</v>
      </c>
      <c r="IB165" s="1">
        <v>0</v>
      </c>
      <c r="IC165" s="1">
        <v>0</v>
      </c>
      <c r="ID165" s="1">
        <v>0</v>
      </c>
      <c r="IE165" s="1">
        <v>0</v>
      </c>
      <c r="IF165" s="1">
        <v>0</v>
      </c>
      <c r="IG165" s="1">
        <v>0</v>
      </c>
      <c r="IH165" s="1">
        <v>0</v>
      </c>
      <c r="II165" s="1">
        <v>0</v>
      </c>
      <c r="IJ165" s="1">
        <v>0</v>
      </c>
      <c r="IK165" s="1">
        <v>0</v>
      </c>
      <c r="IL165" s="1">
        <v>0</v>
      </c>
      <c r="IM165" s="1">
        <v>0</v>
      </c>
      <c r="IN165" s="1">
        <v>0</v>
      </c>
      <c r="IO165" s="1">
        <v>0</v>
      </c>
      <c r="IP165" s="1">
        <v>0</v>
      </c>
      <c r="IQ165" s="1">
        <v>0</v>
      </c>
      <c r="IR165" s="1">
        <v>0</v>
      </c>
      <c r="IS165" s="1">
        <v>0</v>
      </c>
      <c r="IT165" s="1">
        <v>0</v>
      </c>
      <c r="IU165" s="1">
        <v>0</v>
      </c>
      <c r="IV165" s="1">
        <v>0</v>
      </c>
      <c r="IW165" s="1">
        <v>0</v>
      </c>
      <c r="IX165" s="1">
        <v>0</v>
      </c>
      <c r="IY165" s="1">
        <v>0</v>
      </c>
      <c r="IZ165" s="1">
        <v>0</v>
      </c>
      <c r="JA165" s="1">
        <v>0</v>
      </c>
      <c r="JB165" s="1">
        <v>0</v>
      </c>
      <c r="JC165" s="1">
        <v>0</v>
      </c>
      <c r="JD165" s="1">
        <v>0</v>
      </c>
      <c r="JE165" s="1">
        <v>0</v>
      </c>
      <c r="JF165" s="1">
        <v>0</v>
      </c>
      <c r="JG165" s="1">
        <v>0</v>
      </c>
      <c r="JH165" s="1">
        <v>0</v>
      </c>
      <c r="JI165" s="1">
        <v>0</v>
      </c>
      <c r="JJ165" s="1">
        <v>0</v>
      </c>
      <c r="JK165" s="1">
        <v>0</v>
      </c>
      <c r="JL165" s="1">
        <v>0</v>
      </c>
      <c r="JM165" s="1">
        <v>0</v>
      </c>
      <c r="JN165" s="1">
        <v>0</v>
      </c>
      <c r="JO165" s="1">
        <v>0</v>
      </c>
      <c r="JP165" s="1">
        <v>0</v>
      </c>
      <c r="JQ165" s="1">
        <v>0</v>
      </c>
      <c r="JR165" s="1">
        <v>0</v>
      </c>
      <c r="JS165" s="1">
        <v>0</v>
      </c>
      <c r="JT165" s="1">
        <v>0</v>
      </c>
      <c r="JU165" s="1">
        <v>0</v>
      </c>
      <c r="JV165" s="1">
        <v>0</v>
      </c>
      <c r="JW165" s="1">
        <v>0</v>
      </c>
      <c r="JX165" s="1">
        <v>0</v>
      </c>
      <c r="JY165" s="1">
        <v>0</v>
      </c>
      <c r="JZ165" s="1">
        <v>0</v>
      </c>
      <c r="KA165" s="1">
        <v>0</v>
      </c>
      <c r="KB165" s="1">
        <v>0</v>
      </c>
      <c r="KC165" s="1">
        <v>0</v>
      </c>
      <c r="KD165" s="1">
        <v>0</v>
      </c>
      <c r="KE165" s="1">
        <v>0</v>
      </c>
      <c r="KF165" s="1">
        <v>0</v>
      </c>
      <c r="KG165" s="1">
        <v>0</v>
      </c>
      <c r="KH165" s="1">
        <v>0</v>
      </c>
      <c r="KI165" s="1">
        <v>0</v>
      </c>
      <c r="KJ165" s="1">
        <v>0</v>
      </c>
      <c r="KK165" s="1">
        <v>0</v>
      </c>
      <c r="KL165" s="1">
        <v>0</v>
      </c>
      <c r="KM165" s="1">
        <v>0</v>
      </c>
      <c r="KN165" s="1">
        <v>0</v>
      </c>
      <c r="KO165" s="1">
        <v>0</v>
      </c>
      <c r="KP165" s="1">
        <v>0</v>
      </c>
      <c r="KQ165" s="1">
        <v>0</v>
      </c>
      <c r="KR165" s="1">
        <v>0</v>
      </c>
      <c r="KS165" s="1">
        <v>0</v>
      </c>
      <c r="KT165" s="1">
        <v>0</v>
      </c>
      <c r="KU165" s="1">
        <v>0</v>
      </c>
      <c r="KV165" s="1">
        <v>0</v>
      </c>
      <c r="KW165" s="1">
        <v>0</v>
      </c>
      <c r="KX165" s="1">
        <v>0</v>
      </c>
      <c r="KY165" s="1">
        <v>0</v>
      </c>
      <c r="KZ165" s="1">
        <v>0</v>
      </c>
      <c r="LA165" s="1">
        <v>0</v>
      </c>
      <c r="LB165" s="1">
        <v>0</v>
      </c>
      <c r="LC165" s="1">
        <v>0</v>
      </c>
      <c r="LD165" s="1">
        <v>0</v>
      </c>
      <c r="LE165" s="1">
        <v>0</v>
      </c>
      <c r="LF165" s="1">
        <v>0</v>
      </c>
      <c r="LG165" s="1">
        <v>0</v>
      </c>
      <c r="LH165" s="1">
        <v>1</v>
      </c>
      <c r="LI165" s="1">
        <v>0.426950273224044</v>
      </c>
      <c r="LJ165" s="1">
        <v>0</v>
      </c>
      <c r="LK165" s="1">
        <v>0</v>
      </c>
      <c r="LL165" s="1">
        <v>1</v>
      </c>
      <c r="LM165" s="1">
        <v>0.95</v>
      </c>
      <c r="LN165" s="1">
        <v>0</v>
      </c>
      <c r="LO165" s="1">
        <v>1</v>
      </c>
      <c r="LP165" s="1">
        <v>0.78</v>
      </c>
      <c r="LQ165" s="1">
        <v>0</v>
      </c>
      <c r="LR165" s="1">
        <v>0.12877263581488935</v>
      </c>
      <c r="LS165" s="1">
        <v>0</v>
      </c>
    </row>
    <row r="166" spans="1:331" ht="15.75" customHeight="1">
      <c r="A166" s="1" t="s">
        <v>459</v>
      </c>
      <c r="B166" s="1" t="s">
        <v>460</v>
      </c>
      <c r="C166" s="1" t="s">
        <v>480</v>
      </c>
      <c r="D166" s="1" t="s">
        <v>353</v>
      </c>
      <c r="E166" s="1" t="s">
        <v>354</v>
      </c>
      <c r="F166" s="1">
        <v>101</v>
      </c>
      <c r="G166" s="1" t="s">
        <v>355</v>
      </c>
      <c r="H166" s="1">
        <v>101</v>
      </c>
      <c r="I166" s="1">
        <v>0.10100000000000001</v>
      </c>
      <c r="J166" s="1">
        <v>0</v>
      </c>
      <c r="K166" s="1" t="s">
        <v>356</v>
      </c>
      <c r="L166" s="1">
        <v>1</v>
      </c>
      <c r="M166" s="1" t="s">
        <v>427</v>
      </c>
      <c r="N166" s="1" t="s">
        <v>462</v>
      </c>
      <c r="O166" s="1" t="s">
        <v>463</v>
      </c>
      <c r="P166" s="1">
        <v>4.9000000000000004</v>
      </c>
      <c r="Q166" s="1">
        <v>0.82</v>
      </c>
      <c r="R166" s="1">
        <v>0</v>
      </c>
      <c r="S166" s="1">
        <v>0.35</v>
      </c>
      <c r="T166" s="1">
        <v>1000</v>
      </c>
      <c r="U166" s="1">
        <v>0</v>
      </c>
      <c r="V166" s="1">
        <v>25</v>
      </c>
      <c r="W166" s="1">
        <v>0</v>
      </c>
      <c r="X166" s="1">
        <v>25000</v>
      </c>
      <c r="Y166" s="1">
        <v>1</v>
      </c>
      <c r="Z166" s="1">
        <v>0</v>
      </c>
      <c r="AA166" s="1">
        <v>0</v>
      </c>
      <c r="AB166" s="1">
        <v>0</v>
      </c>
      <c r="AC166" s="1">
        <v>0</v>
      </c>
      <c r="AD166" s="1">
        <v>0</v>
      </c>
      <c r="AE166" s="1">
        <v>0</v>
      </c>
      <c r="AF166" s="1">
        <v>0</v>
      </c>
      <c r="AG166" s="1">
        <v>0</v>
      </c>
      <c r="AH166" s="1">
        <v>0</v>
      </c>
      <c r="AI166" s="1">
        <v>0</v>
      </c>
      <c r="AJ166" s="1">
        <v>0</v>
      </c>
      <c r="AK166" s="1">
        <v>0</v>
      </c>
      <c r="AL166" s="1">
        <v>0</v>
      </c>
      <c r="AM166" s="1">
        <v>13.616438356164384</v>
      </c>
      <c r="AN166" s="1">
        <v>0</v>
      </c>
      <c r="AO166" s="1">
        <v>0</v>
      </c>
      <c r="AP166" s="1">
        <v>0</v>
      </c>
      <c r="AQ166" s="1">
        <v>0</v>
      </c>
      <c r="AR166" s="1">
        <v>0</v>
      </c>
      <c r="AS166" s="1">
        <v>0</v>
      </c>
      <c r="AT166" s="1">
        <v>0</v>
      </c>
      <c r="AU166" s="1">
        <v>0</v>
      </c>
      <c r="AV166" s="1">
        <v>0</v>
      </c>
      <c r="AW166" s="1">
        <v>0</v>
      </c>
      <c r="AX166" s="1">
        <v>0</v>
      </c>
      <c r="AY166" s="1">
        <v>0</v>
      </c>
      <c r="AZ166" s="1">
        <v>0</v>
      </c>
      <c r="BA166" s="1">
        <v>0</v>
      </c>
      <c r="BB166" s="1">
        <v>0</v>
      </c>
      <c r="BC166" s="1">
        <v>0.1143</v>
      </c>
      <c r="BD166" s="1">
        <v>0</v>
      </c>
      <c r="BE166" s="1">
        <v>0</v>
      </c>
      <c r="BF166" s="1">
        <v>0</v>
      </c>
      <c r="BG166" s="1">
        <v>0</v>
      </c>
      <c r="BH166" s="1">
        <v>0</v>
      </c>
      <c r="BI166" s="1">
        <v>0</v>
      </c>
      <c r="BJ166" s="1">
        <v>0</v>
      </c>
      <c r="BK166" s="1">
        <v>0</v>
      </c>
      <c r="BL166" s="1">
        <v>0</v>
      </c>
      <c r="BM166" s="1">
        <v>0</v>
      </c>
      <c r="BN166" s="1">
        <v>0</v>
      </c>
      <c r="BO166" s="1">
        <v>0</v>
      </c>
      <c r="BP166" s="1">
        <v>0</v>
      </c>
      <c r="BQ166" s="1">
        <v>1.4999999999999999E-2</v>
      </c>
      <c r="BR166" s="1">
        <v>0</v>
      </c>
      <c r="BS166" s="1">
        <v>0</v>
      </c>
      <c r="BT166" s="1">
        <v>0</v>
      </c>
      <c r="BU166" s="1">
        <v>0</v>
      </c>
      <c r="BV166" s="1">
        <v>0</v>
      </c>
      <c r="BW166" s="1">
        <v>81.599999999999994</v>
      </c>
      <c r="BX166" s="1">
        <v>0</v>
      </c>
      <c r="BY166" s="1">
        <v>0</v>
      </c>
      <c r="BZ166" s="1">
        <v>0</v>
      </c>
      <c r="CA166" s="1">
        <v>0</v>
      </c>
      <c r="CB166" s="1">
        <v>0</v>
      </c>
      <c r="CC166" s="1">
        <v>0</v>
      </c>
      <c r="CD166" s="1">
        <v>0</v>
      </c>
      <c r="CE166" s="1">
        <v>0</v>
      </c>
      <c r="CF166" s="1">
        <v>0</v>
      </c>
      <c r="CG166" s="1">
        <v>0</v>
      </c>
      <c r="CH166" s="1">
        <v>0</v>
      </c>
      <c r="CI166" s="1">
        <v>0</v>
      </c>
      <c r="CJ166" s="1">
        <v>0</v>
      </c>
      <c r="CK166" s="1">
        <v>0</v>
      </c>
      <c r="CL166" s="1">
        <v>0</v>
      </c>
      <c r="CM166" s="1">
        <v>0</v>
      </c>
      <c r="CN166" s="1">
        <v>0</v>
      </c>
      <c r="CO166" s="1">
        <v>0</v>
      </c>
      <c r="CP166" s="1">
        <v>0</v>
      </c>
      <c r="CQ166" s="1">
        <v>0</v>
      </c>
      <c r="CR166" s="1">
        <v>0</v>
      </c>
      <c r="CS166" s="1">
        <v>0</v>
      </c>
      <c r="CT166" s="1">
        <v>0</v>
      </c>
      <c r="CU166" s="1">
        <v>0</v>
      </c>
      <c r="CV166" s="1">
        <v>0</v>
      </c>
      <c r="CW166" s="1">
        <v>0</v>
      </c>
      <c r="CX166" s="1">
        <v>0</v>
      </c>
      <c r="CY166" s="1">
        <v>0</v>
      </c>
      <c r="CZ166" s="1">
        <v>0</v>
      </c>
      <c r="DA166" s="1">
        <v>0</v>
      </c>
      <c r="DB166" s="1">
        <v>0</v>
      </c>
      <c r="DC166" s="1">
        <v>0</v>
      </c>
      <c r="DD166" s="1">
        <v>0</v>
      </c>
      <c r="DE166" s="1">
        <v>0</v>
      </c>
      <c r="DF166" s="1">
        <v>0</v>
      </c>
      <c r="DG166" s="1">
        <v>0</v>
      </c>
      <c r="DH166" s="1">
        <v>0</v>
      </c>
      <c r="DI166" s="1">
        <v>0</v>
      </c>
      <c r="DJ166" s="1">
        <v>0</v>
      </c>
      <c r="DK166" s="1">
        <v>0</v>
      </c>
      <c r="DL166" s="1">
        <v>0</v>
      </c>
      <c r="DM166" s="1">
        <v>0</v>
      </c>
      <c r="DN166" s="1">
        <v>0</v>
      </c>
      <c r="DO166" s="1">
        <v>0</v>
      </c>
      <c r="DP166" s="1">
        <v>0</v>
      </c>
      <c r="DQ166" s="1">
        <v>0</v>
      </c>
      <c r="DR166" s="1">
        <v>0</v>
      </c>
      <c r="DS166" s="1">
        <v>0</v>
      </c>
      <c r="DT166" s="1">
        <v>0</v>
      </c>
      <c r="DU166" s="1">
        <v>0</v>
      </c>
      <c r="DV166" s="1">
        <v>0</v>
      </c>
      <c r="DW166" s="1">
        <v>0</v>
      </c>
      <c r="DX166" s="1">
        <v>0</v>
      </c>
      <c r="DY166" s="1">
        <v>0</v>
      </c>
      <c r="DZ166" s="1">
        <v>0</v>
      </c>
      <c r="EA166" s="1">
        <v>0</v>
      </c>
      <c r="EB166" s="1">
        <v>0</v>
      </c>
      <c r="EC166" s="1">
        <v>0</v>
      </c>
      <c r="ED166" s="1">
        <v>0</v>
      </c>
      <c r="EE166" s="1">
        <v>0</v>
      </c>
      <c r="EF166" s="1">
        <v>0</v>
      </c>
      <c r="EG166" s="1">
        <v>0</v>
      </c>
      <c r="EH166" s="1">
        <v>0</v>
      </c>
      <c r="EI166" s="1">
        <v>0</v>
      </c>
      <c r="EJ166" s="1">
        <v>0</v>
      </c>
      <c r="EK166" s="1">
        <v>0</v>
      </c>
      <c r="EL166" s="1">
        <v>0</v>
      </c>
      <c r="EM166" s="1">
        <v>0</v>
      </c>
      <c r="EN166" s="1">
        <v>0</v>
      </c>
      <c r="EO166" s="1">
        <v>0</v>
      </c>
      <c r="EP166" s="1">
        <v>0</v>
      </c>
      <c r="EQ166" s="1">
        <v>0</v>
      </c>
      <c r="ER166" s="1">
        <v>0</v>
      </c>
      <c r="ES166" s="1">
        <v>0</v>
      </c>
      <c r="ET166" s="1">
        <v>0</v>
      </c>
      <c r="EU166" s="1">
        <v>0</v>
      </c>
      <c r="EV166" s="1">
        <v>0</v>
      </c>
      <c r="EW166" s="1">
        <v>0</v>
      </c>
      <c r="EX166" s="1">
        <v>0</v>
      </c>
      <c r="EY166" s="1">
        <v>0</v>
      </c>
      <c r="EZ166" s="1">
        <v>0</v>
      </c>
      <c r="FA166" s="1">
        <v>0</v>
      </c>
      <c r="FB166" s="1">
        <v>0</v>
      </c>
      <c r="FC166" s="1">
        <v>0</v>
      </c>
      <c r="FD166" s="1">
        <v>0</v>
      </c>
      <c r="FE166" s="1">
        <v>0</v>
      </c>
      <c r="FF166" s="1">
        <v>0</v>
      </c>
      <c r="FG166" s="1">
        <v>0</v>
      </c>
      <c r="FH166" s="1">
        <v>0</v>
      </c>
      <c r="FI166" s="1">
        <v>0</v>
      </c>
      <c r="FJ166" s="1">
        <v>0</v>
      </c>
      <c r="FK166" s="1">
        <v>0</v>
      </c>
      <c r="FL166" s="1">
        <v>0</v>
      </c>
      <c r="FM166" s="1">
        <v>0</v>
      </c>
      <c r="FN166" s="1">
        <v>0</v>
      </c>
      <c r="FO166" s="1">
        <v>0</v>
      </c>
      <c r="FP166" s="1">
        <v>0</v>
      </c>
      <c r="FQ166" s="1">
        <v>1</v>
      </c>
      <c r="FR166" s="1">
        <v>0</v>
      </c>
      <c r="FS166" s="1">
        <v>0</v>
      </c>
      <c r="FT166" s="1">
        <v>0</v>
      </c>
      <c r="FU166" s="1">
        <v>0</v>
      </c>
      <c r="FV166" s="1">
        <v>0</v>
      </c>
      <c r="FW166" s="1">
        <v>0</v>
      </c>
      <c r="FX166" s="1">
        <v>4.3256223015830715</v>
      </c>
      <c r="FY166" s="1">
        <v>0</v>
      </c>
      <c r="FZ166" s="1">
        <v>0</v>
      </c>
      <c r="GA166" s="1">
        <v>0</v>
      </c>
      <c r="GB166" s="1">
        <v>0</v>
      </c>
      <c r="GC166" s="1">
        <v>0</v>
      </c>
      <c r="GD166" s="1">
        <v>0</v>
      </c>
      <c r="GE166" s="1">
        <v>0</v>
      </c>
      <c r="GF166" s="1">
        <v>0</v>
      </c>
      <c r="GG166" s="1">
        <v>0</v>
      </c>
      <c r="GH166" s="1">
        <v>0</v>
      </c>
      <c r="GI166" s="1">
        <v>0</v>
      </c>
      <c r="GJ166" s="1">
        <v>0</v>
      </c>
      <c r="GK166" s="1">
        <v>0</v>
      </c>
      <c r="GL166" s="1">
        <v>0</v>
      </c>
      <c r="GM166" s="1">
        <v>0</v>
      </c>
      <c r="GN166" s="1">
        <v>0</v>
      </c>
      <c r="GO166" s="1">
        <v>0</v>
      </c>
      <c r="GP166" s="1">
        <v>0</v>
      </c>
      <c r="GQ166" s="1">
        <v>0</v>
      </c>
      <c r="GR166" s="1">
        <v>0</v>
      </c>
      <c r="GS166" s="1">
        <v>0</v>
      </c>
      <c r="GT166" s="1">
        <v>0.35980000000000001</v>
      </c>
      <c r="GU166" s="1">
        <v>0</v>
      </c>
      <c r="GV166" s="1">
        <v>0</v>
      </c>
      <c r="GW166" s="1">
        <v>0</v>
      </c>
      <c r="GX166" s="1">
        <v>0</v>
      </c>
      <c r="GY166" s="1">
        <v>0</v>
      </c>
      <c r="GZ166" s="1">
        <v>0</v>
      </c>
      <c r="HA166" s="1">
        <v>0</v>
      </c>
      <c r="HB166" s="1">
        <v>0</v>
      </c>
      <c r="HC166" s="1">
        <v>0</v>
      </c>
      <c r="HD166" s="1">
        <v>0</v>
      </c>
      <c r="HE166" s="1">
        <v>0</v>
      </c>
      <c r="HF166" s="1">
        <v>0</v>
      </c>
      <c r="HG166" s="1">
        <v>0</v>
      </c>
      <c r="HH166" s="1">
        <v>1.4999999999999999E-2</v>
      </c>
      <c r="HI166" s="1">
        <v>0</v>
      </c>
      <c r="HJ166" s="1">
        <v>0</v>
      </c>
      <c r="HK166" s="1">
        <v>0</v>
      </c>
      <c r="HL166" s="1">
        <v>0</v>
      </c>
      <c r="HM166" s="1">
        <v>0</v>
      </c>
      <c r="HN166" s="1">
        <v>81.599999999999994</v>
      </c>
      <c r="HO166" s="1">
        <v>0</v>
      </c>
      <c r="HP166" s="1">
        <v>0</v>
      </c>
      <c r="HQ166" s="1">
        <v>0</v>
      </c>
      <c r="HR166" s="1">
        <v>0</v>
      </c>
      <c r="HS166" s="1">
        <v>0</v>
      </c>
      <c r="HT166" s="1">
        <v>0</v>
      </c>
      <c r="HU166" s="1">
        <v>0</v>
      </c>
      <c r="HV166" s="1">
        <v>0</v>
      </c>
      <c r="HW166" s="1">
        <v>0</v>
      </c>
      <c r="HX166" s="1">
        <v>0</v>
      </c>
      <c r="HY166" s="1">
        <v>0</v>
      </c>
      <c r="HZ166" s="1">
        <v>0</v>
      </c>
      <c r="IA166" s="1">
        <v>0</v>
      </c>
      <c r="IB166" s="1">
        <v>0</v>
      </c>
      <c r="IC166" s="1">
        <v>0</v>
      </c>
      <c r="ID166" s="1">
        <v>0</v>
      </c>
      <c r="IE166" s="1">
        <v>0</v>
      </c>
      <c r="IF166" s="1">
        <v>0</v>
      </c>
      <c r="IG166" s="1">
        <v>0</v>
      </c>
      <c r="IH166" s="1">
        <v>0</v>
      </c>
      <c r="II166" s="1">
        <v>0</v>
      </c>
      <c r="IJ166" s="1">
        <v>0</v>
      </c>
      <c r="IK166" s="1">
        <v>0</v>
      </c>
      <c r="IL166" s="1">
        <v>0</v>
      </c>
      <c r="IM166" s="1">
        <v>0</v>
      </c>
      <c r="IN166" s="1">
        <v>0</v>
      </c>
      <c r="IO166" s="1">
        <v>0</v>
      </c>
      <c r="IP166" s="1">
        <v>0</v>
      </c>
      <c r="IQ166" s="1">
        <v>0</v>
      </c>
      <c r="IR166" s="1">
        <v>0</v>
      </c>
      <c r="IS166" s="1">
        <v>0</v>
      </c>
      <c r="IT166" s="1">
        <v>0</v>
      </c>
      <c r="IU166" s="1">
        <v>0</v>
      </c>
      <c r="IV166" s="1">
        <v>0</v>
      </c>
      <c r="IW166" s="1">
        <v>0</v>
      </c>
      <c r="IX166" s="1">
        <v>0</v>
      </c>
      <c r="IY166" s="1">
        <v>0</v>
      </c>
      <c r="IZ166" s="1">
        <v>0</v>
      </c>
      <c r="JA166" s="1">
        <v>0</v>
      </c>
      <c r="JB166" s="1">
        <v>0</v>
      </c>
      <c r="JC166" s="1">
        <v>0</v>
      </c>
      <c r="JD166" s="1">
        <v>0</v>
      </c>
      <c r="JE166" s="1">
        <v>0</v>
      </c>
      <c r="JF166" s="1">
        <v>0</v>
      </c>
      <c r="JG166" s="1">
        <v>0</v>
      </c>
      <c r="JH166" s="1">
        <v>0</v>
      </c>
      <c r="JI166" s="1">
        <v>0</v>
      </c>
      <c r="JJ166" s="1">
        <v>0</v>
      </c>
      <c r="JK166" s="1">
        <v>0</v>
      </c>
      <c r="JL166" s="1">
        <v>0</v>
      </c>
      <c r="JM166" s="1">
        <v>0</v>
      </c>
      <c r="JN166" s="1">
        <v>0</v>
      </c>
      <c r="JO166" s="1">
        <v>0</v>
      </c>
      <c r="JP166" s="1">
        <v>0</v>
      </c>
      <c r="JQ166" s="1">
        <v>0</v>
      </c>
      <c r="JR166" s="1">
        <v>0</v>
      </c>
      <c r="JS166" s="1">
        <v>0</v>
      </c>
      <c r="JT166" s="1">
        <v>0</v>
      </c>
      <c r="JU166" s="1">
        <v>0</v>
      </c>
      <c r="JV166" s="1">
        <v>0</v>
      </c>
      <c r="JW166" s="1">
        <v>0</v>
      </c>
      <c r="JX166" s="1">
        <v>0</v>
      </c>
      <c r="JY166" s="1">
        <v>0</v>
      </c>
      <c r="JZ166" s="1">
        <v>0</v>
      </c>
      <c r="KA166" s="1">
        <v>0</v>
      </c>
      <c r="KB166" s="1">
        <v>0</v>
      </c>
      <c r="KC166" s="1">
        <v>0</v>
      </c>
      <c r="KD166" s="1">
        <v>0</v>
      </c>
      <c r="KE166" s="1">
        <v>0</v>
      </c>
      <c r="KF166" s="1">
        <v>0</v>
      </c>
      <c r="KG166" s="1">
        <v>0</v>
      </c>
      <c r="KH166" s="1">
        <v>0</v>
      </c>
      <c r="KI166" s="1">
        <v>0</v>
      </c>
      <c r="KJ166" s="1">
        <v>0</v>
      </c>
      <c r="KK166" s="1">
        <v>0</v>
      </c>
      <c r="KL166" s="1">
        <v>0</v>
      </c>
      <c r="KM166" s="1">
        <v>0</v>
      </c>
      <c r="KN166" s="1">
        <v>0</v>
      </c>
      <c r="KO166" s="1">
        <v>0</v>
      </c>
      <c r="KP166" s="1">
        <v>0</v>
      </c>
      <c r="KQ166" s="1">
        <v>0</v>
      </c>
      <c r="KR166" s="1">
        <v>0</v>
      </c>
      <c r="KS166" s="1">
        <v>0</v>
      </c>
      <c r="KT166" s="1">
        <v>0</v>
      </c>
      <c r="KU166" s="1">
        <v>0</v>
      </c>
      <c r="KV166" s="1">
        <v>0</v>
      </c>
      <c r="KW166" s="1">
        <v>0</v>
      </c>
      <c r="KX166" s="1">
        <v>0</v>
      </c>
      <c r="KY166" s="1">
        <v>0</v>
      </c>
      <c r="KZ166" s="1">
        <v>0</v>
      </c>
      <c r="LA166" s="1">
        <v>0</v>
      </c>
      <c r="LB166" s="1">
        <v>0</v>
      </c>
      <c r="LC166" s="1">
        <v>0</v>
      </c>
      <c r="LD166" s="1">
        <v>0</v>
      </c>
      <c r="LE166" s="1">
        <v>0</v>
      </c>
      <c r="LF166" s="1">
        <v>0</v>
      </c>
      <c r="LG166" s="1">
        <v>0</v>
      </c>
      <c r="LH166" s="1">
        <v>1</v>
      </c>
      <c r="LI166" s="1">
        <v>0.52615846994535598</v>
      </c>
      <c r="LJ166" s="1">
        <v>0</v>
      </c>
      <c r="LK166" s="1">
        <v>0</v>
      </c>
      <c r="LL166" s="1">
        <v>1</v>
      </c>
      <c r="LM166" s="1">
        <v>0.95</v>
      </c>
      <c r="LN166" s="1">
        <v>0</v>
      </c>
      <c r="LO166" s="1">
        <v>1</v>
      </c>
      <c r="LP166" s="1">
        <v>0.78</v>
      </c>
      <c r="LQ166" s="1">
        <v>0</v>
      </c>
      <c r="LR166" s="1">
        <v>0.12877263581488935</v>
      </c>
      <c r="LS166" s="1">
        <v>0</v>
      </c>
    </row>
    <row r="167" spans="1:331" ht="15.75" customHeight="1">
      <c r="A167" s="1" t="s">
        <v>459</v>
      </c>
      <c r="B167" s="1" t="s">
        <v>460</v>
      </c>
      <c r="C167" s="1" t="s">
        <v>481</v>
      </c>
      <c r="D167" s="1" t="s">
        <v>353</v>
      </c>
      <c r="E167" s="1" t="s">
        <v>354</v>
      </c>
      <c r="F167" s="1">
        <v>119</v>
      </c>
      <c r="G167" s="1" t="s">
        <v>355</v>
      </c>
      <c r="H167" s="1">
        <v>119</v>
      </c>
      <c r="I167" s="1">
        <v>0.11899999999999999</v>
      </c>
      <c r="J167" s="1">
        <v>0</v>
      </c>
      <c r="K167" s="1" t="s">
        <v>356</v>
      </c>
      <c r="L167" s="1">
        <v>1</v>
      </c>
      <c r="M167" s="1" t="s">
        <v>427</v>
      </c>
      <c r="N167" s="1" t="s">
        <v>462</v>
      </c>
      <c r="O167" s="1" t="s">
        <v>463</v>
      </c>
      <c r="P167" s="1">
        <v>4.9000000000000004</v>
      </c>
      <c r="Q167" s="1">
        <v>0.82</v>
      </c>
      <c r="R167" s="1">
        <v>0</v>
      </c>
      <c r="S167" s="1">
        <v>0.35</v>
      </c>
      <c r="T167" s="1">
        <v>1000</v>
      </c>
      <c r="U167" s="1">
        <v>0</v>
      </c>
      <c r="V167" s="1">
        <v>25</v>
      </c>
      <c r="W167" s="1">
        <v>0</v>
      </c>
      <c r="X167" s="1">
        <v>25000</v>
      </c>
      <c r="Y167" s="1">
        <v>1</v>
      </c>
      <c r="Z167" s="1">
        <v>0</v>
      </c>
      <c r="AA167" s="1">
        <v>0</v>
      </c>
      <c r="AB167" s="1">
        <v>0</v>
      </c>
      <c r="AC167" s="1">
        <v>0</v>
      </c>
      <c r="AD167" s="1">
        <v>0</v>
      </c>
      <c r="AE167" s="1">
        <v>0</v>
      </c>
      <c r="AF167" s="1">
        <v>0</v>
      </c>
      <c r="AG167" s="1">
        <v>0</v>
      </c>
      <c r="AH167" s="1">
        <v>0</v>
      </c>
      <c r="AI167" s="1">
        <v>0</v>
      </c>
      <c r="AJ167" s="1">
        <v>0</v>
      </c>
      <c r="AK167" s="1">
        <v>0</v>
      </c>
      <c r="AL167" s="1">
        <v>0</v>
      </c>
      <c r="AM167" s="1">
        <v>13.616438356164384</v>
      </c>
      <c r="AN167" s="1">
        <v>0</v>
      </c>
      <c r="AO167" s="1">
        <v>0</v>
      </c>
      <c r="AP167" s="1">
        <v>0</v>
      </c>
      <c r="AQ167" s="1">
        <v>0</v>
      </c>
      <c r="AR167" s="1">
        <v>0</v>
      </c>
      <c r="AS167" s="1">
        <v>0</v>
      </c>
      <c r="AT167" s="1">
        <v>0</v>
      </c>
      <c r="AU167" s="1">
        <v>0</v>
      </c>
      <c r="AV167" s="1">
        <v>0</v>
      </c>
      <c r="AW167" s="1">
        <v>0</v>
      </c>
      <c r="AX167" s="1">
        <v>0</v>
      </c>
      <c r="AY167" s="1">
        <v>0</v>
      </c>
      <c r="AZ167" s="1">
        <v>0</v>
      </c>
      <c r="BA167" s="1">
        <v>0</v>
      </c>
      <c r="BB167" s="1">
        <v>0</v>
      </c>
      <c r="BC167" s="1">
        <v>0.1143</v>
      </c>
      <c r="BD167" s="1">
        <v>0</v>
      </c>
      <c r="BE167" s="1">
        <v>0</v>
      </c>
      <c r="BF167" s="1">
        <v>0</v>
      </c>
      <c r="BG167" s="1">
        <v>0</v>
      </c>
      <c r="BH167" s="1">
        <v>0</v>
      </c>
      <c r="BI167" s="1">
        <v>0</v>
      </c>
      <c r="BJ167" s="1">
        <v>0</v>
      </c>
      <c r="BK167" s="1">
        <v>0</v>
      </c>
      <c r="BL167" s="1">
        <v>0</v>
      </c>
      <c r="BM167" s="1">
        <v>0</v>
      </c>
      <c r="BN167" s="1">
        <v>0</v>
      </c>
      <c r="BO167" s="1">
        <v>0</v>
      </c>
      <c r="BP167" s="1">
        <v>0</v>
      </c>
      <c r="BQ167" s="1">
        <v>1.4999999999999999E-2</v>
      </c>
      <c r="BR167" s="1">
        <v>0</v>
      </c>
      <c r="BS167" s="1">
        <v>0</v>
      </c>
      <c r="BT167" s="1">
        <v>0</v>
      </c>
      <c r="BU167" s="1">
        <v>0</v>
      </c>
      <c r="BV167" s="1">
        <v>0</v>
      </c>
      <c r="BW167" s="1">
        <v>81.599999999999994</v>
      </c>
      <c r="BX167" s="1">
        <v>0</v>
      </c>
      <c r="BY167" s="1">
        <v>0</v>
      </c>
      <c r="BZ167" s="1">
        <v>0</v>
      </c>
      <c r="CA167" s="1">
        <v>0</v>
      </c>
      <c r="CB167" s="1">
        <v>0</v>
      </c>
      <c r="CC167" s="1">
        <v>0</v>
      </c>
      <c r="CD167" s="1">
        <v>0</v>
      </c>
      <c r="CE167" s="1">
        <v>0</v>
      </c>
      <c r="CF167" s="1">
        <v>0</v>
      </c>
      <c r="CG167" s="1">
        <v>0</v>
      </c>
      <c r="CH167" s="1">
        <v>0</v>
      </c>
      <c r="CI167" s="1">
        <v>0</v>
      </c>
      <c r="CJ167" s="1">
        <v>0</v>
      </c>
      <c r="CK167" s="1">
        <v>0</v>
      </c>
      <c r="CL167" s="1">
        <v>0</v>
      </c>
      <c r="CM167" s="1">
        <v>0</v>
      </c>
      <c r="CN167" s="1">
        <v>0</v>
      </c>
      <c r="CO167" s="1">
        <v>0</v>
      </c>
      <c r="CP167" s="1">
        <v>0</v>
      </c>
      <c r="CQ167" s="1">
        <v>0</v>
      </c>
      <c r="CR167" s="1">
        <v>0</v>
      </c>
      <c r="CS167" s="1">
        <v>0</v>
      </c>
      <c r="CT167" s="1">
        <v>0</v>
      </c>
      <c r="CU167" s="1">
        <v>0</v>
      </c>
      <c r="CV167" s="1">
        <v>0</v>
      </c>
      <c r="CW167" s="1">
        <v>0</v>
      </c>
      <c r="CX167" s="1">
        <v>0</v>
      </c>
      <c r="CY167" s="1">
        <v>0</v>
      </c>
      <c r="CZ167" s="1">
        <v>0</v>
      </c>
      <c r="DA167" s="1">
        <v>0</v>
      </c>
      <c r="DB167" s="1">
        <v>0</v>
      </c>
      <c r="DC167" s="1">
        <v>0</v>
      </c>
      <c r="DD167" s="1">
        <v>0</v>
      </c>
      <c r="DE167" s="1">
        <v>0</v>
      </c>
      <c r="DF167" s="1">
        <v>0</v>
      </c>
      <c r="DG167" s="1">
        <v>0</v>
      </c>
      <c r="DH167" s="1">
        <v>0</v>
      </c>
      <c r="DI167" s="1">
        <v>0</v>
      </c>
      <c r="DJ167" s="1">
        <v>0</v>
      </c>
      <c r="DK167" s="1">
        <v>0</v>
      </c>
      <c r="DL167" s="1">
        <v>0</v>
      </c>
      <c r="DM167" s="1">
        <v>0</v>
      </c>
      <c r="DN167" s="1">
        <v>0</v>
      </c>
      <c r="DO167" s="1">
        <v>0</v>
      </c>
      <c r="DP167" s="1">
        <v>0</v>
      </c>
      <c r="DQ167" s="1">
        <v>0</v>
      </c>
      <c r="DR167" s="1">
        <v>0</v>
      </c>
      <c r="DS167" s="1">
        <v>0</v>
      </c>
      <c r="DT167" s="1">
        <v>0</v>
      </c>
      <c r="DU167" s="1">
        <v>0</v>
      </c>
      <c r="DV167" s="1">
        <v>0</v>
      </c>
      <c r="DW167" s="1">
        <v>0</v>
      </c>
      <c r="DX167" s="1">
        <v>0</v>
      </c>
      <c r="DY167" s="1">
        <v>0</v>
      </c>
      <c r="DZ167" s="1">
        <v>0</v>
      </c>
      <c r="EA167" s="1">
        <v>0</v>
      </c>
      <c r="EB167" s="1">
        <v>0</v>
      </c>
      <c r="EC167" s="1">
        <v>0</v>
      </c>
      <c r="ED167" s="1">
        <v>0</v>
      </c>
      <c r="EE167" s="1">
        <v>0</v>
      </c>
      <c r="EF167" s="1">
        <v>0</v>
      </c>
      <c r="EG167" s="1">
        <v>0</v>
      </c>
      <c r="EH167" s="1">
        <v>0</v>
      </c>
      <c r="EI167" s="1">
        <v>0</v>
      </c>
      <c r="EJ167" s="1">
        <v>0</v>
      </c>
      <c r="EK167" s="1">
        <v>0</v>
      </c>
      <c r="EL167" s="1">
        <v>0</v>
      </c>
      <c r="EM167" s="1">
        <v>0</v>
      </c>
      <c r="EN167" s="1">
        <v>0</v>
      </c>
      <c r="EO167" s="1">
        <v>0</v>
      </c>
      <c r="EP167" s="1">
        <v>0</v>
      </c>
      <c r="EQ167" s="1">
        <v>0</v>
      </c>
      <c r="ER167" s="1">
        <v>0</v>
      </c>
      <c r="ES167" s="1">
        <v>0</v>
      </c>
      <c r="ET167" s="1">
        <v>0</v>
      </c>
      <c r="EU167" s="1">
        <v>0</v>
      </c>
      <c r="EV167" s="1">
        <v>0</v>
      </c>
      <c r="EW167" s="1">
        <v>0</v>
      </c>
      <c r="EX167" s="1">
        <v>0</v>
      </c>
      <c r="EY167" s="1">
        <v>0</v>
      </c>
      <c r="EZ167" s="1">
        <v>0</v>
      </c>
      <c r="FA167" s="1">
        <v>0</v>
      </c>
      <c r="FB167" s="1">
        <v>0</v>
      </c>
      <c r="FC167" s="1">
        <v>0</v>
      </c>
      <c r="FD167" s="1">
        <v>0</v>
      </c>
      <c r="FE167" s="1">
        <v>0</v>
      </c>
      <c r="FF167" s="1">
        <v>0</v>
      </c>
      <c r="FG167" s="1">
        <v>0</v>
      </c>
      <c r="FH167" s="1">
        <v>0</v>
      </c>
      <c r="FI167" s="1">
        <v>0</v>
      </c>
      <c r="FJ167" s="1">
        <v>0</v>
      </c>
      <c r="FK167" s="1">
        <v>0</v>
      </c>
      <c r="FL167" s="1">
        <v>0</v>
      </c>
      <c r="FM167" s="1">
        <v>0</v>
      </c>
      <c r="FN167" s="1">
        <v>0</v>
      </c>
      <c r="FO167" s="1">
        <v>0</v>
      </c>
      <c r="FP167" s="1">
        <v>0</v>
      </c>
      <c r="FQ167" s="1">
        <v>1</v>
      </c>
      <c r="FR167" s="1">
        <v>0</v>
      </c>
      <c r="FS167" s="1">
        <v>0</v>
      </c>
      <c r="FT167" s="1">
        <v>0</v>
      </c>
      <c r="FU167" s="1">
        <v>0</v>
      </c>
      <c r="FV167" s="1">
        <v>0</v>
      </c>
      <c r="FW167" s="1">
        <v>0</v>
      </c>
      <c r="FX167" s="1">
        <v>4.3256223015830715</v>
      </c>
      <c r="FY167" s="1">
        <v>0</v>
      </c>
      <c r="FZ167" s="1">
        <v>0</v>
      </c>
      <c r="GA167" s="1">
        <v>0</v>
      </c>
      <c r="GB167" s="1">
        <v>0</v>
      </c>
      <c r="GC167" s="1">
        <v>0</v>
      </c>
      <c r="GD167" s="1">
        <v>0</v>
      </c>
      <c r="GE167" s="1">
        <v>0</v>
      </c>
      <c r="GF167" s="1">
        <v>0</v>
      </c>
      <c r="GG167" s="1">
        <v>0</v>
      </c>
      <c r="GH167" s="1">
        <v>0</v>
      </c>
      <c r="GI167" s="1">
        <v>0</v>
      </c>
      <c r="GJ167" s="1">
        <v>0</v>
      </c>
      <c r="GK167" s="1">
        <v>0</v>
      </c>
      <c r="GL167" s="1">
        <v>0</v>
      </c>
      <c r="GM167" s="1">
        <v>0</v>
      </c>
      <c r="GN167" s="1">
        <v>0</v>
      </c>
      <c r="GO167" s="1">
        <v>0</v>
      </c>
      <c r="GP167" s="1">
        <v>0</v>
      </c>
      <c r="GQ167" s="1">
        <v>0</v>
      </c>
      <c r="GR167" s="1">
        <v>0</v>
      </c>
      <c r="GS167" s="1">
        <v>0</v>
      </c>
      <c r="GT167" s="1">
        <v>0.35980000000000001</v>
      </c>
      <c r="GU167" s="1">
        <v>0</v>
      </c>
      <c r="GV167" s="1">
        <v>0</v>
      </c>
      <c r="GW167" s="1">
        <v>0</v>
      </c>
      <c r="GX167" s="1">
        <v>0</v>
      </c>
      <c r="GY167" s="1">
        <v>0</v>
      </c>
      <c r="GZ167" s="1">
        <v>0</v>
      </c>
      <c r="HA167" s="1">
        <v>0</v>
      </c>
      <c r="HB167" s="1">
        <v>0</v>
      </c>
      <c r="HC167" s="1">
        <v>0</v>
      </c>
      <c r="HD167" s="1">
        <v>0</v>
      </c>
      <c r="HE167" s="1">
        <v>0</v>
      </c>
      <c r="HF167" s="1">
        <v>0</v>
      </c>
      <c r="HG167" s="1">
        <v>0</v>
      </c>
      <c r="HH167" s="1">
        <v>1.4999999999999999E-2</v>
      </c>
      <c r="HI167" s="1">
        <v>0</v>
      </c>
      <c r="HJ167" s="1">
        <v>0</v>
      </c>
      <c r="HK167" s="1">
        <v>0</v>
      </c>
      <c r="HL167" s="1">
        <v>0</v>
      </c>
      <c r="HM167" s="1">
        <v>0</v>
      </c>
      <c r="HN167" s="1">
        <v>81.599999999999994</v>
      </c>
      <c r="HO167" s="1">
        <v>0</v>
      </c>
      <c r="HP167" s="1">
        <v>0</v>
      </c>
      <c r="HQ167" s="1">
        <v>0</v>
      </c>
      <c r="HR167" s="1">
        <v>0</v>
      </c>
      <c r="HS167" s="1">
        <v>0</v>
      </c>
      <c r="HT167" s="1">
        <v>0</v>
      </c>
      <c r="HU167" s="1">
        <v>0</v>
      </c>
      <c r="HV167" s="1">
        <v>0</v>
      </c>
      <c r="HW167" s="1">
        <v>0</v>
      </c>
      <c r="HX167" s="1">
        <v>0</v>
      </c>
      <c r="HY167" s="1">
        <v>0</v>
      </c>
      <c r="HZ167" s="1">
        <v>0</v>
      </c>
      <c r="IA167" s="1">
        <v>0</v>
      </c>
      <c r="IB167" s="1">
        <v>0</v>
      </c>
      <c r="IC167" s="1">
        <v>0</v>
      </c>
      <c r="ID167" s="1">
        <v>0</v>
      </c>
      <c r="IE167" s="1">
        <v>0</v>
      </c>
      <c r="IF167" s="1">
        <v>0</v>
      </c>
      <c r="IG167" s="1">
        <v>0</v>
      </c>
      <c r="IH167" s="1">
        <v>0</v>
      </c>
      <c r="II167" s="1">
        <v>0</v>
      </c>
      <c r="IJ167" s="1">
        <v>0</v>
      </c>
      <c r="IK167" s="1">
        <v>0</v>
      </c>
      <c r="IL167" s="1">
        <v>0</v>
      </c>
      <c r="IM167" s="1">
        <v>0</v>
      </c>
      <c r="IN167" s="1">
        <v>0</v>
      </c>
      <c r="IO167" s="1">
        <v>0</v>
      </c>
      <c r="IP167" s="1">
        <v>0</v>
      </c>
      <c r="IQ167" s="1">
        <v>0</v>
      </c>
      <c r="IR167" s="1">
        <v>0</v>
      </c>
      <c r="IS167" s="1">
        <v>0</v>
      </c>
      <c r="IT167" s="1">
        <v>0</v>
      </c>
      <c r="IU167" s="1">
        <v>0</v>
      </c>
      <c r="IV167" s="1">
        <v>0</v>
      </c>
      <c r="IW167" s="1">
        <v>0</v>
      </c>
      <c r="IX167" s="1">
        <v>0</v>
      </c>
      <c r="IY167" s="1">
        <v>0</v>
      </c>
      <c r="IZ167" s="1">
        <v>0</v>
      </c>
      <c r="JA167" s="1">
        <v>0</v>
      </c>
      <c r="JB167" s="1">
        <v>0</v>
      </c>
      <c r="JC167" s="1">
        <v>0</v>
      </c>
      <c r="JD167" s="1">
        <v>0</v>
      </c>
      <c r="JE167" s="1">
        <v>0</v>
      </c>
      <c r="JF167" s="1">
        <v>0</v>
      </c>
      <c r="JG167" s="1">
        <v>0</v>
      </c>
      <c r="JH167" s="1">
        <v>0</v>
      </c>
      <c r="JI167" s="1">
        <v>0</v>
      </c>
      <c r="JJ167" s="1">
        <v>0</v>
      </c>
      <c r="JK167" s="1">
        <v>0</v>
      </c>
      <c r="JL167" s="1">
        <v>0</v>
      </c>
      <c r="JM167" s="1">
        <v>0</v>
      </c>
      <c r="JN167" s="1">
        <v>0</v>
      </c>
      <c r="JO167" s="1">
        <v>0</v>
      </c>
      <c r="JP167" s="1">
        <v>0</v>
      </c>
      <c r="JQ167" s="1">
        <v>0</v>
      </c>
      <c r="JR167" s="1">
        <v>0</v>
      </c>
      <c r="JS167" s="1">
        <v>0</v>
      </c>
      <c r="JT167" s="1">
        <v>0</v>
      </c>
      <c r="JU167" s="1">
        <v>0</v>
      </c>
      <c r="JV167" s="1">
        <v>0</v>
      </c>
      <c r="JW167" s="1">
        <v>0</v>
      </c>
      <c r="JX167" s="1">
        <v>0</v>
      </c>
      <c r="JY167" s="1">
        <v>0</v>
      </c>
      <c r="JZ167" s="1">
        <v>0</v>
      </c>
      <c r="KA167" s="1">
        <v>0</v>
      </c>
      <c r="KB167" s="1">
        <v>0</v>
      </c>
      <c r="KC167" s="1">
        <v>0</v>
      </c>
      <c r="KD167" s="1">
        <v>0</v>
      </c>
      <c r="KE167" s="1">
        <v>0</v>
      </c>
      <c r="KF167" s="1">
        <v>0</v>
      </c>
      <c r="KG167" s="1">
        <v>0</v>
      </c>
      <c r="KH167" s="1">
        <v>0</v>
      </c>
      <c r="KI167" s="1">
        <v>0</v>
      </c>
      <c r="KJ167" s="1">
        <v>0</v>
      </c>
      <c r="KK167" s="1">
        <v>0</v>
      </c>
      <c r="KL167" s="1">
        <v>0</v>
      </c>
      <c r="KM167" s="1">
        <v>0</v>
      </c>
      <c r="KN167" s="1">
        <v>0</v>
      </c>
      <c r="KO167" s="1">
        <v>0</v>
      </c>
      <c r="KP167" s="1">
        <v>0</v>
      </c>
      <c r="KQ167" s="1">
        <v>0</v>
      </c>
      <c r="KR167" s="1">
        <v>0</v>
      </c>
      <c r="KS167" s="1">
        <v>0</v>
      </c>
      <c r="KT167" s="1">
        <v>0</v>
      </c>
      <c r="KU167" s="1">
        <v>0</v>
      </c>
      <c r="KV167" s="1">
        <v>0</v>
      </c>
      <c r="KW167" s="1">
        <v>0</v>
      </c>
      <c r="KX167" s="1">
        <v>0</v>
      </c>
      <c r="KY167" s="1">
        <v>0</v>
      </c>
      <c r="KZ167" s="1">
        <v>0</v>
      </c>
      <c r="LA167" s="1">
        <v>0</v>
      </c>
      <c r="LB167" s="1">
        <v>0</v>
      </c>
      <c r="LC167" s="1">
        <v>0</v>
      </c>
      <c r="LD167" s="1">
        <v>0</v>
      </c>
      <c r="LE167" s="1">
        <v>0</v>
      </c>
      <c r="LF167" s="1">
        <v>0</v>
      </c>
      <c r="LG167" s="1">
        <v>0</v>
      </c>
      <c r="LH167" s="1">
        <v>1</v>
      </c>
      <c r="LI167" s="1">
        <v>0.61738852459016402</v>
      </c>
      <c r="LJ167" s="1">
        <v>0</v>
      </c>
      <c r="LK167" s="1">
        <v>0</v>
      </c>
      <c r="LL167" s="1">
        <v>1</v>
      </c>
      <c r="LM167" s="1">
        <v>0.95</v>
      </c>
      <c r="LN167" s="1">
        <v>0</v>
      </c>
      <c r="LO167" s="1">
        <v>1</v>
      </c>
      <c r="LP167" s="1">
        <v>0.78</v>
      </c>
      <c r="LQ167" s="1">
        <v>0</v>
      </c>
      <c r="LR167" s="1">
        <v>0.12877263581488935</v>
      </c>
      <c r="LS167" s="1">
        <v>0</v>
      </c>
    </row>
    <row r="168" spans="1:331" ht="15.75" customHeight="1">
      <c r="A168" s="1" t="s">
        <v>459</v>
      </c>
      <c r="B168" s="1" t="s">
        <v>460</v>
      </c>
      <c r="C168" s="1" t="s">
        <v>482</v>
      </c>
      <c r="D168" s="1" t="s">
        <v>353</v>
      </c>
      <c r="E168" s="1" t="s">
        <v>354</v>
      </c>
      <c r="F168" s="1">
        <v>134</v>
      </c>
      <c r="G168" s="1" t="s">
        <v>355</v>
      </c>
      <c r="H168" s="1">
        <v>134</v>
      </c>
      <c r="I168" s="1">
        <v>0.13400000000000001</v>
      </c>
      <c r="J168" s="1">
        <v>0</v>
      </c>
      <c r="K168" s="1" t="s">
        <v>356</v>
      </c>
      <c r="L168" s="1">
        <v>1</v>
      </c>
      <c r="M168" s="1" t="s">
        <v>427</v>
      </c>
      <c r="N168" s="1" t="s">
        <v>462</v>
      </c>
      <c r="O168" s="1" t="s">
        <v>463</v>
      </c>
      <c r="P168" s="1">
        <v>4.9000000000000004</v>
      </c>
      <c r="Q168" s="1">
        <v>0.82</v>
      </c>
      <c r="R168" s="1">
        <v>0</v>
      </c>
      <c r="S168" s="1">
        <v>0.35</v>
      </c>
      <c r="T168" s="1">
        <v>1000</v>
      </c>
      <c r="U168" s="1">
        <v>0</v>
      </c>
      <c r="V168" s="1">
        <v>25</v>
      </c>
      <c r="W168" s="1">
        <v>0</v>
      </c>
      <c r="X168" s="1">
        <v>25000</v>
      </c>
      <c r="Y168" s="1">
        <v>1</v>
      </c>
      <c r="Z168" s="1">
        <v>0</v>
      </c>
      <c r="AA168" s="1">
        <v>0</v>
      </c>
      <c r="AB168" s="1">
        <v>0</v>
      </c>
      <c r="AC168" s="1">
        <v>0</v>
      </c>
      <c r="AD168" s="1">
        <v>0</v>
      </c>
      <c r="AE168" s="1">
        <v>0</v>
      </c>
      <c r="AF168" s="1">
        <v>0</v>
      </c>
      <c r="AG168" s="1">
        <v>0</v>
      </c>
      <c r="AH168" s="1">
        <v>0</v>
      </c>
      <c r="AI168" s="1">
        <v>0</v>
      </c>
      <c r="AJ168" s="1">
        <v>0</v>
      </c>
      <c r="AK168" s="1">
        <v>0</v>
      </c>
      <c r="AL168" s="1">
        <v>0</v>
      </c>
      <c r="AM168" s="1">
        <v>13.616438356164384</v>
      </c>
      <c r="AN168" s="1">
        <v>0</v>
      </c>
      <c r="AO168" s="1">
        <v>0</v>
      </c>
      <c r="AP168" s="1">
        <v>0</v>
      </c>
      <c r="AQ168" s="1">
        <v>0</v>
      </c>
      <c r="AR168" s="1">
        <v>0</v>
      </c>
      <c r="AS168" s="1">
        <v>0</v>
      </c>
      <c r="AT168" s="1">
        <v>0</v>
      </c>
      <c r="AU168" s="1">
        <v>0</v>
      </c>
      <c r="AV168" s="1">
        <v>0</v>
      </c>
      <c r="AW168" s="1">
        <v>0</v>
      </c>
      <c r="AX168" s="1">
        <v>0</v>
      </c>
      <c r="AY168" s="1">
        <v>0</v>
      </c>
      <c r="AZ168" s="1">
        <v>0</v>
      </c>
      <c r="BA168" s="1">
        <v>0</v>
      </c>
      <c r="BB168" s="1">
        <v>0</v>
      </c>
      <c r="BC168" s="1">
        <v>0.1143</v>
      </c>
      <c r="BD168" s="1">
        <v>0</v>
      </c>
      <c r="BE168" s="1">
        <v>0</v>
      </c>
      <c r="BF168" s="1">
        <v>0</v>
      </c>
      <c r="BG168" s="1">
        <v>0</v>
      </c>
      <c r="BH168" s="1">
        <v>0</v>
      </c>
      <c r="BI168" s="1">
        <v>0</v>
      </c>
      <c r="BJ168" s="1">
        <v>0</v>
      </c>
      <c r="BK168" s="1">
        <v>0</v>
      </c>
      <c r="BL168" s="1">
        <v>0</v>
      </c>
      <c r="BM168" s="1">
        <v>0</v>
      </c>
      <c r="BN168" s="1">
        <v>0</v>
      </c>
      <c r="BO168" s="1">
        <v>0</v>
      </c>
      <c r="BP168" s="1">
        <v>0</v>
      </c>
      <c r="BQ168" s="1">
        <v>1.4999999999999999E-2</v>
      </c>
      <c r="BR168" s="1">
        <v>0</v>
      </c>
      <c r="BS168" s="1">
        <v>0</v>
      </c>
      <c r="BT168" s="1">
        <v>0</v>
      </c>
      <c r="BU168" s="1">
        <v>0</v>
      </c>
      <c r="BV168" s="1">
        <v>0</v>
      </c>
      <c r="BW168" s="1">
        <v>81.599999999999994</v>
      </c>
      <c r="BX168" s="1">
        <v>0</v>
      </c>
      <c r="BY168" s="1">
        <v>0</v>
      </c>
      <c r="BZ168" s="1">
        <v>0</v>
      </c>
      <c r="CA168" s="1">
        <v>0</v>
      </c>
      <c r="CB168" s="1">
        <v>0</v>
      </c>
      <c r="CC168" s="1">
        <v>0</v>
      </c>
      <c r="CD168" s="1">
        <v>0</v>
      </c>
      <c r="CE168" s="1">
        <v>0</v>
      </c>
      <c r="CF168" s="1">
        <v>0</v>
      </c>
      <c r="CG168" s="1">
        <v>0</v>
      </c>
      <c r="CH168" s="1">
        <v>0</v>
      </c>
      <c r="CI168" s="1">
        <v>0</v>
      </c>
      <c r="CJ168" s="1">
        <v>0</v>
      </c>
      <c r="CK168" s="1">
        <v>0</v>
      </c>
      <c r="CL168" s="1">
        <v>0</v>
      </c>
      <c r="CM168" s="1">
        <v>0</v>
      </c>
      <c r="CN168" s="1">
        <v>0</v>
      </c>
      <c r="CO168" s="1">
        <v>0</v>
      </c>
      <c r="CP168" s="1">
        <v>0</v>
      </c>
      <c r="CQ168" s="1">
        <v>0</v>
      </c>
      <c r="CR168" s="1">
        <v>0</v>
      </c>
      <c r="CS168" s="1">
        <v>0</v>
      </c>
      <c r="CT168" s="1">
        <v>0</v>
      </c>
      <c r="CU168" s="1">
        <v>0</v>
      </c>
      <c r="CV168" s="1">
        <v>0</v>
      </c>
      <c r="CW168" s="1">
        <v>0</v>
      </c>
      <c r="CX168" s="1">
        <v>0</v>
      </c>
      <c r="CY168" s="1">
        <v>0</v>
      </c>
      <c r="CZ168" s="1">
        <v>0</v>
      </c>
      <c r="DA168" s="1">
        <v>0</v>
      </c>
      <c r="DB168" s="1">
        <v>0</v>
      </c>
      <c r="DC168" s="1">
        <v>0</v>
      </c>
      <c r="DD168" s="1">
        <v>0</v>
      </c>
      <c r="DE168" s="1">
        <v>0</v>
      </c>
      <c r="DF168" s="1">
        <v>0</v>
      </c>
      <c r="DG168" s="1">
        <v>0</v>
      </c>
      <c r="DH168" s="1">
        <v>0</v>
      </c>
      <c r="DI168" s="1">
        <v>0</v>
      </c>
      <c r="DJ168" s="1">
        <v>0</v>
      </c>
      <c r="DK168" s="1">
        <v>0</v>
      </c>
      <c r="DL168" s="1">
        <v>0</v>
      </c>
      <c r="DM168" s="1">
        <v>0</v>
      </c>
      <c r="DN168" s="1">
        <v>0</v>
      </c>
      <c r="DO168" s="1">
        <v>0</v>
      </c>
      <c r="DP168" s="1">
        <v>0</v>
      </c>
      <c r="DQ168" s="1">
        <v>0</v>
      </c>
      <c r="DR168" s="1">
        <v>0</v>
      </c>
      <c r="DS168" s="1">
        <v>0</v>
      </c>
      <c r="DT168" s="1">
        <v>0</v>
      </c>
      <c r="DU168" s="1">
        <v>0</v>
      </c>
      <c r="DV168" s="1">
        <v>0</v>
      </c>
      <c r="DW168" s="1">
        <v>0</v>
      </c>
      <c r="DX168" s="1">
        <v>0</v>
      </c>
      <c r="DY168" s="1">
        <v>0</v>
      </c>
      <c r="DZ168" s="1">
        <v>0</v>
      </c>
      <c r="EA168" s="1">
        <v>0</v>
      </c>
      <c r="EB168" s="1">
        <v>0</v>
      </c>
      <c r="EC168" s="1">
        <v>0</v>
      </c>
      <c r="ED168" s="1">
        <v>0</v>
      </c>
      <c r="EE168" s="1">
        <v>0</v>
      </c>
      <c r="EF168" s="1">
        <v>0</v>
      </c>
      <c r="EG168" s="1">
        <v>0</v>
      </c>
      <c r="EH168" s="1">
        <v>0</v>
      </c>
      <c r="EI168" s="1">
        <v>0</v>
      </c>
      <c r="EJ168" s="1">
        <v>0</v>
      </c>
      <c r="EK168" s="1">
        <v>0</v>
      </c>
      <c r="EL168" s="1">
        <v>0</v>
      </c>
      <c r="EM168" s="1">
        <v>0</v>
      </c>
      <c r="EN168" s="1">
        <v>0</v>
      </c>
      <c r="EO168" s="1">
        <v>0</v>
      </c>
      <c r="EP168" s="1">
        <v>0</v>
      </c>
      <c r="EQ168" s="1">
        <v>0</v>
      </c>
      <c r="ER168" s="1">
        <v>0</v>
      </c>
      <c r="ES168" s="1">
        <v>0</v>
      </c>
      <c r="ET168" s="1">
        <v>0</v>
      </c>
      <c r="EU168" s="1">
        <v>0</v>
      </c>
      <c r="EV168" s="1">
        <v>0</v>
      </c>
      <c r="EW168" s="1">
        <v>0</v>
      </c>
      <c r="EX168" s="1">
        <v>0</v>
      </c>
      <c r="EY168" s="1">
        <v>0</v>
      </c>
      <c r="EZ168" s="1">
        <v>0</v>
      </c>
      <c r="FA168" s="1">
        <v>0</v>
      </c>
      <c r="FB168" s="1">
        <v>0</v>
      </c>
      <c r="FC168" s="1">
        <v>0</v>
      </c>
      <c r="FD168" s="1">
        <v>0</v>
      </c>
      <c r="FE168" s="1">
        <v>0</v>
      </c>
      <c r="FF168" s="1">
        <v>0</v>
      </c>
      <c r="FG168" s="1">
        <v>0</v>
      </c>
      <c r="FH168" s="1">
        <v>0</v>
      </c>
      <c r="FI168" s="1">
        <v>0</v>
      </c>
      <c r="FJ168" s="1">
        <v>0</v>
      </c>
      <c r="FK168" s="1">
        <v>0</v>
      </c>
      <c r="FL168" s="1">
        <v>0</v>
      </c>
      <c r="FM168" s="1">
        <v>0</v>
      </c>
      <c r="FN168" s="1">
        <v>0</v>
      </c>
      <c r="FO168" s="1">
        <v>0</v>
      </c>
      <c r="FP168" s="1">
        <v>0</v>
      </c>
      <c r="FQ168" s="1">
        <v>1</v>
      </c>
      <c r="FR168" s="1">
        <v>0</v>
      </c>
      <c r="FS168" s="1">
        <v>0</v>
      </c>
      <c r="FT168" s="1">
        <v>0</v>
      </c>
      <c r="FU168" s="1">
        <v>0</v>
      </c>
      <c r="FV168" s="1">
        <v>0</v>
      </c>
      <c r="FW168" s="1">
        <v>0</v>
      </c>
      <c r="FX168" s="1">
        <v>4.3256223015830715</v>
      </c>
      <c r="FY168" s="1">
        <v>0</v>
      </c>
      <c r="FZ168" s="1">
        <v>0</v>
      </c>
      <c r="GA168" s="1">
        <v>0</v>
      </c>
      <c r="GB168" s="1">
        <v>0</v>
      </c>
      <c r="GC168" s="1">
        <v>0</v>
      </c>
      <c r="GD168" s="1">
        <v>0</v>
      </c>
      <c r="GE168" s="1">
        <v>0</v>
      </c>
      <c r="GF168" s="1">
        <v>0</v>
      </c>
      <c r="GG168" s="1">
        <v>0</v>
      </c>
      <c r="GH168" s="1">
        <v>0</v>
      </c>
      <c r="GI168" s="1">
        <v>0</v>
      </c>
      <c r="GJ168" s="1">
        <v>0</v>
      </c>
      <c r="GK168" s="1">
        <v>0</v>
      </c>
      <c r="GL168" s="1">
        <v>0</v>
      </c>
      <c r="GM168" s="1">
        <v>0</v>
      </c>
      <c r="GN168" s="1">
        <v>0</v>
      </c>
      <c r="GO168" s="1">
        <v>0</v>
      </c>
      <c r="GP168" s="1">
        <v>0</v>
      </c>
      <c r="GQ168" s="1">
        <v>0</v>
      </c>
      <c r="GR168" s="1">
        <v>0</v>
      </c>
      <c r="GS168" s="1">
        <v>0</v>
      </c>
      <c r="GT168" s="1">
        <v>0.35980000000000001</v>
      </c>
      <c r="GU168" s="1">
        <v>0</v>
      </c>
      <c r="GV168" s="1">
        <v>0</v>
      </c>
      <c r="GW168" s="1">
        <v>0</v>
      </c>
      <c r="GX168" s="1">
        <v>0</v>
      </c>
      <c r="GY168" s="1">
        <v>0</v>
      </c>
      <c r="GZ168" s="1">
        <v>0</v>
      </c>
      <c r="HA168" s="1">
        <v>0</v>
      </c>
      <c r="HB168" s="1">
        <v>0</v>
      </c>
      <c r="HC168" s="1">
        <v>0</v>
      </c>
      <c r="HD168" s="1">
        <v>0</v>
      </c>
      <c r="HE168" s="1">
        <v>0</v>
      </c>
      <c r="HF168" s="1">
        <v>0</v>
      </c>
      <c r="HG168" s="1">
        <v>0</v>
      </c>
      <c r="HH168" s="1">
        <v>1.4999999999999999E-2</v>
      </c>
      <c r="HI168" s="1">
        <v>0</v>
      </c>
      <c r="HJ168" s="1">
        <v>0</v>
      </c>
      <c r="HK168" s="1">
        <v>0</v>
      </c>
      <c r="HL168" s="1">
        <v>0</v>
      </c>
      <c r="HM168" s="1">
        <v>0</v>
      </c>
      <c r="HN168" s="1">
        <v>81.599999999999994</v>
      </c>
      <c r="HO168" s="1">
        <v>0</v>
      </c>
      <c r="HP168" s="1">
        <v>0</v>
      </c>
      <c r="HQ168" s="1">
        <v>0</v>
      </c>
      <c r="HR168" s="1">
        <v>0</v>
      </c>
      <c r="HS168" s="1">
        <v>0</v>
      </c>
      <c r="HT168" s="1">
        <v>0</v>
      </c>
      <c r="HU168" s="1">
        <v>0</v>
      </c>
      <c r="HV168" s="1">
        <v>0</v>
      </c>
      <c r="HW168" s="1">
        <v>0</v>
      </c>
      <c r="HX168" s="1">
        <v>0</v>
      </c>
      <c r="HY168" s="1">
        <v>0</v>
      </c>
      <c r="HZ168" s="1">
        <v>0</v>
      </c>
      <c r="IA168" s="1">
        <v>0</v>
      </c>
      <c r="IB168" s="1">
        <v>0</v>
      </c>
      <c r="IC168" s="1">
        <v>0</v>
      </c>
      <c r="ID168" s="1">
        <v>0</v>
      </c>
      <c r="IE168" s="1">
        <v>0</v>
      </c>
      <c r="IF168" s="1">
        <v>0</v>
      </c>
      <c r="IG168" s="1">
        <v>0</v>
      </c>
      <c r="IH168" s="1">
        <v>0</v>
      </c>
      <c r="II168" s="1">
        <v>0</v>
      </c>
      <c r="IJ168" s="1">
        <v>0</v>
      </c>
      <c r="IK168" s="1">
        <v>0</v>
      </c>
      <c r="IL168" s="1">
        <v>0</v>
      </c>
      <c r="IM168" s="1">
        <v>0</v>
      </c>
      <c r="IN168" s="1">
        <v>0</v>
      </c>
      <c r="IO168" s="1">
        <v>0</v>
      </c>
      <c r="IP168" s="1">
        <v>0</v>
      </c>
      <c r="IQ168" s="1">
        <v>0</v>
      </c>
      <c r="IR168" s="1">
        <v>0</v>
      </c>
      <c r="IS168" s="1">
        <v>0</v>
      </c>
      <c r="IT168" s="1">
        <v>0</v>
      </c>
      <c r="IU168" s="1">
        <v>0</v>
      </c>
      <c r="IV168" s="1">
        <v>0</v>
      </c>
      <c r="IW168" s="1">
        <v>0</v>
      </c>
      <c r="IX168" s="1">
        <v>0</v>
      </c>
      <c r="IY168" s="1">
        <v>0</v>
      </c>
      <c r="IZ168" s="1">
        <v>0</v>
      </c>
      <c r="JA168" s="1">
        <v>0</v>
      </c>
      <c r="JB168" s="1">
        <v>0</v>
      </c>
      <c r="JC168" s="1">
        <v>0</v>
      </c>
      <c r="JD168" s="1">
        <v>0</v>
      </c>
      <c r="JE168" s="1">
        <v>0</v>
      </c>
      <c r="JF168" s="1">
        <v>0</v>
      </c>
      <c r="JG168" s="1">
        <v>0</v>
      </c>
      <c r="JH168" s="1">
        <v>0</v>
      </c>
      <c r="JI168" s="1">
        <v>0</v>
      </c>
      <c r="JJ168" s="1">
        <v>0</v>
      </c>
      <c r="JK168" s="1">
        <v>0</v>
      </c>
      <c r="JL168" s="1">
        <v>0</v>
      </c>
      <c r="JM168" s="1">
        <v>0</v>
      </c>
      <c r="JN168" s="1">
        <v>0</v>
      </c>
      <c r="JO168" s="1">
        <v>0</v>
      </c>
      <c r="JP168" s="1">
        <v>0</v>
      </c>
      <c r="JQ168" s="1">
        <v>0</v>
      </c>
      <c r="JR168" s="1">
        <v>0</v>
      </c>
      <c r="JS168" s="1">
        <v>0</v>
      </c>
      <c r="JT168" s="1">
        <v>0</v>
      </c>
      <c r="JU168" s="1">
        <v>0</v>
      </c>
      <c r="JV168" s="1">
        <v>0</v>
      </c>
      <c r="JW168" s="1">
        <v>0</v>
      </c>
      <c r="JX168" s="1">
        <v>0</v>
      </c>
      <c r="JY168" s="1">
        <v>0</v>
      </c>
      <c r="JZ168" s="1">
        <v>0</v>
      </c>
      <c r="KA168" s="1">
        <v>0</v>
      </c>
      <c r="KB168" s="1">
        <v>0</v>
      </c>
      <c r="KC168" s="1">
        <v>0</v>
      </c>
      <c r="KD168" s="1">
        <v>0</v>
      </c>
      <c r="KE168" s="1">
        <v>0</v>
      </c>
      <c r="KF168" s="1">
        <v>0</v>
      </c>
      <c r="KG168" s="1">
        <v>0</v>
      </c>
      <c r="KH168" s="1">
        <v>0</v>
      </c>
      <c r="KI168" s="1">
        <v>0</v>
      </c>
      <c r="KJ168" s="1">
        <v>0</v>
      </c>
      <c r="KK168" s="1">
        <v>0</v>
      </c>
      <c r="KL168" s="1">
        <v>0</v>
      </c>
      <c r="KM168" s="1">
        <v>0</v>
      </c>
      <c r="KN168" s="1">
        <v>0</v>
      </c>
      <c r="KO168" s="1">
        <v>0</v>
      </c>
      <c r="KP168" s="1">
        <v>0</v>
      </c>
      <c r="KQ168" s="1">
        <v>0</v>
      </c>
      <c r="KR168" s="1">
        <v>0</v>
      </c>
      <c r="KS168" s="1">
        <v>0</v>
      </c>
      <c r="KT168" s="1">
        <v>0</v>
      </c>
      <c r="KU168" s="1">
        <v>0</v>
      </c>
      <c r="KV168" s="1">
        <v>0</v>
      </c>
      <c r="KW168" s="1">
        <v>0</v>
      </c>
      <c r="KX168" s="1">
        <v>0</v>
      </c>
      <c r="KY168" s="1">
        <v>0</v>
      </c>
      <c r="KZ168" s="1">
        <v>0</v>
      </c>
      <c r="LA168" s="1">
        <v>0</v>
      </c>
      <c r="LB168" s="1">
        <v>0</v>
      </c>
      <c r="LC168" s="1">
        <v>0</v>
      </c>
      <c r="LD168" s="1">
        <v>0</v>
      </c>
      <c r="LE168" s="1">
        <v>0</v>
      </c>
      <c r="LF168" s="1">
        <v>0</v>
      </c>
      <c r="LG168" s="1">
        <v>0</v>
      </c>
      <c r="LH168" s="1">
        <v>1</v>
      </c>
      <c r="LI168" s="1">
        <v>0.69485628415300393</v>
      </c>
      <c r="LJ168" s="1">
        <v>0</v>
      </c>
      <c r="LK168" s="1">
        <v>0</v>
      </c>
      <c r="LL168" s="1">
        <v>1</v>
      </c>
      <c r="LM168" s="1">
        <v>0.95</v>
      </c>
      <c r="LN168" s="1">
        <v>0</v>
      </c>
      <c r="LO168" s="1">
        <v>1</v>
      </c>
      <c r="LP168" s="1">
        <v>0.78</v>
      </c>
      <c r="LQ168" s="1">
        <v>0</v>
      </c>
      <c r="LR168" s="1">
        <v>0.12877263581488935</v>
      </c>
      <c r="LS168" s="1">
        <v>0</v>
      </c>
    </row>
    <row r="169" spans="1:331" ht="15.75" customHeight="1">
      <c r="A169" s="1" t="s">
        <v>459</v>
      </c>
      <c r="B169" s="1" t="s">
        <v>460</v>
      </c>
      <c r="C169" s="1" t="s">
        <v>483</v>
      </c>
      <c r="D169" s="1" t="s">
        <v>353</v>
      </c>
      <c r="E169" s="1" t="s">
        <v>354</v>
      </c>
      <c r="F169" s="1">
        <v>157</v>
      </c>
      <c r="G169" s="1" t="s">
        <v>355</v>
      </c>
      <c r="H169" s="1">
        <v>157</v>
      </c>
      <c r="I169" s="1">
        <v>0.157</v>
      </c>
      <c r="J169" s="1">
        <v>0</v>
      </c>
      <c r="K169" s="1" t="s">
        <v>356</v>
      </c>
      <c r="L169" s="1">
        <v>1</v>
      </c>
      <c r="M169" s="1" t="s">
        <v>427</v>
      </c>
      <c r="N169" s="1" t="s">
        <v>462</v>
      </c>
      <c r="O169" s="1" t="s">
        <v>463</v>
      </c>
      <c r="P169" s="1">
        <v>4.9000000000000004</v>
      </c>
      <c r="Q169" s="1">
        <v>0.82</v>
      </c>
      <c r="R169" s="1">
        <v>0</v>
      </c>
      <c r="S169" s="1">
        <v>0.35</v>
      </c>
      <c r="T169" s="1">
        <v>1000</v>
      </c>
      <c r="U169" s="1">
        <v>0</v>
      </c>
      <c r="V169" s="1">
        <v>25</v>
      </c>
      <c r="W169" s="1">
        <v>0</v>
      </c>
      <c r="X169" s="1">
        <v>25000</v>
      </c>
      <c r="Y169" s="1">
        <v>1</v>
      </c>
      <c r="Z169" s="1">
        <v>0</v>
      </c>
      <c r="AA169" s="1">
        <v>0</v>
      </c>
      <c r="AB169" s="1">
        <v>0</v>
      </c>
      <c r="AC169" s="1">
        <v>0</v>
      </c>
      <c r="AD169" s="1">
        <v>0</v>
      </c>
      <c r="AE169" s="1">
        <v>0</v>
      </c>
      <c r="AF169" s="1">
        <v>0</v>
      </c>
      <c r="AG169" s="1">
        <v>0</v>
      </c>
      <c r="AH169" s="1">
        <v>0</v>
      </c>
      <c r="AI169" s="1">
        <v>0</v>
      </c>
      <c r="AJ169" s="1">
        <v>0</v>
      </c>
      <c r="AK169" s="1">
        <v>0</v>
      </c>
      <c r="AL169" s="1">
        <v>0</v>
      </c>
      <c r="AM169" s="1">
        <v>13.616438356164384</v>
      </c>
      <c r="AN169" s="1">
        <v>0</v>
      </c>
      <c r="AO169" s="1">
        <v>0</v>
      </c>
      <c r="AP169" s="1">
        <v>0</v>
      </c>
      <c r="AQ169" s="1">
        <v>0</v>
      </c>
      <c r="AR169" s="1">
        <v>0</v>
      </c>
      <c r="AS169" s="1">
        <v>0</v>
      </c>
      <c r="AT169" s="1">
        <v>0</v>
      </c>
      <c r="AU169" s="1">
        <v>0</v>
      </c>
      <c r="AV169" s="1">
        <v>0</v>
      </c>
      <c r="AW169" s="1">
        <v>0</v>
      </c>
      <c r="AX169" s="1">
        <v>0</v>
      </c>
      <c r="AY169" s="1">
        <v>0</v>
      </c>
      <c r="AZ169" s="1">
        <v>0</v>
      </c>
      <c r="BA169" s="1">
        <v>0</v>
      </c>
      <c r="BB169" s="1">
        <v>0</v>
      </c>
      <c r="BC169" s="1">
        <v>0.1143</v>
      </c>
      <c r="BD169" s="1">
        <v>0</v>
      </c>
      <c r="BE169" s="1">
        <v>0</v>
      </c>
      <c r="BF169" s="1">
        <v>0</v>
      </c>
      <c r="BG169" s="1">
        <v>0</v>
      </c>
      <c r="BH169" s="1">
        <v>0</v>
      </c>
      <c r="BI169" s="1">
        <v>0</v>
      </c>
      <c r="BJ169" s="1">
        <v>0</v>
      </c>
      <c r="BK169" s="1">
        <v>0</v>
      </c>
      <c r="BL169" s="1">
        <v>0</v>
      </c>
      <c r="BM169" s="1">
        <v>0</v>
      </c>
      <c r="BN169" s="1">
        <v>0</v>
      </c>
      <c r="BO169" s="1">
        <v>0</v>
      </c>
      <c r="BP169" s="1">
        <v>0</v>
      </c>
      <c r="BQ169" s="1">
        <v>1.4999999999999999E-2</v>
      </c>
      <c r="BR169" s="1">
        <v>0</v>
      </c>
      <c r="BS169" s="1">
        <v>0</v>
      </c>
      <c r="BT169" s="1">
        <v>0</v>
      </c>
      <c r="BU169" s="1">
        <v>0</v>
      </c>
      <c r="BV169" s="1">
        <v>0</v>
      </c>
      <c r="BW169" s="1">
        <v>81.599999999999994</v>
      </c>
      <c r="BX169" s="1">
        <v>0</v>
      </c>
      <c r="BY169" s="1">
        <v>0</v>
      </c>
      <c r="BZ169" s="1">
        <v>0</v>
      </c>
      <c r="CA169" s="1">
        <v>0</v>
      </c>
      <c r="CB169" s="1">
        <v>0</v>
      </c>
      <c r="CC169" s="1">
        <v>0</v>
      </c>
      <c r="CD169" s="1">
        <v>0</v>
      </c>
      <c r="CE169" s="1">
        <v>0</v>
      </c>
      <c r="CF169" s="1">
        <v>0</v>
      </c>
      <c r="CG169" s="1">
        <v>0</v>
      </c>
      <c r="CH169" s="1">
        <v>0</v>
      </c>
      <c r="CI169" s="1">
        <v>0</v>
      </c>
      <c r="CJ169" s="1">
        <v>0</v>
      </c>
      <c r="CK169" s="1">
        <v>0</v>
      </c>
      <c r="CL169" s="1">
        <v>0</v>
      </c>
      <c r="CM169" s="1">
        <v>0</v>
      </c>
      <c r="CN169" s="1">
        <v>0</v>
      </c>
      <c r="CO169" s="1">
        <v>0</v>
      </c>
      <c r="CP169" s="1">
        <v>0</v>
      </c>
      <c r="CQ169" s="1">
        <v>0</v>
      </c>
      <c r="CR169" s="1">
        <v>0</v>
      </c>
      <c r="CS169" s="1">
        <v>0</v>
      </c>
      <c r="CT169" s="1">
        <v>0</v>
      </c>
      <c r="CU169" s="1">
        <v>0</v>
      </c>
      <c r="CV169" s="1">
        <v>0</v>
      </c>
      <c r="CW169" s="1">
        <v>0</v>
      </c>
      <c r="CX169" s="1">
        <v>0</v>
      </c>
      <c r="CY169" s="1">
        <v>0</v>
      </c>
      <c r="CZ169" s="1">
        <v>0</v>
      </c>
      <c r="DA169" s="1">
        <v>0</v>
      </c>
      <c r="DB169" s="1">
        <v>0</v>
      </c>
      <c r="DC169" s="1">
        <v>0</v>
      </c>
      <c r="DD169" s="1">
        <v>0</v>
      </c>
      <c r="DE169" s="1">
        <v>0</v>
      </c>
      <c r="DF169" s="1">
        <v>0</v>
      </c>
      <c r="DG169" s="1">
        <v>0</v>
      </c>
      <c r="DH169" s="1">
        <v>0</v>
      </c>
      <c r="DI169" s="1">
        <v>0</v>
      </c>
      <c r="DJ169" s="1">
        <v>0</v>
      </c>
      <c r="DK169" s="1">
        <v>0</v>
      </c>
      <c r="DL169" s="1">
        <v>0</v>
      </c>
      <c r="DM169" s="1">
        <v>0</v>
      </c>
      <c r="DN169" s="1">
        <v>0</v>
      </c>
      <c r="DO169" s="1">
        <v>0</v>
      </c>
      <c r="DP169" s="1">
        <v>0</v>
      </c>
      <c r="DQ169" s="1">
        <v>0</v>
      </c>
      <c r="DR169" s="1">
        <v>0</v>
      </c>
      <c r="DS169" s="1">
        <v>0</v>
      </c>
      <c r="DT169" s="1">
        <v>0</v>
      </c>
      <c r="DU169" s="1">
        <v>0</v>
      </c>
      <c r="DV169" s="1">
        <v>0</v>
      </c>
      <c r="DW169" s="1">
        <v>0</v>
      </c>
      <c r="DX169" s="1">
        <v>0</v>
      </c>
      <c r="DY169" s="1">
        <v>0</v>
      </c>
      <c r="DZ169" s="1">
        <v>0</v>
      </c>
      <c r="EA169" s="1">
        <v>0</v>
      </c>
      <c r="EB169" s="1">
        <v>0</v>
      </c>
      <c r="EC169" s="1">
        <v>0</v>
      </c>
      <c r="ED169" s="1">
        <v>0</v>
      </c>
      <c r="EE169" s="1">
        <v>0</v>
      </c>
      <c r="EF169" s="1">
        <v>0</v>
      </c>
      <c r="EG169" s="1">
        <v>0</v>
      </c>
      <c r="EH169" s="1">
        <v>0</v>
      </c>
      <c r="EI169" s="1">
        <v>0</v>
      </c>
      <c r="EJ169" s="1">
        <v>0</v>
      </c>
      <c r="EK169" s="1">
        <v>0</v>
      </c>
      <c r="EL169" s="1">
        <v>0</v>
      </c>
      <c r="EM169" s="1">
        <v>0</v>
      </c>
      <c r="EN169" s="1">
        <v>0</v>
      </c>
      <c r="EO169" s="1">
        <v>0</v>
      </c>
      <c r="EP169" s="1">
        <v>0</v>
      </c>
      <c r="EQ169" s="1">
        <v>0</v>
      </c>
      <c r="ER169" s="1">
        <v>0</v>
      </c>
      <c r="ES169" s="1">
        <v>0</v>
      </c>
      <c r="ET169" s="1">
        <v>0</v>
      </c>
      <c r="EU169" s="1">
        <v>0</v>
      </c>
      <c r="EV169" s="1">
        <v>0</v>
      </c>
      <c r="EW169" s="1">
        <v>0</v>
      </c>
      <c r="EX169" s="1">
        <v>0</v>
      </c>
      <c r="EY169" s="1">
        <v>0</v>
      </c>
      <c r="EZ169" s="1">
        <v>0</v>
      </c>
      <c r="FA169" s="1">
        <v>0</v>
      </c>
      <c r="FB169" s="1">
        <v>0</v>
      </c>
      <c r="FC169" s="1">
        <v>0</v>
      </c>
      <c r="FD169" s="1">
        <v>0</v>
      </c>
      <c r="FE169" s="1">
        <v>0</v>
      </c>
      <c r="FF169" s="1">
        <v>0</v>
      </c>
      <c r="FG169" s="1">
        <v>0</v>
      </c>
      <c r="FH169" s="1">
        <v>0</v>
      </c>
      <c r="FI169" s="1">
        <v>0</v>
      </c>
      <c r="FJ169" s="1">
        <v>0</v>
      </c>
      <c r="FK169" s="1">
        <v>0</v>
      </c>
      <c r="FL169" s="1">
        <v>0</v>
      </c>
      <c r="FM169" s="1">
        <v>0</v>
      </c>
      <c r="FN169" s="1">
        <v>0</v>
      </c>
      <c r="FO169" s="1">
        <v>0</v>
      </c>
      <c r="FP169" s="1">
        <v>0</v>
      </c>
      <c r="FQ169" s="1">
        <v>1</v>
      </c>
      <c r="FR169" s="1">
        <v>0</v>
      </c>
      <c r="FS169" s="1">
        <v>0</v>
      </c>
      <c r="FT169" s="1">
        <v>0</v>
      </c>
      <c r="FU169" s="1">
        <v>0</v>
      </c>
      <c r="FV169" s="1">
        <v>0</v>
      </c>
      <c r="FW169" s="1">
        <v>0</v>
      </c>
      <c r="FX169" s="1">
        <v>4.3256223015830715</v>
      </c>
      <c r="FY169" s="1">
        <v>0</v>
      </c>
      <c r="FZ169" s="1">
        <v>0</v>
      </c>
      <c r="GA169" s="1">
        <v>0</v>
      </c>
      <c r="GB169" s="1">
        <v>0</v>
      </c>
      <c r="GC169" s="1">
        <v>0</v>
      </c>
      <c r="GD169" s="1">
        <v>0</v>
      </c>
      <c r="GE169" s="1">
        <v>0</v>
      </c>
      <c r="GF169" s="1">
        <v>0</v>
      </c>
      <c r="GG169" s="1">
        <v>0</v>
      </c>
      <c r="GH169" s="1">
        <v>0</v>
      </c>
      <c r="GI169" s="1">
        <v>0</v>
      </c>
      <c r="GJ169" s="1">
        <v>0</v>
      </c>
      <c r="GK169" s="1">
        <v>0</v>
      </c>
      <c r="GL169" s="1">
        <v>0</v>
      </c>
      <c r="GM169" s="1">
        <v>0</v>
      </c>
      <c r="GN169" s="1">
        <v>0</v>
      </c>
      <c r="GO169" s="1">
        <v>0</v>
      </c>
      <c r="GP169" s="1">
        <v>0</v>
      </c>
      <c r="GQ169" s="1">
        <v>0</v>
      </c>
      <c r="GR169" s="1">
        <v>0</v>
      </c>
      <c r="GS169" s="1">
        <v>0</v>
      </c>
      <c r="GT169" s="1">
        <v>0.35980000000000001</v>
      </c>
      <c r="GU169" s="1">
        <v>0</v>
      </c>
      <c r="GV169" s="1">
        <v>0</v>
      </c>
      <c r="GW169" s="1">
        <v>0</v>
      </c>
      <c r="GX169" s="1">
        <v>0</v>
      </c>
      <c r="GY169" s="1">
        <v>0</v>
      </c>
      <c r="GZ169" s="1">
        <v>0</v>
      </c>
      <c r="HA169" s="1">
        <v>0</v>
      </c>
      <c r="HB169" s="1">
        <v>0</v>
      </c>
      <c r="HC169" s="1">
        <v>0</v>
      </c>
      <c r="HD169" s="1">
        <v>0</v>
      </c>
      <c r="HE169" s="1">
        <v>0</v>
      </c>
      <c r="HF169" s="1">
        <v>0</v>
      </c>
      <c r="HG169" s="1">
        <v>0</v>
      </c>
      <c r="HH169" s="1">
        <v>1.4999999999999999E-2</v>
      </c>
      <c r="HI169" s="1">
        <v>0</v>
      </c>
      <c r="HJ169" s="1">
        <v>0</v>
      </c>
      <c r="HK169" s="1">
        <v>0</v>
      </c>
      <c r="HL169" s="1">
        <v>0</v>
      </c>
      <c r="HM169" s="1">
        <v>0</v>
      </c>
      <c r="HN169" s="1">
        <v>81.599999999999994</v>
      </c>
      <c r="HO169" s="1">
        <v>0</v>
      </c>
      <c r="HP169" s="1">
        <v>0</v>
      </c>
      <c r="HQ169" s="1">
        <v>0</v>
      </c>
      <c r="HR169" s="1">
        <v>0</v>
      </c>
      <c r="HS169" s="1">
        <v>0</v>
      </c>
      <c r="HT169" s="1">
        <v>0</v>
      </c>
      <c r="HU169" s="1">
        <v>0</v>
      </c>
      <c r="HV169" s="1">
        <v>0</v>
      </c>
      <c r="HW169" s="1">
        <v>0</v>
      </c>
      <c r="HX169" s="1">
        <v>0</v>
      </c>
      <c r="HY169" s="1">
        <v>0</v>
      </c>
      <c r="HZ169" s="1">
        <v>0</v>
      </c>
      <c r="IA169" s="1">
        <v>0</v>
      </c>
      <c r="IB169" s="1">
        <v>0</v>
      </c>
      <c r="IC169" s="1">
        <v>0</v>
      </c>
      <c r="ID169" s="1">
        <v>0</v>
      </c>
      <c r="IE169" s="1">
        <v>0</v>
      </c>
      <c r="IF169" s="1">
        <v>0</v>
      </c>
      <c r="IG169" s="1">
        <v>0</v>
      </c>
      <c r="IH169" s="1">
        <v>0</v>
      </c>
      <c r="II169" s="1">
        <v>0</v>
      </c>
      <c r="IJ169" s="1">
        <v>0</v>
      </c>
      <c r="IK169" s="1">
        <v>0</v>
      </c>
      <c r="IL169" s="1">
        <v>0</v>
      </c>
      <c r="IM169" s="1">
        <v>0</v>
      </c>
      <c r="IN169" s="1">
        <v>0</v>
      </c>
      <c r="IO169" s="1">
        <v>0</v>
      </c>
      <c r="IP169" s="1">
        <v>0</v>
      </c>
      <c r="IQ169" s="1">
        <v>0</v>
      </c>
      <c r="IR169" s="1">
        <v>0</v>
      </c>
      <c r="IS169" s="1">
        <v>0</v>
      </c>
      <c r="IT169" s="1">
        <v>0</v>
      </c>
      <c r="IU169" s="1">
        <v>0</v>
      </c>
      <c r="IV169" s="1">
        <v>0</v>
      </c>
      <c r="IW169" s="1">
        <v>0</v>
      </c>
      <c r="IX169" s="1">
        <v>0</v>
      </c>
      <c r="IY169" s="1">
        <v>0</v>
      </c>
      <c r="IZ169" s="1">
        <v>0</v>
      </c>
      <c r="JA169" s="1">
        <v>0</v>
      </c>
      <c r="JB169" s="1">
        <v>0</v>
      </c>
      <c r="JC169" s="1">
        <v>0</v>
      </c>
      <c r="JD169" s="1">
        <v>0</v>
      </c>
      <c r="JE169" s="1">
        <v>0</v>
      </c>
      <c r="JF169" s="1">
        <v>0</v>
      </c>
      <c r="JG169" s="1">
        <v>0</v>
      </c>
      <c r="JH169" s="1">
        <v>0</v>
      </c>
      <c r="JI169" s="1">
        <v>0</v>
      </c>
      <c r="JJ169" s="1">
        <v>0</v>
      </c>
      <c r="JK169" s="1">
        <v>0</v>
      </c>
      <c r="JL169" s="1">
        <v>0</v>
      </c>
      <c r="JM169" s="1">
        <v>0</v>
      </c>
      <c r="JN169" s="1">
        <v>0</v>
      </c>
      <c r="JO169" s="1">
        <v>0</v>
      </c>
      <c r="JP169" s="1">
        <v>0</v>
      </c>
      <c r="JQ169" s="1">
        <v>0</v>
      </c>
      <c r="JR169" s="1">
        <v>0</v>
      </c>
      <c r="JS169" s="1">
        <v>0</v>
      </c>
      <c r="JT169" s="1">
        <v>0</v>
      </c>
      <c r="JU169" s="1">
        <v>0</v>
      </c>
      <c r="JV169" s="1">
        <v>0</v>
      </c>
      <c r="JW169" s="1">
        <v>0</v>
      </c>
      <c r="JX169" s="1">
        <v>0</v>
      </c>
      <c r="JY169" s="1">
        <v>0</v>
      </c>
      <c r="JZ169" s="1">
        <v>0</v>
      </c>
      <c r="KA169" s="1">
        <v>0</v>
      </c>
      <c r="KB169" s="1">
        <v>0</v>
      </c>
      <c r="KC169" s="1">
        <v>0</v>
      </c>
      <c r="KD169" s="1">
        <v>0</v>
      </c>
      <c r="KE169" s="1">
        <v>0</v>
      </c>
      <c r="KF169" s="1">
        <v>0</v>
      </c>
      <c r="KG169" s="1">
        <v>0</v>
      </c>
      <c r="KH169" s="1">
        <v>0</v>
      </c>
      <c r="KI169" s="1">
        <v>0</v>
      </c>
      <c r="KJ169" s="1">
        <v>0</v>
      </c>
      <c r="KK169" s="1">
        <v>0</v>
      </c>
      <c r="KL169" s="1">
        <v>0</v>
      </c>
      <c r="KM169" s="1">
        <v>0</v>
      </c>
      <c r="KN169" s="1">
        <v>0</v>
      </c>
      <c r="KO169" s="1">
        <v>0</v>
      </c>
      <c r="KP169" s="1">
        <v>0</v>
      </c>
      <c r="KQ169" s="1">
        <v>0</v>
      </c>
      <c r="KR169" s="1">
        <v>0</v>
      </c>
      <c r="KS169" s="1">
        <v>0</v>
      </c>
      <c r="KT169" s="1">
        <v>0</v>
      </c>
      <c r="KU169" s="1">
        <v>0</v>
      </c>
      <c r="KV169" s="1">
        <v>0</v>
      </c>
      <c r="KW169" s="1">
        <v>0</v>
      </c>
      <c r="KX169" s="1">
        <v>0</v>
      </c>
      <c r="KY169" s="1">
        <v>0</v>
      </c>
      <c r="KZ169" s="1">
        <v>0</v>
      </c>
      <c r="LA169" s="1">
        <v>0</v>
      </c>
      <c r="LB169" s="1">
        <v>0</v>
      </c>
      <c r="LC169" s="1">
        <v>0</v>
      </c>
      <c r="LD169" s="1">
        <v>0</v>
      </c>
      <c r="LE169" s="1">
        <v>0</v>
      </c>
      <c r="LF169" s="1">
        <v>0</v>
      </c>
      <c r="LG169" s="1">
        <v>0</v>
      </c>
      <c r="LH169" s="1">
        <v>1</v>
      </c>
      <c r="LI169" s="1">
        <v>0.81664262295082002</v>
      </c>
      <c r="LJ169" s="1">
        <v>0</v>
      </c>
      <c r="LK169" s="1">
        <v>0</v>
      </c>
      <c r="LL169" s="1">
        <v>1</v>
      </c>
      <c r="LM169" s="1">
        <v>0.95</v>
      </c>
      <c r="LN169" s="1">
        <v>0</v>
      </c>
      <c r="LO169" s="1">
        <v>1</v>
      </c>
      <c r="LP169" s="1">
        <v>0.78</v>
      </c>
      <c r="LQ169" s="1">
        <v>0</v>
      </c>
      <c r="LR169" s="1">
        <v>0.12877263581488935</v>
      </c>
      <c r="LS169" s="1">
        <v>0</v>
      </c>
    </row>
    <row r="170" spans="1:331" ht="15.75" customHeight="1">
      <c r="A170" s="1" t="s">
        <v>459</v>
      </c>
      <c r="B170" s="1" t="s">
        <v>460</v>
      </c>
      <c r="C170" s="1" t="s">
        <v>484</v>
      </c>
      <c r="D170" s="1" t="s">
        <v>353</v>
      </c>
      <c r="E170" s="1" t="s">
        <v>354</v>
      </c>
      <c r="F170" s="1">
        <v>173</v>
      </c>
      <c r="G170" s="1" t="s">
        <v>355</v>
      </c>
      <c r="H170" s="1">
        <v>173</v>
      </c>
      <c r="I170" s="1">
        <v>0.17299999999999999</v>
      </c>
      <c r="J170" s="1">
        <v>0</v>
      </c>
      <c r="K170" s="1" t="s">
        <v>356</v>
      </c>
      <c r="L170" s="1">
        <v>1</v>
      </c>
      <c r="M170" s="1" t="s">
        <v>427</v>
      </c>
      <c r="N170" s="1" t="s">
        <v>462</v>
      </c>
      <c r="O170" s="1" t="s">
        <v>463</v>
      </c>
      <c r="P170" s="1">
        <v>4.9000000000000004</v>
      </c>
      <c r="Q170" s="1">
        <v>0.82</v>
      </c>
      <c r="R170" s="1">
        <v>0</v>
      </c>
      <c r="S170" s="1">
        <v>0.35</v>
      </c>
      <c r="T170" s="1">
        <v>1000</v>
      </c>
      <c r="U170" s="1">
        <v>0</v>
      </c>
      <c r="V170" s="1">
        <v>25</v>
      </c>
      <c r="W170" s="1">
        <v>0</v>
      </c>
      <c r="X170" s="1">
        <v>25000</v>
      </c>
      <c r="Y170" s="1">
        <v>1</v>
      </c>
      <c r="Z170" s="1">
        <v>0</v>
      </c>
      <c r="AA170" s="1">
        <v>0</v>
      </c>
      <c r="AB170" s="1">
        <v>0</v>
      </c>
      <c r="AC170" s="1">
        <v>0</v>
      </c>
      <c r="AD170" s="1">
        <v>0</v>
      </c>
      <c r="AE170" s="1">
        <v>0</v>
      </c>
      <c r="AF170" s="1">
        <v>0</v>
      </c>
      <c r="AG170" s="1">
        <v>0</v>
      </c>
      <c r="AH170" s="1">
        <v>0</v>
      </c>
      <c r="AI170" s="1">
        <v>0</v>
      </c>
      <c r="AJ170" s="1">
        <v>0</v>
      </c>
      <c r="AK170" s="1">
        <v>0</v>
      </c>
      <c r="AL170" s="1">
        <v>0</v>
      </c>
      <c r="AM170" s="1">
        <v>13.616438356164384</v>
      </c>
      <c r="AN170" s="1">
        <v>0</v>
      </c>
      <c r="AO170" s="1">
        <v>0</v>
      </c>
      <c r="AP170" s="1">
        <v>0</v>
      </c>
      <c r="AQ170" s="1">
        <v>0</v>
      </c>
      <c r="AR170" s="1">
        <v>0</v>
      </c>
      <c r="AS170" s="1">
        <v>0</v>
      </c>
      <c r="AT170" s="1">
        <v>0</v>
      </c>
      <c r="AU170" s="1">
        <v>0</v>
      </c>
      <c r="AV170" s="1">
        <v>0</v>
      </c>
      <c r="AW170" s="1">
        <v>0</v>
      </c>
      <c r="AX170" s="1">
        <v>0</v>
      </c>
      <c r="AY170" s="1">
        <v>0</v>
      </c>
      <c r="AZ170" s="1">
        <v>0</v>
      </c>
      <c r="BA170" s="1">
        <v>0</v>
      </c>
      <c r="BB170" s="1">
        <v>0</v>
      </c>
      <c r="BC170" s="1">
        <v>0.1143</v>
      </c>
      <c r="BD170" s="1">
        <v>0</v>
      </c>
      <c r="BE170" s="1">
        <v>0</v>
      </c>
      <c r="BF170" s="1">
        <v>0</v>
      </c>
      <c r="BG170" s="1">
        <v>0</v>
      </c>
      <c r="BH170" s="1">
        <v>0</v>
      </c>
      <c r="BI170" s="1">
        <v>0</v>
      </c>
      <c r="BJ170" s="1">
        <v>0</v>
      </c>
      <c r="BK170" s="1">
        <v>0</v>
      </c>
      <c r="BL170" s="1">
        <v>0</v>
      </c>
      <c r="BM170" s="1">
        <v>0</v>
      </c>
      <c r="BN170" s="1">
        <v>0</v>
      </c>
      <c r="BO170" s="1">
        <v>0</v>
      </c>
      <c r="BP170" s="1">
        <v>0</v>
      </c>
      <c r="BQ170" s="1">
        <v>1.4999999999999999E-2</v>
      </c>
      <c r="BR170" s="1">
        <v>0</v>
      </c>
      <c r="BS170" s="1">
        <v>0</v>
      </c>
      <c r="BT170" s="1">
        <v>0</v>
      </c>
      <c r="BU170" s="1">
        <v>0</v>
      </c>
      <c r="BV170" s="1">
        <v>0</v>
      </c>
      <c r="BW170" s="1">
        <v>81.599999999999994</v>
      </c>
      <c r="BX170" s="1">
        <v>0</v>
      </c>
      <c r="BY170" s="1">
        <v>0</v>
      </c>
      <c r="BZ170" s="1">
        <v>0</v>
      </c>
      <c r="CA170" s="1">
        <v>0</v>
      </c>
      <c r="CB170" s="1">
        <v>0</v>
      </c>
      <c r="CC170" s="1">
        <v>0</v>
      </c>
      <c r="CD170" s="1">
        <v>0</v>
      </c>
      <c r="CE170" s="1">
        <v>0</v>
      </c>
      <c r="CF170" s="1">
        <v>0</v>
      </c>
      <c r="CG170" s="1">
        <v>0</v>
      </c>
      <c r="CH170" s="1">
        <v>0</v>
      </c>
      <c r="CI170" s="1">
        <v>0</v>
      </c>
      <c r="CJ170" s="1">
        <v>0</v>
      </c>
      <c r="CK170" s="1">
        <v>0</v>
      </c>
      <c r="CL170" s="1">
        <v>0</v>
      </c>
      <c r="CM170" s="1">
        <v>0</v>
      </c>
      <c r="CN170" s="1">
        <v>0</v>
      </c>
      <c r="CO170" s="1">
        <v>0</v>
      </c>
      <c r="CP170" s="1">
        <v>0</v>
      </c>
      <c r="CQ170" s="1">
        <v>0</v>
      </c>
      <c r="CR170" s="1">
        <v>0</v>
      </c>
      <c r="CS170" s="1">
        <v>0</v>
      </c>
      <c r="CT170" s="1">
        <v>0</v>
      </c>
      <c r="CU170" s="1">
        <v>0</v>
      </c>
      <c r="CV170" s="1">
        <v>0</v>
      </c>
      <c r="CW170" s="1">
        <v>0</v>
      </c>
      <c r="CX170" s="1">
        <v>0</v>
      </c>
      <c r="CY170" s="1">
        <v>0</v>
      </c>
      <c r="CZ170" s="1">
        <v>0</v>
      </c>
      <c r="DA170" s="1">
        <v>0</v>
      </c>
      <c r="DB170" s="1">
        <v>0</v>
      </c>
      <c r="DC170" s="1">
        <v>0</v>
      </c>
      <c r="DD170" s="1">
        <v>0</v>
      </c>
      <c r="DE170" s="1">
        <v>0</v>
      </c>
      <c r="DF170" s="1">
        <v>0</v>
      </c>
      <c r="DG170" s="1">
        <v>0</v>
      </c>
      <c r="DH170" s="1">
        <v>0</v>
      </c>
      <c r="DI170" s="1">
        <v>0</v>
      </c>
      <c r="DJ170" s="1">
        <v>0</v>
      </c>
      <c r="DK170" s="1">
        <v>0</v>
      </c>
      <c r="DL170" s="1">
        <v>0</v>
      </c>
      <c r="DM170" s="1">
        <v>0</v>
      </c>
      <c r="DN170" s="1">
        <v>0</v>
      </c>
      <c r="DO170" s="1">
        <v>0</v>
      </c>
      <c r="DP170" s="1">
        <v>0</v>
      </c>
      <c r="DQ170" s="1">
        <v>0</v>
      </c>
      <c r="DR170" s="1">
        <v>0</v>
      </c>
      <c r="DS170" s="1">
        <v>0</v>
      </c>
      <c r="DT170" s="1">
        <v>0</v>
      </c>
      <c r="DU170" s="1">
        <v>0</v>
      </c>
      <c r="DV170" s="1">
        <v>0</v>
      </c>
      <c r="DW170" s="1">
        <v>0</v>
      </c>
      <c r="DX170" s="1">
        <v>0</v>
      </c>
      <c r="DY170" s="1">
        <v>0</v>
      </c>
      <c r="DZ170" s="1">
        <v>0</v>
      </c>
      <c r="EA170" s="1">
        <v>0</v>
      </c>
      <c r="EB170" s="1">
        <v>0</v>
      </c>
      <c r="EC170" s="1">
        <v>0</v>
      </c>
      <c r="ED170" s="1">
        <v>0</v>
      </c>
      <c r="EE170" s="1">
        <v>0</v>
      </c>
      <c r="EF170" s="1">
        <v>0</v>
      </c>
      <c r="EG170" s="1">
        <v>0</v>
      </c>
      <c r="EH170" s="1">
        <v>0</v>
      </c>
      <c r="EI170" s="1">
        <v>0</v>
      </c>
      <c r="EJ170" s="1">
        <v>0</v>
      </c>
      <c r="EK170" s="1">
        <v>0</v>
      </c>
      <c r="EL170" s="1">
        <v>0</v>
      </c>
      <c r="EM170" s="1">
        <v>0</v>
      </c>
      <c r="EN170" s="1">
        <v>0</v>
      </c>
      <c r="EO170" s="1">
        <v>0</v>
      </c>
      <c r="EP170" s="1">
        <v>0</v>
      </c>
      <c r="EQ170" s="1">
        <v>0</v>
      </c>
      <c r="ER170" s="1">
        <v>0</v>
      </c>
      <c r="ES170" s="1">
        <v>0</v>
      </c>
      <c r="ET170" s="1">
        <v>0</v>
      </c>
      <c r="EU170" s="1">
        <v>0</v>
      </c>
      <c r="EV170" s="1">
        <v>0</v>
      </c>
      <c r="EW170" s="1">
        <v>0</v>
      </c>
      <c r="EX170" s="1">
        <v>0</v>
      </c>
      <c r="EY170" s="1">
        <v>0</v>
      </c>
      <c r="EZ170" s="1">
        <v>0</v>
      </c>
      <c r="FA170" s="1">
        <v>0</v>
      </c>
      <c r="FB170" s="1">
        <v>0</v>
      </c>
      <c r="FC170" s="1">
        <v>0</v>
      </c>
      <c r="FD170" s="1">
        <v>0</v>
      </c>
      <c r="FE170" s="1">
        <v>0</v>
      </c>
      <c r="FF170" s="1">
        <v>0</v>
      </c>
      <c r="FG170" s="1">
        <v>0</v>
      </c>
      <c r="FH170" s="1">
        <v>0</v>
      </c>
      <c r="FI170" s="1">
        <v>0</v>
      </c>
      <c r="FJ170" s="1">
        <v>0</v>
      </c>
      <c r="FK170" s="1">
        <v>0</v>
      </c>
      <c r="FL170" s="1">
        <v>0</v>
      </c>
      <c r="FM170" s="1">
        <v>0</v>
      </c>
      <c r="FN170" s="1">
        <v>0</v>
      </c>
      <c r="FO170" s="1">
        <v>0</v>
      </c>
      <c r="FP170" s="1">
        <v>0</v>
      </c>
      <c r="FQ170" s="1">
        <v>1</v>
      </c>
      <c r="FR170" s="1">
        <v>0</v>
      </c>
      <c r="FS170" s="1">
        <v>0</v>
      </c>
      <c r="FT170" s="1">
        <v>0</v>
      </c>
      <c r="FU170" s="1">
        <v>0</v>
      </c>
      <c r="FV170" s="1">
        <v>0</v>
      </c>
      <c r="FW170" s="1">
        <v>0</v>
      </c>
      <c r="FX170" s="1">
        <v>4.3256223015830715</v>
      </c>
      <c r="FY170" s="1">
        <v>0</v>
      </c>
      <c r="FZ170" s="1">
        <v>0</v>
      </c>
      <c r="GA170" s="1">
        <v>0</v>
      </c>
      <c r="GB170" s="1">
        <v>0</v>
      </c>
      <c r="GC170" s="1">
        <v>0</v>
      </c>
      <c r="GD170" s="1">
        <v>0</v>
      </c>
      <c r="GE170" s="1">
        <v>0</v>
      </c>
      <c r="GF170" s="1">
        <v>0</v>
      </c>
      <c r="GG170" s="1">
        <v>0</v>
      </c>
      <c r="GH170" s="1">
        <v>0</v>
      </c>
      <c r="GI170" s="1">
        <v>0</v>
      </c>
      <c r="GJ170" s="1">
        <v>0</v>
      </c>
      <c r="GK170" s="1">
        <v>0</v>
      </c>
      <c r="GL170" s="1">
        <v>0</v>
      </c>
      <c r="GM170" s="1">
        <v>0</v>
      </c>
      <c r="GN170" s="1">
        <v>0</v>
      </c>
      <c r="GO170" s="1">
        <v>0</v>
      </c>
      <c r="GP170" s="1">
        <v>0</v>
      </c>
      <c r="GQ170" s="1">
        <v>0</v>
      </c>
      <c r="GR170" s="1">
        <v>0</v>
      </c>
      <c r="GS170" s="1">
        <v>0</v>
      </c>
      <c r="GT170" s="1">
        <v>0.35980000000000001</v>
      </c>
      <c r="GU170" s="1">
        <v>0</v>
      </c>
      <c r="GV170" s="1">
        <v>0</v>
      </c>
      <c r="GW170" s="1">
        <v>0</v>
      </c>
      <c r="GX170" s="1">
        <v>0</v>
      </c>
      <c r="GY170" s="1">
        <v>0</v>
      </c>
      <c r="GZ170" s="1">
        <v>0</v>
      </c>
      <c r="HA170" s="1">
        <v>0</v>
      </c>
      <c r="HB170" s="1">
        <v>0</v>
      </c>
      <c r="HC170" s="1">
        <v>0</v>
      </c>
      <c r="HD170" s="1">
        <v>0</v>
      </c>
      <c r="HE170" s="1">
        <v>0</v>
      </c>
      <c r="HF170" s="1">
        <v>0</v>
      </c>
      <c r="HG170" s="1">
        <v>0</v>
      </c>
      <c r="HH170" s="1">
        <v>1.4999999999999999E-2</v>
      </c>
      <c r="HI170" s="1">
        <v>0</v>
      </c>
      <c r="HJ170" s="1">
        <v>0</v>
      </c>
      <c r="HK170" s="1">
        <v>0</v>
      </c>
      <c r="HL170" s="1">
        <v>0</v>
      </c>
      <c r="HM170" s="1">
        <v>0</v>
      </c>
      <c r="HN170" s="1">
        <v>81.599999999999994</v>
      </c>
      <c r="HO170" s="1">
        <v>0</v>
      </c>
      <c r="HP170" s="1">
        <v>0</v>
      </c>
      <c r="HQ170" s="1">
        <v>0</v>
      </c>
      <c r="HR170" s="1">
        <v>0</v>
      </c>
      <c r="HS170" s="1">
        <v>0</v>
      </c>
      <c r="HT170" s="1">
        <v>0</v>
      </c>
      <c r="HU170" s="1">
        <v>0</v>
      </c>
      <c r="HV170" s="1">
        <v>0</v>
      </c>
      <c r="HW170" s="1">
        <v>0</v>
      </c>
      <c r="HX170" s="1">
        <v>0</v>
      </c>
      <c r="HY170" s="1">
        <v>0</v>
      </c>
      <c r="HZ170" s="1">
        <v>0</v>
      </c>
      <c r="IA170" s="1">
        <v>0</v>
      </c>
      <c r="IB170" s="1">
        <v>0</v>
      </c>
      <c r="IC170" s="1">
        <v>0</v>
      </c>
      <c r="ID170" s="1">
        <v>0</v>
      </c>
      <c r="IE170" s="1">
        <v>0</v>
      </c>
      <c r="IF170" s="1">
        <v>0</v>
      </c>
      <c r="IG170" s="1">
        <v>0</v>
      </c>
      <c r="IH170" s="1">
        <v>0</v>
      </c>
      <c r="II170" s="1">
        <v>0</v>
      </c>
      <c r="IJ170" s="1">
        <v>0</v>
      </c>
      <c r="IK170" s="1">
        <v>0</v>
      </c>
      <c r="IL170" s="1">
        <v>0</v>
      </c>
      <c r="IM170" s="1">
        <v>0</v>
      </c>
      <c r="IN170" s="1">
        <v>0</v>
      </c>
      <c r="IO170" s="1">
        <v>0</v>
      </c>
      <c r="IP170" s="1">
        <v>0</v>
      </c>
      <c r="IQ170" s="1">
        <v>0</v>
      </c>
      <c r="IR170" s="1">
        <v>0</v>
      </c>
      <c r="IS170" s="1">
        <v>0</v>
      </c>
      <c r="IT170" s="1">
        <v>0</v>
      </c>
      <c r="IU170" s="1">
        <v>0</v>
      </c>
      <c r="IV170" s="1">
        <v>0</v>
      </c>
      <c r="IW170" s="1">
        <v>0</v>
      </c>
      <c r="IX170" s="1">
        <v>0</v>
      </c>
      <c r="IY170" s="1">
        <v>0</v>
      </c>
      <c r="IZ170" s="1">
        <v>0</v>
      </c>
      <c r="JA170" s="1">
        <v>0</v>
      </c>
      <c r="JB170" s="1">
        <v>0</v>
      </c>
      <c r="JC170" s="1">
        <v>0</v>
      </c>
      <c r="JD170" s="1">
        <v>0</v>
      </c>
      <c r="JE170" s="1">
        <v>0</v>
      </c>
      <c r="JF170" s="1">
        <v>0</v>
      </c>
      <c r="JG170" s="1">
        <v>0</v>
      </c>
      <c r="JH170" s="1">
        <v>0</v>
      </c>
      <c r="JI170" s="1">
        <v>0</v>
      </c>
      <c r="JJ170" s="1">
        <v>0</v>
      </c>
      <c r="JK170" s="1">
        <v>0</v>
      </c>
      <c r="JL170" s="1">
        <v>0</v>
      </c>
      <c r="JM170" s="1">
        <v>0</v>
      </c>
      <c r="JN170" s="1">
        <v>0</v>
      </c>
      <c r="JO170" s="1">
        <v>0</v>
      </c>
      <c r="JP170" s="1">
        <v>0</v>
      </c>
      <c r="JQ170" s="1">
        <v>0</v>
      </c>
      <c r="JR170" s="1">
        <v>0</v>
      </c>
      <c r="JS170" s="1">
        <v>0</v>
      </c>
      <c r="JT170" s="1">
        <v>0</v>
      </c>
      <c r="JU170" s="1">
        <v>0</v>
      </c>
      <c r="JV170" s="1">
        <v>0</v>
      </c>
      <c r="JW170" s="1">
        <v>0</v>
      </c>
      <c r="JX170" s="1">
        <v>0</v>
      </c>
      <c r="JY170" s="1">
        <v>0</v>
      </c>
      <c r="JZ170" s="1">
        <v>0</v>
      </c>
      <c r="KA170" s="1">
        <v>0</v>
      </c>
      <c r="KB170" s="1">
        <v>0</v>
      </c>
      <c r="KC170" s="1">
        <v>0</v>
      </c>
      <c r="KD170" s="1">
        <v>0</v>
      </c>
      <c r="KE170" s="1">
        <v>0</v>
      </c>
      <c r="KF170" s="1">
        <v>0</v>
      </c>
      <c r="KG170" s="1">
        <v>0</v>
      </c>
      <c r="KH170" s="1">
        <v>0</v>
      </c>
      <c r="KI170" s="1">
        <v>0</v>
      </c>
      <c r="KJ170" s="1">
        <v>0</v>
      </c>
      <c r="KK170" s="1">
        <v>0</v>
      </c>
      <c r="KL170" s="1">
        <v>0</v>
      </c>
      <c r="KM170" s="1">
        <v>0</v>
      </c>
      <c r="KN170" s="1">
        <v>0</v>
      </c>
      <c r="KO170" s="1">
        <v>0</v>
      </c>
      <c r="KP170" s="1">
        <v>0</v>
      </c>
      <c r="KQ170" s="1">
        <v>0</v>
      </c>
      <c r="KR170" s="1">
        <v>0</v>
      </c>
      <c r="KS170" s="1">
        <v>0</v>
      </c>
      <c r="KT170" s="1">
        <v>0</v>
      </c>
      <c r="KU170" s="1">
        <v>0</v>
      </c>
      <c r="KV170" s="1">
        <v>0</v>
      </c>
      <c r="KW170" s="1">
        <v>0</v>
      </c>
      <c r="KX170" s="1">
        <v>0</v>
      </c>
      <c r="KY170" s="1">
        <v>0</v>
      </c>
      <c r="KZ170" s="1">
        <v>0</v>
      </c>
      <c r="LA170" s="1">
        <v>0</v>
      </c>
      <c r="LB170" s="1">
        <v>0</v>
      </c>
      <c r="LC170" s="1">
        <v>0</v>
      </c>
      <c r="LD170" s="1">
        <v>0</v>
      </c>
      <c r="LE170" s="1">
        <v>0</v>
      </c>
      <c r="LF170" s="1">
        <v>0</v>
      </c>
      <c r="LG170" s="1">
        <v>0</v>
      </c>
      <c r="LH170" s="1">
        <v>1</v>
      </c>
      <c r="LI170" s="1">
        <v>0.899854644808744</v>
      </c>
      <c r="LJ170" s="1">
        <v>0</v>
      </c>
      <c r="LK170" s="1">
        <v>0</v>
      </c>
      <c r="LL170" s="1">
        <v>1</v>
      </c>
      <c r="LM170" s="1">
        <v>0.95</v>
      </c>
      <c r="LN170" s="1">
        <v>0</v>
      </c>
      <c r="LO170" s="1">
        <v>1</v>
      </c>
      <c r="LP170" s="1">
        <v>0.78</v>
      </c>
      <c r="LQ170" s="1">
        <v>0</v>
      </c>
      <c r="LR170" s="1">
        <v>0.12877263581488935</v>
      </c>
      <c r="LS170" s="1">
        <v>0</v>
      </c>
    </row>
    <row r="171" spans="1:331" ht="15.75" customHeight="1">
      <c r="A171" s="1" t="s">
        <v>459</v>
      </c>
      <c r="B171" s="1" t="s">
        <v>485</v>
      </c>
      <c r="C171" s="1" t="s">
        <v>486</v>
      </c>
      <c r="D171" s="1" t="s">
        <v>353</v>
      </c>
      <c r="E171" s="1" t="s">
        <v>416</v>
      </c>
      <c r="F171" s="1">
        <v>339</v>
      </c>
      <c r="G171" s="1" t="s">
        <v>355</v>
      </c>
      <c r="H171" s="1">
        <v>339</v>
      </c>
      <c r="I171" s="1">
        <v>0.33900000000000002</v>
      </c>
      <c r="J171" s="1">
        <v>0</v>
      </c>
      <c r="K171" s="1" t="s">
        <v>356</v>
      </c>
      <c r="L171" s="1">
        <v>1</v>
      </c>
      <c r="M171" s="1" t="s">
        <v>427</v>
      </c>
      <c r="N171" s="1" t="s">
        <v>435</v>
      </c>
      <c r="O171" s="1" t="s">
        <v>487</v>
      </c>
      <c r="P171" s="1">
        <v>4.7</v>
      </c>
      <c r="Q171" s="1">
        <v>0.93</v>
      </c>
      <c r="R171" s="1">
        <v>0</v>
      </c>
      <c r="S171" s="1">
        <v>0.17899999999999999</v>
      </c>
      <c r="T171" s="1">
        <v>1000</v>
      </c>
      <c r="U171" s="1">
        <v>0</v>
      </c>
      <c r="V171" s="1">
        <v>45</v>
      </c>
      <c r="W171" s="1">
        <v>0</v>
      </c>
      <c r="X171" s="1">
        <v>45000</v>
      </c>
      <c r="Y171" s="1">
        <v>1</v>
      </c>
      <c r="Z171" s="1">
        <v>0</v>
      </c>
      <c r="AA171" s="1">
        <v>0</v>
      </c>
      <c r="AB171" s="1">
        <v>0</v>
      </c>
      <c r="AC171" s="1">
        <v>0</v>
      </c>
      <c r="AD171" s="1">
        <v>0</v>
      </c>
      <c r="AE171" s="1">
        <v>0</v>
      </c>
      <c r="AF171" s="1">
        <v>0</v>
      </c>
      <c r="AG171" s="1">
        <v>0</v>
      </c>
      <c r="AH171" s="1">
        <v>0</v>
      </c>
      <c r="AI171" s="1">
        <v>0</v>
      </c>
      <c r="AJ171" s="1">
        <v>0</v>
      </c>
      <c r="AK171" s="1">
        <v>0</v>
      </c>
      <c r="AL171" s="1">
        <v>0</v>
      </c>
      <c r="AM171" s="1">
        <v>14.009863013698631</v>
      </c>
      <c r="AN171" s="1">
        <v>0</v>
      </c>
      <c r="AO171" s="1">
        <v>0</v>
      </c>
      <c r="AP171" s="1">
        <v>0</v>
      </c>
      <c r="AQ171" s="1">
        <v>0</v>
      </c>
      <c r="AR171" s="1">
        <v>0</v>
      </c>
      <c r="AS171" s="1">
        <v>0</v>
      </c>
      <c r="AT171" s="1">
        <v>0</v>
      </c>
      <c r="AU171" s="1">
        <v>0</v>
      </c>
      <c r="AV171" s="1">
        <v>0</v>
      </c>
      <c r="AW171" s="1">
        <v>0</v>
      </c>
      <c r="AX171" s="1">
        <v>0</v>
      </c>
      <c r="AY171" s="1">
        <v>0</v>
      </c>
      <c r="AZ171" s="1">
        <v>0</v>
      </c>
      <c r="BA171" s="1">
        <v>0</v>
      </c>
      <c r="BB171" s="1">
        <v>0</v>
      </c>
      <c r="BC171" s="1">
        <v>0.1</v>
      </c>
      <c r="BD171" s="1">
        <v>0</v>
      </c>
      <c r="BE171" s="1">
        <v>0</v>
      </c>
      <c r="BF171" s="1">
        <v>0</v>
      </c>
      <c r="BG171" s="1">
        <v>0</v>
      </c>
      <c r="BH171" s="1">
        <v>0</v>
      </c>
      <c r="BI171" s="1">
        <v>0</v>
      </c>
      <c r="BJ171" s="1">
        <v>0</v>
      </c>
      <c r="BK171" s="1">
        <v>0</v>
      </c>
      <c r="BL171" s="1">
        <v>0</v>
      </c>
      <c r="BM171" s="1">
        <v>0</v>
      </c>
      <c r="BN171" s="1">
        <v>0</v>
      </c>
      <c r="BO171" s="1">
        <v>0</v>
      </c>
      <c r="BP171" s="1">
        <v>0</v>
      </c>
      <c r="BQ171" s="1">
        <v>1.4999999999999999E-2</v>
      </c>
      <c r="BR171" s="1">
        <v>0</v>
      </c>
      <c r="BS171" s="1">
        <v>0</v>
      </c>
      <c r="BT171" s="1">
        <v>0</v>
      </c>
      <c r="BU171" s="1">
        <v>0</v>
      </c>
      <c r="BV171" s="1">
        <v>0</v>
      </c>
      <c r="BW171" s="1">
        <v>81.599999999999994</v>
      </c>
      <c r="BX171" s="1">
        <v>0</v>
      </c>
      <c r="BY171" s="1">
        <v>0</v>
      </c>
      <c r="BZ171" s="1">
        <v>0</v>
      </c>
      <c r="CA171" s="1">
        <v>0</v>
      </c>
      <c r="CB171" s="1">
        <v>0</v>
      </c>
      <c r="CC171" s="1">
        <v>0</v>
      </c>
      <c r="CD171" s="1">
        <v>0</v>
      </c>
      <c r="CE171" s="1">
        <v>0</v>
      </c>
      <c r="CF171" s="1">
        <v>0</v>
      </c>
      <c r="CG171" s="1">
        <v>0</v>
      </c>
      <c r="CH171" s="1">
        <v>0</v>
      </c>
      <c r="CI171" s="1">
        <v>0</v>
      </c>
      <c r="CJ171" s="1">
        <v>0</v>
      </c>
      <c r="CK171" s="1">
        <v>0</v>
      </c>
      <c r="CL171" s="1">
        <v>0</v>
      </c>
      <c r="CM171" s="1">
        <v>0</v>
      </c>
      <c r="CN171" s="1">
        <v>0</v>
      </c>
      <c r="CO171" s="1">
        <v>0</v>
      </c>
      <c r="CP171" s="1">
        <v>0</v>
      </c>
      <c r="CQ171" s="1">
        <v>0</v>
      </c>
      <c r="CR171" s="1">
        <v>0</v>
      </c>
      <c r="CS171" s="1">
        <v>0</v>
      </c>
      <c r="CT171" s="1">
        <v>0</v>
      </c>
      <c r="CU171" s="1">
        <v>0</v>
      </c>
      <c r="CV171" s="1">
        <v>0</v>
      </c>
      <c r="CW171" s="1">
        <v>0</v>
      </c>
      <c r="CX171" s="1">
        <v>0</v>
      </c>
      <c r="CY171" s="1">
        <v>0</v>
      </c>
      <c r="CZ171" s="1">
        <v>0</v>
      </c>
      <c r="DA171" s="1">
        <v>0</v>
      </c>
      <c r="DB171" s="1">
        <v>0</v>
      </c>
      <c r="DC171" s="1">
        <v>0</v>
      </c>
      <c r="DD171" s="1">
        <v>0</v>
      </c>
      <c r="DE171" s="1">
        <v>0</v>
      </c>
      <c r="DF171" s="1">
        <v>0</v>
      </c>
      <c r="DG171" s="1">
        <v>0</v>
      </c>
      <c r="DH171" s="1">
        <v>0</v>
      </c>
      <c r="DI171" s="1">
        <v>0</v>
      </c>
      <c r="DJ171" s="1">
        <v>0</v>
      </c>
      <c r="DK171" s="1">
        <v>0</v>
      </c>
      <c r="DL171" s="1">
        <v>0</v>
      </c>
      <c r="DM171" s="1">
        <v>0</v>
      </c>
      <c r="DN171" s="1">
        <v>0</v>
      </c>
      <c r="DO171" s="1">
        <v>0</v>
      </c>
      <c r="DP171" s="1">
        <v>0</v>
      </c>
      <c r="DQ171" s="1">
        <v>0</v>
      </c>
      <c r="DR171" s="1">
        <v>0</v>
      </c>
      <c r="DS171" s="1">
        <v>0</v>
      </c>
      <c r="DT171" s="1">
        <v>0</v>
      </c>
      <c r="DU171" s="1">
        <v>0</v>
      </c>
      <c r="DV171" s="1">
        <v>0</v>
      </c>
      <c r="DW171" s="1">
        <v>0</v>
      </c>
      <c r="DX171" s="1">
        <v>0</v>
      </c>
      <c r="DY171" s="1">
        <v>0</v>
      </c>
      <c r="DZ171" s="1">
        <v>0</v>
      </c>
      <c r="EA171" s="1">
        <v>0</v>
      </c>
      <c r="EB171" s="1">
        <v>0</v>
      </c>
      <c r="EC171" s="1">
        <v>0</v>
      </c>
      <c r="ED171" s="1">
        <v>0</v>
      </c>
      <c r="EE171" s="1">
        <v>0</v>
      </c>
      <c r="EF171" s="1">
        <v>0</v>
      </c>
      <c r="EG171" s="1">
        <v>0</v>
      </c>
      <c r="EH171" s="1">
        <v>0</v>
      </c>
      <c r="EI171" s="1">
        <v>0</v>
      </c>
      <c r="EJ171" s="1">
        <v>0</v>
      </c>
      <c r="EK171" s="1">
        <v>0</v>
      </c>
      <c r="EL171" s="1">
        <v>0</v>
      </c>
      <c r="EM171" s="1">
        <v>0</v>
      </c>
      <c r="EN171" s="1">
        <v>0</v>
      </c>
      <c r="EO171" s="1">
        <v>0</v>
      </c>
      <c r="EP171" s="1">
        <v>0</v>
      </c>
      <c r="EQ171" s="1">
        <v>0</v>
      </c>
      <c r="ER171" s="1">
        <v>0</v>
      </c>
      <c r="ES171" s="1">
        <v>0</v>
      </c>
      <c r="ET171" s="1">
        <v>0</v>
      </c>
      <c r="EU171" s="1">
        <v>0</v>
      </c>
      <c r="EV171" s="1">
        <v>0</v>
      </c>
      <c r="EW171" s="1">
        <v>0</v>
      </c>
      <c r="EX171" s="1">
        <v>0</v>
      </c>
      <c r="EY171" s="1">
        <v>0</v>
      </c>
      <c r="EZ171" s="1">
        <v>0</v>
      </c>
      <c r="FA171" s="1">
        <v>0</v>
      </c>
      <c r="FB171" s="1">
        <v>0</v>
      </c>
      <c r="FC171" s="1">
        <v>0</v>
      </c>
      <c r="FD171" s="1">
        <v>0</v>
      </c>
      <c r="FE171" s="1">
        <v>0</v>
      </c>
      <c r="FF171" s="1">
        <v>0</v>
      </c>
      <c r="FG171" s="1">
        <v>0</v>
      </c>
      <c r="FH171" s="1">
        <v>0</v>
      </c>
      <c r="FI171" s="1">
        <v>0</v>
      </c>
      <c r="FJ171" s="1">
        <v>0</v>
      </c>
      <c r="FK171" s="1">
        <v>0</v>
      </c>
      <c r="FL171" s="1">
        <v>0</v>
      </c>
      <c r="FM171" s="1">
        <v>0</v>
      </c>
      <c r="FN171" s="1">
        <v>0</v>
      </c>
      <c r="FO171" s="1">
        <v>0</v>
      </c>
      <c r="FP171" s="1">
        <v>0</v>
      </c>
      <c r="FQ171" s="1">
        <v>1</v>
      </c>
      <c r="FR171" s="1">
        <v>0</v>
      </c>
      <c r="FS171" s="1">
        <v>0</v>
      </c>
      <c r="FT171" s="1">
        <v>0</v>
      </c>
      <c r="FU171" s="1">
        <v>0</v>
      </c>
      <c r="FV171" s="1">
        <v>0</v>
      </c>
      <c r="FW171" s="1">
        <v>0</v>
      </c>
      <c r="FX171" s="1">
        <v>4.6871405198054976</v>
      </c>
      <c r="FY171" s="1">
        <v>0</v>
      </c>
      <c r="FZ171" s="1">
        <v>0</v>
      </c>
      <c r="GA171" s="1">
        <v>0</v>
      </c>
      <c r="GB171" s="1">
        <v>0</v>
      </c>
      <c r="GC171" s="1">
        <v>0</v>
      </c>
      <c r="GD171" s="1">
        <v>0</v>
      </c>
      <c r="GE171" s="1">
        <v>0</v>
      </c>
      <c r="GF171" s="1">
        <v>0</v>
      </c>
      <c r="GG171" s="1">
        <v>0</v>
      </c>
      <c r="GH171" s="1">
        <v>0</v>
      </c>
      <c r="GI171" s="1">
        <v>0</v>
      </c>
      <c r="GJ171" s="1">
        <v>0</v>
      </c>
      <c r="GK171" s="1">
        <v>0</v>
      </c>
      <c r="GL171" s="1">
        <v>0</v>
      </c>
      <c r="GM171" s="1">
        <v>0</v>
      </c>
      <c r="GN171" s="1">
        <v>0</v>
      </c>
      <c r="GO171" s="1">
        <v>0</v>
      </c>
      <c r="GP171" s="1">
        <v>0</v>
      </c>
      <c r="GQ171" s="1">
        <v>0</v>
      </c>
      <c r="GR171" s="1">
        <v>0</v>
      </c>
      <c r="GS171" s="1">
        <v>0</v>
      </c>
      <c r="GT171" s="1">
        <v>0.2989</v>
      </c>
      <c r="GU171" s="1">
        <v>0</v>
      </c>
      <c r="GV171" s="1">
        <v>0</v>
      </c>
      <c r="GW171" s="1">
        <v>0</v>
      </c>
      <c r="GX171" s="1">
        <v>0</v>
      </c>
      <c r="GY171" s="1">
        <v>0</v>
      </c>
      <c r="GZ171" s="1">
        <v>0</v>
      </c>
      <c r="HA171" s="1">
        <v>0</v>
      </c>
      <c r="HB171" s="1">
        <v>0</v>
      </c>
      <c r="HC171" s="1">
        <v>0</v>
      </c>
      <c r="HD171" s="1">
        <v>0</v>
      </c>
      <c r="HE171" s="1">
        <v>0</v>
      </c>
      <c r="HF171" s="1">
        <v>0</v>
      </c>
      <c r="HG171" s="1">
        <v>0</v>
      </c>
      <c r="HH171" s="1">
        <v>1.4999999999999999E-2</v>
      </c>
      <c r="HI171" s="1">
        <v>0</v>
      </c>
      <c r="HJ171" s="1">
        <v>0</v>
      </c>
      <c r="HK171" s="1">
        <v>0</v>
      </c>
      <c r="HL171" s="1">
        <v>0</v>
      </c>
      <c r="HM171" s="1">
        <v>0</v>
      </c>
      <c r="HN171" s="1">
        <v>81.599999999999994</v>
      </c>
      <c r="HO171" s="1">
        <v>0</v>
      </c>
      <c r="HP171" s="1">
        <v>0</v>
      </c>
      <c r="HQ171" s="1">
        <v>0</v>
      </c>
      <c r="HR171" s="1">
        <v>0</v>
      </c>
      <c r="HS171" s="1">
        <v>0</v>
      </c>
      <c r="HT171" s="1">
        <v>0</v>
      </c>
      <c r="HU171" s="1">
        <v>0</v>
      </c>
      <c r="HV171" s="1">
        <v>0</v>
      </c>
      <c r="HW171" s="1">
        <v>0</v>
      </c>
      <c r="HX171" s="1">
        <v>0</v>
      </c>
      <c r="HY171" s="1">
        <v>0</v>
      </c>
      <c r="HZ171" s="1">
        <v>0</v>
      </c>
      <c r="IA171" s="1">
        <v>0</v>
      </c>
      <c r="IB171" s="1">
        <v>0</v>
      </c>
      <c r="IC171" s="1">
        <v>0</v>
      </c>
      <c r="ID171" s="1">
        <v>0</v>
      </c>
      <c r="IE171" s="1">
        <v>0</v>
      </c>
      <c r="IF171" s="1">
        <v>0</v>
      </c>
      <c r="IG171" s="1">
        <v>0</v>
      </c>
      <c r="IH171" s="1">
        <v>0</v>
      </c>
      <c r="II171" s="1">
        <v>0</v>
      </c>
      <c r="IJ171" s="1">
        <v>0</v>
      </c>
      <c r="IK171" s="1">
        <v>0</v>
      </c>
      <c r="IL171" s="1">
        <v>0</v>
      </c>
      <c r="IM171" s="1">
        <v>0</v>
      </c>
      <c r="IN171" s="1">
        <v>0</v>
      </c>
      <c r="IO171" s="1">
        <v>0</v>
      </c>
      <c r="IP171" s="1">
        <v>0</v>
      </c>
      <c r="IQ171" s="1">
        <v>0</v>
      </c>
      <c r="IR171" s="1">
        <v>0</v>
      </c>
      <c r="IS171" s="1">
        <v>0</v>
      </c>
      <c r="IT171" s="1">
        <v>0</v>
      </c>
      <c r="IU171" s="1">
        <v>0</v>
      </c>
      <c r="IV171" s="1">
        <v>0</v>
      </c>
      <c r="IW171" s="1">
        <v>0</v>
      </c>
      <c r="IX171" s="1">
        <v>0</v>
      </c>
      <c r="IY171" s="1">
        <v>0</v>
      </c>
      <c r="IZ171" s="1">
        <v>0</v>
      </c>
      <c r="JA171" s="1">
        <v>0</v>
      </c>
      <c r="JB171" s="1">
        <v>0</v>
      </c>
      <c r="JC171" s="1">
        <v>0</v>
      </c>
      <c r="JD171" s="1">
        <v>0</v>
      </c>
      <c r="JE171" s="1">
        <v>0</v>
      </c>
      <c r="JF171" s="1">
        <v>0</v>
      </c>
      <c r="JG171" s="1">
        <v>0</v>
      </c>
      <c r="JH171" s="1">
        <v>0</v>
      </c>
      <c r="JI171" s="1">
        <v>0</v>
      </c>
      <c r="JJ171" s="1">
        <v>0</v>
      </c>
      <c r="JK171" s="1">
        <v>0</v>
      </c>
      <c r="JL171" s="1">
        <v>0</v>
      </c>
      <c r="JM171" s="1">
        <v>0</v>
      </c>
      <c r="JN171" s="1">
        <v>0</v>
      </c>
      <c r="JO171" s="1">
        <v>0</v>
      </c>
      <c r="JP171" s="1">
        <v>0</v>
      </c>
      <c r="JQ171" s="1">
        <v>0</v>
      </c>
      <c r="JR171" s="1">
        <v>0</v>
      </c>
      <c r="JS171" s="1">
        <v>0</v>
      </c>
      <c r="JT171" s="1">
        <v>0</v>
      </c>
      <c r="JU171" s="1">
        <v>0</v>
      </c>
      <c r="JV171" s="1">
        <v>0</v>
      </c>
      <c r="JW171" s="1">
        <v>0</v>
      </c>
      <c r="JX171" s="1">
        <v>0</v>
      </c>
      <c r="JY171" s="1">
        <v>0</v>
      </c>
      <c r="JZ171" s="1">
        <v>0</v>
      </c>
      <c r="KA171" s="1">
        <v>0</v>
      </c>
      <c r="KB171" s="1">
        <v>0</v>
      </c>
      <c r="KC171" s="1">
        <v>0</v>
      </c>
      <c r="KD171" s="1">
        <v>0</v>
      </c>
      <c r="KE171" s="1">
        <v>0</v>
      </c>
      <c r="KF171" s="1">
        <v>0</v>
      </c>
      <c r="KG171" s="1">
        <v>0</v>
      </c>
      <c r="KH171" s="1">
        <v>0</v>
      </c>
      <c r="KI171" s="1">
        <v>0</v>
      </c>
      <c r="KJ171" s="1">
        <v>0</v>
      </c>
      <c r="KK171" s="1">
        <v>0</v>
      </c>
      <c r="KL171" s="1">
        <v>0</v>
      </c>
      <c r="KM171" s="1">
        <v>0</v>
      </c>
      <c r="KN171" s="1">
        <v>0</v>
      </c>
      <c r="KO171" s="1">
        <v>0</v>
      </c>
      <c r="KP171" s="1">
        <v>0</v>
      </c>
      <c r="KQ171" s="1">
        <v>0</v>
      </c>
      <c r="KR171" s="1">
        <v>0</v>
      </c>
      <c r="KS171" s="1">
        <v>0</v>
      </c>
      <c r="KT171" s="1">
        <v>0</v>
      </c>
      <c r="KU171" s="1">
        <v>0</v>
      </c>
      <c r="KV171" s="1">
        <v>0</v>
      </c>
      <c r="KW171" s="1">
        <v>0</v>
      </c>
      <c r="KX171" s="1">
        <v>0</v>
      </c>
      <c r="KY171" s="1">
        <v>0</v>
      </c>
      <c r="KZ171" s="1">
        <v>0</v>
      </c>
      <c r="LA171" s="1">
        <v>0</v>
      </c>
      <c r="LB171" s="1">
        <v>0</v>
      </c>
      <c r="LC171" s="1">
        <v>0</v>
      </c>
      <c r="LD171" s="1">
        <v>0</v>
      </c>
      <c r="LE171" s="1">
        <v>0</v>
      </c>
      <c r="LF171" s="1">
        <v>0</v>
      </c>
      <c r="LG171" s="1">
        <v>0</v>
      </c>
      <c r="LH171" s="1">
        <v>1</v>
      </c>
      <c r="LI171" s="1">
        <v>0.748</v>
      </c>
      <c r="LJ171" s="1">
        <v>0</v>
      </c>
      <c r="LK171" s="1">
        <v>0</v>
      </c>
      <c r="LL171" s="1">
        <v>1</v>
      </c>
      <c r="LM171" s="1">
        <v>0.95</v>
      </c>
      <c r="LN171" s="1">
        <v>0</v>
      </c>
      <c r="LO171" s="1">
        <v>1</v>
      </c>
      <c r="LP171" s="1">
        <v>0.78</v>
      </c>
      <c r="LQ171" s="1">
        <v>0</v>
      </c>
      <c r="LR171" s="1">
        <v>0</v>
      </c>
      <c r="LS171" s="1">
        <v>0</v>
      </c>
    </row>
    <row r="172" spans="1:331" ht="15.75" customHeight="1">
      <c r="A172" s="1" t="s">
        <v>459</v>
      </c>
      <c r="B172" s="1" t="s">
        <v>485</v>
      </c>
      <c r="C172" s="1" t="s">
        <v>488</v>
      </c>
      <c r="D172" s="1" t="s">
        <v>353</v>
      </c>
      <c r="E172" s="1" t="s">
        <v>416</v>
      </c>
      <c r="F172" s="1">
        <v>748</v>
      </c>
      <c r="G172" s="1" t="s">
        <v>355</v>
      </c>
      <c r="H172" s="1">
        <v>748</v>
      </c>
      <c r="I172" s="1">
        <v>0.25981243487321987</v>
      </c>
      <c r="J172" s="1">
        <v>0</v>
      </c>
      <c r="K172" s="1" t="s">
        <v>356</v>
      </c>
      <c r="L172" s="1">
        <v>1</v>
      </c>
      <c r="M172" s="1" t="s">
        <v>427</v>
      </c>
      <c r="N172" s="1" t="s">
        <v>489</v>
      </c>
      <c r="O172" s="1" t="s">
        <v>490</v>
      </c>
      <c r="P172" s="1">
        <v>4.3</v>
      </c>
      <c r="Q172" s="1">
        <v>0.94</v>
      </c>
      <c r="R172" s="1">
        <v>0</v>
      </c>
      <c r="S172" s="1">
        <v>0.49</v>
      </c>
      <c r="T172" s="1">
        <v>2879</v>
      </c>
      <c r="U172" s="1">
        <v>0</v>
      </c>
      <c r="V172" s="1">
        <v>45</v>
      </c>
      <c r="W172" s="1">
        <v>0</v>
      </c>
      <c r="X172" s="1">
        <v>129555</v>
      </c>
      <c r="Y172" s="1">
        <v>1</v>
      </c>
      <c r="Z172" s="1">
        <v>0</v>
      </c>
      <c r="AA172" s="1">
        <v>0</v>
      </c>
      <c r="AB172" s="1">
        <v>0</v>
      </c>
      <c r="AC172" s="1">
        <v>0</v>
      </c>
      <c r="AD172" s="1">
        <v>0</v>
      </c>
      <c r="AE172" s="1">
        <v>0</v>
      </c>
      <c r="AF172" s="1">
        <v>0</v>
      </c>
      <c r="AG172" s="1">
        <v>0</v>
      </c>
      <c r="AH172" s="1">
        <v>0</v>
      </c>
      <c r="AI172" s="1">
        <v>0</v>
      </c>
      <c r="AJ172" s="1">
        <v>0</v>
      </c>
      <c r="AK172" s="1">
        <v>0</v>
      </c>
      <c r="AL172" s="1">
        <v>0</v>
      </c>
      <c r="AM172" s="1">
        <v>8.92</v>
      </c>
      <c r="AN172" s="1">
        <v>0</v>
      </c>
      <c r="AO172" s="1">
        <v>0</v>
      </c>
      <c r="AP172" s="1">
        <v>0</v>
      </c>
      <c r="AQ172" s="1">
        <v>0</v>
      </c>
      <c r="AR172" s="1">
        <v>0</v>
      </c>
      <c r="AS172" s="1">
        <v>0</v>
      </c>
      <c r="AT172" s="1">
        <v>0</v>
      </c>
      <c r="AU172" s="1">
        <v>0</v>
      </c>
      <c r="AV172" s="1">
        <v>0</v>
      </c>
      <c r="AW172" s="1">
        <v>0</v>
      </c>
      <c r="AX172" s="1">
        <v>0</v>
      </c>
      <c r="AY172" s="1">
        <v>0</v>
      </c>
      <c r="AZ172" s="1">
        <v>0</v>
      </c>
      <c r="BA172" s="1">
        <v>0</v>
      </c>
      <c r="BB172" s="1">
        <v>0</v>
      </c>
      <c r="BC172" s="1">
        <v>0.1</v>
      </c>
      <c r="BD172" s="1">
        <v>0</v>
      </c>
      <c r="BE172" s="1">
        <v>0</v>
      </c>
      <c r="BF172" s="1">
        <v>0</v>
      </c>
      <c r="BG172" s="1">
        <v>0</v>
      </c>
      <c r="BH172" s="1">
        <v>0</v>
      </c>
      <c r="BI172" s="1">
        <v>0</v>
      </c>
      <c r="BJ172" s="1">
        <v>0</v>
      </c>
      <c r="BK172" s="1">
        <v>0</v>
      </c>
      <c r="BL172" s="1">
        <v>0</v>
      </c>
      <c r="BM172" s="1">
        <v>0</v>
      </c>
      <c r="BN172" s="1">
        <v>0</v>
      </c>
      <c r="BO172" s="1">
        <v>0</v>
      </c>
      <c r="BP172" s="1">
        <v>0</v>
      </c>
      <c r="BQ172" s="1">
        <v>1.4999999999999999E-2</v>
      </c>
      <c r="BR172" s="1">
        <v>0</v>
      </c>
      <c r="BS172" s="1">
        <v>0</v>
      </c>
      <c r="BT172" s="1">
        <v>0</v>
      </c>
      <c r="BU172" s="1">
        <v>0</v>
      </c>
      <c r="BV172" s="1">
        <v>0</v>
      </c>
      <c r="BW172" s="1">
        <v>81.599999999999994</v>
      </c>
      <c r="BX172" s="1">
        <v>0</v>
      </c>
      <c r="BY172" s="1">
        <v>0</v>
      </c>
      <c r="BZ172" s="1">
        <v>0</v>
      </c>
      <c r="CA172" s="1">
        <v>0</v>
      </c>
      <c r="CB172" s="1">
        <v>0</v>
      </c>
      <c r="CC172" s="1">
        <v>0</v>
      </c>
      <c r="CD172" s="1">
        <v>0</v>
      </c>
      <c r="CE172" s="1">
        <v>0</v>
      </c>
      <c r="CF172" s="1">
        <v>0</v>
      </c>
      <c r="CG172" s="1">
        <v>0</v>
      </c>
      <c r="CH172" s="1">
        <v>0</v>
      </c>
      <c r="CI172" s="1">
        <v>0</v>
      </c>
      <c r="CJ172" s="1">
        <v>0</v>
      </c>
      <c r="CK172" s="1">
        <v>0</v>
      </c>
      <c r="CL172" s="1">
        <v>0</v>
      </c>
      <c r="CM172" s="1">
        <v>0</v>
      </c>
      <c r="CN172" s="1">
        <v>0</v>
      </c>
      <c r="CO172" s="1">
        <v>0</v>
      </c>
      <c r="CP172" s="1">
        <v>0</v>
      </c>
      <c r="CQ172" s="1">
        <v>0</v>
      </c>
      <c r="CR172" s="1">
        <v>0</v>
      </c>
      <c r="CS172" s="1">
        <v>0</v>
      </c>
      <c r="CT172" s="1">
        <v>0</v>
      </c>
      <c r="CU172" s="1">
        <v>0</v>
      </c>
      <c r="CV172" s="1">
        <v>0</v>
      </c>
      <c r="CW172" s="1">
        <v>0</v>
      </c>
      <c r="CX172" s="1">
        <v>0</v>
      </c>
      <c r="CY172" s="1">
        <v>0</v>
      </c>
      <c r="CZ172" s="1">
        <v>0</v>
      </c>
      <c r="DA172" s="1">
        <v>0</v>
      </c>
      <c r="DB172" s="1">
        <v>0</v>
      </c>
      <c r="DC172" s="1">
        <v>0</v>
      </c>
      <c r="DD172" s="1">
        <v>0</v>
      </c>
      <c r="DE172" s="1">
        <v>0</v>
      </c>
      <c r="DF172" s="1">
        <v>0</v>
      </c>
      <c r="DG172" s="1">
        <v>0</v>
      </c>
      <c r="DH172" s="1">
        <v>0</v>
      </c>
      <c r="DI172" s="1">
        <v>0</v>
      </c>
      <c r="DJ172" s="1">
        <v>0</v>
      </c>
      <c r="DK172" s="1">
        <v>0</v>
      </c>
      <c r="DL172" s="1">
        <v>0</v>
      </c>
      <c r="DM172" s="1">
        <v>0</v>
      </c>
      <c r="DN172" s="1">
        <v>0</v>
      </c>
      <c r="DO172" s="1">
        <v>0</v>
      </c>
      <c r="DP172" s="1">
        <v>0</v>
      </c>
      <c r="DQ172" s="1">
        <v>0</v>
      </c>
      <c r="DR172" s="1">
        <v>0</v>
      </c>
      <c r="DS172" s="1">
        <v>0</v>
      </c>
      <c r="DT172" s="1">
        <v>0</v>
      </c>
      <c r="DU172" s="1">
        <v>0</v>
      </c>
      <c r="DV172" s="1">
        <v>0</v>
      </c>
      <c r="DW172" s="1">
        <v>0</v>
      </c>
      <c r="DX172" s="1">
        <v>0</v>
      </c>
      <c r="DY172" s="1">
        <v>0</v>
      </c>
      <c r="DZ172" s="1">
        <v>0</v>
      </c>
      <c r="EA172" s="1">
        <v>0</v>
      </c>
      <c r="EB172" s="1">
        <v>0</v>
      </c>
      <c r="EC172" s="1">
        <v>0</v>
      </c>
      <c r="ED172" s="1">
        <v>0</v>
      </c>
      <c r="EE172" s="1">
        <v>0</v>
      </c>
      <c r="EF172" s="1">
        <v>0</v>
      </c>
      <c r="EG172" s="1">
        <v>0</v>
      </c>
      <c r="EH172" s="1">
        <v>0</v>
      </c>
      <c r="EI172" s="1">
        <v>0</v>
      </c>
      <c r="EJ172" s="1">
        <v>0</v>
      </c>
      <c r="EK172" s="1">
        <v>0</v>
      </c>
      <c r="EL172" s="1">
        <v>0</v>
      </c>
      <c r="EM172" s="1">
        <v>0</v>
      </c>
      <c r="EN172" s="1">
        <v>0</v>
      </c>
      <c r="EO172" s="1">
        <v>0</v>
      </c>
      <c r="EP172" s="1">
        <v>0</v>
      </c>
      <c r="EQ172" s="1">
        <v>0</v>
      </c>
      <c r="ER172" s="1">
        <v>0</v>
      </c>
      <c r="ES172" s="1">
        <v>0</v>
      </c>
      <c r="ET172" s="1">
        <v>0</v>
      </c>
      <c r="EU172" s="1">
        <v>0</v>
      </c>
      <c r="EV172" s="1">
        <v>0</v>
      </c>
      <c r="EW172" s="1">
        <v>0</v>
      </c>
      <c r="EX172" s="1">
        <v>0</v>
      </c>
      <c r="EY172" s="1">
        <v>0</v>
      </c>
      <c r="EZ172" s="1">
        <v>0</v>
      </c>
      <c r="FA172" s="1">
        <v>0</v>
      </c>
      <c r="FB172" s="1">
        <v>0</v>
      </c>
      <c r="FC172" s="1">
        <v>0</v>
      </c>
      <c r="FD172" s="1">
        <v>0</v>
      </c>
      <c r="FE172" s="1">
        <v>0</v>
      </c>
      <c r="FF172" s="1">
        <v>0</v>
      </c>
      <c r="FG172" s="1">
        <v>0</v>
      </c>
      <c r="FH172" s="1">
        <v>0</v>
      </c>
      <c r="FI172" s="1">
        <v>0</v>
      </c>
      <c r="FJ172" s="1">
        <v>0</v>
      </c>
      <c r="FK172" s="1">
        <v>0</v>
      </c>
      <c r="FL172" s="1">
        <v>0</v>
      </c>
      <c r="FM172" s="1">
        <v>0</v>
      </c>
      <c r="FN172" s="1">
        <v>0</v>
      </c>
      <c r="FO172" s="1">
        <v>0</v>
      </c>
      <c r="FP172" s="1">
        <v>0</v>
      </c>
      <c r="FQ172" s="1">
        <v>1</v>
      </c>
      <c r="FR172" s="1">
        <v>0</v>
      </c>
      <c r="FS172" s="1">
        <v>0</v>
      </c>
      <c r="FT172" s="1">
        <v>0</v>
      </c>
      <c r="FU172" s="1">
        <v>0</v>
      </c>
      <c r="FV172" s="1">
        <v>0</v>
      </c>
      <c r="FW172" s="1">
        <v>0</v>
      </c>
      <c r="FX172" s="1">
        <v>2.8156565656565653</v>
      </c>
      <c r="FY172" s="1">
        <v>0</v>
      </c>
      <c r="FZ172" s="1">
        <v>0</v>
      </c>
      <c r="GA172" s="1">
        <v>0</v>
      </c>
      <c r="GB172" s="1">
        <v>0</v>
      </c>
      <c r="GC172" s="1">
        <v>0</v>
      </c>
      <c r="GD172" s="1">
        <v>0</v>
      </c>
      <c r="GE172" s="1">
        <v>0</v>
      </c>
      <c r="GF172" s="1">
        <v>0</v>
      </c>
      <c r="GG172" s="1">
        <v>0</v>
      </c>
      <c r="GH172" s="1">
        <v>0</v>
      </c>
      <c r="GI172" s="1">
        <v>0</v>
      </c>
      <c r="GJ172" s="1">
        <v>0</v>
      </c>
      <c r="GK172" s="1">
        <v>0</v>
      </c>
      <c r="GL172" s="1">
        <v>0</v>
      </c>
      <c r="GM172" s="1">
        <v>0</v>
      </c>
      <c r="GN172" s="1">
        <v>0</v>
      </c>
      <c r="GO172" s="1">
        <v>0</v>
      </c>
      <c r="GP172" s="1">
        <v>0</v>
      </c>
      <c r="GQ172" s="1">
        <v>0</v>
      </c>
      <c r="GR172" s="1">
        <v>0</v>
      </c>
      <c r="GS172" s="1">
        <v>0</v>
      </c>
      <c r="GT172" s="1">
        <v>0.31680000000000003</v>
      </c>
      <c r="GU172" s="1">
        <v>0</v>
      </c>
      <c r="GV172" s="1">
        <v>0</v>
      </c>
      <c r="GW172" s="1">
        <v>0</v>
      </c>
      <c r="GX172" s="1">
        <v>0</v>
      </c>
      <c r="GY172" s="1">
        <v>0</v>
      </c>
      <c r="GZ172" s="1">
        <v>0</v>
      </c>
      <c r="HA172" s="1">
        <v>0</v>
      </c>
      <c r="HB172" s="1">
        <v>0</v>
      </c>
      <c r="HC172" s="1">
        <v>0</v>
      </c>
      <c r="HD172" s="1">
        <v>0</v>
      </c>
      <c r="HE172" s="1">
        <v>0</v>
      </c>
      <c r="HF172" s="1">
        <v>0</v>
      </c>
      <c r="HG172" s="1">
        <v>0</v>
      </c>
      <c r="HH172" s="1">
        <v>1.4999999999999999E-2</v>
      </c>
      <c r="HI172" s="1">
        <v>0</v>
      </c>
      <c r="HJ172" s="1">
        <v>0</v>
      </c>
      <c r="HK172" s="1">
        <v>0</v>
      </c>
      <c r="HL172" s="1">
        <v>0</v>
      </c>
      <c r="HM172" s="1">
        <v>0</v>
      </c>
      <c r="HN172" s="1">
        <v>81.599999999999994</v>
      </c>
      <c r="HO172" s="1">
        <v>0</v>
      </c>
      <c r="HP172" s="1">
        <v>0</v>
      </c>
      <c r="HQ172" s="1">
        <v>0</v>
      </c>
      <c r="HR172" s="1">
        <v>0</v>
      </c>
      <c r="HS172" s="1">
        <v>0</v>
      </c>
      <c r="HT172" s="1">
        <v>0</v>
      </c>
      <c r="HU172" s="1">
        <v>0</v>
      </c>
      <c r="HV172" s="1">
        <v>0</v>
      </c>
      <c r="HW172" s="1">
        <v>0</v>
      </c>
      <c r="HX172" s="1">
        <v>0</v>
      </c>
      <c r="HY172" s="1">
        <v>0</v>
      </c>
      <c r="HZ172" s="1">
        <v>0</v>
      </c>
      <c r="IA172" s="1">
        <v>0</v>
      </c>
      <c r="IB172" s="1">
        <v>0</v>
      </c>
      <c r="IC172" s="1">
        <v>0</v>
      </c>
      <c r="ID172" s="1">
        <v>0</v>
      </c>
      <c r="IE172" s="1">
        <v>0</v>
      </c>
      <c r="IF172" s="1">
        <v>0</v>
      </c>
      <c r="IG172" s="1">
        <v>0</v>
      </c>
      <c r="IH172" s="1">
        <v>0</v>
      </c>
      <c r="II172" s="1">
        <v>0</v>
      </c>
      <c r="IJ172" s="1">
        <v>0</v>
      </c>
      <c r="IK172" s="1">
        <v>0</v>
      </c>
      <c r="IL172" s="1">
        <v>0</v>
      </c>
      <c r="IM172" s="1">
        <v>0</v>
      </c>
      <c r="IN172" s="1">
        <v>0</v>
      </c>
      <c r="IO172" s="1">
        <v>0</v>
      </c>
      <c r="IP172" s="1">
        <v>0</v>
      </c>
      <c r="IQ172" s="1">
        <v>0</v>
      </c>
      <c r="IR172" s="1">
        <v>0</v>
      </c>
      <c r="IS172" s="1">
        <v>0</v>
      </c>
      <c r="IT172" s="1">
        <v>0</v>
      </c>
      <c r="IU172" s="1">
        <v>0</v>
      </c>
      <c r="IV172" s="1">
        <v>0</v>
      </c>
      <c r="IW172" s="1">
        <v>0</v>
      </c>
      <c r="IX172" s="1">
        <v>0</v>
      </c>
      <c r="IY172" s="1">
        <v>0</v>
      </c>
      <c r="IZ172" s="1">
        <v>0</v>
      </c>
      <c r="JA172" s="1">
        <v>0</v>
      </c>
      <c r="JB172" s="1">
        <v>0</v>
      </c>
      <c r="JC172" s="1">
        <v>0</v>
      </c>
      <c r="JD172" s="1">
        <v>0</v>
      </c>
      <c r="JE172" s="1">
        <v>0</v>
      </c>
      <c r="JF172" s="1">
        <v>0</v>
      </c>
      <c r="JG172" s="1">
        <v>0</v>
      </c>
      <c r="JH172" s="1">
        <v>0</v>
      </c>
      <c r="JI172" s="1">
        <v>0</v>
      </c>
      <c r="JJ172" s="1">
        <v>0</v>
      </c>
      <c r="JK172" s="1">
        <v>0</v>
      </c>
      <c r="JL172" s="1">
        <v>0</v>
      </c>
      <c r="JM172" s="1">
        <v>0</v>
      </c>
      <c r="JN172" s="1">
        <v>0</v>
      </c>
      <c r="JO172" s="1">
        <v>0</v>
      </c>
      <c r="JP172" s="1">
        <v>0</v>
      </c>
      <c r="JQ172" s="1">
        <v>0</v>
      </c>
      <c r="JR172" s="1">
        <v>0</v>
      </c>
      <c r="JS172" s="1">
        <v>0</v>
      </c>
      <c r="JT172" s="1">
        <v>0</v>
      </c>
      <c r="JU172" s="1">
        <v>0</v>
      </c>
      <c r="JV172" s="1">
        <v>0</v>
      </c>
      <c r="JW172" s="1">
        <v>0</v>
      </c>
      <c r="JX172" s="1">
        <v>0</v>
      </c>
      <c r="JY172" s="1">
        <v>0</v>
      </c>
      <c r="JZ172" s="1">
        <v>0</v>
      </c>
      <c r="KA172" s="1">
        <v>0</v>
      </c>
      <c r="KB172" s="1">
        <v>0</v>
      </c>
      <c r="KC172" s="1">
        <v>0</v>
      </c>
      <c r="KD172" s="1">
        <v>0</v>
      </c>
      <c r="KE172" s="1">
        <v>0</v>
      </c>
      <c r="KF172" s="1">
        <v>0</v>
      </c>
      <c r="KG172" s="1">
        <v>0</v>
      </c>
      <c r="KH172" s="1">
        <v>0</v>
      </c>
      <c r="KI172" s="1">
        <v>0</v>
      </c>
      <c r="KJ172" s="1">
        <v>0</v>
      </c>
      <c r="KK172" s="1">
        <v>0</v>
      </c>
      <c r="KL172" s="1">
        <v>0</v>
      </c>
      <c r="KM172" s="1">
        <v>0</v>
      </c>
      <c r="KN172" s="1">
        <v>0</v>
      </c>
      <c r="KO172" s="1">
        <v>0</v>
      </c>
      <c r="KP172" s="1">
        <v>0</v>
      </c>
      <c r="KQ172" s="1">
        <v>0</v>
      </c>
      <c r="KR172" s="1">
        <v>0</v>
      </c>
      <c r="KS172" s="1">
        <v>0</v>
      </c>
      <c r="KT172" s="1">
        <v>0</v>
      </c>
      <c r="KU172" s="1">
        <v>0</v>
      </c>
      <c r="KV172" s="1">
        <v>0</v>
      </c>
      <c r="KW172" s="1">
        <v>0</v>
      </c>
      <c r="KX172" s="1">
        <v>0</v>
      </c>
      <c r="KY172" s="1">
        <v>0</v>
      </c>
      <c r="KZ172" s="1">
        <v>0</v>
      </c>
      <c r="LA172" s="1">
        <v>0</v>
      </c>
      <c r="LB172" s="1">
        <v>0</v>
      </c>
      <c r="LC172" s="1">
        <v>0</v>
      </c>
      <c r="LD172" s="1">
        <v>0</v>
      </c>
      <c r="LE172" s="1">
        <v>0</v>
      </c>
      <c r="LF172" s="1">
        <v>0</v>
      </c>
      <c r="LG172" s="1">
        <v>0</v>
      </c>
      <c r="LH172" s="1">
        <v>1</v>
      </c>
      <c r="LI172" s="1">
        <v>0.86523098298020151</v>
      </c>
      <c r="LJ172" s="1">
        <v>0</v>
      </c>
      <c r="LK172" s="1">
        <v>0</v>
      </c>
      <c r="LL172" s="1">
        <v>1</v>
      </c>
      <c r="LM172" s="1">
        <v>0.95</v>
      </c>
      <c r="LN172" s="1">
        <v>0</v>
      </c>
      <c r="LO172" s="1">
        <v>1</v>
      </c>
      <c r="LP172" s="1">
        <v>0.78</v>
      </c>
      <c r="LQ172" s="1">
        <v>0</v>
      </c>
      <c r="LR172" s="1">
        <v>0</v>
      </c>
      <c r="LS172" s="1">
        <v>0</v>
      </c>
    </row>
    <row r="173" spans="1:331" ht="15.75" customHeight="1">
      <c r="A173" s="1" t="s">
        <v>459</v>
      </c>
      <c r="B173" s="1" t="s">
        <v>485</v>
      </c>
      <c r="C173" s="1" t="s">
        <v>491</v>
      </c>
      <c r="D173" s="1" t="s">
        <v>420</v>
      </c>
      <c r="E173" s="1" t="s">
        <v>421</v>
      </c>
      <c r="F173" s="1">
        <v>16558</v>
      </c>
      <c r="G173" s="1" t="s">
        <v>355</v>
      </c>
      <c r="H173" s="1">
        <v>16558</v>
      </c>
      <c r="I173" s="1">
        <v>0.78772597526165555</v>
      </c>
      <c r="J173" s="1">
        <v>0</v>
      </c>
      <c r="K173" s="1" t="s">
        <v>356</v>
      </c>
      <c r="L173" s="1">
        <v>1</v>
      </c>
      <c r="M173" s="1" t="s">
        <v>427</v>
      </c>
      <c r="N173" s="1" t="s">
        <v>489</v>
      </c>
      <c r="O173" s="1" t="s">
        <v>490</v>
      </c>
      <c r="P173" s="1">
        <v>4.3</v>
      </c>
      <c r="Q173" s="1">
        <v>0.94</v>
      </c>
      <c r="R173" s="1">
        <v>0</v>
      </c>
      <c r="S173" s="1">
        <v>0.49</v>
      </c>
      <c r="T173" s="1">
        <v>21020</v>
      </c>
      <c r="U173" s="1">
        <v>0</v>
      </c>
      <c r="V173" s="1">
        <v>329</v>
      </c>
      <c r="W173" s="1">
        <v>0</v>
      </c>
      <c r="X173" s="1">
        <v>6915580</v>
      </c>
      <c r="Y173" s="1">
        <v>1</v>
      </c>
      <c r="Z173" s="1">
        <v>0</v>
      </c>
      <c r="AA173" s="1">
        <v>0</v>
      </c>
      <c r="AB173" s="1">
        <v>0</v>
      </c>
      <c r="AC173" s="1">
        <v>0</v>
      </c>
      <c r="AD173" s="1">
        <v>0</v>
      </c>
      <c r="AE173" s="1">
        <v>0</v>
      </c>
      <c r="AF173" s="1">
        <v>0</v>
      </c>
      <c r="AG173" s="1">
        <v>0</v>
      </c>
      <c r="AH173" s="1">
        <v>0</v>
      </c>
      <c r="AI173" s="1">
        <v>0</v>
      </c>
      <c r="AJ173" s="1">
        <v>0</v>
      </c>
      <c r="AK173" s="1">
        <v>0</v>
      </c>
      <c r="AL173" s="1">
        <v>0</v>
      </c>
      <c r="AM173" s="1">
        <v>8.92</v>
      </c>
      <c r="AN173" s="1">
        <v>0</v>
      </c>
      <c r="AO173" s="1">
        <v>0</v>
      </c>
      <c r="AP173" s="1">
        <v>0</v>
      </c>
      <c r="AQ173" s="1">
        <v>0</v>
      </c>
      <c r="AR173" s="1">
        <v>0</v>
      </c>
      <c r="AS173" s="1">
        <v>0</v>
      </c>
      <c r="AT173" s="1">
        <v>0</v>
      </c>
      <c r="AU173" s="1">
        <v>0</v>
      </c>
      <c r="AV173" s="1">
        <v>0</v>
      </c>
      <c r="AW173" s="1">
        <v>0</v>
      </c>
      <c r="AX173" s="1">
        <v>0</v>
      </c>
      <c r="AY173" s="1">
        <v>0</v>
      </c>
      <c r="AZ173" s="1">
        <v>0</v>
      </c>
      <c r="BA173" s="1">
        <v>0</v>
      </c>
      <c r="BB173" s="1">
        <v>0</v>
      </c>
      <c r="BC173" s="1">
        <v>0.1</v>
      </c>
      <c r="BD173" s="1">
        <v>0</v>
      </c>
      <c r="BE173" s="1">
        <v>0</v>
      </c>
      <c r="BF173" s="1">
        <v>0</v>
      </c>
      <c r="BG173" s="1">
        <v>0</v>
      </c>
      <c r="BH173" s="1">
        <v>0</v>
      </c>
      <c r="BI173" s="1">
        <v>0</v>
      </c>
      <c r="BJ173" s="1">
        <v>0</v>
      </c>
      <c r="BK173" s="1">
        <v>0</v>
      </c>
      <c r="BL173" s="1">
        <v>0</v>
      </c>
      <c r="BM173" s="1">
        <v>0</v>
      </c>
      <c r="BN173" s="1">
        <v>0</v>
      </c>
      <c r="BO173" s="1">
        <v>0</v>
      </c>
      <c r="BP173" s="1">
        <v>0</v>
      </c>
      <c r="BQ173" s="1">
        <v>1.4999999999999999E-2</v>
      </c>
      <c r="BR173" s="1">
        <v>0</v>
      </c>
      <c r="BS173" s="1">
        <v>0</v>
      </c>
      <c r="BT173" s="1">
        <v>0</v>
      </c>
      <c r="BU173" s="1">
        <v>0</v>
      </c>
      <c r="BV173" s="1">
        <v>0</v>
      </c>
      <c r="BW173" s="1">
        <v>81.599999999999994</v>
      </c>
      <c r="BX173" s="1">
        <v>0</v>
      </c>
      <c r="BY173" s="1">
        <v>0</v>
      </c>
      <c r="BZ173" s="1">
        <v>0</v>
      </c>
      <c r="CA173" s="1">
        <v>0</v>
      </c>
      <c r="CB173" s="1">
        <v>0</v>
      </c>
      <c r="CC173" s="1">
        <v>0</v>
      </c>
      <c r="CD173" s="1">
        <v>0</v>
      </c>
      <c r="CE173" s="1">
        <v>0</v>
      </c>
      <c r="CF173" s="1">
        <v>0</v>
      </c>
      <c r="CG173" s="1">
        <v>0</v>
      </c>
      <c r="CH173" s="1">
        <v>0</v>
      </c>
      <c r="CI173" s="1">
        <v>0</v>
      </c>
      <c r="CJ173" s="1">
        <v>0</v>
      </c>
      <c r="CK173" s="1">
        <v>0</v>
      </c>
      <c r="CL173" s="1">
        <v>0</v>
      </c>
      <c r="CM173" s="1">
        <v>0</v>
      </c>
      <c r="CN173" s="1">
        <v>0</v>
      </c>
      <c r="CO173" s="1">
        <v>0</v>
      </c>
      <c r="CP173" s="1">
        <v>0</v>
      </c>
      <c r="CQ173" s="1">
        <v>0</v>
      </c>
      <c r="CR173" s="1">
        <v>0</v>
      </c>
      <c r="CS173" s="1">
        <v>0</v>
      </c>
      <c r="CT173" s="1">
        <v>0</v>
      </c>
      <c r="CU173" s="1">
        <v>0</v>
      </c>
      <c r="CV173" s="1">
        <v>0</v>
      </c>
      <c r="CW173" s="1">
        <v>0</v>
      </c>
      <c r="CX173" s="1">
        <v>0</v>
      </c>
      <c r="CY173" s="1">
        <v>0</v>
      </c>
      <c r="CZ173" s="1">
        <v>0</v>
      </c>
      <c r="DA173" s="1">
        <v>0</v>
      </c>
      <c r="DB173" s="1">
        <v>0</v>
      </c>
      <c r="DC173" s="1">
        <v>0</v>
      </c>
      <c r="DD173" s="1">
        <v>0</v>
      </c>
      <c r="DE173" s="1">
        <v>0</v>
      </c>
      <c r="DF173" s="1">
        <v>0</v>
      </c>
      <c r="DG173" s="1">
        <v>0</v>
      </c>
      <c r="DH173" s="1">
        <v>0</v>
      </c>
      <c r="DI173" s="1">
        <v>0</v>
      </c>
      <c r="DJ173" s="1">
        <v>0</v>
      </c>
      <c r="DK173" s="1">
        <v>0</v>
      </c>
      <c r="DL173" s="1">
        <v>0</v>
      </c>
      <c r="DM173" s="1">
        <v>0</v>
      </c>
      <c r="DN173" s="1">
        <v>0</v>
      </c>
      <c r="DO173" s="1">
        <v>0</v>
      </c>
      <c r="DP173" s="1">
        <v>0</v>
      </c>
      <c r="DQ173" s="1">
        <v>0</v>
      </c>
      <c r="DR173" s="1">
        <v>0</v>
      </c>
      <c r="DS173" s="1">
        <v>0</v>
      </c>
      <c r="DT173" s="1">
        <v>0</v>
      </c>
      <c r="DU173" s="1">
        <v>0</v>
      </c>
      <c r="DV173" s="1">
        <v>0</v>
      </c>
      <c r="DW173" s="1">
        <v>0</v>
      </c>
      <c r="DX173" s="1">
        <v>0</v>
      </c>
      <c r="DY173" s="1">
        <v>0</v>
      </c>
      <c r="DZ173" s="1">
        <v>0</v>
      </c>
      <c r="EA173" s="1">
        <v>0</v>
      </c>
      <c r="EB173" s="1">
        <v>0</v>
      </c>
      <c r="EC173" s="1">
        <v>0</v>
      </c>
      <c r="ED173" s="1">
        <v>0</v>
      </c>
      <c r="EE173" s="1">
        <v>0</v>
      </c>
      <c r="EF173" s="1">
        <v>0</v>
      </c>
      <c r="EG173" s="1">
        <v>0</v>
      </c>
      <c r="EH173" s="1">
        <v>0</v>
      </c>
      <c r="EI173" s="1">
        <v>0</v>
      </c>
      <c r="EJ173" s="1">
        <v>0</v>
      </c>
      <c r="EK173" s="1">
        <v>0</v>
      </c>
      <c r="EL173" s="1">
        <v>0</v>
      </c>
      <c r="EM173" s="1">
        <v>0</v>
      </c>
      <c r="EN173" s="1">
        <v>0</v>
      </c>
      <c r="EO173" s="1">
        <v>0</v>
      </c>
      <c r="EP173" s="1">
        <v>0</v>
      </c>
      <c r="EQ173" s="1">
        <v>0</v>
      </c>
      <c r="ER173" s="1">
        <v>0</v>
      </c>
      <c r="ES173" s="1">
        <v>0</v>
      </c>
      <c r="ET173" s="1">
        <v>0</v>
      </c>
      <c r="EU173" s="1">
        <v>0</v>
      </c>
      <c r="EV173" s="1">
        <v>0</v>
      </c>
      <c r="EW173" s="1">
        <v>0</v>
      </c>
      <c r="EX173" s="1">
        <v>0</v>
      </c>
      <c r="EY173" s="1">
        <v>0</v>
      </c>
      <c r="EZ173" s="1">
        <v>0</v>
      </c>
      <c r="FA173" s="1">
        <v>0</v>
      </c>
      <c r="FB173" s="1">
        <v>0</v>
      </c>
      <c r="FC173" s="1">
        <v>0</v>
      </c>
      <c r="FD173" s="1">
        <v>0</v>
      </c>
      <c r="FE173" s="1">
        <v>0</v>
      </c>
      <c r="FF173" s="1">
        <v>0</v>
      </c>
      <c r="FG173" s="1">
        <v>0</v>
      </c>
      <c r="FH173" s="1">
        <v>0</v>
      </c>
      <c r="FI173" s="1">
        <v>0</v>
      </c>
      <c r="FJ173" s="1">
        <v>0</v>
      </c>
      <c r="FK173" s="1">
        <v>0</v>
      </c>
      <c r="FL173" s="1">
        <v>0</v>
      </c>
      <c r="FM173" s="1">
        <v>0</v>
      </c>
      <c r="FN173" s="1">
        <v>0</v>
      </c>
      <c r="FO173" s="1">
        <v>0</v>
      </c>
      <c r="FP173" s="1">
        <v>0</v>
      </c>
      <c r="FQ173" s="1">
        <v>1</v>
      </c>
      <c r="FR173" s="1">
        <v>0</v>
      </c>
      <c r="FS173" s="1">
        <v>0</v>
      </c>
      <c r="FT173" s="1">
        <v>0</v>
      </c>
      <c r="FU173" s="1">
        <v>0</v>
      </c>
      <c r="FV173" s="1">
        <v>0</v>
      </c>
      <c r="FW173" s="1">
        <v>0</v>
      </c>
      <c r="FX173" s="1">
        <v>2.9585406301824215</v>
      </c>
      <c r="FY173" s="1">
        <v>0</v>
      </c>
      <c r="FZ173" s="1">
        <v>0</v>
      </c>
      <c r="GA173" s="1">
        <v>0</v>
      </c>
      <c r="GB173" s="1">
        <v>0</v>
      </c>
      <c r="GC173" s="1">
        <v>0</v>
      </c>
      <c r="GD173" s="1">
        <v>0</v>
      </c>
      <c r="GE173" s="1">
        <v>0</v>
      </c>
      <c r="GF173" s="1">
        <v>0</v>
      </c>
      <c r="GG173" s="1">
        <v>0</v>
      </c>
      <c r="GH173" s="1">
        <v>0</v>
      </c>
      <c r="GI173" s="1">
        <v>0</v>
      </c>
      <c r="GJ173" s="1">
        <v>0</v>
      </c>
      <c r="GK173" s="1">
        <v>0</v>
      </c>
      <c r="GL173" s="1">
        <v>0</v>
      </c>
      <c r="GM173" s="1">
        <v>0</v>
      </c>
      <c r="GN173" s="1">
        <v>0</v>
      </c>
      <c r="GO173" s="1">
        <v>0</v>
      </c>
      <c r="GP173" s="1">
        <v>0</v>
      </c>
      <c r="GQ173" s="1">
        <v>0</v>
      </c>
      <c r="GR173" s="1">
        <v>0</v>
      </c>
      <c r="GS173" s="1">
        <v>0</v>
      </c>
      <c r="GT173" s="1">
        <v>0.30149999999999999</v>
      </c>
      <c r="GU173" s="1">
        <v>0</v>
      </c>
      <c r="GV173" s="1">
        <v>0</v>
      </c>
      <c r="GW173" s="1">
        <v>0</v>
      </c>
      <c r="GX173" s="1">
        <v>0</v>
      </c>
      <c r="GY173" s="1">
        <v>0</v>
      </c>
      <c r="GZ173" s="1">
        <v>0</v>
      </c>
      <c r="HA173" s="1">
        <v>0</v>
      </c>
      <c r="HB173" s="1">
        <v>0</v>
      </c>
      <c r="HC173" s="1">
        <v>0</v>
      </c>
      <c r="HD173" s="1">
        <v>0</v>
      </c>
      <c r="HE173" s="1">
        <v>0</v>
      </c>
      <c r="HF173" s="1">
        <v>0</v>
      </c>
      <c r="HG173" s="1">
        <v>0</v>
      </c>
      <c r="HH173" s="1">
        <v>1.4999999999999999E-2</v>
      </c>
      <c r="HI173" s="1">
        <v>0</v>
      </c>
      <c r="HJ173" s="1">
        <v>0</v>
      </c>
      <c r="HK173" s="1">
        <v>0</v>
      </c>
      <c r="HL173" s="1">
        <v>0</v>
      </c>
      <c r="HM173" s="1">
        <v>0</v>
      </c>
      <c r="HN173" s="1">
        <v>81.599999999999994</v>
      </c>
      <c r="HO173" s="1">
        <v>0</v>
      </c>
      <c r="HP173" s="1">
        <v>0</v>
      </c>
      <c r="HQ173" s="1">
        <v>0</v>
      </c>
      <c r="HR173" s="1">
        <v>0</v>
      </c>
      <c r="HS173" s="1">
        <v>0</v>
      </c>
      <c r="HT173" s="1">
        <v>0</v>
      </c>
      <c r="HU173" s="1">
        <v>0</v>
      </c>
      <c r="HV173" s="1">
        <v>0</v>
      </c>
      <c r="HW173" s="1">
        <v>0</v>
      </c>
      <c r="HX173" s="1">
        <v>0</v>
      </c>
      <c r="HY173" s="1">
        <v>0</v>
      </c>
      <c r="HZ173" s="1">
        <v>0</v>
      </c>
      <c r="IA173" s="1">
        <v>0</v>
      </c>
      <c r="IB173" s="1">
        <v>0</v>
      </c>
      <c r="IC173" s="1">
        <v>0</v>
      </c>
      <c r="ID173" s="1">
        <v>0</v>
      </c>
      <c r="IE173" s="1">
        <v>0</v>
      </c>
      <c r="IF173" s="1">
        <v>0</v>
      </c>
      <c r="IG173" s="1">
        <v>0</v>
      </c>
      <c r="IH173" s="1">
        <v>0</v>
      </c>
      <c r="II173" s="1">
        <v>0</v>
      </c>
      <c r="IJ173" s="1">
        <v>0</v>
      </c>
      <c r="IK173" s="1">
        <v>0</v>
      </c>
      <c r="IL173" s="1">
        <v>0</v>
      </c>
      <c r="IM173" s="1">
        <v>0</v>
      </c>
      <c r="IN173" s="1">
        <v>0</v>
      </c>
      <c r="IO173" s="1">
        <v>0</v>
      </c>
      <c r="IP173" s="1">
        <v>0</v>
      </c>
      <c r="IQ173" s="1">
        <v>0</v>
      </c>
      <c r="IR173" s="1">
        <v>0</v>
      </c>
      <c r="IS173" s="1">
        <v>0</v>
      </c>
      <c r="IT173" s="1">
        <v>0</v>
      </c>
      <c r="IU173" s="1">
        <v>0</v>
      </c>
      <c r="IV173" s="1">
        <v>0</v>
      </c>
      <c r="IW173" s="1">
        <v>0</v>
      </c>
      <c r="IX173" s="1">
        <v>0</v>
      </c>
      <c r="IY173" s="1">
        <v>0</v>
      </c>
      <c r="IZ173" s="1">
        <v>0</v>
      </c>
      <c r="JA173" s="1">
        <v>0</v>
      </c>
      <c r="JB173" s="1">
        <v>0</v>
      </c>
      <c r="JC173" s="1">
        <v>0</v>
      </c>
      <c r="JD173" s="1">
        <v>0</v>
      </c>
      <c r="JE173" s="1">
        <v>0</v>
      </c>
      <c r="JF173" s="1">
        <v>0</v>
      </c>
      <c r="JG173" s="1">
        <v>0</v>
      </c>
      <c r="JH173" s="1">
        <v>0</v>
      </c>
      <c r="JI173" s="1">
        <v>0</v>
      </c>
      <c r="JJ173" s="1">
        <v>0</v>
      </c>
      <c r="JK173" s="1">
        <v>0</v>
      </c>
      <c r="JL173" s="1">
        <v>0</v>
      </c>
      <c r="JM173" s="1">
        <v>0</v>
      </c>
      <c r="JN173" s="1">
        <v>0</v>
      </c>
      <c r="JO173" s="1">
        <v>0</v>
      </c>
      <c r="JP173" s="1">
        <v>0</v>
      </c>
      <c r="JQ173" s="1">
        <v>0</v>
      </c>
      <c r="JR173" s="1">
        <v>0</v>
      </c>
      <c r="JS173" s="1">
        <v>0</v>
      </c>
      <c r="JT173" s="1">
        <v>0</v>
      </c>
      <c r="JU173" s="1">
        <v>0</v>
      </c>
      <c r="JV173" s="1">
        <v>0</v>
      </c>
      <c r="JW173" s="1">
        <v>0</v>
      </c>
      <c r="JX173" s="1">
        <v>0</v>
      </c>
      <c r="JY173" s="1">
        <v>0</v>
      </c>
      <c r="JZ173" s="1">
        <v>0</v>
      </c>
      <c r="KA173" s="1">
        <v>0</v>
      </c>
      <c r="KB173" s="1">
        <v>0</v>
      </c>
      <c r="KC173" s="1">
        <v>0</v>
      </c>
      <c r="KD173" s="1">
        <v>0</v>
      </c>
      <c r="KE173" s="1">
        <v>0</v>
      </c>
      <c r="KF173" s="1">
        <v>0</v>
      </c>
      <c r="KG173" s="1">
        <v>0</v>
      </c>
      <c r="KH173" s="1">
        <v>0</v>
      </c>
      <c r="KI173" s="1">
        <v>0</v>
      </c>
      <c r="KJ173" s="1">
        <v>0</v>
      </c>
      <c r="KK173" s="1">
        <v>0</v>
      </c>
      <c r="KL173" s="1">
        <v>0</v>
      </c>
      <c r="KM173" s="1">
        <v>0</v>
      </c>
      <c r="KN173" s="1">
        <v>0</v>
      </c>
      <c r="KO173" s="1">
        <v>0</v>
      </c>
      <c r="KP173" s="1">
        <v>0</v>
      </c>
      <c r="KQ173" s="1">
        <v>0</v>
      </c>
      <c r="KR173" s="1">
        <v>0</v>
      </c>
      <c r="KS173" s="1">
        <v>0</v>
      </c>
      <c r="KT173" s="1">
        <v>0</v>
      </c>
      <c r="KU173" s="1">
        <v>0</v>
      </c>
      <c r="KV173" s="1">
        <v>0</v>
      </c>
      <c r="KW173" s="1">
        <v>0</v>
      </c>
      <c r="KX173" s="1">
        <v>0</v>
      </c>
      <c r="KY173" s="1">
        <v>0</v>
      </c>
      <c r="KZ173" s="1">
        <v>0</v>
      </c>
      <c r="LA173" s="1">
        <v>0</v>
      </c>
      <c r="LB173" s="1">
        <v>0</v>
      </c>
      <c r="LC173" s="1">
        <v>0</v>
      </c>
      <c r="LD173" s="1">
        <v>0</v>
      </c>
      <c r="LE173" s="1">
        <v>0</v>
      </c>
      <c r="LF173" s="1">
        <v>0</v>
      </c>
      <c r="LG173" s="1">
        <v>0</v>
      </c>
      <c r="LH173" s="1">
        <v>0.98049476688867743</v>
      </c>
      <c r="LI173" s="1">
        <v>0.37</v>
      </c>
      <c r="LJ173" s="1">
        <v>0</v>
      </c>
      <c r="LK173" s="1">
        <v>0</v>
      </c>
      <c r="LL173" s="1">
        <v>1</v>
      </c>
      <c r="LM173" s="1">
        <v>0.95</v>
      </c>
      <c r="LN173" s="1">
        <v>0</v>
      </c>
      <c r="LO173" s="1">
        <v>1</v>
      </c>
      <c r="LP173" s="1">
        <v>0.78</v>
      </c>
      <c r="LQ173" s="1">
        <v>0</v>
      </c>
      <c r="LR173" s="1">
        <v>0</v>
      </c>
      <c r="LS173" s="1">
        <v>0</v>
      </c>
    </row>
    <row r="174" spans="1:331" ht="15.75" customHeight="1">
      <c r="A174" s="1" t="s">
        <v>459</v>
      </c>
      <c r="B174" s="1" t="s">
        <v>485</v>
      </c>
      <c r="C174" s="1" t="s">
        <v>492</v>
      </c>
      <c r="D174" s="1" t="s">
        <v>420</v>
      </c>
      <c r="E174" s="1" t="s">
        <v>421</v>
      </c>
      <c r="F174" s="1">
        <v>14133</v>
      </c>
      <c r="G174" s="1" t="s">
        <v>355</v>
      </c>
      <c r="H174" s="1">
        <v>14133</v>
      </c>
      <c r="I174" s="1">
        <v>0.84775958250854777</v>
      </c>
      <c r="J174" s="1">
        <v>0</v>
      </c>
      <c r="K174" s="1" t="s">
        <v>356</v>
      </c>
      <c r="L174" s="1">
        <v>1</v>
      </c>
      <c r="M174" s="1" t="s">
        <v>427</v>
      </c>
      <c r="N174" s="1" t="s">
        <v>493</v>
      </c>
      <c r="O174" s="1" t="s">
        <v>494</v>
      </c>
      <c r="P174" s="1">
        <v>5</v>
      </c>
      <c r="Q174" s="1">
        <v>0.81</v>
      </c>
      <c r="R174" s="1">
        <v>0</v>
      </c>
      <c r="S174" s="1">
        <v>0.38</v>
      </c>
      <c r="T174" s="1">
        <v>16671</v>
      </c>
      <c r="U174" s="1">
        <v>0</v>
      </c>
      <c r="V174" s="1">
        <v>275</v>
      </c>
      <c r="W174" s="1">
        <v>0</v>
      </c>
      <c r="X174" s="1">
        <v>4584525</v>
      </c>
      <c r="Y174" s="1">
        <v>1</v>
      </c>
      <c r="Z174" s="1">
        <v>0</v>
      </c>
      <c r="AA174" s="1">
        <v>0</v>
      </c>
      <c r="AB174" s="1">
        <v>0</v>
      </c>
      <c r="AC174" s="1">
        <v>0</v>
      </c>
      <c r="AD174" s="1">
        <v>0</v>
      </c>
      <c r="AE174" s="1">
        <v>0</v>
      </c>
      <c r="AF174" s="1">
        <v>0</v>
      </c>
      <c r="AG174" s="1">
        <v>0</v>
      </c>
      <c r="AH174" s="1">
        <v>0</v>
      </c>
      <c r="AI174" s="1">
        <v>0</v>
      </c>
      <c r="AJ174" s="1">
        <v>0</v>
      </c>
      <c r="AK174" s="1">
        <v>0</v>
      </c>
      <c r="AL174" s="1">
        <v>0</v>
      </c>
      <c r="AM174" s="1">
        <v>15.602739726027398</v>
      </c>
      <c r="AN174" s="1">
        <v>0</v>
      </c>
      <c r="AO174" s="1">
        <v>0</v>
      </c>
      <c r="AP174" s="1">
        <v>0</v>
      </c>
      <c r="AQ174" s="1">
        <v>0</v>
      </c>
      <c r="AR174" s="1">
        <v>0</v>
      </c>
      <c r="AS174" s="1">
        <v>0</v>
      </c>
      <c r="AT174" s="1">
        <v>0</v>
      </c>
      <c r="AU174" s="1">
        <v>0</v>
      </c>
      <c r="AV174" s="1">
        <v>0</v>
      </c>
      <c r="AW174" s="1">
        <v>0</v>
      </c>
      <c r="AX174" s="1">
        <v>0</v>
      </c>
      <c r="AY174" s="1">
        <v>0</v>
      </c>
      <c r="AZ174" s="1">
        <v>0</v>
      </c>
      <c r="BA174" s="1">
        <v>0</v>
      </c>
      <c r="BB174" s="1">
        <v>0</v>
      </c>
      <c r="BC174" s="1">
        <v>0.1</v>
      </c>
      <c r="BD174" s="1">
        <v>0</v>
      </c>
      <c r="BE174" s="1">
        <v>0</v>
      </c>
      <c r="BF174" s="1">
        <v>0</v>
      </c>
      <c r="BG174" s="1">
        <v>0</v>
      </c>
      <c r="BH174" s="1">
        <v>0</v>
      </c>
      <c r="BI174" s="1">
        <v>0</v>
      </c>
      <c r="BJ174" s="1">
        <v>0</v>
      </c>
      <c r="BK174" s="1">
        <v>0</v>
      </c>
      <c r="BL174" s="1">
        <v>0</v>
      </c>
      <c r="BM174" s="1">
        <v>0</v>
      </c>
      <c r="BN174" s="1">
        <v>0</v>
      </c>
      <c r="BO174" s="1">
        <v>0</v>
      </c>
      <c r="BP174" s="1">
        <v>0</v>
      </c>
      <c r="BQ174" s="1">
        <v>1.4999999999999999E-2</v>
      </c>
      <c r="BR174" s="1">
        <v>0</v>
      </c>
      <c r="BS174" s="1">
        <v>0</v>
      </c>
      <c r="BT174" s="1">
        <v>0</v>
      </c>
      <c r="BU174" s="1">
        <v>0</v>
      </c>
      <c r="BV174" s="1">
        <v>0</v>
      </c>
      <c r="BW174" s="1">
        <v>81.599999999999994</v>
      </c>
      <c r="BX174" s="1">
        <v>0</v>
      </c>
      <c r="BY174" s="1">
        <v>0</v>
      </c>
      <c r="BZ174" s="1">
        <v>0</v>
      </c>
      <c r="CA174" s="1">
        <v>0</v>
      </c>
      <c r="CB174" s="1">
        <v>0</v>
      </c>
      <c r="CC174" s="1">
        <v>0</v>
      </c>
      <c r="CD174" s="1">
        <v>0</v>
      </c>
      <c r="CE174" s="1">
        <v>0</v>
      </c>
      <c r="CF174" s="1">
        <v>0</v>
      </c>
      <c r="CG174" s="1">
        <v>0</v>
      </c>
      <c r="CH174" s="1">
        <v>0</v>
      </c>
      <c r="CI174" s="1">
        <v>0</v>
      </c>
      <c r="CJ174" s="1">
        <v>0</v>
      </c>
      <c r="CK174" s="1">
        <v>0</v>
      </c>
      <c r="CL174" s="1">
        <v>0</v>
      </c>
      <c r="CM174" s="1">
        <v>0</v>
      </c>
      <c r="CN174" s="1">
        <v>0</v>
      </c>
      <c r="CO174" s="1">
        <v>0</v>
      </c>
      <c r="CP174" s="1">
        <v>0</v>
      </c>
      <c r="CQ174" s="1">
        <v>0</v>
      </c>
      <c r="CR174" s="1">
        <v>0</v>
      </c>
      <c r="CS174" s="1">
        <v>0</v>
      </c>
      <c r="CT174" s="1">
        <v>0</v>
      </c>
      <c r="CU174" s="1">
        <v>0</v>
      </c>
      <c r="CV174" s="1">
        <v>0</v>
      </c>
      <c r="CW174" s="1">
        <v>0</v>
      </c>
      <c r="CX174" s="1">
        <v>0</v>
      </c>
      <c r="CY174" s="1">
        <v>0</v>
      </c>
      <c r="CZ174" s="1">
        <v>0</v>
      </c>
      <c r="DA174" s="1">
        <v>0</v>
      </c>
      <c r="DB174" s="1">
        <v>0</v>
      </c>
      <c r="DC174" s="1">
        <v>0</v>
      </c>
      <c r="DD174" s="1">
        <v>0</v>
      </c>
      <c r="DE174" s="1">
        <v>0</v>
      </c>
      <c r="DF174" s="1">
        <v>0</v>
      </c>
      <c r="DG174" s="1">
        <v>0</v>
      </c>
      <c r="DH174" s="1">
        <v>0</v>
      </c>
      <c r="DI174" s="1">
        <v>0</v>
      </c>
      <c r="DJ174" s="1">
        <v>0</v>
      </c>
      <c r="DK174" s="1">
        <v>0</v>
      </c>
      <c r="DL174" s="1">
        <v>0</v>
      </c>
      <c r="DM174" s="1">
        <v>0</v>
      </c>
      <c r="DN174" s="1">
        <v>0</v>
      </c>
      <c r="DO174" s="1">
        <v>0</v>
      </c>
      <c r="DP174" s="1">
        <v>0</v>
      </c>
      <c r="DQ174" s="1">
        <v>0</v>
      </c>
      <c r="DR174" s="1">
        <v>0</v>
      </c>
      <c r="DS174" s="1">
        <v>0</v>
      </c>
      <c r="DT174" s="1">
        <v>0</v>
      </c>
      <c r="DU174" s="1">
        <v>0</v>
      </c>
      <c r="DV174" s="1">
        <v>0</v>
      </c>
      <c r="DW174" s="1">
        <v>0</v>
      </c>
      <c r="DX174" s="1">
        <v>0</v>
      </c>
      <c r="DY174" s="1">
        <v>0</v>
      </c>
      <c r="DZ174" s="1">
        <v>0</v>
      </c>
      <c r="EA174" s="1">
        <v>0</v>
      </c>
      <c r="EB174" s="1">
        <v>0</v>
      </c>
      <c r="EC174" s="1">
        <v>0</v>
      </c>
      <c r="ED174" s="1">
        <v>0</v>
      </c>
      <c r="EE174" s="1">
        <v>0</v>
      </c>
      <c r="EF174" s="1">
        <v>0</v>
      </c>
      <c r="EG174" s="1">
        <v>0</v>
      </c>
      <c r="EH174" s="1">
        <v>0</v>
      </c>
      <c r="EI174" s="1">
        <v>0</v>
      </c>
      <c r="EJ174" s="1">
        <v>0</v>
      </c>
      <c r="EK174" s="1">
        <v>0</v>
      </c>
      <c r="EL174" s="1">
        <v>0</v>
      </c>
      <c r="EM174" s="1">
        <v>0</v>
      </c>
      <c r="EN174" s="1">
        <v>0</v>
      </c>
      <c r="EO174" s="1">
        <v>0</v>
      </c>
      <c r="EP174" s="1">
        <v>0</v>
      </c>
      <c r="EQ174" s="1">
        <v>0</v>
      </c>
      <c r="ER174" s="1">
        <v>0</v>
      </c>
      <c r="ES174" s="1">
        <v>0</v>
      </c>
      <c r="ET174" s="1">
        <v>0</v>
      </c>
      <c r="EU174" s="1">
        <v>0</v>
      </c>
      <c r="EV174" s="1">
        <v>0</v>
      </c>
      <c r="EW174" s="1">
        <v>0</v>
      </c>
      <c r="EX174" s="1">
        <v>0</v>
      </c>
      <c r="EY174" s="1">
        <v>0</v>
      </c>
      <c r="EZ174" s="1">
        <v>0</v>
      </c>
      <c r="FA174" s="1">
        <v>0</v>
      </c>
      <c r="FB174" s="1">
        <v>0</v>
      </c>
      <c r="FC174" s="1">
        <v>0</v>
      </c>
      <c r="FD174" s="1">
        <v>0</v>
      </c>
      <c r="FE174" s="1">
        <v>0</v>
      </c>
      <c r="FF174" s="1">
        <v>0</v>
      </c>
      <c r="FG174" s="1">
        <v>0</v>
      </c>
      <c r="FH174" s="1">
        <v>0</v>
      </c>
      <c r="FI174" s="1">
        <v>0</v>
      </c>
      <c r="FJ174" s="1">
        <v>0</v>
      </c>
      <c r="FK174" s="1">
        <v>0</v>
      </c>
      <c r="FL174" s="1">
        <v>0</v>
      </c>
      <c r="FM174" s="1">
        <v>0</v>
      </c>
      <c r="FN174" s="1">
        <v>0</v>
      </c>
      <c r="FO174" s="1">
        <v>0</v>
      </c>
      <c r="FP174" s="1">
        <v>0</v>
      </c>
      <c r="FQ174" s="1">
        <v>1</v>
      </c>
      <c r="FR174" s="1">
        <v>0</v>
      </c>
      <c r="FS174" s="1">
        <v>0</v>
      </c>
      <c r="FT174" s="1">
        <v>0</v>
      </c>
      <c r="FU174" s="1">
        <v>0</v>
      </c>
      <c r="FV174" s="1">
        <v>0</v>
      </c>
      <c r="FW174" s="1">
        <v>0</v>
      </c>
      <c r="FX174" s="1">
        <v>5.1939879247760983</v>
      </c>
      <c r="FY174" s="1">
        <v>0</v>
      </c>
      <c r="FZ174" s="1">
        <v>0</v>
      </c>
      <c r="GA174" s="1">
        <v>0</v>
      </c>
      <c r="GB174" s="1">
        <v>0</v>
      </c>
      <c r="GC174" s="1">
        <v>0</v>
      </c>
      <c r="GD174" s="1">
        <v>0</v>
      </c>
      <c r="GE174" s="1">
        <v>0</v>
      </c>
      <c r="GF174" s="1">
        <v>0</v>
      </c>
      <c r="GG174" s="1">
        <v>0</v>
      </c>
      <c r="GH174" s="1">
        <v>0</v>
      </c>
      <c r="GI174" s="1">
        <v>0</v>
      </c>
      <c r="GJ174" s="1">
        <v>0</v>
      </c>
      <c r="GK174" s="1">
        <v>0</v>
      </c>
      <c r="GL174" s="1">
        <v>0</v>
      </c>
      <c r="GM174" s="1">
        <v>0</v>
      </c>
      <c r="GN174" s="1">
        <v>0</v>
      </c>
      <c r="GO174" s="1">
        <v>0</v>
      </c>
      <c r="GP174" s="1">
        <v>0</v>
      </c>
      <c r="GQ174" s="1">
        <v>0</v>
      </c>
      <c r="GR174" s="1">
        <v>0</v>
      </c>
      <c r="GS174" s="1">
        <v>0</v>
      </c>
      <c r="GT174" s="1">
        <v>0.3004</v>
      </c>
      <c r="GU174" s="1">
        <v>0</v>
      </c>
      <c r="GV174" s="1">
        <v>0</v>
      </c>
      <c r="GW174" s="1">
        <v>0</v>
      </c>
      <c r="GX174" s="1">
        <v>0</v>
      </c>
      <c r="GY174" s="1">
        <v>0</v>
      </c>
      <c r="GZ174" s="1">
        <v>0</v>
      </c>
      <c r="HA174" s="1">
        <v>0</v>
      </c>
      <c r="HB174" s="1">
        <v>0</v>
      </c>
      <c r="HC174" s="1">
        <v>0</v>
      </c>
      <c r="HD174" s="1">
        <v>0</v>
      </c>
      <c r="HE174" s="1">
        <v>0</v>
      </c>
      <c r="HF174" s="1">
        <v>0</v>
      </c>
      <c r="HG174" s="1">
        <v>0</v>
      </c>
      <c r="HH174" s="1">
        <v>1.4999999999999999E-2</v>
      </c>
      <c r="HI174" s="1">
        <v>0</v>
      </c>
      <c r="HJ174" s="1">
        <v>0</v>
      </c>
      <c r="HK174" s="1">
        <v>0</v>
      </c>
      <c r="HL174" s="1">
        <v>0</v>
      </c>
      <c r="HM174" s="1">
        <v>0</v>
      </c>
      <c r="HN174" s="1">
        <v>81.599999999999994</v>
      </c>
      <c r="HO174" s="1">
        <v>0</v>
      </c>
      <c r="HP174" s="1">
        <v>0</v>
      </c>
      <c r="HQ174" s="1">
        <v>0</v>
      </c>
      <c r="HR174" s="1">
        <v>0</v>
      </c>
      <c r="HS174" s="1">
        <v>0</v>
      </c>
      <c r="HT174" s="1">
        <v>0</v>
      </c>
      <c r="HU174" s="1">
        <v>0</v>
      </c>
      <c r="HV174" s="1">
        <v>0</v>
      </c>
      <c r="HW174" s="1">
        <v>0</v>
      </c>
      <c r="HX174" s="1">
        <v>0</v>
      </c>
      <c r="HY174" s="1">
        <v>0</v>
      </c>
      <c r="HZ174" s="1">
        <v>0</v>
      </c>
      <c r="IA174" s="1">
        <v>0</v>
      </c>
      <c r="IB174" s="1">
        <v>0</v>
      </c>
      <c r="IC174" s="1">
        <v>0</v>
      </c>
      <c r="ID174" s="1">
        <v>0</v>
      </c>
      <c r="IE174" s="1">
        <v>0</v>
      </c>
      <c r="IF174" s="1">
        <v>0</v>
      </c>
      <c r="IG174" s="1">
        <v>0</v>
      </c>
      <c r="IH174" s="1">
        <v>0</v>
      </c>
      <c r="II174" s="1">
        <v>0</v>
      </c>
      <c r="IJ174" s="1">
        <v>0</v>
      </c>
      <c r="IK174" s="1">
        <v>0</v>
      </c>
      <c r="IL174" s="1">
        <v>0</v>
      </c>
      <c r="IM174" s="1">
        <v>0</v>
      </c>
      <c r="IN174" s="1">
        <v>0</v>
      </c>
      <c r="IO174" s="1">
        <v>0</v>
      </c>
      <c r="IP174" s="1">
        <v>0</v>
      </c>
      <c r="IQ174" s="1">
        <v>0</v>
      </c>
      <c r="IR174" s="1">
        <v>0</v>
      </c>
      <c r="IS174" s="1">
        <v>0</v>
      </c>
      <c r="IT174" s="1">
        <v>0</v>
      </c>
      <c r="IU174" s="1">
        <v>0</v>
      </c>
      <c r="IV174" s="1">
        <v>0</v>
      </c>
      <c r="IW174" s="1">
        <v>0</v>
      </c>
      <c r="IX174" s="1">
        <v>0</v>
      </c>
      <c r="IY174" s="1">
        <v>0</v>
      </c>
      <c r="IZ174" s="1">
        <v>0</v>
      </c>
      <c r="JA174" s="1">
        <v>0</v>
      </c>
      <c r="JB174" s="1">
        <v>0</v>
      </c>
      <c r="JC174" s="1">
        <v>0</v>
      </c>
      <c r="JD174" s="1">
        <v>0</v>
      </c>
      <c r="JE174" s="1">
        <v>0</v>
      </c>
      <c r="JF174" s="1">
        <v>0</v>
      </c>
      <c r="JG174" s="1">
        <v>0</v>
      </c>
      <c r="JH174" s="1">
        <v>0</v>
      </c>
      <c r="JI174" s="1">
        <v>0</v>
      </c>
      <c r="JJ174" s="1">
        <v>0</v>
      </c>
      <c r="JK174" s="1">
        <v>0</v>
      </c>
      <c r="JL174" s="1">
        <v>0</v>
      </c>
      <c r="JM174" s="1">
        <v>0</v>
      </c>
      <c r="JN174" s="1">
        <v>0</v>
      </c>
      <c r="JO174" s="1">
        <v>0</v>
      </c>
      <c r="JP174" s="1">
        <v>0</v>
      </c>
      <c r="JQ174" s="1">
        <v>0</v>
      </c>
      <c r="JR174" s="1">
        <v>0</v>
      </c>
      <c r="JS174" s="1">
        <v>0</v>
      </c>
      <c r="JT174" s="1">
        <v>0</v>
      </c>
      <c r="JU174" s="1">
        <v>0</v>
      </c>
      <c r="JV174" s="1">
        <v>0</v>
      </c>
      <c r="JW174" s="1">
        <v>0</v>
      </c>
      <c r="JX174" s="1">
        <v>0</v>
      </c>
      <c r="JY174" s="1">
        <v>0</v>
      </c>
      <c r="JZ174" s="1">
        <v>0</v>
      </c>
      <c r="KA174" s="1">
        <v>0</v>
      </c>
      <c r="KB174" s="1">
        <v>0</v>
      </c>
      <c r="KC174" s="1">
        <v>0</v>
      </c>
      <c r="KD174" s="1">
        <v>0</v>
      </c>
      <c r="KE174" s="1">
        <v>0</v>
      </c>
      <c r="KF174" s="1">
        <v>0</v>
      </c>
      <c r="KG174" s="1">
        <v>0</v>
      </c>
      <c r="KH174" s="1">
        <v>0</v>
      </c>
      <c r="KI174" s="1">
        <v>0</v>
      </c>
      <c r="KJ174" s="1">
        <v>0</v>
      </c>
      <c r="KK174" s="1">
        <v>0</v>
      </c>
      <c r="KL174" s="1">
        <v>0</v>
      </c>
      <c r="KM174" s="1">
        <v>0</v>
      </c>
      <c r="KN174" s="1">
        <v>0</v>
      </c>
      <c r="KO174" s="1">
        <v>0</v>
      </c>
      <c r="KP174" s="1">
        <v>0</v>
      </c>
      <c r="KQ174" s="1">
        <v>0</v>
      </c>
      <c r="KR174" s="1">
        <v>0</v>
      </c>
      <c r="KS174" s="1">
        <v>0</v>
      </c>
      <c r="KT174" s="1">
        <v>0</v>
      </c>
      <c r="KU174" s="1">
        <v>0</v>
      </c>
      <c r="KV174" s="1">
        <v>0</v>
      </c>
      <c r="KW174" s="1">
        <v>0</v>
      </c>
      <c r="KX174" s="1">
        <v>0</v>
      </c>
      <c r="KY174" s="1">
        <v>0</v>
      </c>
      <c r="KZ174" s="1">
        <v>0</v>
      </c>
      <c r="LA174" s="1">
        <v>0</v>
      </c>
      <c r="LB174" s="1">
        <v>0</v>
      </c>
      <c r="LC174" s="1">
        <v>0</v>
      </c>
      <c r="LD174" s="1">
        <v>0</v>
      </c>
      <c r="LE174" s="1">
        <v>0</v>
      </c>
      <c r="LF174" s="1">
        <v>0</v>
      </c>
      <c r="LG174" s="1">
        <v>0</v>
      </c>
      <c r="LH174" s="1">
        <v>1</v>
      </c>
      <c r="LI174" s="1">
        <v>0.32</v>
      </c>
      <c r="LJ174" s="1">
        <v>0</v>
      </c>
      <c r="LK174" s="1">
        <v>0</v>
      </c>
      <c r="LL174" s="1">
        <v>1</v>
      </c>
      <c r="LM174" s="1">
        <v>0.95</v>
      </c>
      <c r="LN174" s="1">
        <v>0</v>
      </c>
      <c r="LO174" s="1">
        <v>1</v>
      </c>
      <c r="LP174" s="1">
        <v>0.78</v>
      </c>
      <c r="LQ174" s="1">
        <v>0</v>
      </c>
      <c r="LR174" s="1">
        <v>1.3608428446005367E-2</v>
      </c>
      <c r="LS174" s="1">
        <v>0</v>
      </c>
    </row>
    <row r="175" spans="1:331" ht="15.75" customHeight="1">
      <c r="A175" s="1" t="s">
        <v>459</v>
      </c>
      <c r="B175" s="1" t="s">
        <v>485</v>
      </c>
      <c r="C175" s="1" t="s">
        <v>495</v>
      </c>
      <c r="D175" s="1" t="s">
        <v>420</v>
      </c>
      <c r="E175" s="1" t="s">
        <v>421</v>
      </c>
      <c r="F175" s="1">
        <v>5282</v>
      </c>
      <c r="G175" s="1" t="s">
        <v>355</v>
      </c>
      <c r="H175" s="1">
        <v>5282</v>
      </c>
      <c r="I175" s="1">
        <v>0.76109510086455334</v>
      </c>
      <c r="J175" s="1">
        <v>0</v>
      </c>
      <c r="K175" s="1" t="s">
        <v>356</v>
      </c>
      <c r="L175" s="1">
        <v>1</v>
      </c>
      <c r="M175" s="1" t="s">
        <v>427</v>
      </c>
      <c r="N175" s="1" t="s">
        <v>493</v>
      </c>
      <c r="O175" s="1" t="s">
        <v>494</v>
      </c>
      <c r="P175" s="1">
        <v>5</v>
      </c>
      <c r="Q175" s="1">
        <v>0.81</v>
      </c>
      <c r="R175" s="1">
        <v>0</v>
      </c>
      <c r="S175" s="1">
        <v>0.38</v>
      </c>
      <c r="T175" s="1">
        <v>6940</v>
      </c>
      <c r="U175" s="1">
        <v>0</v>
      </c>
      <c r="V175" s="1">
        <v>179</v>
      </c>
      <c r="W175" s="1">
        <v>0</v>
      </c>
      <c r="X175" s="1">
        <v>1242260</v>
      </c>
      <c r="Y175" s="1">
        <v>1</v>
      </c>
      <c r="Z175" s="1">
        <v>0</v>
      </c>
      <c r="AA175" s="1">
        <v>0</v>
      </c>
      <c r="AB175" s="1">
        <v>0</v>
      </c>
      <c r="AC175" s="1">
        <v>0</v>
      </c>
      <c r="AD175" s="1">
        <v>0</v>
      </c>
      <c r="AE175" s="1">
        <v>0</v>
      </c>
      <c r="AF175" s="1">
        <v>0</v>
      </c>
      <c r="AG175" s="1">
        <v>0</v>
      </c>
      <c r="AH175" s="1">
        <v>0</v>
      </c>
      <c r="AI175" s="1">
        <v>0</v>
      </c>
      <c r="AJ175" s="1">
        <v>0</v>
      </c>
      <c r="AK175" s="1">
        <v>0</v>
      </c>
      <c r="AL175" s="1">
        <v>0</v>
      </c>
      <c r="AM175" s="1">
        <v>15.602739726027398</v>
      </c>
      <c r="AN175" s="1">
        <v>0</v>
      </c>
      <c r="AO175" s="1">
        <v>0</v>
      </c>
      <c r="AP175" s="1">
        <v>0</v>
      </c>
      <c r="AQ175" s="1">
        <v>0</v>
      </c>
      <c r="AR175" s="1">
        <v>0</v>
      </c>
      <c r="AS175" s="1">
        <v>0</v>
      </c>
      <c r="AT175" s="1">
        <v>0</v>
      </c>
      <c r="AU175" s="1">
        <v>0</v>
      </c>
      <c r="AV175" s="1">
        <v>0</v>
      </c>
      <c r="AW175" s="1">
        <v>0</v>
      </c>
      <c r="AX175" s="1">
        <v>0</v>
      </c>
      <c r="AY175" s="1">
        <v>0</v>
      </c>
      <c r="AZ175" s="1">
        <v>0</v>
      </c>
      <c r="BA175" s="1">
        <v>0</v>
      </c>
      <c r="BB175" s="1">
        <v>0</v>
      </c>
      <c r="BC175" s="1">
        <v>0.1</v>
      </c>
      <c r="BD175" s="1">
        <v>0</v>
      </c>
      <c r="BE175" s="1">
        <v>0</v>
      </c>
      <c r="BF175" s="1">
        <v>0</v>
      </c>
      <c r="BG175" s="1">
        <v>0</v>
      </c>
      <c r="BH175" s="1">
        <v>0</v>
      </c>
      <c r="BI175" s="1">
        <v>0</v>
      </c>
      <c r="BJ175" s="1">
        <v>0</v>
      </c>
      <c r="BK175" s="1">
        <v>0</v>
      </c>
      <c r="BL175" s="1">
        <v>0</v>
      </c>
      <c r="BM175" s="1">
        <v>0</v>
      </c>
      <c r="BN175" s="1">
        <v>0</v>
      </c>
      <c r="BO175" s="1">
        <v>0</v>
      </c>
      <c r="BP175" s="1">
        <v>0</v>
      </c>
      <c r="BQ175" s="1">
        <v>1.4999999999999999E-2</v>
      </c>
      <c r="BR175" s="1">
        <v>0</v>
      </c>
      <c r="BS175" s="1">
        <v>0</v>
      </c>
      <c r="BT175" s="1">
        <v>0</v>
      </c>
      <c r="BU175" s="1">
        <v>0</v>
      </c>
      <c r="BV175" s="1">
        <v>0</v>
      </c>
      <c r="BW175" s="1">
        <v>81.599999999999994</v>
      </c>
      <c r="BX175" s="1">
        <v>0</v>
      </c>
      <c r="BY175" s="1">
        <v>0</v>
      </c>
      <c r="BZ175" s="1">
        <v>0</v>
      </c>
      <c r="CA175" s="1">
        <v>0</v>
      </c>
      <c r="CB175" s="1">
        <v>0</v>
      </c>
      <c r="CC175" s="1">
        <v>0</v>
      </c>
      <c r="CD175" s="1">
        <v>0</v>
      </c>
      <c r="CE175" s="1">
        <v>0</v>
      </c>
      <c r="CF175" s="1">
        <v>0</v>
      </c>
      <c r="CG175" s="1">
        <v>0</v>
      </c>
      <c r="CH175" s="1">
        <v>0</v>
      </c>
      <c r="CI175" s="1">
        <v>0</v>
      </c>
      <c r="CJ175" s="1">
        <v>0</v>
      </c>
      <c r="CK175" s="1">
        <v>0</v>
      </c>
      <c r="CL175" s="1">
        <v>0</v>
      </c>
      <c r="CM175" s="1">
        <v>0</v>
      </c>
      <c r="CN175" s="1">
        <v>0</v>
      </c>
      <c r="CO175" s="1">
        <v>0</v>
      </c>
      <c r="CP175" s="1">
        <v>0</v>
      </c>
      <c r="CQ175" s="1">
        <v>0</v>
      </c>
      <c r="CR175" s="1">
        <v>0</v>
      </c>
      <c r="CS175" s="1">
        <v>0</v>
      </c>
      <c r="CT175" s="1">
        <v>0</v>
      </c>
      <c r="CU175" s="1">
        <v>0</v>
      </c>
      <c r="CV175" s="1">
        <v>0</v>
      </c>
      <c r="CW175" s="1">
        <v>0</v>
      </c>
      <c r="CX175" s="1">
        <v>0</v>
      </c>
      <c r="CY175" s="1">
        <v>0</v>
      </c>
      <c r="CZ175" s="1">
        <v>0</v>
      </c>
      <c r="DA175" s="1">
        <v>0</v>
      </c>
      <c r="DB175" s="1">
        <v>0</v>
      </c>
      <c r="DC175" s="1">
        <v>0</v>
      </c>
      <c r="DD175" s="1">
        <v>0</v>
      </c>
      <c r="DE175" s="1">
        <v>0</v>
      </c>
      <c r="DF175" s="1">
        <v>0</v>
      </c>
      <c r="DG175" s="1">
        <v>0</v>
      </c>
      <c r="DH175" s="1">
        <v>0</v>
      </c>
      <c r="DI175" s="1">
        <v>0</v>
      </c>
      <c r="DJ175" s="1">
        <v>0</v>
      </c>
      <c r="DK175" s="1">
        <v>0</v>
      </c>
      <c r="DL175" s="1">
        <v>0</v>
      </c>
      <c r="DM175" s="1">
        <v>0</v>
      </c>
      <c r="DN175" s="1">
        <v>0</v>
      </c>
      <c r="DO175" s="1">
        <v>0</v>
      </c>
      <c r="DP175" s="1">
        <v>0</v>
      </c>
      <c r="DQ175" s="1">
        <v>0</v>
      </c>
      <c r="DR175" s="1">
        <v>0</v>
      </c>
      <c r="DS175" s="1">
        <v>0</v>
      </c>
      <c r="DT175" s="1">
        <v>0</v>
      </c>
      <c r="DU175" s="1">
        <v>0</v>
      </c>
      <c r="DV175" s="1">
        <v>0</v>
      </c>
      <c r="DW175" s="1">
        <v>0</v>
      </c>
      <c r="DX175" s="1">
        <v>0</v>
      </c>
      <c r="DY175" s="1">
        <v>0</v>
      </c>
      <c r="DZ175" s="1">
        <v>0</v>
      </c>
      <c r="EA175" s="1">
        <v>0</v>
      </c>
      <c r="EB175" s="1">
        <v>0</v>
      </c>
      <c r="EC175" s="1">
        <v>0</v>
      </c>
      <c r="ED175" s="1">
        <v>0</v>
      </c>
      <c r="EE175" s="1">
        <v>0</v>
      </c>
      <c r="EF175" s="1">
        <v>0</v>
      </c>
      <c r="EG175" s="1">
        <v>0</v>
      </c>
      <c r="EH175" s="1">
        <v>0</v>
      </c>
      <c r="EI175" s="1">
        <v>0</v>
      </c>
      <c r="EJ175" s="1">
        <v>0</v>
      </c>
      <c r="EK175" s="1">
        <v>0</v>
      </c>
      <c r="EL175" s="1">
        <v>0</v>
      </c>
      <c r="EM175" s="1">
        <v>0</v>
      </c>
      <c r="EN175" s="1">
        <v>0</v>
      </c>
      <c r="EO175" s="1">
        <v>0</v>
      </c>
      <c r="EP175" s="1">
        <v>0</v>
      </c>
      <c r="EQ175" s="1">
        <v>0</v>
      </c>
      <c r="ER175" s="1">
        <v>0</v>
      </c>
      <c r="ES175" s="1">
        <v>0</v>
      </c>
      <c r="ET175" s="1">
        <v>0</v>
      </c>
      <c r="EU175" s="1">
        <v>0</v>
      </c>
      <c r="EV175" s="1">
        <v>0</v>
      </c>
      <c r="EW175" s="1">
        <v>0</v>
      </c>
      <c r="EX175" s="1">
        <v>0</v>
      </c>
      <c r="EY175" s="1">
        <v>0</v>
      </c>
      <c r="EZ175" s="1">
        <v>0</v>
      </c>
      <c r="FA175" s="1">
        <v>0</v>
      </c>
      <c r="FB175" s="1">
        <v>0</v>
      </c>
      <c r="FC175" s="1">
        <v>0</v>
      </c>
      <c r="FD175" s="1">
        <v>0</v>
      </c>
      <c r="FE175" s="1">
        <v>0</v>
      </c>
      <c r="FF175" s="1">
        <v>0</v>
      </c>
      <c r="FG175" s="1">
        <v>0</v>
      </c>
      <c r="FH175" s="1">
        <v>0</v>
      </c>
      <c r="FI175" s="1">
        <v>0</v>
      </c>
      <c r="FJ175" s="1">
        <v>0</v>
      </c>
      <c r="FK175" s="1">
        <v>0</v>
      </c>
      <c r="FL175" s="1">
        <v>0</v>
      </c>
      <c r="FM175" s="1">
        <v>0</v>
      </c>
      <c r="FN175" s="1">
        <v>0</v>
      </c>
      <c r="FO175" s="1">
        <v>0</v>
      </c>
      <c r="FP175" s="1">
        <v>0</v>
      </c>
      <c r="FQ175" s="1">
        <v>1</v>
      </c>
      <c r="FR175" s="1">
        <v>0</v>
      </c>
      <c r="FS175" s="1">
        <v>0</v>
      </c>
      <c r="FT175" s="1">
        <v>0</v>
      </c>
      <c r="FU175" s="1">
        <v>0</v>
      </c>
      <c r="FV175" s="1">
        <v>0</v>
      </c>
      <c r="FW175" s="1">
        <v>0</v>
      </c>
      <c r="FX175" s="1">
        <v>5.1939879247760983</v>
      </c>
      <c r="FY175" s="1">
        <v>0</v>
      </c>
      <c r="FZ175" s="1">
        <v>0</v>
      </c>
      <c r="GA175" s="1">
        <v>0</v>
      </c>
      <c r="GB175" s="1">
        <v>0</v>
      </c>
      <c r="GC175" s="1">
        <v>0</v>
      </c>
      <c r="GD175" s="1">
        <v>0</v>
      </c>
      <c r="GE175" s="1">
        <v>0</v>
      </c>
      <c r="GF175" s="1">
        <v>0</v>
      </c>
      <c r="GG175" s="1">
        <v>0</v>
      </c>
      <c r="GH175" s="1">
        <v>0</v>
      </c>
      <c r="GI175" s="1">
        <v>0</v>
      </c>
      <c r="GJ175" s="1">
        <v>0</v>
      </c>
      <c r="GK175" s="1">
        <v>0</v>
      </c>
      <c r="GL175" s="1">
        <v>0</v>
      </c>
      <c r="GM175" s="1">
        <v>0</v>
      </c>
      <c r="GN175" s="1">
        <v>0</v>
      </c>
      <c r="GO175" s="1">
        <v>0</v>
      </c>
      <c r="GP175" s="1">
        <v>0</v>
      </c>
      <c r="GQ175" s="1">
        <v>0</v>
      </c>
      <c r="GR175" s="1">
        <v>0</v>
      </c>
      <c r="GS175" s="1">
        <v>0</v>
      </c>
      <c r="GT175" s="1">
        <v>0.3004</v>
      </c>
      <c r="GU175" s="1">
        <v>0</v>
      </c>
      <c r="GV175" s="1">
        <v>0</v>
      </c>
      <c r="GW175" s="1">
        <v>0</v>
      </c>
      <c r="GX175" s="1">
        <v>0</v>
      </c>
      <c r="GY175" s="1">
        <v>0</v>
      </c>
      <c r="GZ175" s="1">
        <v>0</v>
      </c>
      <c r="HA175" s="1">
        <v>0</v>
      </c>
      <c r="HB175" s="1">
        <v>0</v>
      </c>
      <c r="HC175" s="1">
        <v>0</v>
      </c>
      <c r="HD175" s="1">
        <v>0</v>
      </c>
      <c r="HE175" s="1">
        <v>0</v>
      </c>
      <c r="HF175" s="1">
        <v>0</v>
      </c>
      <c r="HG175" s="1">
        <v>0</v>
      </c>
      <c r="HH175" s="1">
        <v>1.4999999999999999E-2</v>
      </c>
      <c r="HI175" s="1">
        <v>0</v>
      </c>
      <c r="HJ175" s="1">
        <v>0</v>
      </c>
      <c r="HK175" s="1">
        <v>0</v>
      </c>
      <c r="HL175" s="1">
        <v>0</v>
      </c>
      <c r="HM175" s="1">
        <v>0</v>
      </c>
      <c r="HN175" s="1">
        <v>81.599999999999994</v>
      </c>
      <c r="HO175" s="1">
        <v>0</v>
      </c>
      <c r="HP175" s="1">
        <v>0</v>
      </c>
      <c r="HQ175" s="1">
        <v>0</v>
      </c>
      <c r="HR175" s="1">
        <v>0</v>
      </c>
      <c r="HS175" s="1">
        <v>0</v>
      </c>
      <c r="HT175" s="1">
        <v>0</v>
      </c>
      <c r="HU175" s="1">
        <v>0</v>
      </c>
      <c r="HV175" s="1">
        <v>0</v>
      </c>
      <c r="HW175" s="1">
        <v>0</v>
      </c>
      <c r="HX175" s="1">
        <v>0</v>
      </c>
      <c r="HY175" s="1">
        <v>0</v>
      </c>
      <c r="HZ175" s="1">
        <v>0</v>
      </c>
      <c r="IA175" s="1">
        <v>0</v>
      </c>
      <c r="IB175" s="1">
        <v>0</v>
      </c>
      <c r="IC175" s="1">
        <v>0</v>
      </c>
      <c r="ID175" s="1">
        <v>0</v>
      </c>
      <c r="IE175" s="1">
        <v>0</v>
      </c>
      <c r="IF175" s="1">
        <v>0</v>
      </c>
      <c r="IG175" s="1">
        <v>0</v>
      </c>
      <c r="IH175" s="1">
        <v>0</v>
      </c>
      <c r="II175" s="1">
        <v>0</v>
      </c>
      <c r="IJ175" s="1">
        <v>0</v>
      </c>
      <c r="IK175" s="1">
        <v>0</v>
      </c>
      <c r="IL175" s="1">
        <v>0</v>
      </c>
      <c r="IM175" s="1">
        <v>0</v>
      </c>
      <c r="IN175" s="1">
        <v>0</v>
      </c>
      <c r="IO175" s="1">
        <v>0</v>
      </c>
      <c r="IP175" s="1">
        <v>0</v>
      </c>
      <c r="IQ175" s="1">
        <v>0</v>
      </c>
      <c r="IR175" s="1">
        <v>0</v>
      </c>
      <c r="IS175" s="1">
        <v>0</v>
      </c>
      <c r="IT175" s="1">
        <v>0</v>
      </c>
      <c r="IU175" s="1">
        <v>0</v>
      </c>
      <c r="IV175" s="1">
        <v>0</v>
      </c>
      <c r="IW175" s="1">
        <v>0</v>
      </c>
      <c r="IX175" s="1">
        <v>0</v>
      </c>
      <c r="IY175" s="1">
        <v>0</v>
      </c>
      <c r="IZ175" s="1">
        <v>0</v>
      </c>
      <c r="JA175" s="1">
        <v>0</v>
      </c>
      <c r="JB175" s="1">
        <v>0</v>
      </c>
      <c r="JC175" s="1">
        <v>0</v>
      </c>
      <c r="JD175" s="1">
        <v>0</v>
      </c>
      <c r="JE175" s="1">
        <v>0</v>
      </c>
      <c r="JF175" s="1">
        <v>0</v>
      </c>
      <c r="JG175" s="1">
        <v>0</v>
      </c>
      <c r="JH175" s="1">
        <v>0</v>
      </c>
      <c r="JI175" s="1">
        <v>0</v>
      </c>
      <c r="JJ175" s="1">
        <v>0</v>
      </c>
      <c r="JK175" s="1">
        <v>0</v>
      </c>
      <c r="JL175" s="1">
        <v>0</v>
      </c>
      <c r="JM175" s="1">
        <v>0</v>
      </c>
      <c r="JN175" s="1">
        <v>0</v>
      </c>
      <c r="JO175" s="1">
        <v>0</v>
      </c>
      <c r="JP175" s="1">
        <v>0</v>
      </c>
      <c r="JQ175" s="1">
        <v>0</v>
      </c>
      <c r="JR175" s="1">
        <v>0</v>
      </c>
      <c r="JS175" s="1">
        <v>0</v>
      </c>
      <c r="JT175" s="1">
        <v>0</v>
      </c>
      <c r="JU175" s="1">
        <v>0</v>
      </c>
      <c r="JV175" s="1">
        <v>0</v>
      </c>
      <c r="JW175" s="1">
        <v>0</v>
      </c>
      <c r="JX175" s="1">
        <v>0</v>
      </c>
      <c r="JY175" s="1">
        <v>0</v>
      </c>
      <c r="JZ175" s="1">
        <v>0</v>
      </c>
      <c r="KA175" s="1">
        <v>0</v>
      </c>
      <c r="KB175" s="1">
        <v>0</v>
      </c>
      <c r="KC175" s="1">
        <v>0</v>
      </c>
      <c r="KD175" s="1">
        <v>0</v>
      </c>
      <c r="KE175" s="1">
        <v>0</v>
      </c>
      <c r="KF175" s="1">
        <v>0</v>
      </c>
      <c r="KG175" s="1">
        <v>0</v>
      </c>
      <c r="KH175" s="1">
        <v>0</v>
      </c>
      <c r="KI175" s="1">
        <v>0</v>
      </c>
      <c r="KJ175" s="1">
        <v>0</v>
      </c>
      <c r="KK175" s="1">
        <v>0</v>
      </c>
      <c r="KL175" s="1">
        <v>0</v>
      </c>
      <c r="KM175" s="1">
        <v>0</v>
      </c>
      <c r="KN175" s="1">
        <v>0</v>
      </c>
      <c r="KO175" s="1">
        <v>0</v>
      </c>
      <c r="KP175" s="1">
        <v>0</v>
      </c>
      <c r="KQ175" s="1">
        <v>0</v>
      </c>
      <c r="KR175" s="1">
        <v>0</v>
      </c>
      <c r="KS175" s="1">
        <v>0</v>
      </c>
      <c r="KT175" s="1">
        <v>0</v>
      </c>
      <c r="KU175" s="1">
        <v>0</v>
      </c>
      <c r="KV175" s="1">
        <v>0</v>
      </c>
      <c r="KW175" s="1">
        <v>0</v>
      </c>
      <c r="KX175" s="1">
        <v>0</v>
      </c>
      <c r="KY175" s="1">
        <v>0</v>
      </c>
      <c r="KZ175" s="1">
        <v>0</v>
      </c>
      <c r="LA175" s="1">
        <v>0</v>
      </c>
      <c r="LB175" s="1">
        <v>0</v>
      </c>
      <c r="LC175" s="1">
        <v>0</v>
      </c>
      <c r="LD175" s="1">
        <v>0</v>
      </c>
      <c r="LE175" s="1">
        <v>0</v>
      </c>
      <c r="LF175" s="1">
        <v>0</v>
      </c>
      <c r="LG175" s="1">
        <v>0</v>
      </c>
      <c r="LH175" s="1">
        <v>1</v>
      </c>
      <c r="LI175" s="1">
        <v>0.44</v>
      </c>
      <c r="LJ175" s="1">
        <v>0</v>
      </c>
      <c r="LK175" s="1">
        <v>0</v>
      </c>
      <c r="LL175" s="1">
        <v>1</v>
      </c>
      <c r="LM175" s="1">
        <v>0.95</v>
      </c>
      <c r="LN175" s="1">
        <v>0</v>
      </c>
      <c r="LO175" s="1">
        <v>1</v>
      </c>
      <c r="LP175" s="1">
        <v>0.78</v>
      </c>
      <c r="LQ175" s="1">
        <v>0</v>
      </c>
      <c r="LR175" s="1">
        <v>1.3608428446005367E-2</v>
      </c>
      <c r="LS175" s="1">
        <v>0</v>
      </c>
    </row>
    <row r="176" spans="1:331" ht="15.75" customHeight="1">
      <c r="A176" s="1" t="s">
        <v>459</v>
      </c>
      <c r="B176" s="1" t="s">
        <v>485</v>
      </c>
      <c r="C176" s="1" t="s">
        <v>496</v>
      </c>
      <c r="D176" s="1" t="s">
        <v>420</v>
      </c>
      <c r="E176" s="1" t="s">
        <v>421</v>
      </c>
      <c r="F176" s="1">
        <v>12496</v>
      </c>
      <c r="G176" s="1" t="s">
        <v>355</v>
      </c>
      <c r="H176" s="1">
        <v>12496</v>
      </c>
      <c r="I176" s="1">
        <v>0.62405113863363959</v>
      </c>
      <c r="J176" s="1">
        <v>0</v>
      </c>
      <c r="K176" s="1" t="s">
        <v>356</v>
      </c>
      <c r="L176" s="1">
        <v>1</v>
      </c>
      <c r="M176" s="1" t="s">
        <v>427</v>
      </c>
      <c r="N176" s="1" t="s">
        <v>489</v>
      </c>
      <c r="O176" s="1" t="s">
        <v>490</v>
      </c>
      <c r="P176" s="1">
        <v>4.3</v>
      </c>
      <c r="Q176" s="1">
        <v>0.94</v>
      </c>
      <c r="R176" s="1">
        <v>0</v>
      </c>
      <c r="S176" s="1">
        <v>0.49</v>
      </c>
      <c r="T176" s="1">
        <v>20024</v>
      </c>
      <c r="U176" s="1">
        <v>0</v>
      </c>
      <c r="V176" s="1">
        <v>179</v>
      </c>
      <c r="W176" s="1">
        <v>0</v>
      </c>
      <c r="X176" s="1">
        <v>3584296</v>
      </c>
      <c r="Y176" s="1">
        <v>1</v>
      </c>
      <c r="Z176" s="1">
        <v>0</v>
      </c>
      <c r="AA176" s="1">
        <v>0</v>
      </c>
      <c r="AB176" s="1">
        <v>0</v>
      </c>
      <c r="AC176" s="1">
        <v>0</v>
      </c>
      <c r="AD176" s="1">
        <v>0</v>
      </c>
      <c r="AE176" s="1">
        <v>0</v>
      </c>
      <c r="AF176" s="1">
        <v>0</v>
      </c>
      <c r="AG176" s="1">
        <v>0</v>
      </c>
      <c r="AH176" s="1">
        <v>0</v>
      </c>
      <c r="AI176" s="1">
        <v>0</v>
      </c>
      <c r="AJ176" s="1">
        <v>0</v>
      </c>
      <c r="AK176" s="1">
        <v>0</v>
      </c>
      <c r="AL176" s="1">
        <v>0</v>
      </c>
      <c r="AM176" s="1">
        <v>8.92</v>
      </c>
      <c r="AN176" s="1">
        <v>0</v>
      </c>
      <c r="AO176" s="1">
        <v>0</v>
      </c>
      <c r="AP176" s="1">
        <v>0</v>
      </c>
      <c r="AQ176" s="1">
        <v>0</v>
      </c>
      <c r="AR176" s="1">
        <v>0</v>
      </c>
      <c r="AS176" s="1">
        <v>0</v>
      </c>
      <c r="AT176" s="1">
        <v>0</v>
      </c>
      <c r="AU176" s="1">
        <v>0</v>
      </c>
      <c r="AV176" s="1">
        <v>0</v>
      </c>
      <c r="AW176" s="1">
        <v>0</v>
      </c>
      <c r="AX176" s="1">
        <v>0</v>
      </c>
      <c r="AY176" s="1">
        <v>0</v>
      </c>
      <c r="AZ176" s="1">
        <v>0</v>
      </c>
      <c r="BA176" s="1">
        <v>0</v>
      </c>
      <c r="BB176" s="1">
        <v>0</v>
      </c>
      <c r="BC176" s="1">
        <v>0.1</v>
      </c>
      <c r="BD176" s="1">
        <v>0</v>
      </c>
      <c r="BE176" s="1">
        <v>0</v>
      </c>
      <c r="BF176" s="1">
        <v>0</v>
      </c>
      <c r="BG176" s="1">
        <v>0</v>
      </c>
      <c r="BH176" s="1">
        <v>0</v>
      </c>
      <c r="BI176" s="1">
        <v>0</v>
      </c>
      <c r="BJ176" s="1">
        <v>0</v>
      </c>
      <c r="BK176" s="1">
        <v>0</v>
      </c>
      <c r="BL176" s="1">
        <v>0</v>
      </c>
      <c r="BM176" s="1">
        <v>0</v>
      </c>
      <c r="BN176" s="1">
        <v>0</v>
      </c>
      <c r="BO176" s="1">
        <v>0</v>
      </c>
      <c r="BP176" s="1">
        <v>0</v>
      </c>
      <c r="BQ176" s="1">
        <v>1.4999999999999999E-2</v>
      </c>
      <c r="BR176" s="1">
        <v>0</v>
      </c>
      <c r="BS176" s="1">
        <v>0</v>
      </c>
      <c r="BT176" s="1">
        <v>0</v>
      </c>
      <c r="BU176" s="1">
        <v>0</v>
      </c>
      <c r="BV176" s="1">
        <v>0</v>
      </c>
      <c r="BW176" s="1">
        <v>81.599999999999994</v>
      </c>
      <c r="BX176" s="1">
        <v>0</v>
      </c>
      <c r="BY176" s="1">
        <v>0</v>
      </c>
      <c r="BZ176" s="1">
        <v>0</v>
      </c>
      <c r="CA176" s="1">
        <v>0</v>
      </c>
      <c r="CB176" s="1">
        <v>0</v>
      </c>
      <c r="CC176" s="1">
        <v>0</v>
      </c>
      <c r="CD176" s="1">
        <v>0</v>
      </c>
      <c r="CE176" s="1">
        <v>0</v>
      </c>
      <c r="CF176" s="1">
        <v>0</v>
      </c>
      <c r="CG176" s="1">
        <v>0</v>
      </c>
      <c r="CH176" s="1">
        <v>0</v>
      </c>
      <c r="CI176" s="1">
        <v>0</v>
      </c>
      <c r="CJ176" s="1">
        <v>0</v>
      </c>
      <c r="CK176" s="1">
        <v>0</v>
      </c>
      <c r="CL176" s="1">
        <v>0</v>
      </c>
      <c r="CM176" s="1">
        <v>0</v>
      </c>
      <c r="CN176" s="1">
        <v>0</v>
      </c>
      <c r="CO176" s="1">
        <v>0</v>
      </c>
      <c r="CP176" s="1">
        <v>0</v>
      </c>
      <c r="CQ176" s="1">
        <v>0</v>
      </c>
      <c r="CR176" s="1">
        <v>0</v>
      </c>
      <c r="CS176" s="1">
        <v>0</v>
      </c>
      <c r="CT176" s="1">
        <v>0</v>
      </c>
      <c r="CU176" s="1">
        <v>0</v>
      </c>
      <c r="CV176" s="1">
        <v>0</v>
      </c>
      <c r="CW176" s="1">
        <v>0</v>
      </c>
      <c r="CX176" s="1">
        <v>0</v>
      </c>
      <c r="CY176" s="1">
        <v>0</v>
      </c>
      <c r="CZ176" s="1">
        <v>0</v>
      </c>
      <c r="DA176" s="1">
        <v>0</v>
      </c>
      <c r="DB176" s="1">
        <v>0</v>
      </c>
      <c r="DC176" s="1">
        <v>0</v>
      </c>
      <c r="DD176" s="1">
        <v>0</v>
      </c>
      <c r="DE176" s="1">
        <v>0</v>
      </c>
      <c r="DF176" s="1">
        <v>0</v>
      </c>
      <c r="DG176" s="1">
        <v>0</v>
      </c>
      <c r="DH176" s="1">
        <v>0</v>
      </c>
      <c r="DI176" s="1">
        <v>0</v>
      </c>
      <c r="DJ176" s="1">
        <v>0</v>
      </c>
      <c r="DK176" s="1">
        <v>0</v>
      </c>
      <c r="DL176" s="1">
        <v>0</v>
      </c>
      <c r="DM176" s="1">
        <v>0</v>
      </c>
      <c r="DN176" s="1">
        <v>0</v>
      </c>
      <c r="DO176" s="1">
        <v>0</v>
      </c>
      <c r="DP176" s="1">
        <v>0</v>
      </c>
      <c r="DQ176" s="1">
        <v>0</v>
      </c>
      <c r="DR176" s="1">
        <v>0</v>
      </c>
      <c r="DS176" s="1">
        <v>0</v>
      </c>
      <c r="DT176" s="1">
        <v>0</v>
      </c>
      <c r="DU176" s="1">
        <v>0</v>
      </c>
      <c r="DV176" s="1">
        <v>0</v>
      </c>
      <c r="DW176" s="1">
        <v>0</v>
      </c>
      <c r="DX176" s="1">
        <v>0</v>
      </c>
      <c r="DY176" s="1">
        <v>0</v>
      </c>
      <c r="DZ176" s="1">
        <v>0</v>
      </c>
      <c r="EA176" s="1">
        <v>0</v>
      </c>
      <c r="EB176" s="1">
        <v>0</v>
      </c>
      <c r="EC176" s="1">
        <v>0</v>
      </c>
      <c r="ED176" s="1">
        <v>0</v>
      </c>
      <c r="EE176" s="1">
        <v>0</v>
      </c>
      <c r="EF176" s="1">
        <v>0</v>
      </c>
      <c r="EG176" s="1">
        <v>0</v>
      </c>
      <c r="EH176" s="1">
        <v>0</v>
      </c>
      <c r="EI176" s="1">
        <v>0</v>
      </c>
      <c r="EJ176" s="1">
        <v>0</v>
      </c>
      <c r="EK176" s="1">
        <v>0</v>
      </c>
      <c r="EL176" s="1">
        <v>0</v>
      </c>
      <c r="EM176" s="1">
        <v>0</v>
      </c>
      <c r="EN176" s="1">
        <v>0</v>
      </c>
      <c r="EO176" s="1">
        <v>0</v>
      </c>
      <c r="EP176" s="1">
        <v>0</v>
      </c>
      <c r="EQ176" s="1">
        <v>0</v>
      </c>
      <c r="ER176" s="1">
        <v>0</v>
      </c>
      <c r="ES176" s="1">
        <v>0</v>
      </c>
      <c r="ET176" s="1">
        <v>0</v>
      </c>
      <c r="EU176" s="1">
        <v>0</v>
      </c>
      <c r="EV176" s="1">
        <v>0</v>
      </c>
      <c r="EW176" s="1">
        <v>0</v>
      </c>
      <c r="EX176" s="1">
        <v>0</v>
      </c>
      <c r="EY176" s="1">
        <v>0</v>
      </c>
      <c r="EZ176" s="1">
        <v>0</v>
      </c>
      <c r="FA176" s="1">
        <v>0</v>
      </c>
      <c r="FB176" s="1">
        <v>0</v>
      </c>
      <c r="FC176" s="1">
        <v>0</v>
      </c>
      <c r="FD176" s="1">
        <v>0</v>
      </c>
      <c r="FE176" s="1">
        <v>0</v>
      </c>
      <c r="FF176" s="1">
        <v>0</v>
      </c>
      <c r="FG176" s="1">
        <v>0</v>
      </c>
      <c r="FH176" s="1">
        <v>0</v>
      </c>
      <c r="FI176" s="1">
        <v>0</v>
      </c>
      <c r="FJ176" s="1">
        <v>0</v>
      </c>
      <c r="FK176" s="1">
        <v>0</v>
      </c>
      <c r="FL176" s="1">
        <v>0</v>
      </c>
      <c r="FM176" s="1">
        <v>0</v>
      </c>
      <c r="FN176" s="1">
        <v>0</v>
      </c>
      <c r="FO176" s="1">
        <v>0</v>
      </c>
      <c r="FP176" s="1">
        <v>0</v>
      </c>
      <c r="FQ176" s="1">
        <v>1</v>
      </c>
      <c r="FR176" s="1">
        <v>0</v>
      </c>
      <c r="FS176" s="1">
        <v>0</v>
      </c>
      <c r="FT176" s="1">
        <v>0</v>
      </c>
      <c r="FU176" s="1">
        <v>0</v>
      </c>
      <c r="FV176" s="1">
        <v>0</v>
      </c>
      <c r="FW176" s="1">
        <v>0</v>
      </c>
      <c r="FX176" s="1">
        <v>2.9585406301824215</v>
      </c>
      <c r="FY176" s="1">
        <v>0</v>
      </c>
      <c r="FZ176" s="1">
        <v>0</v>
      </c>
      <c r="GA176" s="1">
        <v>0</v>
      </c>
      <c r="GB176" s="1">
        <v>0</v>
      </c>
      <c r="GC176" s="1">
        <v>0</v>
      </c>
      <c r="GD176" s="1">
        <v>0</v>
      </c>
      <c r="GE176" s="1">
        <v>0</v>
      </c>
      <c r="GF176" s="1">
        <v>0</v>
      </c>
      <c r="GG176" s="1">
        <v>0</v>
      </c>
      <c r="GH176" s="1">
        <v>0</v>
      </c>
      <c r="GI176" s="1">
        <v>0</v>
      </c>
      <c r="GJ176" s="1">
        <v>0</v>
      </c>
      <c r="GK176" s="1">
        <v>0</v>
      </c>
      <c r="GL176" s="1">
        <v>0</v>
      </c>
      <c r="GM176" s="1">
        <v>0</v>
      </c>
      <c r="GN176" s="1">
        <v>0</v>
      </c>
      <c r="GO176" s="1">
        <v>0</v>
      </c>
      <c r="GP176" s="1">
        <v>0</v>
      </c>
      <c r="GQ176" s="1">
        <v>0</v>
      </c>
      <c r="GR176" s="1">
        <v>0</v>
      </c>
      <c r="GS176" s="1">
        <v>0</v>
      </c>
      <c r="GT176" s="1">
        <v>0.30149999999999999</v>
      </c>
      <c r="GU176" s="1">
        <v>0</v>
      </c>
      <c r="GV176" s="1">
        <v>0</v>
      </c>
      <c r="GW176" s="1">
        <v>0</v>
      </c>
      <c r="GX176" s="1">
        <v>0</v>
      </c>
      <c r="GY176" s="1">
        <v>0</v>
      </c>
      <c r="GZ176" s="1">
        <v>0</v>
      </c>
      <c r="HA176" s="1">
        <v>0</v>
      </c>
      <c r="HB176" s="1">
        <v>0</v>
      </c>
      <c r="HC176" s="1">
        <v>0</v>
      </c>
      <c r="HD176" s="1">
        <v>0</v>
      </c>
      <c r="HE176" s="1">
        <v>0</v>
      </c>
      <c r="HF176" s="1">
        <v>0</v>
      </c>
      <c r="HG176" s="1">
        <v>0</v>
      </c>
      <c r="HH176" s="1">
        <v>1.4999999999999999E-2</v>
      </c>
      <c r="HI176" s="1">
        <v>0</v>
      </c>
      <c r="HJ176" s="1">
        <v>0</v>
      </c>
      <c r="HK176" s="1">
        <v>0</v>
      </c>
      <c r="HL176" s="1">
        <v>0</v>
      </c>
      <c r="HM176" s="1">
        <v>0</v>
      </c>
      <c r="HN176" s="1">
        <v>81.599999999999994</v>
      </c>
      <c r="HO176" s="1">
        <v>0</v>
      </c>
      <c r="HP176" s="1">
        <v>0</v>
      </c>
      <c r="HQ176" s="1">
        <v>0</v>
      </c>
      <c r="HR176" s="1">
        <v>0</v>
      </c>
      <c r="HS176" s="1">
        <v>0</v>
      </c>
      <c r="HT176" s="1">
        <v>0</v>
      </c>
      <c r="HU176" s="1">
        <v>0</v>
      </c>
      <c r="HV176" s="1">
        <v>0</v>
      </c>
      <c r="HW176" s="1">
        <v>0</v>
      </c>
      <c r="HX176" s="1">
        <v>0</v>
      </c>
      <c r="HY176" s="1">
        <v>0</v>
      </c>
      <c r="HZ176" s="1">
        <v>0</v>
      </c>
      <c r="IA176" s="1">
        <v>0</v>
      </c>
      <c r="IB176" s="1">
        <v>0</v>
      </c>
      <c r="IC176" s="1">
        <v>0</v>
      </c>
      <c r="ID176" s="1">
        <v>0</v>
      </c>
      <c r="IE176" s="1">
        <v>0</v>
      </c>
      <c r="IF176" s="1">
        <v>0</v>
      </c>
      <c r="IG176" s="1">
        <v>0</v>
      </c>
      <c r="IH176" s="1">
        <v>0</v>
      </c>
      <c r="II176" s="1">
        <v>0</v>
      </c>
      <c r="IJ176" s="1">
        <v>0</v>
      </c>
      <c r="IK176" s="1">
        <v>0</v>
      </c>
      <c r="IL176" s="1">
        <v>0</v>
      </c>
      <c r="IM176" s="1">
        <v>0</v>
      </c>
      <c r="IN176" s="1">
        <v>0</v>
      </c>
      <c r="IO176" s="1">
        <v>0</v>
      </c>
      <c r="IP176" s="1">
        <v>0</v>
      </c>
      <c r="IQ176" s="1">
        <v>0</v>
      </c>
      <c r="IR176" s="1">
        <v>0</v>
      </c>
      <c r="IS176" s="1">
        <v>0</v>
      </c>
      <c r="IT176" s="1">
        <v>0</v>
      </c>
      <c r="IU176" s="1">
        <v>0</v>
      </c>
      <c r="IV176" s="1">
        <v>0</v>
      </c>
      <c r="IW176" s="1">
        <v>0</v>
      </c>
      <c r="IX176" s="1">
        <v>0</v>
      </c>
      <c r="IY176" s="1">
        <v>0</v>
      </c>
      <c r="IZ176" s="1">
        <v>0</v>
      </c>
      <c r="JA176" s="1">
        <v>0</v>
      </c>
      <c r="JB176" s="1">
        <v>0</v>
      </c>
      <c r="JC176" s="1">
        <v>0</v>
      </c>
      <c r="JD176" s="1">
        <v>0</v>
      </c>
      <c r="JE176" s="1">
        <v>0</v>
      </c>
      <c r="JF176" s="1">
        <v>0</v>
      </c>
      <c r="JG176" s="1">
        <v>0</v>
      </c>
      <c r="JH176" s="1">
        <v>0</v>
      </c>
      <c r="JI176" s="1">
        <v>0</v>
      </c>
      <c r="JJ176" s="1">
        <v>0</v>
      </c>
      <c r="JK176" s="1">
        <v>0</v>
      </c>
      <c r="JL176" s="1">
        <v>0</v>
      </c>
      <c r="JM176" s="1">
        <v>0</v>
      </c>
      <c r="JN176" s="1">
        <v>0</v>
      </c>
      <c r="JO176" s="1">
        <v>0</v>
      </c>
      <c r="JP176" s="1">
        <v>0</v>
      </c>
      <c r="JQ176" s="1">
        <v>0</v>
      </c>
      <c r="JR176" s="1">
        <v>0</v>
      </c>
      <c r="JS176" s="1">
        <v>0</v>
      </c>
      <c r="JT176" s="1">
        <v>0</v>
      </c>
      <c r="JU176" s="1">
        <v>0</v>
      </c>
      <c r="JV176" s="1">
        <v>0</v>
      </c>
      <c r="JW176" s="1">
        <v>0</v>
      </c>
      <c r="JX176" s="1">
        <v>0</v>
      </c>
      <c r="JY176" s="1">
        <v>0</v>
      </c>
      <c r="JZ176" s="1">
        <v>0</v>
      </c>
      <c r="KA176" s="1">
        <v>0</v>
      </c>
      <c r="KB176" s="1">
        <v>0</v>
      </c>
      <c r="KC176" s="1">
        <v>0</v>
      </c>
      <c r="KD176" s="1">
        <v>0</v>
      </c>
      <c r="KE176" s="1">
        <v>0</v>
      </c>
      <c r="KF176" s="1">
        <v>0</v>
      </c>
      <c r="KG176" s="1">
        <v>0</v>
      </c>
      <c r="KH176" s="1">
        <v>0</v>
      </c>
      <c r="KI176" s="1">
        <v>0</v>
      </c>
      <c r="KJ176" s="1">
        <v>0</v>
      </c>
      <c r="KK176" s="1">
        <v>0</v>
      </c>
      <c r="KL176" s="1">
        <v>0</v>
      </c>
      <c r="KM176" s="1">
        <v>0</v>
      </c>
      <c r="KN176" s="1">
        <v>0</v>
      </c>
      <c r="KO176" s="1">
        <v>0</v>
      </c>
      <c r="KP176" s="1">
        <v>0</v>
      </c>
      <c r="KQ176" s="1">
        <v>0</v>
      </c>
      <c r="KR176" s="1">
        <v>0</v>
      </c>
      <c r="KS176" s="1">
        <v>0</v>
      </c>
      <c r="KT176" s="1">
        <v>0</v>
      </c>
      <c r="KU176" s="1">
        <v>0</v>
      </c>
      <c r="KV176" s="1">
        <v>0</v>
      </c>
      <c r="KW176" s="1">
        <v>0</v>
      </c>
      <c r="KX176" s="1">
        <v>0</v>
      </c>
      <c r="KY176" s="1">
        <v>0</v>
      </c>
      <c r="KZ176" s="1">
        <v>0</v>
      </c>
      <c r="LA176" s="1">
        <v>0</v>
      </c>
      <c r="LB176" s="1">
        <v>0</v>
      </c>
      <c r="LC176" s="1">
        <v>0</v>
      </c>
      <c r="LD176" s="1">
        <v>0</v>
      </c>
      <c r="LE176" s="1">
        <v>0</v>
      </c>
      <c r="LF176" s="1">
        <v>0</v>
      </c>
      <c r="LG176" s="1">
        <v>0</v>
      </c>
      <c r="LH176" s="1">
        <v>0.98052337195365558</v>
      </c>
      <c r="LI176" s="1">
        <v>0.55000000000000004</v>
      </c>
      <c r="LJ176" s="1">
        <v>0</v>
      </c>
      <c r="LK176" s="1">
        <v>0</v>
      </c>
      <c r="LL176" s="1">
        <v>1</v>
      </c>
      <c r="LM176" s="1">
        <v>0.95</v>
      </c>
      <c r="LN176" s="1">
        <v>0</v>
      </c>
      <c r="LO176" s="1">
        <v>1</v>
      </c>
      <c r="LP176" s="1">
        <v>0.78</v>
      </c>
      <c r="LQ176" s="1">
        <v>0</v>
      </c>
      <c r="LR176" s="1">
        <v>0</v>
      </c>
      <c r="LS176" s="1">
        <v>0</v>
      </c>
    </row>
    <row r="177" spans="1:331" ht="15.75" customHeight="1">
      <c r="A177" s="1" t="s">
        <v>459</v>
      </c>
      <c r="B177" s="1" t="s">
        <v>485</v>
      </c>
      <c r="C177" s="1" t="s">
        <v>488</v>
      </c>
      <c r="D177" s="1" t="s">
        <v>420</v>
      </c>
      <c r="E177" s="1" t="s">
        <v>416</v>
      </c>
      <c r="F177" s="1">
        <v>113257</v>
      </c>
      <c r="G177" s="1" t="s">
        <v>355</v>
      </c>
      <c r="H177" s="1">
        <v>113257</v>
      </c>
      <c r="I177" s="1">
        <v>1.6735921268452707</v>
      </c>
      <c r="J177" s="1">
        <v>0</v>
      </c>
      <c r="K177" s="1" t="s">
        <v>356</v>
      </c>
      <c r="L177" s="1">
        <v>1</v>
      </c>
      <c r="M177" s="1" t="s">
        <v>427</v>
      </c>
      <c r="N177" s="1" t="s">
        <v>489</v>
      </c>
      <c r="O177" s="1" t="s">
        <v>490</v>
      </c>
      <c r="P177" s="1">
        <v>4.3</v>
      </c>
      <c r="Q177" s="1">
        <v>0.94</v>
      </c>
      <c r="R177" s="1">
        <v>0</v>
      </c>
      <c r="S177" s="1">
        <v>0.49</v>
      </c>
      <c r="T177" s="1">
        <v>67673</v>
      </c>
      <c r="U177" s="1">
        <v>0</v>
      </c>
      <c r="V177" s="1">
        <v>456</v>
      </c>
      <c r="W177" s="1">
        <v>0</v>
      </c>
      <c r="X177" s="1">
        <v>30858888</v>
      </c>
      <c r="Y177" s="1">
        <v>1</v>
      </c>
      <c r="Z177" s="1">
        <v>0</v>
      </c>
      <c r="AA177" s="1">
        <v>0</v>
      </c>
      <c r="AB177" s="1">
        <v>0</v>
      </c>
      <c r="AC177" s="1">
        <v>0</v>
      </c>
      <c r="AD177" s="1">
        <v>0</v>
      </c>
      <c r="AE177" s="1">
        <v>0</v>
      </c>
      <c r="AF177" s="1">
        <v>0</v>
      </c>
      <c r="AG177" s="1">
        <v>0</v>
      </c>
      <c r="AH177" s="1">
        <v>0</v>
      </c>
      <c r="AI177" s="1">
        <v>0</v>
      </c>
      <c r="AJ177" s="1">
        <v>0</v>
      </c>
      <c r="AK177" s="1">
        <v>0</v>
      </c>
      <c r="AL177" s="1">
        <v>0</v>
      </c>
      <c r="AM177" s="1">
        <v>8.92</v>
      </c>
      <c r="AN177" s="1">
        <v>0</v>
      </c>
      <c r="AO177" s="1">
        <v>0</v>
      </c>
      <c r="AP177" s="1">
        <v>0</v>
      </c>
      <c r="AQ177" s="1">
        <v>0</v>
      </c>
      <c r="AR177" s="1">
        <v>0</v>
      </c>
      <c r="AS177" s="1">
        <v>0</v>
      </c>
      <c r="AT177" s="1">
        <v>0</v>
      </c>
      <c r="AU177" s="1">
        <v>0</v>
      </c>
      <c r="AV177" s="1">
        <v>0</v>
      </c>
      <c r="AW177" s="1">
        <v>0</v>
      </c>
      <c r="AX177" s="1">
        <v>0</v>
      </c>
      <c r="AY177" s="1">
        <v>0</v>
      </c>
      <c r="AZ177" s="1">
        <v>0</v>
      </c>
      <c r="BA177" s="1">
        <v>0</v>
      </c>
      <c r="BB177" s="1">
        <v>0</v>
      </c>
      <c r="BC177" s="1">
        <v>0.1</v>
      </c>
      <c r="BD177" s="1">
        <v>0</v>
      </c>
      <c r="BE177" s="1">
        <v>0</v>
      </c>
      <c r="BF177" s="1">
        <v>0</v>
      </c>
      <c r="BG177" s="1">
        <v>0</v>
      </c>
      <c r="BH177" s="1">
        <v>0</v>
      </c>
      <c r="BI177" s="1">
        <v>0</v>
      </c>
      <c r="BJ177" s="1">
        <v>0</v>
      </c>
      <c r="BK177" s="1">
        <v>0</v>
      </c>
      <c r="BL177" s="1">
        <v>0</v>
      </c>
      <c r="BM177" s="1">
        <v>0</v>
      </c>
      <c r="BN177" s="1">
        <v>0</v>
      </c>
      <c r="BO177" s="1">
        <v>0</v>
      </c>
      <c r="BP177" s="1">
        <v>0</v>
      </c>
      <c r="BQ177" s="1">
        <v>1.4999999999999999E-2</v>
      </c>
      <c r="BR177" s="1">
        <v>0</v>
      </c>
      <c r="BS177" s="1">
        <v>0</v>
      </c>
      <c r="BT177" s="1">
        <v>0</v>
      </c>
      <c r="BU177" s="1">
        <v>0</v>
      </c>
      <c r="BV177" s="1">
        <v>0</v>
      </c>
      <c r="BW177" s="1">
        <v>81.599999999999994</v>
      </c>
      <c r="BX177" s="1">
        <v>0</v>
      </c>
      <c r="BY177" s="1">
        <v>0</v>
      </c>
      <c r="BZ177" s="1">
        <v>0</v>
      </c>
      <c r="CA177" s="1">
        <v>0</v>
      </c>
      <c r="CB177" s="1">
        <v>0</v>
      </c>
      <c r="CC177" s="1">
        <v>0</v>
      </c>
      <c r="CD177" s="1">
        <v>0</v>
      </c>
      <c r="CE177" s="1">
        <v>0</v>
      </c>
      <c r="CF177" s="1">
        <v>0</v>
      </c>
      <c r="CG177" s="1">
        <v>0</v>
      </c>
      <c r="CH177" s="1">
        <v>0</v>
      </c>
      <c r="CI177" s="1">
        <v>0</v>
      </c>
      <c r="CJ177" s="1">
        <v>0</v>
      </c>
      <c r="CK177" s="1">
        <v>0</v>
      </c>
      <c r="CL177" s="1">
        <v>0</v>
      </c>
      <c r="CM177" s="1">
        <v>0</v>
      </c>
      <c r="CN177" s="1">
        <v>0</v>
      </c>
      <c r="CO177" s="1">
        <v>0</v>
      </c>
      <c r="CP177" s="1">
        <v>0</v>
      </c>
      <c r="CQ177" s="1">
        <v>0</v>
      </c>
      <c r="CR177" s="1">
        <v>0</v>
      </c>
      <c r="CS177" s="1">
        <v>0</v>
      </c>
      <c r="CT177" s="1">
        <v>0</v>
      </c>
      <c r="CU177" s="1">
        <v>0</v>
      </c>
      <c r="CV177" s="1">
        <v>0</v>
      </c>
      <c r="CW177" s="1">
        <v>0</v>
      </c>
      <c r="CX177" s="1">
        <v>0</v>
      </c>
      <c r="CY177" s="1">
        <v>0</v>
      </c>
      <c r="CZ177" s="1">
        <v>0</v>
      </c>
      <c r="DA177" s="1">
        <v>0</v>
      </c>
      <c r="DB177" s="1">
        <v>0</v>
      </c>
      <c r="DC177" s="1">
        <v>0</v>
      </c>
      <c r="DD177" s="1">
        <v>0</v>
      </c>
      <c r="DE177" s="1">
        <v>0</v>
      </c>
      <c r="DF177" s="1">
        <v>0</v>
      </c>
      <c r="DG177" s="1">
        <v>0</v>
      </c>
      <c r="DH177" s="1">
        <v>0</v>
      </c>
      <c r="DI177" s="1">
        <v>0</v>
      </c>
      <c r="DJ177" s="1">
        <v>0</v>
      </c>
      <c r="DK177" s="1">
        <v>0</v>
      </c>
      <c r="DL177" s="1">
        <v>0</v>
      </c>
      <c r="DM177" s="1">
        <v>0</v>
      </c>
      <c r="DN177" s="1">
        <v>0</v>
      </c>
      <c r="DO177" s="1">
        <v>0</v>
      </c>
      <c r="DP177" s="1">
        <v>0</v>
      </c>
      <c r="DQ177" s="1">
        <v>0</v>
      </c>
      <c r="DR177" s="1">
        <v>0</v>
      </c>
      <c r="DS177" s="1">
        <v>0</v>
      </c>
      <c r="DT177" s="1">
        <v>0</v>
      </c>
      <c r="DU177" s="1">
        <v>0</v>
      </c>
      <c r="DV177" s="1">
        <v>0</v>
      </c>
      <c r="DW177" s="1">
        <v>0</v>
      </c>
      <c r="DX177" s="1">
        <v>0</v>
      </c>
      <c r="DY177" s="1">
        <v>0</v>
      </c>
      <c r="DZ177" s="1">
        <v>0</v>
      </c>
      <c r="EA177" s="1">
        <v>0</v>
      </c>
      <c r="EB177" s="1">
        <v>0</v>
      </c>
      <c r="EC177" s="1">
        <v>0</v>
      </c>
      <c r="ED177" s="1">
        <v>0</v>
      </c>
      <c r="EE177" s="1">
        <v>0</v>
      </c>
      <c r="EF177" s="1">
        <v>0</v>
      </c>
      <c r="EG177" s="1">
        <v>0</v>
      </c>
      <c r="EH177" s="1">
        <v>0</v>
      </c>
      <c r="EI177" s="1">
        <v>0</v>
      </c>
      <c r="EJ177" s="1">
        <v>0</v>
      </c>
      <c r="EK177" s="1">
        <v>0</v>
      </c>
      <c r="EL177" s="1">
        <v>0</v>
      </c>
      <c r="EM177" s="1">
        <v>0</v>
      </c>
      <c r="EN177" s="1">
        <v>0</v>
      </c>
      <c r="EO177" s="1">
        <v>0</v>
      </c>
      <c r="EP177" s="1">
        <v>0</v>
      </c>
      <c r="EQ177" s="1">
        <v>0</v>
      </c>
      <c r="ER177" s="1">
        <v>0</v>
      </c>
      <c r="ES177" s="1">
        <v>0</v>
      </c>
      <c r="ET177" s="1">
        <v>0</v>
      </c>
      <c r="EU177" s="1">
        <v>0</v>
      </c>
      <c r="EV177" s="1">
        <v>0</v>
      </c>
      <c r="EW177" s="1">
        <v>0</v>
      </c>
      <c r="EX177" s="1">
        <v>0</v>
      </c>
      <c r="EY177" s="1">
        <v>0</v>
      </c>
      <c r="EZ177" s="1">
        <v>0</v>
      </c>
      <c r="FA177" s="1">
        <v>0</v>
      </c>
      <c r="FB177" s="1">
        <v>0</v>
      </c>
      <c r="FC177" s="1">
        <v>0</v>
      </c>
      <c r="FD177" s="1">
        <v>0</v>
      </c>
      <c r="FE177" s="1">
        <v>0</v>
      </c>
      <c r="FF177" s="1">
        <v>0</v>
      </c>
      <c r="FG177" s="1">
        <v>0</v>
      </c>
      <c r="FH177" s="1">
        <v>0</v>
      </c>
      <c r="FI177" s="1">
        <v>0</v>
      </c>
      <c r="FJ177" s="1">
        <v>0</v>
      </c>
      <c r="FK177" s="1">
        <v>0</v>
      </c>
      <c r="FL177" s="1">
        <v>0</v>
      </c>
      <c r="FM177" s="1">
        <v>0</v>
      </c>
      <c r="FN177" s="1">
        <v>0</v>
      </c>
      <c r="FO177" s="1">
        <v>0</v>
      </c>
      <c r="FP177" s="1">
        <v>0</v>
      </c>
      <c r="FQ177" s="1">
        <v>1</v>
      </c>
      <c r="FR177" s="1">
        <v>0</v>
      </c>
      <c r="FS177" s="1">
        <v>0</v>
      </c>
      <c r="FT177" s="1">
        <v>0</v>
      </c>
      <c r="FU177" s="1">
        <v>0</v>
      </c>
      <c r="FV177" s="1">
        <v>0</v>
      </c>
      <c r="FW177" s="1">
        <v>0</v>
      </c>
      <c r="FX177" s="1">
        <v>2.9585406301824215</v>
      </c>
      <c r="FY177" s="1">
        <v>0</v>
      </c>
      <c r="FZ177" s="1">
        <v>0</v>
      </c>
      <c r="GA177" s="1">
        <v>0</v>
      </c>
      <c r="GB177" s="1">
        <v>0</v>
      </c>
      <c r="GC177" s="1">
        <v>0</v>
      </c>
      <c r="GD177" s="1">
        <v>0</v>
      </c>
      <c r="GE177" s="1">
        <v>0</v>
      </c>
      <c r="GF177" s="1">
        <v>0</v>
      </c>
      <c r="GG177" s="1">
        <v>0</v>
      </c>
      <c r="GH177" s="1">
        <v>0</v>
      </c>
      <c r="GI177" s="1">
        <v>0</v>
      </c>
      <c r="GJ177" s="1">
        <v>0</v>
      </c>
      <c r="GK177" s="1">
        <v>0</v>
      </c>
      <c r="GL177" s="1">
        <v>0</v>
      </c>
      <c r="GM177" s="1">
        <v>0</v>
      </c>
      <c r="GN177" s="1">
        <v>0</v>
      </c>
      <c r="GO177" s="1">
        <v>0</v>
      </c>
      <c r="GP177" s="1">
        <v>0</v>
      </c>
      <c r="GQ177" s="1">
        <v>0</v>
      </c>
      <c r="GR177" s="1">
        <v>0</v>
      </c>
      <c r="GS177" s="1">
        <v>0</v>
      </c>
      <c r="GT177" s="1">
        <v>0.30149999999999999</v>
      </c>
      <c r="GU177" s="1">
        <v>0</v>
      </c>
      <c r="GV177" s="1">
        <v>0</v>
      </c>
      <c r="GW177" s="1">
        <v>0</v>
      </c>
      <c r="GX177" s="1">
        <v>0</v>
      </c>
      <c r="GY177" s="1">
        <v>0</v>
      </c>
      <c r="GZ177" s="1">
        <v>0</v>
      </c>
      <c r="HA177" s="1">
        <v>0</v>
      </c>
      <c r="HB177" s="1">
        <v>0</v>
      </c>
      <c r="HC177" s="1">
        <v>0</v>
      </c>
      <c r="HD177" s="1">
        <v>0</v>
      </c>
      <c r="HE177" s="1">
        <v>0</v>
      </c>
      <c r="HF177" s="1">
        <v>0</v>
      </c>
      <c r="HG177" s="1">
        <v>0</v>
      </c>
      <c r="HH177" s="1">
        <v>1.4999999999999999E-2</v>
      </c>
      <c r="HI177" s="1">
        <v>0</v>
      </c>
      <c r="HJ177" s="1">
        <v>0</v>
      </c>
      <c r="HK177" s="1">
        <v>0</v>
      </c>
      <c r="HL177" s="1">
        <v>0</v>
      </c>
      <c r="HM177" s="1">
        <v>0</v>
      </c>
      <c r="HN177" s="1">
        <v>81.599999999999994</v>
      </c>
      <c r="HO177" s="1">
        <v>0</v>
      </c>
      <c r="HP177" s="1">
        <v>0</v>
      </c>
      <c r="HQ177" s="1">
        <v>0</v>
      </c>
      <c r="HR177" s="1">
        <v>0</v>
      </c>
      <c r="HS177" s="1">
        <v>0</v>
      </c>
      <c r="HT177" s="1">
        <v>0</v>
      </c>
      <c r="HU177" s="1">
        <v>0</v>
      </c>
      <c r="HV177" s="1">
        <v>0</v>
      </c>
      <c r="HW177" s="1">
        <v>0</v>
      </c>
      <c r="HX177" s="1">
        <v>0</v>
      </c>
      <c r="HY177" s="1">
        <v>0</v>
      </c>
      <c r="HZ177" s="1">
        <v>0</v>
      </c>
      <c r="IA177" s="1">
        <v>0</v>
      </c>
      <c r="IB177" s="1">
        <v>0</v>
      </c>
      <c r="IC177" s="1">
        <v>0</v>
      </c>
      <c r="ID177" s="1">
        <v>0</v>
      </c>
      <c r="IE177" s="1">
        <v>0</v>
      </c>
      <c r="IF177" s="1">
        <v>0</v>
      </c>
      <c r="IG177" s="1">
        <v>0</v>
      </c>
      <c r="IH177" s="1">
        <v>0</v>
      </c>
      <c r="II177" s="1">
        <v>0</v>
      </c>
      <c r="IJ177" s="1">
        <v>0</v>
      </c>
      <c r="IK177" s="1">
        <v>0</v>
      </c>
      <c r="IL177" s="1">
        <v>0</v>
      </c>
      <c r="IM177" s="1">
        <v>0</v>
      </c>
      <c r="IN177" s="1">
        <v>0</v>
      </c>
      <c r="IO177" s="1">
        <v>0</v>
      </c>
      <c r="IP177" s="1">
        <v>0</v>
      </c>
      <c r="IQ177" s="1">
        <v>0</v>
      </c>
      <c r="IR177" s="1">
        <v>0</v>
      </c>
      <c r="IS177" s="1">
        <v>0</v>
      </c>
      <c r="IT177" s="1">
        <v>0</v>
      </c>
      <c r="IU177" s="1">
        <v>0</v>
      </c>
      <c r="IV177" s="1">
        <v>0</v>
      </c>
      <c r="IW177" s="1">
        <v>0</v>
      </c>
      <c r="IX177" s="1">
        <v>0</v>
      </c>
      <c r="IY177" s="1">
        <v>0</v>
      </c>
      <c r="IZ177" s="1">
        <v>0</v>
      </c>
      <c r="JA177" s="1">
        <v>0</v>
      </c>
      <c r="JB177" s="1">
        <v>0</v>
      </c>
      <c r="JC177" s="1">
        <v>0</v>
      </c>
      <c r="JD177" s="1">
        <v>0</v>
      </c>
      <c r="JE177" s="1">
        <v>0</v>
      </c>
      <c r="JF177" s="1">
        <v>0</v>
      </c>
      <c r="JG177" s="1">
        <v>0</v>
      </c>
      <c r="JH177" s="1">
        <v>0</v>
      </c>
      <c r="JI177" s="1">
        <v>0</v>
      </c>
      <c r="JJ177" s="1">
        <v>0</v>
      </c>
      <c r="JK177" s="1">
        <v>0</v>
      </c>
      <c r="JL177" s="1">
        <v>0</v>
      </c>
      <c r="JM177" s="1">
        <v>0</v>
      </c>
      <c r="JN177" s="1">
        <v>0</v>
      </c>
      <c r="JO177" s="1">
        <v>0</v>
      </c>
      <c r="JP177" s="1">
        <v>0</v>
      </c>
      <c r="JQ177" s="1">
        <v>0</v>
      </c>
      <c r="JR177" s="1">
        <v>0</v>
      </c>
      <c r="JS177" s="1">
        <v>0</v>
      </c>
      <c r="JT177" s="1">
        <v>0</v>
      </c>
      <c r="JU177" s="1">
        <v>0</v>
      </c>
      <c r="JV177" s="1">
        <v>0</v>
      </c>
      <c r="JW177" s="1">
        <v>0</v>
      </c>
      <c r="JX177" s="1">
        <v>0</v>
      </c>
      <c r="JY177" s="1">
        <v>0</v>
      </c>
      <c r="JZ177" s="1">
        <v>0</v>
      </c>
      <c r="KA177" s="1">
        <v>0</v>
      </c>
      <c r="KB177" s="1">
        <v>0</v>
      </c>
      <c r="KC177" s="1">
        <v>0</v>
      </c>
      <c r="KD177" s="1">
        <v>0</v>
      </c>
      <c r="KE177" s="1">
        <v>0</v>
      </c>
      <c r="KF177" s="1">
        <v>0</v>
      </c>
      <c r="KG177" s="1">
        <v>0</v>
      </c>
      <c r="KH177" s="1">
        <v>0</v>
      </c>
      <c r="KI177" s="1">
        <v>0</v>
      </c>
      <c r="KJ177" s="1">
        <v>0</v>
      </c>
      <c r="KK177" s="1">
        <v>0</v>
      </c>
      <c r="KL177" s="1">
        <v>0</v>
      </c>
      <c r="KM177" s="1">
        <v>0</v>
      </c>
      <c r="KN177" s="1">
        <v>0</v>
      </c>
      <c r="KO177" s="1">
        <v>0</v>
      </c>
      <c r="KP177" s="1">
        <v>0</v>
      </c>
      <c r="KQ177" s="1">
        <v>0</v>
      </c>
      <c r="KR177" s="1">
        <v>0</v>
      </c>
      <c r="KS177" s="1">
        <v>0</v>
      </c>
      <c r="KT177" s="1">
        <v>0</v>
      </c>
      <c r="KU177" s="1">
        <v>0</v>
      </c>
      <c r="KV177" s="1">
        <v>0</v>
      </c>
      <c r="KW177" s="1">
        <v>0</v>
      </c>
      <c r="KX177" s="1">
        <v>0</v>
      </c>
      <c r="KY177" s="1">
        <v>0</v>
      </c>
      <c r="KZ177" s="1">
        <v>0</v>
      </c>
      <c r="LA177" s="1">
        <v>0</v>
      </c>
      <c r="LB177" s="1">
        <v>0</v>
      </c>
      <c r="LC177" s="1">
        <v>0</v>
      </c>
      <c r="LD177" s="1">
        <v>0</v>
      </c>
      <c r="LE177" s="1">
        <v>0</v>
      </c>
      <c r="LF177" s="1">
        <v>0</v>
      </c>
      <c r="LG177" s="1">
        <v>0</v>
      </c>
      <c r="LH177" s="1">
        <v>0.98049443648131451</v>
      </c>
      <c r="LI177" s="1">
        <v>0.56999999999999995</v>
      </c>
      <c r="LJ177" s="1">
        <v>0</v>
      </c>
      <c r="LK177" s="1">
        <v>0</v>
      </c>
      <c r="LL177" s="1">
        <v>1</v>
      </c>
      <c r="LM177" s="1">
        <v>0.95</v>
      </c>
      <c r="LN177" s="1">
        <v>0</v>
      </c>
      <c r="LO177" s="1">
        <v>1</v>
      </c>
      <c r="LP177" s="1">
        <v>0.78</v>
      </c>
      <c r="LQ177" s="1">
        <v>0</v>
      </c>
      <c r="LR177" s="1">
        <v>0</v>
      </c>
      <c r="LS177" s="1">
        <v>0</v>
      </c>
    </row>
    <row r="178" spans="1:331" ht="15.75" customHeight="1">
      <c r="A178" s="1" t="s">
        <v>459</v>
      </c>
      <c r="B178" s="1" t="s">
        <v>485</v>
      </c>
      <c r="C178" s="1" t="s">
        <v>488</v>
      </c>
      <c r="D178" s="1" t="s">
        <v>420</v>
      </c>
      <c r="E178" s="1" t="s">
        <v>416</v>
      </c>
      <c r="F178" s="1">
        <v>78301</v>
      </c>
      <c r="G178" s="1" t="s">
        <v>355</v>
      </c>
      <c r="H178" s="1">
        <v>78301</v>
      </c>
      <c r="I178" s="1">
        <v>2.7519417987558428</v>
      </c>
      <c r="J178" s="1">
        <v>0</v>
      </c>
      <c r="K178" s="1" t="s">
        <v>356</v>
      </c>
      <c r="L178" s="1">
        <v>1</v>
      </c>
      <c r="M178" s="1" t="s">
        <v>427</v>
      </c>
      <c r="N178" s="1" t="s">
        <v>489</v>
      </c>
      <c r="O178" s="1" t="s">
        <v>490</v>
      </c>
      <c r="P178" s="1">
        <v>4.3</v>
      </c>
      <c r="Q178" s="1">
        <v>0.94</v>
      </c>
      <c r="R178" s="1">
        <v>0</v>
      </c>
      <c r="S178" s="1">
        <v>0.49</v>
      </c>
      <c r="T178" s="1">
        <v>28453</v>
      </c>
      <c r="U178" s="1">
        <v>0</v>
      </c>
      <c r="V178" s="1">
        <v>456</v>
      </c>
      <c r="W178" s="1">
        <v>0</v>
      </c>
      <c r="X178" s="1">
        <v>12974568</v>
      </c>
      <c r="Y178" s="1">
        <v>1</v>
      </c>
      <c r="Z178" s="1">
        <v>0</v>
      </c>
      <c r="AA178" s="1">
        <v>0</v>
      </c>
      <c r="AB178" s="1">
        <v>0</v>
      </c>
      <c r="AC178" s="1">
        <v>0</v>
      </c>
      <c r="AD178" s="1">
        <v>0</v>
      </c>
      <c r="AE178" s="1">
        <v>0</v>
      </c>
      <c r="AF178" s="1">
        <v>0</v>
      </c>
      <c r="AG178" s="1">
        <v>0</v>
      </c>
      <c r="AH178" s="1">
        <v>0</v>
      </c>
      <c r="AI178" s="1">
        <v>0</v>
      </c>
      <c r="AJ178" s="1">
        <v>0</v>
      </c>
      <c r="AK178" s="1">
        <v>0</v>
      </c>
      <c r="AL178" s="1">
        <v>0</v>
      </c>
      <c r="AM178" s="1">
        <v>8.92</v>
      </c>
      <c r="AN178" s="1">
        <v>0</v>
      </c>
      <c r="AO178" s="1">
        <v>0</v>
      </c>
      <c r="AP178" s="1">
        <v>0</v>
      </c>
      <c r="AQ178" s="1">
        <v>0</v>
      </c>
      <c r="AR178" s="1">
        <v>0</v>
      </c>
      <c r="AS178" s="1">
        <v>0</v>
      </c>
      <c r="AT178" s="1">
        <v>0</v>
      </c>
      <c r="AU178" s="1">
        <v>0</v>
      </c>
      <c r="AV178" s="1">
        <v>0</v>
      </c>
      <c r="AW178" s="1">
        <v>0</v>
      </c>
      <c r="AX178" s="1">
        <v>0</v>
      </c>
      <c r="AY178" s="1">
        <v>0</v>
      </c>
      <c r="AZ178" s="1">
        <v>0</v>
      </c>
      <c r="BA178" s="1">
        <v>0</v>
      </c>
      <c r="BB178" s="1">
        <v>0</v>
      </c>
      <c r="BC178" s="1">
        <v>0.1</v>
      </c>
      <c r="BD178" s="1">
        <v>0</v>
      </c>
      <c r="BE178" s="1">
        <v>0</v>
      </c>
      <c r="BF178" s="1">
        <v>0</v>
      </c>
      <c r="BG178" s="1">
        <v>0</v>
      </c>
      <c r="BH178" s="1">
        <v>0</v>
      </c>
      <c r="BI178" s="1">
        <v>0</v>
      </c>
      <c r="BJ178" s="1">
        <v>0</v>
      </c>
      <c r="BK178" s="1">
        <v>0</v>
      </c>
      <c r="BL178" s="1">
        <v>0</v>
      </c>
      <c r="BM178" s="1">
        <v>0</v>
      </c>
      <c r="BN178" s="1">
        <v>0</v>
      </c>
      <c r="BO178" s="1">
        <v>0</v>
      </c>
      <c r="BP178" s="1">
        <v>0</v>
      </c>
      <c r="BQ178" s="1">
        <v>1.4999999999999999E-2</v>
      </c>
      <c r="BR178" s="1">
        <v>0</v>
      </c>
      <c r="BS178" s="1">
        <v>0</v>
      </c>
      <c r="BT178" s="1">
        <v>0</v>
      </c>
      <c r="BU178" s="1">
        <v>0</v>
      </c>
      <c r="BV178" s="1">
        <v>0</v>
      </c>
      <c r="BW178" s="1">
        <v>81.599999999999994</v>
      </c>
      <c r="BX178" s="1">
        <v>0</v>
      </c>
      <c r="BY178" s="1">
        <v>0</v>
      </c>
      <c r="BZ178" s="1">
        <v>0</v>
      </c>
      <c r="CA178" s="1">
        <v>0</v>
      </c>
      <c r="CB178" s="1">
        <v>0</v>
      </c>
      <c r="CC178" s="1">
        <v>0</v>
      </c>
      <c r="CD178" s="1">
        <v>0</v>
      </c>
      <c r="CE178" s="1">
        <v>0</v>
      </c>
      <c r="CF178" s="1">
        <v>0</v>
      </c>
      <c r="CG178" s="1">
        <v>0</v>
      </c>
      <c r="CH178" s="1">
        <v>0</v>
      </c>
      <c r="CI178" s="1">
        <v>0</v>
      </c>
      <c r="CJ178" s="1">
        <v>0</v>
      </c>
      <c r="CK178" s="1">
        <v>0</v>
      </c>
      <c r="CL178" s="1">
        <v>0</v>
      </c>
      <c r="CM178" s="1">
        <v>0</v>
      </c>
      <c r="CN178" s="1">
        <v>0</v>
      </c>
      <c r="CO178" s="1">
        <v>0</v>
      </c>
      <c r="CP178" s="1">
        <v>0</v>
      </c>
      <c r="CQ178" s="1">
        <v>0</v>
      </c>
      <c r="CR178" s="1">
        <v>0</v>
      </c>
      <c r="CS178" s="1">
        <v>0</v>
      </c>
      <c r="CT178" s="1">
        <v>0</v>
      </c>
      <c r="CU178" s="1">
        <v>0</v>
      </c>
      <c r="CV178" s="1">
        <v>0</v>
      </c>
      <c r="CW178" s="1">
        <v>0</v>
      </c>
      <c r="CX178" s="1">
        <v>0</v>
      </c>
      <c r="CY178" s="1">
        <v>0</v>
      </c>
      <c r="CZ178" s="1">
        <v>0</v>
      </c>
      <c r="DA178" s="1">
        <v>0</v>
      </c>
      <c r="DB178" s="1">
        <v>0</v>
      </c>
      <c r="DC178" s="1">
        <v>0</v>
      </c>
      <c r="DD178" s="1">
        <v>0</v>
      </c>
      <c r="DE178" s="1">
        <v>0</v>
      </c>
      <c r="DF178" s="1">
        <v>0</v>
      </c>
      <c r="DG178" s="1">
        <v>0</v>
      </c>
      <c r="DH178" s="1">
        <v>0</v>
      </c>
      <c r="DI178" s="1">
        <v>0</v>
      </c>
      <c r="DJ178" s="1">
        <v>0</v>
      </c>
      <c r="DK178" s="1">
        <v>0</v>
      </c>
      <c r="DL178" s="1">
        <v>0</v>
      </c>
      <c r="DM178" s="1">
        <v>0</v>
      </c>
      <c r="DN178" s="1">
        <v>0</v>
      </c>
      <c r="DO178" s="1">
        <v>0</v>
      </c>
      <c r="DP178" s="1">
        <v>0</v>
      </c>
      <c r="DQ178" s="1">
        <v>0</v>
      </c>
      <c r="DR178" s="1">
        <v>0</v>
      </c>
      <c r="DS178" s="1">
        <v>0</v>
      </c>
      <c r="DT178" s="1">
        <v>0</v>
      </c>
      <c r="DU178" s="1">
        <v>0</v>
      </c>
      <c r="DV178" s="1">
        <v>0</v>
      </c>
      <c r="DW178" s="1">
        <v>0</v>
      </c>
      <c r="DX178" s="1">
        <v>0</v>
      </c>
      <c r="DY178" s="1">
        <v>0</v>
      </c>
      <c r="DZ178" s="1">
        <v>0</v>
      </c>
      <c r="EA178" s="1">
        <v>0</v>
      </c>
      <c r="EB178" s="1">
        <v>0</v>
      </c>
      <c r="EC178" s="1">
        <v>0</v>
      </c>
      <c r="ED178" s="1">
        <v>0</v>
      </c>
      <c r="EE178" s="1">
        <v>0</v>
      </c>
      <c r="EF178" s="1">
        <v>0</v>
      </c>
      <c r="EG178" s="1">
        <v>0</v>
      </c>
      <c r="EH178" s="1">
        <v>0</v>
      </c>
      <c r="EI178" s="1">
        <v>0</v>
      </c>
      <c r="EJ178" s="1">
        <v>0</v>
      </c>
      <c r="EK178" s="1">
        <v>0</v>
      </c>
      <c r="EL178" s="1">
        <v>0</v>
      </c>
      <c r="EM178" s="1">
        <v>0</v>
      </c>
      <c r="EN178" s="1">
        <v>0</v>
      </c>
      <c r="EO178" s="1">
        <v>0</v>
      </c>
      <c r="EP178" s="1">
        <v>0</v>
      </c>
      <c r="EQ178" s="1">
        <v>0</v>
      </c>
      <c r="ER178" s="1">
        <v>0</v>
      </c>
      <c r="ES178" s="1">
        <v>0</v>
      </c>
      <c r="ET178" s="1">
        <v>0</v>
      </c>
      <c r="EU178" s="1">
        <v>0</v>
      </c>
      <c r="EV178" s="1">
        <v>0</v>
      </c>
      <c r="EW178" s="1">
        <v>0</v>
      </c>
      <c r="EX178" s="1">
        <v>0</v>
      </c>
      <c r="EY178" s="1">
        <v>0</v>
      </c>
      <c r="EZ178" s="1">
        <v>0</v>
      </c>
      <c r="FA178" s="1">
        <v>0</v>
      </c>
      <c r="FB178" s="1">
        <v>0</v>
      </c>
      <c r="FC178" s="1">
        <v>0</v>
      </c>
      <c r="FD178" s="1">
        <v>0</v>
      </c>
      <c r="FE178" s="1">
        <v>0</v>
      </c>
      <c r="FF178" s="1">
        <v>0</v>
      </c>
      <c r="FG178" s="1">
        <v>0</v>
      </c>
      <c r="FH178" s="1">
        <v>0</v>
      </c>
      <c r="FI178" s="1">
        <v>0</v>
      </c>
      <c r="FJ178" s="1">
        <v>0</v>
      </c>
      <c r="FK178" s="1">
        <v>0</v>
      </c>
      <c r="FL178" s="1">
        <v>0</v>
      </c>
      <c r="FM178" s="1">
        <v>0</v>
      </c>
      <c r="FN178" s="1">
        <v>0</v>
      </c>
      <c r="FO178" s="1">
        <v>0</v>
      </c>
      <c r="FP178" s="1">
        <v>0</v>
      </c>
      <c r="FQ178" s="1">
        <v>1</v>
      </c>
      <c r="FR178" s="1">
        <v>0</v>
      </c>
      <c r="FS178" s="1">
        <v>0</v>
      </c>
      <c r="FT178" s="1">
        <v>0</v>
      </c>
      <c r="FU178" s="1">
        <v>0</v>
      </c>
      <c r="FV178" s="1">
        <v>0</v>
      </c>
      <c r="FW178" s="1">
        <v>0</v>
      </c>
      <c r="FX178" s="1">
        <v>2.9536423841059603</v>
      </c>
      <c r="FY178" s="1">
        <v>0</v>
      </c>
      <c r="FZ178" s="1">
        <v>0</v>
      </c>
      <c r="GA178" s="1">
        <v>0</v>
      </c>
      <c r="GB178" s="1">
        <v>0</v>
      </c>
      <c r="GC178" s="1">
        <v>0</v>
      </c>
      <c r="GD178" s="1">
        <v>0</v>
      </c>
      <c r="GE178" s="1">
        <v>0</v>
      </c>
      <c r="GF178" s="1">
        <v>0</v>
      </c>
      <c r="GG178" s="1">
        <v>0</v>
      </c>
      <c r="GH178" s="1">
        <v>0</v>
      </c>
      <c r="GI178" s="1">
        <v>0</v>
      </c>
      <c r="GJ178" s="1">
        <v>0</v>
      </c>
      <c r="GK178" s="1">
        <v>0</v>
      </c>
      <c r="GL178" s="1">
        <v>0</v>
      </c>
      <c r="GM178" s="1">
        <v>0</v>
      </c>
      <c r="GN178" s="1">
        <v>0</v>
      </c>
      <c r="GO178" s="1">
        <v>0</v>
      </c>
      <c r="GP178" s="1">
        <v>0</v>
      </c>
      <c r="GQ178" s="1">
        <v>0</v>
      </c>
      <c r="GR178" s="1">
        <v>0</v>
      </c>
      <c r="GS178" s="1">
        <v>0</v>
      </c>
      <c r="GT178" s="1">
        <v>0.30199999999999999</v>
      </c>
      <c r="GU178" s="1">
        <v>0</v>
      </c>
      <c r="GV178" s="1">
        <v>0</v>
      </c>
      <c r="GW178" s="1">
        <v>0</v>
      </c>
      <c r="GX178" s="1">
        <v>0</v>
      </c>
      <c r="GY178" s="1">
        <v>0</v>
      </c>
      <c r="GZ178" s="1">
        <v>0</v>
      </c>
      <c r="HA178" s="1">
        <v>0</v>
      </c>
      <c r="HB178" s="1">
        <v>0</v>
      </c>
      <c r="HC178" s="1">
        <v>0</v>
      </c>
      <c r="HD178" s="1">
        <v>0</v>
      </c>
      <c r="HE178" s="1">
        <v>0</v>
      </c>
      <c r="HF178" s="1">
        <v>0</v>
      </c>
      <c r="HG178" s="1">
        <v>0</v>
      </c>
      <c r="HH178" s="1">
        <v>1.4999999999999999E-2</v>
      </c>
      <c r="HI178" s="1">
        <v>0</v>
      </c>
      <c r="HJ178" s="1">
        <v>0</v>
      </c>
      <c r="HK178" s="1">
        <v>0</v>
      </c>
      <c r="HL178" s="1">
        <v>0</v>
      </c>
      <c r="HM178" s="1">
        <v>0</v>
      </c>
      <c r="HN178" s="1">
        <v>81.599999999999994</v>
      </c>
      <c r="HO178" s="1">
        <v>0</v>
      </c>
      <c r="HP178" s="1">
        <v>0</v>
      </c>
      <c r="HQ178" s="1">
        <v>0</v>
      </c>
      <c r="HR178" s="1">
        <v>0</v>
      </c>
      <c r="HS178" s="1">
        <v>0</v>
      </c>
      <c r="HT178" s="1">
        <v>0</v>
      </c>
      <c r="HU178" s="1">
        <v>0</v>
      </c>
      <c r="HV178" s="1">
        <v>0</v>
      </c>
      <c r="HW178" s="1">
        <v>0</v>
      </c>
      <c r="HX178" s="1">
        <v>0</v>
      </c>
      <c r="HY178" s="1">
        <v>0</v>
      </c>
      <c r="HZ178" s="1">
        <v>0</v>
      </c>
      <c r="IA178" s="1">
        <v>0</v>
      </c>
      <c r="IB178" s="1">
        <v>0</v>
      </c>
      <c r="IC178" s="1">
        <v>0</v>
      </c>
      <c r="ID178" s="1">
        <v>0</v>
      </c>
      <c r="IE178" s="1">
        <v>0</v>
      </c>
      <c r="IF178" s="1">
        <v>0</v>
      </c>
      <c r="IG178" s="1">
        <v>0</v>
      </c>
      <c r="IH178" s="1">
        <v>0</v>
      </c>
      <c r="II178" s="1">
        <v>0</v>
      </c>
      <c r="IJ178" s="1">
        <v>0</v>
      </c>
      <c r="IK178" s="1">
        <v>0</v>
      </c>
      <c r="IL178" s="1">
        <v>0</v>
      </c>
      <c r="IM178" s="1">
        <v>0</v>
      </c>
      <c r="IN178" s="1">
        <v>0</v>
      </c>
      <c r="IO178" s="1">
        <v>0</v>
      </c>
      <c r="IP178" s="1">
        <v>0</v>
      </c>
      <c r="IQ178" s="1">
        <v>0</v>
      </c>
      <c r="IR178" s="1">
        <v>0</v>
      </c>
      <c r="IS178" s="1">
        <v>0</v>
      </c>
      <c r="IT178" s="1">
        <v>0</v>
      </c>
      <c r="IU178" s="1">
        <v>0</v>
      </c>
      <c r="IV178" s="1">
        <v>0</v>
      </c>
      <c r="IW178" s="1">
        <v>0</v>
      </c>
      <c r="IX178" s="1">
        <v>0</v>
      </c>
      <c r="IY178" s="1">
        <v>0</v>
      </c>
      <c r="IZ178" s="1">
        <v>0</v>
      </c>
      <c r="JA178" s="1">
        <v>0</v>
      </c>
      <c r="JB178" s="1">
        <v>0</v>
      </c>
      <c r="JC178" s="1">
        <v>0</v>
      </c>
      <c r="JD178" s="1">
        <v>0</v>
      </c>
      <c r="JE178" s="1">
        <v>0</v>
      </c>
      <c r="JF178" s="1">
        <v>0</v>
      </c>
      <c r="JG178" s="1">
        <v>0</v>
      </c>
      <c r="JH178" s="1">
        <v>0</v>
      </c>
      <c r="JI178" s="1">
        <v>0</v>
      </c>
      <c r="JJ178" s="1">
        <v>0</v>
      </c>
      <c r="JK178" s="1">
        <v>0</v>
      </c>
      <c r="JL178" s="1">
        <v>0</v>
      </c>
      <c r="JM178" s="1">
        <v>0</v>
      </c>
      <c r="JN178" s="1">
        <v>0</v>
      </c>
      <c r="JO178" s="1">
        <v>0</v>
      </c>
      <c r="JP178" s="1">
        <v>0</v>
      </c>
      <c r="JQ178" s="1">
        <v>0</v>
      </c>
      <c r="JR178" s="1">
        <v>0</v>
      </c>
      <c r="JS178" s="1">
        <v>0</v>
      </c>
      <c r="JT178" s="1">
        <v>0</v>
      </c>
      <c r="JU178" s="1">
        <v>0</v>
      </c>
      <c r="JV178" s="1">
        <v>0</v>
      </c>
      <c r="JW178" s="1">
        <v>0</v>
      </c>
      <c r="JX178" s="1">
        <v>0</v>
      </c>
      <c r="JY178" s="1">
        <v>0</v>
      </c>
      <c r="JZ178" s="1">
        <v>0</v>
      </c>
      <c r="KA178" s="1">
        <v>0</v>
      </c>
      <c r="KB178" s="1">
        <v>0</v>
      </c>
      <c r="KC178" s="1">
        <v>0</v>
      </c>
      <c r="KD178" s="1">
        <v>0</v>
      </c>
      <c r="KE178" s="1">
        <v>0</v>
      </c>
      <c r="KF178" s="1">
        <v>0</v>
      </c>
      <c r="KG178" s="1">
        <v>0</v>
      </c>
      <c r="KH178" s="1">
        <v>0</v>
      </c>
      <c r="KI178" s="1">
        <v>0</v>
      </c>
      <c r="KJ178" s="1">
        <v>0</v>
      </c>
      <c r="KK178" s="1">
        <v>0</v>
      </c>
      <c r="KL178" s="1">
        <v>0</v>
      </c>
      <c r="KM178" s="1">
        <v>0</v>
      </c>
      <c r="KN178" s="1">
        <v>0</v>
      </c>
      <c r="KO178" s="1">
        <v>0</v>
      </c>
      <c r="KP178" s="1">
        <v>0</v>
      </c>
      <c r="KQ178" s="1">
        <v>0</v>
      </c>
      <c r="KR178" s="1">
        <v>0</v>
      </c>
      <c r="KS178" s="1">
        <v>0</v>
      </c>
      <c r="KT178" s="1">
        <v>0</v>
      </c>
      <c r="KU178" s="1">
        <v>0</v>
      </c>
      <c r="KV178" s="1">
        <v>0</v>
      </c>
      <c r="KW178" s="1">
        <v>0</v>
      </c>
      <c r="KX178" s="1">
        <v>0</v>
      </c>
      <c r="KY178" s="1">
        <v>0</v>
      </c>
      <c r="KZ178" s="1">
        <v>0</v>
      </c>
      <c r="LA178" s="1">
        <v>0</v>
      </c>
      <c r="LB178" s="1">
        <v>0</v>
      </c>
      <c r="LC178" s="1">
        <v>0</v>
      </c>
      <c r="LD178" s="1">
        <v>0</v>
      </c>
      <c r="LE178" s="1">
        <v>0</v>
      </c>
      <c r="LF178" s="1">
        <v>0</v>
      </c>
      <c r="LG178" s="1">
        <v>0</v>
      </c>
      <c r="LH178" s="1">
        <v>0.98049414824447334</v>
      </c>
      <c r="LI178" s="1">
        <v>0.94</v>
      </c>
      <c r="LJ178" s="1">
        <v>0</v>
      </c>
      <c r="LK178" s="1">
        <v>0</v>
      </c>
      <c r="LL178" s="1">
        <v>1</v>
      </c>
      <c r="LM178" s="1">
        <v>0.95</v>
      </c>
      <c r="LN178" s="1">
        <v>0</v>
      </c>
      <c r="LO178" s="1">
        <v>1</v>
      </c>
      <c r="LP178" s="1">
        <v>0.78</v>
      </c>
      <c r="LQ178" s="1">
        <v>0</v>
      </c>
      <c r="LR178" s="1">
        <v>0</v>
      </c>
      <c r="LS178" s="1">
        <v>0</v>
      </c>
    </row>
    <row r="179" spans="1:331" ht="15.75" customHeight="1">
      <c r="A179" s="1" t="s">
        <v>459</v>
      </c>
      <c r="B179" s="1" t="s">
        <v>485</v>
      </c>
      <c r="C179" s="1" t="s">
        <v>496</v>
      </c>
      <c r="D179" s="1" t="s">
        <v>422</v>
      </c>
      <c r="E179" s="1" t="s">
        <v>421</v>
      </c>
      <c r="F179" s="1">
        <v>129343</v>
      </c>
      <c r="G179" s="1" t="s">
        <v>355</v>
      </c>
      <c r="H179" s="1">
        <v>129343</v>
      </c>
      <c r="I179" s="1">
        <v>0.89473574986164917</v>
      </c>
      <c r="J179" s="1">
        <v>0</v>
      </c>
      <c r="K179" s="1" t="s">
        <v>356</v>
      </c>
      <c r="L179" s="1">
        <v>1</v>
      </c>
      <c r="M179" s="1" t="s">
        <v>427</v>
      </c>
      <c r="N179" s="1" t="s">
        <v>489</v>
      </c>
      <c r="O179" s="1" t="s">
        <v>490</v>
      </c>
      <c r="P179" s="1">
        <v>4.3</v>
      </c>
      <c r="Q179" s="1">
        <v>0.94</v>
      </c>
      <c r="R179" s="1">
        <v>0</v>
      </c>
      <c r="S179" s="1">
        <v>0.49</v>
      </c>
      <c r="T179" s="1">
        <v>144560</v>
      </c>
      <c r="U179" s="1">
        <v>0</v>
      </c>
      <c r="V179" s="1">
        <v>244</v>
      </c>
      <c r="W179" s="1">
        <v>0</v>
      </c>
      <c r="X179" s="1">
        <v>35272640</v>
      </c>
      <c r="Y179" s="1">
        <v>1</v>
      </c>
      <c r="Z179" s="1">
        <v>0</v>
      </c>
      <c r="AA179" s="1">
        <v>0</v>
      </c>
      <c r="AB179" s="1">
        <v>0</v>
      </c>
      <c r="AC179" s="1">
        <v>0</v>
      </c>
      <c r="AD179" s="1">
        <v>0</v>
      </c>
      <c r="AE179" s="1">
        <v>0</v>
      </c>
      <c r="AF179" s="1">
        <v>0</v>
      </c>
      <c r="AG179" s="1">
        <v>0</v>
      </c>
      <c r="AH179" s="1">
        <v>0</v>
      </c>
      <c r="AI179" s="1">
        <v>0</v>
      </c>
      <c r="AJ179" s="1">
        <v>0</v>
      </c>
      <c r="AK179" s="1">
        <v>0</v>
      </c>
      <c r="AL179" s="1">
        <v>0</v>
      </c>
      <c r="AM179" s="1">
        <v>8.92</v>
      </c>
      <c r="AN179" s="1">
        <v>0</v>
      </c>
      <c r="AO179" s="1">
        <v>0</v>
      </c>
      <c r="AP179" s="1">
        <v>0</v>
      </c>
      <c r="AQ179" s="1">
        <v>0</v>
      </c>
      <c r="AR179" s="1">
        <v>0</v>
      </c>
      <c r="AS179" s="1">
        <v>0</v>
      </c>
      <c r="AT179" s="1">
        <v>0</v>
      </c>
      <c r="AU179" s="1">
        <v>0</v>
      </c>
      <c r="AV179" s="1">
        <v>0</v>
      </c>
      <c r="AW179" s="1">
        <v>0</v>
      </c>
      <c r="AX179" s="1">
        <v>0</v>
      </c>
      <c r="AY179" s="1">
        <v>0</v>
      </c>
      <c r="AZ179" s="1">
        <v>0</v>
      </c>
      <c r="BA179" s="1">
        <v>0</v>
      </c>
      <c r="BB179" s="1">
        <v>0</v>
      </c>
      <c r="BC179" s="1">
        <v>0.1</v>
      </c>
      <c r="BD179" s="1">
        <v>0</v>
      </c>
      <c r="BE179" s="1">
        <v>0</v>
      </c>
      <c r="BF179" s="1">
        <v>0</v>
      </c>
      <c r="BG179" s="1">
        <v>0</v>
      </c>
      <c r="BH179" s="1">
        <v>0</v>
      </c>
      <c r="BI179" s="1">
        <v>0</v>
      </c>
      <c r="BJ179" s="1">
        <v>0</v>
      </c>
      <c r="BK179" s="1">
        <v>0</v>
      </c>
      <c r="BL179" s="1">
        <v>0</v>
      </c>
      <c r="BM179" s="1">
        <v>0</v>
      </c>
      <c r="BN179" s="1">
        <v>0</v>
      </c>
      <c r="BO179" s="1">
        <v>0</v>
      </c>
      <c r="BP179" s="1">
        <v>0</v>
      </c>
      <c r="BQ179" s="1">
        <v>1.4999999999999999E-2</v>
      </c>
      <c r="BR179" s="1">
        <v>0</v>
      </c>
      <c r="BS179" s="1">
        <v>0</v>
      </c>
      <c r="BT179" s="1">
        <v>0</v>
      </c>
      <c r="BU179" s="1">
        <v>0</v>
      </c>
      <c r="BV179" s="1">
        <v>0</v>
      </c>
      <c r="BW179" s="1">
        <v>81.599999999999994</v>
      </c>
      <c r="BX179" s="1">
        <v>0</v>
      </c>
      <c r="BY179" s="1">
        <v>0</v>
      </c>
      <c r="BZ179" s="1">
        <v>0</v>
      </c>
      <c r="CA179" s="1">
        <v>0</v>
      </c>
      <c r="CB179" s="1">
        <v>0</v>
      </c>
      <c r="CC179" s="1">
        <v>0</v>
      </c>
      <c r="CD179" s="1">
        <v>0</v>
      </c>
      <c r="CE179" s="1">
        <v>0</v>
      </c>
      <c r="CF179" s="1">
        <v>0</v>
      </c>
      <c r="CG179" s="1">
        <v>0</v>
      </c>
      <c r="CH179" s="1">
        <v>0</v>
      </c>
      <c r="CI179" s="1">
        <v>0</v>
      </c>
      <c r="CJ179" s="1">
        <v>0</v>
      </c>
      <c r="CK179" s="1">
        <v>0</v>
      </c>
      <c r="CL179" s="1">
        <v>0</v>
      </c>
      <c r="CM179" s="1">
        <v>0</v>
      </c>
      <c r="CN179" s="1">
        <v>0</v>
      </c>
      <c r="CO179" s="1">
        <v>0</v>
      </c>
      <c r="CP179" s="1">
        <v>0</v>
      </c>
      <c r="CQ179" s="1">
        <v>0</v>
      </c>
      <c r="CR179" s="1">
        <v>0</v>
      </c>
      <c r="CS179" s="1">
        <v>0</v>
      </c>
      <c r="CT179" s="1">
        <v>0</v>
      </c>
      <c r="CU179" s="1">
        <v>0</v>
      </c>
      <c r="CV179" s="1">
        <v>0</v>
      </c>
      <c r="CW179" s="1">
        <v>0</v>
      </c>
      <c r="CX179" s="1">
        <v>0</v>
      </c>
      <c r="CY179" s="1">
        <v>0</v>
      </c>
      <c r="CZ179" s="1">
        <v>0</v>
      </c>
      <c r="DA179" s="1">
        <v>0</v>
      </c>
      <c r="DB179" s="1">
        <v>0</v>
      </c>
      <c r="DC179" s="1">
        <v>0</v>
      </c>
      <c r="DD179" s="1">
        <v>0</v>
      </c>
      <c r="DE179" s="1">
        <v>0</v>
      </c>
      <c r="DF179" s="1">
        <v>0</v>
      </c>
      <c r="DG179" s="1">
        <v>0</v>
      </c>
      <c r="DH179" s="1">
        <v>0</v>
      </c>
      <c r="DI179" s="1">
        <v>0</v>
      </c>
      <c r="DJ179" s="1">
        <v>0</v>
      </c>
      <c r="DK179" s="1">
        <v>0</v>
      </c>
      <c r="DL179" s="1">
        <v>0</v>
      </c>
      <c r="DM179" s="1">
        <v>0</v>
      </c>
      <c r="DN179" s="1">
        <v>0</v>
      </c>
      <c r="DO179" s="1">
        <v>0</v>
      </c>
      <c r="DP179" s="1">
        <v>0</v>
      </c>
      <c r="DQ179" s="1">
        <v>0</v>
      </c>
      <c r="DR179" s="1">
        <v>0</v>
      </c>
      <c r="DS179" s="1">
        <v>0</v>
      </c>
      <c r="DT179" s="1">
        <v>0</v>
      </c>
      <c r="DU179" s="1">
        <v>0</v>
      </c>
      <c r="DV179" s="1">
        <v>0</v>
      </c>
      <c r="DW179" s="1">
        <v>0</v>
      </c>
      <c r="DX179" s="1">
        <v>0</v>
      </c>
      <c r="DY179" s="1">
        <v>0</v>
      </c>
      <c r="DZ179" s="1">
        <v>0</v>
      </c>
      <c r="EA179" s="1">
        <v>0</v>
      </c>
      <c r="EB179" s="1">
        <v>0</v>
      </c>
      <c r="EC179" s="1">
        <v>0</v>
      </c>
      <c r="ED179" s="1">
        <v>0</v>
      </c>
      <c r="EE179" s="1">
        <v>0</v>
      </c>
      <c r="EF179" s="1">
        <v>0</v>
      </c>
      <c r="EG179" s="1">
        <v>0</v>
      </c>
      <c r="EH179" s="1">
        <v>0</v>
      </c>
      <c r="EI179" s="1">
        <v>0</v>
      </c>
      <c r="EJ179" s="1">
        <v>0</v>
      </c>
      <c r="EK179" s="1">
        <v>0</v>
      </c>
      <c r="EL179" s="1">
        <v>0</v>
      </c>
      <c r="EM179" s="1">
        <v>0</v>
      </c>
      <c r="EN179" s="1">
        <v>0</v>
      </c>
      <c r="EO179" s="1">
        <v>0</v>
      </c>
      <c r="EP179" s="1">
        <v>0</v>
      </c>
      <c r="EQ179" s="1">
        <v>0</v>
      </c>
      <c r="ER179" s="1">
        <v>0</v>
      </c>
      <c r="ES179" s="1">
        <v>0</v>
      </c>
      <c r="ET179" s="1">
        <v>0</v>
      </c>
      <c r="EU179" s="1">
        <v>0</v>
      </c>
      <c r="EV179" s="1">
        <v>0</v>
      </c>
      <c r="EW179" s="1">
        <v>0</v>
      </c>
      <c r="EX179" s="1">
        <v>0</v>
      </c>
      <c r="EY179" s="1">
        <v>0</v>
      </c>
      <c r="EZ179" s="1">
        <v>0</v>
      </c>
      <c r="FA179" s="1">
        <v>0</v>
      </c>
      <c r="FB179" s="1">
        <v>0</v>
      </c>
      <c r="FC179" s="1">
        <v>0</v>
      </c>
      <c r="FD179" s="1">
        <v>0</v>
      </c>
      <c r="FE179" s="1">
        <v>0</v>
      </c>
      <c r="FF179" s="1">
        <v>0</v>
      </c>
      <c r="FG179" s="1">
        <v>0</v>
      </c>
      <c r="FH179" s="1">
        <v>0</v>
      </c>
      <c r="FI179" s="1">
        <v>0</v>
      </c>
      <c r="FJ179" s="1">
        <v>0</v>
      </c>
      <c r="FK179" s="1">
        <v>0</v>
      </c>
      <c r="FL179" s="1">
        <v>0</v>
      </c>
      <c r="FM179" s="1">
        <v>0</v>
      </c>
      <c r="FN179" s="1">
        <v>0</v>
      </c>
      <c r="FO179" s="1">
        <v>0</v>
      </c>
      <c r="FP179" s="1">
        <v>0</v>
      </c>
      <c r="FQ179" s="1">
        <v>1</v>
      </c>
      <c r="FR179" s="1">
        <v>0</v>
      </c>
      <c r="FS179" s="1">
        <v>0</v>
      </c>
      <c r="FT179" s="1">
        <v>0</v>
      </c>
      <c r="FU179" s="1">
        <v>0</v>
      </c>
      <c r="FV179" s="1">
        <v>0</v>
      </c>
      <c r="FW179" s="1">
        <v>0</v>
      </c>
      <c r="FX179" s="1">
        <v>2.8709365947859675</v>
      </c>
      <c r="FY179" s="1">
        <v>0</v>
      </c>
      <c r="FZ179" s="1">
        <v>0</v>
      </c>
      <c r="GA179" s="1">
        <v>0</v>
      </c>
      <c r="GB179" s="1">
        <v>0</v>
      </c>
      <c r="GC179" s="1">
        <v>0</v>
      </c>
      <c r="GD179" s="1">
        <v>0</v>
      </c>
      <c r="GE179" s="1">
        <v>0</v>
      </c>
      <c r="GF179" s="1">
        <v>0</v>
      </c>
      <c r="GG179" s="1">
        <v>0</v>
      </c>
      <c r="GH179" s="1">
        <v>0</v>
      </c>
      <c r="GI179" s="1">
        <v>0</v>
      </c>
      <c r="GJ179" s="1">
        <v>0</v>
      </c>
      <c r="GK179" s="1">
        <v>0</v>
      </c>
      <c r="GL179" s="1">
        <v>0</v>
      </c>
      <c r="GM179" s="1">
        <v>0</v>
      </c>
      <c r="GN179" s="1">
        <v>0</v>
      </c>
      <c r="GO179" s="1">
        <v>0</v>
      </c>
      <c r="GP179" s="1">
        <v>0</v>
      </c>
      <c r="GQ179" s="1">
        <v>0</v>
      </c>
      <c r="GR179" s="1">
        <v>0</v>
      </c>
      <c r="GS179" s="1">
        <v>0</v>
      </c>
      <c r="GT179" s="1">
        <v>0.31069999999999998</v>
      </c>
      <c r="GU179" s="1">
        <v>0</v>
      </c>
      <c r="GV179" s="1">
        <v>0</v>
      </c>
      <c r="GW179" s="1">
        <v>0</v>
      </c>
      <c r="GX179" s="1">
        <v>0</v>
      </c>
      <c r="GY179" s="1">
        <v>0</v>
      </c>
      <c r="GZ179" s="1">
        <v>0</v>
      </c>
      <c r="HA179" s="1">
        <v>0</v>
      </c>
      <c r="HB179" s="1">
        <v>0</v>
      </c>
      <c r="HC179" s="1">
        <v>0</v>
      </c>
      <c r="HD179" s="1">
        <v>0</v>
      </c>
      <c r="HE179" s="1">
        <v>0</v>
      </c>
      <c r="HF179" s="1">
        <v>0</v>
      </c>
      <c r="HG179" s="1">
        <v>0</v>
      </c>
      <c r="HH179" s="1">
        <v>1.4999999999999999E-2</v>
      </c>
      <c r="HI179" s="1">
        <v>0</v>
      </c>
      <c r="HJ179" s="1">
        <v>0</v>
      </c>
      <c r="HK179" s="1">
        <v>0</v>
      </c>
      <c r="HL179" s="1">
        <v>0</v>
      </c>
      <c r="HM179" s="1">
        <v>0</v>
      </c>
      <c r="HN179" s="1">
        <v>81.599999999999994</v>
      </c>
      <c r="HO179" s="1">
        <v>0</v>
      </c>
      <c r="HP179" s="1">
        <v>0</v>
      </c>
      <c r="HQ179" s="1">
        <v>0</v>
      </c>
      <c r="HR179" s="1">
        <v>0</v>
      </c>
      <c r="HS179" s="1">
        <v>0</v>
      </c>
      <c r="HT179" s="1">
        <v>0</v>
      </c>
      <c r="HU179" s="1">
        <v>0</v>
      </c>
      <c r="HV179" s="1">
        <v>0</v>
      </c>
      <c r="HW179" s="1">
        <v>0</v>
      </c>
      <c r="HX179" s="1">
        <v>0</v>
      </c>
      <c r="HY179" s="1">
        <v>0</v>
      </c>
      <c r="HZ179" s="1">
        <v>0</v>
      </c>
      <c r="IA179" s="1">
        <v>0</v>
      </c>
      <c r="IB179" s="1">
        <v>0</v>
      </c>
      <c r="IC179" s="1">
        <v>0</v>
      </c>
      <c r="ID179" s="1">
        <v>0</v>
      </c>
      <c r="IE179" s="1">
        <v>0</v>
      </c>
      <c r="IF179" s="1">
        <v>0</v>
      </c>
      <c r="IG179" s="1">
        <v>0</v>
      </c>
      <c r="IH179" s="1">
        <v>0</v>
      </c>
      <c r="II179" s="1">
        <v>0</v>
      </c>
      <c r="IJ179" s="1">
        <v>0</v>
      </c>
      <c r="IK179" s="1">
        <v>0</v>
      </c>
      <c r="IL179" s="1">
        <v>0</v>
      </c>
      <c r="IM179" s="1">
        <v>0</v>
      </c>
      <c r="IN179" s="1">
        <v>0</v>
      </c>
      <c r="IO179" s="1">
        <v>0</v>
      </c>
      <c r="IP179" s="1">
        <v>0</v>
      </c>
      <c r="IQ179" s="1">
        <v>0</v>
      </c>
      <c r="IR179" s="1">
        <v>0</v>
      </c>
      <c r="IS179" s="1">
        <v>0</v>
      </c>
      <c r="IT179" s="1">
        <v>0</v>
      </c>
      <c r="IU179" s="1">
        <v>0</v>
      </c>
      <c r="IV179" s="1">
        <v>0</v>
      </c>
      <c r="IW179" s="1">
        <v>0</v>
      </c>
      <c r="IX179" s="1">
        <v>0</v>
      </c>
      <c r="IY179" s="1">
        <v>0</v>
      </c>
      <c r="IZ179" s="1">
        <v>0</v>
      </c>
      <c r="JA179" s="1">
        <v>0</v>
      </c>
      <c r="JB179" s="1">
        <v>0</v>
      </c>
      <c r="JC179" s="1">
        <v>0</v>
      </c>
      <c r="JD179" s="1">
        <v>0</v>
      </c>
      <c r="JE179" s="1">
        <v>0</v>
      </c>
      <c r="JF179" s="1">
        <v>0</v>
      </c>
      <c r="JG179" s="1">
        <v>0</v>
      </c>
      <c r="JH179" s="1">
        <v>0</v>
      </c>
      <c r="JI179" s="1">
        <v>0</v>
      </c>
      <c r="JJ179" s="1">
        <v>0</v>
      </c>
      <c r="JK179" s="1">
        <v>0</v>
      </c>
      <c r="JL179" s="1">
        <v>0</v>
      </c>
      <c r="JM179" s="1">
        <v>0</v>
      </c>
      <c r="JN179" s="1">
        <v>0</v>
      </c>
      <c r="JO179" s="1">
        <v>0</v>
      </c>
      <c r="JP179" s="1">
        <v>0</v>
      </c>
      <c r="JQ179" s="1">
        <v>0</v>
      </c>
      <c r="JR179" s="1">
        <v>0</v>
      </c>
      <c r="JS179" s="1">
        <v>0</v>
      </c>
      <c r="JT179" s="1">
        <v>0</v>
      </c>
      <c r="JU179" s="1">
        <v>0</v>
      </c>
      <c r="JV179" s="1">
        <v>0</v>
      </c>
      <c r="JW179" s="1">
        <v>0</v>
      </c>
      <c r="JX179" s="1">
        <v>0</v>
      </c>
      <c r="JY179" s="1">
        <v>0</v>
      </c>
      <c r="JZ179" s="1">
        <v>0</v>
      </c>
      <c r="KA179" s="1">
        <v>0</v>
      </c>
      <c r="KB179" s="1">
        <v>0</v>
      </c>
      <c r="KC179" s="1">
        <v>0</v>
      </c>
      <c r="KD179" s="1">
        <v>0</v>
      </c>
      <c r="KE179" s="1">
        <v>0</v>
      </c>
      <c r="KF179" s="1">
        <v>0</v>
      </c>
      <c r="KG179" s="1">
        <v>0</v>
      </c>
      <c r="KH179" s="1">
        <v>0</v>
      </c>
      <c r="KI179" s="1">
        <v>0</v>
      </c>
      <c r="KJ179" s="1">
        <v>0</v>
      </c>
      <c r="KK179" s="1">
        <v>0</v>
      </c>
      <c r="KL179" s="1">
        <v>0</v>
      </c>
      <c r="KM179" s="1">
        <v>0</v>
      </c>
      <c r="KN179" s="1">
        <v>0</v>
      </c>
      <c r="KO179" s="1">
        <v>0</v>
      </c>
      <c r="KP179" s="1">
        <v>0</v>
      </c>
      <c r="KQ179" s="1">
        <v>0</v>
      </c>
      <c r="KR179" s="1">
        <v>0</v>
      </c>
      <c r="KS179" s="1">
        <v>0</v>
      </c>
      <c r="KT179" s="1">
        <v>0</v>
      </c>
      <c r="KU179" s="1">
        <v>0</v>
      </c>
      <c r="KV179" s="1">
        <v>0</v>
      </c>
      <c r="KW179" s="1">
        <v>0</v>
      </c>
      <c r="KX179" s="1">
        <v>0</v>
      </c>
      <c r="KY179" s="1">
        <v>0</v>
      </c>
      <c r="KZ179" s="1">
        <v>0</v>
      </c>
      <c r="LA179" s="1">
        <v>0</v>
      </c>
      <c r="LB179" s="1">
        <v>0</v>
      </c>
      <c r="LC179" s="1">
        <v>0</v>
      </c>
      <c r="LD179" s="1">
        <v>0</v>
      </c>
      <c r="LE179" s="1">
        <v>0</v>
      </c>
      <c r="LF179" s="1">
        <v>0</v>
      </c>
      <c r="LG179" s="1">
        <v>0</v>
      </c>
      <c r="LH179" s="1">
        <v>1</v>
      </c>
      <c r="LI179" s="1">
        <v>0.55000000000000004</v>
      </c>
      <c r="LJ179" s="1">
        <v>0</v>
      </c>
      <c r="LK179" s="1">
        <v>0</v>
      </c>
      <c r="LL179" s="1">
        <v>1</v>
      </c>
      <c r="LM179" s="1">
        <v>0.95</v>
      </c>
      <c r="LN179" s="1">
        <v>0</v>
      </c>
      <c r="LO179" s="1">
        <v>1</v>
      </c>
      <c r="LP179" s="1">
        <v>0.78</v>
      </c>
      <c r="LQ179" s="1">
        <v>0</v>
      </c>
      <c r="LR179" s="1">
        <v>0</v>
      </c>
      <c r="LS179" s="1">
        <v>0</v>
      </c>
    </row>
    <row r="180" spans="1:331" ht="15.75" customHeight="1">
      <c r="A180" s="1" t="s">
        <v>459</v>
      </c>
      <c r="B180" s="1" t="s">
        <v>485</v>
      </c>
      <c r="C180" s="1" t="s">
        <v>496</v>
      </c>
      <c r="D180" s="1" t="s">
        <v>422</v>
      </c>
      <c r="E180" s="1" t="s">
        <v>421</v>
      </c>
      <c r="F180" s="1">
        <v>1281</v>
      </c>
      <c r="G180" s="1" t="s">
        <v>355</v>
      </c>
      <c r="H180" s="1">
        <v>1281</v>
      </c>
      <c r="I180" s="1">
        <v>1.6423076923076922</v>
      </c>
      <c r="J180" s="1">
        <v>0</v>
      </c>
      <c r="K180" s="1" t="s">
        <v>356</v>
      </c>
      <c r="L180" s="1">
        <v>1</v>
      </c>
      <c r="M180" s="1" t="s">
        <v>427</v>
      </c>
      <c r="N180" s="1" t="s">
        <v>489</v>
      </c>
      <c r="O180" s="1" t="s">
        <v>490</v>
      </c>
      <c r="P180" s="1">
        <v>4.3</v>
      </c>
      <c r="Q180" s="1">
        <v>0.94</v>
      </c>
      <c r="R180" s="1">
        <v>0</v>
      </c>
      <c r="S180" s="1">
        <v>0.49</v>
      </c>
      <c r="T180" s="1">
        <v>780</v>
      </c>
      <c r="U180" s="1">
        <v>0</v>
      </c>
      <c r="V180" s="1">
        <v>244</v>
      </c>
      <c r="W180" s="1">
        <v>0</v>
      </c>
      <c r="X180" s="1">
        <v>190320</v>
      </c>
      <c r="Y180" s="1">
        <v>1</v>
      </c>
      <c r="Z180" s="1">
        <v>0</v>
      </c>
      <c r="AA180" s="1">
        <v>0</v>
      </c>
      <c r="AB180" s="1">
        <v>0</v>
      </c>
      <c r="AC180" s="1">
        <v>0</v>
      </c>
      <c r="AD180" s="1">
        <v>0</v>
      </c>
      <c r="AE180" s="1">
        <v>0</v>
      </c>
      <c r="AF180" s="1">
        <v>0</v>
      </c>
      <c r="AG180" s="1">
        <v>0</v>
      </c>
      <c r="AH180" s="1">
        <v>0</v>
      </c>
      <c r="AI180" s="1">
        <v>0</v>
      </c>
      <c r="AJ180" s="1">
        <v>0</v>
      </c>
      <c r="AK180" s="1">
        <v>0</v>
      </c>
      <c r="AL180" s="1">
        <v>0</v>
      </c>
      <c r="AM180" s="1">
        <v>8.92</v>
      </c>
      <c r="AN180" s="1">
        <v>0</v>
      </c>
      <c r="AO180" s="1">
        <v>0</v>
      </c>
      <c r="AP180" s="1">
        <v>0</v>
      </c>
      <c r="AQ180" s="1">
        <v>0</v>
      </c>
      <c r="AR180" s="1">
        <v>0</v>
      </c>
      <c r="AS180" s="1">
        <v>0</v>
      </c>
      <c r="AT180" s="1">
        <v>0</v>
      </c>
      <c r="AU180" s="1">
        <v>0</v>
      </c>
      <c r="AV180" s="1">
        <v>0</v>
      </c>
      <c r="AW180" s="1">
        <v>0</v>
      </c>
      <c r="AX180" s="1">
        <v>0</v>
      </c>
      <c r="AY180" s="1">
        <v>0</v>
      </c>
      <c r="AZ180" s="1">
        <v>0</v>
      </c>
      <c r="BA180" s="1">
        <v>0</v>
      </c>
      <c r="BB180" s="1">
        <v>0</v>
      </c>
      <c r="BC180" s="1">
        <v>0.1</v>
      </c>
      <c r="BD180" s="1">
        <v>0</v>
      </c>
      <c r="BE180" s="1">
        <v>0</v>
      </c>
      <c r="BF180" s="1">
        <v>0</v>
      </c>
      <c r="BG180" s="1">
        <v>0</v>
      </c>
      <c r="BH180" s="1">
        <v>0</v>
      </c>
      <c r="BI180" s="1">
        <v>0</v>
      </c>
      <c r="BJ180" s="1">
        <v>0</v>
      </c>
      <c r="BK180" s="1">
        <v>0</v>
      </c>
      <c r="BL180" s="1">
        <v>0</v>
      </c>
      <c r="BM180" s="1">
        <v>0</v>
      </c>
      <c r="BN180" s="1">
        <v>0</v>
      </c>
      <c r="BO180" s="1">
        <v>0</v>
      </c>
      <c r="BP180" s="1">
        <v>0</v>
      </c>
      <c r="BQ180" s="1">
        <v>1.4999999999999999E-2</v>
      </c>
      <c r="BR180" s="1">
        <v>0</v>
      </c>
      <c r="BS180" s="1">
        <v>0</v>
      </c>
      <c r="BT180" s="1">
        <v>0</v>
      </c>
      <c r="BU180" s="1">
        <v>0</v>
      </c>
      <c r="BV180" s="1">
        <v>0</v>
      </c>
      <c r="BW180" s="1">
        <v>81.599999999999994</v>
      </c>
      <c r="BX180" s="1">
        <v>0</v>
      </c>
      <c r="BY180" s="1">
        <v>0</v>
      </c>
      <c r="BZ180" s="1">
        <v>0</v>
      </c>
      <c r="CA180" s="1">
        <v>0</v>
      </c>
      <c r="CB180" s="1">
        <v>0</v>
      </c>
      <c r="CC180" s="1">
        <v>0</v>
      </c>
      <c r="CD180" s="1">
        <v>0</v>
      </c>
      <c r="CE180" s="1">
        <v>0</v>
      </c>
      <c r="CF180" s="1">
        <v>0</v>
      </c>
      <c r="CG180" s="1">
        <v>0</v>
      </c>
      <c r="CH180" s="1">
        <v>0</v>
      </c>
      <c r="CI180" s="1">
        <v>0</v>
      </c>
      <c r="CJ180" s="1">
        <v>0</v>
      </c>
      <c r="CK180" s="1">
        <v>0</v>
      </c>
      <c r="CL180" s="1">
        <v>0</v>
      </c>
      <c r="CM180" s="1">
        <v>0</v>
      </c>
      <c r="CN180" s="1">
        <v>0</v>
      </c>
      <c r="CO180" s="1">
        <v>0</v>
      </c>
      <c r="CP180" s="1">
        <v>0</v>
      </c>
      <c r="CQ180" s="1">
        <v>0</v>
      </c>
      <c r="CR180" s="1">
        <v>0</v>
      </c>
      <c r="CS180" s="1">
        <v>0</v>
      </c>
      <c r="CT180" s="1">
        <v>0</v>
      </c>
      <c r="CU180" s="1">
        <v>0</v>
      </c>
      <c r="CV180" s="1">
        <v>0</v>
      </c>
      <c r="CW180" s="1">
        <v>0</v>
      </c>
      <c r="CX180" s="1">
        <v>0</v>
      </c>
      <c r="CY180" s="1">
        <v>0</v>
      </c>
      <c r="CZ180" s="1">
        <v>0</v>
      </c>
      <c r="DA180" s="1">
        <v>0</v>
      </c>
      <c r="DB180" s="1">
        <v>0</v>
      </c>
      <c r="DC180" s="1">
        <v>0</v>
      </c>
      <c r="DD180" s="1">
        <v>0</v>
      </c>
      <c r="DE180" s="1">
        <v>0</v>
      </c>
      <c r="DF180" s="1">
        <v>0</v>
      </c>
      <c r="DG180" s="1">
        <v>0</v>
      </c>
      <c r="DH180" s="1">
        <v>0</v>
      </c>
      <c r="DI180" s="1">
        <v>0</v>
      </c>
      <c r="DJ180" s="1">
        <v>0</v>
      </c>
      <c r="DK180" s="1">
        <v>0</v>
      </c>
      <c r="DL180" s="1">
        <v>0</v>
      </c>
      <c r="DM180" s="1">
        <v>0</v>
      </c>
      <c r="DN180" s="1">
        <v>0</v>
      </c>
      <c r="DO180" s="1">
        <v>0</v>
      </c>
      <c r="DP180" s="1">
        <v>0</v>
      </c>
      <c r="DQ180" s="1">
        <v>0</v>
      </c>
      <c r="DR180" s="1">
        <v>0</v>
      </c>
      <c r="DS180" s="1">
        <v>0</v>
      </c>
      <c r="DT180" s="1">
        <v>0</v>
      </c>
      <c r="DU180" s="1">
        <v>0</v>
      </c>
      <c r="DV180" s="1">
        <v>0</v>
      </c>
      <c r="DW180" s="1">
        <v>0</v>
      </c>
      <c r="DX180" s="1">
        <v>0</v>
      </c>
      <c r="DY180" s="1">
        <v>0</v>
      </c>
      <c r="DZ180" s="1">
        <v>0</v>
      </c>
      <c r="EA180" s="1">
        <v>0</v>
      </c>
      <c r="EB180" s="1">
        <v>0</v>
      </c>
      <c r="EC180" s="1">
        <v>0</v>
      </c>
      <c r="ED180" s="1">
        <v>0</v>
      </c>
      <c r="EE180" s="1">
        <v>0</v>
      </c>
      <c r="EF180" s="1">
        <v>0</v>
      </c>
      <c r="EG180" s="1">
        <v>0</v>
      </c>
      <c r="EH180" s="1">
        <v>0</v>
      </c>
      <c r="EI180" s="1">
        <v>0</v>
      </c>
      <c r="EJ180" s="1">
        <v>0</v>
      </c>
      <c r="EK180" s="1">
        <v>0</v>
      </c>
      <c r="EL180" s="1">
        <v>0</v>
      </c>
      <c r="EM180" s="1">
        <v>0</v>
      </c>
      <c r="EN180" s="1">
        <v>0</v>
      </c>
      <c r="EO180" s="1">
        <v>0</v>
      </c>
      <c r="EP180" s="1">
        <v>0</v>
      </c>
      <c r="EQ180" s="1">
        <v>0</v>
      </c>
      <c r="ER180" s="1">
        <v>0</v>
      </c>
      <c r="ES180" s="1">
        <v>0</v>
      </c>
      <c r="ET180" s="1">
        <v>0</v>
      </c>
      <c r="EU180" s="1">
        <v>0</v>
      </c>
      <c r="EV180" s="1">
        <v>0</v>
      </c>
      <c r="EW180" s="1">
        <v>0</v>
      </c>
      <c r="EX180" s="1">
        <v>0</v>
      </c>
      <c r="EY180" s="1">
        <v>0</v>
      </c>
      <c r="EZ180" s="1">
        <v>0</v>
      </c>
      <c r="FA180" s="1">
        <v>0</v>
      </c>
      <c r="FB180" s="1">
        <v>0</v>
      </c>
      <c r="FC180" s="1">
        <v>0</v>
      </c>
      <c r="FD180" s="1">
        <v>0</v>
      </c>
      <c r="FE180" s="1">
        <v>0</v>
      </c>
      <c r="FF180" s="1">
        <v>0</v>
      </c>
      <c r="FG180" s="1">
        <v>0</v>
      </c>
      <c r="FH180" s="1">
        <v>0</v>
      </c>
      <c r="FI180" s="1">
        <v>0</v>
      </c>
      <c r="FJ180" s="1">
        <v>0</v>
      </c>
      <c r="FK180" s="1">
        <v>0</v>
      </c>
      <c r="FL180" s="1">
        <v>0</v>
      </c>
      <c r="FM180" s="1">
        <v>0</v>
      </c>
      <c r="FN180" s="1">
        <v>0</v>
      </c>
      <c r="FO180" s="1">
        <v>0</v>
      </c>
      <c r="FP180" s="1">
        <v>0</v>
      </c>
      <c r="FQ180" s="1">
        <v>1</v>
      </c>
      <c r="FR180" s="1">
        <v>0</v>
      </c>
      <c r="FS180" s="1">
        <v>0</v>
      </c>
      <c r="FT180" s="1">
        <v>0</v>
      </c>
      <c r="FU180" s="1">
        <v>0</v>
      </c>
      <c r="FV180" s="1">
        <v>0</v>
      </c>
      <c r="FW180" s="1">
        <v>0</v>
      </c>
      <c r="FX180" s="1">
        <v>2.760755184153513</v>
      </c>
      <c r="FY180" s="1">
        <v>0</v>
      </c>
      <c r="FZ180" s="1">
        <v>0</v>
      </c>
      <c r="GA180" s="1">
        <v>0</v>
      </c>
      <c r="GB180" s="1">
        <v>0</v>
      </c>
      <c r="GC180" s="1">
        <v>0</v>
      </c>
      <c r="GD180" s="1">
        <v>0</v>
      </c>
      <c r="GE180" s="1">
        <v>0</v>
      </c>
      <c r="GF180" s="1">
        <v>0</v>
      </c>
      <c r="GG180" s="1">
        <v>0</v>
      </c>
      <c r="GH180" s="1">
        <v>0</v>
      </c>
      <c r="GI180" s="1">
        <v>0</v>
      </c>
      <c r="GJ180" s="1">
        <v>0</v>
      </c>
      <c r="GK180" s="1">
        <v>0</v>
      </c>
      <c r="GL180" s="1">
        <v>0</v>
      </c>
      <c r="GM180" s="1">
        <v>0</v>
      </c>
      <c r="GN180" s="1">
        <v>0</v>
      </c>
      <c r="GO180" s="1">
        <v>0</v>
      </c>
      <c r="GP180" s="1">
        <v>0</v>
      </c>
      <c r="GQ180" s="1">
        <v>0</v>
      </c>
      <c r="GR180" s="1">
        <v>0</v>
      </c>
      <c r="GS180" s="1">
        <v>0</v>
      </c>
      <c r="GT180" s="1">
        <v>0.3231</v>
      </c>
      <c r="GU180" s="1">
        <v>0</v>
      </c>
      <c r="GV180" s="1">
        <v>0</v>
      </c>
      <c r="GW180" s="1">
        <v>0</v>
      </c>
      <c r="GX180" s="1">
        <v>0</v>
      </c>
      <c r="GY180" s="1">
        <v>0</v>
      </c>
      <c r="GZ180" s="1">
        <v>0</v>
      </c>
      <c r="HA180" s="1">
        <v>0</v>
      </c>
      <c r="HB180" s="1">
        <v>0</v>
      </c>
      <c r="HC180" s="1">
        <v>0</v>
      </c>
      <c r="HD180" s="1">
        <v>0</v>
      </c>
      <c r="HE180" s="1">
        <v>0</v>
      </c>
      <c r="HF180" s="1">
        <v>0</v>
      </c>
      <c r="HG180" s="1">
        <v>0</v>
      </c>
      <c r="HH180" s="1">
        <v>1.4999999999999999E-2</v>
      </c>
      <c r="HI180" s="1">
        <v>0</v>
      </c>
      <c r="HJ180" s="1">
        <v>0</v>
      </c>
      <c r="HK180" s="1">
        <v>0</v>
      </c>
      <c r="HL180" s="1">
        <v>0</v>
      </c>
      <c r="HM180" s="1">
        <v>0</v>
      </c>
      <c r="HN180" s="1">
        <v>81.599999999999994</v>
      </c>
      <c r="HO180" s="1">
        <v>0</v>
      </c>
      <c r="HP180" s="1">
        <v>0</v>
      </c>
      <c r="HQ180" s="1">
        <v>0</v>
      </c>
      <c r="HR180" s="1">
        <v>0</v>
      </c>
      <c r="HS180" s="1">
        <v>0</v>
      </c>
      <c r="HT180" s="1">
        <v>0</v>
      </c>
      <c r="HU180" s="1">
        <v>0</v>
      </c>
      <c r="HV180" s="1">
        <v>0</v>
      </c>
      <c r="HW180" s="1">
        <v>0</v>
      </c>
      <c r="HX180" s="1">
        <v>0</v>
      </c>
      <c r="HY180" s="1">
        <v>0</v>
      </c>
      <c r="HZ180" s="1">
        <v>0</v>
      </c>
      <c r="IA180" s="1">
        <v>0</v>
      </c>
      <c r="IB180" s="1">
        <v>0</v>
      </c>
      <c r="IC180" s="1">
        <v>0</v>
      </c>
      <c r="ID180" s="1">
        <v>0</v>
      </c>
      <c r="IE180" s="1">
        <v>0</v>
      </c>
      <c r="IF180" s="1">
        <v>0</v>
      </c>
      <c r="IG180" s="1">
        <v>0</v>
      </c>
      <c r="IH180" s="1">
        <v>0</v>
      </c>
      <c r="II180" s="1">
        <v>0</v>
      </c>
      <c r="IJ180" s="1">
        <v>0</v>
      </c>
      <c r="IK180" s="1">
        <v>0</v>
      </c>
      <c r="IL180" s="1">
        <v>0</v>
      </c>
      <c r="IM180" s="1">
        <v>0</v>
      </c>
      <c r="IN180" s="1">
        <v>0</v>
      </c>
      <c r="IO180" s="1">
        <v>0</v>
      </c>
      <c r="IP180" s="1">
        <v>0</v>
      </c>
      <c r="IQ180" s="1">
        <v>0</v>
      </c>
      <c r="IR180" s="1">
        <v>0</v>
      </c>
      <c r="IS180" s="1">
        <v>0</v>
      </c>
      <c r="IT180" s="1">
        <v>0</v>
      </c>
      <c r="IU180" s="1">
        <v>0</v>
      </c>
      <c r="IV180" s="1">
        <v>0</v>
      </c>
      <c r="IW180" s="1">
        <v>0</v>
      </c>
      <c r="IX180" s="1">
        <v>0</v>
      </c>
      <c r="IY180" s="1">
        <v>0</v>
      </c>
      <c r="IZ180" s="1">
        <v>0</v>
      </c>
      <c r="JA180" s="1">
        <v>0</v>
      </c>
      <c r="JB180" s="1">
        <v>0</v>
      </c>
      <c r="JC180" s="1">
        <v>0</v>
      </c>
      <c r="JD180" s="1">
        <v>0</v>
      </c>
      <c r="JE180" s="1">
        <v>0</v>
      </c>
      <c r="JF180" s="1">
        <v>0</v>
      </c>
      <c r="JG180" s="1">
        <v>0</v>
      </c>
      <c r="JH180" s="1">
        <v>0</v>
      </c>
      <c r="JI180" s="1">
        <v>0</v>
      </c>
      <c r="JJ180" s="1">
        <v>0</v>
      </c>
      <c r="JK180" s="1">
        <v>0</v>
      </c>
      <c r="JL180" s="1">
        <v>0</v>
      </c>
      <c r="JM180" s="1">
        <v>0</v>
      </c>
      <c r="JN180" s="1">
        <v>0</v>
      </c>
      <c r="JO180" s="1">
        <v>0</v>
      </c>
      <c r="JP180" s="1">
        <v>0</v>
      </c>
      <c r="JQ180" s="1">
        <v>0</v>
      </c>
      <c r="JR180" s="1">
        <v>0</v>
      </c>
      <c r="JS180" s="1">
        <v>0</v>
      </c>
      <c r="JT180" s="1">
        <v>0</v>
      </c>
      <c r="JU180" s="1">
        <v>0</v>
      </c>
      <c r="JV180" s="1">
        <v>0</v>
      </c>
      <c r="JW180" s="1">
        <v>0</v>
      </c>
      <c r="JX180" s="1">
        <v>0</v>
      </c>
      <c r="JY180" s="1">
        <v>0</v>
      </c>
      <c r="JZ180" s="1">
        <v>0</v>
      </c>
      <c r="KA180" s="1">
        <v>0</v>
      </c>
      <c r="KB180" s="1">
        <v>0</v>
      </c>
      <c r="KC180" s="1">
        <v>0</v>
      </c>
      <c r="KD180" s="1">
        <v>0</v>
      </c>
      <c r="KE180" s="1">
        <v>0</v>
      </c>
      <c r="KF180" s="1">
        <v>0</v>
      </c>
      <c r="KG180" s="1">
        <v>0</v>
      </c>
      <c r="KH180" s="1">
        <v>0</v>
      </c>
      <c r="KI180" s="1">
        <v>0</v>
      </c>
      <c r="KJ180" s="1">
        <v>0</v>
      </c>
      <c r="KK180" s="1">
        <v>0</v>
      </c>
      <c r="KL180" s="1">
        <v>0</v>
      </c>
      <c r="KM180" s="1">
        <v>0</v>
      </c>
      <c r="KN180" s="1">
        <v>0</v>
      </c>
      <c r="KO180" s="1">
        <v>0</v>
      </c>
      <c r="KP180" s="1">
        <v>0</v>
      </c>
      <c r="KQ180" s="1">
        <v>0</v>
      </c>
      <c r="KR180" s="1">
        <v>0</v>
      </c>
      <c r="KS180" s="1">
        <v>0</v>
      </c>
      <c r="KT180" s="1">
        <v>0</v>
      </c>
      <c r="KU180" s="1">
        <v>0</v>
      </c>
      <c r="KV180" s="1">
        <v>0</v>
      </c>
      <c r="KW180" s="1">
        <v>0</v>
      </c>
      <c r="KX180" s="1">
        <v>0</v>
      </c>
      <c r="KY180" s="1">
        <v>0</v>
      </c>
      <c r="KZ180" s="1">
        <v>0</v>
      </c>
      <c r="LA180" s="1">
        <v>0</v>
      </c>
      <c r="LB180" s="1">
        <v>0</v>
      </c>
      <c r="LC180" s="1">
        <v>0</v>
      </c>
      <c r="LD180" s="1">
        <v>0</v>
      </c>
      <c r="LE180" s="1">
        <v>0</v>
      </c>
      <c r="LF180" s="1">
        <v>0</v>
      </c>
      <c r="LG180" s="1">
        <v>0</v>
      </c>
      <c r="LH180" s="1">
        <v>1</v>
      </c>
      <c r="LI180" s="1">
        <v>1</v>
      </c>
      <c r="LJ180" s="1">
        <v>0</v>
      </c>
      <c r="LK180" s="1">
        <v>0</v>
      </c>
      <c r="LL180" s="1">
        <v>1</v>
      </c>
      <c r="LM180" s="1">
        <v>0.95</v>
      </c>
      <c r="LN180" s="1">
        <v>0</v>
      </c>
      <c r="LO180" s="1">
        <v>1</v>
      </c>
      <c r="LP180" s="1">
        <v>0.78</v>
      </c>
      <c r="LQ180" s="1">
        <v>0</v>
      </c>
      <c r="LR180" s="1">
        <v>0</v>
      </c>
      <c r="LS180" s="1">
        <v>0</v>
      </c>
    </row>
    <row r="181" spans="1:331" ht="15.75" customHeight="1">
      <c r="A181" s="1" t="s">
        <v>459</v>
      </c>
      <c r="B181" s="1" t="s">
        <v>485</v>
      </c>
      <c r="C181" s="1" t="s">
        <v>495</v>
      </c>
      <c r="D181" s="1" t="s">
        <v>422</v>
      </c>
      <c r="E181" s="1" t="s">
        <v>421</v>
      </c>
      <c r="F181" s="1">
        <v>71146</v>
      </c>
      <c r="G181" s="1" t="s">
        <v>355</v>
      </c>
      <c r="H181" s="1">
        <v>71146</v>
      </c>
      <c r="I181" s="1">
        <v>1.3214829674207809</v>
      </c>
      <c r="J181" s="1">
        <v>0</v>
      </c>
      <c r="K181" s="1" t="s">
        <v>356</v>
      </c>
      <c r="L181" s="1">
        <v>1</v>
      </c>
      <c r="M181" s="1" t="s">
        <v>427</v>
      </c>
      <c r="N181" s="1" t="s">
        <v>493</v>
      </c>
      <c r="O181" s="1" t="s">
        <v>494</v>
      </c>
      <c r="P181" s="1">
        <v>5</v>
      </c>
      <c r="Q181" s="1">
        <v>0.81</v>
      </c>
      <c r="R181" s="1">
        <v>0</v>
      </c>
      <c r="S181" s="1">
        <v>0.38</v>
      </c>
      <c r="T181" s="1">
        <v>53838</v>
      </c>
      <c r="U181" s="1">
        <v>0</v>
      </c>
      <c r="V181" s="1">
        <v>244</v>
      </c>
      <c r="W181" s="1">
        <v>0</v>
      </c>
      <c r="X181" s="1">
        <v>13136472</v>
      </c>
      <c r="Y181" s="1">
        <v>1</v>
      </c>
      <c r="Z181" s="1">
        <v>0</v>
      </c>
      <c r="AA181" s="1">
        <v>0</v>
      </c>
      <c r="AB181" s="1">
        <v>0</v>
      </c>
      <c r="AC181" s="1">
        <v>0</v>
      </c>
      <c r="AD181" s="1">
        <v>0</v>
      </c>
      <c r="AE181" s="1">
        <v>0</v>
      </c>
      <c r="AF181" s="1">
        <v>0</v>
      </c>
      <c r="AG181" s="1">
        <v>0</v>
      </c>
      <c r="AH181" s="1">
        <v>0</v>
      </c>
      <c r="AI181" s="1">
        <v>0</v>
      </c>
      <c r="AJ181" s="1">
        <v>0</v>
      </c>
      <c r="AK181" s="1">
        <v>0</v>
      </c>
      <c r="AL181" s="1">
        <v>0</v>
      </c>
      <c r="AM181" s="1">
        <v>15.602739726027398</v>
      </c>
      <c r="AN181" s="1">
        <v>0</v>
      </c>
      <c r="AO181" s="1">
        <v>0</v>
      </c>
      <c r="AP181" s="1">
        <v>0</v>
      </c>
      <c r="AQ181" s="1">
        <v>0</v>
      </c>
      <c r="AR181" s="1">
        <v>0</v>
      </c>
      <c r="AS181" s="1">
        <v>0</v>
      </c>
      <c r="AT181" s="1">
        <v>0</v>
      </c>
      <c r="AU181" s="1">
        <v>0</v>
      </c>
      <c r="AV181" s="1">
        <v>0</v>
      </c>
      <c r="AW181" s="1">
        <v>0</v>
      </c>
      <c r="AX181" s="1">
        <v>0</v>
      </c>
      <c r="AY181" s="1">
        <v>0</v>
      </c>
      <c r="AZ181" s="1">
        <v>0</v>
      </c>
      <c r="BA181" s="1">
        <v>0</v>
      </c>
      <c r="BB181" s="1">
        <v>0</v>
      </c>
      <c r="BC181" s="1">
        <v>0.1</v>
      </c>
      <c r="BD181" s="1">
        <v>0</v>
      </c>
      <c r="BE181" s="1">
        <v>0</v>
      </c>
      <c r="BF181" s="1">
        <v>0</v>
      </c>
      <c r="BG181" s="1">
        <v>0</v>
      </c>
      <c r="BH181" s="1">
        <v>0</v>
      </c>
      <c r="BI181" s="1">
        <v>0</v>
      </c>
      <c r="BJ181" s="1">
        <v>0</v>
      </c>
      <c r="BK181" s="1">
        <v>0</v>
      </c>
      <c r="BL181" s="1">
        <v>0</v>
      </c>
      <c r="BM181" s="1">
        <v>0</v>
      </c>
      <c r="BN181" s="1">
        <v>0</v>
      </c>
      <c r="BO181" s="1">
        <v>0</v>
      </c>
      <c r="BP181" s="1">
        <v>0</v>
      </c>
      <c r="BQ181" s="1">
        <v>1.4999999999999999E-2</v>
      </c>
      <c r="BR181" s="1">
        <v>0</v>
      </c>
      <c r="BS181" s="1">
        <v>0</v>
      </c>
      <c r="BT181" s="1">
        <v>0</v>
      </c>
      <c r="BU181" s="1">
        <v>0</v>
      </c>
      <c r="BV181" s="1">
        <v>0</v>
      </c>
      <c r="BW181" s="1">
        <v>81.599999999999994</v>
      </c>
      <c r="BX181" s="1">
        <v>0</v>
      </c>
      <c r="BY181" s="1">
        <v>0</v>
      </c>
      <c r="BZ181" s="1">
        <v>0</v>
      </c>
      <c r="CA181" s="1">
        <v>0</v>
      </c>
      <c r="CB181" s="1">
        <v>0</v>
      </c>
      <c r="CC181" s="1">
        <v>0</v>
      </c>
      <c r="CD181" s="1">
        <v>0</v>
      </c>
      <c r="CE181" s="1">
        <v>0</v>
      </c>
      <c r="CF181" s="1">
        <v>0</v>
      </c>
      <c r="CG181" s="1">
        <v>0</v>
      </c>
      <c r="CH181" s="1">
        <v>0</v>
      </c>
      <c r="CI181" s="1">
        <v>0</v>
      </c>
      <c r="CJ181" s="1">
        <v>0</v>
      </c>
      <c r="CK181" s="1">
        <v>0</v>
      </c>
      <c r="CL181" s="1">
        <v>0</v>
      </c>
      <c r="CM181" s="1">
        <v>0</v>
      </c>
      <c r="CN181" s="1">
        <v>0</v>
      </c>
      <c r="CO181" s="1">
        <v>0</v>
      </c>
      <c r="CP181" s="1">
        <v>0</v>
      </c>
      <c r="CQ181" s="1">
        <v>0</v>
      </c>
      <c r="CR181" s="1">
        <v>0</v>
      </c>
      <c r="CS181" s="1">
        <v>0</v>
      </c>
      <c r="CT181" s="1">
        <v>0</v>
      </c>
      <c r="CU181" s="1">
        <v>0</v>
      </c>
      <c r="CV181" s="1">
        <v>0</v>
      </c>
      <c r="CW181" s="1">
        <v>0</v>
      </c>
      <c r="CX181" s="1">
        <v>0</v>
      </c>
      <c r="CY181" s="1">
        <v>0</v>
      </c>
      <c r="CZ181" s="1">
        <v>0</v>
      </c>
      <c r="DA181" s="1">
        <v>0</v>
      </c>
      <c r="DB181" s="1">
        <v>0</v>
      </c>
      <c r="DC181" s="1">
        <v>0</v>
      </c>
      <c r="DD181" s="1">
        <v>0</v>
      </c>
      <c r="DE181" s="1">
        <v>0</v>
      </c>
      <c r="DF181" s="1">
        <v>0</v>
      </c>
      <c r="DG181" s="1">
        <v>0</v>
      </c>
      <c r="DH181" s="1">
        <v>0</v>
      </c>
      <c r="DI181" s="1">
        <v>0</v>
      </c>
      <c r="DJ181" s="1">
        <v>0</v>
      </c>
      <c r="DK181" s="1">
        <v>0</v>
      </c>
      <c r="DL181" s="1">
        <v>0</v>
      </c>
      <c r="DM181" s="1">
        <v>0</v>
      </c>
      <c r="DN181" s="1">
        <v>0</v>
      </c>
      <c r="DO181" s="1">
        <v>0</v>
      </c>
      <c r="DP181" s="1">
        <v>0</v>
      </c>
      <c r="DQ181" s="1">
        <v>0</v>
      </c>
      <c r="DR181" s="1">
        <v>0</v>
      </c>
      <c r="DS181" s="1">
        <v>0</v>
      </c>
      <c r="DT181" s="1">
        <v>0</v>
      </c>
      <c r="DU181" s="1">
        <v>0</v>
      </c>
      <c r="DV181" s="1">
        <v>0</v>
      </c>
      <c r="DW181" s="1">
        <v>0</v>
      </c>
      <c r="DX181" s="1">
        <v>0</v>
      </c>
      <c r="DY181" s="1">
        <v>0</v>
      </c>
      <c r="DZ181" s="1">
        <v>0</v>
      </c>
      <c r="EA181" s="1">
        <v>0</v>
      </c>
      <c r="EB181" s="1">
        <v>0</v>
      </c>
      <c r="EC181" s="1">
        <v>0</v>
      </c>
      <c r="ED181" s="1">
        <v>0</v>
      </c>
      <c r="EE181" s="1">
        <v>0</v>
      </c>
      <c r="EF181" s="1">
        <v>0</v>
      </c>
      <c r="EG181" s="1">
        <v>0</v>
      </c>
      <c r="EH181" s="1">
        <v>0</v>
      </c>
      <c r="EI181" s="1">
        <v>0</v>
      </c>
      <c r="EJ181" s="1">
        <v>0</v>
      </c>
      <c r="EK181" s="1">
        <v>0</v>
      </c>
      <c r="EL181" s="1">
        <v>0</v>
      </c>
      <c r="EM181" s="1">
        <v>0</v>
      </c>
      <c r="EN181" s="1">
        <v>0</v>
      </c>
      <c r="EO181" s="1">
        <v>0</v>
      </c>
      <c r="EP181" s="1">
        <v>0</v>
      </c>
      <c r="EQ181" s="1">
        <v>0</v>
      </c>
      <c r="ER181" s="1">
        <v>0</v>
      </c>
      <c r="ES181" s="1">
        <v>0</v>
      </c>
      <c r="ET181" s="1">
        <v>0</v>
      </c>
      <c r="EU181" s="1">
        <v>0</v>
      </c>
      <c r="EV181" s="1">
        <v>0</v>
      </c>
      <c r="EW181" s="1">
        <v>0</v>
      </c>
      <c r="EX181" s="1">
        <v>0</v>
      </c>
      <c r="EY181" s="1">
        <v>0</v>
      </c>
      <c r="EZ181" s="1">
        <v>0</v>
      </c>
      <c r="FA181" s="1">
        <v>0</v>
      </c>
      <c r="FB181" s="1">
        <v>0</v>
      </c>
      <c r="FC181" s="1">
        <v>0</v>
      </c>
      <c r="FD181" s="1">
        <v>0</v>
      </c>
      <c r="FE181" s="1">
        <v>0</v>
      </c>
      <c r="FF181" s="1">
        <v>0</v>
      </c>
      <c r="FG181" s="1">
        <v>0</v>
      </c>
      <c r="FH181" s="1">
        <v>0</v>
      </c>
      <c r="FI181" s="1">
        <v>0</v>
      </c>
      <c r="FJ181" s="1">
        <v>0</v>
      </c>
      <c r="FK181" s="1">
        <v>0</v>
      </c>
      <c r="FL181" s="1">
        <v>0</v>
      </c>
      <c r="FM181" s="1">
        <v>0</v>
      </c>
      <c r="FN181" s="1">
        <v>0</v>
      </c>
      <c r="FO181" s="1">
        <v>0</v>
      </c>
      <c r="FP181" s="1">
        <v>0</v>
      </c>
      <c r="FQ181" s="1">
        <v>1</v>
      </c>
      <c r="FR181" s="1">
        <v>0</v>
      </c>
      <c r="FS181" s="1">
        <v>0</v>
      </c>
      <c r="FT181" s="1">
        <v>0</v>
      </c>
      <c r="FU181" s="1">
        <v>0</v>
      </c>
      <c r="FV181" s="1">
        <v>0</v>
      </c>
      <c r="FW181" s="1">
        <v>0</v>
      </c>
      <c r="FX181" s="1">
        <v>5.3636093936154694</v>
      </c>
      <c r="FY181" s="1">
        <v>0</v>
      </c>
      <c r="FZ181" s="1">
        <v>0</v>
      </c>
      <c r="GA181" s="1">
        <v>0</v>
      </c>
      <c r="GB181" s="1">
        <v>0</v>
      </c>
      <c r="GC181" s="1">
        <v>0</v>
      </c>
      <c r="GD181" s="1">
        <v>0</v>
      </c>
      <c r="GE181" s="1">
        <v>0</v>
      </c>
      <c r="GF181" s="1">
        <v>0</v>
      </c>
      <c r="GG181" s="1">
        <v>0</v>
      </c>
      <c r="GH181" s="1">
        <v>0</v>
      </c>
      <c r="GI181" s="1">
        <v>0</v>
      </c>
      <c r="GJ181" s="1">
        <v>0</v>
      </c>
      <c r="GK181" s="1">
        <v>0</v>
      </c>
      <c r="GL181" s="1">
        <v>0</v>
      </c>
      <c r="GM181" s="1">
        <v>0</v>
      </c>
      <c r="GN181" s="1">
        <v>0</v>
      </c>
      <c r="GO181" s="1">
        <v>0</v>
      </c>
      <c r="GP181" s="1">
        <v>0</v>
      </c>
      <c r="GQ181" s="1">
        <v>0</v>
      </c>
      <c r="GR181" s="1">
        <v>0</v>
      </c>
      <c r="GS181" s="1">
        <v>0</v>
      </c>
      <c r="GT181" s="1">
        <v>0.29089999999999999</v>
      </c>
      <c r="GU181" s="1">
        <v>0</v>
      </c>
      <c r="GV181" s="1">
        <v>0</v>
      </c>
      <c r="GW181" s="1">
        <v>0</v>
      </c>
      <c r="GX181" s="1">
        <v>0</v>
      </c>
      <c r="GY181" s="1">
        <v>0</v>
      </c>
      <c r="GZ181" s="1">
        <v>0</v>
      </c>
      <c r="HA181" s="1">
        <v>0</v>
      </c>
      <c r="HB181" s="1">
        <v>0</v>
      </c>
      <c r="HC181" s="1">
        <v>0</v>
      </c>
      <c r="HD181" s="1">
        <v>0</v>
      </c>
      <c r="HE181" s="1">
        <v>0</v>
      </c>
      <c r="HF181" s="1">
        <v>0</v>
      </c>
      <c r="HG181" s="1">
        <v>0</v>
      </c>
      <c r="HH181" s="1">
        <v>1.4999999999999999E-2</v>
      </c>
      <c r="HI181" s="1">
        <v>0</v>
      </c>
      <c r="HJ181" s="1">
        <v>0</v>
      </c>
      <c r="HK181" s="1">
        <v>0</v>
      </c>
      <c r="HL181" s="1">
        <v>0</v>
      </c>
      <c r="HM181" s="1">
        <v>0</v>
      </c>
      <c r="HN181" s="1">
        <v>81.599999999999994</v>
      </c>
      <c r="HO181" s="1">
        <v>0</v>
      </c>
      <c r="HP181" s="1">
        <v>0</v>
      </c>
      <c r="HQ181" s="1">
        <v>0</v>
      </c>
      <c r="HR181" s="1">
        <v>0</v>
      </c>
      <c r="HS181" s="1">
        <v>0</v>
      </c>
      <c r="HT181" s="1">
        <v>0</v>
      </c>
      <c r="HU181" s="1">
        <v>0</v>
      </c>
      <c r="HV181" s="1">
        <v>0</v>
      </c>
      <c r="HW181" s="1">
        <v>0</v>
      </c>
      <c r="HX181" s="1">
        <v>0</v>
      </c>
      <c r="HY181" s="1">
        <v>0</v>
      </c>
      <c r="HZ181" s="1">
        <v>0</v>
      </c>
      <c r="IA181" s="1">
        <v>0</v>
      </c>
      <c r="IB181" s="1">
        <v>0</v>
      </c>
      <c r="IC181" s="1">
        <v>0</v>
      </c>
      <c r="ID181" s="1">
        <v>0</v>
      </c>
      <c r="IE181" s="1">
        <v>0</v>
      </c>
      <c r="IF181" s="1">
        <v>0</v>
      </c>
      <c r="IG181" s="1">
        <v>0</v>
      </c>
      <c r="IH181" s="1">
        <v>0</v>
      </c>
      <c r="II181" s="1">
        <v>0</v>
      </c>
      <c r="IJ181" s="1">
        <v>0</v>
      </c>
      <c r="IK181" s="1">
        <v>0</v>
      </c>
      <c r="IL181" s="1">
        <v>0</v>
      </c>
      <c r="IM181" s="1">
        <v>0</v>
      </c>
      <c r="IN181" s="1">
        <v>0</v>
      </c>
      <c r="IO181" s="1">
        <v>0</v>
      </c>
      <c r="IP181" s="1">
        <v>0</v>
      </c>
      <c r="IQ181" s="1">
        <v>0</v>
      </c>
      <c r="IR181" s="1">
        <v>0</v>
      </c>
      <c r="IS181" s="1">
        <v>0</v>
      </c>
      <c r="IT181" s="1">
        <v>0</v>
      </c>
      <c r="IU181" s="1">
        <v>0</v>
      </c>
      <c r="IV181" s="1">
        <v>0</v>
      </c>
      <c r="IW181" s="1">
        <v>0</v>
      </c>
      <c r="IX181" s="1">
        <v>0</v>
      </c>
      <c r="IY181" s="1">
        <v>0</v>
      </c>
      <c r="IZ181" s="1">
        <v>0</v>
      </c>
      <c r="JA181" s="1">
        <v>0</v>
      </c>
      <c r="JB181" s="1">
        <v>0</v>
      </c>
      <c r="JC181" s="1">
        <v>0</v>
      </c>
      <c r="JD181" s="1">
        <v>0</v>
      </c>
      <c r="JE181" s="1">
        <v>0</v>
      </c>
      <c r="JF181" s="1">
        <v>0</v>
      </c>
      <c r="JG181" s="1">
        <v>0</v>
      </c>
      <c r="JH181" s="1">
        <v>0</v>
      </c>
      <c r="JI181" s="1">
        <v>0</v>
      </c>
      <c r="JJ181" s="1">
        <v>0</v>
      </c>
      <c r="JK181" s="1">
        <v>0</v>
      </c>
      <c r="JL181" s="1">
        <v>0</v>
      </c>
      <c r="JM181" s="1">
        <v>0</v>
      </c>
      <c r="JN181" s="1">
        <v>0</v>
      </c>
      <c r="JO181" s="1">
        <v>0</v>
      </c>
      <c r="JP181" s="1">
        <v>0</v>
      </c>
      <c r="JQ181" s="1">
        <v>0</v>
      </c>
      <c r="JR181" s="1">
        <v>0</v>
      </c>
      <c r="JS181" s="1">
        <v>0</v>
      </c>
      <c r="JT181" s="1">
        <v>0</v>
      </c>
      <c r="JU181" s="1">
        <v>0</v>
      </c>
      <c r="JV181" s="1">
        <v>0</v>
      </c>
      <c r="JW181" s="1">
        <v>0</v>
      </c>
      <c r="JX181" s="1">
        <v>0</v>
      </c>
      <c r="JY181" s="1">
        <v>0</v>
      </c>
      <c r="JZ181" s="1">
        <v>0</v>
      </c>
      <c r="KA181" s="1">
        <v>0</v>
      </c>
      <c r="KB181" s="1">
        <v>0</v>
      </c>
      <c r="KC181" s="1">
        <v>0</v>
      </c>
      <c r="KD181" s="1">
        <v>0</v>
      </c>
      <c r="KE181" s="1">
        <v>0</v>
      </c>
      <c r="KF181" s="1">
        <v>0</v>
      </c>
      <c r="KG181" s="1">
        <v>0</v>
      </c>
      <c r="KH181" s="1">
        <v>0</v>
      </c>
      <c r="KI181" s="1">
        <v>0</v>
      </c>
      <c r="KJ181" s="1">
        <v>0</v>
      </c>
      <c r="KK181" s="1">
        <v>0</v>
      </c>
      <c r="KL181" s="1">
        <v>0</v>
      </c>
      <c r="KM181" s="1">
        <v>0</v>
      </c>
      <c r="KN181" s="1">
        <v>0</v>
      </c>
      <c r="KO181" s="1">
        <v>0</v>
      </c>
      <c r="KP181" s="1">
        <v>0</v>
      </c>
      <c r="KQ181" s="1">
        <v>0</v>
      </c>
      <c r="KR181" s="1">
        <v>0</v>
      </c>
      <c r="KS181" s="1">
        <v>0</v>
      </c>
      <c r="KT181" s="1">
        <v>0</v>
      </c>
      <c r="KU181" s="1">
        <v>0</v>
      </c>
      <c r="KV181" s="1">
        <v>0</v>
      </c>
      <c r="KW181" s="1">
        <v>0</v>
      </c>
      <c r="KX181" s="1">
        <v>0</v>
      </c>
      <c r="KY181" s="1">
        <v>0</v>
      </c>
      <c r="KZ181" s="1">
        <v>0</v>
      </c>
      <c r="LA181" s="1">
        <v>0</v>
      </c>
      <c r="LB181" s="1">
        <v>0</v>
      </c>
      <c r="LC181" s="1">
        <v>0</v>
      </c>
      <c r="LD181" s="1">
        <v>0</v>
      </c>
      <c r="LE181" s="1">
        <v>0</v>
      </c>
      <c r="LF181" s="1">
        <v>0</v>
      </c>
      <c r="LG181" s="1">
        <v>0</v>
      </c>
      <c r="LH181" s="1">
        <v>0.96970541253389797</v>
      </c>
      <c r="LI181" s="1">
        <v>0.57999999999999996</v>
      </c>
      <c r="LJ181" s="1">
        <v>0</v>
      </c>
      <c r="LK181" s="1">
        <v>0</v>
      </c>
      <c r="LL181" s="1">
        <v>1</v>
      </c>
      <c r="LM181" s="1">
        <v>0.95</v>
      </c>
      <c r="LN181" s="1">
        <v>0</v>
      </c>
      <c r="LO181" s="1">
        <v>1</v>
      </c>
      <c r="LP181" s="1">
        <v>0.78</v>
      </c>
      <c r="LQ181" s="1">
        <v>0</v>
      </c>
      <c r="LR181" s="1">
        <v>2.1773485513609148E-3</v>
      </c>
      <c r="LS181" s="1">
        <v>0</v>
      </c>
    </row>
    <row r="182" spans="1:331" ht="15.75" customHeight="1">
      <c r="A182" s="1" t="s">
        <v>459</v>
      </c>
      <c r="B182" s="1" t="s">
        <v>485</v>
      </c>
      <c r="C182" s="1" t="s">
        <v>492</v>
      </c>
      <c r="D182" s="1" t="s">
        <v>422</v>
      </c>
      <c r="E182" s="1" t="s">
        <v>421</v>
      </c>
      <c r="F182" s="1">
        <v>93470</v>
      </c>
      <c r="G182" s="1" t="s">
        <v>355</v>
      </c>
      <c r="H182" s="1">
        <v>93470</v>
      </c>
      <c r="I182" s="1">
        <v>1.5578333333333334</v>
      </c>
      <c r="J182" s="1">
        <v>0</v>
      </c>
      <c r="K182" s="1" t="s">
        <v>356</v>
      </c>
      <c r="L182" s="1">
        <v>1</v>
      </c>
      <c r="M182" s="1" t="s">
        <v>427</v>
      </c>
      <c r="N182" s="1" t="s">
        <v>493</v>
      </c>
      <c r="O182" s="1" t="s">
        <v>494</v>
      </c>
      <c r="P182" s="1">
        <v>5</v>
      </c>
      <c r="Q182" s="1">
        <v>0.81</v>
      </c>
      <c r="R182" s="1">
        <v>0</v>
      </c>
      <c r="S182" s="1">
        <v>0.38</v>
      </c>
      <c r="T182" s="1">
        <v>60000</v>
      </c>
      <c r="U182" s="1">
        <v>0</v>
      </c>
      <c r="V182" s="1">
        <v>244</v>
      </c>
      <c r="W182" s="1">
        <v>0</v>
      </c>
      <c r="X182" s="1">
        <v>14640000</v>
      </c>
      <c r="Y182" s="1">
        <v>1</v>
      </c>
      <c r="Z182" s="1">
        <v>0</v>
      </c>
      <c r="AA182" s="1">
        <v>0</v>
      </c>
      <c r="AB182" s="1">
        <v>0</v>
      </c>
      <c r="AC182" s="1">
        <v>0</v>
      </c>
      <c r="AD182" s="1">
        <v>0</v>
      </c>
      <c r="AE182" s="1">
        <v>0</v>
      </c>
      <c r="AF182" s="1">
        <v>0</v>
      </c>
      <c r="AG182" s="1">
        <v>0</v>
      </c>
      <c r="AH182" s="1">
        <v>0</v>
      </c>
      <c r="AI182" s="1">
        <v>0</v>
      </c>
      <c r="AJ182" s="1">
        <v>0</v>
      </c>
      <c r="AK182" s="1">
        <v>0</v>
      </c>
      <c r="AL182" s="1">
        <v>0</v>
      </c>
      <c r="AM182" s="1">
        <v>15.602739726027398</v>
      </c>
      <c r="AN182" s="1">
        <v>0</v>
      </c>
      <c r="AO182" s="1">
        <v>0</v>
      </c>
      <c r="AP182" s="1">
        <v>0</v>
      </c>
      <c r="AQ182" s="1">
        <v>0</v>
      </c>
      <c r="AR182" s="1">
        <v>0</v>
      </c>
      <c r="AS182" s="1">
        <v>0</v>
      </c>
      <c r="AT182" s="1">
        <v>0</v>
      </c>
      <c r="AU182" s="1">
        <v>0</v>
      </c>
      <c r="AV182" s="1">
        <v>0</v>
      </c>
      <c r="AW182" s="1">
        <v>0</v>
      </c>
      <c r="AX182" s="1">
        <v>0</v>
      </c>
      <c r="AY182" s="1">
        <v>0</v>
      </c>
      <c r="AZ182" s="1">
        <v>0</v>
      </c>
      <c r="BA182" s="1">
        <v>0</v>
      </c>
      <c r="BB182" s="1">
        <v>0</v>
      </c>
      <c r="BC182" s="1">
        <v>0.1</v>
      </c>
      <c r="BD182" s="1">
        <v>0</v>
      </c>
      <c r="BE182" s="1">
        <v>0</v>
      </c>
      <c r="BF182" s="1">
        <v>0</v>
      </c>
      <c r="BG182" s="1">
        <v>0</v>
      </c>
      <c r="BH182" s="1">
        <v>0</v>
      </c>
      <c r="BI182" s="1">
        <v>0</v>
      </c>
      <c r="BJ182" s="1">
        <v>0</v>
      </c>
      <c r="BK182" s="1">
        <v>0</v>
      </c>
      <c r="BL182" s="1">
        <v>0</v>
      </c>
      <c r="BM182" s="1">
        <v>0</v>
      </c>
      <c r="BN182" s="1">
        <v>0</v>
      </c>
      <c r="BO182" s="1">
        <v>0</v>
      </c>
      <c r="BP182" s="1">
        <v>0</v>
      </c>
      <c r="BQ182" s="1">
        <v>1.4999999999999999E-2</v>
      </c>
      <c r="BR182" s="1">
        <v>0</v>
      </c>
      <c r="BS182" s="1">
        <v>0</v>
      </c>
      <c r="BT182" s="1">
        <v>0</v>
      </c>
      <c r="BU182" s="1">
        <v>0</v>
      </c>
      <c r="BV182" s="1">
        <v>0</v>
      </c>
      <c r="BW182" s="1">
        <v>81.599999999999994</v>
      </c>
      <c r="BX182" s="1">
        <v>0</v>
      </c>
      <c r="BY182" s="1">
        <v>0</v>
      </c>
      <c r="BZ182" s="1">
        <v>0</v>
      </c>
      <c r="CA182" s="1">
        <v>0</v>
      </c>
      <c r="CB182" s="1">
        <v>0</v>
      </c>
      <c r="CC182" s="1">
        <v>0</v>
      </c>
      <c r="CD182" s="1">
        <v>0</v>
      </c>
      <c r="CE182" s="1">
        <v>0</v>
      </c>
      <c r="CF182" s="1">
        <v>0</v>
      </c>
      <c r="CG182" s="1">
        <v>0</v>
      </c>
      <c r="CH182" s="1">
        <v>0</v>
      </c>
      <c r="CI182" s="1">
        <v>0</v>
      </c>
      <c r="CJ182" s="1">
        <v>0</v>
      </c>
      <c r="CK182" s="1">
        <v>0</v>
      </c>
      <c r="CL182" s="1">
        <v>0</v>
      </c>
      <c r="CM182" s="1">
        <v>0</v>
      </c>
      <c r="CN182" s="1">
        <v>0</v>
      </c>
      <c r="CO182" s="1">
        <v>0</v>
      </c>
      <c r="CP182" s="1">
        <v>0</v>
      </c>
      <c r="CQ182" s="1">
        <v>0</v>
      </c>
      <c r="CR182" s="1">
        <v>0</v>
      </c>
      <c r="CS182" s="1">
        <v>0</v>
      </c>
      <c r="CT182" s="1">
        <v>0</v>
      </c>
      <c r="CU182" s="1">
        <v>0</v>
      </c>
      <c r="CV182" s="1">
        <v>0</v>
      </c>
      <c r="CW182" s="1">
        <v>0</v>
      </c>
      <c r="CX182" s="1">
        <v>0</v>
      </c>
      <c r="CY182" s="1">
        <v>0</v>
      </c>
      <c r="CZ182" s="1">
        <v>0</v>
      </c>
      <c r="DA182" s="1">
        <v>0</v>
      </c>
      <c r="DB182" s="1">
        <v>0</v>
      </c>
      <c r="DC182" s="1">
        <v>0</v>
      </c>
      <c r="DD182" s="1">
        <v>0</v>
      </c>
      <c r="DE182" s="1">
        <v>0</v>
      </c>
      <c r="DF182" s="1">
        <v>0</v>
      </c>
      <c r="DG182" s="1">
        <v>0</v>
      </c>
      <c r="DH182" s="1">
        <v>0</v>
      </c>
      <c r="DI182" s="1">
        <v>0</v>
      </c>
      <c r="DJ182" s="1">
        <v>0</v>
      </c>
      <c r="DK182" s="1">
        <v>0</v>
      </c>
      <c r="DL182" s="1">
        <v>0</v>
      </c>
      <c r="DM182" s="1">
        <v>0</v>
      </c>
      <c r="DN182" s="1">
        <v>0</v>
      </c>
      <c r="DO182" s="1">
        <v>0</v>
      </c>
      <c r="DP182" s="1">
        <v>0</v>
      </c>
      <c r="DQ182" s="1">
        <v>0</v>
      </c>
      <c r="DR182" s="1">
        <v>0</v>
      </c>
      <c r="DS182" s="1">
        <v>0</v>
      </c>
      <c r="DT182" s="1">
        <v>0</v>
      </c>
      <c r="DU182" s="1">
        <v>0</v>
      </c>
      <c r="DV182" s="1">
        <v>0</v>
      </c>
      <c r="DW182" s="1">
        <v>0</v>
      </c>
      <c r="DX182" s="1">
        <v>0</v>
      </c>
      <c r="DY182" s="1">
        <v>0</v>
      </c>
      <c r="DZ182" s="1">
        <v>0</v>
      </c>
      <c r="EA182" s="1">
        <v>0</v>
      </c>
      <c r="EB182" s="1">
        <v>0</v>
      </c>
      <c r="EC182" s="1">
        <v>0</v>
      </c>
      <c r="ED182" s="1">
        <v>0</v>
      </c>
      <c r="EE182" s="1">
        <v>0</v>
      </c>
      <c r="EF182" s="1">
        <v>0</v>
      </c>
      <c r="EG182" s="1">
        <v>0</v>
      </c>
      <c r="EH182" s="1">
        <v>0</v>
      </c>
      <c r="EI182" s="1">
        <v>0</v>
      </c>
      <c r="EJ182" s="1">
        <v>0</v>
      </c>
      <c r="EK182" s="1">
        <v>0</v>
      </c>
      <c r="EL182" s="1">
        <v>0</v>
      </c>
      <c r="EM182" s="1">
        <v>0</v>
      </c>
      <c r="EN182" s="1">
        <v>0</v>
      </c>
      <c r="EO182" s="1">
        <v>0</v>
      </c>
      <c r="EP182" s="1">
        <v>0</v>
      </c>
      <c r="EQ182" s="1">
        <v>0</v>
      </c>
      <c r="ER182" s="1">
        <v>0</v>
      </c>
      <c r="ES182" s="1">
        <v>0</v>
      </c>
      <c r="ET182" s="1">
        <v>0</v>
      </c>
      <c r="EU182" s="1">
        <v>0</v>
      </c>
      <c r="EV182" s="1">
        <v>0</v>
      </c>
      <c r="EW182" s="1">
        <v>0</v>
      </c>
      <c r="EX182" s="1">
        <v>0</v>
      </c>
      <c r="EY182" s="1">
        <v>0</v>
      </c>
      <c r="EZ182" s="1">
        <v>0</v>
      </c>
      <c r="FA182" s="1">
        <v>0</v>
      </c>
      <c r="FB182" s="1">
        <v>0</v>
      </c>
      <c r="FC182" s="1">
        <v>0</v>
      </c>
      <c r="FD182" s="1">
        <v>0</v>
      </c>
      <c r="FE182" s="1">
        <v>0</v>
      </c>
      <c r="FF182" s="1">
        <v>0</v>
      </c>
      <c r="FG182" s="1">
        <v>0</v>
      </c>
      <c r="FH182" s="1">
        <v>0</v>
      </c>
      <c r="FI182" s="1">
        <v>0</v>
      </c>
      <c r="FJ182" s="1">
        <v>0</v>
      </c>
      <c r="FK182" s="1">
        <v>0</v>
      </c>
      <c r="FL182" s="1">
        <v>0</v>
      </c>
      <c r="FM182" s="1">
        <v>0</v>
      </c>
      <c r="FN182" s="1">
        <v>0</v>
      </c>
      <c r="FO182" s="1">
        <v>0</v>
      </c>
      <c r="FP182" s="1">
        <v>0</v>
      </c>
      <c r="FQ182" s="1">
        <v>1</v>
      </c>
      <c r="FR182" s="1">
        <v>0</v>
      </c>
      <c r="FS182" s="1">
        <v>0</v>
      </c>
      <c r="FT182" s="1">
        <v>0</v>
      </c>
      <c r="FU182" s="1">
        <v>0</v>
      </c>
      <c r="FV182" s="1">
        <v>0</v>
      </c>
      <c r="FW182" s="1">
        <v>0</v>
      </c>
      <c r="FX182" s="1">
        <v>5.3636093936154694</v>
      </c>
      <c r="FY182" s="1">
        <v>0</v>
      </c>
      <c r="FZ182" s="1">
        <v>0</v>
      </c>
      <c r="GA182" s="1">
        <v>0</v>
      </c>
      <c r="GB182" s="1">
        <v>0</v>
      </c>
      <c r="GC182" s="1">
        <v>0</v>
      </c>
      <c r="GD182" s="1">
        <v>0</v>
      </c>
      <c r="GE182" s="1">
        <v>0</v>
      </c>
      <c r="GF182" s="1">
        <v>0</v>
      </c>
      <c r="GG182" s="1">
        <v>0</v>
      </c>
      <c r="GH182" s="1">
        <v>0</v>
      </c>
      <c r="GI182" s="1">
        <v>0</v>
      </c>
      <c r="GJ182" s="1">
        <v>0</v>
      </c>
      <c r="GK182" s="1">
        <v>0</v>
      </c>
      <c r="GL182" s="1">
        <v>0</v>
      </c>
      <c r="GM182" s="1">
        <v>0</v>
      </c>
      <c r="GN182" s="1">
        <v>0</v>
      </c>
      <c r="GO182" s="1">
        <v>0</v>
      </c>
      <c r="GP182" s="1">
        <v>0</v>
      </c>
      <c r="GQ182" s="1">
        <v>0</v>
      </c>
      <c r="GR182" s="1">
        <v>0</v>
      </c>
      <c r="GS182" s="1">
        <v>0</v>
      </c>
      <c r="GT182" s="1">
        <v>0.29089999999999999</v>
      </c>
      <c r="GU182" s="1">
        <v>0</v>
      </c>
      <c r="GV182" s="1">
        <v>0</v>
      </c>
      <c r="GW182" s="1">
        <v>0</v>
      </c>
      <c r="GX182" s="1">
        <v>0</v>
      </c>
      <c r="GY182" s="1">
        <v>0</v>
      </c>
      <c r="GZ182" s="1">
        <v>0</v>
      </c>
      <c r="HA182" s="1">
        <v>0</v>
      </c>
      <c r="HB182" s="1">
        <v>0</v>
      </c>
      <c r="HC182" s="1">
        <v>0</v>
      </c>
      <c r="HD182" s="1">
        <v>0</v>
      </c>
      <c r="HE182" s="1">
        <v>0</v>
      </c>
      <c r="HF182" s="1">
        <v>0</v>
      </c>
      <c r="HG182" s="1">
        <v>0</v>
      </c>
      <c r="HH182" s="1">
        <v>1.4999999999999999E-2</v>
      </c>
      <c r="HI182" s="1">
        <v>0</v>
      </c>
      <c r="HJ182" s="1">
        <v>0</v>
      </c>
      <c r="HK182" s="1">
        <v>0</v>
      </c>
      <c r="HL182" s="1">
        <v>0</v>
      </c>
      <c r="HM182" s="1">
        <v>0</v>
      </c>
      <c r="HN182" s="1">
        <v>81.599999999999994</v>
      </c>
      <c r="HO182" s="1">
        <v>0</v>
      </c>
      <c r="HP182" s="1">
        <v>0</v>
      </c>
      <c r="HQ182" s="1">
        <v>0</v>
      </c>
      <c r="HR182" s="1">
        <v>0</v>
      </c>
      <c r="HS182" s="1">
        <v>0</v>
      </c>
      <c r="HT182" s="1">
        <v>0</v>
      </c>
      <c r="HU182" s="1">
        <v>0</v>
      </c>
      <c r="HV182" s="1">
        <v>0</v>
      </c>
      <c r="HW182" s="1">
        <v>0</v>
      </c>
      <c r="HX182" s="1">
        <v>0</v>
      </c>
      <c r="HY182" s="1">
        <v>0</v>
      </c>
      <c r="HZ182" s="1">
        <v>0</v>
      </c>
      <c r="IA182" s="1">
        <v>0</v>
      </c>
      <c r="IB182" s="1">
        <v>0</v>
      </c>
      <c r="IC182" s="1">
        <v>0</v>
      </c>
      <c r="ID182" s="1">
        <v>0</v>
      </c>
      <c r="IE182" s="1">
        <v>0</v>
      </c>
      <c r="IF182" s="1">
        <v>0</v>
      </c>
      <c r="IG182" s="1">
        <v>0</v>
      </c>
      <c r="IH182" s="1">
        <v>0</v>
      </c>
      <c r="II182" s="1">
        <v>0</v>
      </c>
      <c r="IJ182" s="1">
        <v>0</v>
      </c>
      <c r="IK182" s="1">
        <v>0</v>
      </c>
      <c r="IL182" s="1">
        <v>0</v>
      </c>
      <c r="IM182" s="1">
        <v>0</v>
      </c>
      <c r="IN182" s="1">
        <v>0</v>
      </c>
      <c r="IO182" s="1">
        <v>0</v>
      </c>
      <c r="IP182" s="1">
        <v>0</v>
      </c>
      <c r="IQ182" s="1">
        <v>0</v>
      </c>
      <c r="IR182" s="1">
        <v>0</v>
      </c>
      <c r="IS182" s="1">
        <v>0</v>
      </c>
      <c r="IT182" s="1">
        <v>0</v>
      </c>
      <c r="IU182" s="1">
        <v>0</v>
      </c>
      <c r="IV182" s="1">
        <v>0</v>
      </c>
      <c r="IW182" s="1">
        <v>0</v>
      </c>
      <c r="IX182" s="1">
        <v>0</v>
      </c>
      <c r="IY182" s="1">
        <v>0</v>
      </c>
      <c r="IZ182" s="1">
        <v>0</v>
      </c>
      <c r="JA182" s="1">
        <v>0</v>
      </c>
      <c r="JB182" s="1">
        <v>0</v>
      </c>
      <c r="JC182" s="1">
        <v>0</v>
      </c>
      <c r="JD182" s="1">
        <v>0</v>
      </c>
      <c r="JE182" s="1">
        <v>0</v>
      </c>
      <c r="JF182" s="1">
        <v>0</v>
      </c>
      <c r="JG182" s="1">
        <v>0</v>
      </c>
      <c r="JH182" s="1">
        <v>0</v>
      </c>
      <c r="JI182" s="1">
        <v>0</v>
      </c>
      <c r="JJ182" s="1">
        <v>0</v>
      </c>
      <c r="JK182" s="1">
        <v>0</v>
      </c>
      <c r="JL182" s="1">
        <v>0</v>
      </c>
      <c r="JM182" s="1">
        <v>0</v>
      </c>
      <c r="JN182" s="1">
        <v>0</v>
      </c>
      <c r="JO182" s="1">
        <v>0</v>
      </c>
      <c r="JP182" s="1">
        <v>0</v>
      </c>
      <c r="JQ182" s="1">
        <v>0</v>
      </c>
      <c r="JR182" s="1">
        <v>0</v>
      </c>
      <c r="JS182" s="1">
        <v>0</v>
      </c>
      <c r="JT182" s="1">
        <v>0</v>
      </c>
      <c r="JU182" s="1">
        <v>0</v>
      </c>
      <c r="JV182" s="1">
        <v>0</v>
      </c>
      <c r="JW182" s="1">
        <v>0</v>
      </c>
      <c r="JX182" s="1">
        <v>0</v>
      </c>
      <c r="JY182" s="1">
        <v>0</v>
      </c>
      <c r="JZ182" s="1">
        <v>0</v>
      </c>
      <c r="KA182" s="1">
        <v>0</v>
      </c>
      <c r="KB182" s="1">
        <v>0</v>
      </c>
      <c r="KC182" s="1">
        <v>0</v>
      </c>
      <c r="KD182" s="1">
        <v>0</v>
      </c>
      <c r="KE182" s="1">
        <v>0</v>
      </c>
      <c r="KF182" s="1">
        <v>0</v>
      </c>
      <c r="KG182" s="1">
        <v>0</v>
      </c>
      <c r="KH182" s="1">
        <v>0</v>
      </c>
      <c r="KI182" s="1">
        <v>0</v>
      </c>
      <c r="KJ182" s="1">
        <v>0</v>
      </c>
      <c r="KK182" s="1">
        <v>0</v>
      </c>
      <c r="KL182" s="1">
        <v>0</v>
      </c>
      <c r="KM182" s="1">
        <v>0</v>
      </c>
      <c r="KN182" s="1">
        <v>0</v>
      </c>
      <c r="KO182" s="1">
        <v>0</v>
      </c>
      <c r="KP182" s="1">
        <v>0</v>
      </c>
      <c r="KQ182" s="1">
        <v>0</v>
      </c>
      <c r="KR182" s="1">
        <v>0</v>
      </c>
      <c r="KS182" s="1">
        <v>0</v>
      </c>
      <c r="KT182" s="1">
        <v>0</v>
      </c>
      <c r="KU182" s="1">
        <v>0</v>
      </c>
      <c r="KV182" s="1">
        <v>0</v>
      </c>
      <c r="KW182" s="1">
        <v>0</v>
      </c>
      <c r="KX182" s="1">
        <v>0</v>
      </c>
      <c r="KY182" s="1">
        <v>0</v>
      </c>
      <c r="KZ182" s="1">
        <v>0</v>
      </c>
      <c r="LA182" s="1">
        <v>0</v>
      </c>
      <c r="LB182" s="1">
        <v>0</v>
      </c>
      <c r="LC182" s="1">
        <v>0</v>
      </c>
      <c r="LD182" s="1">
        <v>0</v>
      </c>
      <c r="LE182" s="1">
        <v>0</v>
      </c>
      <c r="LF182" s="1">
        <v>0</v>
      </c>
      <c r="LG182" s="1">
        <v>0</v>
      </c>
      <c r="LH182" s="1">
        <v>0.96970000000000001</v>
      </c>
      <c r="LI182" s="1">
        <v>0.68</v>
      </c>
      <c r="LJ182" s="1">
        <v>0</v>
      </c>
      <c r="LK182" s="1">
        <v>0</v>
      </c>
      <c r="LL182" s="1">
        <v>1</v>
      </c>
      <c r="LM182" s="1">
        <v>0.95</v>
      </c>
      <c r="LN182" s="1">
        <v>0</v>
      </c>
      <c r="LO182" s="1">
        <v>1</v>
      </c>
      <c r="LP182" s="1">
        <v>0.78</v>
      </c>
      <c r="LQ182" s="1">
        <v>0</v>
      </c>
      <c r="LR182" s="1">
        <v>2.1773485513609148E-3</v>
      </c>
      <c r="LS182" s="1">
        <v>0</v>
      </c>
    </row>
    <row r="183" spans="1:331" ht="15.75" customHeight="1">
      <c r="A183" s="1" t="s">
        <v>459</v>
      </c>
      <c r="B183" s="1" t="s">
        <v>485</v>
      </c>
      <c r="C183" s="1" t="s">
        <v>491</v>
      </c>
      <c r="D183" s="1" t="s">
        <v>422</v>
      </c>
      <c r="E183" s="1" t="s">
        <v>421</v>
      </c>
      <c r="F183" s="1">
        <v>36419</v>
      </c>
      <c r="G183" s="1" t="s">
        <v>355</v>
      </c>
      <c r="H183" s="1">
        <v>36419</v>
      </c>
      <c r="I183" s="1">
        <v>1.5327216867976936</v>
      </c>
      <c r="J183" s="1">
        <v>0</v>
      </c>
      <c r="K183" s="1" t="s">
        <v>356</v>
      </c>
      <c r="L183" s="1">
        <v>1</v>
      </c>
      <c r="M183" s="1" t="s">
        <v>427</v>
      </c>
      <c r="N183" s="1" t="s">
        <v>489</v>
      </c>
      <c r="O183" s="1" t="s">
        <v>490</v>
      </c>
      <c r="P183" s="1">
        <v>4.3</v>
      </c>
      <c r="Q183" s="1">
        <v>0.94</v>
      </c>
      <c r="R183" s="1">
        <v>0</v>
      </c>
      <c r="S183" s="1">
        <v>0.49</v>
      </c>
      <c r="T183" s="1">
        <v>23761</v>
      </c>
      <c r="U183" s="1">
        <v>0</v>
      </c>
      <c r="V183" s="1">
        <v>244</v>
      </c>
      <c r="W183" s="1">
        <v>0</v>
      </c>
      <c r="X183" s="1">
        <v>5797684</v>
      </c>
      <c r="Y183" s="1">
        <v>1</v>
      </c>
      <c r="Z183" s="1">
        <v>0</v>
      </c>
      <c r="AA183" s="1">
        <v>0</v>
      </c>
      <c r="AB183" s="1">
        <v>0</v>
      </c>
      <c r="AC183" s="1">
        <v>0</v>
      </c>
      <c r="AD183" s="1">
        <v>0</v>
      </c>
      <c r="AE183" s="1">
        <v>0</v>
      </c>
      <c r="AF183" s="1">
        <v>0</v>
      </c>
      <c r="AG183" s="1">
        <v>0</v>
      </c>
      <c r="AH183" s="1">
        <v>0</v>
      </c>
      <c r="AI183" s="1">
        <v>0</v>
      </c>
      <c r="AJ183" s="1">
        <v>0</v>
      </c>
      <c r="AK183" s="1">
        <v>0</v>
      </c>
      <c r="AL183" s="1">
        <v>0</v>
      </c>
      <c r="AM183" s="1">
        <v>8.92</v>
      </c>
      <c r="AN183" s="1">
        <v>0</v>
      </c>
      <c r="AO183" s="1">
        <v>0</v>
      </c>
      <c r="AP183" s="1">
        <v>0</v>
      </c>
      <c r="AQ183" s="1">
        <v>0</v>
      </c>
      <c r="AR183" s="1">
        <v>0</v>
      </c>
      <c r="AS183" s="1">
        <v>0</v>
      </c>
      <c r="AT183" s="1">
        <v>0</v>
      </c>
      <c r="AU183" s="1">
        <v>0</v>
      </c>
      <c r="AV183" s="1">
        <v>0</v>
      </c>
      <c r="AW183" s="1">
        <v>0</v>
      </c>
      <c r="AX183" s="1">
        <v>0</v>
      </c>
      <c r="AY183" s="1">
        <v>0</v>
      </c>
      <c r="AZ183" s="1">
        <v>0</v>
      </c>
      <c r="BA183" s="1">
        <v>0</v>
      </c>
      <c r="BB183" s="1">
        <v>0</v>
      </c>
      <c r="BC183" s="1">
        <v>0.1</v>
      </c>
      <c r="BD183" s="1">
        <v>0</v>
      </c>
      <c r="BE183" s="1">
        <v>0</v>
      </c>
      <c r="BF183" s="1">
        <v>0</v>
      </c>
      <c r="BG183" s="1">
        <v>0</v>
      </c>
      <c r="BH183" s="1">
        <v>0</v>
      </c>
      <c r="BI183" s="1">
        <v>0</v>
      </c>
      <c r="BJ183" s="1">
        <v>0</v>
      </c>
      <c r="BK183" s="1">
        <v>0</v>
      </c>
      <c r="BL183" s="1">
        <v>0</v>
      </c>
      <c r="BM183" s="1">
        <v>0</v>
      </c>
      <c r="BN183" s="1">
        <v>0</v>
      </c>
      <c r="BO183" s="1">
        <v>0</v>
      </c>
      <c r="BP183" s="1">
        <v>0</v>
      </c>
      <c r="BQ183" s="1">
        <v>1.4999999999999999E-2</v>
      </c>
      <c r="BR183" s="1">
        <v>0</v>
      </c>
      <c r="BS183" s="1">
        <v>0</v>
      </c>
      <c r="BT183" s="1">
        <v>0</v>
      </c>
      <c r="BU183" s="1">
        <v>0</v>
      </c>
      <c r="BV183" s="1">
        <v>0</v>
      </c>
      <c r="BW183" s="1">
        <v>81.599999999999994</v>
      </c>
      <c r="BX183" s="1">
        <v>0</v>
      </c>
      <c r="BY183" s="1">
        <v>0</v>
      </c>
      <c r="BZ183" s="1">
        <v>0</v>
      </c>
      <c r="CA183" s="1">
        <v>0</v>
      </c>
      <c r="CB183" s="1">
        <v>0</v>
      </c>
      <c r="CC183" s="1">
        <v>0</v>
      </c>
      <c r="CD183" s="1">
        <v>0</v>
      </c>
      <c r="CE183" s="1">
        <v>0</v>
      </c>
      <c r="CF183" s="1">
        <v>0</v>
      </c>
      <c r="CG183" s="1">
        <v>0</v>
      </c>
      <c r="CH183" s="1">
        <v>0</v>
      </c>
      <c r="CI183" s="1">
        <v>0</v>
      </c>
      <c r="CJ183" s="1">
        <v>0</v>
      </c>
      <c r="CK183" s="1">
        <v>0</v>
      </c>
      <c r="CL183" s="1">
        <v>0</v>
      </c>
      <c r="CM183" s="1">
        <v>0</v>
      </c>
      <c r="CN183" s="1">
        <v>0</v>
      </c>
      <c r="CO183" s="1">
        <v>0</v>
      </c>
      <c r="CP183" s="1">
        <v>0</v>
      </c>
      <c r="CQ183" s="1">
        <v>0</v>
      </c>
      <c r="CR183" s="1">
        <v>0</v>
      </c>
      <c r="CS183" s="1">
        <v>0</v>
      </c>
      <c r="CT183" s="1">
        <v>0</v>
      </c>
      <c r="CU183" s="1">
        <v>0</v>
      </c>
      <c r="CV183" s="1">
        <v>0</v>
      </c>
      <c r="CW183" s="1">
        <v>0</v>
      </c>
      <c r="CX183" s="1">
        <v>0</v>
      </c>
      <c r="CY183" s="1">
        <v>0</v>
      </c>
      <c r="CZ183" s="1">
        <v>0</v>
      </c>
      <c r="DA183" s="1">
        <v>0</v>
      </c>
      <c r="DB183" s="1">
        <v>0</v>
      </c>
      <c r="DC183" s="1">
        <v>0</v>
      </c>
      <c r="DD183" s="1">
        <v>0</v>
      </c>
      <c r="DE183" s="1">
        <v>0</v>
      </c>
      <c r="DF183" s="1">
        <v>0</v>
      </c>
      <c r="DG183" s="1">
        <v>0</v>
      </c>
      <c r="DH183" s="1">
        <v>0</v>
      </c>
      <c r="DI183" s="1">
        <v>0</v>
      </c>
      <c r="DJ183" s="1">
        <v>0</v>
      </c>
      <c r="DK183" s="1">
        <v>0</v>
      </c>
      <c r="DL183" s="1">
        <v>0</v>
      </c>
      <c r="DM183" s="1">
        <v>0</v>
      </c>
      <c r="DN183" s="1">
        <v>0</v>
      </c>
      <c r="DO183" s="1">
        <v>0</v>
      </c>
      <c r="DP183" s="1">
        <v>0</v>
      </c>
      <c r="DQ183" s="1">
        <v>0</v>
      </c>
      <c r="DR183" s="1">
        <v>0</v>
      </c>
      <c r="DS183" s="1">
        <v>0</v>
      </c>
      <c r="DT183" s="1">
        <v>0</v>
      </c>
      <c r="DU183" s="1">
        <v>0</v>
      </c>
      <c r="DV183" s="1">
        <v>0</v>
      </c>
      <c r="DW183" s="1">
        <v>0</v>
      </c>
      <c r="DX183" s="1">
        <v>0</v>
      </c>
      <c r="DY183" s="1">
        <v>0</v>
      </c>
      <c r="DZ183" s="1">
        <v>0</v>
      </c>
      <c r="EA183" s="1">
        <v>0</v>
      </c>
      <c r="EB183" s="1">
        <v>0</v>
      </c>
      <c r="EC183" s="1">
        <v>0</v>
      </c>
      <c r="ED183" s="1">
        <v>0</v>
      </c>
      <c r="EE183" s="1">
        <v>0</v>
      </c>
      <c r="EF183" s="1">
        <v>0</v>
      </c>
      <c r="EG183" s="1">
        <v>0</v>
      </c>
      <c r="EH183" s="1">
        <v>0</v>
      </c>
      <c r="EI183" s="1">
        <v>0</v>
      </c>
      <c r="EJ183" s="1">
        <v>0</v>
      </c>
      <c r="EK183" s="1">
        <v>0</v>
      </c>
      <c r="EL183" s="1">
        <v>0</v>
      </c>
      <c r="EM183" s="1">
        <v>0</v>
      </c>
      <c r="EN183" s="1">
        <v>0</v>
      </c>
      <c r="EO183" s="1">
        <v>0</v>
      </c>
      <c r="EP183" s="1">
        <v>0</v>
      </c>
      <c r="EQ183" s="1">
        <v>0</v>
      </c>
      <c r="ER183" s="1">
        <v>0</v>
      </c>
      <c r="ES183" s="1">
        <v>0</v>
      </c>
      <c r="ET183" s="1">
        <v>0</v>
      </c>
      <c r="EU183" s="1">
        <v>0</v>
      </c>
      <c r="EV183" s="1">
        <v>0</v>
      </c>
      <c r="EW183" s="1">
        <v>0</v>
      </c>
      <c r="EX183" s="1">
        <v>0</v>
      </c>
      <c r="EY183" s="1">
        <v>0</v>
      </c>
      <c r="EZ183" s="1">
        <v>0</v>
      </c>
      <c r="FA183" s="1">
        <v>0</v>
      </c>
      <c r="FB183" s="1">
        <v>0</v>
      </c>
      <c r="FC183" s="1">
        <v>0</v>
      </c>
      <c r="FD183" s="1">
        <v>0</v>
      </c>
      <c r="FE183" s="1">
        <v>0</v>
      </c>
      <c r="FF183" s="1">
        <v>0</v>
      </c>
      <c r="FG183" s="1">
        <v>0</v>
      </c>
      <c r="FH183" s="1">
        <v>0</v>
      </c>
      <c r="FI183" s="1">
        <v>0</v>
      </c>
      <c r="FJ183" s="1">
        <v>0</v>
      </c>
      <c r="FK183" s="1">
        <v>0</v>
      </c>
      <c r="FL183" s="1">
        <v>0</v>
      </c>
      <c r="FM183" s="1">
        <v>0</v>
      </c>
      <c r="FN183" s="1">
        <v>0</v>
      </c>
      <c r="FO183" s="1">
        <v>0</v>
      </c>
      <c r="FP183" s="1">
        <v>0</v>
      </c>
      <c r="FQ183" s="1">
        <v>1</v>
      </c>
      <c r="FR183" s="1">
        <v>0</v>
      </c>
      <c r="FS183" s="1">
        <v>0</v>
      </c>
      <c r="FT183" s="1">
        <v>0</v>
      </c>
      <c r="FU183" s="1">
        <v>0</v>
      </c>
      <c r="FV183" s="1">
        <v>0</v>
      </c>
      <c r="FW183" s="1">
        <v>0</v>
      </c>
      <c r="FX183" s="1">
        <v>2.8709365947859675</v>
      </c>
      <c r="FY183" s="1">
        <v>0</v>
      </c>
      <c r="FZ183" s="1">
        <v>0</v>
      </c>
      <c r="GA183" s="1">
        <v>0</v>
      </c>
      <c r="GB183" s="1">
        <v>0</v>
      </c>
      <c r="GC183" s="1">
        <v>0</v>
      </c>
      <c r="GD183" s="1">
        <v>0</v>
      </c>
      <c r="GE183" s="1">
        <v>0</v>
      </c>
      <c r="GF183" s="1">
        <v>0</v>
      </c>
      <c r="GG183" s="1">
        <v>0</v>
      </c>
      <c r="GH183" s="1">
        <v>0</v>
      </c>
      <c r="GI183" s="1">
        <v>0</v>
      </c>
      <c r="GJ183" s="1">
        <v>0</v>
      </c>
      <c r="GK183" s="1">
        <v>0</v>
      </c>
      <c r="GL183" s="1">
        <v>0</v>
      </c>
      <c r="GM183" s="1">
        <v>0</v>
      </c>
      <c r="GN183" s="1">
        <v>0</v>
      </c>
      <c r="GO183" s="1">
        <v>0</v>
      </c>
      <c r="GP183" s="1">
        <v>0</v>
      </c>
      <c r="GQ183" s="1">
        <v>0</v>
      </c>
      <c r="GR183" s="1">
        <v>0</v>
      </c>
      <c r="GS183" s="1">
        <v>0</v>
      </c>
      <c r="GT183" s="1">
        <v>0.31069999999999998</v>
      </c>
      <c r="GU183" s="1">
        <v>0</v>
      </c>
      <c r="GV183" s="1">
        <v>0</v>
      </c>
      <c r="GW183" s="1">
        <v>0</v>
      </c>
      <c r="GX183" s="1">
        <v>0</v>
      </c>
      <c r="GY183" s="1">
        <v>0</v>
      </c>
      <c r="GZ183" s="1">
        <v>0</v>
      </c>
      <c r="HA183" s="1">
        <v>0</v>
      </c>
      <c r="HB183" s="1">
        <v>0</v>
      </c>
      <c r="HC183" s="1">
        <v>0</v>
      </c>
      <c r="HD183" s="1">
        <v>0</v>
      </c>
      <c r="HE183" s="1">
        <v>0</v>
      </c>
      <c r="HF183" s="1">
        <v>0</v>
      </c>
      <c r="HG183" s="1">
        <v>0</v>
      </c>
      <c r="HH183" s="1">
        <v>1.4999999999999999E-2</v>
      </c>
      <c r="HI183" s="1">
        <v>0</v>
      </c>
      <c r="HJ183" s="1">
        <v>0</v>
      </c>
      <c r="HK183" s="1">
        <v>0</v>
      </c>
      <c r="HL183" s="1">
        <v>0</v>
      </c>
      <c r="HM183" s="1">
        <v>0</v>
      </c>
      <c r="HN183" s="1">
        <v>81.599999999999994</v>
      </c>
      <c r="HO183" s="1">
        <v>0</v>
      </c>
      <c r="HP183" s="1">
        <v>0</v>
      </c>
      <c r="HQ183" s="1">
        <v>0</v>
      </c>
      <c r="HR183" s="1">
        <v>0</v>
      </c>
      <c r="HS183" s="1">
        <v>0</v>
      </c>
      <c r="HT183" s="1">
        <v>0</v>
      </c>
      <c r="HU183" s="1">
        <v>0</v>
      </c>
      <c r="HV183" s="1">
        <v>0</v>
      </c>
      <c r="HW183" s="1">
        <v>0</v>
      </c>
      <c r="HX183" s="1">
        <v>0</v>
      </c>
      <c r="HY183" s="1">
        <v>0</v>
      </c>
      <c r="HZ183" s="1">
        <v>0</v>
      </c>
      <c r="IA183" s="1">
        <v>0</v>
      </c>
      <c r="IB183" s="1">
        <v>0</v>
      </c>
      <c r="IC183" s="1">
        <v>0</v>
      </c>
      <c r="ID183" s="1">
        <v>0</v>
      </c>
      <c r="IE183" s="1">
        <v>0</v>
      </c>
      <c r="IF183" s="1">
        <v>0</v>
      </c>
      <c r="IG183" s="1">
        <v>0</v>
      </c>
      <c r="IH183" s="1">
        <v>0</v>
      </c>
      <c r="II183" s="1">
        <v>0</v>
      </c>
      <c r="IJ183" s="1">
        <v>0</v>
      </c>
      <c r="IK183" s="1">
        <v>0</v>
      </c>
      <c r="IL183" s="1">
        <v>0</v>
      </c>
      <c r="IM183" s="1">
        <v>0</v>
      </c>
      <c r="IN183" s="1">
        <v>0</v>
      </c>
      <c r="IO183" s="1">
        <v>0</v>
      </c>
      <c r="IP183" s="1">
        <v>0</v>
      </c>
      <c r="IQ183" s="1">
        <v>0</v>
      </c>
      <c r="IR183" s="1">
        <v>0</v>
      </c>
      <c r="IS183" s="1">
        <v>0</v>
      </c>
      <c r="IT183" s="1">
        <v>0</v>
      </c>
      <c r="IU183" s="1">
        <v>0</v>
      </c>
      <c r="IV183" s="1">
        <v>0</v>
      </c>
      <c r="IW183" s="1">
        <v>0</v>
      </c>
      <c r="IX183" s="1">
        <v>0</v>
      </c>
      <c r="IY183" s="1">
        <v>0</v>
      </c>
      <c r="IZ183" s="1">
        <v>0</v>
      </c>
      <c r="JA183" s="1">
        <v>0</v>
      </c>
      <c r="JB183" s="1">
        <v>0</v>
      </c>
      <c r="JC183" s="1">
        <v>0</v>
      </c>
      <c r="JD183" s="1">
        <v>0</v>
      </c>
      <c r="JE183" s="1">
        <v>0</v>
      </c>
      <c r="JF183" s="1">
        <v>0</v>
      </c>
      <c r="JG183" s="1">
        <v>0</v>
      </c>
      <c r="JH183" s="1">
        <v>0</v>
      </c>
      <c r="JI183" s="1">
        <v>0</v>
      </c>
      <c r="JJ183" s="1">
        <v>0</v>
      </c>
      <c r="JK183" s="1">
        <v>0</v>
      </c>
      <c r="JL183" s="1">
        <v>0</v>
      </c>
      <c r="JM183" s="1">
        <v>0</v>
      </c>
      <c r="JN183" s="1">
        <v>0</v>
      </c>
      <c r="JO183" s="1">
        <v>0</v>
      </c>
      <c r="JP183" s="1">
        <v>0</v>
      </c>
      <c r="JQ183" s="1">
        <v>0</v>
      </c>
      <c r="JR183" s="1">
        <v>0</v>
      </c>
      <c r="JS183" s="1">
        <v>0</v>
      </c>
      <c r="JT183" s="1">
        <v>0</v>
      </c>
      <c r="JU183" s="1">
        <v>0</v>
      </c>
      <c r="JV183" s="1">
        <v>0</v>
      </c>
      <c r="JW183" s="1">
        <v>0</v>
      </c>
      <c r="JX183" s="1">
        <v>0</v>
      </c>
      <c r="JY183" s="1">
        <v>0</v>
      </c>
      <c r="JZ183" s="1">
        <v>0</v>
      </c>
      <c r="KA183" s="1">
        <v>0</v>
      </c>
      <c r="KB183" s="1">
        <v>0</v>
      </c>
      <c r="KC183" s="1">
        <v>0</v>
      </c>
      <c r="KD183" s="1">
        <v>0</v>
      </c>
      <c r="KE183" s="1">
        <v>0</v>
      </c>
      <c r="KF183" s="1">
        <v>0</v>
      </c>
      <c r="KG183" s="1">
        <v>0</v>
      </c>
      <c r="KH183" s="1">
        <v>0</v>
      </c>
      <c r="KI183" s="1">
        <v>0</v>
      </c>
      <c r="KJ183" s="1">
        <v>0</v>
      </c>
      <c r="KK183" s="1">
        <v>0</v>
      </c>
      <c r="KL183" s="1">
        <v>0</v>
      </c>
      <c r="KM183" s="1">
        <v>0</v>
      </c>
      <c r="KN183" s="1">
        <v>0</v>
      </c>
      <c r="KO183" s="1">
        <v>0</v>
      </c>
      <c r="KP183" s="1">
        <v>0</v>
      </c>
      <c r="KQ183" s="1">
        <v>0</v>
      </c>
      <c r="KR183" s="1">
        <v>0</v>
      </c>
      <c r="KS183" s="1">
        <v>0</v>
      </c>
      <c r="KT183" s="1">
        <v>0</v>
      </c>
      <c r="KU183" s="1">
        <v>0</v>
      </c>
      <c r="KV183" s="1">
        <v>0</v>
      </c>
      <c r="KW183" s="1">
        <v>0</v>
      </c>
      <c r="KX183" s="1">
        <v>0</v>
      </c>
      <c r="KY183" s="1">
        <v>0</v>
      </c>
      <c r="KZ183" s="1">
        <v>0</v>
      </c>
      <c r="LA183" s="1">
        <v>0</v>
      </c>
      <c r="LB183" s="1">
        <v>0</v>
      </c>
      <c r="LC183" s="1">
        <v>0</v>
      </c>
      <c r="LD183" s="1">
        <v>0</v>
      </c>
      <c r="LE183" s="1">
        <v>0</v>
      </c>
      <c r="LF183" s="1">
        <v>0</v>
      </c>
      <c r="LG183" s="1">
        <v>0</v>
      </c>
      <c r="LH183" s="1">
        <v>1</v>
      </c>
      <c r="LI183" s="1">
        <v>0.95</v>
      </c>
      <c r="LJ183" s="1">
        <v>0</v>
      </c>
      <c r="LK183" s="1">
        <v>0</v>
      </c>
      <c r="LL183" s="1">
        <v>1</v>
      </c>
      <c r="LM183" s="1">
        <v>0.95</v>
      </c>
      <c r="LN183" s="1">
        <v>0</v>
      </c>
      <c r="LO183" s="1">
        <v>1</v>
      </c>
      <c r="LP183" s="1">
        <v>0.78</v>
      </c>
      <c r="LQ183" s="1">
        <v>0</v>
      </c>
      <c r="LR183" s="1">
        <v>0</v>
      </c>
      <c r="LS183" s="1">
        <v>0</v>
      </c>
    </row>
    <row r="184" spans="1:331" ht="15.75" customHeight="1">
      <c r="A184" s="1" t="s">
        <v>459</v>
      </c>
      <c r="B184" s="1" t="s">
        <v>485</v>
      </c>
      <c r="C184" s="1" t="s">
        <v>491</v>
      </c>
      <c r="D184" s="1" t="s">
        <v>422</v>
      </c>
      <c r="E184" s="1" t="s">
        <v>421</v>
      </c>
      <c r="F184" s="1">
        <v>10248</v>
      </c>
      <c r="G184" s="1" t="s">
        <v>355</v>
      </c>
      <c r="H184" s="1">
        <v>10248</v>
      </c>
      <c r="I184" s="1">
        <v>1.6425709248276967</v>
      </c>
      <c r="J184" s="1">
        <v>0</v>
      </c>
      <c r="K184" s="1" t="s">
        <v>356</v>
      </c>
      <c r="L184" s="1">
        <v>1</v>
      </c>
      <c r="M184" s="1" t="s">
        <v>427</v>
      </c>
      <c r="N184" s="1" t="s">
        <v>489</v>
      </c>
      <c r="O184" s="1" t="s">
        <v>490</v>
      </c>
      <c r="P184" s="1">
        <v>4.3</v>
      </c>
      <c r="Q184" s="1">
        <v>0.94</v>
      </c>
      <c r="R184" s="1">
        <v>0</v>
      </c>
      <c r="S184" s="1">
        <v>0.49</v>
      </c>
      <c r="T184" s="1">
        <v>6239</v>
      </c>
      <c r="U184" s="1">
        <v>0</v>
      </c>
      <c r="V184" s="1">
        <v>244</v>
      </c>
      <c r="W184" s="1">
        <v>0</v>
      </c>
      <c r="X184" s="1">
        <v>1522316</v>
      </c>
      <c r="Y184" s="1">
        <v>1</v>
      </c>
      <c r="Z184" s="1">
        <v>0</v>
      </c>
      <c r="AA184" s="1">
        <v>0</v>
      </c>
      <c r="AB184" s="1">
        <v>0</v>
      </c>
      <c r="AC184" s="1">
        <v>0</v>
      </c>
      <c r="AD184" s="1">
        <v>0</v>
      </c>
      <c r="AE184" s="1">
        <v>0</v>
      </c>
      <c r="AF184" s="1">
        <v>0</v>
      </c>
      <c r="AG184" s="1">
        <v>0</v>
      </c>
      <c r="AH184" s="1">
        <v>0</v>
      </c>
      <c r="AI184" s="1">
        <v>0</v>
      </c>
      <c r="AJ184" s="1">
        <v>0</v>
      </c>
      <c r="AK184" s="1">
        <v>0</v>
      </c>
      <c r="AL184" s="1">
        <v>0</v>
      </c>
      <c r="AM184" s="1">
        <v>8.92</v>
      </c>
      <c r="AN184" s="1">
        <v>0</v>
      </c>
      <c r="AO184" s="1">
        <v>0</v>
      </c>
      <c r="AP184" s="1">
        <v>0</v>
      </c>
      <c r="AQ184" s="1">
        <v>0</v>
      </c>
      <c r="AR184" s="1">
        <v>0</v>
      </c>
      <c r="AS184" s="1">
        <v>0</v>
      </c>
      <c r="AT184" s="1">
        <v>0</v>
      </c>
      <c r="AU184" s="1">
        <v>0</v>
      </c>
      <c r="AV184" s="1">
        <v>0</v>
      </c>
      <c r="AW184" s="1">
        <v>0</v>
      </c>
      <c r="AX184" s="1">
        <v>0</v>
      </c>
      <c r="AY184" s="1">
        <v>0</v>
      </c>
      <c r="AZ184" s="1">
        <v>0</v>
      </c>
      <c r="BA184" s="1">
        <v>0</v>
      </c>
      <c r="BB184" s="1">
        <v>0</v>
      </c>
      <c r="BC184" s="1">
        <v>0.1</v>
      </c>
      <c r="BD184" s="1">
        <v>0</v>
      </c>
      <c r="BE184" s="1">
        <v>0</v>
      </c>
      <c r="BF184" s="1">
        <v>0</v>
      </c>
      <c r="BG184" s="1">
        <v>0</v>
      </c>
      <c r="BH184" s="1">
        <v>0</v>
      </c>
      <c r="BI184" s="1">
        <v>0</v>
      </c>
      <c r="BJ184" s="1">
        <v>0</v>
      </c>
      <c r="BK184" s="1">
        <v>0</v>
      </c>
      <c r="BL184" s="1">
        <v>0</v>
      </c>
      <c r="BM184" s="1">
        <v>0</v>
      </c>
      <c r="BN184" s="1">
        <v>0</v>
      </c>
      <c r="BO184" s="1">
        <v>0</v>
      </c>
      <c r="BP184" s="1">
        <v>0</v>
      </c>
      <c r="BQ184" s="1">
        <v>1.4999999999999999E-2</v>
      </c>
      <c r="BR184" s="1">
        <v>0</v>
      </c>
      <c r="BS184" s="1">
        <v>0</v>
      </c>
      <c r="BT184" s="1">
        <v>0</v>
      </c>
      <c r="BU184" s="1">
        <v>0</v>
      </c>
      <c r="BV184" s="1">
        <v>0</v>
      </c>
      <c r="BW184" s="1">
        <v>81.599999999999994</v>
      </c>
      <c r="BX184" s="1">
        <v>0</v>
      </c>
      <c r="BY184" s="1">
        <v>0</v>
      </c>
      <c r="BZ184" s="1">
        <v>0</v>
      </c>
      <c r="CA184" s="1">
        <v>0</v>
      </c>
      <c r="CB184" s="1">
        <v>0</v>
      </c>
      <c r="CC184" s="1">
        <v>0</v>
      </c>
      <c r="CD184" s="1">
        <v>0</v>
      </c>
      <c r="CE184" s="1">
        <v>0</v>
      </c>
      <c r="CF184" s="1">
        <v>0</v>
      </c>
      <c r="CG184" s="1">
        <v>0</v>
      </c>
      <c r="CH184" s="1">
        <v>0</v>
      </c>
      <c r="CI184" s="1">
        <v>0</v>
      </c>
      <c r="CJ184" s="1">
        <v>0</v>
      </c>
      <c r="CK184" s="1">
        <v>0</v>
      </c>
      <c r="CL184" s="1">
        <v>0</v>
      </c>
      <c r="CM184" s="1">
        <v>0</v>
      </c>
      <c r="CN184" s="1">
        <v>0</v>
      </c>
      <c r="CO184" s="1">
        <v>0</v>
      </c>
      <c r="CP184" s="1">
        <v>0</v>
      </c>
      <c r="CQ184" s="1">
        <v>0</v>
      </c>
      <c r="CR184" s="1">
        <v>0</v>
      </c>
      <c r="CS184" s="1">
        <v>0</v>
      </c>
      <c r="CT184" s="1">
        <v>0</v>
      </c>
      <c r="CU184" s="1">
        <v>0</v>
      </c>
      <c r="CV184" s="1">
        <v>0</v>
      </c>
      <c r="CW184" s="1">
        <v>0</v>
      </c>
      <c r="CX184" s="1">
        <v>0</v>
      </c>
      <c r="CY184" s="1">
        <v>0</v>
      </c>
      <c r="CZ184" s="1">
        <v>0</v>
      </c>
      <c r="DA184" s="1">
        <v>0</v>
      </c>
      <c r="DB184" s="1">
        <v>0</v>
      </c>
      <c r="DC184" s="1">
        <v>0</v>
      </c>
      <c r="DD184" s="1">
        <v>0</v>
      </c>
      <c r="DE184" s="1">
        <v>0</v>
      </c>
      <c r="DF184" s="1">
        <v>0</v>
      </c>
      <c r="DG184" s="1">
        <v>0</v>
      </c>
      <c r="DH184" s="1">
        <v>0</v>
      </c>
      <c r="DI184" s="1">
        <v>0</v>
      </c>
      <c r="DJ184" s="1">
        <v>0</v>
      </c>
      <c r="DK184" s="1">
        <v>0</v>
      </c>
      <c r="DL184" s="1">
        <v>0</v>
      </c>
      <c r="DM184" s="1">
        <v>0</v>
      </c>
      <c r="DN184" s="1">
        <v>0</v>
      </c>
      <c r="DO184" s="1">
        <v>0</v>
      </c>
      <c r="DP184" s="1">
        <v>0</v>
      </c>
      <c r="DQ184" s="1">
        <v>0</v>
      </c>
      <c r="DR184" s="1">
        <v>0</v>
      </c>
      <c r="DS184" s="1">
        <v>0</v>
      </c>
      <c r="DT184" s="1">
        <v>0</v>
      </c>
      <c r="DU184" s="1">
        <v>0</v>
      </c>
      <c r="DV184" s="1">
        <v>0</v>
      </c>
      <c r="DW184" s="1">
        <v>0</v>
      </c>
      <c r="DX184" s="1">
        <v>0</v>
      </c>
      <c r="DY184" s="1">
        <v>0</v>
      </c>
      <c r="DZ184" s="1">
        <v>0</v>
      </c>
      <c r="EA184" s="1">
        <v>0</v>
      </c>
      <c r="EB184" s="1">
        <v>0</v>
      </c>
      <c r="EC184" s="1">
        <v>0</v>
      </c>
      <c r="ED184" s="1">
        <v>0</v>
      </c>
      <c r="EE184" s="1">
        <v>0</v>
      </c>
      <c r="EF184" s="1">
        <v>0</v>
      </c>
      <c r="EG184" s="1">
        <v>0</v>
      </c>
      <c r="EH184" s="1">
        <v>0</v>
      </c>
      <c r="EI184" s="1">
        <v>0</v>
      </c>
      <c r="EJ184" s="1">
        <v>0</v>
      </c>
      <c r="EK184" s="1">
        <v>0</v>
      </c>
      <c r="EL184" s="1">
        <v>0</v>
      </c>
      <c r="EM184" s="1">
        <v>0</v>
      </c>
      <c r="EN184" s="1">
        <v>0</v>
      </c>
      <c r="EO184" s="1">
        <v>0</v>
      </c>
      <c r="EP184" s="1">
        <v>0</v>
      </c>
      <c r="EQ184" s="1">
        <v>0</v>
      </c>
      <c r="ER184" s="1">
        <v>0</v>
      </c>
      <c r="ES184" s="1">
        <v>0</v>
      </c>
      <c r="ET184" s="1">
        <v>0</v>
      </c>
      <c r="EU184" s="1">
        <v>0</v>
      </c>
      <c r="EV184" s="1">
        <v>0</v>
      </c>
      <c r="EW184" s="1">
        <v>0</v>
      </c>
      <c r="EX184" s="1">
        <v>0</v>
      </c>
      <c r="EY184" s="1">
        <v>0</v>
      </c>
      <c r="EZ184" s="1">
        <v>0</v>
      </c>
      <c r="FA184" s="1">
        <v>0</v>
      </c>
      <c r="FB184" s="1">
        <v>0</v>
      </c>
      <c r="FC184" s="1">
        <v>0</v>
      </c>
      <c r="FD184" s="1">
        <v>0</v>
      </c>
      <c r="FE184" s="1">
        <v>0</v>
      </c>
      <c r="FF184" s="1">
        <v>0</v>
      </c>
      <c r="FG184" s="1">
        <v>0</v>
      </c>
      <c r="FH184" s="1">
        <v>0</v>
      </c>
      <c r="FI184" s="1">
        <v>0</v>
      </c>
      <c r="FJ184" s="1">
        <v>0</v>
      </c>
      <c r="FK184" s="1">
        <v>0</v>
      </c>
      <c r="FL184" s="1">
        <v>0</v>
      </c>
      <c r="FM184" s="1">
        <v>0</v>
      </c>
      <c r="FN184" s="1">
        <v>0</v>
      </c>
      <c r="FO184" s="1">
        <v>0</v>
      </c>
      <c r="FP184" s="1">
        <v>0</v>
      </c>
      <c r="FQ184" s="1">
        <v>1</v>
      </c>
      <c r="FR184" s="1">
        <v>0</v>
      </c>
      <c r="FS184" s="1">
        <v>0</v>
      </c>
      <c r="FT184" s="1">
        <v>0</v>
      </c>
      <c r="FU184" s="1">
        <v>0</v>
      </c>
      <c r="FV184" s="1">
        <v>0</v>
      </c>
      <c r="FW184" s="1">
        <v>0</v>
      </c>
      <c r="FX184" s="1">
        <v>2.760755184153513</v>
      </c>
      <c r="FY184" s="1">
        <v>0</v>
      </c>
      <c r="FZ184" s="1">
        <v>0</v>
      </c>
      <c r="GA184" s="1">
        <v>0</v>
      </c>
      <c r="GB184" s="1">
        <v>0</v>
      </c>
      <c r="GC184" s="1">
        <v>0</v>
      </c>
      <c r="GD184" s="1">
        <v>0</v>
      </c>
      <c r="GE184" s="1">
        <v>0</v>
      </c>
      <c r="GF184" s="1">
        <v>0</v>
      </c>
      <c r="GG184" s="1">
        <v>0</v>
      </c>
      <c r="GH184" s="1">
        <v>0</v>
      </c>
      <c r="GI184" s="1">
        <v>0</v>
      </c>
      <c r="GJ184" s="1">
        <v>0</v>
      </c>
      <c r="GK184" s="1">
        <v>0</v>
      </c>
      <c r="GL184" s="1">
        <v>0</v>
      </c>
      <c r="GM184" s="1">
        <v>0</v>
      </c>
      <c r="GN184" s="1">
        <v>0</v>
      </c>
      <c r="GO184" s="1">
        <v>0</v>
      </c>
      <c r="GP184" s="1">
        <v>0</v>
      </c>
      <c r="GQ184" s="1">
        <v>0</v>
      </c>
      <c r="GR184" s="1">
        <v>0</v>
      </c>
      <c r="GS184" s="1">
        <v>0</v>
      </c>
      <c r="GT184" s="1">
        <v>0.3231</v>
      </c>
      <c r="GU184" s="1">
        <v>0</v>
      </c>
      <c r="GV184" s="1">
        <v>0</v>
      </c>
      <c r="GW184" s="1">
        <v>0</v>
      </c>
      <c r="GX184" s="1">
        <v>0</v>
      </c>
      <c r="GY184" s="1">
        <v>0</v>
      </c>
      <c r="GZ184" s="1">
        <v>0</v>
      </c>
      <c r="HA184" s="1">
        <v>0</v>
      </c>
      <c r="HB184" s="1">
        <v>0</v>
      </c>
      <c r="HC184" s="1">
        <v>0</v>
      </c>
      <c r="HD184" s="1">
        <v>0</v>
      </c>
      <c r="HE184" s="1">
        <v>0</v>
      </c>
      <c r="HF184" s="1">
        <v>0</v>
      </c>
      <c r="HG184" s="1">
        <v>0</v>
      </c>
      <c r="HH184" s="1">
        <v>1.4999999999999999E-2</v>
      </c>
      <c r="HI184" s="1">
        <v>0</v>
      </c>
      <c r="HJ184" s="1">
        <v>0</v>
      </c>
      <c r="HK184" s="1">
        <v>0</v>
      </c>
      <c r="HL184" s="1">
        <v>0</v>
      </c>
      <c r="HM184" s="1">
        <v>0</v>
      </c>
      <c r="HN184" s="1">
        <v>81.599999999999994</v>
      </c>
      <c r="HO184" s="1">
        <v>0</v>
      </c>
      <c r="HP184" s="1">
        <v>0</v>
      </c>
      <c r="HQ184" s="1">
        <v>0</v>
      </c>
      <c r="HR184" s="1">
        <v>0</v>
      </c>
      <c r="HS184" s="1">
        <v>0</v>
      </c>
      <c r="HT184" s="1">
        <v>0</v>
      </c>
      <c r="HU184" s="1">
        <v>0</v>
      </c>
      <c r="HV184" s="1">
        <v>0</v>
      </c>
      <c r="HW184" s="1">
        <v>0</v>
      </c>
      <c r="HX184" s="1">
        <v>0</v>
      </c>
      <c r="HY184" s="1">
        <v>0</v>
      </c>
      <c r="HZ184" s="1">
        <v>0</v>
      </c>
      <c r="IA184" s="1">
        <v>0</v>
      </c>
      <c r="IB184" s="1">
        <v>0</v>
      </c>
      <c r="IC184" s="1">
        <v>0</v>
      </c>
      <c r="ID184" s="1">
        <v>0</v>
      </c>
      <c r="IE184" s="1">
        <v>0</v>
      </c>
      <c r="IF184" s="1">
        <v>0</v>
      </c>
      <c r="IG184" s="1">
        <v>0</v>
      </c>
      <c r="IH184" s="1">
        <v>0</v>
      </c>
      <c r="II184" s="1">
        <v>0</v>
      </c>
      <c r="IJ184" s="1">
        <v>0</v>
      </c>
      <c r="IK184" s="1">
        <v>0</v>
      </c>
      <c r="IL184" s="1">
        <v>0</v>
      </c>
      <c r="IM184" s="1">
        <v>0</v>
      </c>
      <c r="IN184" s="1">
        <v>0</v>
      </c>
      <c r="IO184" s="1">
        <v>0</v>
      </c>
      <c r="IP184" s="1">
        <v>0</v>
      </c>
      <c r="IQ184" s="1">
        <v>0</v>
      </c>
      <c r="IR184" s="1">
        <v>0</v>
      </c>
      <c r="IS184" s="1">
        <v>0</v>
      </c>
      <c r="IT184" s="1">
        <v>0</v>
      </c>
      <c r="IU184" s="1">
        <v>0</v>
      </c>
      <c r="IV184" s="1">
        <v>0</v>
      </c>
      <c r="IW184" s="1">
        <v>0</v>
      </c>
      <c r="IX184" s="1">
        <v>0</v>
      </c>
      <c r="IY184" s="1">
        <v>0</v>
      </c>
      <c r="IZ184" s="1">
        <v>0</v>
      </c>
      <c r="JA184" s="1">
        <v>0</v>
      </c>
      <c r="JB184" s="1">
        <v>0</v>
      </c>
      <c r="JC184" s="1">
        <v>0</v>
      </c>
      <c r="JD184" s="1">
        <v>0</v>
      </c>
      <c r="JE184" s="1">
        <v>0</v>
      </c>
      <c r="JF184" s="1">
        <v>0</v>
      </c>
      <c r="JG184" s="1">
        <v>0</v>
      </c>
      <c r="JH184" s="1">
        <v>0</v>
      </c>
      <c r="JI184" s="1">
        <v>0</v>
      </c>
      <c r="JJ184" s="1">
        <v>0</v>
      </c>
      <c r="JK184" s="1">
        <v>0</v>
      </c>
      <c r="JL184" s="1">
        <v>0</v>
      </c>
      <c r="JM184" s="1">
        <v>0</v>
      </c>
      <c r="JN184" s="1">
        <v>0</v>
      </c>
      <c r="JO184" s="1">
        <v>0</v>
      </c>
      <c r="JP184" s="1">
        <v>0</v>
      </c>
      <c r="JQ184" s="1">
        <v>0</v>
      </c>
      <c r="JR184" s="1">
        <v>0</v>
      </c>
      <c r="JS184" s="1">
        <v>0</v>
      </c>
      <c r="JT184" s="1">
        <v>0</v>
      </c>
      <c r="JU184" s="1">
        <v>0</v>
      </c>
      <c r="JV184" s="1">
        <v>0</v>
      </c>
      <c r="JW184" s="1">
        <v>0</v>
      </c>
      <c r="JX184" s="1">
        <v>0</v>
      </c>
      <c r="JY184" s="1">
        <v>0</v>
      </c>
      <c r="JZ184" s="1">
        <v>0</v>
      </c>
      <c r="KA184" s="1">
        <v>0</v>
      </c>
      <c r="KB184" s="1">
        <v>0</v>
      </c>
      <c r="KC184" s="1">
        <v>0</v>
      </c>
      <c r="KD184" s="1">
        <v>0</v>
      </c>
      <c r="KE184" s="1">
        <v>0</v>
      </c>
      <c r="KF184" s="1">
        <v>0</v>
      </c>
      <c r="KG184" s="1">
        <v>0</v>
      </c>
      <c r="KH184" s="1">
        <v>0</v>
      </c>
      <c r="KI184" s="1">
        <v>0</v>
      </c>
      <c r="KJ184" s="1">
        <v>0</v>
      </c>
      <c r="KK184" s="1">
        <v>0</v>
      </c>
      <c r="KL184" s="1">
        <v>0</v>
      </c>
      <c r="KM184" s="1">
        <v>0</v>
      </c>
      <c r="KN184" s="1">
        <v>0</v>
      </c>
      <c r="KO184" s="1">
        <v>0</v>
      </c>
      <c r="KP184" s="1">
        <v>0</v>
      </c>
      <c r="KQ184" s="1">
        <v>0</v>
      </c>
      <c r="KR184" s="1">
        <v>0</v>
      </c>
      <c r="KS184" s="1">
        <v>0</v>
      </c>
      <c r="KT184" s="1">
        <v>0</v>
      </c>
      <c r="KU184" s="1">
        <v>0</v>
      </c>
      <c r="KV184" s="1">
        <v>0</v>
      </c>
      <c r="KW184" s="1">
        <v>0</v>
      </c>
      <c r="KX184" s="1">
        <v>0</v>
      </c>
      <c r="KY184" s="1">
        <v>0</v>
      </c>
      <c r="KZ184" s="1">
        <v>0</v>
      </c>
      <c r="LA184" s="1">
        <v>0</v>
      </c>
      <c r="LB184" s="1">
        <v>0</v>
      </c>
      <c r="LC184" s="1">
        <v>0</v>
      </c>
      <c r="LD184" s="1">
        <v>0</v>
      </c>
      <c r="LE184" s="1">
        <v>0</v>
      </c>
      <c r="LF184" s="1">
        <v>0</v>
      </c>
      <c r="LG184" s="1">
        <v>0</v>
      </c>
      <c r="LH184" s="1">
        <v>1</v>
      </c>
      <c r="LI184" s="1">
        <v>1</v>
      </c>
      <c r="LJ184" s="1">
        <v>0</v>
      </c>
      <c r="LK184" s="1">
        <v>0</v>
      </c>
      <c r="LL184" s="1">
        <v>1</v>
      </c>
      <c r="LM184" s="1">
        <v>0.95</v>
      </c>
      <c r="LN184" s="1">
        <v>0</v>
      </c>
      <c r="LO184" s="1">
        <v>1</v>
      </c>
      <c r="LP184" s="1">
        <v>0.78</v>
      </c>
      <c r="LQ184" s="1">
        <v>0</v>
      </c>
      <c r="LR184" s="1">
        <v>0</v>
      </c>
      <c r="LS184" s="1">
        <v>0</v>
      </c>
    </row>
    <row r="185" spans="1:331" ht="15.75" customHeight="1">
      <c r="A185" s="1" t="s">
        <v>459</v>
      </c>
      <c r="B185" s="1" t="s">
        <v>485</v>
      </c>
      <c r="C185" s="1" t="s">
        <v>488</v>
      </c>
      <c r="D185" s="1" t="s">
        <v>422</v>
      </c>
      <c r="E185" s="1" t="s">
        <v>421</v>
      </c>
      <c r="F185" s="1">
        <v>8732</v>
      </c>
      <c r="G185" s="1" t="s">
        <v>355</v>
      </c>
      <c r="H185" s="1">
        <v>8732</v>
      </c>
      <c r="I185" s="1">
        <v>1.1915938864628821</v>
      </c>
      <c r="J185" s="1">
        <v>0</v>
      </c>
      <c r="K185" s="1" t="s">
        <v>356</v>
      </c>
      <c r="L185" s="1">
        <v>1</v>
      </c>
      <c r="M185" s="1" t="s">
        <v>427</v>
      </c>
      <c r="N185" s="1" t="s">
        <v>489</v>
      </c>
      <c r="O185" s="1" t="s">
        <v>490</v>
      </c>
      <c r="P185" s="1">
        <v>4.3</v>
      </c>
      <c r="Q185" s="1">
        <v>0.94</v>
      </c>
      <c r="R185" s="1">
        <v>0</v>
      </c>
      <c r="S185" s="1">
        <v>0.49</v>
      </c>
      <c r="T185" s="1">
        <v>7328</v>
      </c>
      <c r="U185" s="1">
        <v>0</v>
      </c>
      <c r="V185" s="1">
        <v>244</v>
      </c>
      <c r="W185" s="1">
        <v>0</v>
      </c>
      <c r="X185" s="1">
        <v>1788032</v>
      </c>
      <c r="Y185" s="1">
        <v>1</v>
      </c>
      <c r="Z185" s="1">
        <v>0</v>
      </c>
      <c r="AA185" s="1">
        <v>0</v>
      </c>
      <c r="AB185" s="1">
        <v>0</v>
      </c>
      <c r="AC185" s="1">
        <v>0</v>
      </c>
      <c r="AD185" s="1">
        <v>0</v>
      </c>
      <c r="AE185" s="1">
        <v>0</v>
      </c>
      <c r="AF185" s="1">
        <v>0</v>
      </c>
      <c r="AG185" s="1">
        <v>0</v>
      </c>
      <c r="AH185" s="1">
        <v>0</v>
      </c>
      <c r="AI185" s="1">
        <v>0</v>
      </c>
      <c r="AJ185" s="1">
        <v>0</v>
      </c>
      <c r="AK185" s="1">
        <v>0</v>
      </c>
      <c r="AL185" s="1">
        <v>0</v>
      </c>
      <c r="AM185" s="1">
        <v>8.92</v>
      </c>
      <c r="AN185" s="1">
        <v>0</v>
      </c>
      <c r="AO185" s="1">
        <v>0</v>
      </c>
      <c r="AP185" s="1">
        <v>0</v>
      </c>
      <c r="AQ185" s="1">
        <v>0</v>
      </c>
      <c r="AR185" s="1">
        <v>0</v>
      </c>
      <c r="AS185" s="1">
        <v>0</v>
      </c>
      <c r="AT185" s="1">
        <v>0</v>
      </c>
      <c r="AU185" s="1">
        <v>0</v>
      </c>
      <c r="AV185" s="1">
        <v>0</v>
      </c>
      <c r="AW185" s="1">
        <v>0</v>
      </c>
      <c r="AX185" s="1">
        <v>0</v>
      </c>
      <c r="AY185" s="1">
        <v>0</v>
      </c>
      <c r="AZ185" s="1">
        <v>0</v>
      </c>
      <c r="BA185" s="1">
        <v>0</v>
      </c>
      <c r="BB185" s="1">
        <v>0</v>
      </c>
      <c r="BC185" s="1">
        <v>0.1</v>
      </c>
      <c r="BD185" s="1">
        <v>0</v>
      </c>
      <c r="BE185" s="1">
        <v>0</v>
      </c>
      <c r="BF185" s="1">
        <v>0</v>
      </c>
      <c r="BG185" s="1">
        <v>0</v>
      </c>
      <c r="BH185" s="1">
        <v>0</v>
      </c>
      <c r="BI185" s="1">
        <v>0</v>
      </c>
      <c r="BJ185" s="1">
        <v>0</v>
      </c>
      <c r="BK185" s="1">
        <v>0</v>
      </c>
      <c r="BL185" s="1">
        <v>0</v>
      </c>
      <c r="BM185" s="1">
        <v>0</v>
      </c>
      <c r="BN185" s="1">
        <v>0</v>
      </c>
      <c r="BO185" s="1">
        <v>0</v>
      </c>
      <c r="BP185" s="1">
        <v>0</v>
      </c>
      <c r="BQ185" s="1">
        <v>1.4999999999999999E-2</v>
      </c>
      <c r="BR185" s="1">
        <v>0</v>
      </c>
      <c r="BS185" s="1">
        <v>0</v>
      </c>
      <c r="BT185" s="1">
        <v>0</v>
      </c>
      <c r="BU185" s="1">
        <v>0</v>
      </c>
      <c r="BV185" s="1">
        <v>0</v>
      </c>
      <c r="BW185" s="1">
        <v>81.599999999999994</v>
      </c>
      <c r="BX185" s="1">
        <v>0</v>
      </c>
      <c r="BY185" s="1">
        <v>0</v>
      </c>
      <c r="BZ185" s="1">
        <v>0</v>
      </c>
      <c r="CA185" s="1">
        <v>0</v>
      </c>
      <c r="CB185" s="1">
        <v>0</v>
      </c>
      <c r="CC185" s="1">
        <v>0</v>
      </c>
      <c r="CD185" s="1">
        <v>0</v>
      </c>
      <c r="CE185" s="1">
        <v>0</v>
      </c>
      <c r="CF185" s="1">
        <v>0</v>
      </c>
      <c r="CG185" s="1">
        <v>0</v>
      </c>
      <c r="CH185" s="1">
        <v>0</v>
      </c>
      <c r="CI185" s="1">
        <v>0</v>
      </c>
      <c r="CJ185" s="1">
        <v>0</v>
      </c>
      <c r="CK185" s="1">
        <v>0</v>
      </c>
      <c r="CL185" s="1">
        <v>0</v>
      </c>
      <c r="CM185" s="1">
        <v>0</v>
      </c>
      <c r="CN185" s="1">
        <v>0</v>
      </c>
      <c r="CO185" s="1">
        <v>0</v>
      </c>
      <c r="CP185" s="1">
        <v>0</v>
      </c>
      <c r="CQ185" s="1">
        <v>0</v>
      </c>
      <c r="CR185" s="1">
        <v>0</v>
      </c>
      <c r="CS185" s="1">
        <v>0</v>
      </c>
      <c r="CT185" s="1">
        <v>0</v>
      </c>
      <c r="CU185" s="1">
        <v>0</v>
      </c>
      <c r="CV185" s="1">
        <v>0</v>
      </c>
      <c r="CW185" s="1">
        <v>0</v>
      </c>
      <c r="CX185" s="1">
        <v>0</v>
      </c>
      <c r="CY185" s="1">
        <v>0</v>
      </c>
      <c r="CZ185" s="1">
        <v>0</v>
      </c>
      <c r="DA185" s="1">
        <v>0</v>
      </c>
      <c r="DB185" s="1">
        <v>0</v>
      </c>
      <c r="DC185" s="1">
        <v>0</v>
      </c>
      <c r="DD185" s="1">
        <v>0</v>
      </c>
      <c r="DE185" s="1">
        <v>0</v>
      </c>
      <c r="DF185" s="1">
        <v>0</v>
      </c>
      <c r="DG185" s="1">
        <v>0</v>
      </c>
      <c r="DH185" s="1">
        <v>0</v>
      </c>
      <c r="DI185" s="1">
        <v>0</v>
      </c>
      <c r="DJ185" s="1">
        <v>0</v>
      </c>
      <c r="DK185" s="1">
        <v>0</v>
      </c>
      <c r="DL185" s="1">
        <v>0</v>
      </c>
      <c r="DM185" s="1">
        <v>0</v>
      </c>
      <c r="DN185" s="1">
        <v>0</v>
      </c>
      <c r="DO185" s="1">
        <v>0</v>
      </c>
      <c r="DP185" s="1">
        <v>0</v>
      </c>
      <c r="DQ185" s="1">
        <v>0</v>
      </c>
      <c r="DR185" s="1">
        <v>0</v>
      </c>
      <c r="DS185" s="1">
        <v>0</v>
      </c>
      <c r="DT185" s="1">
        <v>0</v>
      </c>
      <c r="DU185" s="1">
        <v>0</v>
      </c>
      <c r="DV185" s="1">
        <v>0</v>
      </c>
      <c r="DW185" s="1">
        <v>0</v>
      </c>
      <c r="DX185" s="1">
        <v>0</v>
      </c>
      <c r="DY185" s="1">
        <v>0</v>
      </c>
      <c r="DZ185" s="1">
        <v>0</v>
      </c>
      <c r="EA185" s="1">
        <v>0</v>
      </c>
      <c r="EB185" s="1">
        <v>0</v>
      </c>
      <c r="EC185" s="1">
        <v>0</v>
      </c>
      <c r="ED185" s="1">
        <v>0</v>
      </c>
      <c r="EE185" s="1">
        <v>0</v>
      </c>
      <c r="EF185" s="1">
        <v>0</v>
      </c>
      <c r="EG185" s="1">
        <v>0</v>
      </c>
      <c r="EH185" s="1">
        <v>0</v>
      </c>
      <c r="EI185" s="1">
        <v>0</v>
      </c>
      <c r="EJ185" s="1">
        <v>0</v>
      </c>
      <c r="EK185" s="1">
        <v>0</v>
      </c>
      <c r="EL185" s="1">
        <v>0</v>
      </c>
      <c r="EM185" s="1">
        <v>0</v>
      </c>
      <c r="EN185" s="1">
        <v>0</v>
      </c>
      <c r="EO185" s="1">
        <v>0</v>
      </c>
      <c r="EP185" s="1">
        <v>0</v>
      </c>
      <c r="EQ185" s="1">
        <v>0</v>
      </c>
      <c r="ER185" s="1">
        <v>0</v>
      </c>
      <c r="ES185" s="1">
        <v>0</v>
      </c>
      <c r="ET185" s="1">
        <v>0</v>
      </c>
      <c r="EU185" s="1">
        <v>0</v>
      </c>
      <c r="EV185" s="1">
        <v>0</v>
      </c>
      <c r="EW185" s="1">
        <v>0</v>
      </c>
      <c r="EX185" s="1">
        <v>0</v>
      </c>
      <c r="EY185" s="1">
        <v>0</v>
      </c>
      <c r="EZ185" s="1">
        <v>0</v>
      </c>
      <c r="FA185" s="1">
        <v>0</v>
      </c>
      <c r="FB185" s="1">
        <v>0</v>
      </c>
      <c r="FC185" s="1">
        <v>0</v>
      </c>
      <c r="FD185" s="1">
        <v>0</v>
      </c>
      <c r="FE185" s="1">
        <v>0</v>
      </c>
      <c r="FF185" s="1">
        <v>0</v>
      </c>
      <c r="FG185" s="1">
        <v>0</v>
      </c>
      <c r="FH185" s="1">
        <v>0</v>
      </c>
      <c r="FI185" s="1">
        <v>0</v>
      </c>
      <c r="FJ185" s="1">
        <v>0</v>
      </c>
      <c r="FK185" s="1">
        <v>0</v>
      </c>
      <c r="FL185" s="1">
        <v>0</v>
      </c>
      <c r="FM185" s="1">
        <v>0</v>
      </c>
      <c r="FN185" s="1">
        <v>0</v>
      </c>
      <c r="FO185" s="1">
        <v>0</v>
      </c>
      <c r="FP185" s="1">
        <v>0</v>
      </c>
      <c r="FQ185" s="1">
        <v>1</v>
      </c>
      <c r="FR185" s="1">
        <v>0</v>
      </c>
      <c r="FS185" s="1">
        <v>0</v>
      </c>
      <c r="FT185" s="1">
        <v>0</v>
      </c>
      <c r="FU185" s="1">
        <v>0</v>
      </c>
      <c r="FV185" s="1">
        <v>0</v>
      </c>
      <c r="FW185" s="1">
        <v>0</v>
      </c>
      <c r="FX185" s="1">
        <v>2.8709365947859675</v>
      </c>
      <c r="FY185" s="1">
        <v>0</v>
      </c>
      <c r="FZ185" s="1">
        <v>0</v>
      </c>
      <c r="GA185" s="1">
        <v>0</v>
      </c>
      <c r="GB185" s="1">
        <v>0</v>
      </c>
      <c r="GC185" s="1">
        <v>0</v>
      </c>
      <c r="GD185" s="1">
        <v>0</v>
      </c>
      <c r="GE185" s="1">
        <v>0</v>
      </c>
      <c r="GF185" s="1">
        <v>0</v>
      </c>
      <c r="GG185" s="1">
        <v>0</v>
      </c>
      <c r="GH185" s="1">
        <v>0</v>
      </c>
      <c r="GI185" s="1">
        <v>0</v>
      </c>
      <c r="GJ185" s="1">
        <v>0</v>
      </c>
      <c r="GK185" s="1">
        <v>0</v>
      </c>
      <c r="GL185" s="1">
        <v>0</v>
      </c>
      <c r="GM185" s="1">
        <v>0</v>
      </c>
      <c r="GN185" s="1">
        <v>0</v>
      </c>
      <c r="GO185" s="1">
        <v>0</v>
      </c>
      <c r="GP185" s="1">
        <v>0</v>
      </c>
      <c r="GQ185" s="1">
        <v>0</v>
      </c>
      <c r="GR185" s="1">
        <v>0</v>
      </c>
      <c r="GS185" s="1">
        <v>0</v>
      </c>
      <c r="GT185" s="1">
        <v>0.31069999999999998</v>
      </c>
      <c r="GU185" s="1">
        <v>0</v>
      </c>
      <c r="GV185" s="1">
        <v>0</v>
      </c>
      <c r="GW185" s="1">
        <v>0</v>
      </c>
      <c r="GX185" s="1">
        <v>0</v>
      </c>
      <c r="GY185" s="1">
        <v>0</v>
      </c>
      <c r="GZ185" s="1">
        <v>0</v>
      </c>
      <c r="HA185" s="1">
        <v>0</v>
      </c>
      <c r="HB185" s="1">
        <v>0</v>
      </c>
      <c r="HC185" s="1">
        <v>0</v>
      </c>
      <c r="HD185" s="1">
        <v>0</v>
      </c>
      <c r="HE185" s="1">
        <v>0</v>
      </c>
      <c r="HF185" s="1">
        <v>0</v>
      </c>
      <c r="HG185" s="1">
        <v>0</v>
      </c>
      <c r="HH185" s="1">
        <v>1.4999999999999999E-2</v>
      </c>
      <c r="HI185" s="1">
        <v>0</v>
      </c>
      <c r="HJ185" s="1">
        <v>0</v>
      </c>
      <c r="HK185" s="1">
        <v>0</v>
      </c>
      <c r="HL185" s="1">
        <v>0</v>
      </c>
      <c r="HM185" s="1">
        <v>0</v>
      </c>
      <c r="HN185" s="1">
        <v>81.599999999999994</v>
      </c>
      <c r="HO185" s="1">
        <v>0</v>
      </c>
      <c r="HP185" s="1">
        <v>0</v>
      </c>
      <c r="HQ185" s="1">
        <v>0</v>
      </c>
      <c r="HR185" s="1">
        <v>0</v>
      </c>
      <c r="HS185" s="1">
        <v>0</v>
      </c>
      <c r="HT185" s="1">
        <v>0</v>
      </c>
      <c r="HU185" s="1">
        <v>0</v>
      </c>
      <c r="HV185" s="1">
        <v>0</v>
      </c>
      <c r="HW185" s="1">
        <v>0</v>
      </c>
      <c r="HX185" s="1">
        <v>0</v>
      </c>
      <c r="HY185" s="1">
        <v>0</v>
      </c>
      <c r="HZ185" s="1">
        <v>0</v>
      </c>
      <c r="IA185" s="1">
        <v>0</v>
      </c>
      <c r="IB185" s="1">
        <v>0</v>
      </c>
      <c r="IC185" s="1">
        <v>0</v>
      </c>
      <c r="ID185" s="1">
        <v>0</v>
      </c>
      <c r="IE185" s="1">
        <v>0</v>
      </c>
      <c r="IF185" s="1">
        <v>0</v>
      </c>
      <c r="IG185" s="1">
        <v>0</v>
      </c>
      <c r="IH185" s="1">
        <v>0</v>
      </c>
      <c r="II185" s="1">
        <v>0</v>
      </c>
      <c r="IJ185" s="1">
        <v>0</v>
      </c>
      <c r="IK185" s="1">
        <v>0</v>
      </c>
      <c r="IL185" s="1">
        <v>0</v>
      </c>
      <c r="IM185" s="1">
        <v>0</v>
      </c>
      <c r="IN185" s="1">
        <v>0</v>
      </c>
      <c r="IO185" s="1">
        <v>0</v>
      </c>
      <c r="IP185" s="1">
        <v>0</v>
      </c>
      <c r="IQ185" s="1">
        <v>0</v>
      </c>
      <c r="IR185" s="1">
        <v>0</v>
      </c>
      <c r="IS185" s="1">
        <v>0</v>
      </c>
      <c r="IT185" s="1">
        <v>0</v>
      </c>
      <c r="IU185" s="1">
        <v>0</v>
      </c>
      <c r="IV185" s="1">
        <v>0</v>
      </c>
      <c r="IW185" s="1">
        <v>0</v>
      </c>
      <c r="IX185" s="1">
        <v>0</v>
      </c>
      <c r="IY185" s="1">
        <v>0</v>
      </c>
      <c r="IZ185" s="1">
        <v>0</v>
      </c>
      <c r="JA185" s="1">
        <v>0</v>
      </c>
      <c r="JB185" s="1">
        <v>0</v>
      </c>
      <c r="JC185" s="1">
        <v>0</v>
      </c>
      <c r="JD185" s="1">
        <v>0</v>
      </c>
      <c r="JE185" s="1">
        <v>0</v>
      </c>
      <c r="JF185" s="1">
        <v>0</v>
      </c>
      <c r="JG185" s="1">
        <v>0</v>
      </c>
      <c r="JH185" s="1">
        <v>0</v>
      </c>
      <c r="JI185" s="1">
        <v>0</v>
      </c>
      <c r="JJ185" s="1">
        <v>0</v>
      </c>
      <c r="JK185" s="1">
        <v>0</v>
      </c>
      <c r="JL185" s="1">
        <v>0</v>
      </c>
      <c r="JM185" s="1">
        <v>0</v>
      </c>
      <c r="JN185" s="1">
        <v>0</v>
      </c>
      <c r="JO185" s="1">
        <v>0</v>
      </c>
      <c r="JP185" s="1">
        <v>0</v>
      </c>
      <c r="JQ185" s="1">
        <v>0</v>
      </c>
      <c r="JR185" s="1">
        <v>0</v>
      </c>
      <c r="JS185" s="1">
        <v>0</v>
      </c>
      <c r="JT185" s="1">
        <v>0</v>
      </c>
      <c r="JU185" s="1">
        <v>0</v>
      </c>
      <c r="JV185" s="1">
        <v>0</v>
      </c>
      <c r="JW185" s="1">
        <v>0</v>
      </c>
      <c r="JX185" s="1">
        <v>0</v>
      </c>
      <c r="JY185" s="1">
        <v>0</v>
      </c>
      <c r="JZ185" s="1">
        <v>0</v>
      </c>
      <c r="KA185" s="1">
        <v>0</v>
      </c>
      <c r="KB185" s="1">
        <v>0</v>
      </c>
      <c r="KC185" s="1">
        <v>0</v>
      </c>
      <c r="KD185" s="1">
        <v>0</v>
      </c>
      <c r="KE185" s="1">
        <v>0</v>
      </c>
      <c r="KF185" s="1">
        <v>0</v>
      </c>
      <c r="KG185" s="1">
        <v>0</v>
      </c>
      <c r="KH185" s="1">
        <v>0</v>
      </c>
      <c r="KI185" s="1">
        <v>0</v>
      </c>
      <c r="KJ185" s="1">
        <v>0</v>
      </c>
      <c r="KK185" s="1">
        <v>0</v>
      </c>
      <c r="KL185" s="1">
        <v>0</v>
      </c>
      <c r="KM185" s="1">
        <v>0</v>
      </c>
      <c r="KN185" s="1">
        <v>0</v>
      </c>
      <c r="KO185" s="1">
        <v>0</v>
      </c>
      <c r="KP185" s="1">
        <v>0</v>
      </c>
      <c r="KQ185" s="1">
        <v>0</v>
      </c>
      <c r="KR185" s="1">
        <v>0</v>
      </c>
      <c r="KS185" s="1">
        <v>0</v>
      </c>
      <c r="KT185" s="1">
        <v>0</v>
      </c>
      <c r="KU185" s="1">
        <v>0</v>
      </c>
      <c r="KV185" s="1">
        <v>0</v>
      </c>
      <c r="KW185" s="1">
        <v>0</v>
      </c>
      <c r="KX185" s="1">
        <v>0</v>
      </c>
      <c r="KY185" s="1">
        <v>0</v>
      </c>
      <c r="KZ185" s="1">
        <v>0</v>
      </c>
      <c r="LA185" s="1">
        <v>0</v>
      </c>
      <c r="LB185" s="1">
        <v>0</v>
      </c>
      <c r="LC185" s="1">
        <v>0</v>
      </c>
      <c r="LD185" s="1">
        <v>0</v>
      </c>
      <c r="LE185" s="1">
        <v>0</v>
      </c>
      <c r="LF185" s="1">
        <v>0</v>
      </c>
      <c r="LG185" s="1">
        <v>0</v>
      </c>
      <c r="LH185" s="1">
        <v>1</v>
      </c>
      <c r="LI185" s="1">
        <v>0.74</v>
      </c>
      <c r="LJ185" s="1">
        <v>0</v>
      </c>
      <c r="LK185" s="1">
        <v>0</v>
      </c>
      <c r="LL185" s="1">
        <v>1</v>
      </c>
      <c r="LM185" s="1">
        <v>0.95</v>
      </c>
      <c r="LN185" s="1">
        <v>0</v>
      </c>
      <c r="LO185" s="1">
        <v>1</v>
      </c>
      <c r="LP185" s="1">
        <v>0.78</v>
      </c>
      <c r="LQ185" s="1">
        <v>0</v>
      </c>
      <c r="LR185" s="1">
        <v>0</v>
      </c>
      <c r="LS185" s="1">
        <v>0</v>
      </c>
    </row>
    <row r="186" spans="1:331" ht="15.75" customHeight="1">
      <c r="A186" s="1" t="s">
        <v>459</v>
      </c>
      <c r="B186" s="1" t="s">
        <v>485</v>
      </c>
      <c r="C186" s="1" t="s">
        <v>488</v>
      </c>
      <c r="D186" s="1" t="s">
        <v>422</v>
      </c>
      <c r="E186" s="1" t="s">
        <v>421</v>
      </c>
      <c r="F186" s="1">
        <v>145307</v>
      </c>
      <c r="G186" s="1" t="s">
        <v>355</v>
      </c>
      <c r="H186" s="1">
        <v>145307</v>
      </c>
      <c r="I186" s="1">
        <v>1.6426665762282666</v>
      </c>
      <c r="J186" s="1">
        <v>0</v>
      </c>
      <c r="K186" s="1" t="s">
        <v>356</v>
      </c>
      <c r="L186" s="1">
        <v>1</v>
      </c>
      <c r="M186" s="1" t="s">
        <v>427</v>
      </c>
      <c r="N186" s="1" t="s">
        <v>489</v>
      </c>
      <c r="O186" s="1" t="s">
        <v>490</v>
      </c>
      <c r="P186" s="1">
        <v>4.3</v>
      </c>
      <c r="Q186" s="1">
        <v>0.94</v>
      </c>
      <c r="R186" s="1">
        <v>0</v>
      </c>
      <c r="S186" s="1">
        <v>0.49</v>
      </c>
      <c r="T186" s="1">
        <v>88458</v>
      </c>
      <c r="U186" s="1">
        <v>0</v>
      </c>
      <c r="V186" s="1">
        <v>244</v>
      </c>
      <c r="W186" s="1">
        <v>0</v>
      </c>
      <c r="X186" s="1">
        <v>21583752</v>
      </c>
      <c r="Y186" s="1">
        <v>1</v>
      </c>
      <c r="Z186" s="1">
        <v>0</v>
      </c>
      <c r="AA186" s="1">
        <v>0</v>
      </c>
      <c r="AB186" s="1">
        <v>0</v>
      </c>
      <c r="AC186" s="1">
        <v>0</v>
      </c>
      <c r="AD186" s="1">
        <v>0</v>
      </c>
      <c r="AE186" s="1">
        <v>0</v>
      </c>
      <c r="AF186" s="1">
        <v>0</v>
      </c>
      <c r="AG186" s="1">
        <v>0</v>
      </c>
      <c r="AH186" s="1">
        <v>0</v>
      </c>
      <c r="AI186" s="1">
        <v>0</v>
      </c>
      <c r="AJ186" s="1">
        <v>0</v>
      </c>
      <c r="AK186" s="1">
        <v>0</v>
      </c>
      <c r="AL186" s="1">
        <v>0</v>
      </c>
      <c r="AM186" s="1">
        <v>8.92</v>
      </c>
      <c r="AN186" s="1">
        <v>0</v>
      </c>
      <c r="AO186" s="1">
        <v>0</v>
      </c>
      <c r="AP186" s="1">
        <v>0</v>
      </c>
      <c r="AQ186" s="1">
        <v>0</v>
      </c>
      <c r="AR186" s="1">
        <v>0</v>
      </c>
      <c r="AS186" s="1">
        <v>0</v>
      </c>
      <c r="AT186" s="1">
        <v>0</v>
      </c>
      <c r="AU186" s="1">
        <v>0</v>
      </c>
      <c r="AV186" s="1">
        <v>0</v>
      </c>
      <c r="AW186" s="1">
        <v>0</v>
      </c>
      <c r="AX186" s="1">
        <v>0</v>
      </c>
      <c r="AY186" s="1">
        <v>0</v>
      </c>
      <c r="AZ186" s="1">
        <v>0</v>
      </c>
      <c r="BA186" s="1">
        <v>0</v>
      </c>
      <c r="BB186" s="1">
        <v>0</v>
      </c>
      <c r="BC186" s="1">
        <v>0.1</v>
      </c>
      <c r="BD186" s="1">
        <v>0</v>
      </c>
      <c r="BE186" s="1">
        <v>0</v>
      </c>
      <c r="BF186" s="1">
        <v>0</v>
      </c>
      <c r="BG186" s="1">
        <v>0</v>
      </c>
      <c r="BH186" s="1">
        <v>0</v>
      </c>
      <c r="BI186" s="1">
        <v>0</v>
      </c>
      <c r="BJ186" s="1">
        <v>0</v>
      </c>
      <c r="BK186" s="1">
        <v>0</v>
      </c>
      <c r="BL186" s="1">
        <v>0</v>
      </c>
      <c r="BM186" s="1">
        <v>0</v>
      </c>
      <c r="BN186" s="1">
        <v>0</v>
      </c>
      <c r="BO186" s="1">
        <v>0</v>
      </c>
      <c r="BP186" s="1">
        <v>0</v>
      </c>
      <c r="BQ186" s="1">
        <v>1.4999999999999999E-2</v>
      </c>
      <c r="BR186" s="1">
        <v>0</v>
      </c>
      <c r="BS186" s="1">
        <v>0</v>
      </c>
      <c r="BT186" s="1">
        <v>0</v>
      </c>
      <c r="BU186" s="1">
        <v>0</v>
      </c>
      <c r="BV186" s="1">
        <v>0</v>
      </c>
      <c r="BW186" s="1">
        <v>81.599999999999994</v>
      </c>
      <c r="BX186" s="1">
        <v>0</v>
      </c>
      <c r="BY186" s="1">
        <v>0</v>
      </c>
      <c r="BZ186" s="1">
        <v>0</v>
      </c>
      <c r="CA186" s="1">
        <v>0</v>
      </c>
      <c r="CB186" s="1">
        <v>0</v>
      </c>
      <c r="CC186" s="1">
        <v>0</v>
      </c>
      <c r="CD186" s="1">
        <v>0</v>
      </c>
      <c r="CE186" s="1">
        <v>0</v>
      </c>
      <c r="CF186" s="1">
        <v>0</v>
      </c>
      <c r="CG186" s="1">
        <v>0</v>
      </c>
      <c r="CH186" s="1">
        <v>0</v>
      </c>
      <c r="CI186" s="1">
        <v>0</v>
      </c>
      <c r="CJ186" s="1">
        <v>0</v>
      </c>
      <c r="CK186" s="1">
        <v>0</v>
      </c>
      <c r="CL186" s="1">
        <v>0</v>
      </c>
      <c r="CM186" s="1">
        <v>0</v>
      </c>
      <c r="CN186" s="1">
        <v>0</v>
      </c>
      <c r="CO186" s="1">
        <v>0</v>
      </c>
      <c r="CP186" s="1">
        <v>0</v>
      </c>
      <c r="CQ186" s="1">
        <v>0</v>
      </c>
      <c r="CR186" s="1">
        <v>0</v>
      </c>
      <c r="CS186" s="1">
        <v>0</v>
      </c>
      <c r="CT186" s="1">
        <v>0</v>
      </c>
      <c r="CU186" s="1">
        <v>0</v>
      </c>
      <c r="CV186" s="1">
        <v>0</v>
      </c>
      <c r="CW186" s="1">
        <v>0</v>
      </c>
      <c r="CX186" s="1">
        <v>0</v>
      </c>
      <c r="CY186" s="1">
        <v>0</v>
      </c>
      <c r="CZ186" s="1">
        <v>0</v>
      </c>
      <c r="DA186" s="1">
        <v>0</v>
      </c>
      <c r="DB186" s="1">
        <v>0</v>
      </c>
      <c r="DC186" s="1">
        <v>0</v>
      </c>
      <c r="DD186" s="1">
        <v>0</v>
      </c>
      <c r="DE186" s="1">
        <v>0</v>
      </c>
      <c r="DF186" s="1">
        <v>0</v>
      </c>
      <c r="DG186" s="1">
        <v>0</v>
      </c>
      <c r="DH186" s="1">
        <v>0</v>
      </c>
      <c r="DI186" s="1">
        <v>0</v>
      </c>
      <c r="DJ186" s="1">
        <v>0</v>
      </c>
      <c r="DK186" s="1">
        <v>0</v>
      </c>
      <c r="DL186" s="1">
        <v>0</v>
      </c>
      <c r="DM186" s="1">
        <v>0</v>
      </c>
      <c r="DN186" s="1">
        <v>0</v>
      </c>
      <c r="DO186" s="1">
        <v>0</v>
      </c>
      <c r="DP186" s="1">
        <v>0</v>
      </c>
      <c r="DQ186" s="1">
        <v>0</v>
      </c>
      <c r="DR186" s="1">
        <v>0</v>
      </c>
      <c r="DS186" s="1">
        <v>0</v>
      </c>
      <c r="DT186" s="1">
        <v>0</v>
      </c>
      <c r="DU186" s="1">
        <v>0</v>
      </c>
      <c r="DV186" s="1">
        <v>0</v>
      </c>
      <c r="DW186" s="1">
        <v>0</v>
      </c>
      <c r="DX186" s="1">
        <v>0</v>
      </c>
      <c r="DY186" s="1">
        <v>0</v>
      </c>
      <c r="DZ186" s="1">
        <v>0</v>
      </c>
      <c r="EA186" s="1">
        <v>0</v>
      </c>
      <c r="EB186" s="1">
        <v>0</v>
      </c>
      <c r="EC186" s="1">
        <v>0</v>
      </c>
      <c r="ED186" s="1">
        <v>0</v>
      </c>
      <c r="EE186" s="1">
        <v>0</v>
      </c>
      <c r="EF186" s="1">
        <v>0</v>
      </c>
      <c r="EG186" s="1">
        <v>0</v>
      </c>
      <c r="EH186" s="1">
        <v>0</v>
      </c>
      <c r="EI186" s="1">
        <v>0</v>
      </c>
      <c r="EJ186" s="1">
        <v>0</v>
      </c>
      <c r="EK186" s="1">
        <v>0</v>
      </c>
      <c r="EL186" s="1">
        <v>0</v>
      </c>
      <c r="EM186" s="1">
        <v>0</v>
      </c>
      <c r="EN186" s="1">
        <v>0</v>
      </c>
      <c r="EO186" s="1">
        <v>0</v>
      </c>
      <c r="EP186" s="1">
        <v>0</v>
      </c>
      <c r="EQ186" s="1">
        <v>0</v>
      </c>
      <c r="ER186" s="1">
        <v>0</v>
      </c>
      <c r="ES186" s="1">
        <v>0</v>
      </c>
      <c r="ET186" s="1">
        <v>0</v>
      </c>
      <c r="EU186" s="1">
        <v>0</v>
      </c>
      <c r="EV186" s="1">
        <v>0</v>
      </c>
      <c r="EW186" s="1">
        <v>0</v>
      </c>
      <c r="EX186" s="1">
        <v>0</v>
      </c>
      <c r="EY186" s="1">
        <v>0</v>
      </c>
      <c r="EZ186" s="1">
        <v>0</v>
      </c>
      <c r="FA186" s="1">
        <v>0</v>
      </c>
      <c r="FB186" s="1">
        <v>0</v>
      </c>
      <c r="FC186" s="1">
        <v>0</v>
      </c>
      <c r="FD186" s="1">
        <v>0</v>
      </c>
      <c r="FE186" s="1">
        <v>0</v>
      </c>
      <c r="FF186" s="1">
        <v>0</v>
      </c>
      <c r="FG186" s="1">
        <v>0</v>
      </c>
      <c r="FH186" s="1">
        <v>0</v>
      </c>
      <c r="FI186" s="1">
        <v>0</v>
      </c>
      <c r="FJ186" s="1">
        <v>0</v>
      </c>
      <c r="FK186" s="1">
        <v>0</v>
      </c>
      <c r="FL186" s="1">
        <v>0</v>
      </c>
      <c r="FM186" s="1">
        <v>0</v>
      </c>
      <c r="FN186" s="1">
        <v>0</v>
      </c>
      <c r="FO186" s="1">
        <v>0</v>
      </c>
      <c r="FP186" s="1">
        <v>0</v>
      </c>
      <c r="FQ186" s="1">
        <v>1</v>
      </c>
      <c r="FR186" s="1">
        <v>0</v>
      </c>
      <c r="FS186" s="1">
        <v>0</v>
      </c>
      <c r="FT186" s="1">
        <v>0</v>
      </c>
      <c r="FU186" s="1">
        <v>0</v>
      </c>
      <c r="FV186" s="1">
        <v>0</v>
      </c>
      <c r="FW186" s="1">
        <v>0</v>
      </c>
      <c r="FX186" s="1">
        <v>2.760755184153513</v>
      </c>
      <c r="FY186" s="1">
        <v>0</v>
      </c>
      <c r="FZ186" s="1">
        <v>0</v>
      </c>
      <c r="GA186" s="1">
        <v>0</v>
      </c>
      <c r="GB186" s="1">
        <v>0</v>
      </c>
      <c r="GC186" s="1">
        <v>0</v>
      </c>
      <c r="GD186" s="1">
        <v>0</v>
      </c>
      <c r="GE186" s="1">
        <v>0</v>
      </c>
      <c r="GF186" s="1">
        <v>0</v>
      </c>
      <c r="GG186" s="1">
        <v>0</v>
      </c>
      <c r="GH186" s="1">
        <v>0</v>
      </c>
      <c r="GI186" s="1">
        <v>0</v>
      </c>
      <c r="GJ186" s="1">
        <v>0</v>
      </c>
      <c r="GK186" s="1">
        <v>0</v>
      </c>
      <c r="GL186" s="1">
        <v>0</v>
      </c>
      <c r="GM186" s="1">
        <v>0</v>
      </c>
      <c r="GN186" s="1">
        <v>0</v>
      </c>
      <c r="GO186" s="1">
        <v>0</v>
      </c>
      <c r="GP186" s="1">
        <v>0</v>
      </c>
      <c r="GQ186" s="1">
        <v>0</v>
      </c>
      <c r="GR186" s="1">
        <v>0</v>
      </c>
      <c r="GS186" s="1">
        <v>0</v>
      </c>
      <c r="GT186" s="1">
        <v>0.3231</v>
      </c>
      <c r="GU186" s="1">
        <v>0</v>
      </c>
      <c r="GV186" s="1">
        <v>0</v>
      </c>
      <c r="GW186" s="1">
        <v>0</v>
      </c>
      <c r="GX186" s="1">
        <v>0</v>
      </c>
      <c r="GY186" s="1">
        <v>0</v>
      </c>
      <c r="GZ186" s="1">
        <v>0</v>
      </c>
      <c r="HA186" s="1">
        <v>0</v>
      </c>
      <c r="HB186" s="1">
        <v>0</v>
      </c>
      <c r="HC186" s="1">
        <v>0</v>
      </c>
      <c r="HD186" s="1">
        <v>0</v>
      </c>
      <c r="HE186" s="1">
        <v>0</v>
      </c>
      <c r="HF186" s="1">
        <v>0</v>
      </c>
      <c r="HG186" s="1">
        <v>0</v>
      </c>
      <c r="HH186" s="1">
        <v>1.4999999999999999E-2</v>
      </c>
      <c r="HI186" s="1">
        <v>0</v>
      </c>
      <c r="HJ186" s="1">
        <v>0</v>
      </c>
      <c r="HK186" s="1">
        <v>0</v>
      </c>
      <c r="HL186" s="1">
        <v>0</v>
      </c>
      <c r="HM186" s="1">
        <v>0</v>
      </c>
      <c r="HN186" s="1">
        <v>81.599999999999994</v>
      </c>
      <c r="HO186" s="1">
        <v>0</v>
      </c>
      <c r="HP186" s="1">
        <v>0</v>
      </c>
      <c r="HQ186" s="1">
        <v>0</v>
      </c>
      <c r="HR186" s="1">
        <v>0</v>
      </c>
      <c r="HS186" s="1">
        <v>0</v>
      </c>
      <c r="HT186" s="1">
        <v>0</v>
      </c>
      <c r="HU186" s="1">
        <v>0</v>
      </c>
      <c r="HV186" s="1">
        <v>0</v>
      </c>
      <c r="HW186" s="1">
        <v>0</v>
      </c>
      <c r="HX186" s="1">
        <v>0</v>
      </c>
      <c r="HY186" s="1">
        <v>0</v>
      </c>
      <c r="HZ186" s="1">
        <v>0</v>
      </c>
      <c r="IA186" s="1">
        <v>0</v>
      </c>
      <c r="IB186" s="1">
        <v>0</v>
      </c>
      <c r="IC186" s="1">
        <v>0</v>
      </c>
      <c r="ID186" s="1">
        <v>0</v>
      </c>
      <c r="IE186" s="1">
        <v>0</v>
      </c>
      <c r="IF186" s="1">
        <v>0</v>
      </c>
      <c r="IG186" s="1">
        <v>0</v>
      </c>
      <c r="IH186" s="1">
        <v>0</v>
      </c>
      <c r="II186" s="1">
        <v>0</v>
      </c>
      <c r="IJ186" s="1">
        <v>0</v>
      </c>
      <c r="IK186" s="1">
        <v>0</v>
      </c>
      <c r="IL186" s="1">
        <v>0</v>
      </c>
      <c r="IM186" s="1">
        <v>0</v>
      </c>
      <c r="IN186" s="1">
        <v>0</v>
      </c>
      <c r="IO186" s="1">
        <v>0</v>
      </c>
      <c r="IP186" s="1">
        <v>0</v>
      </c>
      <c r="IQ186" s="1">
        <v>0</v>
      </c>
      <c r="IR186" s="1">
        <v>0</v>
      </c>
      <c r="IS186" s="1">
        <v>0</v>
      </c>
      <c r="IT186" s="1">
        <v>0</v>
      </c>
      <c r="IU186" s="1">
        <v>0</v>
      </c>
      <c r="IV186" s="1">
        <v>0</v>
      </c>
      <c r="IW186" s="1">
        <v>0</v>
      </c>
      <c r="IX186" s="1">
        <v>0</v>
      </c>
      <c r="IY186" s="1">
        <v>0</v>
      </c>
      <c r="IZ186" s="1">
        <v>0</v>
      </c>
      <c r="JA186" s="1">
        <v>0</v>
      </c>
      <c r="JB186" s="1">
        <v>0</v>
      </c>
      <c r="JC186" s="1">
        <v>0</v>
      </c>
      <c r="JD186" s="1">
        <v>0</v>
      </c>
      <c r="JE186" s="1">
        <v>0</v>
      </c>
      <c r="JF186" s="1">
        <v>0</v>
      </c>
      <c r="JG186" s="1">
        <v>0</v>
      </c>
      <c r="JH186" s="1">
        <v>0</v>
      </c>
      <c r="JI186" s="1">
        <v>0</v>
      </c>
      <c r="JJ186" s="1">
        <v>0</v>
      </c>
      <c r="JK186" s="1">
        <v>0</v>
      </c>
      <c r="JL186" s="1">
        <v>0</v>
      </c>
      <c r="JM186" s="1">
        <v>0</v>
      </c>
      <c r="JN186" s="1">
        <v>0</v>
      </c>
      <c r="JO186" s="1">
        <v>0</v>
      </c>
      <c r="JP186" s="1">
        <v>0</v>
      </c>
      <c r="JQ186" s="1">
        <v>0</v>
      </c>
      <c r="JR186" s="1">
        <v>0</v>
      </c>
      <c r="JS186" s="1">
        <v>0</v>
      </c>
      <c r="JT186" s="1">
        <v>0</v>
      </c>
      <c r="JU186" s="1">
        <v>0</v>
      </c>
      <c r="JV186" s="1">
        <v>0</v>
      </c>
      <c r="JW186" s="1">
        <v>0</v>
      </c>
      <c r="JX186" s="1">
        <v>0</v>
      </c>
      <c r="JY186" s="1">
        <v>0</v>
      </c>
      <c r="JZ186" s="1">
        <v>0</v>
      </c>
      <c r="KA186" s="1">
        <v>0</v>
      </c>
      <c r="KB186" s="1">
        <v>0</v>
      </c>
      <c r="KC186" s="1">
        <v>0</v>
      </c>
      <c r="KD186" s="1">
        <v>0</v>
      </c>
      <c r="KE186" s="1">
        <v>0</v>
      </c>
      <c r="KF186" s="1">
        <v>0</v>
      </c>
      <c r="KG186" s="1">
        <v>0</v>
      </c>
      <c r="KH186" s="1">
        <v>0</v>
      </c>
      <c r="KI186" s="1">
        <v>0</v>
      </c>
      <c r="KJ186" s="1">
        <v>0</v>
      </c>
      <c r="KK186" s="1">
        <v>0</v>
      </c>
      <c r="KL186" s="1">
        <v>0</v>
      </c>
      <c r="KM186" s="1">
        <v>0</v>
      </c>
      <c r="KN186" s="1">
        <v>0</v>
      </c>
      <c r="KO186" s="1">
        <v>0</v>
      </c>
      <c r="KP186" s="1">
        <v>0</v>
      </c>
      <c r="KQ186" s="1">
        <v>0</v>
      </c>
      <c r="KR186" s="1">
        <v>0</v>
      </c>
      <c r="KS186" s="1">
        <v>0</v>
      </c>
      <c r="KT186" s="1">
        <v>0</v>
      </c>
      <c r="KU186" s="1">
        <v>0</v>
      </c>
      <c r="KV186" s="1">
        <v>0</v>
      </c>
      <c r="KW186" s="1">
        <v>0</v>
      </c>
      <c r="KX186" s="1">
        <v>0</v>
      </c>
      <c r="KY186" s="1">
        <v>0</v>
      </c>
      <c r="KZ186" s="1">
        <v>0</v>
      </c>
      <c r="LA186" s="1">
        <v>0</v>
      </c>
      <c r="LB186" s="1">
        <v>0</v>
      </c>
      <c r="LC186" s="1">
        <v>0</v>
      </c>
      <c r="LD186" s="1">
        <v>0</v>
      </c>
      <c r="LE186" s="1">
        <v>0</v>
      </c>
      <c r="LF186" s="1">
        <v>0</v>
      </c>
      <c r="LG186" s="1">
        <v>0</v>
      </c>
      <c r="LH186" s="1">
        <v>1</v>
      </c>
      <c r="LI186" s="1">
        <v>1</v>
      </c>
      <c r="LJ186" s="1">
        <v>0</v>
      </c>
      <c r="LK186" s="1">
        <v>0</v>
      </c>
      <c r="LL186" s="1">
        <v>1</v>
      </c>
      <c r="LM186" s="1">
        <v>0.95</v>
      </c>
      <c r="LN186" s="1">
        <v>0</v>
      </c>
      <c r="LO186" s="1">
        <v>1</v>
      </c>
      <c r="LP186" s="1">
        <v>0.78</v>
      </c>
      <c r="LQ186" s="1">
        <v>0</v>
      </c>
      <c r="LR186" s="1">
        <v>0</v>
      </c>
      <c r="LS186" s="1">
        <v>0</v>
      </c>
    </row>
    <row r="187" spans="1:331" ht="15.75" customHeight="1">
      <c r="A187" s="1" t="s">
        <v>459</v>
      </c>
      <c r="B187" s="1" t="s">
        <v>485</v>
      </c>
      <c r="C187" s="1" t="s">
        <v>488</v>
      </c>
      <c r="D187" s="1" t="s">
        <v>422</v>
      </c>
      <c r="E187" s="1" t="s">
        <v>421</v>
      </c>
      <c r="F187" s="1">
        <v>6861</v>
      </c>
      <c r="G187" s="1" t="s">
        <v>355</v>
      </c>
      <c r="H187" s="1">
        <v>6861</v>
      </c>
      <c r="I187" s="1">
        <v>1.6281442809682012</v>
      </c>
      <c r="J187" s="1">
        <v>0</v>
      </c>
      <c r="K187" s="1" t="s">
        <v>356</v>
      </c>
      <c r="L187" s="1">
        <v>1</v>
      </c>
      <c r="M187" s="1" t="s">
        <v>427</v>
      </c>
      <c r="N187" s="1" t="s">
        <v>489</v>
      </c>
      <c r="O187" s="1" t="s">
        <v>490</v>
      </c>
      <c r="P187" s="1">
        <v>4.3</v>
      </c>
      <c r="Q187" s="1">
        <v>0.94</v>
      </c>
      <c r="R187" s="1">
        <v>0</v>
      </c>
      <c r="S187" s="1">
        <v>0.49</v>
      </c>
      <c r="T187" s="1">
        <v>4214</v>
      </c>
      <c r="U187" s="1">
        <v>0</v>
      </c>
      <c r="V187" s="1">
        <v>244</v>
      </c>
      <c r="W187" s="1">
        <v>0</v>
      </c>
      <c r="X187" s="1">
        <v>1028216</v>
      </c>
      <c r="Y187" s="1">
        <v>1</v>
      </c>
      <c r="Z187" s="1">
        <v>0</v>
      </c>
      <c r="AA187" s="1">
        <v>0</v>
      </c>
      <c r="AB187" s="1">
        <v>0</v>
      </c>
      <c r="AC187" s="1">
        <v>0</v>
      </c>
      <c r="AD187" s="1">
        <v>0</v>
      </c>
      <c r="AE187" s="1">
        <v>0</v>
      </c>
      <c r="AF187" s="1">
        <v>0</v>
      </c>
      <c r="AG187" s="1">
        <v>0</v>
      </c>
      <c r="AH187" s="1">
        <v>0</v>
      </c>
      <c r="AI187" s="1">
        <v>0</v>
      </c>
      <c r="AJ187" s="1">
        <v>0</v>
      </c>
      <c r="AK187" s="1">
        <v>0</v>
      </c>
      <c r="AL187" s="1">
        <v>0</v>
      </c>
      <c r="AM187" s="1">
        <v>8.92</v>
      </c>
      <c r="AN187" s="1">
        <v>0</v>
      </c>
      <c r="AO187" s="1">
        <v>0</v>
      </c>
      <c r="AP187" s="1">
        <v>0</v>
      </c>
      <c r="AQ187" s="1">
        <v>0</v>
      </c>
      <c r="AR187" s="1">
        <v>0</v>
      </c>
      <c r="AS187" s="1">
        <v>0</v>
      </c>
      <c r="AT187" s="1">
        <v>0</v>
      </c>
      <c r="AU187" s="1">
        <v>0</v>
      </c>
      <c r="AV187" s="1">
        <v>0</v>
      </c>
      <c r="AW187" s="1">
        <v>0</v>
      </c>
      <c r="AX187" s="1">
        <v>0</v>
      </c>
      <c r="AY187" s="1">
        <v>0</v>
      </c>
      <c r="AZ187" s="1">
        <v>0</v>
      </c>
      <c r="BA187" s="1">
        <v>0</v>
      </c>
      <c r="BB187" s="1">
        <v>0</v>
      </c>
      <c r="BC187" s="1">
        <v>0.1</v>
      </c>
      <c r="BD187" s="1">
        <v>0</v>
      </c>
      <c r="BE187" s="1">
        <v>0</v>
      </c>
      <c r="BF187" s="1">
        <v>0</v>
      </c>
      <c r="BG187" s="1">
        <v>0</v>
      </c>
      <c r="BH187" s="1">
        <v>0</v>
      </c>
      <c r="BI187" s="1">
        <v>0</v>
      </c>
      <c r="BJ187" s="1">
        <v>0</v>
      </c>
      <c r="BK187" s="1">
        <v>0</v>
      </c>
      <c r="BL187" s="1">
        <v>0</v>
      </c>
      <c r="BM187" s="1">
        <v>0</v>
      </c>
      <c r="BN187" s="1">
        <v>0</v>
      </c>
      <c r="BO187" s="1">
        <v>0</v>
      </c>
      <c r="BP187" s="1">
        <v>0</v>
      </c>
      <c r="BQ187" s="1">
        <v>1.4999999999999999E-2</v>
      </c>
      <c r="BR187" s="1">
        <v>0</v>
      </c>
      <c r="BS187" s="1">
        <v>0</v>
      </c>
      <c r="BT187" s="1">
        <v>0</v>
      </c>
      <c r="BU187" s="1">
        <v>0</v>
      </c>
      <c r="BV187" s="1">
        <v>0</v>
      </c>
      <c r="BW187" s="1">
        <v>81.599999999999994</v>
      </c>
      <c r="BX187" s="1">
        <v>0</v>
      </c>
      <c r="BY187" s="1">
        <v>0</v>
      </c>
      <c r="BZ187" s="1">
        <v>0</v>
      </c>
      <c r="CA187" s="1">
        <v>0</v>
      </c>
      <c r="CB187" s="1">
        <v>0</v>
      </c>
      <c r="CC187" s="1">
        <v>0</v>
      </c>
      <c r="CD187" s="1">
        <v>0</v>
      </c>
      <c r="CE187" s="1">
        <v>0</v>
      </c>
      <c r="CF187" s="1">
        <v>0</v>
      </c>
      <c r="CG187" s="1">
        <v>0</v>
      </c>
      <c r="CH187" s="1">
        <v>0</v>
      </c>
      <c r="CI187" s="1">
        <v>0</v>
      </c>
      <c r="CJ187" s="1">
        <v>0</v>
      </c>
      <c r="CK187" s="1">
        <v>0</v>
      </c>
      <c r="CL187" s="1">
        <v>0</v>
      </c>
      <c r="CM187" s="1">
        <v>0</v>
      </c>
      <c r="CN187" s="1">
        <v>0</v>
      </c>
      <c r="CO187" s="1">
        <v>0</v>
      </c>
      <c r="CP187" s="1">
        <v>0</v>
      </c>
      <c r="CQ187" s="1">
        <v>0</v>
      </c>
      <c r="CR187" s="1">
        <v>0</v>
      </c>
      <c r="CS187" s="1">
        <v>0</v>
      </c>
      <c r="CT187" s="1">
        <v>0</v>
      </c>
      <c r="CU187" s="1">
        <v>0</v>
      </c>
      <c r="CV187" s="1">
        <v>0</v>
      </c>
      <c r="CW187" s="1">
        <v>0</v>
      </c>
      <c r="CX187" s="1">
        <v>0</v>
      </c>
      <c r="CY187" s="1">
        <v>0</v>
      </c>
      <c r="CZ187" s="1">
        <v>0</v>
      </c>
      <c r="DA187" s="1">
        <v>0</v>
      </c>
      <c r="DB187" s="1">
        <v>0</v>
      </c>
      <c r="DC187" s="1">
        <v>0</v>
      </c>
      <c r="DD187" s="1">
        <v>0</v>
      </c>
      <c r="DE187" s="1">
        <v>0</v>
      </c>
      <c r="DF187" s="1">
        <v>0</v>
      </c>
      <c r="DG187" s="1">
        <v>0</v>
      </c>
      <c r="DH187" s="1">
        <v>0</v>
      </c>
      <c r="DI187" s="1">
        <v>0</v>
      </c>
      <c r="DJ187" s="1">
        <v>0</v>
      </c>
      <c r="DK187" s="1">
        <v>0</v>
      </c>
      <c r="DL187" s="1">
        <v>0</v>
      </c>
      <c r="DM187" s="1">
        <v>0</v>
      </c>
      <c r="DN187" s="1">
        <v>0</v>
      </c>
      <c r="DO187" s="1">
        <v>0</v>
      </c>
      <c r="DP187" s="1">
        <v>0</v>
      </c>
      <c r="DQ187" s="1">
        <v>0</v>
      </c>
      <c r="DR187" s="1">
        <v>0</v>
      </c>
      <c r="DS187" s="1">
        <v>0</v>
      </c>
      <c r="DT187" s="1">
        <v>0</v>
      </c>
      <c r="DU187" s="1">
        <v>0</v>
      </c>
      <c r="DV187" s="1">
        <v>0</v>
      </c>
      <c r="DW187" s="1">
        <v>0</v>
      </c>
      <c r="DX187" s="1">
        <v>0</v>
      </c>
      <c r="DY187" s="1">
        <v>0</v>
      </c>
      <c r="DZ187" s="1">
        <v>0</v>
      </c>
      <c r="EA187" s="1">
        <v>0</v>
      </c>
      <c r="EB187" s="1">
        <v>0</v>
      </c>
      <c r="EC187" s="1">
        <v>0</v>
      </c>
      <c r="ED187" s="1">
        <v>0</v>
      </c>
      <c r="EE187" s="1">
        <v>0</v>
      </c>
      <c r="EF187" s="1">
        <v>0</v>
      </c>
      <c r="EG187" s="1">
        <v>0</v>
      </c>
      <c r="EH187" s="1">
        <v>0</v>
      </c>
      <c r="EI187" s="1">
        <v>0</v>
      </c>
      <c r="EJ187" s="1">
        <v>0</v>
      </c>
      <c r="EK187" s="1">
        <v>0</v>
      </c>
      <c r="EL187" s="1">
        <v>0</v>
      </c>
      <c r="EM187" s="1">
        <v>0</v>
      </c>
      <c r="EN187" s="1">
        <v>0</v>
      </c>
      <c r="EO187" s="1">
        <v>0</v>
      </c>
      <c r="EP187" s="1">
        <v>0</v>
      </c>
      <c r="EQ187" s="1">
        <v>0</v>
      </c>
      <c r="ER187" s="1">
        <v>0</v>
      </c>
      <c r="ES187" s="1">
        <v>0</v>
      </c>
      <c r="ET187" s="1">
        <v>0</v>
      </c>
      <c r="EU187" s="1">
        <v>0</v>
      </c>
      <c r="EV187" s="1">
        <v>0</v>
      </c>
      <c r="EW187" s="1">
        <v>0</v>
      </c>
      <c r="EX187" s="1">
        <v>0</v>
      </c>
      <c r="EY187" s="1">
        <v>0</v>
      </c>
      <c r="EZ187" s="1">
        <v>0</v>
      </c>
      <c r="FA187" s="1">
        <v>0</v>
      </c>
      <c r="FB187" s="1">
        <v>0</v>
      </c>
      <c r="FC187" s="1">
        <v>0</v>
      </c>
      <c r="FD187" s="1">
        <v>0</v>
      </c>
      <c r="FE187" s="1">
        <v>0</v>
      </c>
      <c r="FF187" s="1">
        <v>0</v>
      </c>
      <c r="FG187" s="1">
        <v>0</v>
      </c>
      <c r="FH187" s="1">
        <v>0</v>
      </c>
      <c r="FI187" s="1">
        <v>0</v>
      </c>
      <c r="FJ187" s="1">
        <v>0</v>
      </c>
      <c r="FK187" s="1">
        <v>0</v>
      </c>
      <c r="FL187" s="1">
        <v>0</v>
      </c>
      <c r="FM187" s="1">
        <v>0</v>
      </c>
      <c r="FN187" s="1">
        <v>0</v>
      </c>
      <c r="FO187" s="1">
        <v>0</v>
      </c>
      <c r="FP187" s="1">
        <v>0</v>
      </c>
      <c r="FQ187" s="1">
        <v>1</v>
      </c>
      <c r="FR187" s="1">
        <v>0</v>
      </c>
      <c r="FS187" s="1">
        <v>0</v>
      </c>
      <c r="FT187" s="1">
        <v>0</v>
      </c>
      <c r="FU187" s="1">
        <v>0</v>
      </c>
      <c r="FV187" s="1">
        <v>0</v>
      </c>
      <c r="FW187" s="1">
        <v>0</v>
      </c>
      <c r="FX187" s="1">
        <v>2.8147680656358474</v>
      </c>
      <c r="FY187" s="1">
        <v>0</v>
      </c>
      <c r="FZ187" s="1">
        <v>0</v>
      </c>
      <c r="GA187" s="1">
        <v>0</v>
      </c>
      <c r="GB187" s="1">
        <v>0</v>
      </c>
      <c r="GC187" s="1">
        <v>0</v>
      </c>
      <c r="GD187" s="1">
        <v>0</v>
      </c>
      <c r="GE187" s="1">
        <v>0</v>
      </c>
      <c r="GF187" s="1">
        <v>0</v>
      </c>
      <c r="GG187" s="1">
        <v>0</v>
      </c>
      <c r="GH187" s="1">
        <v>0</v>
      </c>
      <c r="GI187" s="1">
        <v>0</v>
      </c>
      <c r="GJ187" s="1">
        <v>0</v>
      </c>
      <c r="GK187" s="1">
        <v>0</v>
      </c>
      <c r="GL187" s="1">
        <v>0</v>
      </c>
      <c r="GM187" s="1">
        <v>0</v>
      </c>
      <c r="GN187" s="1">
        <v>0</v>
      </c>
      <c r="GO187" s="1">
        <v>0</v>
      </c>
      <c r="GP187" s="1">
        <v>0</v>
      </c>
      <c r="GQ187" s="1">
        <v>0</v>
      </c>
      <c r="GR187" s="1">
        <v>0</v>
      </c>
      <c r="GS187" s="1">
        <v>0</v>
      </c>
      <c r="GT187" s="1">
        <v>0.31690000000000002</v>
      </c>
      <c r="GU187" s="1">
        <v>0</v>
      </c>
      <c r="GV187" s="1">
        <v>0</v>
      </c>
      <c r="GW187" s="1">
        <v>0</v>
      </c>
      <c r="GX187" s="1">
        <v>0</v>
      </c>
      <c r="GY187" s="1">
        <v>0</v>
      </c>
      <c r="GZ187" s="1">
        <v>0</v>
      </c>
      <c r="HA187" s="1">
        <v>0</v>
      </c>
      <c r="HB187" s="1">
        <v>0</v>
      </c>
      <c r="HC187" s="1">
        <v>0</v>
      </c>
      <c r="HD187" s="1">
        <v>0</v>
      </c>
      <c r="HE187" s="1">
        <v>0</v>
      </c>
      <c r="HF187" s="1">
        <v>0</v>
      </c>
      <c r="HG187" s="1">
        <v>0</v>
      </c>
      <c r="HH187" s="1">
        <v>1.4999999999999999E-2</v>
      </c>
      <c r="HI187" s="1">
        <v>0</v>
      </c>
      <c r="HJ187" s="1">
        <v>0</v>
      </c>
      <c r="HK187" s="1">
        <v>0</v>
      </c>
      <c r="HL187" s="1">
        <v>0</v>
      </c>
      <c r="HM187" s="1">
        <v>0</v>
      </c>
      <c r="HN187" s="1">
        <v>81.599999999999994</v>
      </c>
      <c r="HO187" s="1">
        <v>0</v>
      </c>
      <c r="HP187" s="1">
        <v>0</v>
      </c>
      <c r="HQ187" s="1">
        <v>0</v>
      </c>
      <c r="HR187" s="1">
        <v>0</v>
      </c>
      <c r="HS187" s="1">
        <v>0</v>
      </c>
      <c r="HT187" s="1">
        <v>0</v>
      </c>
      <c r="HU187" s="1">
        <v>0</v>
      </c>
      <c r="HV187" s="1">
        <v>0</v>
      </c>
      <c r="HW187" s="1">
        <v>0</v>
      </c>
      <c r="HX187" s="1">
        <v>0</v>
      </c>
      <c r="HY187" s="1">
        <v>0</v>
      </c>
      <c r="HZ187" s="1">
        <v>0</v>
      </c>
      <c r="IA187" s="1">
        <v>0</v>
      </c>
      <c r="IB187" s="1">
        <v>0</v>
      </c>
      <c r="IC187" s="1">
        <v>0</v>
      </c>
      <c r="ID187" s="1">
        <v>0</v>
      </c>
      <c r="IE187" s="1">
        <v>0</v>
      </c>
      <c r="IF187" s="1">
        <v>0</v>
      </c>
      <c r="IG187" s="1">
        <v>0</v>
      </c>
      <c r="IH187" s="1">
        <v>0</v>
      </c>
      <c r="II187" s="1">
        <v>0</v>
      </c>
      <c r="IJ187" s="1">
        <v>0</v>
      </c>
      <c r="IK187" s="1">
        <v>0</v>
      </c>
      <c r="IL187" s="1">
        <v>0</v>
      </c>
      <c r="IM187" s="1">
        <v>0</v>
      </c>
      <c r="IN187" s="1">
        <v>0</v>
      </c>
      <c r="IO187" s="1">
        <v>0</v>
      </c>
      <c r="IP187" s="1">
        <v>0</v>
      </c>
      <c r="IQ187" s="1">
        <v>0</v>
      </c>
      <c r="IR187" s="1">
        <v>0</v>
      </c>
      <c r="IS187" s="1">
        <v>0</v>
      </c>
      <c r="IT187" s="1">
        <v>0</v>
      </c>
      <c r="IU187" s="1">
        <v>0</v>
      </c>
      <c r="IV187" s="1">
        <v>0</v>
      </c>
      <c r="IW187" s="1">
        <v>0</v>
      </c>
      <c r="IX187" s="1">
        <v>0</v>
      </c>
      <c r="IY187" s="1">
        <v>0</v>
      </c>
      <c r="IZ187" s="1">
        <v>0</v>
      </c>
      <c r="JA187" s="1">
        <v>0</v>
      </c>
      <c r="JB187" s="1">
        <v>0</v>
      </c>
      <c r="JC187" s="1">
        <v>0</v>
      </c>
      <c r="JD187" s="1">
        <v>0</v>
      </c>
      <c r="JE187" s="1">
        <v>0</v>
      </c>
      <c r="JF187" s="1">
        <v>0</v>
      </c>
      <c r="JG187" s="1">
        <v>0</v>
      </c>
      <c r="JH187" s="1">
        <v>0</v>
      </c>
      <c r="JI187" s="1">
        <v>0</v>
      </c>
      <c r="JJ187" s="1">
        <v>0</v>
      </c>
      <c r="JK187" s="1">
        <v>0</v>
      </c>
      <c r="JL187" s="1">
        <v>0</v>
      </c>
      <c r="JM187" s="1">
        <v>0</v>
      </c>
      <c r="JN187" s="1">
        <v>0</v>
      </c>
      <c r="JO187" s="1">
        <v>0</v>
      </c>
      <c r="JP187" s="1">
        <v>0</v>
      </c>
      <c r="JQ187" s="1">
        <v>0</v>
      </c>
      <c r="JR187" s="1">
        <v>0</v>
      </c>
      <c r="JS187" s="1">
        <v>0</v>
      </c>
      <c r="JT187" s="1">
        <v>0</v>
      </c>
      <c r="JU187" s="1">
        <v>0</v>
      </c>
      <c r="JV187" s="1">
        <v>0</v>
      </c>
      <c r="JW187" s="1">
        <v>0</v>
      </c>
      <c r="JX187" s="1">
        <v>0</v>
      </c>
      <c r="JY187" s="1">
        <v>0</v>
      </c>
      <c r="JZ187" s="1">
        <v>0</v>
      </c>
      <c r="KA187" s="1">
        <v>0</v>
      </c>
      <c r="KB187" s="1">
        <v>0</v>
      </c>
      <c r="KC187" s="1">
        <v>0</v>
      </c>
      <c r="KD187" s="1">
        <v>0</v>
      </c>
      <c r="KE187" s="1">
        <v>0</v>
      </c>
      <c r="KF187" s="1">
        <v>0</v>
      </c>
      <c r="KG187" s="1">
        <v>0</v>
      </c>
      <c r="KH187" s="1">
        <v>0</v>
      </c>
      <c r="KI187" s="1">
        <v>0</v>
      </c>
      <c r="KJ187" s="1">
        <v>0</v>
      </c>
      <c r="KK187" s="1">
        <v>0</v>
      </c>
      <c r="KL187" s="1">
        <v>0</v>
      </c>
      <c r="KM187" s="1">
        <v>0</v>
      </c>
      <c r="KN187" s="1">
        <v>0</v>
      </c>
      <c r="KO187" s="1">
        <v>0</v>
      </c>
      <c r="KP187" s="1">
        <v>0</v>
      </c>
      <c r="KQ187" s="1">
        <v>0</v>
      </c>
      <c r="KR187" s="1">
        <v>0</v>
      </c>
      <c r="KS187" s="1">
        <v>0</v>
      </c>
      <c r="KT187" s="1">
        <v>0</v>
      </c>
      <c r="KU187" s="1">
        <v>0</v>
      </c>
      <c r="KV187" s="1">
        <v>0</v>
      </c>
      <c r="KW187" s="1">
        <v>0</v>
      </c>
      <c r="KX187" s="1">
        <v>0</v>
      </c>
      <c r="KY187" s="1">
        <v>0</v>
      </c>
      <c r="KZ187" s="1">
        <v>0</v>
      </c>
      <c r="LA187" s="1">
        <v>0</v>
      </c>
      <c r="LB187" s="1">
        <v>0</v>
      </c>
      <c r="LC187" s="1">
        <v>0</v>
      </c>
      <c r="LD187" s="1">
        <v>0</v>
      </c>
      <c r="LE187" s="1">
        <v>0</v>
      </c>
      <c r="LF187" s="1">
        <v>0</v>
      </c>
      <c r="LG187" s="1">
        <v>0</v>
      </c>
      <c r="LH187" s="1">
        <v>1</v>
      </c>
      <c r="LI187" s="1">
        <v>1</v>
      </c>
      <c r="LJ187" s="1">
        <v>0</v>
      </c>
      <c r="LK187" s="1">
        <v>0</v>
      </c>
      <c r="LL187" s="1">
        <v>1</v>
      </c>
      <c r="LM187" s="1">
        <v>0.95</v>
      </c>
      <c r="LN187" s="1">
        <v>0</v>
      </c>
      <c r="LO187" s="1">
        <v>1</v>
      </c>
      <c r="LP187" s="1">
        <v>0.78</v>
      </c>
      <c r="LQ187" s="1">
        <v>0</v>
      </c>
      <c r="LR187" s="1">
        <v>0</v>
      </c>
      <c r="LS187" s="1">
        <v>0</v>
      </c>
    </row>
    <row r="188" spans="1:331" ht="15.75" customHeight="1">
      <c r="A188" s="1" t="s">
        <v>459</v>
      </c>
      <c r="B188" s="1" t="s">
        <v>485</v>
      </c>
      <c r="C188" s="1" t="s">
        <v>495</v>
      </c>
      <c r="D188" s="1" t="s">
        <v>423</v>
      </c>
      <c r="E188" s="1" t="s">
        <v>354</v>
      </c>
      <c r="F188" s="1">
        <v>109497</v>
      </c>
      <c r="G188" s="1" t="s">
        <v>355</v>
      </c>
      <c r="H188" s="1">
        <v>109497</v>
      </c>
      <c r="I188" s="1">
        <v>1.1304083002116347</v>
      </c>
      <c r="J188" s="1">
        <v>0</v>
      </c>
      <c r="K188" s="1" t="s">
        <v>356</v>
      </c>
      <c r="L188" s="1">
        <v>1</v>
      </c>
      <c r="M188" s="1" t="s">
        <v>427</v>
      </c>
      <c r="N188" s="1" t="s">
        <v>493</v>
      </c>
      <c r="O188" s="1" t="s">
        <v>494</v>
      </c>
      <c r="P188" s="1">
        <v>5</v>
      </c>
      <c r="Q188" s="1">
        <v>0.81</v>
      </c>
      <c r="R188" s="1">
        <v>0</v>
      </c>
      <c r="S188" s="1">
        <v>0.38</v>
      </c>
      <c r="T188" s="1">
        <v>96865</v>
      </c>
      <c r="U188" s="1">
        <v>0</v>
      </c>
      <c r="V188" s="1">
        <v>153</v>
      </c>
      <c r="W188" s="1">
        <v>0</v>
      </c>
      <c r="X188" s="1">
        <v>14820345</v>
      </c>
      <c r="Y188" s="1">
        <v>1</v>
      </c>
      <c r="Z188" s="1">
        <v>0</v>
      </c>
      <c r="AA188" s="1">
        <v>0</v>
      </c>
      <c r="AB188" s="1">
        <v>0</v>
      </c>
      <c r="AC188" s="1">
        <v>0</v>
      </c>
      <c r="AD188" s="1">
        <v>0</v>
      </c>
      <c r="AE188" s="1">
        <v>0</v>
      </c>
      <c r="AF188" s="1">
        <v>0</v>
      </c>
      <c r="AG188" s="1">
        <v>0</v>
      </c>
      <c r="AH188" s="1">
        <v>0</v>
      </c>
      <c r="AI188" s="1">
        <v>0</v>
      </c>
      <c r="AJ188" s="1">
        <v>0</v>
      </c>
      <c r="AK188" s="1">
        <v>0</v>
      </c>
      <c r="AL188" s="1">
        <v>0</v>
      </c>
      <c r="AM188" s="1">
        <v>15.602739726027398</v>
      </c>
      <c r="AN188" s="1">
        <v>0</v>
      </c>
      <c r="AO188" s="1">
        <v>0</v>
      </c>
      <c r="AP188" s="1">
        <v>0</v>
      </c>
      <c r="AQ188" s="1">
        <v>0</v>
      </c>
      <c r="AR188" s="1">
        <v>0</v>
      </c>
      <c r="AS188" s="1">
        <v>0</v>
      </c>
      <c r="AT188" s="1">
        <v>0</v>
      </c>
      <c r="AU188" s="1">
        <v>0</v>
      </c>
      <c r="AV188" s="1">
        <v>0</v>
      </c>
      <c r="AW188" s="1">
        <v>0</v>
      </c>
      <c r="AX188" s="1">
        <v>0</v>
      </c>
      <c r="AY188" s="1">
        <v>0</v>
      </c>
      <c r="AZ188" s="1">
        <v>0</v>
      </c>
      <c r="BA188" s="1">
        <v>0</v>
      </c>
      <c r="BB188" s="1">
        <v>0</v>
      </c>
      <c r="BC188" s="1">
        <v>0.1</v>
      </c>
      <c r="BD188" s="1">
        <v>0</v>
      </c>
      <c r="BE188" s="1">
        <v>0</v>
      </c>
      <c r="BF188" s="1">
        <v>0</v>
      </c>
      <c r="BG188" s="1">
        <v>0</v>
      </c>
      <c r="BH188" s="1">
        <v>0</v>
      </c>
      <c r="BI188" s="1">
        <v>0</v>
      </c>
      <c r="BJ188" s="1">
        <v>0</v>
      </c>
      <c r="BK188" s="1">
        <v>0</v>
      </c>
      <c r="BL188" s="1">
        <v>0</v>
      </c>
      <c r="BM188" s="1">
        <v>0</v>
      </c>
      <c r="BN188" s="1">
        <v>0</v>
      </c>
      <c r="BO188" s="1">
        <v>0</v>
      </c>
      <c r="BP188" s="1">
        <v>0</v>
      </c>
      <c r="BQ188" s="1">
        <v>1.4999999999999999E-2</v>
      </c>
      <c r="BR188" s="1">
        <v>0</v>
      </c>
      <c r="BS188" s="1">
        <v>0</v>
      </c>
      <c r="BT188" s="1">
        <v>0</v>
      </c>
      <c r="BU188" s="1">
        <v>0</v>
      </c>
      <c r="BV188" s="1">
        <v>0</v>
      </c>
      <c r="BW188" s="1">
        <v>81.599999999999994</v>
      </c>
      <c r="BX188" s="1">
        <v>0</v>
      </c>
      <c r="BY188" s="1">
        <v>0</v>
      </c>
      <c r="BZ188" s="1">
        <v>0</v>
      </c>
      <c r="CA188" s="1">
        <v>0</v>
      </c>
      <c r="CB188" s="1">
        <v>0</v>
      </c>
      <c r="CC188" s="1">
        <v>0</v>
      </c>
      <c r="CD188" s="1">
        <v>0</v>
      </c>
      <c r="CE188" s="1">
        <v>0</v>
      </c>
      <c r="CF188" s="1">
        <v>0</v>
      </c>
      <c r="CG188" s="1">
        <v>0</v>
      </c>
      <c r="CH188" s="1">
        <v>0</v>
      </c>
      <c r="CI188" s="1">
        <v>0</v>
      </c>
      <c r="CJ188" s="1">
        <v>0</v>
      </c>
      <c r="CK188" s="1">
        <v>0</v>
      </c>
      <c r="CL188" s="1">
        <v>0</v>
      </c>
      <c r="CM188" s="1">
        <v>0</v>
      </c>
      <c r="CN188" s="1">
        <v>0</v>
      </c>
      <c r="CO188" s="1">
        <v>0</v>
      </c>
      <c r="CP188" s="1">
        <v>0</v>
      </c>
      <c r="CQ188" s="1">
        <v>0</v>
      </c>
      <c r="CR188" s="1">
        <v>0</v>
      </c>
      <c r="CS188" s="1">
        <v>0</v>
      </c>
      <c r="CT188" s="1">
        <v>0</v>
      </c>
      <c r="CU188" s="1">
        <v>0</v>
      </c>
      <c r="CV188" s="1">
        <v>0</v>
      </c>
      <c r="CW188" s="1">
        <v>0</v>
      </c>
      <c r="CX188" s="1">
        <v>0</v>
      </c>
      <c r="CY188" s="1">
        <v>0</v>
      </c>
      <c r="CZ188" s="1">
        <v>0</v>
      </c>
      <c r="DA188" s="1">
        <v>0</v>
      </c>
      <c r="DB188" s="1">
        <v>0</v>
      </c>
      <c r="DC188" s="1">
        <v>0</v>
      </c>
      <c r="DD188" s="1">
        <v>0</v>
      </c>
      <c r="DE188" s="1">
        <v>0</v>
      </c>
      <c r="DF188" s="1">
        <v>0</v>
      </c>
      <c r="DG188" s="1">
        <v>0</v>
      </c>
      <c r="DH188" s="1">
        <v>0</v>
      </c>
      <c r="DI188" s="1">
        <v>0</v>
      </c>
      <c r="DJ188" s="1">
        <v>0</v>
      </c>
      <c r="DK188" s="1">
        <v>0</v>
      </c>
      <c r="DL188" s="1">
        <v>0</v>
      </c>
      <c r="DM188" s="1">
        <v>0</v>
      </c>
      <c r="DN188" s="1">
        <v>0</v>
      </c>
      <c r="DO188" s="1">
        <v>0</v>
      </c>
      <c r="DP188" s="1">
        <v>0</v>
      </c>
      <c r="DQ188" s="1">
        <v>0</v>
      </c>
      <c r="DR188" s="1">
        <v>0</v>
      </c>
      <c r="DS188" s="1">
        <v>0</v>
      </c>
      <c r="DT188" s="1">
        <v>0</v>
      </c>
      <c r="DU188" s="1">
        <v>0</v>
      </c>
      <c r="DV188" s="1">
        <v>0</v>
      </c>
      <c r="DW188" s="1">
        <v>0</v>
      </c>
      <c r="DX188" s="1">
        <v>0</v>
      </c>
      <c r="DY188" s="1">
        <v>0</v>
      </c>
      <c r="DZ188" s="1">
        <v>0</v>
      </c>
      <c r="EA188" s="1">
        <v>0</v>
      </c>
      <c r="EB188" s="1">
        <v>0</v>
      </c>
      <c r="EC188" s="1">
        <v>0</v>
      </c>
      <c r="ED188" s="1">
        <v>0</v>
      </c>
      <c r="EE188" s="1">
        <v>0</v>
      </c>
      <c r="EF188" s="1">
        <v>0</v>
      </c>
      <c r="EG188" s="1">
        <v>0</v>
      </c>
      <c r="EH188" s="1">
        <v>0</v>
      </c>
      <c r="EI188" s="1">
        <v>0</v>
      </c>
      <c r="EJ188" s="1">
        <v>0</v>
      </c>
      <c r="EK188" s="1">
        <v>0</v>
      </c>
      <c r="EL188" s="1">
        <v>0</v>
      </c>
      <c r="EM188" s="1">
        <v>0</v>
      </c>
      <c r="EN188" s="1">
        <v>0</v>
      </c>
      <c r="EO188" s="1">
        <v>0</v>
      </c>
      <c r="EP188" s="1">
        <v>0</v>
      </c>
      <c r="EQ188" s="1">
        <v>0</v>
      </c>
      <c r="ER188" s="1">
        <v>0</v>
      </c>
      <c r="ES188" s="1">
        <v>0</v>
      </c>
      <c r="ET188" s="1">
        <v>0</v>
      </c>
      <c r="EU188" s="1">
        <v>0</v>
      </c>
      <c r="EV188" s="1">
        <v>0</v>
      </c>
      <c r="EW188" s="1">
        <v>0</v>
      </c>
      <c r="EX188" s="1">
        <v>0</v>
      </c>
      <c r="EY188" s="1">
        <v>0</v>
      </c>
      <c r="EZ188" s="1">
        <v>0</v>
      </c>
      <c r="FA188" s="1">
        <v>0</v>
      </c>
      <c r="FB188" s="1">
        <v>0</v>
      </c>
      <c r="FC188" s="1">
        <v>0</v>
      </c>
      <c r="FD188" s="1">
        <v>0</v>
      </c>
      <c r="FE188" s="1">
        <v>0</v>
      </c>
      <c r="FF188" s="1">
        <v>0</v>
      </c>
      <c r="FG188" s="1">
        <v>0</v>
      </c>
      <c r="FH188" s="1">
        <v>0</v>
      </c>
      <c r="FI188" s="1">
        <v>0</v>
      </c>
      <c r="FJ188" s="1">
        <v>0</v>
      </c>
      <c r="FK188" s="1">
        <v>0</v>
      </c>
      <c r="FL188" s="1">
        <v>0</v>
      </c>
      <c r="FM188" s="1">
        <v>0</v>
      </c>
      <c r="FN188" s="1">
        <v>0</v>
      </c>
      <c r="FO188" s="1">
        <v>0</v>
      </c>
      <c r="FP188" s="1">
        <v>0</v>
      </c>
      <c r="FQ188" s="1">
        <v>1</v>
      </c>
      <c r="FR188" s="1">
        <v>0</v>
      </c>
      <c r="FS188" s="1">
        <v>0</v>
      </c>
      <c r="FT188" s="1">
        <v>0</v>
      </c>
      <c r="FU188" s="1">
        <v>0</v>
      </c>
      <c r="FV188" s="1">
        <v>0</v>
      </c>
      <c r="FW188" s="1">
        <v>0</v>
      </c>
      <c r="FX188" s="1">
        <v>4.93601383297292</v>
      </c>
      <c r="FY188" s="1">
        <v>0</v>
      </c>
      <c r="FZ188" s="1">
        <v>0</v>
      </c>
      <c r="GA188" s="1">
        <v>0</v>
      </c>
      <c r="GB188" s="1">
        <v>0</v>
      </c>
      <c r="GC188" s="1">
        <v>0</v>
      </c>
      <c r="GD188" s="1">
        <v>0</v>
      </c>
      <c r="GE188" s="1">
        <v>0</v>
      </c>
      <c r="GF188" s="1">
        <v>0</v>
      </c>
      <c r="GG188" s="1">
        <v>0</v>
      </c>
      <c r="GH188" s="1">
        <v>0</v>
      </c>
      <c r="GI188" s="1">
        <v>0</v>
      </c>
      <c r="GJ188" s="1">
        <v>0</v>
      </c>
      <c r="GK188" s="1">
        <v>0</v>
      </c>
      <c r="GL188" s="1">
        <v>0</v>
      </c>
      <c r="GM188" s="1">
        <v>0</v>
      </c>
      <c r="GN188" s="1">
        <v>0</v>
      </c>
      <c r="GO188" s="1">
        <v>0</v>
      </c>
      <c r="GP188" s="1">
        <v>0</v>
      </c>
      <c r="GQ188" s="1">
        <v>0</v>
      </c>
      <c r="GR188" s="1">
        <v>0</v>
      </c>
      <c r="GS188" s="1">
        <v>0</v>
      </c>
      <c r="GT188" s="1">
        <v>0.31609999999999999</v>
      </c>
      <c r="GU188" s="1">
        <v>0</v>
      </c>
      <c r="GV188" s="1">
        <v>0</v>
      </c>
      <c r="GW188" s="1">
        <v>0</v>
      </c>
      <c r="GX188" s="1">
        <v>0</v>
      </c>
      <c r="GY188" s="1">
        <v>0</v>
      </c>
      <c r="GZ188" s="1">
        <v>0</v>
      </c>
      <c r="HA188" s="1">
        <v>0</v>
      </c>
      <c r="HB188" s="1">
        <v>0</v>
      </c>
      <c r="HC188" s="1">
        <v>0</v>
      </c>
      <c r="HD188" s="1">
        <v>0</v>
      </c>
      <c r="HE188" s="1">
        <v>0</v>
      </c>
      <c r="HF188" s="1">
        <v>0</v>
      </c>
      <c r="HG188" s="1">
        <v>0</v>
      </c>
      <c r="HH188" s="1">
        <v>1.4999999999999999E-2</v>
      </c>
      <c r="HI188" s="1">
        <v>0</v>
      </c>
      <c r="HJ188" s="1">
        <v>0</v>
      </c>
      <c r="HK188" s="1">
        <v>0</v>
      </c>
      <c r="HL188" s="1">
        <v>0</v>
      </c>
      <c r="HM188" s="1">
        <v>0</v>
      </c>
      <c r="HN188" s="1">
        <v>81.599999999999994</v>
      </c>
      <c r="HO188" s="1">
        <v>0</v>
      </c>
      <c r="HP188" s="1">
        <v>0</v>
      </c>
      <c r="HQ188" s="1">
        <v>0</v>
      </c>
      <c r="HR188" s="1">
        <v>0</v>
      </c>
      <c r="HS188" s="1">
        <v>0</v>
      </c>
      <c r="HT188" s="1">
        <v>0</v>
      </c>
      <c r="HU188" s="1">
        <v>0</v>
      </c>
      <c r="HV188" s="1">
        <v>0</v>
      </c>
      <c r="HW188" s="1">
        <v>0</v>
      </c>
      <c r="HX188" s="1">
        <v>0</v>
      </c>
      <c r="HY188" s="1">
        <v>0</v>
      </c>
      <c r="HZ188" s="1">
        <v>0</v>
      </c>
      <c r="IA188" s="1">
        <v>0</v>
      </c>
      <c r="IB188" s="1">
        <v>0</v>
      </c>
      <c r="IC188" s="1">
        <v>0</v>
      </c>
      <c r="ID188" s="1">
        <v>0</v>
      </c>
      <c r="IE188" s="1">
        <v>0</v>
      </c>
      <c r="IF188" s="1">
        <v>0</v>
      </c>
      <c r="IG188" s="1">
        <v>0</v>
      </c>
      <c r="IH188" s="1">
        <v>0</v>
      </c>
      <c r="II188" s="1">
        <v>0</v>
      </c>
      <c r="IJ188" s="1">
        <v>0</v>
      </c>
      <c r="IK188" s="1">
        <v>0</v>
      </c>
      <c r="IL188" s="1">
        <v>0</v>
      </c>
      <c r="IM188" s="1">
        <v>0</v>
      </c>
      <c r="IN188" s="1">
        <v>0</v>
      </c>
      <c r="IO188" s="1">
        <v>0</v>
      </c>
      <c r="IP188" s="1">
        <v>0</v>
      </c>
      <c r="IQ188" s="1">
        <v>0</v>
      </c>
      <c r="IR188" s="1">
        <v>0</v>
      </c>
      <c r="IS188" s="1">
        <v>0</v>
      </c>
      <c r="IT188" s="1">
        <v>0</v>
      </c>
      <c r="IU188" s="1">
        <v>0</v>
      </c>
      <c r="IV188" s="1">
        <v>0</v>
      </c>
      <c r="IW188" s="1">
        <v>0</v>
      </c>
      <c r="IX188" s="1">
        <v>0</v>
      </c>
      <c r="IY188" s="1">
        <v>0</v>
      </c>
      <c r="IZ188" s="1">
        <v>0</v>
      </c>
      <c r="JA188" s="1">
        <v>0</v>
      </c>
      <c r="JB188" s="1">
        <v>0</v>
      </c>
      <c r="JC188" s="1">
        <v>0</v>
      </c>
      <c r="JD188" s="1">
        <v>0</v>
      </c>
      <c r="JE188" s="1">
        <v>0</v>
      </c>
      <c r="JF188" s="1">
        <v>0</v>
      </c>
      <c r="JG188" s="1">
        <v>0</v>
      </c>
      <c r="JH188" s="1">
        <v>0</v>
      </c>
      <c r="JI188" s="1">
        <v>0</v>
      </c>
      <c r="JJ188" s="1">
        <v>0</v>
      </c>
      <c r="JK188" s="1">
        <v>0</v>
      </c>
      <c r="JL188" s="1">
        <v>0</v>
      </c>
      <c r="JM188" s="1">
        <v>0</v>
      </c>
      <c r="JN188" s="1">
        <v>0</v>
      </c>
      <c r="JO188" s="1">
        <v>0</v>
      </c>
      <c r="JP188" s="1">
        <v>0</v>
      </c>
      <c r="JQ188" s="1">
        <v>0</v>
      </c>
      <c r="JR188" s="1">
        <v>0</v>
      </c>
      <c r="JS188" s="1">
        <v>0</v>
      </c>
      <c r="JT188" s="1">
        <v>0</v>
      </c>
      <c r="JU188" s="1">
        <v>0</v>
      </c>
      <c r="JV188" s="1">
        <v>0</v>
      </c>
      <c r="JW188" s="1">
        <v>0</v>
      </c>
      <c r="JX188" s="1">
        <v>0</v>
      </c>
      <c r="JY188" s="1">
        <v>0</v>
      </c>
      <c r="JZ188" s="1">
        <v>0</v>
      </c>
      <c r="KA188" s="1">
        <v>0</v>
      </c>
      <c r="KB188" s="1">
        <v>0</v>
      </c>
      <c r="KC188" s="1">
        <v>0</v>
      </c>
      <c r="KD188" s="1">
        <v>0</v>
      </c>
      <c r="KE188" s="1">
        <v>0</v>
      </c>
      <c r="KF188" s="1">
        <v>0</v>
      </c>
      <c r="KG188" s="1">
        <v>0</v>
      </c>
      <c r="KH188" s="1">
        <v>0</v>
      </c>
      <c r="KI188" s="1">
        <v>0</v>
      </c>
      <c r="KJ188" s="1">
        <v>0</v>
      </c>
      <c r="KK188" s="1">
        <v>0</v>
      </c>
      <c r="KL188" s="1">
        <v>0</v>
      </c>
      <c r="KM188" s="1">
        <v>0</v>
      </c>
      <c r="KN188" s="1">
        <v>0</v>
      </c>
      <c r="KO188" s="1">
        <v>0</v>
      </c>
      <c r="KP188" s="1">
        <v>0</v>
      </c>
      <c r="KQ188" s="1">
        <v>0</v>
      </c>
      <c r="KR188" s="1">
        <v>0</v>
      </c>
      <c r="KS188" s="1">
        <v>0</v>
      </c>
      <c r="KT188" s="1">
        <v>0</v>
      </c>
      <c r="KU188" s="1">
        <v>0</v>
      </c>
      <c r="KV188" s="1">
        <v>0</v>
      </c>
      <c r="KW188" s="1">
        <v>0</v>
      </c>
      <c r="KX188" s="1">
        <v>0</v>
      </c>
      <c r="KY188" s="1">
        <v>0</v>
      </c>
      <c r="KZ188" s="1">
        <v>0</v>
      </c>
      <c r="LA188" s="1">
        <v>0</v>
      </c>
      <c r="LB188" s="1">
        <v>0</v>
      </c>
      <c r="LC188" s="1">
        <v>0</v>
      </c>
      <c r="LD188" s="1">
        <v>0</v>
      </c>
      <c r="LE188" s="1">
        <v>0</v>
      </c>
      <c r="LF188" s="1">
        <v>0</v>
      </c>
      <c r="LG188" s="1">
        <v>0</v>
      </c>
      <c r="LH188" s="1">
        <v>0.99389872502968046</v>
      </c>
      <c r="LI188" s="1">
        <v>0.74</v>
      </c>
      <c r="LJ188" s="1">
        <v>0</v>
      </c>
      <c r="LK188" s="1">
        <v>0</v>
      </c>
      <c r="LL188" s="1">
        <v>1</v>
      </c>
      <c r="LM188" s="1">
        <v>0.95</v>
      </c>
      <c r="LN188" s="1">
        <v>0</v>
      </c>
      <c r="LO188" s="1">
        <v>1</v>
      </c>
      <c r="LP188" s="1">
        <v>0.78</v>
      </c>
      <c r="LQ188" s="1">
        <v>0</v>
      </c>
      <c r="LR188" s="1">
        <v>3.511852502202319E-5</v>
      </c>
      <c r="LS188" s="1">
        <v>0</v>
      </c>
    </row>
    <row r="189" spans="1:331" ht="15.75" customHeight="1">
      <c r="A189" s="1" t="s">
        <v>459</v>
      </c>
      <c r="B189" s="1" t="s">
        <v>485</v>
      </c>
      <c r="C189" s="1" t="s">
        <v>495</v>
      </c>
      <c r="D189" s="1" t="s">
        <v>423</v>
      </c>
      <c r="E189" s="1" t="s">
        <v>354</v>
      </c>
      <c r="F189" s="1">
        <v>31600</v>
      </c>
      <c r="G189" s="1" t="s">
        <v>355</v>
      </c>
      <c r="H189" s="1">
        <v>31600</v>
      </c>
      <c r="I189" s="1">
        <v>1.4914806249115022</v>
      </c>
      <c r="J189" s="1">
        <v>0</v>
      </c>
      <c r="K189" s="1" t="s">
        <v>356</v>
      </c>
      <c r="L189" s="1">
        <v>1</v>
      </c>
      <c r="M189" s="1" t="s">
        <v>427</v>
      </c>
      <c r="N189" s="1" t="s">
        <v>493</v>
      </c>
      <c r="O189" s="1" t="s">
        <v>494</v>
      </c>
      <c r="P189" s="1">
        <v>5</v>
      </c>
      <c r="Q189" s="1">
        <v>0.81</v>
      </c>
      <c r="R189" s="1">
        <v>0</v>
      </c>
      <c r="S189" s="1">
        <v>0.38</v>
      </c>
      <c r="T189" s="1">
        <v>21187</v>
      </c>
      <c r="U189" s="1">
        <v>0</v>
      </c>
      <c r="V189" s="1">
        <v>153</v>
      </c>
      <c r="W189" s="1">
        <v>0</v>
      </c>
      <c r="X189" s="1">
        <v>3241611</v>
      </c>
      <c r="Y189" s="1">
        <v>1</v>
      </c>
      <c r="Z189" s="1">
        <v>0</v>
      </c>
      <c r="AA189" s="1">
        <v>0</v>
      </c>
      <c r="AB189" s="1">
        <v>0</v>
      </c>
      <c r="AC189" s="1">
        <v>0</v>
      </c>
      <c r="AD189" s="1">
        <v>0</v>
      </c>
      <c r="AE189" s="1">
        <v>0</v>
      </c>
      <c r="AF189" s="1">
        <v>0</v>
      </c>
      <c r="AG189" s="1">
        <v>0</v>
      </c>
      <c r="AH189" s="1">
        <v>0</v>
      </c>
      <c r="AI189" s="1">
        <v>0</v>
      </c>
      <c r="AJ189" s="1">
        <v>0</v>
      </c>
      <c r="AK189" s="1">
        <v>0</v>
      </c>
      <c r="AL189" s="1">
        <v>0</v>
      </c>
      <c r="AM189" s="1">
        <v>15.602739726027398</v>
      </c>
      <c r="AN189" s="1">
        <v>0</v>
      </c>
      <c r="AO189" s="1">
        <v>0</v>
      </c>
      <c r="AP189" s="1">
        <v>0</v>
      </c>
      <c r="AQ189" s="1">
        <v>0</v>
      </c>
      <c r="AR189" s="1">
        <v>0</v>
      </c>
      <c r="AS189" s="1">
        <v>0</v>
      </c>
      <c r="AT189" s="1">
        <v>0</v>
      </c>
      <c r="AU189" s="1">
        <v>0</v>
      </c>
      <c r="AV189" s="1">
        <v>0</v>
      </c>
      <c r="AW189" s="1">
        <v>0</v>
      </c>
      <c r="AX189" s="1">
        <v>0</v>
      </c>
      <c r="AY189" s="1">
        <v>0</v>
      </c>
      <c r="AZ189" s="1">
        <v>0</v>
      </c>
      <c r="BA189" s="1">
        <v>0</v>
      </c>
      <c r="BB189" s="1">
        <v>0</v>
      </c>
      <c r="BC189" s="1">
        <v>0.1</v>
      </c>
      <c r="BD189" s="1">
        <v>0</v>
      </c>
      <c r="BE189" s="1">
        <v>0</v>
      </c>
      <c r="BF189" s="1">
        <v>0</v>
      </c>
      <c r="BG189" s="1">
        <v>0</v>
      </c>
      <c r="BH189" s="1">
        <v>0</v>
      </c>
      <c r="BI189" s="1">
        <v>0</v>
      </c>
      <c r="BJ189" s="1">
        <v>0</v>
      </c>
      <c r="BK189" s="1">
        <v>0</v>
      </c>
      <c r="BL189" s="1">
        <v>0</v>
      </c>
      <c r="BM189" s="1">
        <v>0</v>
      </c>
      <c r="BN189" s="1">
        <v>0</v>
      </c>
      <c r="BO189" s="1">
        <v>0</v>
      </c>
      <c r="BP189" s="1">
        <v>0</v>
      </c>
      <c r="BQ189" s="1">
        <v>1.4999999999999999E-2</v>
      </c>
      <c r="BR189" s="1">
        <v>0</v>
      </c>
      <c r="BS189" s="1">
        <v>0</v>
      </c>
      <c r="BT189" s="1">
        <v>0</v>
      </c>
      <c r="BU189" s="1">
        <v>0</v>
      </c>
      <c r="BV189" s="1">
        <v>0</v>
      </c>
      <c r="BW189" s="1">
        <v>81.599999999999994</v>
      </c>
      <c r="BX189" s="1">
        <v>0</v>
      </c>
      <c r="BY189" s="1">
        <v>0</v>
      </c>
      <c r="BZ189" s="1">
        <v>0</v>
      </c>
      <c r="CA189" s="1">
        <v>0</v>
      </c>
      <c r="CB189" s="1">
        <v>0</v>
      </c>
      <c r="CC189" s="1">
        <v>0</v>
      </c>
      <c r="CD189" s="1">
        <v>0</v>
      </c>
      <c r="CE189" s="1">
        <v>0</v>
      </c>
      <c r="CF189" s="1">
        <v>0</v>
      </c>
      <c r="CG189" s="1">
        <v>0</v>
      </c>
      <c r="CH189" s="1">
        <v>0</v>
      </c>
      <c r="CI189" s="1">
        <v>0</v>
      </c>
      <c r="CJ189" s="1">
        <v>0</v>
      </c>
      <c r="CK189" s="1">
        <v>0</v>
      </c>
      <c r="CL189" s="1">
        <v>0</v>
      </c>
      <c r="CM189" s="1">
        <v>0</v>
      </c>
      <c r="CN189" s="1">
        <v>0</v>
      </c>
      <c r="CO189" s="1">
        <v>0</v>
      </c>
      <c r="CP189" s="1">
        <v>0</v>
      </c>
      <c r="CQ189" s="1">
        <v>0</v>
      </c>
      <c r="CR189" s="1">
        <v>0</v>
      </c>
      <c r="CS189" s="1">
        <v>0</v>
      </c>
      <c r="CT189" s="1">
        <v>0</v>
      </c>
      <c r="CU189" s="1">
        <v>0</v>
      </c>
      <c r="CV189" s="1">
        <v>0</v>
      </c>
      <c r="CW189" s="1">
        <v>0</v>
      </c>
      <c r="CX189" s="1">
        <v>0</v>
      </c>
      <c r="CY189" s="1">
        <v>0</v>
      </c>
      <c r="CZ189" s="1">
        <v>0</v>
      </c>
      <c r="DA189" s="1">
        <v>0</v>
      </c>
      <c r="DB189" s="1">
        <v>0</v>
      </c>
      <c r="DC189" s="1">
        <v>0</v>
      </c>
      <c r="DD189" s="1">
        <v>0</v>
      </c>
      <c r="DE189" s="1">
        <v>0</v>
      </c>
      <c r="DF189" s="1">
        <v>0</v>
      </c>
      <c r="DG189" s="1">
        <v>0</v>
      </c>
      <c r="DH189" s="1">
        <v>0</v>
      </c>
      <c r="DI189" s="1">
        <v>0</v>
      </c>
      <c r="DJ189" s="1">
        <v>0</v>
      </c>
      <c r="DK189" s="1">
        <v>0</v>
      </c>
      <c r="DL189" s="1">
        <v>0</v>
      </c>
      <c r="DM189" s="1">
        <v>0</v>
      </c>
      <c r="DN189" s="1">
        <v>0</v>
      </c>
      <c r="DO189" s="1">
        <v>0</v>
      </c>
      <c r="DP189" s="1">
        <v>0</v>
      </c>
      <c r="DQ189" s="1">
        <v>0</v>
      </c>
      <c r="DR189" s="1">
        <v>0</v>
      </c>
      <c r="DS189" s="1">
        <v>0</v>
      </c>
      <c r="DT189" s="1">
        <v>0</v>
      </c>
      <c r="DU189" s="1">
        <v>0</v>
      </c>
      <c r="DV189" s="1">
        <v>0</v>
      </c>
      <c r="DW189" s="1">
        <v>0</v>
      </c>
      <c r="DX189" s="1">
        <v>0</v>
      </c>
      <c r="DY189" s="1">
        <v>0</v>
      </c>
      <c r="DZ189" s="1">
        <v>0</v>
      </c>
      <c r="EA189" s="1">
        <v>0</v>
      </c>
      <c r="EB189" s="1">
        <v>0</v>
      </c>
      <c r="EC189" s="1">
        <v>0</v>
      </c>
      <c r="ED189" s="1">
        <v>0</v>
      </c>
      <c r="EE189" s="1">
        <v>0</v>
      </c>
      <c r="EF189" s="1">
        <v>0</v>
      </c>
      <c r="EG189" s="1">
        <v>0</v>
      </c>
      <c r="EH189" s="1">
        <v>0</v>
      </c>
      <c r="EI189" s="1">
        <v>0</v>
      </c>
      <c r="EJ189" s="1">
        <v>0</v>
      </c>
      <c r="EK189" s="1">
        <v>0</v>
      </c>
      <c r="EL189" s="1">
        <v>0</v>
      </c>
      <c r="EM189" s="1">
        <v>0</v>
      </c>
      <c r="EN189" s="1">
        <v>0</v>
      </c>
      <c r="EO189" s="1">
        <v>0</v>
      </c>
      <c r="EP189" s="1">
        <v>0</v>
      </c>
      <c r="EQ189" s="1">
        <v>0</v>
      </c>
      <c r="ER189" s="1">
        <v>0</v>
      </c>
      <c r="ES189" s="1">
        <v>0</v>
      </c>
      <c r="ET189" s="1">
        <v>0</v>
      </c>
      <c r="EU189" s="1">
        <v>0</v>
      </c>
      <c r="EV189" s="1">
        <v>0</v>
      </c>
      <c r="EW189" s="1">
        <v>0</v>
      </c>
      <c r="EX189" s="1">
        <v>0</v>
      </c>
      <c r="EY189" s="1">
        <v>0</v>
      </c>
      <c r="EZ189" s="1">
        <v>0</v>
      </c>
      <c r="FA189" s="1">
        <v>0</v>
      </c>
      <c r="FB189" s="1">
        <v>0</v>
      </c>
      <c r="FC189" s="1">
        <v>0</v>
      </c>
      <c r="FD189" s="1">
        <v>0</v>
      </c>
      <c r="FE189" s="1">
        <v>0</v>
      </c>
      <c r="FF189" s="1">
        <v>0</v>
      </c>
      <c r="FG189" s="1">
        <v>0</v>
      </c>
      <c r="FH189" s="1">
        <v>0</v>
      </c>
      <c r="FI189" s="1">
        <v>0</v>
      </c>
      <c r="FJ189" s="1">
        <v>0</v>
      </c>
      <c r="FK189" s="1">
        <v>0</v>
      </c>
      <c r="FL189" s="1">
        <v>0</v>
      </c>
      <c r="FM189" s="1">
        <v>0</v>
      </c>
      <c r="FN189" s="1">
        <v>0</v>
      </c>
      <c r="FO189" s="1">
        <v>0</v>
      </c>
      <c r="FP189" s="1">
        <v>0</v>
      </c>
      <c r="FQ189" s="1">
        <v>1</v>
      </c>
      <c r="FR189" s="1">
        <v>0</v>
      </c>
      <c r="FS189" s="1">
        <v>0</v>
      </c>
      <c r="FT189" s="1">
        <v>0</v>
      </c>
      <c r="FU189" s="1">
        <v>0</v>
      </c>
      <c r="FV189" s="1">
        <v>0</v>
      </c>
      <c r="FW189" s="1">
        <v>0</v>
      </c>
      <c r="FX189" s="1">
        <v>5.1888060279439303</v>
      </c>
      <c r="FY189" s="1">
        <v>0</v>
      </c>
      <c r="FZ189" s="1">
        <v>0</v>
      </c>
      <c r="GA189" s="1">
        <v>0</v>
      </c>
      <c r="GB189" s="1">
        <v>0</v>
      </c>
      <c r="GC189" s="1">
        <v>0</v>
      </c>
      <c r="GD189" s="1">
        <v>0</v>
      </c>
      <c r="GE189" s="1">
        <v>0</v>
      </c>
      <c r="GF189" s="1">
        <v>0</v>
      </c>
      <c r="GG189" s="1">
        <v>0</v>
      </c>
      <c r="GH189" s="1">
        <v>0</v>
      </c>
      <c r="GI189" s="1">
        <v>0</v>
      </c>
      <c r="GJ189" s="1">
        <v>0</v>
      </c>
      <c r="GK189" s="1">
        <v>0</v>
      </c>
      <c r="GL189" s="1">
        <v>0</v>
      </c>
      <c r="GM189" s="1">
        <v>0</v>
      </c>
      <c r="GN189" s="1">
        <v>0</v>
      </c>
      <c r="GO189" s="1">
        <v>0</v>
      </c>
      <c r="GP189" s="1">
        <v>0</v>
      </c>
      <c r="GQ189" s="1">
        <v>0</v>
      </c>
      <c r="GR189" s="1">
        <v>0</v>
      </c>
      <c r="GS189" s="1">
        <v>0</v>
      </c>
      <c r="GT189" s="1">
        <v>0.30070000000000002</v>
      </c>
      <c r="GU189" s="1">
        <v>0</v>
      </c>
      <c r="GV189" s="1">
        <v>0</v>
      </c>
      <c r="GW189" s="1">
        <v>0</v>
      </c>
      <c r="GX189" s="1">
        <v>0</v>
      </c>
      <c r="GY189" s="1">
        <v>0</v>
      </c>
      <c r="GZ189" s="1">
        <v>0</v>
      </c>
      <c r="HA189" s="1">
        <v>0</v>
      </c>
      <c r="HB189" s="1">
        <v>0</v>
      </c>
      <c r="HC189" s="1">
        <v>0</v>
      </c>
      <c r="HD189" s="1">
        <v>0</v>
      </c>
      <c r="HE189" s="1">
        <v>0</v>
      </c>
      <c r="HF189" s="1">
        <v>0</v>
      </c>
      <c r="HG189" s="1">
        <v>0</v>
      </c>
      <c r="HH189" s="1">
        <v>1.4999999999999999E-2</v>
      </c>
      <c r="HI189" s="1">
        <v>0</v>
      </c>
      <c r="HJ189" s="1">
        <v>0</v>
      </c>
      <c r="HK189" s="1">
        <v>0</v>
      </c>
      <c r="HL189" s="1">
        <v>0</v>
      </c>
      <c r="HM189" s="1">
        <v>0</v>
      </c>
      <c r="HN189" s="1">
        <v>81.599999999999994</v>
      </c>
      <c r="HO189" s="1">
        <v>0</v>
      </c>
      <c r="HP189" s="1">
        <v>0</v>
      </c>
      <c r="HQ189" s="1">
        <v>0</v>
      </c>
      <c r="HR189" s="1">
        <v>0</v>
      </c>
      <c r="HS189" s="1">
        <v>0</v>
      </c>
      <c r="HT189" s="1">
        <v>0</v>
      </c>
      <c r="HU189" s="1">
        <v>0</v>
      </c>
      <c r="HV189" s="1">
        <v>0</v>
      </c>
      <c r="HW189" s="1">
        <v>0</v>
      </c>
      <c r="HX189" s="1">
        <v>0</v>
      </c>
      <c r="HY189" s="1">
        <v>0</v>
      </c>
      <c r="HZ189" s="1">
        <v>0</v>
      </c>
      <c r="IA189" s="1">
        <v>0</v>
      </c>
      <c r="IB189" s="1">
        <v>0</v>
      </c>
      <c r="IC189" s="1">
        <v>0</v>
      </c>
      <c r="ID189" s="1">
        <v>0</v>
      </c>
      <c r="IE189" s="1">
        <v>0</v>
      </c>
      <c r="IF189" s="1">
        <v>0</v>
      </c>
      <c r="IG189" s="1">
        <v>0</v>
      </c>
      <c r="IH189" s="1">
        <v>0</v>
      </c>
      <c r="II189" s="1">
        <v>0</v>
      </c>
      <c r="IJ189" s="1">
        <v>0</v>
      </c>
      <c r="IK189" s="1">
        <v>0</v>
      </c>
      <c r="IL189" s="1">
        <v>0</v>
      </c>
      <c r="IM189" s="1">
        <v>0</v>
      </c>
      <c r="IN189" s="1">
        <v>0</v>
      </c>
      <c r="IO189" s="1">
        <v>0</v>
      </c>
      <c r="IP189" s="1">
        <v>0</v>
      </c>
      <c r="IQ189" s="1">
        <v>0</v>
      </c>
      <c r="IR189" s="1">
        <v>0</v>
      </c>
      <c r="IS189" s="1">
        <v>0</v>
      </c>
      <c r="IT189" s="1">
        <v>0</v>
      </c>
      <c r="IU189" s="1">
        <v>0</v>
      </c>
      <c r="IV189" s="1">
        <v>0</v>
      </c>
      <c r="IW189" s="1">
        <v>0</v>
      </c>
      <c r="IX189" s="1">
        <v>0</v>
      </c>
      <c r="IY189" s="1">
        <v>0</v>
      </c>
      <c r="IZ189" s="1">
        <v>0</v>
      </c>
      <c r="JA189" s="1">
        <v>0</v>
      </c>
      <c r="JB189" s="1">
        <v>0</v>
      </c>
      <c r="JC189" s="1">
        <v>0</v>
      </c>
      <c r="JD189" s="1">
        <v>0</v>
      </c>
      <c r="JE189" s="1">
        <v>0</v>
      </c>
      <c r="JF189" s="1">
        <v>0</v>
      </c>
      <c r="JG189" s="1">
        <v>0</v>
      </c>
      <c r="JH189" s="1">
        <v>0</v>
      </c>
      <c r="JI189" s="1">
        <v>0</v>
      </c>
      <c r="JJ189" s="1">
        <v>0</v>
      </c>
      <c r="JK189" s="1">
        <v>0</v>
      </c>
      <c r="JL189" s="1">
        <v>0</v>
      </c>
      <c r="JM189" s="1">
        <v>0</v>
      </c>
      <c r="JN189" s="1">
        <v>0</v>
      </c>
      <c r="JO189" s="1">
        <v>0</v>
      </c>
      <c r="JP189" s="1">
        <v>0</v>
      </c>
      <c r="JQ189" s="1">
        <v>0</v>
      </c>
      <c r="JR189" s="1">
        <v>0</v>
      </c>
      <c r="JS189" s="1">
        <v>0</v>
      </c>
      <c r="JT189" s="1">
        <v>0</v>
      </c>
      <c r="JU189" s="1">
        <v>0</v>
      </c>
      <c r="JV189" s="1">
        <v>0</v>
      </c>
      <c r="JW189" s="1">
        <v>0</v>
      </c>
      <c r="JX189" s="1">
        <v>0</v>
      </c>
      <c r="JY189" s="1">
        <v>0</v>
      </c>
      <c r="JZ189" s="1">
        <v>0</v>
      </c>
      <c r="KA189" s="1">
        <v>0</v>
      </c>
      <c r="KB189" s="1">
        <v>0</v>
      </c>
      <c r="KC189" s="1">
        <v>0</v>
      </c>
      <c r="KD189" s="1">
        <v>0</v>
      </c>
      <c r="KE189" s="1">
        <v>0</v>
      </c>
      <c r="KF189" s="1">
        <v>0</v>
      </c>
      <c r="KG189" s="1">
        <v>0</v>
      </c>
      <c r="KH189" s="1">
        <v>0</v>
      </c>
      <c r="KI189" s="1">
        <v>0</v>
      </c>
      <c r="KJ189" s="1">
        <v>0</v>
      </c>
      <c r="KK189" s="1">
        <v>0</v>
      </c>
      <c r="KL189" s="1">
        <v>0</v>
      </c>
      <c r="KM189" s="1">
        <v>0</v>
      </c>
      <c r="KN189" s="1">
        <v>0</v>
      </c>
      <c r="KO189" s="1">
        <v>0</v>
      </c>
      <c r="KP189" s="1">
        <v>0</v>
      </c>
      <c r="KQ189" s="1">
        <v>0</v>
      </c>
      <c r="KR189" s="1">
        <v>0</v>
      </c>
      <c r="KS189" s="1">
        <v>0</v>
      </c>
      <c r="KT189" s="1">
        <v>0</v>
      </c>
      <c r="KU189" s="1">
        <v>0</v>
      </c>
      <c r="KV189" s="1">
        <v>0</v>
      </c>
      <c r="KW189" s="1">
        <v>0</v>
      </c>
      <c r="KX189" s="1">
        <v>0</v>
      </c>
      <c r="KY189" s="1">
        <v>0</v>
      </c>
      <c r="KZ189" s="1">
        <v>0</v>
      </c>
      <c r="LA189" s="1">
        <v>0</v>
      </c>
      <c r="LB189" s="1">
        <v>0</v>
      </c>
      <c r="LC189" s="1">
        <v>0</v>
      </c>
      <c r="LD189" s="1">
        <v>0</v>
      </c>
      <c r="LE189" s="1">
        <v>0</v>
      </c>
      <c r="LF189" s="1">
        <v>0</v>
      </c>
      <c r="LG189" s="1">
        <v>0</v>
      </c>
      <c r="LH189" s="1">
        <v>0.99391136074007647</v>
      </c>
      <c r="LI189" s="1">
        <v>1</v>
      </c>
      <c r="LJ189" s="1">
        <v>0</v>
      </c>
      <c r="LK189" s="1">
        <v>0</v>
      </c>
      <c r="LL189" s="1">
        <v>1</v>
      </c>
      <c r="LM189" s="1">
        <v>0.95</v>
      </c>
      <c r="LN189" s="1">
        <v>0</v>
      </c>
      <c r="LO189" s="1">
        <v>1</v>
      </c>
      <c r="LP189" s="1">
        <v>0.78</v>
      </c>
      <c r="LQ189" s="1">
        <v>0</v>
      </c>
      <c r="LR189" s="1">
        <v>3.511852502202319E-5</v>
      </c>
      <c r="LS189" s="1">
        <v>0</v>
      </c>
    </row>
    <row r="190" spans="1:331" ht="15.75" customHeight="1">
      <c r="A190" s="1" t="s">
        <v>459</v>
      </c>
      <c r="B190" s="1" t="s">
        <v>485</v>
      </c>
      <c r="C190" s="1" t="s">
        <v>492</v>
      </c>
      <c r="D190" s="1" t="s">
        <v>423</v>
      </c>
      <c r="E190" s="1" t="s">
        <v>354</v>
      </c>
      <c r="F190" s="1">
        <v>45742</v>
      </c>
      <c r="G190" s="1" t="s">
        <v>355</v>
      </c>
      <c r="H190" s="1">
        <v>45742</v>
      </c>
      <c r="I190" s="1">
        <v>1.5276868612651127</v>
      </c>
      <c r="J190" s="1">
        <v>0</v>
      </c>
      <c r="K190" s="1" t="s">
        <v>356</v>
      </c>
      <c r="L190" s="1">
        <v>1</v>
      </c>
      <c r="M190" s="1" t="s">
        <v>427</v>
      </c>
      <c r="N190" s="1" t="s">
        <v>493</v>
      </c>
      <c r="O190" s="1" t="s">
        <v>494</v>
      </c>
      <c r="P190" s="1">
        <v>5</v>
      </c>
      <c r="Q190" s="1">
        <v>0.81</v>
      </c>
      <c r="R190" s="1">
        <v>0</v>
      </c>
      <c r="S190" s="1">
        <v>0.38</v>
      </c>
      <c r="T190" s="1">
        <v>29942</v>
      </c>
      <c r="U190" s="1">
        <v>0</v>
      </c>
      <c r="V190" s="1">
        <v>153</v>
      </c>
      <c r="W190" s="1">
        <v>0</v>
      </c>
      <c r="X190" s="1">
        <v>4581126</v>
      </c>
      <c r="Y190" s="1">
        <v>1</v>
      </c>
      <c r="Z190" s="1">
        <v>0</v>
      </c>
      <c r="AA190" s="1">
        <v>0</v>
      </c>
      <c r="AB190" s="1">
        <v>0</v>
      </c>
      <c r="AC190" s="1">
        <v>0</v>
      </c>
      <c r="AD190" s="1">
        <v>0</v>
      </c>
      <c r="AE190" s="1">
        <v>0</v>
      </c>
      <c r="AF190" s="1">
        <v>0</v>
      </c>
      <c r="AG190" s="1">
        <v>0</v>
      </c>
      <c r="AH190" s="1">
        <v>0</v>
      </c>
      <c r="AI190" s="1">
        <v>0</v>
      </c>
      <c r="AJ190" s="1">
        <v>0</v>
      </c>
      <c r="AK190" s="1">
        <v>0</v>
      </c>
      <c r="AL190" s="1">
        <v>0</v>
      </c>
      <c r="AM190" s="1">
        <v>15.602739726027398</v>
      </c>
      <c r="AN190" s="1">
        <v>0</v>
      </c>
      <c r="AO190" s="1">
        <v>0</v>
      </c>
      <c r="AP190" s="1">
        <v>0</v>
      </c>
      <c r="AQ190" s="1">
        <v>0</v>
      </c>
      <c r="AR190" s="1">
        <v>0</v>
      </c>
      <c r="AS190" s="1">
        <v>0</v>
      </c>
      <c r="AT190" s="1">
        <v>0</v>
      </c>
      <c r="AU190" s="1">
        <v>0</v>
      </c>
      <c r="AV190" s="1">
        <v>0</v>
      </c>
      <c r="AW190" s="1">
        <v>0</v>
      </c>
      <c r="AX190" s="1">
        <v>0</v>
      </c>
      <c r="AY190" s="1">
        <v>0</v>
      </c>
      <c r="AZ190" s="1">
        <v>0</v>
      </c>
      <c r="BA190" s="1">
        <v>0</v>
      </c>
      <c r="BB190" s="1">
        <v>0</v>
      </c>
      <c r="BC190" s="1">
        <v>0.1</v>
      </c>
      <c r="BD190" s="1">
        <v>0</v>
      </c>
      <c r="BE190" s="1">
        <v>0</v>
      </c>
      <c r="BF190" s="1">
        <v>0</v>
      </c>
      <c r="BG190" s="1">
        <v>0</v>
      </c>
      <c r="BH190" s="1">
        <v>0</v>
      </c>
      <c r="BI190" s="1">
        <v>0</v>
      </c>
      <c r="BJ190" s="1">
        <v>0</v>
      </c>
      <c r="BK190" s="1">
        <v>0</v>
      </c>
      <c r="BL190" s="1">
        <v>0</v>
      </c>
      <c r="BM190" s="1">
        <v>0</v>
      </c>
      <c r="BN190" s="1">
        <v>0</v>
      </c>
      <c r="BO190" s="1">
        <v>0</v>
      </c>
      <c r="BP190" s="1">
        <v>0</v>
      </c>
      <c r="BQ190" s="1">
        <v>1.4999999999999999E-2</v>
      </c>
      <c r="BR190" s="1">
        <v>0</v>
      </c>
      <c r="BS190" s="1">
        <v>0</v>
      </c>
      <c r="BT190" s="1">
        <v>0</v>
      </c>
      <c r="BU190" s="1">
        <v>0</v>
      </c>
      <c r="BV190" s="1">
        <v>0</v>
      </c>
      <c r="BW190" s="1">
        <v>81.599999999999994</v>
      </c>
      <c r="BX190" s="1">
        <v>0</v>
      </c>
      <c r="BY190" s="1">
        <v>0</v>
      </c>
      <c r="BZ190" s="1">
        <v>0</v>
      </c>
      <c r="CA190" s="1">
        <v>0</v>
      </c>
      <c r="CB190" s="1">
        <v>0</v>
      </c>
      <c r="CC190" s="1">
        <v>0</v>
      </c>
      <c r="CD190" s="1">
        <v>0</v>
      </c>
      <c r="CE190" s="1">
        <v>0</v>
      </c>
      <c r="CF190" s="1">
        <v>0</v>
      </c>
      <c r="CG190" s="1">
        <v>0</v>
      </c>
      <c r="CH190" s="1">
        <v>0</v>
      </c>
      <c r="CI190" s="1">
        <v>0</v>
      </c>
      <c r="CJ190" s="1">
        <v>0</v>
      </c>
      <c r="CK190" s="1">
        <v>0</v>
      </c>
      <c r="CL190" s="1">
        <v>0</v>
      </c>
      <c r="CM190" s="1">
        <v>0</v>
      </c>
      <c r="CN190" s="1">
        <v>0</v>
      </c>
      <c r="CO190" s="1">
        <v>0</v>
      </c>
      <c r="CP190" s="1">
        <v>0</v>
      </c>
      <c r="CQ190" s="1">
        <v>0</v>
      </c>
      <c r="CR190" s="1">
        <v>0</v>
      </c>
      <c r="CS190" s="1">
        <v>0</v>
      </c>
      <c r="CT190" s="1">
        <v>0</v>
      </c>
      <c r="CU190" s="1">
        <v>0</v>
      </c>
      <c r="CV190" s="1">
        <v>0</v>
      </c>
      <c r="CW190" s="1">
        <v>0</v>
      </c>
      <c r="CX190" s="1">
        <v>0</v>
      </c>
      <c r="CY190" s="1">
        <v>0</v>
      </c>
      <c r="CZ190" s="1">
        <v>0</v>
      </c>
      <c r="DA190" s="1">
        <v>0</v>
      </c>
      <c r="DB190" s="1">
        <v>0</v>
      </c>
      <c r="DC190" s="1">
        <v>0</v>
      </c>
      <c r="DD190" s="1">
        <v>0</v>
      </c>
      <c r="DE190" s="1">
        <v>0</v>
      </c>
      <c r="DF190" s="1">
        <v>0</v>
      </c>
      <c r="DG190" s="1">
        <v>0</v>
      </c>
      <c r="DH190" s="1">
        <v>0</v>
      </c>
      <c r="DI190" s="1">
        <v>0</v>
      </c>
      <c r="DJ190" s="1">
        <v>0</v>
      </c>
      <c r="DK190" s="1">
        <v>0</v>
      </c>
      <c r="DL190" s="1">
        <v>0</v>
      </c>
      <c r="DM190" s="1">
        <v>0</v>
      </c>
      <c r="DN190" s="1">
        <v>0</v>
      </c>
      <c r="DO190" s="1">
        <v>0</v>
      </c>
      <c r="DP190" s="1">
        <v>0</v>
      </c>
      <c r="DQ190" s="1">
        <v>0</v>
      </c>
      <c r="DR190" s="1">
        <v>0</v>
      </c>
      <c r="DS190" s="1">
        <v>0</v>
      </c>
      <c r="DT190" s="1">
        <v>0</v>
      </c>
      <c r="DU190" s="1">
        <v>0</v>
      </c>
      <c r="DV190" s="1">
        <v>0</v>
      </c>
      <c r="DW190" s="1">
        <v>0</v>
      </c>
      <c r="DX190" s="1">
        <v>0</v>
      </c>
      <c r="DY190" s="1">
        <v>0</v>
      </c>
      <c r="DZ190" s="1">
        <v>0</v>
      </c>
      <c r="EA190" s="1">
        <v>0</v>
      </c>
      <c r="EB190" s="1">
        <v>0</v>
      </c>
      <c r="EC190" s="1">
        <v>0</v>
      </c>
      <c r="ED190" s="1">
        <v>0</v>
      </c>
      <c r="EE190" s="1">
        <v>0</v>
      </c>
      <c r="EF190" s="1">
        <v>0</v>
      </c>
      <c r="EG190" s="1">
        <v>0</v>
      </c>
      <c r="EH190" s="1">
        <v>0</v>
      </c>
      <c r="EI190" s="1">
        <v>0</v>
      </c>
      <c r="EJ190" s="1">
        <v>0</v>
      </c>
      <c r="EK190" s="1">
        <v>0</v>
      </c>
      <c r="EL190" s="1">
        <v>0</v>
      </c>
      <c r="EM190" s="1">
        <v>0</v>
      </c>
      <c r="EN190" s="1">
        <v>0</v>
      </c>
      <c r="EO190" s="1">
        <v>0</v>
      </c>
      <c r="EP190" s="1">
        <v>0</v>
      </c>
      <c r="EQ190" s="1">
        <v>0</v>
      </c>
      <c r="ER190" s="1">
        <v>0</v>
      </c>
      <c r="ES190" s="1">
        <v>0</v>
      </c>
      <c r="ET190" s="1">
        <v>0</v>
      </c>
      <c r="EU190" s="1">
        <v>0</v>
      </c>
      <c r="EV190" s="1">
        <v>0</v>
      </c>
      <c r="EW190" s="1">
        <v>0</v>
      </c>
      <c r="EX190" s="1">
        <v>0</v>
      </c>
      <c r="EY190" s="1">
        <v>0</v>
      </c>
      <c r="EZ190" s="1">
        <v>0</v>
      </c>
      <c r="FA190" s="1">
        <v>0</v>
      </c>
      <c r="FB190" s="1">
        <v>0</v>
      </c>
      <c r="FC190" s="1">
        <v>0</v>
      </c>
      <c r="FD190" s="1">
        <v>0</v>
      </c>
      <c r="FE190" s="1">
        <v>0</v>
      </c>
      <c r="FF190" s="1">
        <v>0</v>
      </c>
      <c r="FG190" s="1">
        <v>0</v>
      </c>
      <c r="FH190" s="1">
        <v>0</v>
      </c>
      <c r="FI190" s="1">
        <v>0</v>
      </c>
      <c r="FJ190" s="1">
        <v>0</v>
      </c>
      <c r="FK190" s="1">
        <v>0</v>
      </c>
      <c r="FL190" s="1">
        <v>0</v>
      </c>
      <c r="FM190" s="1">
        <v>0</v>
      </c>
      <c r="FN190" s="1">
        <v>0</v>
      </c>
      <c r="FO190" s="1">
        <v>0</v>
      </c>
      <c r="FP190" s="1">
        <v>0</v>
      </c>
      <c r="FQ190" s="1">
        <v>1</v>
      </c>
      <c r="FR190" s="1">
        <v>0</v>
      </c>
      <c r="FS190" s="1">
        <v>0</v>
      </c>
      <c r="FT190" s="1">
        <v>0</v>
      </c>
      <c r="FU190" s="1">
        <v>0</v>
      </c>
      <c r="FV190" s="1">
        <v>0</v>
      </c>
      <c r="FW190" s="1">
        <v>0</v>
      </c>
      <c r="FX190" s="1">
        <v>4.93601383297292</v>
      </c>
      <c r="FY190" s="1">
        <v>0</v>
      </c>
      <c r="FZ190" s="1">
        <v>0</v>
      </c>
      <c r="GA190" s="1">
        <v>0</v>
      </c>
      <c r="GB190" s="1">
        <v>0</v>
      </c>
      <c r="GC190" s="1">
        <v>0</v>
      </c>
      <c r="GD190" s="1">
        <v>0</v>
      </c>
      <c r="GE190" s="1">
        <v>0</v>
      </c>
      <c r="GF190" s="1">
        <v>0</v>
      </c>
      <c r="GG190" s="1">
        <v>0</v>
      </c>
      <c r="GH190" s="1">
        <v>0</v>
      </c>
      <c r="GI190" s="1">
        <v>0</v>
      </c>
      <c r="GJ190" s="1">
        <v>0</v>
      </c>
      <c r="GK190" s="1">
        <v>0</v>
      </c>
      <c r="GL190" s="1">
        <v>0</v>
      </c>
      <c r="GM190" s="1">
        <v>0</v>
      </c>
      <c r="GN190" s="1">
        <v>0</v>
      </c>
      <c r="GO190" s="1">
        <v>0</v>
      </c>
      <c r="GP190" s="1">
        <v>0</v>
      </c>
      <c r="GQ190" s="1">
        <v>0</v>
      </c>
      <c r="GR190" s="1">
        <v>0</v>
      </c>
      <c r="GS190" s="1">
        <v>0</v>
      </c>
      <c r="GT190" s="1">
        <v>0.31609999999999999</v>
      </c>
      <c r="GU190" s="1">
        <v>0</v>
      </c>
      <c r="GV190" s="1">
        <v>0</v>
      </c>
      <c r="GW190" s="1">
        <v>0</v>
      </c>
      <c r="GX190" s="1">
        <v>0</v>
      </c>
      <c r="GY190" s="1">
        <v>0</v>
      </c>
      <c r="GZ190" s="1">
        <v>0</v>
      </c>
      <c r="HA190" s="1">
        <v>0</v>
      </c>
      <c r="HB190" s="1">
        <v>0</v>
      </c>
      <c r="HC190" s="1">
        <v>0</v>
      </c>
      <c r="HD190" s="1">
        <v>0</v>
      </c>
      <c r="HE190" s="1">
        <v>0</v>
      </c>
      <c r="HF190" s="1">
        <v>0</v>
      </c>
      <c r="HG190" s="1">
        <v>0</v>
      </c>
      <c r="HH190" s="1">
        <v>1.4999999999999999E-2</v>
      </c>
      <c r="HI190" s="1">
        <v>0</v>
      </c>
      <c r="HJ190" s="1">
        <v>0</v>
      </c>
      <c r="HK190" s="1">
        <v>0</v>
      </c>
      <c r="HL190" s="1">
        <v>0</v>
      </c>
      <c r="HM190" s="1">
        <v>0</v>
      </c>
      <c r="HN190" s="1">
        <v>81.599999999999994</v>
      </c>
      <c r="HO190" s="1">
        <v>0</v>
      </c>
      <c r="HP190" s="1">
        <v>0</v>
      </c>
      <c r="HQ190" s="1">
        <v>0</v>
      </c>
      <c r="HR190" s="1">
        <v>0</v>
      </c>
      <c r="HS190" s="1">
        <v>0</v>
      </c>
      <c r="HT190" s="1">
        <v>0</v>
      </c>
      <c r="HU190" s="1">
        <v>0</v>
      </c>
      <c r="HV190" s="1">
        <v>0</v>
      </c>
      <c r="HW190" s="1">
        <v>0</v>
      </c>
      <c r="HX190" s="1">
        <v>0</v>
      </c>
      <c r="HY190" s="1">
        <v>0</v>
      </c>
      <c r="HZ190" s="1">
        <v>0</v>
      </c>
      <c r="IA190" s="1">
        <v>0</v>
      </c>
      <c r="IB190" s="1">
        <v>0</v>
      </c>
      <c r="IC190" s="1">
        <v>0</v>
      </c>
      <c r="ID190" s="1">
        <v>0</v>
      </c>
      <c r="IE190" s="1">
        <v>0</v>
      </c>
      <c r="IF190" s="1">
        <v>0</v>
      </c>
      <c r="IG190" s="1">
        <v>0</v>
      </c>
      <c r="IH190" s="1">
        <v>0</v>
      </c>
      <c r="II190" s="1">
        <v>0</v>
      </c>
      <c r="IJ190" s="1">
        <v>0</v>
      </c>
      <c r="IK190" s="1">
        <v>0</v>
      </c>
      <c r="IL190" s="1">
        <v>0</v>
      </c>
      <c r="IM190" s="1">
        <v>0</v>
      </c>
      <c r="IN190" s="1">
        <v>0</v>
      </c>
      <c r="IO190" s="1">
        <v>0</v>
      </c>
      <c r="IP190" s="1">
        <v>0</v>
      </c>
      <c r="IQ190" s="1">
        <v>0</v>
      </c>
      <c r="IR190" s="1">
        <v>0</v>
      </c>
      <c r="IS190" s="1">
        <v>0</v>
      </c>
      <c r="IT190" s="1">
        <v>0</v>
      </c>
      <c r="IU190" s="1">
        <v>0</v>
      </c>
      <c r="IV190" s="1">
        <v>0</v>
      </c>
      <c r="IW190" s="1">
        <v>0</v>
      </c>
      <c r="IX190" s="1">
        <v>0</v>
      </c>
      <c r="IY190" s="1">
        <v>0</v>
      </c>
      <c r="IZ190" s="1">
        <v>0</v>
      </c>
      <c r="JA190" s="1">
        <v>0</v>
      </c>
      <c r="JB190" s="1">
        <v>0</v>
      </c>
      <c r="JC190" s="1">
        <v>0</v>
      </c>
      <c r="JD190" s="1">
        <v>0</v>
      </c>
      <c r="JE190" s="1">
        <v>0</v>
      </c>
      <c r="JF190" s="1">
        <v>0</v>
      </c>
      <c r="JG190" s="1">
        <v>0</v>
      </c>
      <c r="JH190" s="1">
        <v>0</v>
      </c>
      <c r="JI190" s="1">
        <v>0</v>
      </c>
      <c r="JJ190" s="1">
        <v>0</v>
      </c>
      <c r="JK190" s="1">
        <v>0</v>
      </c>
      <c r="JL190" s="1">
        <v>0</v>
      </c>
      <c r="JM190" s="1">
        <v>0</v>
      </c>
      <c r="JN190" s="1">
        <v>0</v>
      </c>
      <c r="JO190" s="1">
        <v>0</v>
      </c>
      <c r="JP190" s="1">
        <v>0</v>
      </c>
      <c r="JQ190" s="1">
        <v>0</v>
      </c>
      <c r="JR190" s="1">
        <v>0</v>
      </c>
      <c r="JS190" s="1">
        <v>0</v>
      </c>
      <c r="JT190" s="1">
        <v>0</v>
      </c>
      <c r="JU190" s="1">
        <v>0</v>
      </c>
      <c r="JV190" s="1">
        <v>0</v>
      </c>
      <c r="JW190" s="1">
        <v>0</v>
      </c>
      <c r="JX190" s="1">
        <v>0</v>
      </c>
      <c r="JY190" s="1">
        <v>0</v>
      </c>
      <c r="JZ190" s="1">
        <v>0</v>
      </c>
      <c r="KA190" s="1">
        <v>0</v>
      </c>
      <c r="KB190" s="1">
        <v>0</v>
      </c>
      <c r="KC190" s="1">
        <v>0</v>
      </c>
      <c r="KD190" s="1">
        <v>0</v>
      </c>
      <c r="KE190" s="1">
        <v>0</v>
      </c>
      <c r="KF190" s="1">
        <v>0</v>
      </c>
      <c r="KG190" s="1">
        <v>0</v>
      </c>
      <c r="KH190" s="1">
        <v>0</v>
      </c>
      <c r="KI190" s="1">
        <v>0</v>
      </c>
      <c r="KJ190" s="1">
        <v>0</v>
      </c>
      <c r="KK190" s="1">
        <v>0</v>
      </c>
      <c r="KL190" s="1">
        <v>0</v>
      </c>
      <c r="KM190" s="1">
        <v>0</v>
      </c>
      <c r="KN190" s="1">
        <v>0</v>
      </c>
      <c r="KO190" s="1">
        <v>0</v>
      </c>
      <c r="KP190" s="1">
        <v>0</v>
      </c>
      <c r="KQ190" s="1">
        <v>0</v>
      </c>
      <c r="KR190" s="1">
        <v>0</v>
      </c>
      <c r="KS190" s="1">
        <v>0</v>
      </c>
      <c r="KT190" s="1">
        <v>0</v>
      </c>
      <c r="KU190" s="1">
        <v>0</v>
      </c>
      <c r="KV190" s="1">
        <v>0</v>
      </c>
      <c r="KW190" s="1">
        <v>0</v>
      </c>
      <c r="KX190" s="1">
        <v>0</v>
      </c>
      <c r="KY190" s="1">
        <v>0</v>
      </c>
      <c r="KZ190" s="1">
        <v>0</v>
      </c>
      <c r="LA190" s="1">
        <v>0</v>
      </c>
      <c r="LB190" s="1">
        <v>0</v>
      </c>
      <c r="LC190" s="1">
        <v>0</v>
      </c>
      <c r="LD190" s="1">
        <v>0</v>
      </c>
      <c r="LE190" s="1">
        <v>0</v>
      </c>
      <c r="LF190" s="1">
        <v>0</v>
      </c>
      <c r="LG190" s="1">
        <v>0</v>
      </c>
      <c r="LH190" s="1">
        <v>0.99388818382205601</v>
      </c>
      <c r="LI190" s="1">
        <v>1</v>
      </c>
      <c r="LJ190" s="1">
        <v>0</v>
      </c>
      <c r="LK190" s="1">
        <v>0</v>
      </c>
      <c r="LL190" s="1">
        <v>1</v>
      </c>
      <c r="LM190" s="1">
        <v>0.95</v>
      </c>
      <c r="LN190" s="1">
        <v>0</v>
      </c>
      <c r="LO190" s="1">
        <v>1</v>
      </c>
      <c r="LP190" s="1">
        <v>0.78</v>
      </c>
      <c r="LQ190" s="1">
        <v>0</v>
      </c>
      <c r="LR190" s="1">
        <v>3.511852502202319E-5</v>
      </c>
      <c r="LS190" s="1">
        <v>0</v>
      </c>
    </row>
    <row r="191" spans="1:331" ht="15.75" customHeight="1">
      <c r="A191" s="1" t="s">
        <v>459</v>
      </c>
      <c r="B191" s="1" t="s">
        <v>485</v>
      </c>
      <c r="C191" s="1" t="s">
        <v>492</v>
      </c>
      <c r="D191" s="1" t="s">
        <v>423</v>
      </c>
      <c r="E191" s="1" t="s">
        <v>354</v>
      </c>
      <c r="F191" s="1">
        <v>44831</v>
      </c>
      <c r="G191" s="1" t="s">
        <v>355</v>
      </c>
      <c r="H191" s="1">
        <v>44831</v>
      </c>
      <c r="I191" s="1">
        <v>1.4914831326102869</v>
      </c>
      <c r="J191" s="1">
        <v>0</v>
      </c>
      <c r="K191" s="1" t="s">
        <v>356</v>
      </c>
      <c r="L191" s="1">
        <v>1</v>
      </c>
      <c r="M191" s="1" t="s">
        <v>427</v>
      </c>
      <c r="N191" s="1" t="s">
        <v>493</v>
      </c>
      <c r="O191" s="1" t="s">
        <v>494</v>
      </c>
      <c r="P191" s="1">
        <v>5</v>
      </c>
      <c r="Q191" s="1">
        <v>0.81</v>
      </c>
      <c r="R191" s="1">
        <v>0</v>
      </c>
      <c r="S191" s="1">
        <v>0.38</v>
      </c>
      <c r="T191" s="1">
        <v>30058</v>
      </c>
      <c r="U191" s="1">
        <v>0</v>
      </c>
      <c r="V191" s="1">
        <v>153</v>
      </c>
      <c r="W191" s="1">
        <v>0</v>
      </c>
      <c r="X191" s="1">
        <v>4598874</v>
      </c>
      <c r="Y191" s="1">
        <v>1</v>
      </c>
      <c r="Z191" s="1">
        <v>0</v>
      </c>
      <c r="AA191" s="1">
        <v>0</v>
      </c>
      <c r="AB191" s="1">
        <v>0</v>
      </c>
      <c r="AC191" s="1">
        <v>0</v>
      </c>
      <c r="AD191" s="1">
        <v>0</v>
      </c>
      <c r="AE191" s="1">
        <v>0</v>
      </c>
      <c r="AF191" s="1">
        <v>0</v>
      </c>
      <c r="AG191" s="1">
        <v>0</v>
      </c>
      <c r="AH191" s="1">
        <v>0</v>
      </c>
      <c r="AI191" s="1">
        <v>0</v>
      </c>
      <c r="AJ191" s="1">
        <v>0</v>
      </c>
      <c r="AK191" s="1">
        <v>0</v>
      </c>
      <c r="AL191" s="1">
        <v>0</v>
      </c>
      <c r="AM191" s="1">
        <v>15.602739726027398</v>
      </c>
      <c r="AN191" s="1">
        <v>0</v>
      </c>
      <c r="AO191" s="1">
        <v>0</v>
      </c>
      <c r="AP191" s="1">
        <v>0</v>
      </c>
      <c r="AQ191" s="1">
        <v>0</v>
      </c>
      <c r="AR191" s="1">
        <v>0</v>
      </c>
      <c r="AS191" s="1">
        <v>0</v>
      </c>
      <c r="AT191" s="1">
        <v>0</v>
      </c>
      <c r="AU191" s="1">
        <v>0</v>
      </c>
      <c r="AV191" s="1">
        <v>0</v>
      </c>
      <c r="AW191" s="1">
        <v>0</v>
      </c>
      <c r="AX191" s="1">
        <v>0</v>
      </c>
      <c r="AY191" s="1">
        <v>0</v>
      </c>
      <c r="AZ191" s="1">
        <v>0</v>
      </c>
      <c r="BA191" s="1">
        <v>0</v>
      </c>
      <c r="BB191" s="1">
        <v>0</v>
      </c>
      <c r="BC191" s="1">
        <v>0.1</v>
      </c>
      <c r="BD191" s="1">
        <v>0</v>
      </c>
      <c r="BE191" s="1">
        <v>0</v>
      </c>
      <c r="BF191" s="1">
        <v>0</v>
      </c>
      <c r="BG191" s="1">
        <v>0</v>
      </c>
      <c r="BH191" s="1">
        <v>0</v>
      </c>
      <c r="BI191" s="1">
        <v>0</v>
      </c>
      <c r="BJ191" s="1">
        <v>0</v>
      </c>
      <c r="BK191" s="1">
        <v>0</v>
      </c>
      <c r="BL191" s="1">
        <v>0</v>
      </c>
      <c r="BM191" s="1">
        <v>0</v>
      </c>
      <c r="BN191" s="1">
        <v>0</v>
      </c>
      <c r="BO191" s="1">
        <v>0</v>
      </c>
      <c r="BP191" s="1">
        <v>0</v>
      </c>
      <c r="BQ191" s="1">
        <v>1.4999999999999999E-2</v>
      </c>
      <c r="BR191" s="1">
        <v>0</v>
      </c>
      <c r="BS191" s="1">
        <v>0</v>
      </c>
      <c r="BT191" s="1">
        <v>0</v>
      </c>
      <c r="BU191" s="1">
        <v>0</v>
      </c>
      <c r="BV191" s="1">
        <v>0</v>
      </c>
      <c r="BW191" s="1">
        <v>81.599999999999994</v>
      </c>
      <c r="BX191" s="1">
        <v>0</v>
      </c>
      <c r="BY191" s="1">
        <v>0</v>
      </c>
      <c r="BZ191" s="1">
        <v>0</v>
      </c>
      <c r="CA191" s="1">
        <v>0</v>
      </c>
      <c r="CB191" s="1">
        <v>0</v>
      </c>
      <c r="CC191" s="1">
        <v>0</v>
      </c>
      <c r="CD191" s="1">
        <v>0</v>
      </c>
      <c r="CE191" s="1">
        <v>0</v>
      </c>
      <c r="CF191" s="1">
        <v>0</v>
      </c>
      <c r="CG191" s="1">
        <v>0</v>
      </c>
      <c r="CH191" s="1">
        <v>0</v>
      </c>
      <c r="CI191" s="1">
        <v>0</v>
      </c>
      <c r="CJ191" s="1">
        <v>0</v>
      </c>
      <c r="CK191" s="1">
        <v>0</v>
      </c>
      <c r="CL191" s="1">
        <v>0</v>
      </c>
      <c r="CM191" s="1">
        <v>0</v>
      </c>
      <c r="CN191" s="1">
        <v>0</v>
      </c>
      <c r="CO191" s="1">
        <v>0</v>
      </c>
      <c r="CP191" s="1">
        <v>0</v>
      </c>
      <c r="CQ191" s="1">
        <v>0</v>
      </c>
      <c r="CR191" s="1">
        <v>0</v>
      </c>
      <c r="CS191" s="1">
        <v>0</v>
      </c>
      <c r="CT191" s="1">
        <v>0</v>
      </c>
      <c r="CU191" s="1">
        <v>0</v>
      </c>
      <c r="CV191" s="1">
        <v>0</v>
      </c>
      <c r="CW191" s="1">
        <v>0</v>
      </c>
      <c r="CX191" s="1">
        <v>0</v>
      </c>
      <c r="CY191" s="1">
        <v>0</v>
      </c>
      <c r="CZ191" s="1">
        <v>0</v>
      </c>
      <c r="DA191" s="1">
        <v>0</v>
      </c>
      <c r="DB191" s="1">
        <v>0</v>
      </c>
      <c r="DC191" s="1">
        <v>0</v>
      </c>
      <c r="DD191" s="1">
        <v>0</v>
      </c>
      <c r="DE191" s="1">
        <v>0</v>
      </c>
      <c r="DF191" s="1">
        <v>0</v>
      </c>
      <c r="DG191" s="1">
        <v>0</v>
      </c>
      <c r="DH191" s="1">
        <v>0</v>
      </c>
      <c r="DI191" s="1">
        <v>0</v>
      </c>
      <c r="DJ191" s="1">
        <v>0</v>
      </c>
      <c r="DK191" s="1">
        <v>0</v>
      </c>
      <c r="DL191" s="1">
        <v>0</v>
      </c>
      <c r="DM191" s="1">
        <v>0</v>
      </c>
      <c r="DN191" s="1">
        <v>0</v>
      </c>
      <c r="DO191" s="1">
        <v>0</v>
      </c>
      <c r="DP191" s="1">
        <v>0</v>
      </c>
      <c r="DQ191" s="1">
        <v>0</v>
      </c>
      <c r="DR191" s="1">
        <v>0</v>
      </c>
      <c r="DS191" s="1">
        <v>0</v>
      </c>
      <c r="DT191" s="1">
        <v>0</v>
      </c>
      <c r="DU191" s="1">
        <v>0</v>
      </c>
      <c r="DV191" s="1">
        <v>0</v>
      </c>
      <c r="DW191" s="1">
        <v>0</v>
      </c>
      <c r="DX191" s="1">
        <v>0</v>
      </c>
      <c r="DY191" s="1">
        <v>0</v>
      </c>
      <c r="DZ191" s="1">
        <v>0</v>
      </c>
      <c r="EA191" s="1">
        <v>0</v>
      </c>
      <c r="EB191" s="1">
        <v>0</v>
      </c>
      <c r="EC191" s="1">
        <v>0</v>
      </c>
      <c r="ED191" s="1">
        <v>0</v>
      </c>
      <c r="EE191" s="1">
        <v>0</v>
      </c>
      <c r="EF191" s="1">
        <v>0</v>
      </c>
      <c r="EG191" s="1">
        <v>0</v>
      </c>
      <c r="EH191" s="1">
        <v>0</v>
      </c>
      <c r="EI191" s="1">
        <v>0</v>
      </c>
      <c r="EJ191" s="1">
        <v>0</v>
      </c>
      <c r="EK191" s="1">
        <v>0</v>
      </c>
      <c r="EL191" s="1">
        <v>0</v>
      </c>
      <c r="EM191" s="1">
        <v>0</v>
      </c>
      <c r="EN191" s="1">
        <v>0</v>
      </c>
      <c r="EO191" s="1">
        <v>0</v>
      </c>
      <c r="EP191" s="1">
        <v>0</v>
      </c>
      <c r="EQ191" s="1">
        <v>0</v>
      </c>
      <c r="ER191" s="1">
        <v>0</v>
      </c>
      <c r="ES191" s="1">
        <v>0</v>
      </c>
      <c r="ET191" s="1">
        <v>0</v>
      </c>
      <c r="EU191" s="1">
        <v>0</v>
      </c>
      <c r="EV191" s="1">
        <v>0</v>
      </c>
      <c r="EW191" s="1">
        <v>0</v>
      </c>
      <c r="EX191" s="1">
        <v>0</v>
      </c>
      <c r="EY191" s="1">
        <v>0</v>
      </c>
      <c r="EZ191" s="1">
        <v>0</v>
      </c>
      <c r="FA191" s="1">
        <v>0</v>
      </c>
      <c r="FB191" s="1">
        <v>0</v>
      </c>
      <c r="FC191" s="1">
        <v>0</v>
      </c>
      <c r="FD191" s="1">
        <v>0</v>
      </c>
      <c r="FE191" s="1">
        <v>0</v>
      </c>
      <c r="FF191" s="1">
        <v>0</v>
      </c>
      <c r="FG191" s="1">
        <v>0</v>
      </c>
      <c r="FH191" s="1">
        <v>0</v>
      </c>
      <c r="FI191" s="1">
        <v>0</v>
      </c>
      <c r="FJ191" s="1">
        <v>0</v>
      </c>
      <c r="FK191" s="1">
        <v>0</v>
      </c>
      <c r="FL191" s="1">
        <v>0</v>
      </c>
      <c r="FM191" s="1">
        <v>0</v>
      </c>
      <c r="FN191" s="1">
        <v>0</v>
      </c>
      <c r="FO191" s="1">
        <v>0</v>
      </c>
      <c r="FP191" s="1">
        <v>0</v>
      </c>
      <c r="FQ191" s="1">
        <v>1</v>
      </c>
      <c r="FR191" s="1">
        <v>0</v>
      </c>
      <c r="FS191" s="1">
        <v>0</v>
      </c>
      <c r="FT191" s="1">
        <v>0</v>
      </c>
      <c r="FU191" s="1">
        <v>0</v>
      </c>
      <c r="FV191" s="1">
        <v>0</v>
      </c>
      <c r="FW191" s="1">
        <v>0</v>
      </c>
      <c r="FX191" s="1">
        <v>5.1888060279439303</v>
      </c>
      <c r="FY191" s="1">
        <v>0</v>
      </c>
      <c r="FZ191" s="1">
        <v>0</v>
      </c>
      <c r="GA191" s="1">
        <v>0</v>
      </c>
      <c r="GB191" s="1">
        <v>0</v>
      </c>
      <c r="GC191" s="1">
        <v>0</v>
      </c>
      <c r="GD191" s="1">
        <v>0</v>
      </c>
      <c r="GE191" s="1">
        <v>0</v>
      </c>
      <c r="GF191" s="1">
        <v>0</v>
      </c>
      <c r="GG191" s="1">
        <v>0</v>
      </c>
      <c r="GH191" s="1">
        <v>0</v>
      </c>
      <c r="GI191" s="1">
        <v>0</v>
      </c>
      <c r="GJ191" s="1">
        <v>0</v>
      </c>
      <c r="GK191" s="1">
        <v>0</v>
      </c>
      <c r="GL191" s="1">
        <v>0</v>
      </c>
      <c r="GM191" s="1">
        <v>0</v>
      </c>
      <c r="GN191" s="1">
        <v>0</v>
      </c>
      <c r="GO191" s="1">
        <v>0</v>
      </c>
      <c r="GP191" s="1">
        <v>0</v>
      </c>
      <c r="GQ191" s="1">
        <v>0</v>
      </c>
      <c r="GR191" s="1">
        <v>0</v>
      </c>
      <c r="GS191" s="1">
        <v>0</v>
      </c>
      <c r="GT191" s="1">
        <v>0.30070000000000002</v>
      </c>
      <c r="GU191" s="1">
        <v>0</v>
      </c>
      <c r="GV191" s="1">
        <v>0</v>
      </c>
      <c r="GW191" s="1">
        <v>0</v>
      </c>
      <c r="GX191" s="1">
        <v>0</v>
      </c>
      <c r="GY191" s="1">
        <v>0</v>
      </c>
      <c r="GZ191" s="1">
        <v>0</v>
      </c>
      <c r="HA191" s="1">
        <v>0</v>
      </c>
      <c r="HB191" s="1">
        <v>0</v>
      </c>
      <c r="HC191" s="1">
        <v>0</v>
      </c>
      <c r="HD191" s="1">
        <v>0</v>
      </c>
      <c r="HE191" s="1">
        <v>0</v>
      </c>
      <c r="HF191" s="1">
        <v>0</v>
      </c>
      <c r="HG191" s="1">
        <v>0</v>
      </c>
      <c r="HH191" s="1">
        <v>1.4999999999999999E-2</v>
      </c>
      <c r="HI191" s="1">
        <v>0</v>
      </c>
      <c r="HJ191" s="1">
        <v>0</v>
      </c>
      <c r="HK191" s="1">
        <v>0</v>
      </c>
      <c r="HL191" s="1">
        <v>0</v>
      </c>
      <c r="HM191" s="1">
        <v>0</v>
      </c>
      <c r="HN191" s="1">
        <v>81.599999999999994</v>
      </c>
      <c r="HO191" s="1">
        <v>0</v>
      </c>
      <c r="HP191" s="1">
        <v>0</v>
      </c>
      <c r="HQ191" s="1">
        <v>0</v>
      </c>
      <c r="HR191" s="1">
        <v>0</v>
      </c>
      <c r="HS191" s="1">
        <v>0</v>
      </c>
      <c r="HT191" s="1">
        <v>0</v>
      </c>
      <c r="HU191" s="1">
        <v>0</v>
      </c>
      <c r="HV191" s="1">
        <v>0</v>
      </c>
      <c r="HW191" s="1">
        <v>0</v>
      </c>
      <c r="HX191" s="1">
        <v>0</v>
      </c>
      <c r="HY191" s="1">
        <v>0</v>
      </c>
      <c r="HZ191" s="1">
        <v>0</v>
      </c>
      <c r="IA191" s="1">
        <v>0</v>
      </c>
      <c r="IB191" s="1">
        <v>0</v>
      </c>
      <c r="IC191" s="1">
        <v>0</v>
      </c>
      <c r="ID191" s="1">
        <v>0</v>
      </c>
      <c r="IE191" s="1">
        <v>0</v>
      </c>
      <c r="IF191" s="1">
        <v>0</v>
      </c>
      <c r="IG191" s="1">
        <v>0</v>
      </c>
      <c r="IH191" s="1">
        <v>0</v>
      </c>
      <c r="II191" s="1">
        <v>0</v>
      </c>
      <c r="IJ191" s="1">
        <v>0</v>
      </c>
      <c r="IK191" s="1">
        <v>0</v>
      </c>
      <c r="IL191" s="1">
        <v>0</v>
      </c>
      <c r="IM191" s="1">
        <v>0</v>
      </c>
      <c r="IN191" s="1">
        <v>0</v>
      </c>
      <c r="IO191" s="1">
        <v>0</v>
      </c>
      <c r="IP191" s="1">
        <v>0</v>
      </c>
      <c r="IQ191" s="1">
        <v>0</v>
      </c>
      <c r="IR191" s="1">
        <v>0</v>
      </c>
      <c r="IS191" s="1">
        <v>0</v>
      </c>
      <c r="IT191" s="1">
        <v>0</v>
      </c>
      <c r="IU191" s="1">
        <v>0</v>
      </c>
      <c r="IV191" s="1">
        <v>0</v>
      </c>
      <c r="IW191" s="1">
        <v>0</v>
      </c>
      <c r="IX191" s="1">
        <v>0</v>
      </c>
      <c r="IY191" s="1">
        <v>0</v>
      </c>
      <c r="IZ191" s="1">
        <v>0</v>
      </c>
      <c r="JA191" s="1">
        <v>0</v>
      </c>
      <c r="JB191" s="1">
        <v>0</v>
      </c>
      <c r="JC191" s="1">
        <v>0</v>
      </c>
      <c r="JD191" s="1">
        <v>0</v>
      </c>
      <c r="JE191" s="1">
        <v>0</v>
      </c>
      <c r="JF191" s="1">
        <v>0</v>
      </c>
      <c r="JG191" s="1">
        <v>0</v>
      </c>
      <c r="JH191" s="1">
        <v>0</v>
      </c>
      <c r="JI191" s="1">
        <v>0</v>
      </c>
      <c r="JJ191" s="1">
        <v>0</v>
      </c>
      <c r="JK191" s="1">
        <v>0</v>
      </c>
      <c r="JL191" s="1">
        <v>0</v>
      </c>
      <c r="JM191" s="1">
        <v>0</v>
      </c>
      <c r="JN191" s="1">
        <v>0</v>
      </c>
      <c r="JO191" s="1">
        <v>0</v>
      </c>
      <c r="JP191" s="1">
        <v>0</v>
      </c>
      <c r="JQ191" s="1">
        <v>0</v>
      </c>
      <c r="JR191" s="1">
        <v>0</v>
      </c>
      <c r="JS191" s="1">
        <v>0</v>
      </c>
      <c r="JT191" s="1">
        <v>0</v>
      </c>
      <c r="JU191" s="1">
        <v>0</v>
      </c>
      <c r="JV191" s="1">
        <v>0</v>
      </c>
      <c r="JW191" s="1">
        <v>0</v>
      </c>
      <c r="JX191" s="1">
        <v>0</v>
      </c>
      <c r="JY191" s="1">
        <v>0</v>
      </c>
      <c r="JZ191" s="1">
        <v>0</v>
      </c>
      <c r="KA191" s="1">
        <v>0</v>
      </c>
      <c r="KB191" s="1">
        <v>0</v>
      </c>
      <c r="KC191" s="1">
        <v>0</v>
      </c>
      <c r="KD191" s="1">
        <v>0</v>
      </c>
      <c r="KE191" s="1">
        <v>0</v>
      </c>
      <c r="KF191" s="1">
        <v>0</v>
      </c>
      <c r="KG191" s="1">
        <v>0</v>
      </c>
      <c r="KH191" s="1">
        <v>0</v>
      </c>
      <c r="KI191" s="1">
        <v>0</v>
      </c>
      <c r="KJ191" s="1">
        <v>0</v>
      </c>
      <c r="KK191" s="1">
        <v>0</v>
      </c>
      <c r="KL191" s="1">
        <v>0</v>
      </c>
      <c r="KM191" s="1">
        <v>0</v>
      </c>
      <c r="KN191" s="1">
        <v>0</v>
      </c>
      <c r="KO191" s="1">
        <v>0</v>
      </c>
      <c r="KP191" s="1">
        <v>0</v>
      </c>
      <c r="KQ191" s="1">
        <v>0</v>
      </c>
      <c r="KR191" s="1">
        <v>0</v>
      </c>
      <c r="KS191" s="1">
        <v>0</v>
      </c>
      <c r="KT191" s="1">
        <v>0</v>
      </c>
      <c r="KU191" s="1">
        <v>0</v>
      </c>
      <c r="KV191" s="1">
        <v>0</v>
      </c>
      <c r="KW191" s="1">
        <v>0</v>
      </c>
      <c r="KX191" s="1">
        <v>0</v>
      </c>
      <c r="KY191" s="1">
        <v>0</v>
      </c>
      <c r="KZ191" s="1">
        <v>0</v>
      </c>
      <c r="LA191" s="1">
        <v>0</v>
      </c>
      <c r="LB191" s="1">
        <v>0</v>
      </c>
      <c r="LC191" s="1">
        <v>0</v>
      </c>
      <c r="LD191" s="1">
        <v>0</v>
      </c>
      <c r="LE191" s="1">
        <v>0</v>
      </c>
      <c r="LF191" s="1">
        <v>0</v>
      </c>
      <c r="LG191" s="1">
        <v>0</v>
      </c>
      <c r="LH191" s="1">
        <v>0.99391177057688473</v>
      </c>
      <c r="LI191" s="1">
        <v>1</v>
      </c>
      <c r="LJ191" s="1">
        <v>0</v>
      </c>
      <c r="LK191" s="1">
        <v>0</v>
      </c>
      <c r="LL191" s="1">
        <v>1</v>
      </c>
      <c r="LM191" s="1">
        <v>0.95</v>
      </c>
      <c r="LN191" s="1">
        <v>0</v>
      </c>
      <c r="LO191" s="1">
        <v>1</v>
      </c>
      <c r="LP191" s="1">
        <v>0.78</v>
      </c>
      <c r="LQ191" s="1">
        <v>0</v>
      </c>
      <c r="LR191" s="1">
        <v>3.511852502202319E-5</v>
      </c>
      <c r="LS191" s="1">
        <v>0</v>
      </c>
    </row>
    <row r="192" spans="1:331" ht="15.75" customHeight="1">
      <c r="A192" s="1" t="s">
        <v>459</v>
      </c>
      <c r="B192" s="1" t="s">
        <v>485</v>
      </c>
      <c r="C192" s="1" t="s">
        <v>491</v>
      </c>
      <c r="D192" s="1" t="s">
        <v>423</v>
      </c>
      <c r="E192" s="1" t="s">
        <v>354</v>
      </c>
      <c r="F192" s="1">
        <v>2518</v>
      </c>
      <c r="G192" s="1" t="s">
        <v>355</v>
      </c>
      <c r="H192" s="1">
        <v>2518</v>
      </c>
      <c r="I192" s="1">
        <v>1.0007949125596185</v>
      </c>
      <c r="J192" s="1">
        <v>0</v>
      </c>
      <c r="K192" s="1" t="s">
        <v>356</v>
      </c>
      <c r="L192" s="1">
        <v>1</v>
      </c>
      <c r="M192" s="1" t="s">
        <v>427</v>
      </c>
      <c r="N192" s="1" t="s">
        <v>489</v>
      </c>
      <c r="O192" s="1" t="s">
        <v>490</v>
      </c>
      <c r="P192" s="1">
        <v>4.3</v>
      </c>
      <c r="Q192" s="1">
        <v>0.94</v>
      </c>
      <c r="R192" s="1">
        <v>0</v>
      </c>
      <c r="S192" s="1">
        <v>0.49</v>
      </c>
      <c r="T192" s="1">
        <v>2516</v>
      </c>
      <c r="U192" s="1">
        <v>0</v>
      </c>
      <c r="V192" s="1">
        <v>153</v>
      </c>
      <c r="W192" s="1">
        <v>0</v>
      </c>
      <c r="X192" s="1">
        <v>384948</v>
      </c>
      <c r="Y192" s="1">
        <v>1</v>
      </c>
      <c r="Z192" s="1">
        <v>0</v>
      </c>
      <c r="AA192" s="1">
        <v>0</v>
      </c>
      <c r="AB192" s="1">
        <v>0</v>
      </c>
      <c r="AC192" s="1">
        <v>0</v>
      </c>
      <c r="AD192" s="1">
        <v>0</v>
      </c>
      <c r="AE192" s="1">
        <v>0</v>
      </c>
      <c r="AF192" s="1">
        <v>0</v>
      </c>
      <c r="AG192" s="1">
        <v>0</v>
      </c>
      <c r="AH192" s="1">
        <v>0</v>
      </c>
      <c r="AI192" s="1">
        <v>0</v>
      </c>
      <c r="AJ192" s="1">
        <v>0</v>
      </c>
      <c r="AK192" s="1">
        <v>0</v>
      </c>
      <c r="AL192" s="1">
        <v>0</v>
      </c>
      <c r="AM192" s="1">
        <v>8.92</v>
      </c>
      <c r="AN192" s="1">
        <v>0</v>
      </c>
      <c r="AO192" s="1">
        <v>0</v>
      </c>
      <c r="AP192" s="1">
        <v>0</v>
      </c>
      <c r="AQ192" s="1">
        <v>0</v>
      </c>
      <c r="AR192" s="1">
        <v>0</v>
      </c>
      <c r="AS192" s="1">
        <v>0</v>
      </c>
      <c r="AT192" s="1">
        <v>0</v>
      </c>
      <c r="AU192" s="1">
        <v>0</v>
      </c>
      <c r="AV192" s="1">
        <v>0</v>
      </c>
      <c r="AW192" s="1">
        <v>0</v>
      </c>
      <c r="AX192" s="1">
        <v>0</v>
      </c>
      <c r="AY192" s="1">
        <v>0</v>
      </c>
      <c r="AZ192" s="1">
        <v>0</v>
      </c>
      <c r="BA192" s="1">
        <v>0</v>
      </c>
      <c r="BB192" s="1">
        <v>0</v>
      </c>
      <c r="BC192" s="1">
        <v>0.1</v>
      </c>
      <c r="BD192" s="1">
        <v>0</v>
      </c>
      <c r="BE192" s="1">
        <v>0</v>
      </c>
      <c r="BF192" s="1">
        <v>0</v>
      </c>
      <c r="BG192" s="1">
        <v>0</v>
      </c>
      <c r="BH192" s="1">
        <v>0</v>
      </c>
      <c r="BI192" s="1">
        <v>0</v>
      </c>
      <c r="BJ192" s="1">
        <v>0</v>
      </c>
      <c r="BK192" s="1">
        <v>0</v>
      </c>
      <c r="BL192" s="1">
        <v>0</v>
      </c>
      <c r="BM192" s="1">
        <v>0</v>
      </c>
      <c r="BN192" s="1">
        <v>0</v>
      </c>
      <c r="BO192" s="1">
        <v>0</v>
      </c>
      <c r="BP192" s="1">
        <v>0</v>
      </c>
      <c r="BQ192" s="1">
        <v>1.4999999999999999E-2</v>
      </c>
      <c r="BR192" s="1">
        <v>0</v>
      </c>
      <c r="BS192" s="1">
        <v>0</v>
      </c>
      <c r="BT192" s="1">
        <v>0</v>
      </c>
      <c r="BU192" s="1">
        <v>0</v>
      </c>
      <c r="BV192" s="1">
        <v>0</v>
      </c>
      <c r="BW192" s="1">
        <v>81.599999999999994</v>
      </c>
      <c r="BX192" s="1">
        <v>0</v>
      </c>
      <c r="BY192" s="1">
        <v>0</v>
      </c>
      <c r="BZ192" s="1">
        <v>0</v>
      </c>
      <c r="CA192" s="1">
        <v>0</v>
      </c>
      <c r="CB192" s="1">
        <v>0</v>
      </c>
      <c r="CC192" s="1">
        <v>0</v>
      </c>
      <c r="CD192" s="1">
        <v>0</v>
      </c>
      <c r="CE192" s="1">
        <v>0</v>
      </c>
      <c r="CF192" s="1">
        <v>0</v>
      </c>
      <c r="CG192" s="1">
        <v>0</v>
      </c>
      <c r="CH192" s="1">
        <v>0</v>
      </c>
      <c r="CI192" s="1">
        <v>0</v>
      </c>
      <c r="CJ192" s="1">
        <v>0</v>
      </c>
      <c r="CK192" s="1">
        <v>0</v>
      </c>
      <c r="CL192" s="1">
        <v>0</v>
      </c>
      <c r="CM192" s="1">
        <v>0</v>
      </c>
      <c r="CN192" s="1">
        <v>0</v>
      </c>
      <c r="CO192" s="1">
        <v>0</v>
      </c>
      <c r="CP192" s="1">
        <v>0</v>
      </c>
      <c r="CQ192" s="1">
        <v>0</v>
      </c>
      <c r="CR192" s="1">
        <v>0</v>
      </c>
      <c r="CS192" s="1">
        <v>0</v>
      </c>
      <c r="CT192" s="1">
        <v>0</v>
      </c>
      <c r="CU192" s="1">
        <v>0</v>
      </c>
      <c r="CV192" s="1">
        <v>0</v>
      </c>
      <c r="CW192" s="1">
        <v>0</v>
      </c>
      <c r="CX192" s="1">
        <v>0</v>
      </c>
      <c r="CY192" s="1">
        <v>0</v>
      </c>
      <c r="CZ192" s="1">
        <v>0</v>
      </c>
      <c r="DA192" s="1">
        <v>0</v>
      </c>
      <c r="DB192" s="1">
        <v>0</v>
      </c>
      <c r="DC192" s="1">
        <v>0</v>
      </c>
      <c r="DD192" s="1">
        <v>0</v>
      </c>
      <c r="DE192" s="1">
        <v>0</v>
      </c>
      <c r="DF192" s="1">
        <v>0</v>
      </c>
      <c r="DG192" s="1">
        <v>0</v>
      </c>
      <c r="DH192" s="1">
        <v>0</v>
      </c>
      <c r="DI192" s="1">
        <v>0</v>
      </c>
      <c r="DJ192" s="1">
        <v>0</v>
      </c>
      <c r="DK192" s="1">
        <v>0</v>
      </c>
      <c r="DL192" s="1">
        <v>0</v>
      </c>
      <c r="DM192" s="1">
        <v>0</v>
      </c>
      <c r="DN192" s="1">
        <v>0</v>
      </c>
      <c r="DO192" s="1">
        <v>0</v>
      </c>
      <c r="DP192" s="1">
        <v>0</v>
      </c>
      <c r="DQ192" s="1">
        <v>0</v>
      </c>
      <c r="DR192" s="1">
        <v>0</v>
      </c>
      <c r="DS192" s="1">
        <v>0</v>
      </c>
      <c r="DT192" s="1">
        <v>0</v>
      </c>
      <c r="DU192" s="1">
        <v>0</v>
      </c>
      <c r="DV192" s="1">
        <v>0</v>
      </c>
      <c r="DW192" s="1">
        <v>0</v>
      </c>
      <c r="DX192" s="1">
        <v>0</v>
      </c>
      <c r="DY192" s="1">
        <v>0</v>
      </c>
      <c r="DZ192" s="1">
        <v>0</v>
      </c>
      <c r="EA192" s="1">
        <v>0</v>
      </c>
      <c r="EB192" s="1">
        <v>0</v>
      </c>
      <c r="EC192" s="1">
        <v>0</v>
      </c>
      <c r="ED192" s="1">
        <v>0</v>
      </c>
      <c r="EE192" s="1">
        <v>0</v>
      </c>
      <c r="EF192" s="1">
        <v>0</v>
      </c>
      <c r="EG192" s="1">
        <v>0</v>
      </c>
      <c r="EH192" s="1">
        <v>0</v>
      </c>
      <c r="EI192" s="1">
        <v>0</v>
      </c>
      <c r="EJ192" s="1">
        <v>0</v>
      </c>
      <c r="EK192" s="1">
        <v>0</v>
      </c>
      <c r="EL192" s="1">
        <v>0</v>
      </c>
      <c r="EM192" s="1">
        <v>0</v>
      </c>
      <c r="EN192" s="1">
        <v>0</v>
      </c>
      <c r="EO192" s="1">
        <v>0</v>
      </c>
      <c r="EP192" s="1">
        <v>0</v>
      </c>
      <c r="EQ192" s="1">
        <v>0</v>
      </c>
      <c r="ER192" s="1">
        <v>0</v>
      </c>
      <c r="ES192" s="1">
        <v>0</v>
      </c>
      <c r="ET192" s="1">
        <v>0</v>
      </c>
      <c r="EU192" s="1">
        <v>0</v>
      </c>
      <c r="EV192" s="1">
        <v>0</v>
      </c>
      <c r="EW192" s="1">
        <v>0</v>
      </c>
      <c r="EX192" s="1">
        <v>0</v>
      </c>
      <c r="EY192" s="1">
        <v>0</v>
      </c>
      <c r="EZ192" s="1">
        <v>0</v>
      </c>
      <c r="FA192" s="1">
        <v>0</v>
      </c>
      <c r="FB192" s="1">
        <v>0</v>
      </c>
      <c r="FC192" s="1">
        <v>0</v>
      </c>
      <c r="FD192" s="1">
        <v>0</v>
      </c>
      <c r="FE192" s="1">
        <v>0</v>
      </c>
      <c r="FF192" s="1">
        <v>0</v>
      </c>
      <c r="FG192" s="1">
        <v>0</v>
      </c>
      <c r="FH192" s="1">
        <v>0</v>
      </c>
      <c r="FI192" s="1">
        <v>0</v>
      </c>
      <c r="FJ192" s="1">
        <v>0</v>
      </c>
      <c r="FK192" s="1">
        <v>0</v>
      </c>
      <c r="FL192" s="1">
        <v>0</v>
      </c>
      <c r="FM192" s="1">
        <v>0</v>
      </c>
      <c r="FN192" s="1">
        <v>0</v>
      </c>
      <c r="FO192" s="1">
        <v>0</v>
      </c>
      <c r="FP192" s="1">
        <v>0</v>
      </c>
      <c r="FQ192" s="1">
        <v>1</v>
      </c>
      <c r="FR192" s="1">
        <v>0</v>
      </c>
      <c r="FS192" s="1">
        <v>0</v>
      </c>
      <c r="FT192" s="1">
        <v>0</v>
      </c>
      <c r="FU192" s="1">
        <v>0</v>
      </c>
      <c r="FV192" s="1">
        <v>0</v>
      </c>
      <c r="FW192" s="1">
        <v>0</v>
      </c>
      <c r="FX192" s="1">
        <v>2.9332456428806317</v>
      </c>
      <c r="FY192" s="1">
        <v>0</v>
      </c>
      <c r="FZ192" s="1">
        <v>0</v>
      </c>
      <c r="GA192" s="1">
        <v>0</v>
      </c>
      <c r="GB192" s="1">
        <v>0</v>
      </c>
      <c r="GC192" s="1">
        <v>0</v>
      </c>
      <c r="GD192" s="1">
        <v>0</v>
      </c>
      <c r="GE192" s="1">
        <v>0</v>
      </c>
      <c r="GF192" s="1">
        <v>0</v>
      </c>
      <c r="GG192" s="1">
        <v>0</v>
      </c>
      <c r="GH192" s="1">
        <v>0</v>
      </c>
      <c r="GI192" s="1">
        <v>0</v>
      </c>
      <c r="GJ192" s="1">
        <v>0</v>
      </c>
      <c r="GK192" s="1">
        <v>0</v>
      </c>
      <c r="GL192" s="1">
        <v>0</v>
      </c>
      <c r="GM192" s="1">
        <v>0</v>
      </c>
      <c r="GN192" s="1">
        <v>0</v>
      </c>
      <c r="GO192" s="1">
        <v>0</v>
      </c>
      <c r="GP192" s="1">
        <v>0</v>
      </c>
      <c r="GQ192" s="1">
        <v>0</v>
      </c>
      <c r="GR192" s="1">
        <v>0</v>
      </c>
      <c r="GS192" s="1">
        <v>0</v>
      </c>
      <c r="GT192" s="1">
        <v>0.30409999999999998</v>
      </c>
      <c r="GU192" s="1">
        <v>0</v>
      </c>
      <c r="GV192" s="1">
        <v>0</v>
      </c>
      <c r="GW192" s="1">
        <v>0</v>
      </c>
      <c r="GX192" s="1">
        <v>0</v>
      </c>
      <c r="GY192" s="1">
        <v>0</v>
      </c>
      <c r="GZ192" s="1">
        <v>0</v>
      </c>
      <c r="HA192" s="1">
        <v>0</v>
      </c>
      <c r="HB192" s="1">
        <v>0</v>
      </c>
      <c r="HC192" s="1">
        <v>0</v>
      </c>
      <c r="HD192" s="1">
        <v>0</v>
      </c>
      <c r="HE192" s="1">
        <v>0</v>
      </c>
      <c r="HF192" s="1">
        <v>0</v>
      </c>
      <c r="HG192" s="1">
        <v>0</v>
      </c>
      <c r="HH192" s="1">
        <v>1.4999999999999999E-2</v>
      </c>
      <c r="HI192" s="1">
        <v>0</v>
      </c>
      <c r="HJ192" s="1">
        <v>0</v>
      </c>
      <c r="HK192" s="1">
        <v>0</v>
      </c>
      <c r="HL192" s="1">
        <v>0</v>
      </c>
      <c r="HM192" s="1">
        <v>0</v>
      </c>
      <c r="HN192" s="1">
        <v>81.599999999999994</v>
      </c>
      <c r="HO192" s="1">
        <v>0</v>
      </c>
      <c r="HP192" s="1">
        <v>0</v>
      </c>
      <c r="HQ192" s="1">
        <v>0</v>
      </c>
      <c r="HR192" s="1">
        <v>0</v>
      </c>
      <c r="HS192" s="1">
        <v>0</v>
      </c>
      <c r="HT192" s="1">
        <v>0</v>
      </c>
      <c r="HU192" s="1">
        <v>0</v>
      </c>
      <c r="HV192" s="1">
        <v>0</v>
      </c>
      <c r="HW192" s="1">
        <v>0</v>
      </c>
      <c r="HX192" s="1">
        <v>0</v>
      </c>
      <c r="HY192" s="1">
        <v>0</v>
      </c>
      <c r="HZ192" s="1">
        <v>0</v>
      </c>
      <c r="IA192" s="1">
        <v>0</v>
      </c>
      <c r="IB192" s="1">
        <v>0</v>
      </c>
      <c r="IC192" s="1">
        <v>0</v>
      </c>
      <c r="ID192" s="1">
        <v>0</v>
      </c>
      <c r="IE192" s="1">
        <v>0</v>
      </c>
      <c r="IF192" s="1">
        <v>0</v>
      </c>
      <c r="IG192" s="1">
        <v>0</v>
      </c>
      <c r="IH192" s="1">
        <v>0</v>
      </c>
      <c r="II192" s="1">
        <v>0</v>
      </c>
      <c r="IJ192" s="1">
        <v>0</v>
      </c>
      <c r="IK192" s="1">
        <v>0</v>
      </c>
      <c r="IL192" s="1">
        <v>0</v>
      </c>
      <c r="IM192" s="1">
        <v>0</v>
      </c>
      <c r="IN192" s="1">
        <v>0</v>
      </c>
      <c r="IO192" s="1">
        <v>0</v>
      </c>
      <c r="IP192" s="1">
        <v>0</v>
      </c>
      <c r="IQ192" s="1">
        <v>0</v>
      </c>
      <c r="IR192" s="1">
        <v>0</v>
      </c>
      <c r="IS192" s="1">
        <v>0</v>
      </c>
      <c r="IT192" s="1">
        <v>0</v>
      </c>
      <c r="IU192" s="1">
        <v>0</v>
      </c>
      <c r="IV192" s="1">
        <v>0</v>
      </c>
      <c r="IW192" s="1">
        <v>0</v>
      </c>
      <c r="IX192" s="1">
        <v>0</v>
      </c>
      <c r="IY192" s="1">
        <v>0</v>
      </c>
      <c r="IZ192" s="1">
        <v>0</v>
      </c>
      <c r="JA192" s="1">
        <v>0</v>
      </c>
      <c r="JB192" s="1">
        <v>0</v>
      </c>
      <c r="JC192" s="1">
        <v>0</v>
      </c>
      <c r="JD192" s="1">
        <v>0</v>
      </c>
      <c r="JE192" s="1">
        <v>0</v>
      </c>
      <c r="JF192" s="1">
        <v>0</v>
      </c>
      <c r="JG192" s="1">
        <v>0</v>
      </c>
      <c r="JH192" s="1">
        <v>0</v>
      </c>
      <c r="JI192" s="1">
        <v>0</v>
      </c>
      <c r="JJ192" s="1">
        <v>0</v>
      </c>
      <c r="JK192" s="1">
        <v>0</v>
      </c>
      <c r="JL192" s="1">
        <v>0</v>
      </c>
      <c r="JM192" s="1">
        <v>0</v>
      </c>
      <c r="JN192" s="1">
        <v>0</v>
      </c>
      <c r="JO192" s="1">
        <v>0</v>
      </c>
      <c r="JP192" s="1">
        <v>0</v>
      </c>
      <c r="JQ192" s="1">
        <v>0</v>
      </c>
      <c r="JR192" s="1">
        <v>0</v>
      </c>
      <c r="JS192" s="1">
        <v>0</v>
      </c>
      <c r="JT192" s="1">
        <v>0</v>
      </c>
      <c r="JU192" s="1">
        <v>0</v>
      </c>
      <c r="JV192" s="1">
        <v>0</v>
      </c>
      <c r="JW192" s="1">
        <v>0</v>
      </c>
      <c r="JX192" s="1">
        <v>0</v>
      </c>
      <c r="JY192" s="1">
        <v>0</v>
      </c>
      <c r="JZ192" s="1">
        <v>0</v>
      </c>
      <c r="KA192" s="1">
        <v>0</v>
      </c>
      <c r="KB192" s="1">
        <v>0</v>
      </c>
      <c r="KC192" s="1">
        <v>0</v>
      </c>
      <c r="KD192" s="1">
        <v>0</v>
      </c>
      <c r="KE192" s="1">
        <v>0</v>
      </c>
      <c r="KF192" s="1">
        <v>0</v>
      </c>
      <c r="KG192" s="1">
        <v>0</v>
      </c>
      <c r="KH192" s="1">
        <v>0</v>
      </c>
      <c r="KI192" s="1">
        <v>0</v>
      </c>
      <c r="KJ192" s="1">
        <v>0</v>
      </c>
      <c r="KK192" s="1">
        <v>0</v>
      </c>
      <c r="KL192" s="1">
        <v>0</v>
      </c>
      <c r="KM192" s="1">
        <v>0</v>
      </c>
      <c r="KN192" s="1">
        <v>0</v>
      </c>
      <c r="KO192" s="1">
        <v>0</v>
      </c>
      <c r="KP192" s="1">
        <v>0</v>
      </c>
      <c r="KQ192" s="1">
        <v>0</v>
      </c>
      <c r="KR192" s="1">
        <v>0</v>
      </c>
      <c r="KS192" s="1">
        <v>0</v>
      </c>
      <c r="KT192" s="1">
        <v>0</v>
      </c>
      <c r="KU192" s="1">
        <v>0</v>
      </c>
      <c r="KV192" s="1">
        <v>0</v>
      </c>
      <c r="KW192" s="1">
        <v>0</v>
      </c>
      <c r="KX192" s="1">
        <v>0</v>
      </c>
      <c r="KY192" s="1">
        <v>0</v>
      </c>
      <c r="KZ192" s="1">
        <v>0</v>
      </c>
      <c r="LA192" s="1">
        <v>0</v>
      </c>
      <c r="LB192" s="1">
        <v>0</v>
      </c>
      <c r="LC192" s="1">
        <v>0</v>
      </c>
      <c r="LD192" s="1">
        <v>0</v>
      </c>
      <c r="LE192" s="1">
        <v>0</v>
      </c>
      <c r="LF192" s="1">
        <v>0</v>
      </c>
      <c r="LG192" s="1">
        <v>0</v>
      </c>
      <c r="LH192" s="1">
        <v>1</v>
      </c>
      <c r="LI192" s="1">
        <v>1</v>
      </c>
      <c r="LJ192" s="1">
        <v>0</v>
      </c>
      <c r="LK192" s="1">
        <v>0</v>
      </c>
      <c r="LL192" s="1">
        <v>1</v>
      </c>
      <c r="LM192" s="1">
        <v>0.95</v>
      </c>
      <c r="LN192" s="1">
        <v>0</v>
      </c>
      <c r="LO192" s="1">
        <v>1</v>
      </c>
      <c r="LP192" s="1">
        <v>0.78</v>
      </c>
      <c r="LQ192" s="1">
        <v>0</v>
      </c>
      <c r="LR192" s="1">
        <v>0</v>
      </c>
      <c r="LS192" s="1">
        <v>0</v>
      </c>
    </row>
    <row r="193" spans="1:331" ht="15.75" customHeight="1">
      <c r="A193" s="1" t="s">
        <v>459</v>
      </c>
      <c r="B193" s="1" t="s">
        <v>485</v>
      </c>
      <c r="C193" s="1" t="s">
        <v>491</v>
      </c>
      <c r="D193" s="1" t="s">
        <v>423</v>
      </c>
      <c r="E193" s="1" t="s">
        <v>354</v>
      </c>
      <c r="F193" s="1">
        <v>28003</v>
      </c>
      <c r="G193" s="1" t="s">
        <v>355</v>
      </c>
      <c r="H193" s="1">
        <v>28003</v>
      </c>
      <c r="I193" s="1">
        <v>1.0188837141609663</v>
      </c>
      <c r="J193" s="1">
        <v>0</v>
      </c>
      <c r="K193" s="1" t="s">
        <v>356</v>
      </c>
      <c r="L193" s="1">
        <v>1</v>
      </c>
      <c r="M193" s="1" t="s">
        <v>427</v>
      </c>
      <c r="N193" s="1" t="s">
        <v>489</v>
      </c>
      <c r="O193" s="1" t="s">
        <v>490</v>
      </c>
      <c r="P193" s="1">
        <v>4.3</v>
      </c>
      <c r="Q193" s="1">
        <v>0.94</v>
      </c>
      <c r="R193" s="1">
        <v>0</v>
      </c>
      <c r="S193" s="1">
        <v>0.49</v>
      </c>
      <c r="T193" s="1">
        <v>27484</v>
      </c>
      <c r="U193" s="1">
        <v>0</v>
      </c>
      <c r="V193" s="1">
        <v>153</v>
      </c>
      <c r="W193" s="1">
        <v>0</v>
      </c>
      <c r="X193" s="1">
        <v>4205052</v>
      </c>
      <c r="Y193" s="1">
        <v>1</v>
      </c>
      <c r="Z193" s="1">
        <v>0</v>
      </c>
      <c r="AA193" s="1">
        <v>0</v>
      </c>
      <c r="AB193" s="1">
        <v>0</v>
      </c>
      <c r="AC193" s="1">
        <v>0</v>
      </c>
      <c r="AD193" s="1">
        <v>0</v>
      </c>
      <c r="AE193" s="1">
        <v>0</v>
      </c>
      <c r="AF193" s="1">
        <v>0</v>
      </c>
      <c r="AG193" s="1">
        <v>0</v>
      </c>
      <c r="AH193" s="1">
        <v>0</v>
      </c>
      <c r="AI193" s="1">
        <v>0</v>
      </c>
      <c r="AJ193" s="1">
        <v>0</v>
      </c>
      <c r="AK193" s="1">
        <v>0</v>
      </c>
      <c r="AL193" s="1">
        <v>0</v>
      </c>
      <c r="AM193" s="1">
        <v>8.92</v>
      </c>
      <c r="AN193" s="1">
        <v>0</v>
      </c>
      <c r="AO193" s="1">
        <v>0</v>
      </c>
      <c r="AP193" s="1">
        <v>0</v>
      </c>
      <c r="AQ193" s="1">
        <v>0</v>
      </c>
      <c r="AR193" s="1">
        <v>0</v>
      </c>
      <c r="AS193" s="1">
        <v>0</v>
      </c>
      <c r="AT193" s="1">
        <v>0</v>
      </c>
      <c r="AU193" s="1">
        <v>0</v>
      </c>
      <c r="AV193" s="1">
        <v>0</v>
      </c>
      <c r="AW193" s="1">
        <v>0</v>
      </c>
      <c r="AX193" s="1">
        <v>0</v>
      </c>
      <c r="AY193" s="1">
        <v>0</v>
      </c>
      <c r="AZ193" s="1">
        <v>0</v>
      </c>
      <c r="BA193" s="1">
        <v>0</v>
      </c>
      <c r="BB193" s="1">
        <v>0</v>
      </c>
      <c r="BC193" s="1">
        <v>0.1</v>
      </c>
      <c r="BD193" s="1">
        <v>0</v>
      </c>
      <c r="BE193" s="1">
        <v>0</v>
      </c>
      <c r="BF193" s="1">
        <v>0</v>
      </c>
      <c r="BG193" s="1">
        <v>0</v>
      </c>
      <c r="BH193" s="1">
        <v>0</v>
      </c>
      <c r="BI193" s="1">
        <v>0</v>
      </c>
      <c r="BJ193" s="1">
        <v>0</v>
      </c>
      <c r="BK193" s="1">
        <v>0</v>
      </c>
      <c r="BL193" s="1">
        <v>0</v>
      </c>
      <c r="BM193" s="1">
        <v>0</v>
      </c>
      <c r="BN193" s="1">
        <v>0</v>
      </c>
      <c r="BO193" s="1">
        <v>0</v>
      </c>
      <c r="BP193" s="1">
        <v>0</v>
      </c>
      <c r="BQ193" s="1">
        <v>1.4999999999999999E-2</v>
      </c>
      <c r="BR193" s="1">
        <v>0</v>
      </c>
      <c r="BS193" s="1">
        <v>0</v>
      </c>
      <c r="BT193" s="1">
        <v>0</v>
      </c>
      <c r="BU193" s="1">
        <v>0</v>
      </c>
      <c r="BV193" s="1">
        <v>0</v>
      </c>
      <c r="BW193" s="1">
        <v>81.599999999999994</v>
      </c>
      <c r="BX193" s="1">
        <v>0</v>
      </c>
      <c r="BY193" s="1">
        <v>0</v>
      </c>
      <c r="BZ193" s="1">
        <v>0</v>
      </c>
      <c r="CA193" s="1">
        <v>0</v>
      </c>
      <c r="CB193" s="1">
        <v>0</v>
      </c>
      <c r="CC193" s="1">
        <v>0</v>
      </c>
      <c r="CD193" s="1">
        <v>0</v>
      </c>
      <c r="CE193" s="1">
        <v>0</v>
      </c>
      <c r="CF193" s="1">
        <v>0</v>
      </c>
      <c r="CG193" s="1">
        <v>0</v>
      </c>
      <c r="CH193" s="1">
        <v>0</v>
      </c>
      <c r="CI193" s="1">
        <v>0</v>
      </c>
      <c r="CJ193" s="1">
        <v>0</v>
      </c>
      <c r="CK193" s="1">
        <v>0</v>
      </c>
      <c r="CL193" s="1">
        <v>0</v>
      </c>
      <c r="CM193" s="1">
        <v>0</v>
      </c>
      <c r="CN193" s="1">
        <v>0</v>
      </c>
      <c r="CO193" s="1">
        <v>0</v>
      </c>
      <c r="CP193" s="1">
        <v>0</v>
      </c>
      <c r="CQ193" s="1">
        <v>0</v>
      </c>
      <c r="CR193" s="1">
        <v>0</v>
      </c>
      <c r="CS193" s="1">
        <v>0</v>
      </c>
      <c r="CT193" s="1">
        <v>0</v>
      </c>
      <c r="CU193" s="1">
        <v>0</v>
      </c>
      <c r="CV193" s="1">
        <v>0</v>
      </c>
      <c r="CW193" s="1">
        <v>0</v>
      </c>
      <c r="CX193" s="1">
        <v>0</v>
      </c>
      <c r="CY193" s="1">
        <v>0</v>
      </c>
      <c r="CZ193" s="1">
        <v>0</v>
      </c>
      <c r="DA193" s="1">
        <v>0</v>
      </c>
      <c r="DB193" s="1">
        <v>0</v>
      </c>
      <c r="DC193" s="1">
        <v>0</v>
      </c>
      <c r="DD193" s="1">
        <v>0</v>
      </c>
      <c r="DE193" s="1">
        <v>0</v>
      </c>
      <c r="DF193" s="1">
        <v>0</v>
      </c>
      <c r="DG193" s="1">
        <v>0</v>
      </c>
      <c r="DH193" s="1">
        <v>0</v>
      </c>
      <c r="DI193" s="1">
        <v>0</v>
      </c>
      <c r="DJ193" s="1">
        <v>0</v>
      </c>
      <c r="DK193" s="1">
        <v>0</v>
      </c>
      <c r="DL193" s="1">
        <v>0</v>
      </c>
      <c r="DM193" s="1">
        <v>0</v>
      </c>
      <c r="DN193" s="1">
        <v>0</v>
      </c>
      <c r="DO193" s="1">
        <v>0</v>
      </c>
      <c r="DP193" s="1">
        <v>0</v>
      </c>
      <c r="DQ193" s="1">
        <v>0</v>
      </c>
      <c r="DR193" s="1">
        <v>0</v>
      </c>
      <c r="DS193" s="1">
        <v>0</v>
      </c>
      <c r="DT193" s="1">
        <v>0</v>
      </c>
      <c r="DU193" s="1">
        <v>0</v>
      </c>
      <c r="DV193" s="1">
        <v>0</v>
      </c>
      <c r="DW193" s="1">
        <v>0</v>
      </c>
      <c r="DX193" s="1">
        <v>0</v>
      </c>
      <c r="DY193" s="1">
        <v>0</v>
      </c>
      <c r="DZ193" s="1">
        <v>0</v>
      </c>
      <c r="EA193" s="1">
        <v>0</v>
      </c>
      <c r="EB193" s="1">
        <v>0</v>
      </c>
      <c r="EC193" s="1">
        <v>0</v>
      </c>
      <c r="ED193" s="1">
        <v>0</v>
      </c>
      <c r="EE193" s="1">
        <v>0</v>
      </c>
      <c r="EF193" s="1">
        <v>0</v>
      </c>
      <c r="EG193" s="1">
        <v>0</v>
      </c>
      <c r="EH193" s="1">
        <v>0</v>
      </c>
      <c r="EI193" s="1">
        <v>0</v>
      </c>
      <c r="EJ193" s="1">
        <v>0</v>
      </c>
      <c r="EK193" s="1">
        <v>0</v>
      </c>
      <c r="EL193" s="1">
        <v>0</v>
      </c>
      <c r="EM193" s="1">
        <v>0</v>
      </c>
      <c r="EN193" s="1">
        <v>0</v>
      </c>
      <c r="EO193" s="1">
        <v>0</v>
      </c>
      <c r="EP193" s="1">
        <v>0</v>
      </c>
      <c r="EQ193" s="1">
        <v>0</v>
      </c>
      <c r="ER193" s="1">
        <v>0</v>
      </c>
      <c r="ES193" s="1">
        <v>0</v>
      </c>
      <c r="ET193" s="1">
        <v>0</v>
      </c>
      <c r="EU193" s="1">
        <v>0</v>
      </c>
      <c r="EV193" s="1">
        <v>0</v>
      </c>
      <c r="EW193" s="1">
        <v>0</v>
      </c>
      <c r="EX193" s="1">
        <v>0</v>
      </c>
      <c r="EY193" s="1">
        <v>0</v>
      </c>
      <c r="EZ193" s="1">
        <v>0</v>
      </c>
      <c r="FA193" s="1">
        <v>0</v>
      </c>
      <c r="FB193" s="1">
        <v>0</v>
      </c>
      <c r="FC193" s="1">
        <v>0</v>
      </c>
      <c r="FD193" s="1">
        <v>0</v>
      </c>
      <c r="FE193" s="1">
        <v>0</v>
      </c>
      <c r="FF193" s="1">
        <v>0</v>
      </c>
      <c r="FG193" s="1">
        <v>0</v>
      </c>
      <c r="FH193" s="1">
        <v>0</v>
      </c>
      <c r="FI193" s="1">
        <v>0</v>
      </c>
      <c r="FJ193" s="1">
        <v>0</v>
      </c>
      <c r="FK193" s="1">
        <v>0</v>
      </c>
      <c r="FL193" s="1">
        <v>0</v>
      </c>
      <c r="FM193" s="1">
        <v>0</v>
      </c>
      <c r="FN193" s="1">
        <v>0</v>
      </c>
      <c r="FO193" s="1">
        <v>0</v>
      </c>
      <c r="FP193" s="1">
        <v>0</v>
      </c>
      <c r="FQ193" s="1">
        <v>1</v>
      </c>
      <c r="FR193" s="1">
        <v>0</v>
      </c>
      <c r="FS193" s="1">
        <v>0</v>
      </c>
      <c r="FT193" s="1">
        <v>0</v>
      </c>
      <c r="FU193" s="1">
        <v>0</v>
      </c>
      <c r="FV193" s="1">
        <v>0</v>
      </c>
      <c r="FW193" s="1">
        <v>0</v>
      </c>
      <c r="FX193" s="1">
        <v>2.8272583201267829</v>
      </c>
      <c r="FY193" s="1">
        <v>0</v>
      </c>
      <c r="FZ193" s="1">
        <v>0</v>
      </c>
      <c r="GA193" s="1">
        <v>0</v>
      </c>
      <c r="GB193" s="1">
        <v>0</v>
      </c>
      <c r="GC193" s="1">
        <v>0</v>
      </c>
      <c r="GD193" s="1">
        <v>0</v>
      </c>
      <c r="GE193" s="1">
        <v>0</v>
      </c>
      <c r="GF193" s="1">
        <v>0</v>
      </c>
      <c r="GG193" s="1">
        <v>0</v>
      </c>
      <c r="GH193" s="1">
        <v>0</v>
      </c>
      <c r="GI193" s="1">
        <v>0</v>
      </c>
      <c r="GJ193" s="1">
        <v>0</v>
      </c>
      <c r="GK193" s="1">
        <v>0</v>
      </c>
      <c r="GL193" s="1">
        <v>0</v>
      </c>
      <c r="GM193" s="1">
        <v>0</v>
      </c>
      <c r="GN193" s="1">
        <v>0</v>
      </c>
      <c r="GO193" s="1">
        <v>0</v>
      </c>
      <c r="GP193" s="1">
        <v>0</v>
      </c>
      <c r="GQ193" s="1">
        <v>0</v>
      </c>
      <c r="GR193" s="1">
        <v>0</v>
      </c>
      <c r="GS193" s="1">
        <v>0</v>
      </c>
      <c r="GT193" s="1">
        <v>0.3155</v>
      </c>
      <c r="GU193" s="1">
        <v>0</v>
      </c>
      <c r="GV193" s="1">
        <v>0</v>
      </c>
      <c r="GW193" s="1">
        <v>0</v>
      </c>
      <c r="GX193" s="1">
        <v>0</v>
      </c>
      <c r="GY193" s="1">
        <v>0</v>
      </c>
      <c r="GZ193" s="1">
        <v>0</v>
      </c>
      <c r="HA193" s="1">
        <v>0</v>
      </c>
      <c r="HB193" s="1">
        <v>0</v>
      </c>
      <c r="HC193" s="1">
        <v>0</v>
      </c>
      <c r="HD193" s="1">
        <v>0</v>
      </c>
      <c r="HE193" s="1">
        <v>0</v>
      </c>
      <c r="HF193" s="1">
        <v>0</v>
      </c>
      <c r="HG193" s="1">
        <v>0</v>
      </c>
      <c r="HH193" s="1">
        <v>1.4999999999999999E-2</v>
      </c>
      <c r="HI193" s="1">
        <v>0</v>
      </c>
      <c r="HJ193" s="1">
        <v>0</v>
      </c>
      <c r="HK193" s="1">
        <v>0</v>
      </c>
      <c r="HL193" s="1">
        <v>0</v>
      </c>
      <c r="HM193" s="1">
        <v>0</v>
      </c>
      <c r="HN193" s="1">
        <v>81.599999999999994</v>
      </c>
      <c r="HO193" s="1">
        <v>0</v>
      </c>
      <c r="HP193" s="1">
        <v>0</v>
      </c>
      <c r="HQ193" s="1">
        <v>0</v>
      </c>
      <c r="HR193" s="1">
        <v>0</v>
      </c>
      <c r="HS193" s="1">
        <v>0</v>
      </c>
      <c r="HT193" s="1">
        <v>0</v>
      </c>
      <c r="HU193" s="1">
        <v>0</v>
      </c>
      <c r="HV193" s="1">
        <v>0</v>
      </c>
      <c r="HW193" s="1">
        <v>0</v>
      </c>
      <c r="HX193" s="1">
        <v>0</v>
      </c>
      <c r="HY193" s="1">
        <v>0</v>
      </c>
      <c r="HZ193" s="1">
        <v>0</v>
      </c>
      <c r="IA193" s="1">
        <v>0</v>
      </c>
      <c r="IB193" s="1">
        <v>0</v>
      </c>
      <c r="IC193" s="1">
        <v>0</v>
      </c>
      <c r="ID193" s="1">
        <v>0</v>
      </c>
      <c r="IE193" s="1">
        <v>0</v>
      </c>
      <c r="IF193" s="1">
        <v>0</v>
      </c>
      <c r="IG193" s="1">
        <v>0</v>
      </c>
      <c r="IH193" s="1">
        <v>0</v>
      </c>
      <c r="II193" s="1">
        <v>0</v>
      </c>
      <c r="IJ193" s="1">
        <v>0</v>
      </c>
      <c r="IK193" s="1">
        <v>0</v>
      </c>
      <c r="IL193" s="1">
        <v>0</v>
      </c>
      <c r="IM193" s="1">
        <v>0</v>
      </c>
      <c r="IN193" s="1">
        <v>0</v>
      </c>
      <c r="IO193" s="1">
        <v>0</v>
      </c>
      <c r="IP193" s="1">
        <v>0</v>
      </c>
      <c r="IQ193" s="1">
        <v>0</v>
      </c>
      <c r="IR193" s="1">
        <v>0</v>
      </c>
      <c r="IS193" s="1">
        <v>0</v>
      </c>
      <c r="IT193" s="1">
        <v>0</v>
      </c>
      <c r="IU193" s="1">
        <v>0</v>
      </c>
      <c r="IV193" s="1">
        <v>0</v>
      </c>
      <c r="IW193" s="1">
        <v>0</v>
      </c>
      <c r="IX193" s="1">
        <v>0</v>
      </c>
      <c r="IY193" s="1">
        <v>0</v>
      </c>
      <c r="IZ193" s="1">
        <v>0</v>
      </c>
      <c r="JA193" s="1">
        <v>0</v>
      </c>
      <c r="JB193" s="1">
        <v>0</v>
      </c>
      <c r="JC193" s="1">
        <v>0</v>
      </c>
      <c r="JD193" s="1">
        <v>0</v>
      </c>
      <c r="JE193" s="1">
        <v>0</v>
      </c>
      <c r="JF193" s="1">
        <v>0</v>
      </c>
      <c r="JG193" s="1">
        <v>0</v>
      </c>
      <c r="JH193" s="1">
        <v>0</v>
      </c>
      <c r="JI193" s="1">
        <v>0</v>
      </c>
      <c r="JJ193" s="1">
        <v>0</v>
      </c>
      <c r="JK193" s="1">
        <v>0</v>
      </c>
      <c r="JL193" s="1">
        <v>0</v>
      </c>
      <c r="JM193" s="1">
        <v>0</v>
      </c>
      <c r="JN193" s="1">
        <v>0</v>
      </c>
      <c r="JO193" s="1">
        <v>0</v>
      </c>
      <c r="JP193" s="1">
        <v>0</v>
      </c>
      <c r="JQ193" s="1">
        <v>0</v>
      </c>
      <c r="JR193" s="1">
        <v>0</v>
      </c>
      <c r="JS193" s="1">
        <v>0</v>
      </c>
      <c r="JT193" s="1">
        <v>0</v>
      </c>
      <c r="JU193" s="1">
        <v>0</v>
      </c>
      <c r="JV193" s="1">
        <v>0</v>
      </c>
      <c r="JW193" s="1">
        <v>0</v>
      </c>
      <c r="JX193" s="1">
        <v>0</v>
      </c>
      <c r="JY193" s="1">
        <v>0</v>
      </c>
      <c r="JZ193" s="1">
        <v>0</v>
      </c>
      <c r="KA193" s="1">
        <v>0</v>
      </c>
      <c r="KB193" s="1">
        <v>0</v>
      </c>
      <c r="KC193" s="1">
        <v>0</v>
      </c>
      <c r="KD193" s="1">
        <v>0</v>
      </c>
      <c r="KE193" s="1">
        <v>0</v>
      </c>
      <c r="KF193" s="1">
        <v>0</v>
      </c>
      <c r="KG193" s="1">
        <v>0</v>
      </c>
      <c r="KH193" s="1">
        <v>0</v>
      </c>
      <c r="KI193" s="1">
        <v>0</v>
      </c>
      <c r="KJ193" s="1">
        <v>0</v>
      </c>
      <c r="KK193" s="1">
        <v>0</v>
      </c>
      <c r="KL193" s="1">
        <v>0</v>
      </c>
      <c r="KM193" s="1">
        <v>0</v>
      </c>
      <c r="KN193" s="1">
        <v>0</v>
      </c>
      <c r="KO193" s="1">
        <v>0</v>
      </c>
      <c r="KP193" s="1">
        <v>0</v>
      </c>
      <c r="KQ193" s="1">
        <v>0</v>
      </c>
      <c r="KR193" s="1">
        <v>0</v>
      </c>
      <c r="KS193" s="1">
        <v>0</v>
      </c>
      <c r="KT193" s="1">
        <v>0</v>
      </c>
      <c r="KU193" s="1">
        <v>0</v>
      </c>
      <c r="KV193" s="1">
        <v>0</v>
      </c>
      <c r="KW193" s="1">
        <v>0</v>
      </c>
      <c r="KX193" s="1">
        <v>0</v>
      </c>
      <c r="KY193" s="1">
        <v>0</v>
      </c>
      <c r="KZ193" s="1">
        <v>0</v>
      </c>
      <c r="LA193" s="1">
        <v>0</v>
      </c>
      <c r="LB193" s="1">
        <v>0</v>
      </c>
      <c r="LC193" s="1">
        <v>0</v>
      </c>
      <c r="LD193" s="1">
        <v>0</v>
      </c>
      <c r="LE193" s="1">
        <v>0</v>
      </c>
      <c r="LF193" s="1">
        <v>0</v>
      </c>
      <c r="LG193" s="1">
        <v>0</v>
      </c>
      <c r="LH193" s="1">
        <v>1</v>
      </c>
      <c r="LI193" s="1">
        <v>1</v>
      </c>
      <c r="LJ193" s="1">
        <v>0</v>
      </c>
      <c r="LK193" s="1">
        <v>0</v>
      </c>
      <c r="LL193" s="1">
        <v>1</v>
      </c>
      <c r="LM193" s="1">
        <v>0.95</v>
      </c>
      <c r="LN193" s="1">
        <v>0</v>
      </c>
      <c r="LO193" s="1">
        <v>1</v>
      </c>
      <c r="LP193" s="1">
        <v>0.78</v>
      </c>
      <c r="LQ193" s="1">
        <v>0</v>
      </c>
      <c r="LR193" s="1">
        <v>0</v>
      </c>
      <c r="LS193" s="1">
        <v>0</v>
      </c>
    </row>
    <row r="194" spans="1:331" ht="15.75" customHeight="1">
      <c r="A194" s="1" t="s">
        <v>459</v>
      </c>
      <c r="B194" s="1" t="s">
        <v>485</v>
      </c>
      <c r="C194" s="1" t="s">
        <v>496</v>
      </c>
      <c r="D194" s="1" t="s">
        <v>423</v>
      </c>
      <c r="E194" s="1" t="s">
        <v>354</v>
      </c>
      <c r="F194" s="1">
        <v>167362</v>
      </c>
      <c r="G194" s="1" t="s">
        <v>355</v>
      </c>
      <c r="H194" s="1">
        <v>167362</v>
      </c>
      <c r="I194" s="1">
        <v>0.83395786410476169</v>
      </c>
      <c r="J194" s="1">
        <v>0</v>
      </c>
      <c r="K194" s="1" t="s">
        <v>356</v>
      </c>
      <c r="L194" s="1">
        <v>1</v>
      </c>
      <c r="M194" s="1" t="s">
        <v>427</v>
      </c>
      <c r="N194" s="1" t="s">
        <v>489</v>
      </c>
      <c r="O194" s="1" t="s">
        <v>490</v>
      </c>
      <c r="P194" s="1">
        <v>4.3</v>
      </c>
      <c r="Q194" s="1">
        <v>0.94</v>
      </c>
      <c r="R194" s="1">
        <v>0</v>
      </c>
      <c r="S194" s="1">
        <v>0.49</v>
      </c>
      <c r="T194" s="1">
        <v>200684</v>
      </c>
      <c r="U194" s="1">
        <v>0</v>
      </c>
      <c r="V194" s="1">
        <v>153</v>
      </c>
      <c r="W194" s="1">
        <v>0</v>
      </c>
      <c r="X194" s="1">
        <v>30704652</v>
      </c>
      <c r="Y194" s="1">
        <v>1</v>
      </c>
      <c r="Z194" s="1">
        <v>0</v>
      </c>
      <c r="AA194" s="1">
        <v>0</v>
      </c>
      <c r="AB194" s="1">
        <v>0</v>
      </c>
      <c r="AC194" s="1">
        <v>0</v>
      </c>
      <c r="AD194" s="1">
        <v>0</v>
      </c>
      <c r="AE194" s="1">
        <v>0</v>
      </c>
      <c r="AF194" s="1">
        <v>0</v>
      </c>
      <c r="AG194" s="1">
        <v>0</v>
      </c>
      <c r="AH194" s="1">
        <v>0</v>
      </c>
      <c r="AI194" s="1">
        <v>0</v>
      </c>
      <c r="AJ194" s="1">
        <v>0</v>
      </c>
      <c r="AK194" s="1">
        <v>0</v>
      </c>
      <c r="AL194" s="1">
        <v>0</v>
      </c>
      <c r="AM194" s="1">
        <v>8.92</v>
      </c>
      <c r="AN194" s="1">
        <v>0</v>
      </c>
      <c r="AO194" s="1">
        <v>0</v>
      </c>
      <c r="AP194" s="1">
        <v>0</v>
      </c>
      <c r="AQ194" s="1">
        <v>0</v>
      </c>
      <c r="AR194" s="1">
        <v>0</v>
      </c>
      <c r="AS194" s="1">
        <v>0</v>
      </c>
      <c r="AT194" s="1">
        <v>0</v>
      </c>
      <c r="AU194" s="1">
        <v>0</v>
      </c>
      <c r="AV194" s="1">
        <v>0</v>
      </c>
      <c r="AW194" s="1">
        <v>0</v>
      </c>
      <c r="AX194" s="1">
        <v>0</v>
      </c>
      <c r="AY194" s="1">
        <v>0</v>
      </c>
      <c r="AZ194" s="1">
        <v>0</v>
      </c>
      <c r="BA194" s="1">
        <v>0</v>
      </c>
      <c r="BB194" s="1">
        <v>0</v>
      </c>
      <c r="BC194" s="1">
        <v>0.1</v>
      </c>
      <c r="BD194" s="1">
        <v>0</v>
      </c>
      <c r="BE194" s="1">
        <v>0</v>
      </c>
      <c r="BF194" s="1">
        <v>0</v>
      </c>
      <c r="BG194" s="1">
        <v>0</v>
      </c>
      <c r="BH194" s="1">
        <v>0</v>
      </c>
      <c r="BI194" s="1">
        <v>0</v>
      </c>
      <c r="BJ194" s="1">
        <v>0</v>
      </c>
      <c r="BK194" s="1">
        <v>0</v>
      </c>
      <c r="BL194" s="1">
        <v>0</v>
      </c>
      <c r="BM194" s="1">
        <v>0</v>
      </c>
      <c r="BN194" s="1">
        <v>0</v>
      </c>
      <c r="BO194" s="1">
        <v>0</v>
      </c>
      <c r="BP194" s="1">
        <v>0</v>
      </c>
      <c r="BQ194" s="1">
        <v>1.4999999999999999E-2</v>
      </c>
      <c r="BR194" s="1">
        <v>0</v>
      </c>
      <c r="BS194" s="1">
        <v>0</v>
      </c>
      <c r="BT194" s="1">
        <v>0</v>
      </c>
      <c r="BU194" s="1">
        <v>0</v>
      </c>
      <c r="BV194" s="1">
        <v>0</v>
      </c>
      <c r="BW194" s="1">
        <v>81.599999999999994</v>
      </c>
      <c r="BX194" s="1">
        <v>0</v>
      </c>
      <c r="BY194" s="1">
        <v>0</v>
      </c>
      <c r="BZ194" s="1">
        <v>0</v>
      </c>
      <c r="CA194" s="1">
        <v>0</v>
      </c>
      <c r="CB194" s="1">
        <v>0</v>
      </c>
      <c r="CC194" s="1">
        <v>0</v>
      </c>
      <c r="CD194" s="1">
        <v>0</v>
      </c>
      <c r="CE194" s="1">
        <v>0</v>
      </c>
      <c r="CF194" s="1">
        <v>0</v>
      </c>
      <c r="CG194" s="1">
        <v>0</v>
      </c>
      <c r="CH194" s="1">
        <v>0</v>
      </c>
      <c r="CI194" s="1">
        <v>0</v>
      </c>
      <c r="CJ194" s="1">
        <v>0</v>
      </c>
      <c r="CK194" s="1">
        <v>0</v>
      </c>
      <c r="CL194" s="1">
        <v>0</v>
      </c>
      <c r="CM194" s="1">
        <v>0</v>
      </c>
      <c r="CN194" s="1">
        <v>0</v>
      </c>
      <c r="CO194" s="1">
        <v>0</v>
      </c>
      <c r="CP194" s="1">
        <v>0</v>
      </c>
      <c r="CQ194" s="1">
        <v>0</v>
      </c>
      <c r="CR194" s="1">
        <v>0</v>
      </c>
      <c r="CS194" s="1">
        <v>0</v>
      </c>
      <c r="CT194" s="1">
        <v>0</v>
      </c>
      <c r="CU194" s="1">
        <v>0</v>
      </c>
      <c r="CV194" s="1">
        <v>0</v>
      </c>
      <c r="CW194" s="1">
        <v>0</v>
      </c>
      <c r="CX194" s="1">
        <v>0</v>
      </c>
      <c r="CY194" s="1">
        <v>0</v>
      </c>
      <c r="CZ194" s="1">
        <v>0</v>
      </c>
      <c r="DA194" s="1">
        <v>0</v>
      </c>
      <c r="DB194" s="1">
        <v>0</v>
      </c>
      <c r="DC194" s="1">
        <v>0</v>
      </c>
      <c r="DD194" s="1">
        <v>0</v>
      </c>
      <c r="DE194" s="1">
        <v>0</v>
      </c>
      <c r="DF194" s="1">
        <v>0</v>
      </c>
      <c r="DG194" s="1">
        <v>0</v>
      </c>
      <c r="DH194" s="1">
        <v>0</v>
      </c>
      <c r="DI194" s="1">
        <v>0</v>
      </c>
      <c r="DJ194" s="1">
        <v>0</v>
      </c>
      <c r="DK194" s="1">
        <v>0</v>
      </c>
      <c r="DL194" s="1">
        <v>0</v>
      </c>
      <c r="DM194" s="1">
        <v>0</v>
      </c>
      <c r="DN194" s="1">
        <v>0</v>
      </c>
      <c r="DO194" s="1">
        <v>0</v>
      </c>
      <c r="DP194" s="1">
        <v>0</v>
      </c>
      <c r="DQ194" s="1">
        <v>0</v>
      </c>
      <c r="DR194" s="1">
        <v>0</v>
      </c>
      <c r="DS194" s="1">
        <v>0</v>
      </c>
      <c r="DT194" s="1">
        <v>0</v>
      </c>
      <c r="DU194" s="1">
        <v>0</v>
      </c>
      <c r="DV194" s="1">
        <v>0</v>
      </c>
      <c r="DW194" s="1">
        <v>0</v>
      </c>
      <c r="DX194" s="1">
        <v>0</v>
      </c>
      <c r="DY194" s="1">
        <v>0</v>
      </c>
      <c r="DZ194" s="1">
        <v>0</v>
      </c>
      <c r="EA194" s="1">
        <v>0</v>
      </c>
      <c r="EB194" s="1">
        <v>0</v>
      </c>
      <c r="EC194" s="1">
        <v>0</v>
      </c>
      <c r="ED194" s="1">
        <v>0</v>
      </c>
      <c r="EE194" s="1">
        <v>0</v>
      </c>
      <c r="EF194" s="1">
        <v>0</v>
      </c>
      <c r="EG194" s="1">
        <v>0</v>
      </c>
      <c r="EH194" s="1">
        <v>0</v>
      </c>
      <c r="EI194" s="1">
        <v>0</v>
      </c>
      <c r="EJ194" s="1">
        <v>0</v>
      </c>
      <c r="EK194" s="1">
        <v>0</v>
      </c>
      <c r="EL194" s="1">
        <v>0</v>
      </c>
      <c r="EM194" s="1">
        <v>0</v>
      </c>
      <c r="EN194" s="1">
        <v>0</v>
      </c>
      <c r="EO194" s="1">
        <v>0</v>
      </c>
      <c r="EP194" s="1">
        <v>0</v>
      </c>
      <c r="EQ194" s="1">
        <v>0</v>
      </c>
      <c r="ER194" s="1">
        <v>0</v>
      </c>
      <c r="ES194" s="1">
        <v>0</v>
      </c>
      <c r="ET194" s="1">
        <v>0</v>
      </c>
      <c r="EU194" s="1">
        <v>0</v>
      </c>
      <c r="EV194" s="1">
        <v>0</v>
      </c>
      <c r="EW194" s="1">
        <v>0</v>
      </c>
      <c r="EX194" s="1">
        <v>0</v>
      </c>
      <c r="EY194" s="1">
        <v>0</v>
      </c>
      <c r="EZ194" s="1">
        <v>0</v>
      </c>
      <c r="FA194" s="1">
        <v>0</v>
      </c>
      <c r="FB194" s="1">
        <v>0</v>
      </c>
      <c r="FC194" s="1">
        <v>0</v>
      </c>
      <c r="FD194" s="1">
        <v>0</v>
      </c>
      <c r="FE194" s="1">
        <v>0</v>
      </c>
      <c r="FF194" s="1">
        <v>0</v>
      </c>
      <c r="FG194" s="1">
        <v>0</v>
      </c>
      <c r="FH194" s="1">
        <v>0</v>
      </c>
      <c r="FI194" s="1">
        <v>0</v>
      </c>
      <c r="FJ194" s="1">
        <v>0</v>
      </c>
      <c r="FK194" s="1">
        <v>0</v>
      </c>
      <c r="FL194" s="1">
        <v>0</v>
      </c>
      <c r="FM194" s="1">
        <v>0</v>
      </c>
      <c r="FN194" s="1">
        <v>0</v>
      </c>
      <c r="FO194" s="1">
        <v>0</v>
      </c>
      <c r="FP194" s="1">
        <v>0</v>
      </c>
      <c r="FQ194" s="1">
        <v>1</v>
      </c>
      <c r="FR194" s="1">
        <v>0</v>
      </c>
      <c r="FS194" s="1">
        <v>0</v>
      </c>
      <c r="FT194" s="1">
        <v>0</v>
      </c>
      <c r="FU194" s="1">
        <v>0</v>
      </c>
      <c r="FV194" s="1">
        <v>0</v>
      </c>
      <c r="FW194" s="1">
        <v>0</v>
      </c>
      <c r="FX194" s="1">
        <v>2.9332456428806317</v>
      </c>
      <c r="FY194" s="1">
        <v>0</v>
      </c>
      <c r="FZ194" s="1">
        <v>0</v>
      </c>
      <c r="GA194" s="1">
        <v>0</v>
      </c>
      <c r="GB194" s="1">
        <v>0</v>
      </c>
      <c r="GC194" s="1">
        <v>0</v>
      </c>
      <c r="GD194" s="1">
        <v>0</v>
      </c>
      <c r="GE194" s="1">
        <v>0</v>
      </c>
      <c r="GF194" s="1">
        <v>0</v>
      </c>
      <c r="GG194" s="1">
        <v>0</v>
      </c>
      <c r="GH194" s="1">
        <v>0</v>
      </c>
      <c r="GI194" s="1">
        <v>0</v>
      </c>
      <c r="GJ194" s="1">
        <v>0</v>
      </c>
      <c r="GK194" s="1">
        <v>0</v>
      </c>
      <c r="GL194" s="1">
        <v>0</v>
      </c>
      <c r="GM194" s="1">
        <v>0</v>
      </c>
      <c r="GN194" s="1">
        <v>0</v>
      </c>
      <c r="GO194" s="1">
        <v>0</v>
      </c>
      <c r="GP194" s="1">
        <v>0</v>
      </c>
      <c r="GQ194" s="1">
        <v>0</v>
      </c>
      <c r="GR194" s="1">
        <v>0</v>
      </c>
      <c r="GS194" s="1">
        <v>0</v>
      </c>
      <c r="GT194" s="1">
        <v>0.30409999999999998</v>
      </c>
      <c r="GU194" s="1">
        <v>0</v>
      </c>
      <c r="GV194" s="1">
        <v>0</v>
      </c>
      <c r="GW194" s="1">
        <v>0</v>
      </c>
      <c r="GX194" s="1">
        <v>0</v>
      </c>
      <c r="GY194" s="1">
        <v>0</v>
      </c>
      <c r="GZ194" s="1">
        <v>0</v>
      </c>
      <c r="HA194" s="1">
        <v>0</v>
      </c>
      <c r="HB194" s="1">
        <v>0</v>
      </c>
      <c r="HC194" s="1">
        <v>0</v>
      </c>
      <c r="HD194" s="1">
        <v>0</v>
      </c>
      <c r="HE194" s="1">
        <v>0</v>
      </c>
      <c r="HF194" s="1">
        <v>0</v>
      </c>
      <c r="HG194" s="1">
        <v>0</v>
      </c>
      <c r="HH194" s="1">
        <v>1.4999999999999999E-2</v>
      </c>
      <c r="HI194" s="1">
        <v>0</v>
      </c>
      <c r="HJ194" s="1">
        <v>0</v>
      </c>
      <c r="HK194" s="1">
        <v>0</v>
      </c>
      <c r="HL194" s="1">
        <v>0</v>
      </c>
      <c r="HM194" s="1">
        <v>0</v>
      </c>
      <c r="HN194" s="1">
        <v>81.599999999999994</v>
      </c>
      <c r="HO194" s="1">
        <v>0</v>
      </c>
      <c r="HP194" s="1">
        <v>0</v>
      </c>
      <c r="HQ194" s="1">
        <v>0</v>
      </c>
      <c r="HR194" s="1">
        <v>0</v>
      </c>
      <c r="HS194" s="1">
        <v>0</v>
      </c>
      <c r="HT194" s="1">
        <v>0</v>
      </c>
      <c r="HU194" s="1">
        <v>0</v>
      </c>
      <c r="HV194" s="1">
        <v>0</v>
      </c>
      <c r="HW194" s="1">
        <v>0</v>
      </c>
      <c r="HX194" s="1">
        <v>0</v>
      </c>
      <c r="HY194" s="1">
        <v>0</v>
      </c>
      <c r="HZ194" s="1">
        <v>0</v>
      </c>
      <c r="IA194" s="1">
        <v>0</v>
      </c>
      <c r="IB194" s="1">
        <v>0</v>
      </c>
      <c r="IC194" s="1">
        <v>0</v>
      </c>
      <c r="ID194" s="1">
        <v>0</v>
      </c>
      <c r="IE194" s="1">
        <v>0</v>
      </c>
      <c r="IF194" s="1">
        <v>0</v>
      </c>
      <c r="IG194" s="1">
        <v>0</v>
      </c>
      <c r="IH194" s="1">
        <v>0</v>
      </c>
      <c r="II194" s="1">
        <v>0</v>
      </c>
      <c r="IJ194" s="1">
        <v>0</v>
      </c>
      <c r="IK194" s="1">
        <v>0</v>
      </c>
      <c r="IL194" s="1">
        <v>0</v>
      </c>
      <c r="IM194" s="1">
        <v>0</v>
      </c>
      <c r="IN194" s="1">
        <v>0</v>
      </c>
      <c r="IO194" s="1">
        <v>0</v>
      </c>
      <c r="IP194" s="1">
        <v>0</v>
      </c>
      <c r="IQ194" s="1">
        <v>0</v>
      </c>
      <c r="IR194" s="1">
        <v>0</v>
      </c>
      <c r="IS194" s="1">
        <v>0</v>
      </c>
      <c r="IT194" s="1">
        <v>0</v>
      </c>
      <c r="IU194" s="1">
        <v>0</v>
      </c>
      <c r="IV194" s="1">
        <v>0</v>
      </c>
      <c r="IW194" s="1">
        <v>0</v>
      </c>
      <c r="IX194" s="1">
        <v>0</v>
      </c>
      <c r="IY194" s="1">
        <v>0</v>
      </c>
      <c r="IZ194" s="1">
        <v>0</v>
      </c>
      <c r="JA194" s="1">
        <v>0</v>
      </c>
      <c r="JB194" s="1">
        <v>0</v>
      </c>
      <c r="JC194" s="1">
        <v>0</v>
      </c>
      <c r="JD194" s="1">
        <v>0</v>
      </c>
      <c r="JE194" s="1">
        <v>0</v>
      </c>
      <c r="JF194" s="1">
        <v>0</v>
      </c>
      <c r="JG194" s="1">
        <v>0</v>
      </c>
      <c r="JH194" s="1">
        <v>0</v>
      </c>
      <c r="JI194" s="1">
        <v>0</v>
      </c>
      <c r="JJ194" s="1">
        <v>0</v>
      </c>
      <c r="JK194" s="1">
        <v>0</v>
      </c>
      <c r="JL194" s="1">
        <v>0</v>
      </c>
      <c r="JM194" s="1">
        <v>0</v>
      </c>
      <c r="JN194" s="1">
        <v>0</v>
      </c>
      <c r="JO194" s="1">
        <v>0</v>
      </c>
      <c r="JP194" s="1">
        <v>0</v>
      </c>
      <c r="JQ194" s="1">
        <v>0</v>
      </c>
      <c r="JR194" s="1">
        <v>0</v>
      </c>
      <c r="JS194" s="1">
        <v>0</v>
      </c>
      <c r="JT194" s="1">
        <v>0</v>
      </c>
      <c r="JU194" s="1">
        <v>0</v>
      </c>
      <c r="JV194" s="1">
        <v>0</v>
      </c>
      <c r="JW194" s="1">
        <v>0</v>
      </c>
      <c r="JX194" s="1">
        <v>0</v>
      </c>
      <c r="JY194" s="1">
        <v>0</v>
      </c>
      <c r="JZ194" s="1">
        <v>0</v>
      </c>
      <c r="KA194" s="1">
        <v>0</v>
      </c>
      <c r="KB194" s="1">
        <v>0</v>
      </c>
      <c r="KC194" s="1">
        <v>0</v>
      </c>
      <c r="KD194" s="1">
        <v>0</v>
      </c>
      <c r="KE194" s="1">
        <v>0</v>
      </c>
      <c r="KF194" s="1">
        <v>0</v>
      </c>
      <c r="KG194" s="1">
        <v>0</v>
      </c>
      <c r="KH194" s="1">
        <v>0</v>
      </c>
      <c r="KI194" s="1">
        <v>0</v>
      </c>
      <c r="KJ194" s="1">
        <v>0</v>
      </c>
      <c r="KK194" s="1">
        <v>0</v>
      </c>
      <c r="KL194" s="1">
        <v>0</v>
      </c>
      <c r="KM194" s="1">
        <v>0</v>
      </c>
      <c r="KN194" s="1">
        <v>0</v>
      </c>
      <c r="KO194" s="1">
        <v>0</v>
      </c>
      <c r="KP194" s="1">
        <v>0</v>
      </c>
      <c r="KQ194" s="1">
        <v>0</v>
      </c>
      <c r="KR194" s="1">
        <v>0</v>
      </c>
      <c r="KS194" s="1">
        <v>0</v>
      </c>
      <c r="KT194" s="1">
        <v>0</v>
      </c>
      <c r="KU194" s="1">
        <v>0</v>
      </c>
      <c r="KV194" s="1">
        <v>0</v>
      </c>
      <c r="KW194" s="1">
        <v>0</v>
      </c>
      <c r="KX194" s="1">
        <v>0</v>
      </c>
      <c r="KY194" s="1">
        <v>0</v>
      </c>
      <c r="KZ194" s="1">
        <v>0</v>
      </c>
      <c r="LA194" s="1">
        <v>0</v>
      </c>
      <c r="LB194" s="1">
        <v>0</v>
      </c>
      <c r="LC194" s="1">
        <v>0</v>
      </c>
      <c r="LD194" s="1">
        <v>0</v>
      </c>
      <c r="LE194" s="1">
        <v>0</v>
      </c>
      <c r="LF194" s="1">
        <v>0</v>
      </c>
      <c r="LG194" s="1">
        <v>0</v>
      </c>
      <c r="LH194" s="1">
        <v>1</v>
      </c>
      <c r="LI194" s="1">
        <v>0.83</v>
      </c>
      <c r="LJ194" s="1">
        <v>0</v>
      </c>
      <c r="LK194" s="1">
        <v>0</v>
      </c>
      <c r="LL194" s="1">
        <v>1</v>
      </c>
      <c r="LM194" s="1">
        <v>0.95</v>
      </c>
      <c r="LN194" s="1">
        <v>0</v>
      </c>
      <c r="LO194" s="1">
        <v>1</v>
      </c>
      <c r="LP194" s="1">
        <v>0.78</v>
      </c>
      <c r="LQ194" s="1">
        <v>0</v>
      </c>
      <c r="LR194" s="1">
        <v>0</v>
      </c>
      <c r="LS194" s="1">
        <v>0</v>
      </c>
    </row>
    <row r="195" spans="1:331" ht="15.75" customHeight="1">
      <c r="A195" s="1" t="s">
        <v>459</v>
      </c>
      <c r="B195" s="1" t="s">
        <v>485</v>
      </c>
      <c r="C195" s="1" t="s">
        <v>496</v>
      </c>
      <c r="D195" s="1" t="s">
        <v>423</v>
      </c>
      <c r="E195" s="1" t="s">
        <v>354</v>
      </c>
      <c r="F195" s="1">
        <v>50248</v>
      </c>
      <c r="G195" s="1" t="s">
        <v>355</v>
      </c>
      <c r="H195" s="1">
        <v>50248</v>
      </c>
      <c r="I195" s="1">
        <v>1.0188985319166193</v>
      </c>
      <c r="J195" s="1">
        <v>0</v>
      </c>
      <c r="K195" s="1" t="s">
        <v>356</v>
      </c>
      <c r="L195" s="1">
        <v>1</v>
      </c>
      <c r="M195" s="1" t="s">
        <v>427</v>
      </c>
      <c r="N195" s="1" t="s">
        <v>489</v>
      </c>
      <c r="O195" s="1" t="s">
        <v>490</v>
      </c>
      <c r="P195" s="1">
        <v>4.3</v>
      </c>
      <c r="Q195" s="1">
        <v>0.94</v>
      </c>
      <c r="R195" s="1">
        <v>0</v>
      </c>
      <c r="S195" s="1">
        <v>0.49</v>
      </c>
      <c r="T195" s="1">
        <v>49316</v>
      </c>
      <c r="U195" s="1">
        <v>0</v>
      </c>
      <c r="V195" s="1">
        <v>153</v>
      </c>
      <c r="W195" s="1">
        <v>0</v>
      </c>
      <c r="X195" s="1">
        <v>7545348</v>
      </c>
      <c r="Y195" s="1">
        <v>1</v>
      </c>
      <c r="Z195" s="1">
        <v>0</v>
      </c>
      <c r="AA195" s="1">
        <v>0</v>
      </c>
      <c r="AB195" s="1">
        <v>0</v>
      </c>
      <c r="AC195" s="1">
        <v>0</v>
      </c>
      <c r="AD195" s="1">
        <v>0</v>
      </c>
      <c r="AE195" s="1">
        <v>0</v>
      </c>
      <c r="AF195" s="1">
        <v>0</v>
      </c>
      <c r="AG195" s="1">
        <v>0</v>
      </c>
      <c r="AH195" s="1">
        <v>0</v>
      </c>
      <c r="AI195" s="1">
        <v>0</v>
      </c>
      <c r="AJ195" s="1">
        <v>0</v>
      </c>
      <c r="AK195" s="1">
        <v>0</v>
      </c>
      <c r="AL195" s="1">
        <v>0</v>
      </c>
      <c r="AM195" s="1">
        <v>8.92</v>
      </c>
      <c r="AN195" s="1">
        <v>0</v>
      </c>
      <c r="AO195" s="1">
        <v>0</v>
      </c>
      <c r="AP195" s="1">
        <v>0</v>
      </c>
      <c r="AQ195" s="1">
        <v>0</v>
      </c>
      <c r="AR195" s="1">
        <v>0</v>
      </c>
      <c r="AS195" s="1">
        <v>0</v>
      </c>
      <c r="AT195" s="1">
        <v>0</v>
      </c>
      <c r="AU195" s="1">
        <v>0</v>
      </c>
      <c r="AV195" s="1">
        <v>0</v>
      </c>
      <c r="AW195" s="1">
        <v>0</v>
      </c>
      <c r="AX195" s="1">
        <v>0</v>
      </c>
      <c r="AY195" s="1">
        <v>0</v>
      </c>
      <c r="AZ195" s="1">
        <v>0</v>
      </c>
      <c r="BA195" s="1">
        <v>0</v>
      </c>
      <c r="BB195" s="1">
        <v>0</v>
      </c>
      <c r="BC195" s="1">
        <v>0.1</v>
      </c>
      <c r="BD195" s="1">
        <v>0</v>
      </c>
      <c r="BE195" s="1">
        <v>0</v>
      </c>
      <c r="BF195" s="1">
        <v>0</v>
      </c>
      <c r="BG195" s="1">
        <v>0</v>
      </c>
      <c r="BH195" s="1">
        <v>0</v>
      </c>
      <c r="BI195" s="1">
        <v>0</v>
      </c>
      <c r="BJ195" s="1">
        <v>0</v>
      </c>
      <c r="BK195" s="1">
        <v>0</v>
      </c>
      <c r="BL195" s="1">
        <v>0</v>
      </c>
      <c r="BM195" s="1">
        <v>0</v>
      </c>
      <c r="BN195" s="1">
        <v>0</v>
      </c>
      <c r="BO195" s="1">
        <v>0</v>
      </c>
      <c r="BP195" s="1">
        <v>0</v>
      </c>
      <c r="BQ195" s="1">
        <v>1.4999999999999999E-2</v>
      </c>
      <c r="BR195" s="1">
        <v>0</v>
      </c>
      <c r="BS195" s="1">
        <v>0</v>
      </c>
      <c r="BT195" s="1">
        <v>0</v>
      </c>
      <c r="BU195" s="1">
        <v>0</v>
      </c>
      <c r="BV195" s="1">
        <v>0</v>
      </c>
      <c r="BW195" s="1">
        <v>81.599999999999994</v>
      </c>
      <c r="BX195" s="1">
        <v>0</v>
      </c>
      <c r="BY195" s="1">
        <v>0</v>
      </c>
      <c r="BZ195" s="1">
        <v>0</v>
      </c>
      <c r="CA195" s="1">
        <v>0</v>
      </c>
      <c r="CB195" s="1">
        <v>0</v>
      </c>
      <c r="CC195" s="1">
        <v>0</v>
      </c>
      <c r="CD195" s="1">
        <v>0</v>
      </c>
      <c r="CE195" s="1">
        <v>0</v>
      </c>
      <c r="CF195" s="1">
        <v>0</v>
      </c>
      <c r="CG195" s="1">
        <v>0</v>
      </c>
      <c r="CH195" s="1">
        <v>0</v>
      </c>
      <c r="CI195" s="1">
        <v>0</v>
      </c>
      <c r="CJ195" s="1">
        <v>0</v>
      </c>
      <c r="CK195" s="1">
        <v>0</v>
      </c>
      <c r="CL195" s="1">
        <v>0</v>
      </c>
      <c r="CM195" s="1">
        <v>0</v>
      </c>
      <c r="CN195" s="1">
        <v>0</v>
      </c>
      <c r="CO195" s="1">
        <v>0</v>
      </c>
      <c r="CP195" s="1">
        <v>0</v>
      </c>
      <c r="CQ195" s="1">
        <v>0</v>
      </c>
      <c r="CR195" s="1">
        <v>0</v>
      </c>
      <c r="CS195" s="1">
        <v>0</v>
      </c>
      <c r="CT195" s="1">
        <v>0</v>
      </c>
      <c r="CU195" s="1">
        <v>0</v>
      </c>
      <c r="CV195" s="1">
        <v>0</v>
      </c>
      <c r="CW195" s="1">
        <v>0</v>
      </c>
      <c r="CX195" s="1">
        <v>0</v>
      </c>
      <c r="CY195" s="1">
        <v>0</v>
      </c>
      <c r="CZ195" s="1">
        <v>0</v>
      </c>
      <c r="DA195" s="1">
        <v>0</v>
      </c>
      <c r="DB195" s="1">
        <v>0</v>
      </c>
      <c r="DC195" s="1">
        <v>0</v>
      </c>
      <c r="DD195" s="1">
        <v>0</v>
      </c>
      <c r="DE195" s="1">
        <v>0</v>
      </c>
      <c r="DF195" s="1">
        <v>0</v>
      </c>
      <c r="DG195" s="1">
        <v>0</v>
      </c>
      <c r="DH195" s="1">
        <v>0</v>
      </c>
      <c r="DI195" s="1">
        <v>0</v>
      </c>
      <c r="DJ195" s="1">
        <v>0</v>
      </c>
      <c r="DK195" s="1">
        <v>0</v>
      </c>
      <c r="DL195" s="1">
        <v>0</v>
      </c>
      <c r="DM195" s="1">
        <v>0</v>
      </c>
      <c r="DN195" s="1">
        <v>0</v>
      </c>
      <c r="DO195" s="1">
        <v>0</v>
      </c>
      <c r="DP195" s="1">
        <v>0</v>
      </c>
      <c r="DQ195" s="1">
        <v>0</v>
      </c>
      <c r="DR195" s="1">
        <v>0</v>
      </c>
      <c r="DS195" s="1">
        <v>0</v>
      </c>
      <c r="DT195" s="1">
        <v>0</v>
      </c>
      <c r="DU195" s="1">
        <v>0</v>
      </c>
      <c r="DV195" s="1">
        <v>0</v>
      </c>
      <c r="DW195" s="1">
        <v>0</v>
      </c>
      <c r="DX195" s="1">
        <v>0</v>
      </c>
      <c r="DY195" s="1">
        <v>0</v>
      </c>
      <c r="DZ195" s="1">
        <v>0</v>
      </c>
      <c r="EA195" s="1">
        <v>0</v>
      </c>
      <c r="EB195" s="1">
        <v>0</v>
      </c>
      <c r="EC195" s="1">
        <v>0</v>
      </c>
      <c r="ED195" s="1">
        <v>0</v>
      </c>
      <c r="EE195" s="1">
        <v>0</v>
      </c>
      <c r="EF195" s="1">
        <v>0</v>
      </c>
      <c r="EG195" s="1">
        <v>0</v>
      </c>
      <c r="EH195" s="1">
        <v>0</v>
      </c>
      <c r="EI195" s="1">
        <v>0</v>
      </c>
      <c r="EJ195" s="1">
        <v>0</v>
      </c>
      <c r="EK195" s="1">
        <v>0</v>
      </c>
      <c r="EL195" s="1">
        <v>0</v>
      </c>
      <c r="EM195" s="1">
        <v>0</v>
      </c>
      <c r="EN195" s="1">
        <v>0</v>
      </c>
      <c r="EO195" s="1">
        <v>0</v>
      </c>
      <c r="EP195" s="1">
        <v>0</v>
      </c>
      <c r="EQ195" s="1">
        <v>0</v>
      </c>
      <c r="ER195" s="1">
        <v>0</v>
      </c>
      <c r="ES195" s="1">
        <v>0</v>
      </c>
      <c r="ET195" s="1">
        <v>0</v>
      </c>
      <c r="EU195" s="1">
        <v>0</v>
      </c>
      <c r="EV195" s="1">
        <v>0</v>
      </c>
      <c r="EW195" s="1">
        <v>0</v>
      </c>
      <c r="EX195" s="1">
        <v>0</v>
      </c>
      <c r="EY195" s="1">
        <v>0</v>
      </c>
      <c r="EZ195" s="1">
        <v>0</v>
      </c>
      <c r="FA195" s="1">
        <v>0</v>
      </c>
      <c r="FB195" s="1">
        <v>0</v>
      </c>
      <c r="FC195" s="1">
        <v>0</v>
      </c>
      <c r="FD195" s="1">
        <v>0</v>
      </c>
      <c r="FE195" s="1">
        <v>0</v>
      </c>
      <c r="FF195" s="1">
        <v>0</v>
      </c>
      <c r="FG195" s="1">
        <v>0</v>
      </c>
      <c r="FH195" s="1">
        <v>0</v>
      </c>
      <c r="FI195" s="1">
        <v>0</v>
      </c>
      <c r="FJ195" s="1">
        <v>0</v>
      </c>
      <c r="FK195" s="1">
        <v>0</v>
      </c>
      <c r="FL195" s="1">
        <v>0</v>
      </c>
      <c r="FM195" s="1">
        <v>0</v>
      </c>
      <c r="FN195" s="1">
        <v>0</v>
      </c>
      <c r="FO195" s="1">
        <v>0</v>
      </c>
      <c r="FP195" s="1">
        <v>0</v>
      </c>
      <c r="FQ195" s="1">
        <v>1</v>
      </c>
      <c r="FR195" s="1">
        <v>0</v>
      </c>
      <c r="FS195" s="1">
        <v>0</v>
      </c>
      <c r="FT195" s="1">
        <v>0</v>
      </c>
      <c r="FU195" s="1">
        <v>0</v>
      </c>
      <c r="FV195" s="1">
        <v>0</v>
      </c>
      <c r="FW195" s="1">
        <v>0</v>
      </c>
      <c r="FX195" s="1">
        <v>2.8272583201267829</v>
      </c>
      <c r="FY195" s="1">
        <v>0</v>
      </c>
      <c r="FZ195" s="1">
        <v>0</v>
      </c>
      <c r="GA195" s="1">
        <v>0</v>
      </c>
      <c r="GB195" s="1">
        <v>0</v>
      </c>
      <c r="GC195" s="1">
        <v>0</v>
      </c>
      <c r="GD195" s="1">
        <v>0</v>
      </c>
      <c r="GE195" s="1">
        <v>0</v>
      </c>
      <c r="GF195" s="1">
        <v>0</v>
      </c>
      <c r="GG195" s="1">
        <v>0</v>
      </c>
      <c r="GH195" s="1">
        <v>0</v>
      </c>
      <c r="GI195" s="1">
        <v>0</v>
      </c>
      <c r="GJ195" s="1">
        <v>0</v>
      </c>
      <c r="GK195" s="1">
        <v>0</v>
      </c>
      <c r="GL195" s="1">
        <v>0</v>
      </c>
      <c r="GM195" s="1">
        <v>0</v>
      </c>
      <c r="GN195" s="1">
        <v>0</v>
      </c>
      <c r="GO195" s="1">
        <v>0</v>
      </c>
      <c r="GP195" s="1">
        <v>0</v>
      </c>
      <c r="GQ195" s="1">
        <v>0</v>
      </c>
      <c r="GR195" s="1">
        <v>0</v>
      </c>
      <c r="GS195" s="1">
        <v>0</v>
      </c>
      <c r="GT195" s="1">
        <v>0.3155</v>
      </c>
      <c r="GU195" s="1">
        <v>0</v>
      </c>
      <c r="GV195" s="1">
        <v>0</v>
      </c>
      <c r="GW195" s="1">
        <v>0</v>
      </c>
      <c r="GX195" s="1">
        <v>0</v>
      </c>
      <c r="GY195" s="1">
        <v>0</v>
      </c>
      <c r="GZ195" s="1">
        <v>0</v>
      </c>
      <c r="HA195" s="1">
        <v>0</v>
      </c>
      <c r="HB195" s="1">
        <v>0</v>
      </c>
      <c r="HC195" s="1">
        <v>0</v>
      </c>
      <c r="HD195" s="1">
        <v>0</v>
      </c>
      <c r="HE195" s="1">
        <v>0</v>
      </c>
      <c r="HF195" s="1">
        <v>0</v>
      </c>
      <c r="HG195" s="1">
        <v>0</v>
      </c>
      <c r="HH195" s="1">
        <v>1.4999999999999999E-2</v>
      </c>
      <c r="HI195" s="1">
        <v>0</v>
      </c>
      <c r="HJ195" s="1">
        <v>0</v>
      </c>
      <c r="HK195" s="1">
        <v>0</v>
      </c>
      <c r="HL195" s="1">
        <v>0</v>
      </c>
      <c r="HM195" s="1">
        <v>0</v>
      </c>
      <c r="HN195" s="1">
        <v>81.599999999999994</v>
      </c>
      <c r="HO195" s="1">
        <v>0</v>
      </c>
      <c r="HP195" s="1">
        <v>0</v>
      </c>
      <c r="HQ195" s="1">
        <v>0</v>
      </c>
      <c r="HR195" s="1">
        <v>0</v>
      </c>
      <c r="HS195" s="1">
        <v>0</v>
      </c>
      <c r="HT195" s="1">
        <v>0</v>
      </c>
      <c r="HU195" s="1">
        <v>0</v>
      </c>
      <c r="HV195" s="1">
        <v>0</v>
      </c>
      <c r="HW195" s="1">
        <v>0</v>
      </c>
      <c r="HX195" s="1">
        <v>0</v>
      </c>
      <c r="HY195" s="1">
        <v>0</v>
      </c>
      <c r="HZ195" s="1">
        <v>0</v>
      </c>
      <c r="IA195" s="1">
        <v>0</v>
      </c>
      <c r="IB195" s="1">
        <v>0</v>
      </c>
      <c r="IC195" s="1">
        <v>0</v>
      </c>
      <c r="ID195" s="1">
        <v>0</v>
      </c>
      <c r="IE195" s="1">
        <v>0</v>
      </c>
      <c r="IF195" s="1">
        <v>0</v>
      </c>
      <c r="IG195" s="1">
        <v>0</v>
      </c>
      <c r="IH195" s="1">
        <v>0</v>
      </c>
      <c r="II195" s="1">
        <v>0</v>
      </c>
      <c r="IJ195" s="1">
        <v>0</v>
      </c>
      <c r="IK195" s="1">
        <v>0</v>
      </c>
      <c r="IL195" s="1">
        <v>0</v>
      </c>
      <c r="IM195" s="1">
        <v>0</v>
      </c>
      <c r="IN195" s="1">
        <v>0</v>
      </c>
      <c r="IO195" s="1">
        <v>0</v>
      </c>
      <c r="IP195" s="1">
        <v>0</v>
      </c>
      <c r="IQ195" s="1">
        <v>0</v>
      </c>
      <c r="IR195" s="1">
        <v>0</v>
      </c>
      <c r="IS195" s="1">
        <v>0</v>
      </c>
      <c r="IT195" s="1">
        <v>0</v>
      </c>
      <c r="IU195" s="1">
        <v>0</v>
      </c>
      <c r="IV195" s="1">
        <v>0</v>
      </c>
      <c r="IW195" s="1">
        <v>0</v>
      </c>
      <c r="IX195" s="1">
        <v>0</v>
      </c>
      <c r="IY195" s="1">
        <v>0</v>
      </c>
      <c r="IZ195" s="1">
        <v>0</v>
      </c>
      <c r="JA195" s="1">
        <v>0</v>
      </c>
      <c r="JB195" s="1">
        <v>0</v>
      </c>
      <c r="JC195" s="1">
        <v>0</v>
      </c>
      <c r="JD195" s="1">
        <v>0</v>
      </c>
      <c r="JE195" s="1">
        <v>0</v>
      </c>
      <c r="JF195" s="1">
        <v>0</v>
      </c>
      <c r="JG195" s="1">
        <v>0</v>
      </c>
      <c r="JH195" s="1">
        <v>0</v>
      </c>
      <c r="JI195" s="1">
        <v>0</v>
      </c>
      <c r="JJ195" s="1">
        <v>0</v>
      </c>
      <c r="JK195" s="1">
        <v>0</v>
      </c>
      <c r="JL195" s="1">
        <v>0</v>
      </c>
      <c r="JM195" s="1">
        <v>0</v>
      </c>
      <c r="JN195" s="1">
        <v>0</v>
      </c>
      <c r="JO195" s="1">
        <v>0</v>
      </c>
      <c r="JP195" s="1">
        <v>0</v>
      </c>
      <c r="JQ195" s="1">
        <v>0</v>
      </c>
      <c r="JR195" s="1">
        <v>0</v>
      </c>
      <c r="JS195" s="1">
        <v>0</v>
      </c>
      <c r="JT195" s="1">
        <v>0</v>
      </c>
      <c r="JU195" s="1">
        <v>0</v>
      </c>
      <c r="JV195" s="1">
        <v>0</v>
      </c>
      <c r="JW195" s="1">
        <v>0</v>
      </c>
      <c r="JX195" s="1">
        <v>0</v>
      </c>
      <c r="JY195" s="1">
        <v>0</v>
      </c>
      <c r="JZ195" s="1">
        <v>0</v>
      </c>
      <c r="KA195" s="1">
        <v>0</v>
      </c>
      <c r="KB195" s="1">
        <v>0</v>
      </c>
      <c r="KC195" s="1">
        <v>0</v>
      </c>
      <c r="KD195" s="1">
        <v>0</v>
      </c>
      <c r="KE195" s="1">
        <v>0</v>
      </c>
      <c r="KF195" s="1">
        <v>0</v>
      </c>
      <c r="KG195" s="1">
        <v>0</v>
      </c>
      <c r="KH195" s="1">
        <v>0</v>
      </c>
      <c r="KI195" s="1">
        <v>0</v>
      </c>
      <c r="KJ195" s="1">
        <v>0</v>
      </c>
      <c r="KK195" s="1">
        <v>0</v>
      </c>
      <c r="KL195" s="1">
        <v>0</v>
      </c>
      <c r="KM195" s="1">
        <v>0</v>
      </c>
      <c r="KN195" s="1">
        <v>0</v>
      </c>
      <c r="KO195" s="1">
        <v>0</v>
      </c>
      <c r="KP195" s="1">
        <v>0</v>
      </c>
      <c r="KQ195" s="1">
        <v>0</v>
      </c>
      <c r="KR195" s="1">
        <v>0</v>
      </c>
      <c r="KS195" s="1">
        <v>0</v>
      </c>
      <c r="KT195" s="1">
        <v>0</v>
      </c>
      <c r="KU195" s="1">
        <v>0</v>
      </c>
      <c r="KV195" s="1">
        <v>0</v>
      </c>
      <c r="KW195" s="1">
        <v>0</v>
      </c>
      <c r="KX195" s="1">
        <v>0</v>
      </c>
      <c r="KY195" s="1">
        <v>0</v>
      </c>
      <c r="KZ195" s="1">
        <v>0</v>
      </c>
      <c r="LA195" s="1">
        <v>0</v>
      </c>
      <c r="LB195" s="1">
        <v>0</v>
      </c>
      <c r="LC195" s="1">
        <v>0</v>
      </c>
      <c r="LD195" s="1">
        <v>0</v>
      </c>
      <c r="LE195" s="1">
        <v>0</v>
      </c>
      <c r="LF195" s="1">
        <v>0</v>
      </c>
      <c r="LG195" s="1">
        <v>0</v>
      </c>
      <c r="LH195" s="1">
        <v>1</v>
      </c>
      <c r="LI195" s="1">
        <v>1</v>
      </c>
      <c r="LJ195" s="1">
        <v>0</v>
      </c>
      <c r="LK195" s="1">
        <v>0</v>
      </c>
      <c r="LL195" s="1">
        <v>1</v>
      </c>
      <c r="LM195" s="1">
        <v>0.95</v>
      </c>
      <c r="LN195" s="1">
        <v>0</v>
      </c>
      <c r="LO195" s="1">
        <v>1</v>
      </c>
      <c r="LP195" s="1">
        <v>0.78</v>
      </c>
      <c r="LQ195" s="1">
        <v>0</v>
      </c>
      <c r="LR195" s="1">
        <v>0</v>
      </c>
      <c r="LS195" s="1">
        <v>0</v>
      </c>
    </row>
    <row r="196" spans="1:331" ht="15.75" customHeight="1">
      <c r="A196" s="1" t="s">
        <v>459</v>
      </c>
      <c r="B196" s="1" t="s">
        <v>485</v>
      </c>
      <c r="C196" s="1" t="s">
        <v>488</v>
      </c>
      <c r="D196" s="1" t="s">
        <v>423</v>
      </c>
      <c r="E196" s="1" t="s">
        <v>354</v>
      </c>
      <c r="F196" s="1">
        <v>3704</v>
      </c>
      <c r="G196" s="1" t="s">
        <v>355</v>
      </c>
      <c r="H196" s="1">
        <v>3704</v>
      </c>
      <c r="I196" s="1">
        <v>1.0010810810810811</v>
      </c>
      <c r="J196" s="1">
        <v>0</v>
      </c>
      <c r="K196" s="1" t="s">
        <v>356</v>
      </c>
      <c r="L196" s="1">
        <v>1</v>
      </c>
      <c r="M196" s="1" t="s">
        <v>427</v>
      </c>
      <c r="N196" s="1" t="s">
        <v>489</v>
      </c>
      <c r="O196" s="1" t="s">
        <v>490</v>
      </c>
      <c r="P196" s="1">
        <v>4.3</v>
      </c>
      <c r="Q196" s="1">
        <v>0.94</v>
      </c>
      <c r="R196" s="1">
        <v>0</v>
      </c>
      <c r="S196" s="1">
        <v>0.49</v>
      </c>
      <c r="T196" s="1">
        <v>3700</v>
      </c>
      <c r="U196" s="1">
        <v>0</v>
      </c>
      <c r="V196" s="1">
        <v>153</v>
      </c>
      <c r="W196" s="1">
        <v>0</v>
      </c>
      <c r="X196" s="1">
        <v>566100</v>
      </c>
      <c r="Y196" s="1">
        <v>1</v>
      </c>
      <c r="Z196" s="1">
        <v>0</v>
      </c>
      <c r="AA196" s="1">
        <v>0</v>
      </c>
      <c r="AB196" s="1">
        <v>0</v>
      </c>
      <c r="AC196" s="1">
        <v>0</v>
      </c>
      <c r="AD196" s="1">
        <v>0</v>
      </c>
      <c r="AE196" s="1">
        <v>0</v>
      </c>
      <c r="AF196" s="1">
        <v>0</v>
      </c>
      <c r="AG196" s="1">
        <v>0</v>
      </c>
      <c r="AH196" s="1">
        <v>0</v>
      </c>
      <c r="AI196" s="1">
        <v>0</v>
      </c>
      <c r="AJ196" s="1">
        <v>0</v>
      </c>
      <c r="AK196" s="1">
        <v>0</v>
      </c>
      <c r="AL196" s="1">
        <v>0</v>
      </c>
      <c r="AM196" s="1">
        <v>8.92</v>
      </c>
      <c r="AN196" s="1">
        <v>0</v>
      </c>
      <c r="AO196" s="1">
        <v>0</v>
      </c>
      <c r="AP196" s="1">
        <v>0</v>
      </c>
      <c r="AQ196" s="1">
        <v>0</v>
      </c>
      <c r="AR196" s="1">
        <v>0</v>
      </c>
      <c r="AS196" s="1">
        <v>0</v>
      </c>
      <c r="AT196" s="1">
        <v>0</v>
      </c>
      <c r="AU196" s="1">
        <v>0</v>
      </c>
      <c r="AV196" s="1">
        <v>0</v>
      </c>
      <c r="AW196" s="1">
        <v>0</v>
      </c>
      <c r="AX196" s="1">
        <v>0</v>
      </c>
      <c r="AY196" s="1">
        <v>0</v>
      </c>
      <c r="AZ196" s="1">
        <v>0</v>
      </c>
      <c r="BA196" s="1">
        <v>0</v>
      </c>
      <c r="BB196" s="1">
        <v>0</v>
      </c>
      <c r="BC196" s="1">
        <v>0.1</v>
      </c>
      <c r="BD196" s="1">
        <v>0</v>
      </c>
      <c r="BE196" s="1">
        <v>0</v>
      </c>
      <c r="BF196" s="1">
        <v>0</v>
      </c>
      <c r="BG196" s="1">
        <v>0</v>
      </c>
      <c r="BH196" s="1">
        <v>0</v>
      </c>
      <c r="BI196" s="1">
        <v>0</v>
      </c>
      <c r="BJ196" s="1">
        <v>0</v>
      </c>
      <c r="BK196" s="1">
        <v>0</v>
      </c>
      <c r="BL196" s="1">
        <v>0</v>
      </c>
      <c r="BM196" s="1">
        <v>0</v>
      </c>
      <c r="BN196" s="1">
        <v>0</v>
      </c>
      <c r="BO196" s="1">
        <v>0</v>
      </c>
      <c r="BP196" s="1">
        <v>0</v>
      </c>
      <c r="BQ196" s="1">
        <v>1.4999999999999999E-2</v>
      </c>
      <c r="BR196" s="1">
        <v>0</v>
      </c>
      <c r="BS196" s="1">
        <v>0</v>
      </c>
      <c r="BT196" s="1">
        <v>0</v>
      </c>
      <c r="BU196" s="1">
        <v>0</v>
      </c>
      <c r="BV196" s="1">
        <v>0</v>
      </c>
      <c r="BW196" s="1">
        <v>81.599999999999994</v>
      </c>
      <c r="BX196" s="1">
        <v>0</v>
      </c>
      <c r="BY196" s="1">
        <v>0</v>
      </c>
      <c r="BZ196" s="1">
        <v>0</v>
      </c>
      <c r="CA196" s="1">
        <v>0</v>
      </c>
      <c r="CB196" s="1">
        <v>0</v>
      </c>
      <c r="CC196" s="1">
        <v>0</v>
      </c>
      <c r="CD196" s="1">
        <v>0</v>
      </c>
      <c r="CE196" s="1">
        <v>0</v>
      </c>
      <c r="CF196" s="1">
        <v>0</v>
      </c>
      <c r="CG196" s="1">
        <v>0</v>
      </c>
      <c r="CH196" s="1">
        <v>0</v>
      </c>
      <c r="CI196" s="1">
        <v>0</v>
      </c>
      <c r="CJ196" s="1">
        <v>0</v>
      </c>
      <c r="CK196" s="1">
        <v>0</v>
      </c>
      <c r="CL196" s="1">
        <v>0</v>
      </c>
      <c r="CM196" s="1">
        <v>0</v>
      </c>
      <c r="CN196" s="1">
        <v>0</v>
      </c>
      <c r="CO196" s="1">
        <v>0</v>
      </c>
      <c r="CP196" s="1">
        <v>0</v>
      </c>
      <c r="CQ196" s="1">
        <v>0</v>
      </c>
      <c r="CR196" s="1">
        <v>0</v>
      </c>
      <c r="CS196" s="1">
        <v>0</v>
      </c>
      <c r="CT196" s="1">
        <v>0</v>
      </c>
      <c r="CU196" s="1">
        <v>0</v>
      </c>
      <c r="CV196" s="1">
        <v>0</v>
      </c>
      <c r="CW196" s="1">
        <v>0</v>
      </c>
      <c r="CX196" s="1">
        <v>0</v>
      </c>
      <c r="CY196" s="1">
        <v>0</v>
      </c>
      <c r="CZ196" s="1">
        <v>0</v>
      </c>
      <c r="DA196" s="1">
        <v>0</v>
      </c>
      <c r="DB196" s="1">
        <v>0</v>
      </c>
      <c r="DC196" s="1">
        <v>0</v>
      </c>
      <c r="DD196" s="1">
        <v>0</v>
      </c>
      <c r="DE196" s="1">
        <v>0</v>
      </c>
      <c r="DF196" s="1">
        <v>0</v>
      </c>
      <c r="DG196" s="1">
        <v>0</v>
      </c>
      <c r="DH196" s="1">
        <v>0</v>
      </c>
      <c r="DI196" s="1">
        <v>0</v>
      </c>
      <c r="DJ196" s="1">
        <v>0</v>
      </c>
      <c r="DK196" s="1">
        <v>0</v>
      </c>
      <c r="DL196" s="1">
        <v>0</v>
      </c>
      <c r="DM196" s="1">
        <v>0</v>
      </c>
      <c r="DN196" s="1">
        <v>0</v>
      </c>
      <c r="DO196" s="1">
        <v>0</v>
      </c>
      <c r="DP196" s="1">
        <v>0</v>
      </c>
      <c r="DQ196" s="1">
        <v>0</v>
      </c>
      <c r="DR196" s="1">
        <v>0</v>
      </c>
      <c r="DS196" s="1">
        <v>0</v>
      </c>
      <c r="DT196" s="1">
        <v>0</v>
      </c>
      <c r="DU196" s="1">
        <v>0</v>
      </c>
      <c r="DV196" s="1">
        <v>0</v>
      </c>
      <c r="DW196" s="1">
        <v>0</v>
      </c>
      <c r="DX196" s="1">
        <v>0</v>
      </c>
      <c r="DY196" s="1">
        <v>0</v>
      </c>
      <c r="DZ196" s="1">
        <v>0</v>
      </c>
      <c r="EA196" s="1">
        <v>0</v>
      </c>
      <c r="EB196" s="1">
        <v>0</v>
      </c>
      <c r="EC196" s="1">
        <v>0</v>
      </c>
      <c r="ED196" s="1">
        <v>0</v>
      </c>
      <c r="EE196" s="1">
        <v>0</v>
      </c>
      <c r="EF196" s="1">
        <v>0</v>
      </c>
      <c r="EG196" s="1">
        <v>0</v>
      </c>
      <c r="EH196" s="1">
        <v>0</v>
      </c>
      <c r="EI196" s="1">
        <v>0</v>
      </c>
      <c r="EJ196" s="1">
        <v>0</v>
      </c>
      <c r="EK196" s="1">
        <v>0</v>
      </c>
      <c r="EL196" s="1">
        <v>0</v>
      </c>
      <c r="EM196" s="1">
        <v>0</v>
      </c>
      <c r="EN196" s="1">
        <v>0</v>
      </c>
      <c r="EO196" s="1">
        <v>0</v>
      </c>
      <c r="EP196" s="1">
        <v>0</v>
      </c>
      <c r="EQ196" s="1">
        <v>0</v>
      </c>
      <c r="ER196" s="1">
        <v>0</v>
      </c>
      <c r="ES196" s="1">
        <v>0</v>
      </c>
      <c r="ET196" s="1">
        <v>0</v>
      </c>
      <c r="EU196" s="1">
        <v>0</v>
      </c>
      <c r="EV196" s="1">
        <v>0</v>
      </c>
      <c r="EW196" s="1">
        <v>0</v>
      </c>
      <c r="EX196" s="1">
        <v>0</v>
      </c>
      <c r="EY196" s="1">
        <v>0</v>
      </c>
      <c r="EZ196" s="1">
        <v>0</v>
      </c>
      <c r="FA196" s="1">
        <v>0</v>
      </c>
      <c r="FB196" s="1">
        <v>0</v>
      </c>
      <c r="FC196" s="1">
        <v>0</v>
      </c>
      <c r="FD196" s="1">
        <v>0</v>
      </c>
      <c r="FE196" s="1">
        <v>0</v>
      </c>
      <c r="FF196" s="1">
        <v>0</v>
      </c>
      <c r="FG196" s="1">
        <v>0</v>
      </c>
      <c r="FH196" s="1">
        <v>0</v>
      </c>
      <c r="FI196" s="1">
        <v>0</v>
      </c>
      <c r="FJ196" s="1">
        <v>0</v>
      </c>
      <c r="FK196" s="1">
        <v>0</v>
      </c>
      <c r="FL196" s="1">
        <v>0</v>
      </c>
      <c r="FM196" s="1">
        <v>0</v>
      </c>
      <c r="FN196" s="1">
        <v>0</v>
      </c>
      <c r="FO196" s="1">
        <v>0</v>
      </c>
      <c r="FP196" s="1">
        <v>0</v>
      </c>
      <c r="FQ196" s="1">
        <v>1</v>
      </c>
      <c r="FR196" s="1">
        <v>0</v>
      </c>
      <c r="FS196" s="1">
        <v>0</v>
      </c>
      <c r="FT196" s="1">
        <v>0</v>
      </c>
      <c r="FU196" s="1">
        <v>0</v>
      </c>
      <c r="FV196" s="1">
        <v>0</v>
      </c>
      <c r="FW196" s="1">
        <v>0</v>
      </c>
      <c r="FX196" s="1">
        <v>2.9332456428806317</v>
      </c>
      <c r="FY196" s="1">
        <v>0</v>
      </c>
      <c r="FZ196" s="1">
        <v>0</v>
      </c>
      <c r="GA196" s="1">
        <v>0</v>
      </c>
      <c r="GB196" s="1">
        <v>0</v>
      </c>
      <c r="GC196" s="1">
        <v>0</v>
      </c>
      <c r="GD196" s="1">
        <v>0</v>
      </c>
      <c r="GE196" s="1">
        <v>0</v>
      </c>
      <c r="GF196" s="1">
        <v>0</v>
      </c>
      <c r="GG196" s="1">
        <v>0</v>
      </c>
      <c r="GH196" s="1">
        <v>0</v>
      </c>
      <c r="GI196" s="1">
        <v>0</v>
      </c>
      <c r="GJ196" s="1">
        <v>0</v>
      </c>
      <c r="GK196" s="1">
        <v>0</v>
      </c>
      <c r="GL196" s="1">
        <v>0</v>
      </c>
      <c r="GM196" s="1">
        <v>0</v>
      </c>
      <c r="GN196" s="1">
        <v>0</v>
      </c>
      <c r="GO196" s="1">
        <v>0</v>
      </c>
      <c r="GP196" s="1">
        <v>0</v>
      </c>
      <c r="GQ196" s="1">
        <v>0</v>
      </c>
      <c r="GR196" s="1">
        <v>0</v>
      </c>
      <c r="GS196" s="1">
        <v>0</v>
      </c>
      <c r="GT196" s="1">
        <v>0.30409999999999998</v>
      </c>
      <c r="GU196" s="1">
        <v>0</v>
      </c>
      <c r="GV196" s="1">
        <v>0</v>
      </c>
      <c r="GW196" s="1">
        <v>0</v>
      </c>
      <c r="GX196" s="1">
        <v>0</v>
      </c>
      <c r="GY196" s="1">
        <v>0</v>
      </c>
      <c r="GZ196" s="1">
        <v>0</v>
      </c>
      <c r="HA196" s="1">
        <v>0</v>
      </c>
      <c r="HB196" s="1">
        <v>0</v>
      </c>
      <c r="HC196" s="1">
        <v>0</v>
      </c>
      <c r="HD196" s="1">
        <v>0</v>
      </c>
      <c r="HE196" s="1">
        <v>0</v>
      </c>
      <c r="HF196" s="1">
        <v>0</v>
      </c>
      <c r="HG196" s="1">
        <v>0</v>
      </c>
      <c r="HH196" s="1">
        <v>1.4999999999999999E-2</v>
      </c>
      <c r="HI196" s="1">
        <v>0</v>
      </c>
      <c r="HJ196" s="1">
        <v>0</v>
      </c>
      <c r="HK196" s="1">
        <v>0</v>
      </c>
      <c r="HL196" s="1">
        <v>0</v>
      </c>
      <c r="HM196" s="1">
        <v>0</v>
      </c>
      <c r="HN196" s="1">
        <v>81.599999999999994</v>
      </c>
      <c r="HO196" s="1">
        <v>0</v>
      </c>
      <c r="HP196" s="1">
        <v>0</v>
      </c>
      <c r="HQ196" s="1">
        <v>0</v>
      </c>
      <c r="HR196" s="1">
        <v>0</v>
      </c>
      <c r="HS196" s="1">
        <v>0</v>
      </c>
      <c r="HT196" s="1">
        <v>0</v>
      </c>
      <c r="HU196" s="1">
        <v>0</v>
      </c>
      <c r="HV196" s="1">
        <v>0</v>
      </c>
      <c r="HW196" s="1">
        <v>0</v>
      </c>
      <c r="HX196" s="1">
        <v>0</v>
      </c>
      <c r="HY196" s="1">
        <v>0</v>
      </c>
      <c r="HZ196" s="1">
        <v>0</v>
      </c>
      <c r="IA196" s="1">
        <v>0</v>
      </c>
      <c r="IB196" s="1">
        <v>0</v>
      </c>
      <c r="IC196" s="1">
        <v>0</v>
      </c>
      <c r="ID196" s="1">
        <v>0</v>
      </c>
      <c r="IE196" s="1">
        <v>0</v>
      </c>
      <c r="IF196" s="1">
        <v>0</v>
      </c>
      <c r="IG196" s="1">
        <v>0</v>
      </c>
      <c r="IH196" s="1">
        <v>0</v>
      </c>
      <c r="II196" s="1">
        <v>0</v>
      </c>
      <c r="IJ196" s="1">
        <v>0</v>
      </c>
      <c r="IK196" s="1">
        <v>0</v>
      </c>
      <c r="IL196" s="1">
        <v>0</v>
      </c>
      <c r="IM196" s="1">
        <v>0</v>
      </c>
      <c r="IN196" s="1">
        <v>0</v>
      </c>
      <c r="IO196" s="1">
        <v>0</v>
      </c>
      <c r="IP196" s="1">
        <v>0</v>
      </c>
      <c r="IQ196" s="1">
        <v>0</v>
      </c>
      <c r="IR196" s="1">
        <v>0</v>
      </c>
      <c r="IS196" s="1">
        <v>0</v>
      </c>
      <c r="IT196" s="1">
        <v>0</v>
      </c>
      <c r="IU196" s="1">
        <v>0</v>
      </c>
      <c r="IV196" s="1">
        <v>0</v>
      </c>
      <c r="IW196" s="1">
        <v>0</v>
      </c>
      <c r="IX196" s="1">
        <v>0</v>
      </c>
      <c r="IY196" s="1">
        <v>0</v>
      </c>
      <c r="IZ196" s="1">
        <v>0</v>
      </c>
      <c r="JA196" s="1">
        <v>0</v>
      </c>
      <c r="JB196" s="1">
        <v>0</v>
      </c>
      <c r="JC196" s="1">
        <v>0</v>
      </c>
      <c r="JD196" s="1">
        <v>0</v>
      </c>
      <c r="JE196" s="1">
        <v>0</v>
      </c>
      <c r="JF196" s="1">
        <v>0</v>
      </c>
      <c r="JG196" s="1">
        <v>0</v>
      </c>
      <c r="JH196" s="1">
        <v>0</v>
      </c>
      <c r="JI196" s="1">
        <v>0</v>
      </c>
      <c r="JJ196" s="1">
        <v>0</v>
      </c>
      <c r="JK196" s="1">
        <v>0</v>
      </c>
      <c r="JL196" s="1">
        <v>0</v>
      </c>
      <c r="JM196" s="1">
        <v>0</v>
      </c>
      <c r="JN196" s="1">
        <v>0</v>
      </c>
      <c r="JO196" s="1">
        <v>0</v>
      </c>
      <c r="JP196" s="1">
        <v>0</v>
      </c>
      <c r="JQ196" s="1">
        <v>0</v>
      </c>
      <c r="JR196" s="1">
        <v>0</v>
      </c>
      <c r="JS196" s="1">
        <v>0</v>
      </c>
      <c r="JT196" s="1">
        <v>0</v>
      </c>
      <c r="JU196" s="1">
        <v>0</v>
      </c>
      <c r="JV196" s="1">
        <v>0</v>
      </c>
      <c r="JW196" s="1">
        <v>0</v>
      </c>
      <c r="JX196" s="1">
        <v>0</v>
      </c>
      <c r="JY196" s="1">
        <v>0</v>
      </c>
      <c r="JZ196" s="1">
        <v>0</v>
      </c>
      <c r="KA196" s="1">
        <v>0</v>
      </c>
      <c r="KB196" s="1">
        <v>0</v>
      </c>
      <c r="KC196" s="1">
        <v>0</v>
      </c>
      <c r="KD196" s="1">
        <v>0</v>
      </c>
      <c r="KE196" s="1">
        <v>0</v>
      </c>
      <c r="KF196" s="1">
        <v>0</v>
      </c>
      <c r="KG196" s="1">
        <v>0</v>
      </c>
      <c r="KH196" s="1">
        <v>0</v>
      </c>
      <c r="KI196" s="1">
        <v>0</v>
      </c>
      <c r="KJ196" s="1">
        <v>0</v>
      </c>
      <c r="KK196" s="1">
        <v>0</v>
      </c>
      <c r="KL196" s="1">
        <v>0</v>
      </c>
      <c r="KM196" s="1">
        <v>0</v>
      </c>
      <c r="KN196" s="1">
        <v>0</v>
      </c>
      <c r="KO196" s="1">
        <v>0</v>
      </c>
      <c r="KP196" s="1">
        <v>0</v>
      </c>
      <c r="KQ196" s="1">
        <v>0</v>
      </c>
      <c r="KR196" s="1">
        <v>0</v>
      </c>
      <c r="KS196" s="1">
        <v>0</v>
      </c>
      <c r="KT196" s="1">
        <v>0</v>
      </c>
      <c r="KU196" s="1">
        <v>0</v>
      </c>
      <c r="KV196" s="1">
        <v>0</v>
      </c>
      <c r="KW196" s="1">
        <v>0</v>
      </c>
      <c r="KX196" s="1">
        <v>0</v>
      </c>
      <c r="KY196" s="1">
        <v>0</v>
      </c>
      <c r="KZ196" s="1">
        <v>0</v>
      </c>
      <c r="LA196" s="1">
        <v>0</v>
      </c>
      <c r="LB196" s="1">
        <v>0</v>
      </c>
      <c r="LC196" s="1">
        <v>0</v>
      </c>
      <c r="LD196" s="1">
        <v>0</v>
      </c>
      <c r="LE196" s="1">
        <v>0</v>
      </c>
      <c r="LF196" s="1">
        <v>0</v>
      </c>
      <c r="LG196" s="1">
        <v>0</v>
      </c>
      <c r="LH196" s="1">
        <v>1</v>
      </c>
      <c r="LI196" s="1">
        <v>1</v>
      </c>
      <c r="LJ196" s="1">
        <v>0</v>
      </c>
      <c r="LK196" s="1">
        <v>0</v>
      </c>
      <c r="LL196" s="1">
        <v>1</v>
      </c>
      <c r="LM196" s="1">
        <v>0.95</v>
      </c>
      <c r="LN196" s="1">
        <v>0</v>
      </c>
      <c r="LO196" s="1">
        <v>1</v>
      </c>
      <c r="LP196" s="1">
        <v>0.78</v>
      </c>
      <c r="LQ196" s="1">
        <v>0</v>
      </c>
      <c r="LR196" s="1">
        <v>0</v>
      </c>
      <c r="LS196" s="1">
        <v>0</v>
      </c>
    </row>
    <row r="197" spans="1:331" ht="15.75" customHeight="1">
      <c r="A197" s="1" t="s">
        <v>459</v>
      </c>
      <c r="B197" s="1" t="s">
        <v>485</v>
      </c>
      <c r="C197" s="1" t="s">
        <v>488</v>
      </c>
      <c r="D197" s="1" t="s">
        <v>423</v>
      </c>
      <c r="E197" s="1" t="s">
        <v>354</v>
      </c>
      <c r="F197" s="1">
        <v>65252</v>
      </c>
      <c r="G197" s="1" t="s">
        <v>355</v>
      </c>
      <c r="H197" s="1">
        <v>65252</v>
      </c>
      <c r="I197" s="1">
        <v>1.0189097609344013</v>
      </c>
      <c r="J197" s="1">
        <v>0</v>
      </c>
      <c r="K197" s="1" t="s">
        <v>356</v>
      </c>
      <c r="L197" s="1">
        <v>1</v>
      </c>
      <c r="M197" s="1" t="s">
        <v>427</v>
      </c>
      <c r="N197" s="1" t="s">
        <v>489</v>
      </c>
      <c r="O197" s="1" t="s">
        <v>490</v>
      </c>
      <c r="P197" s="1">
        <v>4.3</v>
      </c>
      <c r="Q197" s="1">
        <v>0.94</v>
      </c>
      <c r="R197" s="1">
        <v>0</v>
      </c>
      <c r="S197" s="1">
        <v>0.49</v>
      </c>
      <c r="T197" s="1">
        <v>64041</v>
      </c>
      <c r="U197" s="1">
        <v>0</v>
      </c>
      <c r="V197" s="1">
        <v>153</v>
      </c>
      <c r="W197" s="1">
        <v>0</v>
      </c>
      <c r="X197" s="1">
        <v>9798273</v>
      </c>
      <c r="Y197" s="1">
        <v>1</v>
      </c>
      <c r="Z197" s="1">
        <v>0</v>
      </c>
      <c r="AA197" s="1">
        <v>0</v>
      </c>
      <c r="AB197" s="1">
        <v>0</v>
      </c>
      <c r="AC197" s="1">
        <v>0</v>
      </c>
      <c r="AD197" s="1">
        <v>0</v>
      </c>
      <c r="AE197" s="1">
        <v>0</v>
      </c>
      <c r="AF197" s="1">
        <v>0</v>
      </c>
      <c r="AG197" s="1">
        <v>0</v>
      </c>
      <c r="AH197" s="1">
        <v>0</v>
      </c>
      <c r="AI197" s="1">
        <v>0</v>
      </c>
      <c r="AJ197" s="1">
        <v>0</v>
      </c>
      <c r="AK197" s="1">
        <v>0</v>
      </c>
      <c r="AL197" s="1">
        <v>0</v>
      </c>
      <c r="AM197" s="1">
        <v>8.92</v>
      </c>
      <c r="AN197" s="1">
        <v>0</v>
      </c>
      <c r="AO197" s="1">
        <v>0</v>
      </c>
      <c r="AP197" s="1">
        <v>0</v>
      </c>
      <c r="AQ197" s="1">
        <v>0</v>
      </c>
      <c r="AR197" s="1">
        <v>0</v>
      </c>
      <c r="AS197" s="1">
        <v>0</v>
      </c>
      <c r="AT197" s="1">
        <v>0</v>
      </c>
      <c r="AU197" s="1">
        <v>0</v>
      </c>
      <c r="AV197" s="1">
        <v>0</v>
      </c>
      <c r="AW197" s="1">
        <v>0</v>
      </c>
      <c r="AX197" s="1">
        <v>0</v>
      </c>
      <c r="AY197" s="1">
        <v>0</v>
      </c>
      <c r="AZ197" s="1">
        <v>0</v>
      </c>
      <c r="BA197" s="1">
        <v>0</v>
      </c>
      <c r="BB197" s="1">
        <v>0</v>
      </c>
      <c r="BC197" s="1">
        <v>0.1</v>
      </c>
      <c r="BD197" s="1">
        <v>0</v>
      </c>
      <c r="BE197" s="1">
        <v>0</v>
      </c>
      <c r="BF197" s="1">
        <v>0</v>
      </c>
      <c r="BG197" s="1">
        <v>0</v>
      </c>
      <c r="BH197" s="1">
        <v>0</v>
      </c>
      <c r="BI197" s="1">
        <v>0</v>
      </c>
      <c r="BJ197" s="1">
        <v>0</v>
      </c>
      <c r="BK197" s="1">
        <v>0</v>
      </c>
      <c r="BL197" s="1">
        <v>0</v>
      </c>
      <c r="BM197" s="1">
        <v>0</v>
      </c>
      <c r="BN197" s="1">
        <v>0</v>
      </c>
      <c r="BO197" s="1">
        <v>0</v>
      </c>
      <c r="BP197" s="1">
        <v>0</v>
      </c>
      <c r="BQ197" s="1">
        <v>1.4999999999999999E-2</v>
      </c>
      <c r="BR197" s="1">
        <v>0</v>
      </c>
      <c r="BS197" s="1">
        <v>0</v>
      </c>
      <c r="BT197" s="1">
        <v>0</v>
      </c>
      <c r="BU197" s="1">
        <v>0</v>
      </c>
      <c r="BV197" s="1">
        <v>0</v>
      </c>
      <c r="BW197" s="1">
        <v>81.599999999999994</v>
      </c>
      <c r="BX197" s="1">
        <v>0</v>
      </c>
      <c r="BY197" s="1">
        <v>0</v>
      </c>
      <c r="BZ197" s="1">
        <v>0</v>
      </c>
      <c r="CA197" s="1">
        <v>0</v>
      </c>
      <c r="CB197" s="1">
        <v>0</v>
      </c>
      <c r="CC197" s="1">
        <v>0</v>
      </c>
      <c r="CD197" s="1">
        <v>0</v>
      </c>
      <c r="CE197" s="1">
        <v>0</v>
      </c>
      <c r="CF197" s="1">
        <v>0</v>
      </c>
      <c r="CG197" s="1">
        <v>0</v>
      </c>
      <c r="CH197" s="1">
        <v>0</v>
      </c>
      <c r="CI197" s="1">
        <v>0</v>
      </c>
      <c r="CJ197" s="1">
        <v>0</v>
      </c>
      <c r="CK197" s="1">
        <v>0</v>
      </c>
      <c r="CL197" s="1">
        <v>0</v>
      </c>
      <c r="CM197" s="1">
        <v>0</v>
      </c>
      <c r="CN197" s="1">
        <v>0</v>
      </c>
      <c r="CO197" s="1">
        <v>0</v>
      </c>
      <c r="CP197" s="1">
        <v>0</v>
      </c>
      <c r="CQ197" s="1">
        <v>0</v>
      </c>
      <c r="CR197" s="1">
        <v>0</v>
      </c>
      <c r="CS197" s="1">
        <v>0</v>
      </c>
      <c r="CT197" s="1">
        <v>0</v>
      </c>
      <c r="CU197" s="1">
        <v>0</v>
      </c>
      <c r="CV197" s="1">
        <v>0</v>
      </c>
      <c r="CW197" s="1">
        <v>0</v>
      </c>
      <c r="CX197" s="1">
        <v>0</v>
      </c>
      <c r="CY197" s="1">
        <v>0</v>
      </c>
      <c r="CZ197" s="1">
        <v>0</v>
      </c>
      <c r="DA197" s="1">
        <v>0</v>
      </c>
      <c r="DB197" s="1">
        <v>0</v>
      </c>
      <c r="DC197" s="1">
        <v>0</v>
      </c>
      <c r="DD197" s="1">
        <v>0</v>
      </c>
      <c r="DE197" s="1">
        <v>0</v>
      </c>
      <c r="DF197" s="1">
        <v>0</v>
      </c>
      <c r="DG197" s="1">
        <v>0</v>
      </c>
      <c r="DH197" s="1">
        <v>0</v>
      </c>
      <c r="DI197" s="1">
        <v>0</v>
      </c>
      <c r="DJ197" s="1">
        <v>0</v>
      </c>
      <c r="DK197" s="1">
        <v>0</v>
      </c>
      <c r="DL197" s="1">
        <v>0</v>
      </c>
      <c r="DM197" s="1">
        <v>0</v>
      </c>
      <c r="DN197" s="1">
        <v>0</v>
      </c>
      <c r="DO197" s="1">
        <v>0</v>
      </c>
      <c r="DP197" s="1">
        <v>0</v>
      </c>
      <c r="DQ197" s="1">
        <v>0</v>
      </c>
      <c r="DR197" s="1">
        <v>0</v>
      </c>
      <c r="DS197" s="1">
        <v>0</v>
      </c>
      <c r="DT197" s="1">
        <v>0</v>
      </c>
      <c r="DU197" s="1">
        <v>0</v>
      </c>
      <c r="DV197" s="1">
        <v>0</v>
      </c>
      <c r="DW197" s="1">
        <v>0</v>
      </c>
      <c r="DX197" s="1">
        <v>0</v>
      </c>
      <c r="DY197" s="1">
        <v>0</v>
      </c>
      <c r="DZ197" s="1">
        <v>0</v>
      </c>
      <c r="EA197" s="1">
        <v>0</v>
      </c>
      <c r="EB197" s="1">
        <v>0</v>
      </c>
      <c r="EC197" s="1">
        <v>0</v>
      </c>
      <c r="ED197" s="1">
        <v>0</v>
      </c>
      <c r="EE197" s="1">
        <v>0</v>
      </c>
      <c r="EF197" s="1">
        <v>0</v>
      </c>
      <c r="EG197" s="1">
        <v>0</v>
      </c>
      <c r="EH197" s="1">
        <v>0</v>
      </c>
      <c r="EI197" s="1">
        <v>0</v>
      </c>
      <c r="EJ197" s="1">
        <v>0</v>
      </c>
      <c r="EK197" s="1">
        <v>0</v>
      </c>
      <c r="EL197" s="1">
        <v>0</v>
      </c>
      <c r="EM197" s="1">
        <v>0</v>
      </c>
      <c r="EN197" s="1">
        <v>0</v>
      </c>
      <c r="EO197" s="1">
        <v>0</v>
      </c>
      <c r="EP197" s="1">
        <v>0</v>
      </c>
      <c r="EQ197" s="1">
        <v>0</v>
      </c>
      <c r="ER197" s="1">
        <v>0</v>
      </c>
      <c r="ES197" s="1">
        <v>0</v>
      </c>
      <c r="ET197" s="1">
        <v>0</v>
      </c>
      <c r="EU197" s="1">
        <v>0</v>
      </c>
      <c r="EV197" s="1">
        <v>0</v>
      </c>
      <c r="EW197" s="1">
        <v>0</v>
      </c>
      <c r="EX197" s="1">
        <v>0</v>
      </c>
      <c r="EY197" s="1">
        <v>0</v>
      </c>
      <c r="EZ197" s="1">
        <v>0</v>
      </c>
      <c r="FA197" s="1">
        <v>0</v>
      </c>
      <c r="FB197" s="1">
        <v>0</v>
      </c>
      <c r="FC197" s="1">
        <v>0</v>
      </c>
      <c r="FD197" s="1">
        <v>0</v>
      </c>
      <c r="FE197" s="1">
        <v>0</v>
      </c>
      <c r="FF197" s="1">
        <v>0</v>
      </c>
      <c r="FG197" s="1">
        <v>0</v>
      </c>
      <c r="FH197" s="1">
        <v>0</v>
      </c>
      <c r="FI197" s="1">
        <v>0</v>
      </c>
      <c r="FJ197" s="1">
        <v>0</v>
      </c>
      <c r="FK197" s="1">
        <v>0</v>
      </c>
      <c r="FL197" s="1">
        <v>0</v>
      </c>
      <c r="FM197" s="1">
        <v>0</v>
      </c>
      <c r="FN197" s="1">
        <v>0</v>
      </c>
      <c r="FO197" s="1">
        <v>0</v>
      </c>
      <c r="FP197" s="1">
        <v>0</v>
      </c>
      <c r="FQ197" s="1">
        <v>1</v>
      </c>
      <c r="FR197" s="1">
        <v>0</v>
      </c>
      <c r="FS197" s="1">
        <v>0</v>
      </c>
      <c r="FT197" s="1">
        <v>0</v>
      </c>
      <c r="FU197" s="1">
        <v>0</v>
      </c>
      <c r="FV197" s="1">
        <v>0</v>
      </c>
      <c r="FW197" s="1">
        <v>0</v>
      </c>
      <c r="FX197" s="1">
        <v>2.8272583201267829</v>
      </c>
      <c r="FY197" s="1">
        <v>0</v>
      </c>
      <c r="FZ197" s="1">
        <v>0</v>
      </c>
      <c r="GA197" s="1">
        <v>0</v>
      </c>
      <c r="GB197" s="1">
        <v>0</v>
      </c>
      <c r="GC197" s="1">
        <v>0</v>
      </c>
      <c r="GD197" s="1">
        <v>0</v>
      </c>
      <c r="GE197" s="1">
        <v>0</v>
      </c>
      <c r="GF197" s="1">
        <v>0</v>
      </c>
      <c r="GG197" s="1">
        <v>0</v>
      </c>
      <c r="GH197" s="1">
        <v>0</v>
      </c>
      <c r="GI197" s="1">
        <v>0</v>
      </c>
      <c r="GJ197" s="1">
        <v>0</v>
      </c>
      <c r="GK197" s="1">
        <v>0</v>
      </c>
      <c r="GL197" s="1">
        <v>0</v>
      </c>
      <c r="GM197" s="1">
        <v>0</v>
      </c>
      <c r="GN197" s="1">
        <v>0</v>
      </c>
      <c r="GO197" s="1">
        <v>0</v>
      </c>
      <c r="GP197" s="1">
        <v>0</v>
      </c>
      <c r="GQ197" s="1">
        <v>0</v>
      </c>
      <c r="GR197" s="1">
        <v>0</v>
      </c>
      <c r="GS197" s="1">
        <v>0</v>
      </c>
      <c r="GT197" s="1">
        <v>0.3155</v>
      </c>
      <c r="GU197" s="1">
        <v>0</v>
      </c>
      <c r="GV197" s="1">
        <v>0</v>
      </c>
      <c r="GW197" s="1">
        <v>0</v>
      </c>
      <c r="GX197" s="1">
        <v>0</v>
      </c>
      <c r="GY197" s="1">
        <v>0</v>
      </c>
      <c r="GZ197" s="1">
        <v>0</v>
      </c>
      <c r="HA197" s="1">
        <v>0</v>
      </c>
      <c r="HB197" s="1">
        <v>0</v>
      </c>
      <c r="HC197" s="1">
        <v>0</v>
      </c>
      <c r="HD197" s="1">
        <v>0</v>
      </c>
      <c r="HE197" s="1">
        <v>0</v>
      </c>
      <c r="HF197" s="1">
        <v>0</v>
      </c>
      <c r="HG197" s="1">
        <v>0</v>
      </c>
      <c r="HH197" s="1">
        <v>1.4999999999999999E-2</v>
      </c>
      <c r="HI197" s="1">
        <v>0</v>
      </c>
      <c r="HJ197" s="1">
        <v>0</v>
      </c>
      <c r="HK197" s="1">
        <v>0</v>
      </c>
      <c r="HL197" s="1">
        <v>0</v>
      </c>
      <c r="HM197" s="1">
        <v>0</v>
      </c>
      <c r="HN197" s="1">
        <v>81.599999999999994</v>
      </c>
      <c r="HO197" s="1">
        <v>0</v>
      </c>
      <c r="HP197" s="1">
        <v>0</v>
      </c>
      <c r="HQ197" s="1">
        <v>0</v>
      </c>
      <c r="HR197" s="1">
        <v>0</v>
      </c>
      <c r="HS197" s="1">
        <v>0</v>
      </c>
      <c r="HT197" s="1">
        <v>0</v>
      </c>
      <c r="HU197" s="1">
        <v>0</v>
      </c>
      <c r="HV197" s="1">
        <v>0</v>
      </c>
      <c r="HW197" s="1">
        <v>0</v>
      </c>
      <c r="HX197" s="1">
        <v>0</v>
      </c>
      <c r="HY197" s="1">
        <v>0</v>
      </c>
      <c r="HZ197" s="1">
        <v>0</v>
      </c>
      <c r="IA197" s="1">
        <v>0</v>
      </c>
      <c r="IB197" s="1">
        <v>0</v>
      </c>
      <c r="IC197" s="1">
        <v>0</v>
      </c>
      <c r="ID197" s="1">
        <v>0</v>
      </c>
      <c r="IE197" s="1">
        <v>0</v>
      </c>
      <c r="IF197" s="1">
        <v>0</v>
      </c>
      <c r="IG197" s="1">
        <v>0</v>
      </c>
      <c r="IH197" s="1">
        <v>0</v>
      </c>
      <c r="II197" s="1">
        <v>0</v>
      </c>
      <c r="IJ197" s="1">
        <v>0</v>
      </c>
      <c r="IK197" s="1">
        <v>0</v>
      </c>
      <c r="IL197" s="1">
        <v>0</v>
      </c>
      <c r="IM197" s="1">
        <v>0</v>
      </c>
      <c r="IN197" s="1">
        <v>0</v>
      </c>
      <c r="IO197" s="1">
        <v>0</v>
      </c>
      <c r="IP197" s="1">
        <v>0</v>
      </c>
      <c r="IQ197" s="1">
        <v>0</v>
      </c>
      <c r="IR197" s="1">
        <v>0</v>
      </c>
      <c r="IS197" s="1">
        <v>0</v>
      </c>
      <c r="IT197" s="1">
        <v>0</v>
      </c>
      <c r="IU197" s="1">
        <v>0</v>
      </c>
      <c r="IV197" s="1">
        <v>0</v>
      </c>
      <c r="IW197" s="1">
        <v>0</v>
      </c>
      <c r="IX197" s="1">
        <v>0</v>
      </c>
      <c r="IY197" s="1">
        <v>0</v>
      </c>
      <c r="IZ197" s="1">
        <v>0</v>
      </c>
      <c r="JA197" s="1">
        <v>0</v>
      </c>
      <c r="JB197" s="1">
        <v>0</v>
      </c>
      <c r="JC197" s="1">
        <v>0</v>
      </c>
      <c r="JD197" s="1">
        <v>0</v>
      </c>
      <c r="JE197" s="1">
        <v>0</v>
      </c>
      <c r="JF197" s="1">
        <v>0</v>
      </c>
      <c r="JG197" s="1">
        <v>0</v>
      </c>
      <c r="JH197" s="1">
        <v>0</v>
      </c>
      <c r="JI197" s="1">
        <v>0</v>
      </c>
      <c r="JJ197" s="1">
        <v>0</v>
      </c>
      <c r="JK197" s="1">
        <v>0</v>
      </c>
      <c r="JL197" s="1">
        <v>0</v>
      </c>
      <c r="JM197" s="1">
        <v>0</v>
      </c>
      <c r="JN197" s="1">
        <v>0</v>
      </c>
      <c r="JO197" s="1">
        <v>0</v>
      </c>
      <c r="JP197" s="1">
        <v>0</v>
      </c>
      <c r="JQ197" s="1">
        <v>0</v>
      </c>
      <c r="JR197" s="1">
        <v>0</v>
      </c>
      <c r="JS197" s="1">
        <v>0</v>
      </c>
      <c r="JT197" s="1">
        <v>0</v>
      </c>
      <c r="JU197" s="1">
        <v>0</v>
      </c>
      <c r="JV197" s="1">
        <v>0</v>
      </c>
      <c r="JW197" s="1">
        <v>0</v>
      </c>
      <c r="JX197" s="1">
        <v>0</v>
      </c>
      <c r="JY197" s="1">
        <v>0</v>
      </c>
      <c r="JZ197" s="1">
        <v>0</v>
      </c>
      <c r="KA197" s="1">
        <v>0</v>
      </c>
      <c r="KB197" s="1">
        <v>0</v>
      </c>
      <c r="KC197" s="1">
        <v>0</v>
      </c>
      <c r="KD197" s="1">
        <v>0</v>
      </c>
      <c r="KE197" s="1">
        <v>0</v>
      </c>
      <c r="KF197" s="1">
        <v>0</v>
      </c>
      <c r="KG197" s="1">
        <v>0</v>
      </c>
      <c r="KH197" s="1">
        <v>0</v>
      </c>
      <c r="KI197" s="1">
        <v>0</v>
      </c>
      <c r="KJ197" s="1">
        <v>0</v>
      </c>
      <c r="KK197" s="1">
        <v>0</v>
      </c>
      <c r="KL197" s="1">
        <v>0</v>
      </c>
      <c r="KM197" s="1">
        <v>0</v>
      </c>
      <c r="KN197" s="1">
        <v>0</v>
      </c>
      <c r="KO197" s="1">
        <v>0</v>
      </c>
      <c r="KP197" s="1">
        <v>0</v>
      </c>
      <c r="KQ197" s="1">
        <v>0</v>
      </c>
      <c r="KR197" s="1">
        <v>0</v>
      </c>
      <c r="KS197" s="1">
        <v>0</v>
      </c>
      <c r="KT197" s="1">
        <v>0</v>
      </c>
      <c r="KU197" s="1">
        <v>0</v>
      </c>
      <c r="KV197" s="1">
        <v>0</v>
      </c>
      <c r="KW197" s="1">
        <v>0</v>
      </c>
      <c r="KX197" s="1">
        <v>0</v>
      </c>
      <c r="KY197" s="1">
        <v>0</v>
      </c>
      <c r="KZ197" s="1">
        <v>0</v>
      </c>
      <c r="LA197" s="1">
        <v>0</v>
      </c>
      <c r="LB197" s="1">
        <v>0</v>
      </c>
      <c r="LC197" s="1">
        <v>0</v>
      </c>
      <c r="LD197" s="1">
        <v>0</v>
      </c>
      <c r="LE197" s="1">
        <v>0</v>
      </c>
      <c r="LF197" s="1">
        <v>0</v>
      </c>
      <c r="LG197" s="1">
        <v>0</v>
      </c>
      <c r="LH197" s="1">
        <v>1</v>
      </c>
      <c r="LI197" s="1">
        <v>1</v>
      </c>
      <c r="LJ197" s="1">
        <v>0</v>
      </c>
      <c r="LK197" s="1">
        <v>0</v>
      </c>
      <c r="LL197" s="1">
        <v>1</v>
      </c>
      <c r="LM197" s="1">
        <v>0.95</v>
      </c>
      <c r="LN197" s="1">
        <v>0</v>
      </c>
      <c r="LO197" s="1">
        <v>1</v>
      </c>
      <c r="LP197" s="1">
        <v>0.78</v>
      </c>
      <c r="LQ197" s="1">
        <v>0</v>
      </c>
      <c r="LR197" s="1">
        <v>0</v>
      </c>
      <c r="LS197" s="1">
        <v>0</v>
      </c>
    </row>
    <row r="198" spans="1:331" ht="15.75" customHeight="1">
      <c r="A198" s="1" t="s">
        <v>459</v>
      </c>
      <c r="B198" s="1" t="s">
        <v>485</v>
      </c>
      <c r="C198" s="1" t="s">
        <v>488</v>
      </c>
      <c r="D198" s="1" t="s">
        <v>423</v>
      </c>
      <c r="E198" s="1" t="s">
        <v>354</v>
      </c>
      <c r="F198" s="1">
        <v>32338</v>
      </c>
      <c r="G198" s="1" t="s">
        <v>355</v>
      </c>
      <c r="H198" s="1">
        <v>32338</v>
      </c>
      <c r="I198" s="1">
        <v>1.0024489289810596</v>
      </c>
      <c r="J198" s="1">
        <v>0</v>
      </c>
      <c r="K198" s="1" t="s">
        <v>356</v>
      </c>
      <c r="L198" s="1">
        <v>1</v>
      </c>
      <c r="M198" s="1" t="s">
        <v>427</v>
      </c>
      <c r="N198" s="1" t="s">
        <v>489</v>
      </c>
      <c r="O198" s="1" t="s">
        <v>490</v>
      </c>
      <c r="P198" s="1">
        <v>4.3</v>
      </c>
      <c r="Q198" s="1">
        <v>0.94</v>
      </c>
      <c r="R198" s="1">
        <v>0</v>
      </c>
      <c r="S198" s="1">
        <v>0.49</v>
      </c>
      <c r="T198" s="1">
        <v>32259</v>
      </c>
      <c r="U198" s="1">
        <v>0</v>
      </c>
      <c r="V198" s="1">
        <v>153</v>
      </c>
      <c r="W198" s="1">
        <v>0</v>
      </c>
      <c r="X198" s="1">
        <v>4935627</v>
      </c>
      <c r="Y198" s="1">
        <v>1</v>
      </c>
      <c r="Z198" s="1">
        <v>0</v>
      </c>
      <c r="AA198" s="1">
        <v>0</v>
      </c>
      <c r="AB198" s="1">
        <v>0</v>
      </c>
      <c r="AC198" s="1">
        <v>0</v>
      </c>
      <c r="AD198" s="1">
        <v>0</v>
      </c>
      <c r="AE198" s="1">
        <v>0</v>
      </c>
      <c r="AF198" s="1">
        <v>0</v>
      </c>
      <c r="AG198" s="1">
        <v>0</v>
      </c>
      <c r="AH198" s="1">
        <v>0</v>
      </c>
      <c r="AI198" s="1">
        <v>0</v>
      </c>
      <c r="AJ198" s="1">
        <v>0</v>
      </c>
      <c r="AK198" s="1">
        <v>0</v>
      </c>
      <c r="AL198" s="1">
        <v>0</v>
      </c>
      <c r="AM198" s="1">
        <v>8.92</v>
      </c>
      <c r="AN198" s="1">
        <v>0</v>
      </c>
      <c r="AO198" s="1">
        <v>0</v>
      </c>
      <c r="AP198" s="1">
        <v>0</v>
      </c>
      <c r="AQ198" s="1">
        <v>0</v>
      </c>
      <c r="AR198" s="1">
        <v>0</v>
      </c>
      <c r="AS198" s="1">
        <v>0</v>
      </c>
      <c r="AT198" s="1">
        <v>0</v>
      </c>
      <c r="AU198" s="1">
        <v>0</v>
      </c>
      <c r="AV198" s="1">
        <v>0</v>
      </c>
      <c r="AW198" s="1">
        <v>0</v>
      </c>
      <c r="AX198" s="1">
        <v>0</v>
      </c>
      <c r="AY198" s="1">
        <v>0</v>
      </c>
      <c r="AZ198" s="1">
        <v>0</v>
      </c>
      <c r="BA198" s="1">
        <v>0</v>
      </c>
      <c r="BB198" s="1">
        <v>0</v>
      </c>
      <c r="BC198" s="1">
        <v>0.1</v>
      </c>
      <c r="BD198" s="1">
        <v>0</v>
      </c>
      <c r="BE198" s="1">
        <v>0</v>
      </c>
      <c r="BF198" s="1">
        <v>0</v>
      </c>
      <c r="BG198" s="1">
        <v>0</v>
      </c>
      <c r="BH198" s="1">
        <v>0</v>
      </c>
      <c r="BI198" s="1">
        <v>0</v>
      </c>
      <c r="BJ198" s="1">
        <v>0</v>
      </c>
      <c r="BK198" s="1">
        <v>0</v>
      </c>
      <c r="BL198" s="1">
        <v>0</v>
      </c>
      <c r="BM198" s="1">
        <v>0</v>
      </c>
      <c r="BN198" s="1">
        <v>0</v>
      </c>
      <c r="BO198" s="1">
        <v>0</v>
      </c>
      <c r="BP198" s="1">
        <v>0</v>
      </c>
      <c r="BQ198" s="1">
        <v>1.4999999999999999E-2</v>
      </c>
      <c r="BR198" s="1">
        <v>0</v>
      </c>
      <c r="BS198" s="1">
        <v>0</v>
      </c>
      <c r="BT198" s="1">
        <v>0</v>
      </c>
      <c r="BU198" s="1">
        <v>0</v>
      </c>
      <c r="BV198" s="1">
        <v>0</v>
      </c>
      <c r="BW198" s="1">
        <v>81.599999999999994</v>
      </c>
      <c r="BX198" s="1">
        <v>0</v>
      </c>
      <c r="BY198" s="1">
        <v>0</v>
      </c>
      <c r="BZ198" s="1">
        <v>0</v>
      </c>
      <c r="CA198" s="1">
        <v>0</v>
      </c>
      <c r="CB198" s="1">
        <v>0</v>
      </c>
      <c r="CC198" s="1">
        <v>0</v>
      </c>
      <c r="CD198" s="1">
        <v>0</v>
      </c>
      <c r="CE198" s="1">
        <v>0</v>
      </c>
      <c r="CF198" s="1">
        <v>0</v>
      </c>
      <c r="CG198" s="1">
        <v>0</v>
      </c>
      <c r="CH198" s="1">
        <v>0</v>
      </c>
      <c r="CI198" s="1">
        <v>0</v>
      </c>
      <c r="CJ198" s="1">
        <v>0</v>
      </c>
      <c r="CK198" s="1">
        <v>0</v>
      </c>
      <c r="CL198" s="1">
        <v>0</v>
      </c>
      <c r="CM198" s="1">
        <v>0</v>
      </c>
      <c r="CN198" s="1">
        <v>0</v>
      </c>
      <c r="CO198" s="1">
        <v>0</v>
      </c>
      <c r="CP198" s="1">
        <v>0</v>
      </c>
      <c r="CQ198" s="1">
        <v>0</v>
      </c>
      <c r="CR198" s="1">
        <v>0</v>
      </c>
      <c r="CS198" s="1">
        <v>0</v>
      </c>
      <c r="CT198" s="1">
        <v>0</v>
      </c>
      <c r="CU198" s="1">
        <v>0</v>
      </c>
      <c r="CV198" s="1">
        <v>0</v>
      </c>
      <c r="CW198" s="1">
        <v>0</v>
      </c>
      <c r="CX198" s="1">
        <v>0</v>
      </c>
      <c r="CY198" s="1">
        <v>0</v>
      </c>
      <c r="CZ198" s="1">
        <v>0</v>
      </c>
      <c r="DA198" s="1">
        <v>0</v>
      </c>
      <c r="DB198" s="1">
        <v>0</v>
      </c>
      <c r="DC198" s="1">
        <v>0</v>
      </c>
      <c r="DD198" s="1">
        <v>0</v>
      </c>
      <c r="DE198" s="1">
        <v>0</v>
      </c>
      <c r="DF198" s="1">
        <v>0</v>
      </c>
      <c r="DG198" s="1">
        <v>0</v>
      </c>
      <c r="DH198" s="1">
        <v>0</v>
      </c>
      <c r="DI198" s="1">
        <v>0</v>
      </c>
      <c r="DJ198" s="1">
        <v>0</v>
      </c>
      <c r="DK198" s="1">
        <v>0</v>
      </c>
      <c r="DL198" s="1">
        <v>0</v>
      </c>
      <c r="DM198" s="1">
        <v>0</v>
      </c>
      <c r="DN198" s="1">
        <v>0</v>
      </c>
      <c r="DO198" s="1">
        <v>0</v>
      </c>
      <c r="DP198" s="1">
        <v>0</v>
      </c>
      <c r="DQ198" s="1">
        <v>0</v>
      </c>
      <c r="DR198" s="1">
        <v>0</v>
      </c>
      <c r="DS198" s="1">
        <v>0</v>
      </c>
      <c r="DT198" s="1">
        <v>0</v>
      </c>
      <c r="DU198" s="1">
        <v>0</v>
      </c>
      <c r="DV198" s="1">
        <v>0</v>
      </c>
      <c r="DW198" s="1">
        <v>0</v>
      </c>
      <c r="DX198" s="1">
        <v>0</v>
      </c>
      <c r="DY198" s="1">
        <v>0</v>
      </c>
      <c r="DZ198" s="1">
        <v>0</v>
      </c>
      <c r="EA198" s="1">
        <v>0</v>
      </c>
      <c r="EB198" s="1">
        <v>0</v>
      </c>
      <c r="EC198" s="1">
        <v>0</v>
      </c>
      <c r="ED198" s="1">
        <v>0</v>
      </c>
      <c r="EE198" s="1">
        <v>0</v>
      </c>
      <c r="EF198" s="1">
        <v>0</v>
      </c>
      <c r="EG198" s="1">
        <v>0</v>
      </c>
      <c r="EH198" s="1">
        <v>0</v>
      </c>
      <c r="EI198" s="1">
        <v>0</v>
      </c>
      <c r="EJ198" s="1">
        <v>0</v>
      </c>
      <c r="EK198" s="1">
        <v>0</v>
      </c>
      <c r="EL198" s="1">
        <v>0</v>
      </c>
      <c r="EM198" s="1">
        <v>0</v>
      </c>
      <c r="EN198" s="1">
        <v>0</v>
      </c>
      <c r="EO198" s="1">
        <v>0</v>
      </c>
      <c r="EP198" s="1">
        <v>0</v>
      </c>
      <c r="EQ198" s="1">
        <v>0</v>
      </c>
      <c r="ER198" s="1">
        <v>0</v>
      </c>
      <c r="ES198" s="1">
        <v>0</v>
      </c>
      <c r="ET198" s="1">
        <v>0</v>
      </c>
      <c r="EU198" s="1">
        <v>0</v>
      </c>
      <c r="EV198" s="1">
        <v>0</v>
      </c>
      <c r="EW198" s="1">
        <v>0</v>
      </c>
      <c r="EX198" s="1">
        <v>0</v>
      </c>
      <c r="EY198" s="1">
        <v>0</v>
      </c>
      <c r="EZ198" s="1">
        <v>0</v>
      </c>
      <c r="FA198" s="1">
        <v>0</v>
      </c>
      <c r="FB198" s="1">
        <v>0</v>
      </c>
      <c r="FC198" s="1">
        <v>0</v>
      </c>
      <c r="FD198" s="1">
        <v>0</v>
      </c>
      <c r="FE198" s="1">
        <v>0</v>
      </c>
      <c r="FF198" s="1">
        <v>0</v>
      </c>
      <c r="FG198" s="1">
        <v>0</v>
      </c>
      <c r="FH198" s="1">
        <v>0</v>
      </c>
      <c r="FI198" s="1">
        <v>0</v>
      </c>
      <c r="FJ198" s="1">
        <v>0</v>
      </c>
      <c r="FK198" s="1">
        <v>0</v>
      </c>
      <c r="FL198" s="1">
        <v>0</v>
      </c>
      <c r="FM198" s="1">
        <v>0</v>
      </c>
      <c r="FN198" s="1">
        <v>0</v>
      </c>
      <c r="FO198" s="1">
        <v>0</v>
      </c>
      <c r="FP198" s="1">
        <v>0</v>
      </c>
      <c r="FQ198" s="1">
        <v>1</v>
      </c>
      <c r="FR198" s="1">
        <v>0</v>
      </c>
      <c r="FS198" s="1">
        <v>0</v>
      </c>
      <c r="FT198" s="1">
        <v>0</v>
      </c>
      <c r="FU198" s="1">
        <v>0</v>
      </c>
      <c r="FV198" s="1">
        <v>0</v>
      </c>
      <c r="FW198" s="1">
        <v>0</v>
      </c>
      <c r="FX198" s="1">
        <v>2.9255493604460479</v>
      </c>
      <c r="FY198" s="1">
        <v>0</v>
      </c>
      <c r="FZ198" s="1">
        <v>0</v>
      </c>
      <c r="GA198" s="1">
        <v>0</v>
      </c>
      <c r="GB198" s="1">
        <v>0</v>
      </c>
      <c r="GC198" s="1">
        <v>0</v>
      </c>
      <c r="GD198" s="1">
        <v>0</v>
      </c>
      <c r="GE198" s="1">
        <v>0</v>
      </c>
      <c r="GF198" s="1">
        <v>0</v>
      </c>
      <c r="GG198" s="1">
        <v>0</v>
      </c>
      <c r="GH198" s="1">
        <v>0</v>
      </c>
      <c r="GI198" s="1">
        <v>0</v>
      </c>
      <c r="GJ198" s="1">
        <v>0</v>
      </c>
      <c r="GK198" s="1">
        <v>0</v>
      </c>
      <c r="GL198" s="1">
        <v>0</v>
      </c>
      <c r="GM198" s="1">
        <v>0</v>
      </c>
      <c r="GN198" s="1">
        <v>0</v>
      </c>
      <c r="GO198" s="1">
        <v>0</v>
      </c>
      <c r="GP198" s="1">
        <v>0</v>
      </c>
      <c r="GQ198" s="1">
        <v>0</v>
      </c>
      <c r="GR198" s="1">
        <v>0</v>
      </c>
      <c r="GS198" s="1">
        <v>0</v>
      </c>
      <c r="GT198" s="1">
        <v>0.3049</v>
      </c>
      <c r="GU198" s="1">
        <v>0</v>
      </c>
      <c r="GV198" s="1">
        <v>0</v>
      </c>
      <c r="GW198" s="1">
        <v>0</v>
      </c>
      <c r="GX198" s="1">
        <v>0</v>
      </c>
      <c r="GY198" s="1">
        <v>0</v>
      </c>
      <c r="GZ198" s="1">
        <v>0</v>
      </c>
      <c r="HA198" s="1">
        <v>0</v>
      </c>
      <c r="HB198" s="1">
        <v>0</v>
      </c>
      <c r="HC198" s="1">
        <v>0</v>
      </c>
      <c r="HD198" s="1">
        <v>0</v>
      </c>
      <c r="HE198" s="1">
        <v>0</v>
      </c>
      <c r="HF198" s="1">
        <v>0</v>
      </c>
      <c r="HG198" s="1">
        <v>0</v>
      </c>
      <c r="HH198" s="1">
        <v>1.4999999999999999E-2</v>
      </c>
      <c r="HI198" s="1">
        <v>0</v>
      </c>
      <c r="HJ198" s="1">
        <v>0</v>
      </c>
      <c r="HK198" s="1">
        <v>0</v>
      </c>
      <c r="HL198" s="1">
        <v>0</v>
      </c>
      <c r="HM198" s="1">
        <v>0</v>
      </c>
      <c r="HN198" s="1">
        <v>81.599999999999994</v>
      </c>
      <c r="HO198" s="1">
        <v>0</v>
      </c>
      <c r="HP198" s="1">
        <v>0</v>
      </c>
      <c r="HQ198" s="1">
        <v>0</v>
      </c>
      <c r="HR198" s="1">
        <v>0</v>
      </c>
      <c r="HS198" s="1">
        <v>0</v>
      </c>
      <c r="HT198" s="1">
        <v>0</v>
      </c>
      <c r="HU198" s="1">
        <v>0</v>
      </c>
      <c r="HV198" s="1">
        <v>0</v>
      </c>
      <c r="HW198" s="1">
        <v>0</v>
      </c>
      <c r="HX198" s="1">
        <v>0</v>
      </c>
      <c r="HY198" s="1">
        <v>0</v>
      </c>
      <c r="HZ198" s="1">
        <v>0</v>
      </c>
      <c r="IA198" s="1">
        <v>0</v>
      </c>
      <c r="IB198" s="1">
        <v>0</v>
      </c>
      <c r="IC198" s="1">
        <v>0</v>
      </c>
      <c r="ID198" s="1">
        <v>0</v>
      </c>
      <c r="IE198" s="1">
        <v>0</v>
      </c>
      <c r="IF198" s="1">
        <v>0</v>
      </c>
      <c r="IG198" s="1">
        <v>0</v>
      </c>
      <c r="IH198" s="1">
        <v>0</v>
      </c>
      <c r="II198" s="1">
        <v>0</v>
      </c>
      <c r="IJ198" s="1">
        <v>0</v>
      </c>
      <c r="IK198" s="1">
        <v>0</v>
      </c>
      <c r="IL198" s="1">
        <v>0</v>
      </c>
      <c r="IM198" s="1">
        <v>0</v>
      </c>
      <c r="IN198" s="1">
        <v>0</v>
      </c>
      <c r="IO198" s="1">
        <v>0</v>
      </c>
      <c r="IP198" s="1">
        <v>0</v>
      </c>
      <c r="IQ198" s="1">
        <v>0</v>
      </c>
      <c r="IR198" s="1">
        <v>0</v>
      </c>
      <c r="IS198" s="1">
        <v>0</v>
      </c>
      <c r="IT198" s="1">
        <v>0</v>
      </c>
      <c r="IU198" s="1">
        <v>0</v>
      </c>
      <c r="IV198" s="1">
        <v>0</v>
      </c>
      <c r="IW198" s="1">
        <v>0</v>
      </c>
      <c r="IX198" s="1">
        <v>0</v>
      </c>
      <c r="IY198" s="1">
        <v>0</v>
      </c>
      <c r="IZ198" s="1">
        <v>0</v>
      </c>
      <c r="JA198" s="1">
        <v>0</v>
      </c>
      <c r="JB198" s="1">
        <v>0</v>
      </c>
      <c r="JC198" s="1">
        <v>0</v>
      </c>
      <c r="JD198" s="1">
        <v>0</v>
      </c>
      <c r="JE198" s="1">
        <v>0</v>
      </c>
      <c r="JF198" s="1">
        <v>0</v>
      </c>
      <c r="JG198" s="1">
        <v>0</v>
      </c>
      <c r="JH198" s="1">
        <v>0</v>
      </c>
      <c r="JI198" s="1">
        <v>0</v>
      </c>
      <c r="JJ198" s="1">
        <v>0</v>
      </c>
      <c r="JK198" s="1">
        <v>0</v>
      </c>
      <c r="JL198" s="1">
        <v>0</v>
      </c>
      <c r="JM198" s="1">
        <v>0</v>
      </c>
      <c r="JN198" s="1">
        <v>0</v>
      </c>
      <c r="JO198" s="1">
        <v>0</v>
      </c>
      <c r="JP198" s="1">
        <v>0</v>
      </c>
      <c r="JQ198" s="1">
        <v>0</v>
      </c>
      <c r="JR198" s="1">
        <v>0</v>
      </c>
      <c r="JS198" s="1">
        <v>0</v>
      </c>
      <c r="JT198" s="1">
        <v>0</v>
      </c>
      <c r="JU198" s="1">
        <v>0</v>
      </c>
      <c r="JV198" s="1">
        <v>0</v>
      </c>
      <c r="JW198" s="1">
        <v>0</v>
      </c>
      <c r="JX198" s="1">
        <v>0</v>
      </c>
      <c r="JY198" s="1">
        <v>0</v>
      </c>
      <c r="JZ198" s="1">
        <v>0</v>
      </c>
      <c r="KA198" s="1">
        <v>0</v>
      </c>
      <c r="KB198" s="1">
        <v>0</v>
      </c>
      <c r="KC198" s="1">
        <v>0</v>
      </c>
      <c r="KD198" s="1">
        <v>0</v>
      </c>
      <c r="KE198" s="1">
        <v>0</v>
      </c>
      <c r="KF198" s="1">
        <v>0</v>
      </c>
      <c r="KG198" s="1">
        <v>0</v>
      </c>
      <c r="KH198" s="1">
        <v>0</v>
      </c>
      <c r="KI198" s="1">
        <v>0</v>
      </c>
      <c r="KJ198" s="1">
        <v>0</v>
      </c>
      <c r="KK198" s="1">
        <v>0</v>
      </c>
      <c r="KL198" s="1">
        <v>0</v>
      </c>
      <c r="KM198" s="1">
        <v>0</v>
      </c>
      <c r="KN198" s="1">
        <v>0</v>
      </c>
      <c r="KO198" s="1">
        <v>0</v>
      </c>
      <c r="KP198" s="1">
        <v>0</v>
      </c>
      <c r="KQ198" s="1">
        <v>0</v>
      </c>
      <c r="KR198" s="1">
        <v>0</v>
      </c>
      <c r="KS198" s="1">
        <v>0</v>
      </c>
      <c r="KT198" s="1">
        <v>0</v>
      </c>
      <c r="KU198" s="1">
        <v>0</v>
      </c>
      <c r="KV198" s="1">
        <v>0</v>
      </c>
      <c r="KW198" s="1">
        <v>0</v>
      </c>
      <c r="KX198" s="1">
        <v>0</v>
      </c>
      <c r="KY198" s="1">
        <v>0</v>
      </c>
      <c r="KZ198" s="1">
        <v>0</v>
      </c>
      <c r="LA198" s="1">
        <v>0</v>
      </c>
      <c r="LB198" s="1">
        <v>0</v>
      </c>
      <c r="LC198" s="1">
        <v>0</v>
      </c>
      <c r="LD198" s="1">
        <v>0</v>
      </c>
      <c r="LE198" s="1">
        <v>0</v>
      </c>
      <c r="LF198" s="1">
        <v>0</v>
      </c>
      <c r="LG198" s="1">
        <v>0</v>
      </c>
      <c r="LH198" s="1">
        <v>1</v>
      </c>
      <c r="LI198" s="1">
        <v>1</v>
      </c>
      <c r="LJ198" s="1">
        <v>0</v>
      </c>
      <c r="LK198" s="1">
        <v>0</v>
      </c>
      <c r="LL198" s="1">
        <v>1</v>
      </c>
      <c r="LM198" s="1">
        <v>0.95</v>
      </c>
      <c r="LN198" s="1">
        <v>0</v>
      </c>
      <c r="LO198" s="1">
        <v>1</v>
      </c>
      <c r="LP198" s="1">
        <v>0.78</v>
      </c>
      <c r="LQ198" s="1">
        <v>0</v>
      </c>
      <c r="LR198" s="1">
        <v>0</v>
      </c>
      <c r="LS198" s="1">
        <v>0</v>
      </c>
    </row>
    <row r="199" spans="1:331" ht="15.75" customHeight="1">
      <c r="A199" s="1" t="s">
        <v>459</v>
      </c>
      <c r="B199" s="1" t="s">
        <v>425</v>
      </c>
      <c r="C199" s="1" t="s">
        <v>497</v>
      </c>
      <c r="D199" s="1" t="s">
        <v>353</v>
      </c>
      <c r="E199" s="1" t="s">
        <v>421</v>
      </c>
      <c r="F199" s="1">
        <v>1025</v>
      </c>
      <c r="G199" s="1" t="s">
        <v>355</v>
      </c>
      <c r="H199" s="1">
        <v>1025</v>
      </c>
      <c r="I199" s="1">
        <v>0.21327507282563463</v>
      </c>
      <c r="J199" s="1">
        <v>0</v>
      </c>
      <c r="K199" s="1" t="s">
        <v>356</v>
      </c>
      <c r="L199" s="1">
        <v>1</v>
      </c>
      <c r="M199" s="1" t="s">
        <v>427</v>
      </c>
      <c r="N199" s="1" t="s">
        <v>493</v>
      </c>
      <c r="O199" s="1" t="s">
        <v>494</v>
      </c>
      <c r="P199" s="1">
        <v>5.0999999999999996</v>
      </c>
      <c r="Q199" s="1">
        <v>0.81</v>
      </c>
      <c r="R199" s="1">
        <v>0</v>
      </c>
      <c r="S199" s="1">
        <v>0.38</v>
      </c>
      <c r="T199" s="1">
        <v>4806</v>
      </c>
      <c r="U199" s="1">
        <v>0</v>
      </c>
      <c r="V199" s="1">
        <v>114</v>
      </c>
      <c r="W199" s="1">
        <v>0</v>
      </c>
      <c r="X199" s="1">
        <v>547884</v>
      </c>
      <c r="Y199" s="1">
        <v>1</v>
      </c>
      <c r="Z199" s="1">
        <v>0</v>
      </c>
      <c r="AA199" s="1">
        <v>0</v>
      </c>
      <c r="AB199" s="1">
        <v>0</v>
      </c>
      <c r="AC199" s="1">
        <v>0</v>
      </c>
      <c r="AD199" s="1">
        <v>0</v>
      </c>
      <c r="AE199" s="1">
        <v>0</v>
      </c>
      <c r="AF199" s="1">
        <v>0</v>
      </c>
      <c r="AG199" s="1">
        <v>0</v>
      </c>
      <c r="AH199" s="1">
        <v>0</v>
      </c>
      <c r="AI199" s="1">
        <v>0</v>
      </c>
      <c r="AJ199" s="1">
        <v>0</v>
      </c>
      <c r="AK199" s="1">
        <v>0</v>
      </c>
      <c r="AL199" s="1">
        <v>0</v>
      </c>
      <c r="AM199" s="1">
        <v>6.2657534246575342</v>
      </c>
      <c r="AN199" s="1">
        <v>0</v>
      </c>
      <c r="AO199" s="1">
        <v>0</v>
      </c>
      <c r="AP199" s="1">
        <v>0</v>
      </c>
      <c r="AQ199" s="1">
        <v>0</v>
      </c>
      <c r="AR199" s="1">
        <v>0</v>
      </c>
      <c r="AS199" s="1">
        <v>0</v>
      </c>
      <c r="AT199" s="1">
        <v>0</v>
      </c>
      <c r="AU199" s="1">
        <v>0</v>
      </c>
      <c r="AV199" s="1">
        <v>0</v>
      </c>
      <c r="AW199" s="1">
        <v>0</v>
      </c>
      <c r="AX199" s="1">
        <v>0</v>
      </c>
      <c r="AY199" s="1">
        <v>0</v>
      </c>
      <c r="AZ199" s="1">
        <v>0</v>
      </c>
      <c r="BA199" s="1">
        <v>0</v>
      </c>
      <c r="BB199" s="1">
        <v>0</v>
      </c>
      <c r="BC199" s="1">
        <v>0.1</v>
      </c>
      <c r="BD199" s="1">
        <v>0</v>
      </c>
      <c r="BE199" s="1">
        <v>0</v>
      </c>
      <c r="BF199" s="1">
        <v>0</v>
      </c>
      <c r="BG199" s="1">
        <v>0</v>
      </c>
      <c r="BH199" s="1">
        <v>0</v>
      </c>
      <c r="BI199" s="1">
        <v>0</v>
      </c>
      <c r="BJ199" s="1">
        <v>0</v>
      </c>
      <c r="BK199" s="1">
        <v>0</v>
      </c>
      <c r="BL199" s="1">
        <v>0</v>
      </c>
      <c r="BM199" s="1">
        <v>0</v>
      </c>
      <c r="BN199" s="1">
        <v>0</v>
      </c>
      <c r="BO199" s="1">
        <v>0</v>
      </c>
      <c r="BP199" s="1">
        <v>0</v>
      </c>
      <c r="BQ199" s="1">
        <v>1.4999999999999999E-2</v>
      </c>
      <c r="BR199" s="1">
        <v>0</v>
      </c>
      <c r="BS199" s="1">
        <v>0</v>
      </c>
      <c r="BT199" s="1">
        <v>0</v>
      </c>
      <c r="BU199" s="1">
        <v>0</v>
      </c>
      <c r="BV199" s="1">
        <v>0</v>
      </c>
      <c r="BW199" s="1">
        <v>81.599999999999994</v>
      </c>
      <c r="BX199" s="1">
        <v>0</v>
      </c>
      <c r="BY199" s="1">
        <v>0</v>
      </c>
      <c r="BZ199" s="1">
        <v>0</v>
      </c>
      <c r="CA199" s="1">
        <v>0</v>
      </c>
      <c r="CB199" s="1">
        <v>0</v>
      </c>
      <c r="CC199" s="1">
        <v>0</v>
      </c>
      <c r="CD199" s="1">
        <v>0</v>
      </c>
      <c r="CE199" s="1">
        <v>0</v>
      </c>
      <c r="CF199" s="1">
        <v>0</v>
      </c>
      <c r="CG199" s="1">
        <v>0</v>
      </c>
      <c r="CH199" s="1">
        <v>0</v>
      </c>
      <c r="CI199" s="1">
        <v>0</v>
      </c>
      <c r="CJ199" s="1">
        <v>0</v>
      </c>
      <c r="CK199" s="1">
        <v>0</v>
      </c>
      <c r="CL199" s="1">
        <v>0</v>
      </c>
      <c r="CM199" s="1">
        <v>0</v>
      </c>
      <c r="CN199" s="1">
        <v>0</v>
      </c>
      <c r="CO199" s="1">
        <v>0</v>
      </c>
      <c r="CP199" s="1">
        <v>0</v>
      </c>
      <c r="CQ199" s="1">
        <v>0</v>
      </c>
      <c r="CR199" s="1">
        <v>0</v>
      </c>
      <c r="CS199" s="1">
        <v>0</v>
      </c>
      <c r="CT199" s="1">
        <v>0</v>
      </c>
      <c r="CU199" s="1">
        <v>0</v>
      </c>
      <c r="CV199" s="1">
        <v>0</v>
      </c>
      <c r="CW199" s="1">
        <v>0</v>
      </c>
      <c r="CX199" s="1">
        <v>0</v>
      </c>
      <c r="CY199" s="1">
        <v>0</v>
      </c>
      <c r="CZ199" s="1">
        <v>0</v>
      </c>
      <c r="DA199" s="1">
        <v>0</v>
      </c>
      <c r="DB199" s="1">
        <v>0</v>
      </c>
      <c r="DC199" s="1">
        <v>0</v>
      </c>
      <c r="DD199" s="1">
        <v>0</v>
      </c>
      <c r="DE199" s="1">
        <v>0</v>
      </c>
      <c r="DF199" s="1">
        <v>0</v>
      </c>
      <c r="DG199" s="1">
        <v>0</v>
      </c>
      <c r="DH199" s="1">
        <v>0</v>
      </c>
      <c r="DI199" s="1">
        <v>0</v>
      </c>
      <c r="DJ199" s="1">
        <v>0</v>
      </c>
      <c r="DK199" s="1">
        <v>0</v>
      </c>
      <c r="DL199" s="1">
        <v>0</v>
      </c>
      <c r="DM199" s="1">
        <v>0</v>
      </c>
      <c r="DN199" s="1">
        <v>0</v>
      </c>
      <c r="DO199" s="1">
        <v>0</v>
      </c>
      <c r="DP199" s="1">
        <v>0</v>
      </c>
      <c r="DQ199" s="1">
        <v>0</v>
      </c>
      <c r="DR199" s="1">
        <v>0</v>
      </c>
      <c r="DS199" s="1">
        <v>0</v>
      </c>
      <c r="DT199" s="1">
        <v>0</v>
      </c>
      <c r="DU199" s="1">
        <v>0</v>
      </c>
      <c r="DV199" s="1">
        <v>0</v>
      </c>
      <c r="DW199" s="1">
        <v>0</v>
      </c>
      <c r="DX199" s="1">
        <v>0</v>
      </c>
      <c r="DY199" s="1">
        <v>0</v>
      </c>
      <c r="DZ199" s="1">
        <v>0</v>
      </c>
      <c r="EA199" s="1">
        <v>0</v>
      </c>
      <c r="EB199" s="1">
        <v>0</v>
      </c>
      <c r="EC199" s="1">
        <v>0</v>
      </c>
      <c r="ED199" s="1">
        <v>0</v>
      </c>
      <c r="EE199" s="1">
        <v>0</v>
      </c>
      <c r="EF199" s="1">
        <v>0</v>
      </c>
      <c r="EG199" s="1">
        <v>0</v>
      </c>
      <c r="EH199" s="1">
        <v>0</v>
      </c>
      <c r="EI199" s="1">
        <v>0</v>
      </c>
      <c r="EJ199" s="1">
        <v>0</v>
      </c>
      <c r="EK199" s="1">
        <v>0</v>
      </c>
      <c r="EL199" s="1">
        <v>0</v>
      </c>
      <c r="EM199" s="1">
        <v>0</v>
      </c>
      <c r="EN199" s="1">
        <v>0</v>
      </c>
      <c r="EO199" s="1">
        <v>0</v>
      </c>
      <c r="EP199" s="1">
        <v>0</v>
      </c>
      <c r="EQ199" s="1">
        <v>0</v>
      </c>
      <c r="ER199" s="1">
        <v>0</v>
      </c>
      <c r="ES199" s="1">
        <v>0</v>
      </c>
      <c r="ET199" s="1">
        <v>0</v>
      </c>
      <c r="EU199" s="1">
        <v>0</v>
      </c>
      <c r="EV199" s="1">
        <v>0</v>
      </c>
      <c r="EW199" s="1">
        <v>0</v>
      </c>
      <c r="EX199" s="1">
        <v>0</v>
      </c>
      <c r="EY199" s="1">
        <v>0</v>
      </c>
      <c r="EZ199" s="1">
        <v>0</v>
      </c>
      <c r="FA199" s="1">
        <v>0</v>
      </c>
      <c r="FB199" s="1">
        <v>0</v>
      </c>
      <c r="FC199" s="1">
        <v>0</v>
      </c>
      <c r="FD199" s="1">
        <v>0</v>
      </c>
      <c r="FE199" s="1">
        <v>0</v>
      </c>
      <c r="FF199" s="1">
        <v>0</v>
      </c>
      <c r="FG199" s="1">
        <v>0</v>
      </c>
      <c r="FH199" s="1">
        <v>0</v>
      </c>
      <c r="FI199" s="1">
        <v>0</v>
      </c>
      <c r="FJ199" s="1">
        <v>0</v>
      </c>
      <c r="FK199" s="1">
        <v>0</v>
      </c>
      <c r="FL199" s="1">
        <v>0</v>
      </c>
      <c r="FM199" s="1">
        <v>0</v>
      </c>
      <c r="FN199" s="1">
        <v>0</v>
      </c>
      <c r="FO199" s="1">
        <v>0</v>
      </c>
      <c r="FP199" s="1">
        <v>0</v>
      </c>
      <c r="FQ199" s="1">
        <v>1</v>
      </c>
      <c r="FR199" s="1">
        <v>0</v>
      </c>
      <c r="FS199" s="1">
        <v>0</v>
      </c>
      <c r="FT199" s="1">
        <v>0</v>
      </c>
      <c r="FU199" s="1">
        <v>0</v>
      </c>
      <c r="FV199" s="1">
        <v>0</v>
      </c>
      <c r="FW199" s="1">
        <v>0</v>
      </c>
      <c r="FX199" s="1">
        <v>1.4986301369863011</v>
      </c>
      <c r="FY199" s="1">
        <v>0</v>
      </c>
      <c r="FZ199" s="1">
        <v>0</v>
      </c>
      <c r="GA199" s="1">
        <v>0</v>
      </c>
      <c r="GB199" s="1">
        <v>0</v>
      </c>
      <c r="GC199" s="1">
        <v>0</v>
      </c>
      <c r="GD199" s="1">
        <v>0</v>
      </c>
      <c r="GE199" s="1">
        <v>0</v>
      </c>
      <c r="GF199" s="1">
        <v>0</v>
      </c>
      <c r="GG199" s="1">
        <v>0</v>
      </c>
      <c r="GH199" s="1">
        <v>0</v>
      </c>
      <c r="GI199" s="1">
        <v>0</v>
      </c>
      <c r="GJ199" s="1">
        <v>0</v>
      </c>
      <c r="GK199" s="1">
        <v>0</v>
      </c>
      <c r="GL199" s="1">
        <v>0</v>
      </c>
      <c r="GM199" s="1">
        <v>0</v>
      </c>
      <c r="GN199" s="1">
        <v>0</v>
      </c>
      <c r="GO199" s="1">
        <v>0</v>
      </c>
      <c r="GP199" s="1">
        <v>0</v>
      </c>
      <c r="GQ199" s="1">
        <v>0</v>
      </c>
      <c r="GR199" s="1">
        <v>0</v>
      </c>
      <c r="GS199" s="1">
        <v>0</v>
      </c>
      <c r="GT199" s="1">
        <v>0.41799999999999998</v>
      </c>
      <c r="GU199" s="1">
        <v>0</v>
      </c>
      <c r="GV199" s="1">
        <v>0</v>
      </c>
      <c r="GW199" s="1">
        <v>0</v>
      </c>
      <c r="GX199" s="1">
        <v>0</v>
      </c>
      <c r="GY199" s="1">
        <v>0</v>
      </c>
      <c r="GZ199" s="1">
        <v>0</v>
      </c>
      <c r="HA199" s="1">
        <v>0</v>
      </c>
      <c r="HB199" s="1">
        <v>0</v>
      </c>
      <c r="HC199" s="1">
        <v>0</v>
      </c>
      <c r="HD199" s="1">
        <v>0</v>
      </c>
      <c r="HE199" s="1">
        <v>0</v>
      </c>
      <c r="HF199" s="1">
        <v>0</v>
      </c>
      <c r="HG199" s="1">
        <v>0</v>
      </c>
      <c r="HH199" s="1">
        <v>1.4999999999999999E-2</v>
      </c>
      <c r="HI199" s="1">
        <v>0</v>
      </c>
      <c r="HJ199" s="1">
        <v>0</v>
      </c>
      <c r="HK199" s="1">
        <v>0</v>
      </c>
      <c r="HL199" s="1">
        <v>0</v>
      </c>
      <c r="HM199" s="1">
        <v>0</v>
      </c>
      <c r="HN199" s="1">
        <v>81.599999999999994</v>
      </c>
      <c r="HO199" s="1">
        <v>0</v>
      </c>
      <c r="HP199" s="1">
        <v>0</v>
      </c>
      <c r="HQ199" s="1">
        <v>0</v>
      </c>
      <c r="HR199" s="1">
        <v>0</v>
      </c>
      <c r="HS199" s="1">
        <v>0</v>
      </c>
      <c r="HT199" s="1">
        <v>0</v>
      </c>
      <c r="HU199" s="1">
        <v>0</v>
      </c>
      <c r="HV199" s="1">
        <v>0</v>
      </c>
      <c r="HW199" s="1">
        <v>0</v>
      </c>
      <c r="HX199" s="1">
        <v>0</v>
      </c>
      <c r="HY199" s="1">
        <v>0</v>
      </c>
      <c r="HZ199" s="1">
        <v>0</v>
      </c>
      <c r="IA199" s="1">
        <v>0</v>
      </c>
      <c r="IB199" s="1">
        <v>0</v>
      </c>
      <c r="IC199" s="1">
        <v>0</v>
      </c>
      <c r="ID199" s="1">
        <v>0</v>
      </c>
      <c r="IE199" s="1">
        <v>0</v>
      </c>
      <c r="IF199" s="1">
        <v>0</v>
      </c>
      <c r="IG199" s="1">
        <v>0</v>
      </c>
      <c r="IH199" s="1">
        <v>0</v>
      </c>
      <c r="II199" s="1">
        <v>0</v>
      </c>
      <c r="IJ199" s="1">
        <v>0</v>
      </c>
      <c r="IK199" s="1">
        <v>0</v>
      </c>
      <c r="IL199" s="1">
        <v>0</v>
      </c>
      <c r="IM199" s="1">
        <v>0</v>
      </c>
      <c r="IN199" s="1">
        <v>0</v>
      </c>
      <c r="IO199" s="1">
        <v>0</v>
      </c>
      <c r="IP199" s="1">
        <v>0</v>
      </c>
      <c r="IQ199" s="1">
        <v>0</v>
      </c>
      <c r="IR199" s="1">
        <v>0</v>
      </c>
      <c r="IS199" s="1">
        <v>0</v>
      </c>
      <c r="IT199" s="1">
        <v>0</v>
      </c>
      <c r="IU199" s="1">
        <v>0</v>
      </c>
      <c r="IV199" s="1">
        <v>0</v>
      </c>
      <c r="IW199" s="1">
        <v>0</v>
      </c>
      <c r="IX199" s="1">
        <v>0</v>
      </c>
      <c r="IY199" s="1">
        <v>0</v>
      </c>
      <c r="IZ199" s="1">
        <v>0</v>
      </c>
      <c r="JA199" s="1">
        <v>0</v>
      </c>
      <c r="JB199" s="1">
        <v>0</v>
      </c>
      <c r="JC199" s="1">
        <v>0</v>
      </c>
      <c r="JD199" s="1">
        <v>0</v>
      </c>
      <c r="JE199" s="1">
        <v>0</v>
      </c>
      <c r="JF199" s="1">
        <v>0</v>
      </c>
      <c r="JG199" s="1">
        <v>0</v>
      </c>
      <c r="JH199" s="1">
        <v>0</v>
      </c>
      <c r="JI199" s="1">
        <v>0</v>
      </c>
      <c r="JJ199" s="1">
        <v>0</v>
      </c>
      <c r="JK199" s="1">
        <v>0</v>
      </c>
      <c r="JL199" s="1">
        <v>0</v>
      </c>
      <c r="JM199" s="1">
        <v>0</v>
      </c>
      <c r="JN199" s="1">
        <v>0</v>
      </c>
      <c r="JO199" s="1">
        <v>0</v>
      </c>
      <c r="JP199" s="1">
        <v>0</v>
      </c>
      <c r="JQ199" s="1">
        <v>0</v>
      </c>
      <c r="JR199" s="1">
        <v>0</v>
      </c>
      <c r="JS199" s="1">
        <v>0</v>
      </c>
      <c r="JT199" s="1">
        <v>0</v>
      </c>
      <c r="JU199" s="1">
        <v>0</v>
      </c>
      <c r="JV199" s="1">
        <v>0</v>
      </c>
      <c r="JW199" s="1">
        <v>0</v>
      </c>
      <c r="JX199" s="1">
        <v>0</v>
      </c>
      <c r="JY199" s="1">
        <v>0</v>
      </c>
      <c r="JZ199" s="1">
        <v>0</v>
      </c>
      <c r="KA199" s="1">
        <v>0</v>
      </c>
      <c r="KB199" s="1">
        <v>0</v>
      </c>
      <c r="KC199" s="1">
        <v>0</v>
      </c>
      <c r="KD199" s="1">
        <v>0</v>
      </c>
      <c r="KE199" s="1">
        <v>0</v>
      </c>
      <c r="KF199" s="1">
        <v>0</v>
      </c>
      <c r="KG199" s="1">
        <v>0</v>
      </c>
      <c r="KH199" s="1">
        <v>0</v>
      </c>
      <c r="KI199" s="1">
        <v>0</v>
      </c>
      <c r="KJ199" s="1">
        <v>0</v>
      </c>
      <c r="KK199" s="1">
        <v>0</v>
      </c>
      <c r="KL199" s="1">
        <v>0</v>
      </c>
      <c r="KM199" s="1">
        <v>0</v>
      </c>
      <c r="KN199" s="1">
        <v>0</v>
      </c>
      <c r="KO199" s="1">
        <v>0</v>
      </c>
      <c r="KP199" s="1">
        <v>0</v>
      </c>
      <c r="KQ199" s="1">
        <v>0</v>
      </c>
      <c r="KR199" s="1">
        <v>0</v>
      </c>
      <c r="KS199" s="1">
        <v>0</v>
      </c>
      <c r="KT199" s="1">
        <v>0</v>
      </c>
      <c r="KU199" s="1">
        <v>0</v>
      </c>
      <c r="KV199" s="1">
        <v>0</v>
      </c>
      <c r="KW199" s="1">
        <v>0</v>
      </c>
      <c r="KX199" s="1">
        <v>0</v>
      </c>
      <c r="KY199" s="1">
        <v>0</v>
      </c>
      <c r="KZ199" s="1">
        <v>0</v>
      </c>
      <c r="LA199" s="1">
        <v>0</v>
      </c>
      <c r="LB199" s="1">
        <v>0</v>
      </c>
      <c r="LC199" s="1">
        <v>0</v>
      </c>
      <c r="LD199" s="1">
        <v>0</v>
      </c>
      <c r="LE199" s="1">
        <v>0</v>
      </c>
      <c r="LF199" s="1">
        <v>0</v>
      </c>
      <c r="LG199" s="1">
        <v>0</v>
      </c>
      <c r="LH199" s="1">
        <v>1</v>
      </c>
      <c r="LI199" s="1">
        <v>0.41704995948047396</v>
      </c>
      <c r="LJ199" s="1">
        <v>0</v>
      </c>
      <c r="LK199" s="1">
        <v>0</v>
      </c>
      <c r="LL199" s="1">
        <v>1</v>
      </c>
      <c r="LM199" s="1">
        <v>0.95</v>
      </c>
      <c r="LN199" s="1">
        <v>0</v>
      </c>
      <c r="LO199" s="1">
        <v>1</v>
      </c>
      <c r="LP199" s="1">
        <v>0.78</v>
      </c>
      <c r="LQ199" s="1">
        <v>0</v>
      </c>
      <c r="LR199" s="1">
        <v>0</v>
      </c>
      <c r="LS199" s="1">
        <v>0</v>
      </c>
    </row>
    <row r="200" spans="1:331" ht="15.75" customHeight="1">
      <c r="A200" s="1" t="s">
        <v>459</v>
      </c>
      <c r="B200" s="1" t="s">
        <v>425</v>
      </c>
      <c r="C200" s="1" t="s">
        <v>498</v>
      </c>
      <c r="D200" s="1" t="s">
        <v>420</v>
      </c>
      <c r="E200" s="1" t="s">
        <v>354</v>
      </c>
      <c r="F200" s="1">
        <v>4874</v>
      </c>
      <c r="G200" s="1" t="s">
        <v>355</v>
      </c>
      <c r="H200" s="1">
        <v>4874</v>
      </c>
      <c r="I200" s="1">
        <v>0.28574778683238555</v>
      </c>
      <c r="J200" s="1">
        <v>0</v>
      </c>
      <c r="K200" s="1" t="s">
        <v>356</v>
      </c>
      <c r="L200" s="1">
        <v>1</v>
      </c>
      <c r="M200" s="1" t="s">
        <v>427</v>
      </c>
      <c r="N200" s="1" t="s">
        <v>493</v>
      </c>
      <c r="O200" s="1" t="s">
        <v>494</v>
      </c>
      <c r="P200" s="1">
        <v>5.0999999999999996</v>
      </c>
      <c r="Q200" s="1">
        <v>0.81</v>
      </c>
      <c r="R200" s="1">
        <v>0</v>
      </c>
      <c r="S200" s="1">
        <v>0.38</v>
      </c>
      <c r="T200" s="1">
        <v>17057</v>
      </c>
      <c r="U200" s="1">
        <v>0</v>
      </c>
      <c r="V200" s="1">
        <v>151</v>
      </c>
      <c r="W200" s="1">
        <v>0</v>
      </c>
      <c r="X200" s="1">
        <v>2575607</v>
      </c>
      <c r="Y200" s="1">
        <v>1</v>
      </c>
      <c r="Z200" s="1">
        <v>0</v>
      </c>
      <c r="AA200" s="1">
        <v>0</v>
      </c>
      <c r="AB200" s="1">
        <v>0</v>
      </c>
      <c r="AC200" s="1">
        <v>0</v>
      </c>
      <c r="AD200" s="1">
        <v>0</v>
      </c>
      <c r="AE200" s="1">
        <v>0</v>
      </c>
      <c r="AF200" s="1">
        <v>0</v>
      </c>
      <c r="AG200" s="1">
        <v>0</v>
      </c>
      <c r="AH200" s="1">
        <v>0</v>
      </c>
      <c r="AI200" s="1">
        <v>0</v>
      </c>
      <c r="AJ200" s="1">
        <v>0</v>
      </c>
      <c r="AK200" s="1">
        <v>0</v>
      </c>
      <c r="AL200" s="1">
        <v>0</v>
      </c>
      <c r="AM200" s="1">
        <v>11.095890410958905</v>
      </c>
      <c r="AN200" s="1">
        <v>0</v>
      </c>
      <c r="AO200" s="1">
        <v>0</v>
      </c>
      <c r="AP200" s="1">
        <v>0</v>
      </c>
      <c r="AQ200" s="1">
        <v>0</v>
      </c>
      <c r="AR200" s="1">
        <v>0</v>
      </c>
      <c r="AS200" s="1">
        <v>0</v>
      </c>
      <c r="AT200" s="1">
        <v>0</v>
      </c>
      <c r="AU200" s="1">
        <v>0</v>
      </c>
      <c r="AV200" s="1">
        <v>0</v>
      </c>
      <c r="AW200" s="1">
        <v>0</v>
      </c>
      <c r="AX200" s="1">
        <v>0</v>
      </c>
      <c r="AY200" s="1">
        <v>0</v>
      </c>
      <c r="AZ200" s="1">
        <v>0</v>
      </c>
      <c r="BA200" s="1">
        <v>0</v>
      </c>
      <c r="BB200" s="1">
        <v>0</v>
      </c>
      <c r="BC200" s="1">
        <v>0.1</v>
      </c>
      <c r="BD200" s="1">
        <v>0</v>
      </c>
      <c r="BE200" s="1">
        <v>0</v>
      </c>
      <c r="BF200" s="1">
        <v>0</v>
      </c>
      <c r="BG200" s="1">
        <v>0</v>
      </c>
      <c r="BH200" s="1">
        <v>0</v>
      </c>
      <c r="BI200" s="1">
        <v>0</v>
      </c>
      <c r="BJ200" s="1">
        <v>0</v>
      </c>
      <c r="BK200" s="1">
        <v>0</v>
      </c>
      <c r="BL200" s="1">
        <v>0</v>
      </c>
      <c r="BM200" s="1">
        <v>0</v>
      </c>
      <c r="BN200" s="1">
        <v>0</v>
      </c>
      <c r="BO200" s="1">
        <v>0</v>
      </c>
      <c r="BP200" s="1">
        <v>0</v>
      </c>
      <c r="BQ200" s="1">
        <v>1.4999999999999999E-2</v>
      </c>
      <c r="BR200" s="1">
        <v>0</v>
      </c>
      <c r="BS200" s="1">
        <v>0</v>
      </c>
      <c r="BT200" s="1">
        <v>0</v>
      </c>
      <c r="BU200" s="1">
        <v>0</v>
      </c>
      <c r="BV200" s="1">
        <v>0</v>
      </c>
      <c r="BW200" s="1">
        <v>81.599999999999994</v>
      </c>
      <c r="BX200" s="1">
        <v>0</v>
      </c>
      <c r="BY200" s="1">
        <v>0</v>
      </c>
      <c r="BZ200" s="1">
        <v>0</v>
      </c>
      <c r="CA200" s="1">
        <v>0</v>
      </c>
      <c r="CB200" s="1">
        <v>0</v>
      </c>
      <c r="CC200" s="1">
        <v>0</v>
      </c>
      <c r="CD200" s="1">
        <v>0</v>
      </c>
      <c r="CE200" s="1">
        <v>0</v>
      </c>
      <c r="CF200" s="1">
        <v>0</v>
      </c>
      <c r="CG200" s="1">
        <v>0</v>
      </c>
      <c r="CH200" s="1">
        <v>0</v>
      </c>
      <c r="CI200" s="1">
        <v>0</v>
      </c>
      <c r="CJ200" s="1">
        <v>0</v>
      </c>
      <c r="CK200" s="1">
        <v>0</v>
      </c>
      <c r="CL200" s="1">
        <v>0</v>
      </c>
      <c r="CM200" s="1">
        <v>0</v>
      </c>
      <c r="CN200" s="1">
        <v>0</v>
      </c>
      <c r="CO200" s="1">
        <v>0</v>
      </c>
      <c r="CP200" s="1">
        <v>0</v>
      </c>
      <c r="CQ200" s="1">
        <v>0</v>
      </c>
      <c r="CR200" s="1">
        <v>0</v>
      </c>
      <c r="CS200" s="1">
        <v>0</v>
      </c>
      <c r="CT200" s="1">
        <v>0</v>
      </c>
      <c r="CU200" s="1">
        <v>0</v>
      </c>
      <c r="CV200" s="1">
        <v>0</v>
      </c>
      <c r="CW200" s="1">
        <v>0</v>
      </c>
      <c r="CX200" s="1">
        <v>0</v>
      </c>
      <c r="CY200" s="1">
        <v>0</v>
      </c>
      <c r="CZ200" s="1">
        <v>0</v>
      </c>
      <c r="DA200" s="1">
        <v>0</v>
      </c>
      <c r="DB200" s="1">
        <v>0</v>
      </c>
      <c r="DC200" s="1">
        <v>0</v>
      </c>
      <c r="DD200" s="1">
        <v>0</v>
      </c>
      <c r="DE200" s="1">
        <v>0</v>
      </c>
      <c r="DF200" s="1">
        <v>0</v>
      </c>
      <c r="DG200" s="1">
        <v>0</v>
      </c>
      <c r="DH200" s="1">
        <v>0</v>
      </c>
      <c r="DI200" s="1">
        <v>0</v>
      </c>
      <c r="DJ200" s="1">
        <v>0</v>
      </c>
      <c r="DK200" s="1">
        <v>0</v>
      </c>
      <c r="DL200" s="1">
        <v>0</v>
      </c>
      <c r="DM200" s="1">
        <v>0</v>
      </c>
      <c r="DN200" s="1">
        <v>0</v>
      </c>
      <c r="DO200" s="1">
        <v>0</v>
      </c>
      <c r="DP200" s="1">
        <v>0</v>
      </c>
      <c r="DQ200" s="1">
        <v>0</v>
      </c>
      <c r="DR200" s="1">
        <v>0</v>
      </c>
      <c r="DS200" s="1">
        <v>0</v>
      </c>
      <c r="DT200" s="1">
        <v>0</v>
      </c>
      <c r="DU200" s="1">
        <v>0</v>
      </c>
      <c r="DV200" s="1">
        <v>0</v>
      </c>
      <c r="DW200" s="1">
        <v>0</v>
      </c>
      <c r="DX200" s="1">
        <v>0</v>
      </c>
      <c r="DY200" s="1">
        <v>0</v>
      </c>
      <c r="DZ200" s="1">
        <v>0</v>
      </c>
      <c r="EA200" s="1">
        <v>0</v>
      </c>
      <c r="EB200" s="1">
        <v>0</v>
      </c>
      <c r="EC200" s="1">
        <v>0</v>
      </c>
      <c r="ED200" s="1">
        <v>0</v>
      </c>
      <c r="EE200" s="1">
        <v>0</v>
      </c>
      <c r="EF200" s="1">
        <v>0</v>
      </c>
      <c r="EG200" s="1">
        <v>0</v>
      </c>
      <c r="EH200" s="1">
        <v>0</v>
      </c>
      <c r="EI200" s="1">
        <v>0</v>
      </c>
      <c r="EJ200" s="1">
        <v>0</v>
      </c>
      <c r="EK200" s="1">
        <v>0</v>
      </c>
      <c r="EL200" s="1">
        <v>0</v>
      </c>
      <c r="EM200" s="1">
        <v>0</v>
      </c>
      <c r="EN200" s="1">
        <v>0</v>
      </c>
      <c r="EO200" s="1">
        <v>0</v>
      </c>
      <c r="EP200" s="1">
        <v>0</v>
      </c>
      <c r="EQ200" s="1">
        <v>0</v>
      </c>
      <c r="ER200" s="1">
        <v>0</v>
      </c>
      <c r="ES200" s="1">
        <v>0</v>
      </c>
      <c r="ET200" s="1">
        <v>0</v>
      </c>
      <c r="EU200" s="1">
        <v>0</v>
      </c>
      <c r="EV200" s="1">
        <v>0</v>
      </c>
      <c r="EW200" s="1">
        <v>0</v>
      </c>
      <c r="EX200" s="1">
        <v>0</v>
      </c>
      <c r="EY200" s="1">
        <v>0</v>
      </c>
      <c r="EZ200" s="1">
        <v>0</v>
      </c>
      <c r="FA200" s="1">
        <v>0</v>
      </c>
      <c r="FB200" s="1">
        <v>0</v>
      </c>
      <c r="FC200" s="1">
        <v>0</v>
      </c>
      <c r="FD200" s="1">
        <v>0</v>
      </c>
      <c r="FE200" s="1">
        <v>0</v>
      </c>
      <c r="FF200" s="1">
        <v>0</v>
      </c>
      <c r="FG200" s="1">
        <v>0</v>
      </c>
      <c r="FH200" s="1">
        <v>0</v>
      </c>
      <c r="FI200" s="1">
        <v>0</v>
      </c>
      <c r="FJ200" s="1">
        <v>0</v>
      </c>
      <c r="FK200" s="1">
        <v>0</v>
      </c>
      <c r="FL200" s="1">
        <v>0</v>
      </c>
      <c r="FM200" s="1">
        <v>0</v>
      </c>
      <c r="FN200" s="1">
        <v>0</v>
      </c>
      <c r="FO200" s="1">
        <v>0</v>
      </c>
      <c r="FP200" s="1">
        <v>0</v>
      </c>
      <c r="FQ200" s="1">
        <v>1</v>
      </c>
      <c r="FR200" s="1">
        <v>0</v>
      </c>
      <c r="FS200" s="1">
        <v>0</v>
      </c>
      <c r="FT200" s="1">
        <v>0</v>
      </c>
      <c r="FU200" s="1">
        <v>0</v>
      </c>
      <c r="FV200" s="1">
        <v>0</v>
      </c>
      <c r="FW200" s="1">
        <v>0</v>
      </c>
      <c r="FX200" s="1">
        <v>3.4246575342465753</v>
      </c>
      <c r="FY200" s="1">
        <v>0</v>
      </c>
      <c r="FZ200" s="1">
        <v>0</v>
      </c>
      <c r="GA200" s="1">
        <v>0</v>
      </c>
      <c r="GB200" s="1">
        <v>0</v>
      </c>
      <c r="GC200" s="1">
        <v>0</v>
      </c>
      <c r="GD200" s="1">
        <v>0</v>
      </c>
      <c r="GE200" s="1">
        <v>0</v>
      </c>
      <c r="GF200" s="1">
        <v>0</v>
      </c>
      <c r="GG200" s="1">
        <v>0</v>
      </c>
      <c r="GH200" s="1">
        <v>0</v>
      </c>
      <c r="GI200" s="1">
        <v>0</v>
      </c>
      <c r="GJ200" s="1">
        <v>0</v>
      </c>
      <c r="GK200" s="1">
        <v>0</v>
      </c>
      <c r="GL200" s="1">
        <v>0</v>
      </c>
      <c r="GM200" s="1">
        <v>0</v>
      </c>
      <c r="GN200" s="1">
        <v>0</v>
      </c>
      <c r="GO200" s="1">
        <v>0</v>
      </c>
      <c r="GP200" s="1">
        <v>0</v>
      </c>
      <c r="GQ200" s="1">
        <v>0</v>
      </c>
      <c r="GR200" s="1">
        <v>0</v>
      </c>
      <c r="GS200" s="1">
        <v>0</v>
      </c>
      <c r="GT200" s="1">
        <v>0.32519999999999999</v>
      </c>
      <c r="GU200" s="1">
        <v>0</v>
      </c>
      <c r="GV200" s="1">
        <v>0</v>
      </c>
      <c r="GW200" s="1">
        <v>0</v>
      </c>
      <c r="GX200" s="1">
        <v>0</v>
      </c>
      <c r="GY200" s="1">
        <v>0</v>
      </c>
      <c r="GZ200" s="1">
        <v>0</v>
      </c>
      <c r="HA200" s="1">
        <v>0</v>
      </c>
      <c r="HB200" s="1">
        <v>0</v>
      </c>
      <c r="HC200" s="1">
        <v>0</v>
      </c>
      <c r="HD200" s="1">
        <v>0</v>
      </c>
      <c r="HE200" s="1">
        <v>0</v>
      </c>
      <c r="HF200" s="1">
        <v>0</v>
      </c>
      <c r="HG200" s="1">
        <v>0</v>
      </c>
      <c r="HH200" s="1">
        <v>1.4999999999999999E-2</v>
      </c>
      <c r="HI200" s="1">
        <v>0</v>
      </c>
      <c r="HJ200" s="1">
        <v>0</v>
      </c>
      <c r="HK200" s="1">
        <v>0</v>
      </c>
      <c r="HL200" s="1">
        <v>0</v>
      </c>
      <c r="HM200" s="1">
        <v>0</v>
      </c>
      <c r="HN200" s="1">
        <v>81.599999999999994</v>
      </c>
      <c r="HO200" s="1">
        <v>0</v>
      </c>
      <c r="HP200" s="1">
        <v>0</v>
      </c>
      <c r="HQ200" s="1">
        <v>0</v>
      </c>
      <c r="HR200" s="1">
        <v>0</v>
      </c>
      <c r="HS200" s="1">
        <v>0</v>
      </c>
      <c r="HT200" s="1">
        <v>0</v>
      </c>
      <c r="HU200" s="1">
        <v>0</v>
      </c>
      <c r="HV200" s="1">
        <v>0</v>
      </c>
      <c r="HW200" s="1">
        <v>0</v>
      </c>
      <c r="HX200" s="1">
        <v>0</v>
      </c>
      <c r="HY200" s="1">
        <v>0</v>
      </c>
      <c r="HZ200" s="1">
        <v>0</v>
      </c>
      <c r="IA200" s="1">
        <v>0</v>
      </c>
      <c r="IB200" s="1">
        <v>0</v>
      </c>
      <c r="IC200" s="1">
        <v>0</v>
      </c>
      <c r="ID200" s="1">
        <v>0</v>
      </c>
      <c r="IE200" s="1">
        <v>0</v>
      </c>
      <c r="IF200" s="1">
        <v>0</v>
      </c>
      <c r="IG200" s="1">
        <v>0</v>
      </c>
      <c r="IH200" s="1">
        <v>0</v>
      </c>
      <c r="II200" s="1">
        <v>0</v>
      </c>
      <c r="IJ200" s="1">
        <v>0</v>
      </c>
      <c r="IK200" s="1">
        <v>0</v>
      </c>
      <c r="IL200" s="1">
        <v>0</v>
      </c>
      <c r="IM200" s="1">
        <v>0</v>
      </c>
      <c r="IN200" s="1">
        <v>0</v>
      </c>
      <c r="IO200" s="1">
        <v>0</v>
      </c>
      <c r="IP200" s="1">
        <v>0</v>
      </c>
      <c r="IQ200" s="1">
        <v>0</v>
      </c>
      <c r="IR200" s="1">
        <v>0</v>
      </c>
      <c r="IS200" s="1">
        <v>0</v>
      </c>
      <c r="IT200" s="1">
        <v>0</v>
      </c>
      <c r="IU200" s="1">
        <v>0</v>
      </c>
      <c r="IV200" s="1">
        <v>0</v>
      </c>
      <c r="IW200" s="1">
        <v>0</v>
      </c>
      <c r="IX200" s="1">
        <v>0</v>
      </c>
      <c r="IY200" s="1">
        <v>0</v>
      </c>
      <c r="IZ200" s="1">
        <v>0</v>
      </c>
      <c r="JA200" s="1">
        <v>0</v>
      </c>
      <c r="JB200" s="1">
        <v>0</v>
      </c>
      <c r="JC200" s="1">
        <v>0</v>
      </c>
      <c r="JD200" s="1">
        <v>0</v>
      </c>
      <c r="JE200" s="1">
        <v>0</v>
      </c>
      <c r="JF200" s="1">
        <v>0</v>
      </c>
      <c r="JG200" s="1">
        <v>0</v>
      </c>
      <c r="JH200" s="1">
        <v>0</v>
      </c>
      <c r="JI200" s="1">
        <v>0</v>
      </c>
      <c r="JJ200" s="1">
        <v>0</v>
      </c>
      <c r="JK200" s="1">
        <v>0</v>
      </c>
      <c r="JL200" s="1">
        <v>0</v>
      </c>
      <c r="JM200" s="1">
        <v>0</v>
      </c>
      <c r="JN200" s="1">
        <v>0</v>
      </c>
      <c r="JO200" s="1">
        <v>0</v>
      </c>
      <c r="JP200" s="1">
        <v>0</v>
      </c>
      <c r="JQ200" s="1">
        <v>0</v>
      </c>
      <c r="JR200" s="1">
        <v>0</v>
      </c>
      <c r="JS200" s="1">
        <v>0</v>
      </c>
      <c r="JT200" s="1">
        <v>0</v>
      </c>
      <c r="JU200" s="1">
        <v>0</v>
      </c>
      <c r="JV200" s="1">
        <v>0</v>
      </c>
      <c r="JW200" s="1">
        <v>0</v>
      </c>
      <c r="JX200" s="1">
        <v>0</v>
      </c>
      <c r="JY200" s="1">
        <v>0</v>
      </c>
      <c r="JZ200" s="1">
        <v>0</v>
      </c>
      <c r="KA200" s="1">
        <v>0</v>
      </c>
      <c r="KB200" s="1">
        <v>0</v>
      </c>
      <c r="KC200" s="1">
        <v>0</v>
      </c>
      <c r="KD200" s="1">
        <v>0</v>
      </c>
      <c r="KE200" s="1">
        <v>0</v>
      </c>
      <c r="KF200" s="1">
        <v>0</v>
      </c>
      <c r="KG200" s="1">
        <v>0</v>
      </c>
      <c r="KH200" s="1">
        <v>0</v>
      </c>
      <c r="KI200" s="1">
        <v>0</v>
      </c>
      <c r="KJ200" s="1">
        <v>0</v>
      </c>
      <c r="KK200" s="1">
        <v>0</v>
      </c>
      <c r="KL200" s="1">
        <v>0</v>
      </c>
      <c r="KM200" s="1">
        <v>0</v>
      </c>
      <c r="KN200" s="1">
        <v>0</v>
      </c>
      <c r="KO200" s="1">
        <v>0</v>
      </c>
      <c r="KP200" s="1">
        <v>0</v>
      </c>
      <c r="KQ200" s="1">
        <v>0</v>
      </c>
      <c r="KR200" s="1">
        <v>0</v>
      </c>
      <c r="KS200" s="1">
        <v>0</v>
      </c>
      <c r="KT200" s="1">
        <v>0</v>
      </c>
      <c r="KU200" s="1">
        <v>0</v>
      </c>
      <c r="KV200" s="1">
        <v>0</v>
      </c>
      <c r="KW200" s="1">
        <v>0</v>
      </c>
      <c r="KX200" s="1">
        <v>0</v>
      </c>
      <c r="KY200" s="1">
        <v>0</v>
      </c>
      <c r="KZ200" s="1">
        <v>0</v>
      </c>
      <c r="LA200" s="1">
        <v>0</v>
      </c>
      <c r="LB200" s="1">
        <v>0</v>
      </c>
      <c r="LC200" s="1">
        <v>0</v>
      </c>
      <c r="LD200" s="1">
        <v>0</v>
      </c>
      <c r="LE200" s="1">
        <v>0</v>
      </c>
      <c r="LF200" s="1">
        <v>0</v>
      </c>
      <c r="LG200" s="1">
        <v>0</v>
      </c>
      <c r="LH200" s="1">
        <v>1</v>
      </c>
      <c r="LI200" s="1">
        <v>0.26177207935838037</v>
      </c>
      <c r="LJ200" s="1">
        <v>0</v>
      </c>
      <c r="LK200" s="1">
        <v>0</v>
      </c>
      <c r="LL200" s="1">
        <v>1</v>
      </c>
      <c r="LM200" s="1">
        <v>0.95</v>
      </c>
      <c r="LN200" s="1">
        <v>0</v>
      </c>
      <c r="LO200" s="1">
        <v>1</v>
      </c>
      <c r="LP200" s="1">
        <v>0.78</v>
      </c>
      <c r="LQ200" s="1">
        <v>0</v>
      </c>
      <c r="LR200" s="1">
        <v>0</v>
      </c>
      <c r="LS200" s="1">
        <v>0</v>
      </c>
    </row>
  </sheetData>
  <phoneticPr fontId="15" type="noConversion"/>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6</vt:i4>
      </vt:variant>
    </vt:vector>
  </HeadingPairs>
  <TitlesOfParts>
    <vt:vector size="6" baseType="lpstr">
      <vt:lpstr>python_inputs</vt:lpstr>
      <vt:lpstr>vertical_input</vt:lpstr>
      <vt:lpstr>MJ - ranges</vt:lpstr>
      <vt:lpstr>read_me</vt:lpstr>
      <vt:lpstr>adjustment_explanation</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Sooyoun Han</cp:lastModifiedBy>
  <dcterms:created xsi:type="dcterms:W3CDTF">2022-04-13T01:00:46Z</dcterms:created>
  <dcterms:modified xsi:type="dcterms:W3CDTF">2024-11-25T01:30:24Z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0x01010018C752BFA72FF2408EC23EF14F53DEA6</vt:lpwstr>
  </property>
</Properties>
</file>